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RANGE" sheetId="1" r:id="rId4"/>
    <sheet state="visible" name="DATA_SPLIT" sheetId="2" r:id="rId5"/>
    <sheet state="visible" name="COLUMNS_UNIQUE" sheetId="3" r:id="rId6"/>
    <sheet state="visible" name="UNIQUE LANGUAGE &amp; COUNTS" sheetId="4" r:id="rId7"/>
  </sheets>
  <definedNames>
    <definedName name="data_split">DATA_SPLIT!$B$2:$AC$10001</definedName>
    <definedName name="columns_unique">COLUMNS_UNIQUE!$A$2:$AB$28</definedName>
  </definedNames>
  <calcPr/>
</workbook>
</file>

<file path=xl/sharedStrings.xml><?xml version="1.0" encoding="utf-8"?>
<sst xmlns="http://schemas.openxmlformats.org/spreadsheetml/2006/main" count="32" uniqueCount="31">
  <si>
    <t>ROWS</t>
  </si>
  <si>
    <t>Language Names</t>
  </si>
  <si>
    <t>Counts</t>
  </si>
  <si>
    <t>JavaScript</t>
  </si>
  <si>
    <t>HTML/CSS</t>
  </si>
  <si>
    <t>SQL</t>
  </si>
  <si>
    <t>Python</t>
  </si>
  <si>
    <t>Java</t>
  </si>
  <si>
    <t>Bash/Shell/PowerShell</t>
  </si>
  <si>
    <t>C#</t>
  </si>
  <si>
    <t>PHP</t>
  </si>
  <si>
    <t>C++</t>
  </si>
  <si>
    <t>TypeScript</t>
  </si>
  <si>
    <t>C</t>
  </si>
  <si>
    <t>Ruby</t>
  </si>
  <si>
    <t>Other(s):</t>
  </si>
  <si>
    <t>Go</t>
  </si>
  <si>
    <t>Assembly</t>
  </si>
  <si>
    <t>Kotlin</t>
  </si>
  <si>
    <t>Swift</t>
  </si>
  <si>
    <t>R</t>
  </si>
  <si>
    <t>VBA</t>
  </si>
  <si>
    <t>Objective-C</t>
  </si>
  <si>
    <t>Scala</t>
  </si>
  <si>
    <t>Rust</t>
  </si>
  <si>
    <t>Dart</t>
  </si>
  <si>
    <t>Elixir</t>
  </si>
  <si>
    <t>Clojure</t>
  </si>
  <si>
    <t>WebAssembly</t>
  </si>
  <si>
    <t>F#</t>
  </si>
  <si>
    <t>Erlang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</si>
</sst>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&quot;Google Sans Mono&quot;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3" numFmtId="0" xfId="0" applyAlignment="1" applyFont="1">
      <alignment horizontal="center"/>
    </xf>
    <xf borderId="0" fillId="2" fontId="3" numFmtId="0" xfId="0" applyFont="1"/>
    <xf borderId="0" fillId="3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Language Names &amp; Counts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'UNIQUE LANGUAGE &amp; COUNTS'!$E$1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'UNIQUE LANGUAGE &amp; COUNTS'!$D$2:$D$29</c:f>
            </c:strRef>
          </c:cat>
          <c:val>
            <c:numRef>
              <c:f>'UNIQUE LANGUAGE &amp; COUNTS'!$E$2:$E$29</c:f>
              <c:numCache/>
            </c:numRef>
          </c:val>
        </c:ser>
        <c:axId val="1978721253"/>
        <c:axId val="1024299392"/>
      </c:barChart>
      <c:catAx>
        <c:axId val="19787212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FF0000"/>
                    </a:solidFill>
                    <a:latin typeface="+mn-lt"/>
                  </a:defRPr>
                </a:pPr>
                <a:r>
                  <a:rPr b="1">
                    <a:solidFill>
                      <a:srgbClr val="FF0000"/>
                    </a:solidFill>
                    <a:latin typeface="+mn-lt"/>
                  </a:rPr>
                  <a:t>Language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4299392"/>
      </c:catAx>
      <c:valAx>
        <c:axId val="1024299392"/>
        <c:scaling>
          <c:orientation val="minMax"/>
          <c:max val="7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FF0000"/>
                    </a:solidFill>
                    <a:latin typeface="+mn-lt"/>
                  </a:defRPr>
                </a:pPr>
                <a:r>
                  <a:rPr b="1">
                    <a:solidFill>
                      <a:srgbClr val="FF0000"/>
                    </a:solidFill>
                    <a:latin typeface="+mn-lt"/>
                  </a:rPr>
                  <a:t>Counts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7212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0</xdr:row>
      <xdr:rowOff>38100</xdr:rowOff>
    </xdr:from>
    <xdr:ext cx="7496175" cy="4819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54.38"/>
  </cols>
  <sheetData>
    <row r="1">
      <c r="A1" s="1"/>
      <c r="B1" s="1" t="str">
        <f>IFERROR(__xludf.DUMMYFUNCTION("IMPORTRANGE(""https://docs.google.com/spreadsheets/d/1CV26C6hAFoNo0dIUngAjDBACOSkIIdkWtINmjqf5TYU/edit#gid=1148160592"", ""programing_languages!B1:B10001"")"),"LanguagesWorkedWith")</f>
        <v>LanguagesWorkedWith</v>
      </c>
      <c r="C1" s="2" t="s">
        <v>0</v>
      </c>
    </row>
    <row r="2">
      <c r="A2" s="3">
        <v>1.0</v>
      </c>
      <c r="B2" s="4" t="str">
        <f>IFERROR(__xludf.DUMMYFUNCTION("""COMPUTED_VALUE"""),"HTML/CSS;Java;JavaScript;Python")</f>
        <v>HTML/CSS;Java;JavaScript;Python</v>
      </c>
      <c r="C2" s="5">
        <f>counta(B2:B10001)</f>
        <v>10000</v>
      </c>
    </row>
    <row r="3">
      <c r="A3" s="3">
        <v>2.0</v>
      </c>
      <c r="B3" s="4" t="str">
        <f>IFERROR(__xludf.DUMMYFUNCTION("""COMPUTED_VALUE"""),"C++;HTML/CSS;Python")</f>
        <v>C++;HTML/CSS;Python</v>
      </c>
    </row>
    <row r="4">
      <c r="A4" s="3">
        <v>3.0</v>
      </c>
      <c r="B4" s="4" t="str">
        <f>IFERROR(__xludf.DUMMYFUNCTION("""COMPUTED_VALUE"""),"HTML/CSS")</f>
        <v>HTML/CSS</v>
      </c>
    </row>
    <row r="5">
      <c r="A5" s="3">
        <v>4.0</v>
      </c>
      <c r="B5" s="4" t="str">
        <f>IFERROR(__xludf.DUMMYFUNCTION("""COMPUTED_VALUE"""),"C;C++;C#;Python;SQL")</f>
        <v>C;C++;C#;Python;SQL</v>
      </c>
    </row>
    <row r="6">
      <c r="A6" s="3">
        <v>5.0</v>
      </c>
      <c r="B6" s="4" t="str">
        <f>IFERROR(__xludf.DUMMYFUNCTION("""COMPUTED_VALUE"""),"C++;HTML/CSS;Java;JavaScript;Python;SQL;VBA")</f>
        <v>C++;HTML/CSS;Java;JavaScript;Python;SQL;VBA</v>
      </c>
    </row>
    <row r="7">
      <c r="A7" s="3">
        <v>6.0</v>
      </c>
      <c r="B7" s="4" t="str">
        <f>IFERROR(__xludf.DUMMYFUNCTION("""COMPUTED_VALUE"""),"Java;R;SQL")</f>
        <v>Java;R;SQL</v>
      </c>
    </row>
    <row r="8">
      <c r="A8" s="3">
        <v>7.0</v>
      </c>
      <c r="B8" s="4" t="str">
        <f>IFERROR(__xludf.DUMMYFUNCTION("""COMPUTED_VALUE"""),"HTML/CSS;JavaScript")</f>
        <v>HTML/CSS;JavaScript</v>
      </c>
    </row>
    <row r="9">
      <c r="A9" s="3">
        <v>8.0</v>
      </c>
      <c r="B9" s="4" t="str">
        <f>IFERROR(__xludf.DUMMYFUNCTION("""COMPUTED_VALUE"""),"Bash/Shell/PowerShell;C;C++;HTML/CSS;Java;JavaScript;Python;SQL")</f>
        <v>Bash/Shell/PowerShell;C;C++;HTML/CSS;Java;JavaScript;Python;SQL</v>
      </c>
    </row>
    <row r="10">
      <c r="A10" s="3">
        <v>9.0</v>
      </c>
      <c r="B10" s="4" t="str">
        <f>IFERROR(__xludf.DUMMYFUNCTION("""COMPUTED_VALUE"""),"Bash/Shell/PowerShell;C#;HTML/CSS;JavaScript;Python;Ruby;Rust;SQL;TypeScript;WebAssembly;Other(s):")</f>
        <v>Bash/Shell/PowerShell;C#;HTML/CSS;JavaScript;Python;Ruby;Rust;SQL;TypeScript;WebAssembly;Other(s):</v>
      </c>
    </row>
    <row r="11">
      <c r="A11" s="3">
        <v>10.0</v>
      </c>
      <c r="B11" s="4" t="str">
        <f>IFERROR(__xludf.DUMMYFUNCTION("""COMPUTED_VALUE"""),"C#;Go;JavaScript;Python;R;SQL")</f>
        <v>C#;Go;JavaScript;Python;R;SQL</v>
      </c>
    </row>
    <row r="12">
      <c r="A12" s="3">
        <v>11.0</v>
      </c>
      <c r="B12" s="4" t="str">
        <f>IFERROR(__xludf.DUMMYFUNCTION("""COMPUTED_VALUE"""),"Other(s):")</f>
        <v>Other(s):</v>
      </c>
    </row>
    <row r="13">
      <c r="A13" s="3">
        <v>12.0</v>
      </c>
      <c r="B13" s="4" t="str">
        <f>IFERROR(__xludf.DUMMYFUNCTION("""COMPUTED_VALUE"""),"Bash/Shell/PowerShell;HTML/CSS;Java;Python;R;SQL")</f>
        <v>Bash/Shell/PowerShell;HTML/CSS;Java;Python;R;SQL</v>
      </c>
    </row>
    <row r="14">
      <c r="A14" s="3">
        <v>13.0</v>
      </c>
      <c r="B14" s="4" t="str">
        <f>IFERROR(__xludf.DUMMYFUNCTION("""COMPUTED_VALUE"""),"Bash/Shell/PowerShell;HTML/CSS;JavaScript;PHP;SQL;TypeScript")</f>
        <v>Bash/Shell/PowerShell;HTML/CSS;JavaScript;PHP;SQL;TypeScript</v>
      </c>
    </row>
    <row r="15">
      <c r="A15" s="3">
        <v>14.0</v>
      </c>
      <c r="B15" s="4" t="str">
        <f>IFERROR(__xludf.DUMMYFUNCTION("""COMPUTED_VALUE"""),"C++")</f>
        <v>C++</v>
      </c>
    </row>
    <row r="16">
      <c r="A16" s="3">
        <v>15.0</v>
      </c>
      <c r="B16" s="4" t="str">
        <f>IFERROR(__xludf.DUMMYFUNCTION("""COMPUTED_VALUE"""),"Assembly;Bash/Shell/PowerShell;C;C++;HTML/CSS;Java;JavaScript;PHP;SQL")</f>
        <v>Assembly;Bash/Shell/PowerShell;C;C++;HTML/CSS;Java;JavaScript;PHP;SQL</v>
      </c>
    </row>
    <row r="17">
      <c r="A17" s="3">
        <v>16.0</v>
      </c>
      <c r="B17" s="4" t="str">
        <f>IFERROR(__xludf.DUMMYFUNCTION("""COMPUTED_VALUE"""),"Bash/Shell/PowerShell;C#;HTML/CSS;JavaScript;TypeScript;VBA")</f>
        <v>Bash/Shell/PowerShell;C#;HTML/CSS;JavaScript;TypeScript;VBA</v>
      </c>
    </row>
    <row r="18">
      <c r="A18" s="3">
        <v>17.0</v>
      </c>
      <c r="B18" s="4" t="str">
        <f>IFERROR(__xludf.DUMMYFUNCTION("""COMPUTED_VALUE"""),"Bash/Shell/PowerShell;HTML/CSS;JavaScript;TypeScript")</f>
        <v>Bash/Shell/PowerShell;HTML/CSS;JavaScript;TypeScript</v>
      </c>
    </row>
    <row r="19">
      <c r="A19" s="3">
        <v>18.0</v>
      </c>
      <c r="B19" s="4" t="str">
        <f>IFERROR(__xludf.DUMMYFUNCTION("""COMPUTED_VALUE"""),"Python;R")</f>
        <v>Python;R</v>
      </c>
    </row>
    <row r="20">
      <c r="A20" s="3">
        <v>19.0</v>
      </c>
      <c r="B20" s="4" t="str">
        <f>IFERROR(__xludf.DUMMYFUNCTION("""COMPUTED_VALUE"""),"C#;HTML/CSS;Java;JavaScript;SQL;TypeScript")</f>
        <v>C#;HTML/CSS;Java;JavaScript;SQL;TypeScript</v>
      </c>
    </row>
    <row r="21">
      <c r="A21" s="3">
        <v>20.0</v>
      </c>
      <c r="B21" s="4" t="str">
        <f>IFERROR(__xludf.DUMMYFUNCTION("""COMPUTED_VALUE"""),"Bash/Shell/PowerShell;C#;HTML/CSS;Java;JavaScript;PHP;Python;R;SQL")</f>
        <v>Bash/Shell/PowerShell;C#;HTML/CSS;Java;JavaScript;PHP;Python;R;SQL</v>
      </c>
    </row>
    <row r="22">
      <c r="A22" s="3">
        <v>21.0</v>
      </c>
      <c r="B22" s="4" t="str">
        <f>IFERROR(__xludf.DUMMYFUNCTION("""COMPUTED_VALUE"""),"Assembly;Bash/Shell/PowerShell;C;C++;Go;Java;JavaScript;Kotlin;Python;Rust;SQL;Swift")</f>
        <v>Assembly;Bash/Shell/PowerShell;C;C++;Go;Java;JavaScript;Kotlin;Python;Rust;SQL;Swift</v>
      </c>
    </row>
    <row r="23">
      <c r="A23" s="3">
        <v>22.0</v>
      </c>
      <c r="B23" s="4" t="str">
        <f>IFERROR(__xludf.DUMMYFUNCTION("""COMPUTED_VALUE"""),"Bash/Shell/PowerShell;C++;HTML/CSS;JavaScript;Python;Ruby;SQL;TypeScript")</f>
        <v>Bash/Shell/PowerShell;C++;HTML/CSS;JavaScript;Python;Ruby;SQL;TypeScript</v>
      </c>
    </row>
    <row r="24">
      <c r="A24" s="3">
        <v>23.0</v>
      </c>
      <c r="B24" s="4" t="str">
        <f>IFERROR(__xludf.DUMMYFUNCTION("""COMPUTED_VALUE"""),"Bash/Shell/PowerShell;HTML/CSS;JavaScript;Python;Ruby;SQL")</f>
        <v>Bash/Shell/PowerShell;HTML/CSS;JavaScript;Python;Ruby;SQL</v>
      </c>
    </row>
    <row r="25">
      <c r="A25" s="3">
        <v>24.0</v>
      </c>
      <c r="B25" s="4" t="str">
        <f>IFERROR(__xludf.DUMMYFUNCTION("""COMPUTED_VALUE"""),"HTML/CSS;JavaScript;PHP;TypeScript")</f>
        <v>HTML/CSS;JavaScript;PHP;TypeScript</v>
      </c>
    </row>
    <row r="26">
      <c r="A26" s="3">
        <v>25.0</v>
      </c>
      <c r="B26" s="4" t="str">
        <f>IFERROR(__xludf.DUMMYFUNCTION("""COMPUTED_VALUE"""),"HTML/CSS;JavaScript;PHP;SQL;TypeScript")</f>
        <v>HTML/CSS;JavaScript;PHP;SQL;TypeScript</v>
      </c>
    </row>
    <row r="27">
      <c r="A27" s="3">
        <v>26.0</v>
      </c>
      <c r="B27" s="4" t="str">
        <f>IFERROR(__xludf.DUMMYFUNCTION("""COMPUTED_VALUE"""),"Bash/Shell/PowerShell;C++;C#;HTML/CSS;JavaScript;PHP;Python;Ruby;SQL;Swift;TypeScript;VBA")</f>
        <v>Bash/Shell/PowerShell;C++;C#;HTML/CSS;JavaScript;PHP;Python;Ruby;SQL;Swift;TypeScript;VBA</v>
      </c>
    </row>
    <row r="28">
      <c r="A28" s="3">
        <v>27.0</v>
      </c>
      <c r="B28" s="4" t="str">
        <f>IFERROR(__xludf.DUMMYFUNCTION("""COMPUTED_VALUE"""),"C++;JavaScript;Python;Ruby;SQL;TypeScript")</f>
        <v>C++;JavaScript;Python;Ruby;SQL;TypeScript</v>
      </c>
    </row>
    <row r="29">
      <c r="A29" s="3">
        <v>28.0</v>
      </c>
      <c r="B29" s="4" t="str">
        <f>IFERROR(__xludf.DUMMYFUNCTION("""COMPUTED_VALUE"""),"JavaScript;TypeScript")</f>
        <v>JavaScript;TypeScript</v>
      </c>
    </row>
    <row r="30">
      <c r="A30" s="3">
        <v>29.0</v>
      </c>
      <c r="B30" s="4" t="str">
        <f>IFERROR(__xludf.DUMMYFUNCTION("""COMPUTED_VALUE"""),"Bash/Shell/PowerShell;JavaScript;SQL")</f>
        <v>Bash/Shell/PowerShell;JavaScript;SQL</v>
      </c>
    </row>
    <row r="31">
      <c r="A31" s="3">
        <v>30.0</v>
      </c>
      <c r="B31" s="4" t="str">
        <f>IFERROR(__xludf.DUMMYFUNCTION("""COMPUTED_VALUE"""),"Python")</f>
        <v>Python</v>
      </c>
    </row>
    <row r="32">
      <c r="A32" s="3">
        <v>31.0</v>
      </c>
      <c r="B32" s="4" t="str">
        <f>IFERROR(__xludf.DUMMYFUNCTION("""COMPUTED_VALUE"""),"Bash/Shell/PowerShell;HTML/CSS;JavaScript;PHP;Python")</f>
        <v>Bash/Shell/PowerShell;HTML/CSS;JavaScript;PHP;Python</v>
      </c>
    </row>
    <row r="33">
      <c r="A33" s="3">
        <v>32.0</v>
      </c>
      <c r="B33" s="4" t="str">
        <f>IFERROR(__xludf.DUMMYFUNCTION("""COMPUTED_VALUE"""),"C++;Python;R")</f>
        <v>C++;Python;R</v>
      </c>
    </row>
    <row r="34">
      <c r="A34" s="3">
        <v>33.0</v>
      </c>
      <c r="B34" s="4" t="str">
        <f>IFERROR(__xludf.DUMMYFUNCTION("""COMPUTED_VALUE"""),"HTML/CSS;JavaScript")</f>
        <v>HTML/CSS;JavaScript</v>
      </c>
    </row>
    <row r="35">
      <c r="A35" s="3">
        <v>34.0</v>
      </c>
      <c r="B35" s="4" t="str">
        <f>IFERROR(__xludf.DUMMYFUNCTION("""COMPUTED_VALUE"""),"HTML/CSS;JavaScript")</f>
        <v>HTML/CSS;JavaScript</v>
      </c>
    </row>
    <row r="36">
      <c r="A36" s="3">
        <v>35.0</v>
      </c>
      <c r="B36" s="4" t="str">
        <f>IFERROR(__xludf.DUMMYFUNCTION("""COMPUTED_VALUE"""),"Java;Kotlin;Python")</f>
        <v>Java;Kotlin;Python</v>
      </c>
    </row>
    <row r="37">
      <c r="A37" s="3">
        <v>36.0</v>
      </c>
      <c r="B37" s="4" t="str">
        <f>IFERROR(__xludf.DUMMYFUNCTION("""COMPUTED_VALUE"""),"Bash/Shell/PowerShell;JavaScript;Python;Other(s):")</f>
        <v>Bash/Shell/PowerShell;JavaScript;Python;Other(s):</v>
      </c>
    </row>
    <row r="38">
      <c r="A38" s="3">
        <v>37.0</v>
      </c>
      <c r="B38" s="4" t="str">
        <f>IFERROR(__xludf.DUMMYFUNCTION("""COMPUTED_VALUE"""),"C#;HTML/CSS;JavaScript;SQL")</f>
        <v>C#;HTML/CSS;JavaScript;SQL</v>
      </c>
    </row>
    <row r="39">
      <c r="A39" s="3">
        <v>38.0</v>
      </c>
      <c r="B39" s="4" t="str">
        <f>IFERROR(__xludf.DUMMYFUNCTION("""COMPUTED_VALUE"""),"C#;JavaScript;SQL;TypeScript")</f>
        <v>C#;JavaScript;SQL;TypeScript</v>
      </c>
    </row>
    <row r="40">
      <c r="A40" s="3">
        <v>39.0</v>
      </c>
      <c r="B40" s="4" t="str">
        <f>IFERROR(__xludf.DUMMYFUNCTION("""COMPUTED_VALUE"""),"C#;HTML/CSS")</f>
        <v>C#;HTML/CSS</v>
      </c>
    </row>
    <row r="41">
      <c r="A41" s="3">
        <v>40.0</v>
      </c>
      <c r="B41" s="4" t="str">
        <f>IFERROR(__xludf.DUMMYFUNCTION("""COMPUTED_VALUE"""),"Bash/Shell/PowerShell;C;C++;HTML/CSS;Java;JavaScript;SQL")</f>
        <v>Bash/Shell/PowerShell;C;C++;HTML/CSS;Java;JavaScript;SQL</v>
      </c>
    </row>
    <row r="42">
      <c r="A42" s="3">
        <v>41.0</v>
      </c>
      <c r="B42" s="4" t="str">
        <f>IFERROR(__xludf.DUMMYFUNCTION("""COMPUTED_VALUE"""),"HTML/CSS;JavaScript;PHP;TypeScript")</f>
        <v>HTML/CSS;JavaScript;PHP;TypeScript</v>
      </c>
    </row>
    <row r="43">
      <c r="A43" s="3">
        <v>42.0</v>
      </c>
      <c r="B43" s="4" t="str">
        <f>IFERROR(__xludf.DUMMYFUNCTION("""COMPUTED_VALUE"""),"C++;C#;HTML/CSS;Java;JavaScript;Objective-C;SQL")</f>
        <v>C++;C#;HTML/CSS;Java;JavaScript;Objective-C;SQL</v>
      </c>
    </row>
    <row r="44">
      <c r="A44" s="3">
        <v>43.0</v>
      </c>
      <c r="B44" s="4" t="str">
        <f>IFERROR(__xludf.DUMMYFUNCTION("""COMPUTED_VALUE"""),"Bash/Shell/PowerShell;C#;HTML/CSS;Java;JavaScript;SQL;TypeScript;WebAssembly")</f>
        <v>Bash/Shell/PowerShell;C#;HTML/CSS;Java;JavaScript;SQL;TypeScript;WebAssembly</v>
      </c>
    </row>
    <row r="45">
      <c r="A45" s="3">
        <v>44.0</v>
      </c>
      <c r="B45" s="4" t="str">
        <f>IFERROR(__xludf.DUMMYFUNCTION("""COMPUTED_VALUE"""),"Python")</f>
        <v>Python</v>
      </c>
    </row>
    <row r="46">
      <c r="A46" s="3">
        <v>45.0</v>
      </c>
      <c r="B46" s="4" t="str">
        <f>IFERROR(__xludf.DUMMYFUNCTION("""COMPUTED_VALUE"""),"Bash/Shell/PowerShell;C;C#;HTML/CSS;JavaScript;PHP;Python;SQL;Other(s):")</f>
        <v>Bash/Shell/PowerShell;C;C#;HTML/CSS;JavaScript;PHP;Python;SQL;Other(s):</v>
      </c>
    </row>
    <row r="47">
      <c r="A47" s="3">
        <v>46.0</v>
      </c>
      <c r="B47" s="4" t="str">
        <f>IFERROR(__xludf.DUMMYFUNCTION("""COMPUTED_VALUE"""),"Java;PHP;Ruby")</f>
        <v>Java;PHP;Ruby</v>
      </c>
    </row>
    <row r="48">
      <c r="A48" s="3">
        <v>47.0</v>
      </c>
      <c r="B48" s="4" t="str">
        <f>IFERROR(__xludf.DUMMYFUNCTION("""COMPUTED_VALUE"""),"HTML/CSS;PHP;SQL")</f>
        <v>HTML/CSS;PHP;SQL</v>
      </c>
    </row>
    <row r="49">
      <c r="A49" s="3">
        <v>48.0</v>
      </c>
      <c r="B49" s="4" t="str">
        <f>IFERROR(__xludf.DUMMYFUNCTION("""COMPUTED_VALUE"""),"Bash/Shell/PowerShell;HTML/CSS;Java;JavaScript;PHP;Python;SQL;TypeScript")</f>
        <v>Bash/Shell/PowerShell;HTML/CSS;Java;JavaScript;PHP;Python;SQL;TypeScript</v>
      </c>
    </row>
    <row r="50">
      <c r="A50" s="3">
        <v>49.0</v>
      </c>
      <c r="B50" s="4" t="str">
        <f>IFERROR(__xludf.DUMMYFUNCTION("""COMPUTED_VALUE"""),"Bash/Shell/PowerShell;C;C++;HTML/CSS;Java;JavaScript;PHP;Python;SQL")</f>
        <v>Bash/Shell/PowerShell;C;C++;HTML/CSS;Java;JavaScript;PHP;Python;SQL</v>
      </c>
    </row>
    <row r="51">
      <c r="A51" s="3">
        <v>50.0</v>
      </c>
      <c r="B51" s="4" t="str">
        <f>IFERROR(__xludf.DUMMYFUNCTION("""COMPUTED_VALUE"""),"Bash/Shell/PowerShell;C++;HTML/CSS;Java;JavaScript;Python;R;TypeScript")</f>
        <v>Bash/Shell/PowerShell;C++;HTML/CSS;Java;JavaScript;Python;R;TypeScript</v>
      </c>
    </row>
    <row r="52">
      <c r="A52" s="3">
        <v>51.0</v>
      </c>
      <c r="B52" s="4" t="str">
        <f>IFERROR(__xludf.DUMMYFUNCTION("""COMPUTED_VALUE"""),"Bash/Shell/PowerShell;C;C++;Elixir;Erlang;Go;HTML/CSS;Java;JavaScript;Kotlin;Python;Ruby;Rust;SQL;TypeScript")</f>
        <v>Bash/Shell/PowerShell;C;C++;Elixir;Erlang;Go;HTML/CSS;Java;JavaScript;Kotlin;Python;Ruby;Rust;SQL;TypeScript</v>
      </c>
    </row>
    <row r="53">
      <c r="A53" s="3">
        <v>52.0</v>
      </c>
      <c r="B53" s="4" t="str">
        <f>IFERROR(__xludf.DUMMYFUNCTION("""COMPUTED_VALUE"""),"Bash/Shell/PowerShell;HTML/CSS;Java;JavaScript;PHP;SQL;TypeScript")</f>
        <v>Bash/Shell/PowerShell;HTML/CSS;Java;JavaScript;PHP;SQL;TypeScript</v>
      </c>
    </row>
    <row r="54">
      <c r="A54" s="3">
        <v>53.0</v>
      </c>
      <c r="B54" s="4" t="str">
        <f>IFERROR(__xludf.DUMMYFUNCTION("""COMPUTED_VALUE"""),"Bash/Shell/PowerShell;HTML/CSS;JavaScript;Python")</f>
        <v>Bash/Shell/PowerShell;HTML/CSS;JavaScript;Python</v>
      </c>
    </row>
    <row r="55">
      <c r="A55" s="3">
        <v>54.0</v>
      </c>
      <c r="B55" s="4" t="str">
        <f>IFERROR(__xludf.DUMMYFUNCTION("""COMPUTED_VALUE"""),"Java;Python;SQL")</f>
        <v>Java;Python;SQL</v>
      </c>
    </row>
    <row r="56">
      <c r="A56" s="3">
        <v>55.0</v>
      </c>
      <c r="B56" s="4" t="str">
        <f>IFERROR(__xludf.DUMMYFUNCTION("""COMPUTED_VALUE"""),"Bash/Shell/PowerShell;HTML/CSS;Java;SQL")</f>
        <v>Bash/Shell/PowerShell;HTML/CSS;Java;SQL</v>
      </c>
    </row>
    <row r="57">
      <c r="A57" s="3">
        <v>56.0</v>
      </c>
      <c r="B57" s="4" t="str">
        <f>IFERROR(__xludf.DUMMYFUNCTION("""COMPUTED_VALUE"""),"JavaScript;Python")</f>
        <v>JavaScript;Python</v>
      </c>
    </row>
    <row r="58">
      <c r="A58" s="3">
        <v>57.0</v>
      </c>
      <c r="B58" s="4" t="str">
        <f>IFERROR(__xludf.DUMMYFUNCTION("""COMPUTED_VALUE"""),"C#;Java;SQL")</f>
        <v>C#;Java;SQL</v>
      </c>
    </row>
    <row r="59">
      <c r="A59" s="3">
        <v>58.0</v>
      </c>
      <c r="B59" s="4" t="str">
        <f>IFERROR(__xludf.DUMMYFUNCTION("""COMPUTED_VALUE"""),"HTML/CSS;JavaScript;PHP;SQL")</f>
        <v>HTML/CSS;JavaScript;PHP;SQL</v>
      </c>
    </row>
    <row r="60">
      <c r="A60" s="3">
        <v>59.0</v>
      </c>
      <c r="B60" s="4" t="str">
        <f>IFERROR(__xludf.DUMMYFUNCTION("""COMPUTED_VALUE"""),"Bash/Shell/PowerShell;Go;JavaScript;PHP;Python;Ruby;SQL")</f>
        <v>Bash/Shell/PowerShell;Go;JavaScript;PHP;Python;Ruby;SQL</v>
      </c>
    </row>
    <row r="61">
      <c r="A61" s="3">
        <v>60.0</v>
      </c>
      <c r="B61" s="4" t="str">
        <f>IFERROR(__xludf.DUMMYFUNCTION("""COMPUTED_VALUE"""),"C++;C#;HTML/CSS;JavaScript;PHP;Python;SQL;VBA")</f>
        <v>C++;C#;HTML/CSS;JavaScript;PHP;Python;SQL;VBA</v>
      </c>
    </row>
    <row r="62">
      <c r="A62" s="3">
        <v>61.0</v>
      </c>
      <c r="B62" s="4" t="str">
        <f>IFERROR(__xludf.DUMMYFUNCTION("""COMPUTED_VALUE"""),"Bash/Shell/PowerShell;C++;Go;HTML/CSS;Java;JavaScript;Kotlin;PHP;Python;Ruby;SQL;TypeScript;VBA")</f>
        <v>Bash/Shell/PowerShell;C++;Go;HTML/CSS;Java;JavaScript;Kotlin;PHP;Python;Ruby;SQL;TypeScript;VBA</v>
      </c>
    </row>
    <row r="63">
      <c r="A63" s="3">
        <v>62.0</v>
      </c>
      <c r="B63" s="4" t="str">
        <f>IFERROR(__xludf.DUMMYFUNCTION("""COMPUTED_VALUE"""),"Bash/Shell/PowerShell;Clojure;Java;Python;Other(s):")</f>
        <v>Bash/Shell/PowerShell;Clojure;Java;Python;Other(s):</v>
      </c>
    </row>
    <row r="64">
      <c r="A64" s="3">
        <v>63.0</v>
      </c>
      <c r="B64" s="4" t="str">
        <f>IFERROR(__xludf.DUMMYFUNCTION("""COMPUTED_VALUE"""),"Bash/Shell/PowerShell;C;C++;C#")</f>
        <v>Bash/Shell/PowerShell;C;C++;C#</v>
      </c>
    </row>
    <row r="65">
      <c r="A65" s="3">
        <v>64.0</v>
      </c>
      <c r="B65" s="4" t="str">
        <f>IFERROR(__xludf.DUMMYFUNCTION("""COMPUTED_VALUE"""),"Assembly;C;C++;C#;HTML/CSS;Java")</f>
        <v>Assembly;C;C++;C#;HTML/CSS;Java</v>
      </c>
    </row>
    <row r="66">
      <c r="A66" s="3">
        <v>65.0</v>
      </c>
      <c r="B66" s="4" t="str">
        <f>IFERROR(__xludf.DUMMYFUNCTION("""COMPUTED_VALUE"""),"Clojure;Go;HTML/CSS;Java;JavaScript;R;SQL")</f>
        <v>Clojure;Go;HTML/CSS;Java;JavaScript;R;SQL</v>
      </c>
    </row>
    <row r="67">
      <c r="A67" s="3">
        <v>66.0</v>
      </c>
      <c r="B67" s="4" t="str">
        <f>IFERROR(__xludf.DUMMYFUNCTION("""COMPUTED_VALUE"""),"C;C#;HTML/CSS;Java;JavaScript;PHP;Python;SQL;VBA")</f>
        <v>C;C#;HTML/CSS;Java;JavaScript;PHP;Python;SQL;VBA</v>
      </c>
    </row>
    <row r="68">
      <c r="A68" s="3">
        <v>67.0</v>
      </c>
      <c r="B68" s="4" t="str">
        <f>IFERROR(__xludf.DUMMYFUNCTION("""COMPUTED_VALUE"""),"HTML/CSS;Java;JavaScript;Python")</f>
        <v>HTML/CSS;Java;JavaScript;Python</v>
      </c>
    </row>
    <row r="69">
      <c r="A69" s="3">
        <v>68.0</v>
      </c>
      <c r="B69" s="4" t="str">
        <f>IFERROR(__xludf.DUMMYFUNCTION("""COMPUTED_VALUE"""),"C#;HTML/CSS;Java;JavaScript;Objective-C;SQL;TypeScript")</f>
        <v>C#;HTML/CSS;Java;JavaScript;Objective-C;SQL;TypeScript</v>
      </c>
    </row>
    <row r="70">
      <c r="A70" s="3">
        <v>69.0</v>
      </c>
      <c r="B70" s="4" t="str">
        <f>IFERROR(__xludf.DUMMYFUNCTION("""COMPUTED_VALUE"""),"C#;HTML/CSS;JavaScript;SQL")</f>
        <v>C#;HTML/CSS;JavaScript;SQL</v>
      </c>
    </row>
    <row r="71">
      <c r="A71" s="3">
        <v>70.0</v>
      </c>
      <c r="B71" s="4" t="str">
        <f>IFERROR(__xludf.DUMMYFUNCTION("""COMPUTED_VALUE"""),"HTML/CSS;JavaScript;PHP;Python;SQL;VBA")</f>
        <v>HTML/CSS;JavaScript;PHP;Python;SQL;VBA</v>
      </c>
    </row>
    <row r="72">
      <c r="A72" s="3">
        <v>71.0</v>
      </c>
      <c r="B72" s="4" t="str">
        <f>IFERROR(__xludf.DUMMYFUNCTION("""COMPUTED_VALUE"""),"C#;HTML/CSS;JavaScript;PHP;SQL;TypeScript")</f>
        <v>C#;HTML/CSS;JavaScript;PHP;SQL;TypeScript</v>
      </c>
    </row>
    <row r="73">
      <c r="A73" s="3">
        <v>72.0</v>
      </c>
      <c r="B73" s="4" t="str">
        <f>IFERROR(__xludf.DUMMYFUNCTION("""COMPUTED_VALUE"""),"SQL")</f>
        <v>SQL</v>
      </c>
    </row>
    <row r="74">
      <c r="A74" s="3">
        <v>73.0</v>
      </c>
      <c r="B74" s="4" t="str">
        <f>IFERROR(__xludf.DUMMYFUNCTION("""COMPUTED_VALUE"""),"HTML/CSS;Java;JavaScript;Kotlin;Python;Ruby")</f>
        <v>HTML/CSS;Java;JavaScript;Kotlin;Python;Ruby</v>
      </c>
    </row>
    <row r="75">
      <c r="A75" s="3">
        <v>74.0</v>
      </c>
      <c r="B75" s="4" t="str">
        <f>IFERROR(__xludf.DUMMYFUNCTION("""COMPUTED_VALUE"""),"HTML/CSS;JavaScript")</f>
        <v>HTML/CSS;JavaScript</v>
      </c>
    </row>
    <row r="76">
      <c r="A76" s="3">
        <v>75.0</v>
      </c>
      <c r="B76" s="4" t="str">
        <f>IFERROR(__xludf.DUMMYFUNCTION("""COMPUTED_VALUE"""),"PHP;SQL")</f>
        <v>PHP;SQL</v>
      </c>
    </row>
    <row r="77">
      <c r="A77" s="3">
        <v>76.0</v>
      </c>
      <c r="B77" s="4" t="str">
        <f>IFERROR(__xludf.DUMMYFUNCTION("""COMPUTED_VALUE"""),"HTML/CSS;JavaScript;PHP;SQL")</f>
        <v>HTML/CSS;JavaScript;PHP;SQL</v>
      </c>
    </row>
    <row r="78">
      <c r="A78" s="3">
        <v>77.0</v>
      </c>
      <c r="B78" s="4" t="str">
        <f>IFERROR(__xludf.DUMMYFUNCTION("""COMPUTED_VALUE"""),"HTML/CSS;Java;JavaScript;Kotlin;Python")</f>
        <v>HTML/CSS;Java;JavaScript;Kotlin;Python</v>
      </c>
    </row>
    <row r="79">
      <c r="A79" s="3">
        <v>78.0</v>
      </c>
      <c r="B79" s="4" t="str">
        <f>IFERROR(__xludf.DUMMYFUNCTION("""COMPUTED_VALUE"""),"C#;HTML/CSS;JavaScript;TypeScript")</f>
        <v>C#;HTML/CSS;JavaScript;TypeScript</v>
      </c>
    </row>
    <row r="80">
      <c r="A80" s="3">
        <v>79.0</v>
      </c>
      <c r="B80" s="4" t="str">
        <f>IFERROR(__xludf.DUMMYFUNCTION("""COMPUTED_VALUE"""),"Bash/Shell/PowerShell;C#;F#;Go;HTML/CSS;Java;JavaScript;Python;SQL;TypeScript")</f>
        <v>Bash/Shell/PowerShell;C#;F#;Go;HTML/CSS;Java;JavaScript;Python;SQL;TypeScript</v>
      </c>
    </row>
    <row r="81">
      <c r="A81" s="3">
        <v>80.0</v>
      </c>
      <c r="B81" s="4" t="str">
        <f>IFERROR(__xludf.DUMMYFUNCTION("""COMPUTED_VALUE"""),"Assembly;Bash/Shell/PowerShell;C;C++;Python")</f>
        <v>Assembly;Bash/Shell/PowerShell;C;C++;Python</v>
      </c>
    </row>
    <row r="82">
      <c r="A82" s="3">
        <v>81.0</v>
      </c>
      <c r="B82" s="4" t="str">
        <f>IFERROR(__xludf.DUMMYFUNCTION("""COMPUTED_VALUE"""),"Bash/Shell/PowerShell;C++;HTML/CSS;Java;JavaScript;Python;Rust")</f>
        <v>Bash/Shell/PowerShell;C++;HTML/CSS;Java;JavaScript;Python;Rust</v>
      </c>
    </row>
    <row r="83">
      <c r="A83" s="3">
        <v>82.0</v>
      </c>
      <c r="B83" s="4" t="str">
        <f>IFERROR(__xludf.DUMMYFUNCTION("""COMPUTED_VALUE"""),"HTML/CSS;JavaScript")</f>
        <v>HTML/CSS;JavaScript</v>
      </c>
    </row>
    <row r="84">
      <c r="A84" s="3">
        <v>83.0</v>
      </c>
      <c r="B84" s="4" t="str">
        <f>IFERROR(__xludf.DUMMYFUNCTION("""COMPUTED_VALUE"""),"C;C++;C#;Java;Kotlin;PHP;SQL")</f>
        <v>C;C++;C#;Java;Kotlin;PHP;SQL</v>
      </c>
    </row>
    <row r="85">
      <c r="A85" s="3">
        <v>84.0</v>
      </c>
      <c r="B85" s="4" t="str">
        <f>IFERROR(__xludf.DUMMYFUNCTION("""COMPUTED_VALUE"""),"Bash/Shell/PowerShell;HTML/CSS;JavaScript;PHP;Python;SQL;TypeScript")</f>
        <v>Bash/Shell/PowerShell;HTML/CSS;JavaScript;PHP;Python;SQL;TypeScript</v>
      </c>
    </row>
    <row r="86">
      <c r="A86" s="3">
        <v>85.0</v>
      </c>
      <c r="B86" s="4" t="str">
        <f>IFERROR(__xludf.DUMMYFUNCTION("""COMPUTED_VALUE"""),"Bash/Shell/PowerShell;C#;HTML/CSS;JavaScript;PHP;Python;SQL")</f>
        <v>Bash/Shell/PowerShell;C#;HTML/CSS;JavaScript;PHP;Python;SQL</v>
      </c>
    </row>
    <row r="87">
      <c r="A87" s="3">
        <v>86.0</v>
      </c>
      <c r="B87" s="4" t="str">
        <f>IFERROR(__xludf.DUMMYFUNCTION("""COMPUTED_VALUE"""),"Bash/Shell/PowerShell;C;C++;C#;Go;HTML/CSS;Java;JavaScript;Objective-C;Python;SQL")</f>
        <v>Bash/Shell/PowerShell;C;C++;C#;Go;HTML/CSS;Java;JavaScript;Objective-C;Python;SQL</v>
      </c>
    </row>
    <row r="88">
      <c r="A88" s="3">
        <v>87.0</v>
      </c>
      <c r="B88" s="4" t="str">
        <f>IFERROR(__xludf.DUMMYFUNCTION("""COMPUTED_VALUE"""),"C++;C#;HTML/CSS;Java;JavaScript;SQL;TypeScript")</f>
        <v>C++;C#;HTML/CSS;Java;JavaScript;SQL;TypeScript</v>
      </c>
    </row>
    <row r="89">
      <c r="A89" s="3">
        <v>88.0</v>
      </c>
      <c r="B89" s="4" t="str">
        <f>IFERROR(__xludf.DUMMYFUNCTION("""COMPUTED_VALUE"""),"Bash/Shell/PowerShell;Python")</f>
        <v>Bash/Shell/PowerShell;Python</v>
      </c>
    </row>
    <row r="90">
      <c r="A90" s="3">
        <v>89.0</v>
      </c>
      <c r="B90" s="4" t="str">
        <f>IFERROR(__xludf.DUMMYFUNCTION("""COMPUTED_VALUE"""),"Bash/Shell/PowerShell;C#;HTML/CSS;Java;JavaScript;Objective-C;PHP;Python;Ruby;SQL;Swift;TypeScript")</f>
        <v>Bash/Shell/PowerShell;C#;HTML/CSS;Java;JavaScript;Objective-C;PHP;Python;Ruby;SQL;Swift;TypeScript</v>
      </c>
    </row>
    <row r="91">
      <c r="A91" s="3">
        <v>90.0</v>
      </c>
      <c r="B91" s="4" t="str">
        <f>IFERROR(__xludf.DUMMYFUNCTION("""COMPUTED_VALUE"""),"HTML/CSS;JavaScript;TypeScript")</f>
        <v>HTML/CSS;JavaScript;TypeScript</v>
      </c>
    </row>
    <row r="92">
      <c r="A92" s="3">
        <v>91.0</v>
      </c>
      <c r="B92" s="4" t="str">
        <f>IFERROR(__xludf.DUMMYFUNCTION("""COMPUTED_VALUE"""),"HTML/CSS;Java;JavaScript;Kotlin;SQL;VBA")</f>
        <v>HTML/CSS;Java;JavaScript;Kotlin;SQL;VBA</v>
      </c>
    </row>
    <row r="93">
      <c r="A93" s="3">
        <v>92.0</v>
      </c>
      <c r="B93" s="4" t="str">
        <f>IFERROR(__xludf.DUMMYFUNCTION("""COMPUTED_VALUE"""),"Python;SQL")</f>
        <v>Python;SQL</v>
      </c>
    </row>
    <row r="94">
      <c r="A94" s="3">
        <v>93.0</v>
      </c>
      <c r="B94" s="4" t="str">
        <f>IFERROR(__xludf.DUMMYFUNCTION("""COMPUTED_VALUE"""),"C#;HTML/CSS;JavaScript;SQL")</f>
        <v>C#;HTML/CSS;JavaScript;SQL</v>
      </c>
    </row>
    <row r="95">
      <c r="A95" s="3">
        <v>94.0</v>
      </c>
      <c r="B95" s="4" t="str">
        <f>IFERROR(__xludf.DUMMYFUNCTION("""COMPUTED_VALUE"""),"C#;HTML/CSS;JavaScript;Python;R;SQL")</f>
        <v>C#;HTML/CSS;JavaScript;Python;R;SQL</v>
      </c>
    </row>
    <row r="96">
      <c r="A96" s="3">
        <v>95.0</v>
      </c>
      <c r="B96" s="4" t="str">
        <f>IFERROR(__xludf.DUMMYFUNCTION("""COMPUTED_VALUE"""),"C;C++;Java;Python;R;Scala;SQL")</f>
        <v>C;C++;Java;Python;R;Scala;SQL</v>
      </c>
    </row>
    <row r="97">
      <c r="A97" s="3">
        <v>96.0</v>
      </c>
      <c r="B97" s="4" t="str">
        <f>IFERROR(__xludf.DUMMYFUNCTION("""COMPUTED_VALUE"""),"Bash/Shell/PowerShell;JavaScript;Python;R;SQL")</f>
        <v>Bash/Shell/PowerShell;JavaScript;Python;R;SQL</v>
      </c>
    </row>
    <row r="98">
      <c r="A98" s="3">
        <v>97.0</v>
      </c>
      <c r="B98" s="4" t="str">
        <f>IFERROR(__xludf.DUMMYFUNCTION("""COMPUTED_VALUE"""),"HTML/CSS;Java;JavaScript;SQL")</f>
        <v>HTML/CSS;Java;JavaScript;SQL</v>
      </c>
    </row>
    <row r="99">
      <c r="A99" s="3">
        <v>98.0</v>
      </c>
      <c r="B99" s="4" t="str">
        <f>IFERROR(__xludf.DUMMYFUNCTION("""COMPUTED_VALUE"""),"C;C++;HTML/CSS;Java;JavaScript;Kotlin;PHP;Python;SQL")</f>
        <v>C;C++;HTML/CSS;Java;JavaScript;Kotlin;PHP;Python;SQL</v>
      </c>
    </row>
    <row r="100">
      <c r="A100" s="3">
        <v>99.0</v>
      </c>
      <c r="B100" s="4" t="str">
        <f>IFERROR(__xludf.DUMMYFUNCTION("""COMPUTED_VALUE"""),"HTML/CSS;JavaScript;Ruby;SQL;TypeScript")</f>
        <v>HTML/CSS;JavaScript;Ruby;SQL;TypeScript</v>
      </c>
    </row>
    <row r="101">
      <c r="A101" s="3">
        <v>100.0</v>
      </c>
      <c r="B101" s="4" t="str">
        <f>IFERROR(__xludf.DUMMYFUNCTION("""COMPUTED_VALUE"""),"Bash/Shell/PowerShell;HTML/CSS;JavaScript;SQL")</f>
        <v>Bash/Shell/PowerShell;HTML/CSS;JavaScript;SQL</v>
      </c>
    </row>
    <row r="102">
      <c r="A102" s="3">
        <v>101.0</v>
      </c>
      <c r="B102" s="4" t="str">
        <f>IFERROR(__xludf.DUMMYFUNCTION("""COMPUTED_VALUE"""),"C#;HTML/CSS;JavaScript;SQL;TypeScript")</f>
        <v>C#;HTML/CSS;JavaScript;SQL;TypeScript</v>
      </c>
    </row>
    <row r="103">
      <c r="A103" s="3">
        <v>102.0</v>
      </c>
      <c r="B103" s="4" t="str">
        <f>IFERROR(__xludf.DUMMYFUNCTION("""COMPUTED_VALUE"""),"Clojure;Go;Java;Kotlin")</f>
        <v>Clojure;Go;Java;Kotlin</v>
      </c>
    </row>
    <row r="104">
      <c r="A104" s="3">
        <v>103.0</v>
      </c>
      <c r="B104" s="4" t="str">
        <f>IFERROR(__xludf.DUMMYFUNCTION("""COMPUTED_VALUE"""),"C#;HTML/CSS;TypeScript")</f>
        <v>C#;HTML/CSS;TypeScript</v>
      </c>
    </row>
    <row r="105">
      <c r="A105" s="3">
        <v>104.0</v>
      </c>
      <c r="B105" s="4" t="str">
        <f>IFERROR(__xludf.DUMMYFUNCTION("""COMPUTED_VALUE"""),"Bash/Shell/PowerShell;HTML/CSS;JavaScript;SQL")</f>
        <v>Bash/Shell/PowerShell;HTML/CSS;JavaScript;SQL</v>
      </c>
    </row>
    <row r="106">
      <c r="A106" s="3">
        <v>105.0</v>
      </c>
      <c r="B106" s="4" t="str">
        <f>IFERROR(__xludf.DUMMYFUNCTION("""COMPUTED_VALUE"""),"Bash/Shell/PowerShell;HTML/CSS;Java;JavaScript;Python;SQL")</f>
        <v>Bash/Shell/PowerShell;HTML/CSS;Java;JavaScript;Python;SQL</v>
      </c>
    </row>
    <row r="107">
      <c r="A107" s="3">
        <v>106.0</v>
      </c>
      <c r="B107" s="4" t="str">
        <f>IFERROR(__xludf.DUMMYFUNCTION("""COMPUTED_VALUE"""),"HTML/CSS;Java;Python")</f>
        <v>HTML/CSS;Java;Python</v>
      </c>
    </row>
    <row r="108">
      <c r="A108" s="3">
        <v>107.0</v>
      </c>
      <c r="B108" s="4" t="str">
        <f>IFERROR(__xludf.DUMMYFUNCTION("""COMPUTED_VALUE"""),"C++;Python")</f>
        <v>C++;Python</v>
      </c>
    </row>
    <row r="109">
      <c r="A109" s="3">
        <v>108.0</v>
      </c>
      <c r="B109" s="4" t="str">
        <f>IFERROR(__xludf.DUMMYFUNCTION("""COMPUTED_VALUE"""),"C#;HTML/CSS;JavaScript;SQL")</f>
        <v>C#;HTML/CSS;JavaScript;SQL</v>
      </c>
    </row>
    <row r="110">
      <c r="A110" s="3">
        <v>109.0</v>
      </c>
      <c r="B110" s="4" t="str">
        <f>IFERROR(__xludf.DUMMYFUNCTION("""COMPUTED_VALUE"""),"Python;SQL")</f>
        <v>Python;SQL</v>
      </c>
    </row>
    <row r="111">
      <c r="A111" s="3">
        <v>110.0</v>
      </c>
      <c r="B111" s="4" t="str">
        <f>IFERROR(__xludf.DUMMYFUNCTION("""COMPUTED_VALUE"""),"Bash/Shell/PowerShell;C#;HTML/CSS;JavaScript;Python;SQL;VBA")</f>
        <v>Bash/Shell/PowerShell;C#;HTML/CSS;JavaScript;Python;SQL;VBA</v>
      </c>
    </row>
    <row r="112">
      <c r="A112" s="3">
        <v>111.0</v>
      </c>
      <c r="B112" s="4" t="str">
        <f>IFERROR(__xludf.DUMMYFUNCTION("""COMPUTED_VALUE"""),"Assembly;C;C++;C#;HTML/CSS;Java;JavaScript;Python;VBA")</f>
        <v>Assembly;C;C++;C#;HTML/CSS;Java;JavaScript;Python;VBA</v>
      </c>
    </row>
    <row r="113">
      <c r="A113" s="3">
        <v>112.0</v>
      </c>
      <c r="B113" s="4" t="str">
        <f>IFERROR(__xludf.DUMMYFUNCTION("""COMPUTED_VALUE"""),"Bash/Shell/PowerShell;C;C++")</f>
        <v>Bash/Shell/PowerShell;C;C++</v>
      </c>
    </row>
    <row r="114">
      <c r="A114" s="3">
        <v>113.0</v>
      </c>
      <c r="B114" s="4" t="str">
        <f>IFERROR(__xludf.DUMMYFUNCTION("""COMPUTED_VALUE"""),"Bash/Shell/PowerShell;C++;Erlang;JavaScript;PHP;Python")</f>
        <v>Bash/Shell/PowerShell;C++;Erlang;JavaScript;PHP;Python</v>
      </c>
    </row>
    <row r="115">
      <c r="A115" s="3">
        <v>114.0</v>
      </c>
      <c r="B115" s="4" t="str">
        <f>IFERROR(__xludf.DUMMYFUNCTION("""COMPUTED_VALUE"""),"Assembly;C#;HTML/CSS;Java;JavaScript;SQL;Swift")</f>
        <v>Assembly;C#;HTML/CSS;Java;JavaScript;SQL;Swift</v>
      </c>
    </row>
    <row r="116">
      <c r="A116" s="3">
        <v>115.0</v>
      </c>
      <c r="B116" s="4" t="str">
        <f>IFERROR(__xludf.DUMMYFUNCTION("""COMPUTED_VALUE"""),"Scala;Other(s):")</f>
        <v>Scala;Other(s):</v>
      </c>
    </row>
    <row r="117">
      <c r="A117" s="3">
        <v>116.0</v>
      </c>
      <c r="B117" s="4" t="str">
        <f>IFERROR(__xludf.DUMMYFUNCTION("""COMPUTED_VALUE"""),"C#;HTML/CSS;JavaScript;SQL;TypeScript")</f>
        <v>C#;HTML/CSS;JavaScript;SQL;TypeScript</v>
      </c>
    </row>
    <row r="118">
      <c r="A118" s="3">
        <v>117.0</v>
      </c>
      <c r="B118" s="4" t="str">
        <f>IFERROR(__xludf.DUMMYFUNCTION("""COMPUTED_VALUE"""),"Bash/Shell/PowerShell;C;C++")</f>
        <v>Bash/Shell/PowerShell;C;C++</v>
      </c>
    </row>
    <row r="119">
      <c r="A119" s="3">
        <v>118.0</v>
      </c>
      <c r="B119" s="4" t="str">
        <f>IFERROR(__xludf.DUMMYFUNCTION("""COMPUTED_VALUE"""),"C;C++;C#;HTML/CSS;Java;JavaScript;SQL")</f>
        <v>C;C++;C#;HTML/CSS;Java;JavaScript;SQL</v>
      </c>
    </row>
    <row r="120">
      <c r="A120" s="3">
        <v>119.0</v>
      </c>
      <c r="B120" s="4" t="str">
        <f>IFERROR(__xludf.DUMMYFUNCTION("""COMPUTED_VALUE"""),"Elixir;HTML/CSS;JavaScript;Python;Ruby;SQL")</f>
        <v>Elixir;HTML/CSS;JavaScript;Python;Ruby;SQL</v>
      </c>
    </row>
    <row r="121">
      <c r="A121" s="3">
        <v>120.0</v>
      </c>
      <c r="B121" s="4" t="str">
        <f>IFERROR(__xludf.DUMMYFUNCTION("""COMPUTED_VALUE"""),"Bash/Shell/PowerShell;C;C++;HTML/CSS;JavaScript;Python")</f>
        <v>Bash/Shell/PowerShell;C;C++;HTML/CSS;JavaScript;Python</v>
      </c>
    </row>
    <row r="122">
      <c r="A122" s="3">
        <v>121.0</v>
      </c>
      <c r="B122" s="4" t="str">
        <f>IFERROR(__xludf.DUMMYFUNCTION("""COMPUTED_VALUE"""),"Assembly;Bash/Shell/PowerShell;C++;Python;SQL")</f>
        <v>Assembly;Bash/Shell/PowerShell;C++;Python;SQL</v>
      </c>
    </row>
    <row r="123">
      <c r="A123" s="3">
        <v>122.0</v>
      </c>
      <c r="B123" s="4" t="str">
        <f>IFERROR(__xludf.DUMMYFUNCTION("""COMPUTED_VALUE"""),"HTML/CSS;JavaScript;TypeScript")</f>
        <v>HTML/CSS;JavaScript;TypeScript</v>
      </c>
    </row>
    <row r="124">
      <c r="A124" s="3">
        <v>123.0</v>
      </c>
      <c r="B124" s="4" t="str">
        <f>IFERROR(__xludf.DUMMYFUNCTION("""COMPUTED_VALUE"""),"HTML/CSS;Java;SQL")</f>
        <v>HTML/CSS;Java;SQL</v>
      </c>
    </row>
    <row r="125">
      <c r="A125" s="3">
        <v>124.0</v>
      </c>
      <c r="B125" s="4" t="str">
        <f>IFERROR(__xludf.DUMMYFUNCTION("""COMPUTED_VALUE"""),"Bash/Shell/PowerShell;Dart;HTML/CSS;Java;JavaScript;Scala")</f>
        <v>Bash/Shell/PowerShell;Dart;HTML/CSS;Java;JavaScript;Scala</v>
      </c>
    </row>
    <row r="126">
      <c r="A126" s="3">
        <v>125.0</v>
      </c>
      <c r="B126" s="4" t="str">
        <f>IFERROR(__xludf.DUMMYFUNCTION("""COMPUTED_VALUE"""),"C#;SQL")</f>
        <v>C#;SQL</v>
      </c>
    </row>
    <row r="127">
      <c r="A127" s="3">
        <v>126.0</v>
      </c>
      <c r="B127" s="4" t="str">
        <f>IFERROR(__xludf.DUMMYFUNCTION("""COMPUTED_VALUE"""),"Bash/Shell/PowerShell;C;Python")</f>
        <v>Bash/Shell/PowerShell;C;Python</v>
      </c>
    </row>
    <row r="128">
      <c r="A128" s="3">
        <v>127.0</v>
      </c>
      <c r="B128" s="4" t="str">
        <f>IFERROR(__xludf.DUMMYFUNCTION("""COMPUTED_VALUE"""),"Bash/Shell/PowerShell;Go;Ruby")</f>
        <v>Bash/Shell/PowerShell;Go;Ruby</v>
      </c>
    </row>
    <row r="129">
      <c r="A129" s="3">
        <v>128.0</v>
      </c>
      <c r="B129" s="4" t="str">
        <f>IFERROR(__xludf.DUMMYFUNCTION("""COMPUTED_VALUE"""),"C++;Python;R")</f>
        <v>C++;Python;R</v>
      </c>
    </row>
    <row r="130">
      <c r="A130" s="3">
        <v>129.0</v>
      </c>
      <c r="B130" s="4" t="str">
        <f>IFERROR(__xludf.DUMMYFUNCTION("""COMPUTED_VALUE"""),"Bash/Shell/PowerShell;C++;Clojure;HTML/CSS;Java;Python;Ruby;SQL")</f>
        <v>Bash/Shell/PowerShell;C++;Clojure;HTML/CSS;Java;Python;Ruby;SQL</v>
      </c>
    </row>
    <row r="131">
      <c r="A131" s="3">
        <v>130.0</v>
      </c>
      <c r="B131" s="4" t="str">
        <f>IFERROR(__xludf.DUMMYFUNCTION("""COMPUTED_VALUE"""),"Java")</f>
        <v>Java</v>
      </c>
    </row>
    <row r="132">
      <c r="A132" s="3">
        <v>131.0</v>
      </c>
      <c r="B132" s="4" t="str">
        <f>IFERROR(__xludf.DUMMYFUNCTION("""COMPUTED_VALUE"""),"Bash/Shell/PowerShell;C++;C#;HTML/CSS;Java;JavaScript;Objective-C;Python;TypeScript")</f>
        <v>Bash/Shell/PowerShell;C++;C#;HTML/CSS;Java;JavaScript;Objective-C;Python;TypeScript</v>
      </c>
    </row>
    <row r="133">
      <c r="A133" s="3">
        <v>132.0</v>
      </c>
      <c r="B133" s="4" t="str">
        <f>IFERROR(__xludf.DUMMYFUNCTION("""COMPUTED_VALUE"""),"JavaScript;PHP;SQL")</f>
        <v>JavaScript;PHP;SQL</v>
      </c>
    </row>
    <row r="134">
      <c r="A134" s="3">
        <v>133.0</v>
      </c>
      <c r="B134" s="4" t="str">
        <f>IFERROR(__xludf.DUMMYFUNCTION("""COMPUTED_VALUE"""),"C;C++;HTML/CSS;JavaScript;SQL")</f>
        <v>C;C++;HTML/CSS;JavaScript;SQL</v>
      </c>
    </row>
    <row r="135">
      <c r="A135" s="3">
        <v>134.0</v>
      </c>
      <c r="B135" s="4" t="str">
        <f>IFERROR(__xludf.DUMMYFUNCTION("""COMPUTED_VALUE"""),"Go;HTML/CSS;JavaScript;TypeScript")</f>
        <v>Go;HTML/CSS;JavaScript;TypeScript</v>
      </c>
    </row>
    <row r="136">
      <c r="A136" s="3">
        <v>135.0</v>
      </c>
      <c r="B136" s="4" t="str">
        <f>IFERROR(__xludf.DUMMYFUNCTION("""COMPUTED_VALUE"""),"C#;Java;PHP;Python")</f>
        <v>C#;Java;PHP;Python</v>
      </c>
    </row>
    <row r="137">
      <c r="A137" s="3">
        <v>136.0</v>
      </c>
      <c r="B137" s="4" t="str">
        <f>IFERROR(__xludf.DUMMYFUNCTION("""COMPUTED_VALUE"""),"HTML/CSS;Java;JavaScript;PHP;SQL")</f>
        <v>HTML/CSS;Java;JavaScript;PHP;SQL</v>
      </c>
    </row>
    <row r="138">
      <c r="A138" s="3">
        <v>137.0</v>
      </c>
      <c r="B138" s="4" t="str">
        <f>IFERROR(__xludf.DUMMYFUNCTION("""COMPUTED_VALUE"""),"Bash/Shell/PowerShell;HTML/CSS;JavaScript;PHP;Python;SQL")</f>
        <v>Bash/Shell/PowerShell;HTML/CSS;JavaScript;PHP;Python;SQL</v>
      </c>
    </row>
    <row r="139">
      <c r="A139" s="3">
        <v>138.0</v>
      </c>
      <c r="B139" s="4" t="str">
        <f>IFERROR(__xludf.DUMMYFUNCTION("""COMPUTED_VALUE"""),"Java;JavaScript;Kotlin;PHP;SQL")</f>
        <v>Java;JavaScript;Kotlin;PHP;SQL</v>
      </c>
    </row>
    <row r="140">
      <c r="A140" s="3">
        <v>139.0</v>
      </c>
      <c r="B140" s="4" t="str">
        <f>IFERROR(__xludf.DUMMYFUNCTION("""COMPUTED_VALUE"""),"Assembly;Bash/Shell/PowerShell;C;C++;HTML/CSS;Java;JavaScript;Python;SQL;TypeScript")</f>
        <v>Assembly;Bash/Shell/PowerShell;C;C++;HTML/CSS;Java;JavaScript;Python;SQL;TypeScript</v>
      </c>
    </row>
    <row r="141">
      <c r="A141" s="3">
        <v>140.0</v>
      </c>
      <c r="B141" s="4" t="str">
        <f>IFERROR(__xludf.DUMMYFUNCTION("""COMPUTED_VALUE"""),"Bash/Shell/PowerShell;C#")</f>
        <v>Bash/Shell/PowerShell;C#</v>
      </c>
    </row>
    <row r="142">
      <c r="A142" s="3">
        <v>141.0</v>
      </c>
      <c r="B142" s="4" t="str">
        <f>IFERROR(__xludf.DUMMYFUNCTION("""COMPUTED_VALUE"""),"C;HTML/CSS;Java;JavaScript;Python;SQL;TypeScript")</f>
        <v>C;HTML/CSS;Java;JavaScript;Python;SQL;TypeScript</v>
      </c>
    </row>
    <row r="143">
      <c r="A143" s="3">
        <v>142.0</v>
      </c>
      <c r="B143" s="4" t="str">
        <f>IFERROR(__xludf.DUMMYFUNCTION("""COMPUTED_VALUE"""),"Java;SQL")</f>
        <v>Java;SQL</v>
      </c>
    </row>
    <row r="144">
      <c r="A144" s="3">
        <v>143.0</v>
      </c>
      <c r="B144" s="4" t="str">
        <f>IFERROR(__xludf.DUMMYFUNCTION("""COMPUTED_VALUE"""),"Assembly;C++;Python;VBA")</f>
        <v>Assembly;C++;Python;VBA</v>
      </c>
    </row>
    <row r="145">
      <c r="A145" s="3">
        <v>144.0</v>
      </c>
      <c r="B145" s="4" t="str">
        <f>IFERROR(__xludf.DUMMYFUNCTION("""COMPUTED_VALUE"""),"Bash/Shell/PowerShell;C;Python;Scala")</f>
        <v>Bash/Shell/PowerShell;C;Python;Scala</v>
      </c>
    </row>
    <row r="146">
      <c r="A146" s="3">
        <v>145.0</v>
      </c>
      <c r="B146" s="4" t="str">
        <f>IFERROR(__xludf.DUMMYFUNCTION("""COMPUTED_VALUE"""),"HTML/CSS;Java;JavaScript;Kotlin")</f>
        <v>HTML/CSS;Java;JavaScript;Kotlin</v>
      </c>
    </row>
    <row r="147">
      <c r="A147" s="3">
        <v>146.0</v>
      </c>
      <c r="B147" s="4" t="str">
        <f>IFERROR(__xludf.DUMMYFUNCTION("""COMPUTED_VALUE"""),"HTML/CSS;JavaScript;TypeScript")</f>
        <v>HTML/CSS;JavaScript;TypeScript</v>
      </c>
    </row>
    <row r="148">
      <c r="A148" s="3">
        <v>147.0</v>
      </c>
      <c r="B148" s="4" t="str">
        <f>IFERROR(__xludf.DUMMYFUNCTION("""COMPUTED_VALUE"""),"Bash/Shell/PowerShell;HTML/CSS;JavaScript;Python;SQL")</f>
        <v>Bash/Shell/PowerShell;HTML/CSS;JavaScript;Python;SQL</v>
      </c>
    </row>
    <row r="149">
      <c r="A149" s="3">
        <v>148.0</v>
      </c>
      <c r="B149" s="4" t="str">
        <f>IFERROR(__xludf.DUMMYFUNCTION("""COMPUTED_VALUE"""),"Bash/Shell/PowerShell;C#;HTML/CSS;Java;JavaScript;Python;SQL")</f>
        <v>Bash/Shell/PowerShell;C#;HTML/CSS;Java;JavaScript;Python;SQL</v>
      </c>
    </row>
    <row r="150">
      <c r="A150" s="3">
        <v>149.0</v>
      </c>
      <c r="B150" s="4" t="str">
        <f>IFERROR(__xludf.DUMMYFUNCTION("""COMPUTED_VALUE"""),"Bash/Shell/PowerShell;C++;C#;HTML/CSS;Java;JavaScript;SQL;TypeScript")</f>
        <v>Bash/Shell/PowerShell;C++;C#;HTML/CSS;Java;JavaScript;SQL;TypeScript</v>
      </c>
    </row>
    <row r="151">
      <c r="A151" s="3">
        <v>150.0</v>
      </c>
      <c r="B151" s="4" t="str">
        <f>IFERROR(__xludf.DUMMYFUNCTION("""COMPUTED_VALUE"""),"HTML/CSS;Java;JavaScript;Kotlin;Objective-C;Python;Swift;Other(s):")</f>
        <v>HTML/CSS;Java;JavaScript;Kotlin;Objective-C;Python;Swift;Other(s):</v>
      </c>
    </row>
    <row r="152">
      <c r="A152" s="3">
        <v>151.0</v>
      </c>
      <c r="B152" s="4" t="str">
        <f>IFERROR(__xludf.DUMMYFUNCTION("""COMPUTED_VALUE"""),"C;C++;Python")</f>
        <v>C;C++;Python</v>
      </c>
    </row>
    <row r="153">
      <c r="A153" s="3">
        <v>152.0</v>
      </c>
      <c r="B153" s="4" t="str">
        <f>IFERROR(__xludf.DUMMYFUNCTION("""COMPUTED_VALUE"""),"HTML/CSS;Java;JavaScript;PHP;SQL;VBA")</f>
        <v>HTML/CSS;Java;JavaScript;PHP;SQL;VBA</v>
      </c>
    </row>
    <row r="154">
      <c r="A154" s="3">
        <v>153.0</v>
      </c>
      <c r="B154" s="4" t="str">
        <f>IFERROR(__xludf.DUMMYFUNCTION("""COMPUTED_VALUE"""),"Bash/Shell/PowerShell;HTML/CSS;JavaScript;TypeScript")</f>
        <v>Bash/Shell/PowerShell;HTML/CSS;JavaScript;TypeScript</v>
      </c>
    </row>
    <row r="155">
      <c r="A155" s="3">
        <v>154.0</v>
      </c>
      <c r="B155" s="4" t="str">
        <f>IFERROR(__xludf.DUMMYFUNCTION("""COMPUTED_VALUE"""),"Bash/Shell/PowerShell;Python")</f>
        <v>Bash/Shell/PowerShell;Python</v>
      </c>
    </row>
    <row r="156">
      <c r="A156" s="3">
        <v>155.0</v>
      </c>
      <c r="B156" s="4" t="str">
        <f>IFERROR(__xludf.DUMMYFUNCTION("""COMPUTED_VALUE"""),"Bash/Shell/PowerShell;C#;HTML/CSS;JavaScript;SQL")</f>
        <v>Bash/Shell/PowerShell;C#;HTML/CSS;JavaScript;SQL</v>
      </c>
    </row>
    <row r="157">
      <c r="A157" s="3">
        <v>156.0</v>
      </c>
      <c r="B157" s="4" t="str">
        <f>IFERROR(__xludf.DUMMYFUNCTION("""COMPUTED_VALUE"""),"Java;SQL;Other(s):")</f>
        <v>Java;SQL;Other(s):</v>
      </c>
    </row>
    <row r="158">
      <c r="A158" s="3">
        <v>157.0</v>
      </c>
      <c r="B158" s="4" t="str">
        <f>IFERROR(__xludf.DUMMYFUNCTION("""COMPUTED_VALUE"""),"Bash/Shell/PowerShell;HTML/CSS;JavaScript;Python")</f>
        <v>Bash/Shell/PowerShell;HTML/CSS;JavaScript;Python</v>
      </c>
    </row>
    <row r="159">
      <c r="A159" s="3">
        <v>158.0</v>
      </c>
      <c r="B159" s="4" t="str">
        <f>IFERROR(__xludf.DUMMYFUNCTION("""COMPUTED_VALUE"""),"C#")</f>
        <v>C#</v>
      </c>
    </row>
    <row r="160">
      <c r="A160" s="3">
        <v>159.0</v>
      </c>
      <c r="B160" s="4" t="str">
        <f>IFERROR(__xludf.DUMMYFUNCTION("""COMPUTED_VALUE"""),"HTML/CSS;JavaScript;PHP")</f>
        <v>HTML/CSS;JavaScript;PHP</v>
      </c>
    </row>
    <row r="161">
      <c r="A161" s="3">
        <v>160.0</v>
      </c>
      <c r="B161" s="4" t="str">
        <f>IFERROR(__xludf.DUMMYFUNCTION("""COMPUTED_VALUE"""),"Bash/Shell/PowerShell;C++;HTML/CSS;Java;JavaScript;PHP;SQL")</f>
        <v>Bash/Shell/PowerShell;C++;HTML/CSS;Java;JavaScript;PHP;SQL</v>
      </c>
    </row>
    <row r="162">
      <c r="A162" s="3">
        <v>161.0</v>
      </c>
      <c r="B162" s="4" t="str">
        <f>IFERROR(__xludf.DUMMYFUNCTION("""COMPUTED_VALUE"""),"C#;HTML/CSS;JavaScript;SQL;Other(s):")</f>
        <v>C#;HTML/CSS;JavaScript;SQL;Other(s):</v>
      </c>
    </row>
    <row r="163">
      <c r="A163" s="3">
        <v>162.0</v>
      </c>
      <c r="B163" s="4" t="str">
        <f>IFERROR(__xludf.DUMMYFUNCTION("""COMPUTED_VALUE"""),"C#;HTML/CSS;JavaScript;SQL")</f>
        <v>C#;HTML/CSS;JavaScript;SQL</v>
      </c>
    </row>
    <row r="164">
      <c r="A164" s="3">
        <v>163.0</v>
      </c>
      <c r="B164" s="4" t="str">
        <f>IFERROR(__xludf.DUMMYFUNCTION("""COMPUTED_VALUE"""),"Assembly;Bash/Shell/PowerShell;C;C++;C#;JavaScript;Python;SQL")</f>
        <v>Assembly;Bash/Shell/PowerShell;C;C++;C#;JavaScript;Python;SQL</v>
      </c>
    </row>
    <row r="165">
      <c r="A165" s="3">
        <v>164.0</v>
      </c>
      <c r="B165" s="4" t="str">
        <f>IFERROR(__xludf.DUMMYFUNCTION("""COMPUTED_VALUE"""),"Bash/Shell/PowerShell;Go;HTML/CSS;Java;JavaScript;Ruby;SQL")</f>
        <v>Bash/Shell/PowerShell;Go;HTML/CSS;Java;JavaScript;Ruby;SQL</v>
      </c>
    </row>
    <row r="166">
      <c r="A166" s="3">
        <v>165.0</v>
      </c>
      <c r="B166" s="4" t="str">
        <f>IFERROR(__xludf.DUMMYFUNCTION("""COMPUTED_VALUE"""),"HTML/CSS;Java;JavaScript;PHP;Python;SQL")</f>
        <v>HTML/CSS;Java;JavaScript;PHP;Python;SQL</v>
      </c>
    </row>
    <row r="167">
      <c r="A167" s="3">
        <v>166.0</v>
      </c>
      <c r="B167" s="4" t="str">
        <f>IFERROR(__xludf.DUMMYFUNCTION("""COMPUTED_VALUE"""),"Bash/Shell/PowerShell;Python")</f>
        <v>Bash/Shell/PowerShell;Python</v>
      </c>
    </row>
    <row r="168">
      <c r="A168" s="3">
        <v>167.0</v>
      </c>
      <c r="B168" s="4" t="str">
        <f>IFERROR(__xludf.DUMMYFUNCTION("""COMPUTED_VALUE"""),"C;C++;HTML/CSS;Java;JavaScript;PHP;Python;SQL")</f>
        <v>C;C++;HTML/CSS;Java;JavaScript;PHP;Python;SQL</v>
      </c>
    </row>
    <row r="169">
      <c r="A169" s="3">
        <v>168.0</v>
      </c>
      <c r="B169" s="4" t="str">
        <f>IFERROR(__xludf.DUMMYFUNCTION("""COMPUTED_VALUE"""),"Clojure;Go;HTML/CSS;Java;JavaScript;Python;Ruby;TypeScript")</f>
        <v>Clojure;Go;HTML/CSS;Java;JavaScript;Python;Ruby;TypeScript</v>
      </c>
    </row>
    <row r="170">
      <c r="A170" s="3">
        <v>169.0</v>
      </c>
      <c r="B170" s="4" t="str">
        <f>IFERROR(__xludf.DUMMYFUNCTION("""COMPUTED_VALUE"""),"Assembly;C;C++;C#;HTML/CSS;Java;Objective-C;PHP;Python;R;SQL;Swift")</f>
        <v>Assembly;C;C++;C#;HTML/CSS;Java;Objective-C;PHP;Python;R;SQL;Swift</v>
      </c>
    </row>
    <row r="171">
      <c r="A171" s="3">
        <v>170.0</v>
      </c>
      <c r="B171" s="4" t="str">
        <f>IFERROR(__xludf.DUMMYFUNCTION("""COMPUTED_VALUE"""),"HTML/CSS;JavaScript;Objective-C;SQL")</f>
        <v>HTML/CSS;JavaScript;Objective-C;SQL</v>
      </c>
    </row>
    <row r="172">
      <c r="A172" s="3">
        <v>171.0</v>
      </c>
      <c r="B172" s="4" t="str">
        <f>IFERROR(__xludf.DUMMYFUNCTION("""COMPUTED_VALUE"""),"HTML/CSS;JavaScript;PHP;SQL;TypeScript")</f>
        <v>HTML/CSS;JavaScript;PHP;SQL;TypeScript</v>
      </c>
    </row>
    <row r="173">
      <c r="A173" s="3">
        <v>172.0</v>
      </c>
      <c r="B173" s="4" t="str">
        <f>IFERROR(__xludf.DUMMYFUNCTION("""COMPUTED_VALUE"""),"Bash/Shell/PowerShell;C;C++;HTML/CSS;Java;JavaScript;PHP;Python;R")</f>
        <v>Bash/Shell/PowerShell;C;C++;HTML/CSS;Java;JavaScript;PHP;Python;R</v>
      </c>
    </row>
    <row r="174">
      <c r="A174" s="3">
        <v>173.0</v>
      </c>
      <c r="B174" s="4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175">
      <c r="A175" s="3">
        <v>174.0</v>
      </c>
      <c r="B175" s="4" t="str">
        <f>IFERROR(__xludf.DUMMYFUNCTION("""COMPUTED_VALUE"""),"C;C++;C#;HTML/CSS;Java;JavaScript;Python;SQL")</f>
        <v>C;C++;C#;HTML/CSS;Java;JavaScript;Python;SQL</v>
      </c>
    </row>
    <row r="176">
      <c r="A176" s="3">
        <v>175.0</v>
      </c>
      <c r="B176" s="4" t="str">
        <f>IFERROR(__xludf.DUMMYFUNCTION("""COMPUTED_VALUE"""),"C#;Python;SQL")</f>
        <v>C#;Python;SQL</v>
      </c>
    </row>
    <row r="177">
      <c r="A177" s="3">
        <v>176.0</v>
      </c>
      <c r="B177" s="4" t="str">
        <f>IFERROR(__xludf.DUMMYFUNCTION("""COMPUTED_VALUE"""),"JavaScript;PHP;Python;Ruby;SQL;TypeScript")</f>
        <v>JavaScript;PHP;Python;Ruby;SQL;TypeScript</v>
      </c>
    </row>
    <row r="178">
      <c r="A178" s="3">
        <v>177.0</v>
      </c>
      <c r="B178" s="4" t="str">
        <f>IFERROR(__xludf.DUMMYFUNCTION("""COMPUTED_VALUE"""),"HTML/CSS;Java;JavaScript;Objective-C;SQL;Swift")</f>
        <v>HTML/CSS;Java;JavaScript;Objective-C;SQL;Swift</v>
      </c>
    </row>
    <row r="179">
      <c r="A179" s="3">
        <v>178.0</v>
      </c>
      <c r="B179" s="4" t="str">
        <f>IFERROR(__xludf.DUMMYFUNCTION("""COMPUTED_VALUE"""),"HTML/CSS;JavaScript")</f>
        <v>HTML/CSS;JavaScript</v>
      </c>
    </row>
    <row r="180">
      <c r="A180" s="3">
        <v>179.0</v>
      </c>
      <c r="B180" s="4" t="str">
        <f>IFERROR(__xludf.DUMMYFUNCTION("""COMPUTED_VALUE"""),"Bash/Shell/PowerShell;C;C++;Go;HTML/CSS;Java;JavaScript;PHP;Python;Rust;SQL;TypeScript")</f>
        <v>Bash/Shell/PowerShell;C;C++;Go;HTML/CSS;Java;JavaScript;PHP;Python;Rust;SQL;TypeScript</v>
      </c>
    </row>
    <row r="181">
      <c r="A181" s="3">
        <v>180.0</v>
      </c>
      <c r="B181" s="4" t="str">
        <f>IFERROR(__xludf.DUMMYFUNCTION("""COMPUTED_VALUE"""),"Dart;Go;Java;Kotlin;Swift")</f>
        <v>Dart;Go;Java;Kotlin;Swift</v>
      </c>
    </row>
    <row r="182">
      <c r="A182" s="3">
        <v>181.0</v>
      </c>
      <c r="B182" s="4" t="str">
        <f>IFERROR(__xludf.DUMMYFUNCTION("""COMPUTED_VALUE"""),"Bash/Shell/PowerShell;C;C++;Java;JavaScript;Kotlin;Objective-C;Python;Rust;Swift")</f>
        <v>Bash/Shell/PowerShell;C;C++;Java;JavaScript;Kotlin;Objective-C;Python;Rust;Swift</v>
      </c>
    </row>
    <row r="183">
      <c r="A183" s="3">
        <v>182.0</v>
      </c>
      <c r="B183" s="4" t="str">
        <f>IFERROR(__xludf.DUMMYFUNCTION("""COMPUTED_VALUE"""),"Bash/Shell/PowerShell;Java;Kotlin")</f>
        <v>Bash/Shell/PowerShell;Java;Kotlin</v>
      </c>
    </row>
    <row r="184">
      <c r="A184" s="3">
        <v>183.0</v>
      </c>
      <c r="B184" s="4" t="str">
        <f>IFERROR(__xludf.DUMMYFUNCTION("""COMPUTED_VALUE"""),"Assembly;C;C++;HTML/CSS;Java;JavaScript;Python")</f>
        <v>Assembly;C;C++;HTML/CSS;Java;JavaScript;Python</v>
      </c>
    </row>
    <row r="185">
      <c r="A185" s="3">
        <v>184.0</v>
      </c>
      <c r="B185" s="4" t="str">
        <f>IFERROR(__xludf.DUMMYFUNCTION("""COMPUTED_VALUE"""),"HTML/CSS;JavaScript;Ruby;Scala;SQL")</f>
        <v>HTML/CSS;JavaScript;Ruby;Scala;SQL</v>
      </c>
    </row>
    <row r="186">
      <c r="A186" s="3">
        <v>185.0</v>
      </c>
      <c r="B186" s="4" t="str">
        <f>IFERROR(__xludf.DUMMYFUNCTION("""COMPUTED_VALUE"""),"C#;Python;R;SQL;VBA")</f>
        <v>C#;Python;R;SQL;VBA</v>
      </c>
    </row>
    <row r="187">
      <c r="A187" s="3">
        <v>186.0</v>
      </c>
      <c r="B187" s="4" t="str">
        <f>IFERROR(__xludf.DUMMYFUNCTION("""COMPUTED_VALUE"""),"C++;HTML/CSS;JavaScript;Python;SQL")</f>
        <v>C++;HTML/CSS;JavaScript;Python;SQL</v>
      </c>
    </row>
    <row r="188">
      <c r="A188" s="3">
        <v>187.0</v>
      </c>
      <c r="B188" s="4" t="str">
        <f>IFERROR(__xludf.DUMMYFUNCTION("""COMPUTED_VALUE"""),"Java;Scala;SQL;TypeScript")</f>
        <v>Java;Scala;SQL;TypeScript</v>
      </c>
    </row>
    <row r="189">
      <c r="A189" s="3">
        <v>188.0</v>
      </c>
      <c r="B189" s="4" t="str">
        <f>IFERROR(__xludf.DUMMYFUNCTION("""COMPUTED_VALUE"""),"C#;HTML/CSS;JavaScript;SQL;TypeScript")</f>
        <v>C#;HTML/CSS;JavaScript;SQL;TypeScript</v>
      </c>
    </row>
    <row r="190">
      <c r="A190" s="3">
        <v>189.0</v>
      </c>
      <c r="B190" s="4" t="str">
        <f>IFERROR(__xludf.DUMMYFUNCTION("""COMPUTED_VALUE"""),"Bash/Shell/PowerShell;JavaScript;Python")</f>
        <v>Bash/Shell/PowerShell;JavaScript;Python</v>
      </c>
    </row>
    <row r="191">
      <c r="A191" s="3">
        <v>190.0</v>
      </c>
      <c r="B191" s="4" t="str">
        <f>IFERROR(__xludf.DUMMYFUNCTION("""COMPUTED_VALUE"""),"Bash/Shell/PowerShell;HTML/CSS;JavaScript;Ruby;SQL")</f>
        <v>Bash/Shell/PowerShell;HTML/CSS;JavaScript;Ruby;SQL</v>
      </c>
    </row>
    <row r="192">
      <c r="A192" s="3">
        <v>191.0</v>
      </c>
      <c r="B192" s="4" t="str">
        <f>IFERROR(__xludf.DUMMYFUNCTION("""COMPUTED_VALUE"""),"Assembly;Bash/Shell/PowerShell;C;HTML/CSS;Java;JavaScript;PHP")</f>
        <v>Assembly;Bash/Shell/PowerShell;C;HTML/CSS;Java;JavaScript;PHP</v>
      </c>
    </row>
    <row r="193">
      <c r="A193" s="3">
        <v>192.0</v>
      </c>
      <c r="B193" s="4" t="str">
        <f>IFERROR(__xludf.DUMMYFUNCTION("""COMPUTED_VALUE"""),"C#;TypeScript;Other(s):")</f>
        <v>C#;TypeScript;Other(s):</v>
      </c>
    </row>
    <row r="194">
      <c r="A194" s="3">
        <v>193.0</v>
      </c>
      <c r="B194" s="4" t="str">
        <f>IFERROR(__xludf.DUMMYFUNCTION("""COMPUTED_VALUE"""),"C#;HTML/CSS;JavaScript;SQL;TypeScript")</f>
        <v>C#;HTML/CSS;JavaScript;SQL;TypeScript</v>
      </c>
    </row>
    <row r="195">
      <c r="A195" s="3">
        <v>194.0</v>
      </c>
      <c r="B195" s="4" t="str">
        <f>IFERROR(__xludf.DUMMYFUNCTION("""COMPUTED_VALUE"""),"HTML/CSS;R;VBA")</f>
        <v>HTML/CSS;R;VBA</v>
      </c>
    </row>
    <row r="196">
      <c r="A196" s="3">
        <v>195.0</v>
      </c>
      <c r="B196" s="4" t="str">
        <f>IFERROR(__xludf.DUMMYFUNCTION("""COMPUTED_VALUE"""),"HTML/CSS;Java;JavaScript;Python;SQL")</f>
        <v>HTML/CSS;Java;JavaScript;Python;SQL</v>
      </c>
    </row>
    <row r="197">
      <c r="A197" s="3">
        <v>196.0</v>
      </c>
      <c r="B197" s="4" t="str">
        <f>IFERROR(__xludf.DUMMYFUNCTION("""COMPUTED_VALUE"""),"R;SQL")</f>
        <v>R;SQL</v>
      </c>
    </row>
    <row r="198">
      <c r="A198" s="3">
        <v>197.0</v>
      </c>
      <c r="B198" s="4" t="str">
        <f>IFERROR(__xludf.DUMMYFUNCTION("""COMPUTED_VALUE"""),"Java;JavaScript;SQL;VBA")</f>
        <v>Java;JavaScript;SQL;VBA</v>
      </c>
    </row>
    <row r="199">
      <c r="A199" s="3">
        <v>198.0</v>
      </c>
      <c r="B199" s="4" t="str">
        <f>IFERROR(__xludf.DUMMYFUNCTION("""COMPUTED_VALUE"""),"Bash/Shell/PowerShell;Go;HTML/CSS;Java;JavaScript;Python;Scala")</f>
        <v>Bash/Shell/PowerShell;Go;HTML/CSS;Java;JavaScript;Python;Scala</v>
      </c>
    </row>
    <row r="200">
      <c r="A200" s="3">
        <v>199.0</v>
      </c>
      <c r="B200" s="4" t="str">
        <f>IFERROR(__xludf.DUMMYFUNCTION("""COMPUTED_VALUE"""),"Bash/Shell/PowerShell;C;C++;C#;HTML/CSS;Java;JavaScript;Objective-C;Python;SQL;TypeScript")</f>
        <v>Bash/Shell/PowerShell;C;C++;C#;HTML/CSS;Java;JavaScript;Objective-C;Python;SQL;TypeScript</v>
      </c>
    </row>
    <row r="201">
      <c r="A201" s="3">
        <v>200.0</v>
      </c>
      <c r="B201" s="4" t="str">
        <f>IFERROR(__xludf.DUMMYFUNCTION("""COMPUTED_VALUE"""),"C;C++;HTML/CSS;JavaScript;PHP;SQL")</f>
        <v>C;C++;HTML/CSS;JavaScript;PHP;SQL</v>
      </c>
    </row>
    <row r="202">
      <c r="A202" s="3">
        <v>201.0</v>
      </c>
      <c r="B202" s="4" t="str">
        <f>IFERROR(__xludf.DUMMYFUNCTION("""COMPUTED_VALUE"""),"Python;Other(s):")</f>
        <v>Python;Other(s):</v>
      </c>
    </row>
    <row r="203">
      <c r="A203" s="3">
        <v>202.0</v>
      </c>
      <c r="B203" s="4" t="str">
        <f>IFERROR(__xludf.DUMMYFUNCTION("""COMPUTED_VALUE"""),"C#;HTML/CSS;JavaScript;PHP")</f>
        <v>C#;HTML/CSS;JavaScript;PHP</v>
      </c>
    </row>
    <row r="204">
      <c r="A204" s="3">
        <v>203.0</v>
      </c>
      <c r="B204" s="4" t="str">
        <f>IFERROR(__xludf.DUMMYFUNCTION("""COMPUTED_VALUE"""),"Scala;SQL")</f>
        <v>Scala;SQL</v>
      </c>
    </row>
    <row r="205">
      <c r="A205" s="3">
        <v>204.0</v>
      </c>
      <c r="B205" s="4" t="str">
        <f>IFERROR(__xludf.DUMMYFUNCTION("""COMPUTED_VALUE"""),"Java")</f>
        <v>Java</v>
      </c>
    </row>
    <row r="206">
      <c r="A206" s="3">
        <v>205.0</v>
      </c>
      <c r="B206" s="4" t="str">
        <f>IFERROR(__xludf.DUMMYFUNCTION("""COMPUTED_VALUE"""),"Other(s):")</f>
        <v>Other(s):</v>
      </c>
    </row>
    <row r="207">
      <c r="A207" s="3">
        <v>206.0</v>
      </c>
      <c r="B207" s="4" t="str">
        <f>IFERROR(__xludf.DUMMYFUNCTION("""COMPUTED_VALUE"""),"Bash/Shell/PowerShell;HTML/CSS;JavaScript;PHP;Python;SQL")</f>
        <v>Bash/Shell/PowerShell;HTML/CSS;JavaScript;PHP;Python;SQL</v>
      </c>
    </row>
    <row r="208">
      <c r="A208" s="3">
        <v>207.0</v>
      </c>
      <c r="B208" s="4" t="str">
        <f>IFERROR(__xludf.DUMMYFUNCTION("""COMPUTED_VALUE"""),"C++;Go;Java;JavaScript;Python;Rust;WebAssembly")</f>
        <v>C++;Go;Java;JavaScript;Python;Rust;WebAssembly</v>
      </c>
    </row>
    <row r="209">
      <c r="A209" s="3">
        <v>208.0</v>
      </c>
      <c r="B209" s="4" t="str">
        <f>IFERROR(__xludf.DUMMYFUNCTION("""COMPUTED_VALUE"""),"C#;HTML/CSS;Java;JavaScript;Objective-C;SQL")</f>
        <v>C#;HTML/CSS;Java;JavaScript;Objective-C;SQL</v>
      </c>
    </row>
    <row r="210">
      <c r="A210" s="3">
        <v>209.0</v>
      </c>
      <c r="B210" s="4" t="str">
        <f>IFERROR(__xludf.DUMMYFUNCTION("""COMPUTED_VALUE"""),"C#;HTML/CSS;Java;JavaScript;PHP")</f>
        <v>C#;HTML/CSS;Java;JavaScript;PHP</v>
      </c>
    </row>
    <row r="211">
      <c r="A211" s="3">
        <v>210.0</v>
      </c>
      <c r="B211" s="4" t="str">
        <f>IFERROR(__xludf.DUMMYFUNCTION("""COMPUTED_VALUE"""),"Go;Python")</f>
        <v>Go;Python</v>
      </c>
    </row>
    <row r="212">
      <c r="A212" s="3">
        <v>211.0</v>
      </c>
      <c r="B212" s="4" t="str">
        <f>IFERROR(__xludf.DUMMYFUNCTION("""COMPUTED_VALUE"""),"R;Other(s):")</f>
        <v>R;Other(s):</v>
      </c>
    </row>
    <row r="213">
      <c r="A213" s="3">
        <v>212.0</v>
      </c>
      <c r="B213" s="4" t="str">
        <f>IFERROR(__xludf.DUMMYFUNCTION("""COMPUTED_VALUE"""),"Python;Rust")</f>
        <v>Python;Rust</v>
      </c>
    </row>
    <row r="214">
      <c r="A214" s="3">
        <v>213.0</v>
      </c>
      <c r="B214" s="4" t="str">
        <f>IFERROR(__xludf.DUMMYFUNCTION("""COMPUTED_VALUE"""),"Go;Java;Python")</f>
        <v>Go;Java;Python</v>
      </c>
    </row>
    <row r="215">
      <c r="A215" s="3">
        <v>214.0</v>
      </c>
      <c r="B215" s="4" t="str">
        <f>IFERROR(__xludf.DUMMYFUNCTION("""COMPUTED_VALUE"""),"Go;HTML/CSS;JavaScript;PHP;TypeScript")</f>
        <v>Go;HTML/CSS;JavaScript;PHP;TypeScript</v>
      </c>
    </row>
    <row r="216">
      <c r="A216" s="3">
        <v>215.0</v>
      </c>
      <c r="B216" s="4" t="str">
        <f>IFERROR(__xludf.DUMMYFUNCTION("""COMPUTED_VALUE"""),"HTML/CSS;JavaScript;PHP;SQL")</f>
        <v>HTML/CSS;JavaScript;PHP;SQL</v>
      </c>
    </row>
    <row r="217">
      <c r="A217" s="3">
        <v>216.0</v>
      </c>
      <c r="B217" s="4" t="str">
        <f>IFERROR(__xludf.DUMMYFUNCTION("""COMPUTED_VALUE"""),"C#;HTML/CSS;JavaScript;SQL")</f>
        <v>C#;HTML/CSS;JavaScript;SQL</v>
      </c>
    </row>
    <row r="218">
      <c r="A218" s="3">
        <v>217.0</v>
      </c>
      <c r="B218" s="4" t="str">
        <f>IFERROR(__xludf.DUMMYFUNCTION("""COMPUTED_VALUE"""),"C#;HTML/CSS;JavaScript;SQL")</f>
        <v>C#;HTML/CSS;JavaScript;SQL</v>
      </c>
    </row>
    <row r="219">
      <c r="A219" s="3">
        <v>218.0</v>
      </c>
      <c r="B219" s="4" t="str">
        <f>IFERROR(__xludf.DUMMYFUNCTION("""COMPUTED_VALUE"""),"C;C++;HTML/CSS;Java;JavaScript;PHP;SQL")</f>
        <v>C;C++;HTML/CSS;Java;JavaScript;PHP;SQL</v>
      </c>
    </row>
    <row r="220">
      <c r="A220" s="3">
        <v>219.0</v>
      </c>
      <c r="B220" s="4" t="str">
        <f>IFERROR(__xludf.DUMMYFUNCTION("""COMPUTED_VALUE"""),"Assembly;Bash/Shell/PowerShell;C;HTML/CSS;JavaScript;Other(s):")</f>
        <v>Assembly;Bash/Shell/PowerShell;C;HTML/CSS;JavaScript;Other(s):</v>
      </c>
    </row>
    <row r="221">
      <c r="A221" s="3">
        <v>220.0</v>
      </c>
      <c r="B221" s="4" t="str">
        <f>IFERROR(__xludf.DUMMYFUNCTION("""COMPUTED_VALUE"""),"Java;Kotlin")</f>
        <v>Java;Kotlin</v>
      </c>
    </row>
    <row r="222">
      <c r="A222" s="3">
        <v>221.0</v>
      </c>
      <c r="B222" s="4" t="str">
        <f>IFERROR(__xludf.DUMMYFUNCTION("""COMPUTED_VALUE"""),"Go")</f>
        <v>Go</v>
      </c>
    </row>
    <row r="223">
      <c r="A223" s="3">
        <v>222.0</v>
      </c>
      <c r="B223" s="4" t="str">
        <f>IFERROR(__xludf.DUMMYFUNCTION("""COMPUTED_VALUE"""),"Bash/Shell/PowerShell;C;C++;C#;HTML/CSS;Java;JavaScript;PHP;Python;R;SQL")</f>
        <v>Bash/Shell/PowerShell;C;C++;C#;HTML/CSS;Java;JavaScript;PHP;Python;R;SQL</v>
      </c>
    </row>
    <row r="224">
      <c r="A224" s="3">
        <v>223.0</v>
      </c>
      <c r="B224" s="4" t="str">
        <f>IFERROR(__xludf.DUMMYFUNCTION("""COMPUTED_VALUE"""),"HTML/CSS;JavaScript;PHP;Python;SQL")</f>
        <v>HTML/CSS;JavaScript;PHP;Python;SQL</v>
      </c>
    </row>
    <row r="225">
      <c r="A225" s="3">
        <v>224.0</v>
      </c>
      <c r="B225" s="4" t="str">
        <f>IFERROR(__xludf.DUMMYFUNCTION("""COMPUTED_VALUE"""),"Bash/Shell/PowerShell;HTML/CSS;JavaScript;Python;SQL")</f>
        <v>Bash/Shell/PowerShell;HTML/CSS;JavaScript;Python;SQL</v>
      </c>
    </row>
    <row r="226">
      <c r="A226" s="3">
        <v>225.0</v>
      </c>
      <c r="B226" s="4" t="str">
        <f>IFERROR(__xludf.DUMMYFUNCTION("""COMPUTED_VALUE"""),"HTML/CSS;Java;JavaScript;Python;Scala;SQL")</f>
        <v>HTML/CSS;Java;JavaScript;Python;Scala;SQL</v>
      </c>
    </row>
    <row r="227">
      <c r="A227" s="3">
        <v>226.0</v>
      </c>
      <c r="B227" s="4" t="str">
        <f>IFERROR(__xludf.DUMMYFUNCTION("""COMPUTED_VALUE"""),"HTML/CSS;Java;JavaScript;Python;TypeScript")</f>
        <v>HTML/CSS;Java;JavaScript;Python;TypeScript</v>
      </c>
    </row>
    <row r="228">
      <c r="A228" s="3">
        <v>227.0</v>
      </c>
      <c r="B228" s="4" t="str">
        <f>IFERROR(__xludf.DUMMYFUNCTION("""COMPUTED_VALUE"""),"Bash/Shell/PowerShell;Go;Python")</f>
        <v>Bash/Shell/PowerShell;Go;Python</v>
      </c>
    </row>
    <row r="229">
      <c r="A229" s="3">
        <v>228.0</v>
      </c>
      <c r="B229" s="4" t="str">
        <f>IFERROR(__xludf.DUMMYFUNCTION("""COMPUTED_VALUE"""),"Elixir;Go;JavaScript;Ruby;SQL")</f>
        <v>Elixir;Go;JavaScript;Ruby;SQL</v>
      </c>
    </row>
    <row r="230">
      <c r="A230" s="3">
        <v>229.0</v>
      </c>
      <c r="B230" s="4" t="str">
        <f>IFERROR(__xludf.DUMMYFUNCTION("""COMPUTED_VALUE"""),"Bash/Shell/PowerShell;C#;Dart;HTML/CSS;JavaScript")</f>
        <v>Bash/Shell/PowerShell;C#;Dart;HTML/CSS;JavaScript</v>
      </c>
    </row>
    <row r="231">
      <c r="A231" s="3">
        <v>230.0</v>
      </c>
      <c r="B231" s="4" t="str">
        <f>IFERROR(__xludf.DUMMYFUNCTION("""COMPUTED_VALUE"""),"C++;Python")</f>
        <v>C++;Python</v>
      </c>
    </row>
    <row r="232">
      <c r="A232" s="3">
        <v>231.0</v>
      </c>
      <c r="B232" s="4" t="str">
        <f>IFERROR(__xludf.DUMMYFUNCTION("""COMPUTED_VALUE"""),"Bash/Shell/PowerShell;C;Python")</f>
        <v>Bash/Shell/PowerShell;C;Python</v>
      </c>
    </row>
    <row r="233">
      <c r="A233" s="3">
        <v>232.0</v>
      </c>
      <c r="B233" s="4" t="str">
        <f>IFERROR(__xludf.DUMMYFUNCTION("""COMPUTED_VALUE"""),"HTML/CSS;Java;Python;SQL")</f>
        <v>HTML/CSS;Java;Python;SQL</v>
      </c>
    </row>
    <row r="234">
      <c r="A234" s="3">
        <v>233.0</v>
      </c>
      <c r="B234" s="4" t="str">
        <f>IFERROR(__xludf.DUMMYFUNCTION("""COMPUTED_VALUE"""),"HTML/CSS;JavaScript")</f>
        <v>HTML/CSS;JavaScript</v>
      </c>
    </row>
    <row r="235">
      <c r="A235" s="3">
        <v>234.0</v>
      </c>
      <c r="B235" s="4" t="str">
        <f>IFERROR(__xludf.DUMMYFUNCTION("""COMPUTED_VALUE"""),"C++;JavaScript;Rust")</f>
        <v>C++;JavaScript;Rust</v>
      </c>
    </row>
    <row r="236">
      <c r="A236" s="3">
        <v>235.0</v>
      </c>
      <c r="B236" s="4" t="str">
        <f>IFERROR(__xludf.DUMMYFUNCTION("""COMPUTED_VALUE"""),"HTML/CSS;JavaScript;Objective-C;PHP;Python")</f>
        <v>HTML/CSS;JavaScript;Objective-C;PHP;Python</v>
      </c>
    </row>
    <row r="237">
      <c r="A237" s="3">
        <v>236.0</v>
      </c>
      <c r="B237" s="4" t="str">
        <f>IFERROR(__xludf.DUMMYFUNCTION("""COMPUTED_VALUE"""),"C#;HTML/CSS;JavaScript;TypeScript")</f>
        <v>C#;HTML/CSS;JavaScript;TypeScript</v>
      </c>
    </row>
    <row r="238">
      <c r="A238" s="3">
        <v>237.0</v>
      </c>
      <c r="B238" s="4" t="str">
        <f>IFERROR(__xludf.DUMMYFUNCTION("""COMPUTED_VALUE"""),"Bash/Shell/PowerShell;HTML/CSS;Java;JavaScript;Python;SQL")</f>
        <v>Bash/Shell/PowerShell;HTML/CSS;Java;JavaScript;Python;SQL</v>
      </c>
    </row>
    <row r="239">
      <c r="A239" s="3">
        <v>238.0</v>
      </c>
      <c r="B239" s="4" t="str">
        <f>IFERROR(__xludf.DUMMYFUNCTION("""COMPUTED_VALUE"""),"Bash/Shell/PowerShell;C#;HTML/CSS;JavaScript;SQL")</f>
        <v>Bash/Shell/PowerShell;C#;HTML/CSS;JavaScript;SQL</v>
      </c>
    </row>
    <row r="240">
      <c r="A240" s="3">
        <v>239.0</v>
      </c>
      <c r="B240" s="4" t="str">
        <f>IFERROR(__xludf.DUMMYFUNCTION("""COMPUTED_VALUE"""),"HTML/CSS;Java;JavaScript;SQL;TypeScript")</f>
        <v>HTML/CSS;Java;JavaScript;SQL;TypeScript</v>
      </c>
    </row>
    <row r="241">
      <c r="A241" s="3">
        <v>240.0</v>
      </c>
      <c r="B241" s="4" t="str">
        <f>IFERROR(__xludf.DUMMYFUNCTION("""COMPUTED_VALUE"""),"C;C++;C#;HTML/CSS;Java;JavaScript;Objective-C;PHP;Python;Swift")</f>
        <v>C;C++;C#;HTML/CSS;Java;JavaScript;Objective-C;PHP;Python;Swift</v>
      </c>
    </row>
    <row r="242">
      <c r="A242" s="3">
        <v>241.0</v>
      </c>
      <c r="B242" s="4" t="str">
        <f>IFERROR(__xludf.DUMMYFUNCTION("""COMPUTED_VALUE"""),"Assembly;Bash/Shell/PowerShell;C;Python;VBA")</f>
        <v>Assembly;Bash/Shell/PowerShell;C;Python;VBA</v>
      </c>
    </row>
    <row r="243">
      <c r="A243" s="3">
        <v>242.0</v>
      </c>
      <c r="B243" s="4" t="str">
        <f>IFERROR(__xludf.DUMMYFUNCTION("""COMPUTED_VALUE"""),"C#;JavaScript;TypeScript")</f>
        <v>C#;JavaScript;TypeScript</v>
      </c>
    </row>
    <row r="244">
      <c r="A244" s="3">
        <v>243.0</v>
      </c>
      <c r="B244" s="4" t="str">
        <f>IFERROR(__xludf.DUMMYFUNCTION("""COMPUTED_VALUE"""),"C#;HTML/CSS;JavaScript;SQL;TypeScript")</f>
        <v>C#;HTML/CSS;JavaScript;SQL;TypeScript</v>
      </c>
    </row>
    <row r="245">
      <c r="A245" s="3">
        <v>244.0</v>
      </c>
      <c r="B245" s="4" t="str">
        <f>IFERROR(__xludf.DUMMYFUNCTION("""COMPUTED_VALUE"""),"C++;C#")</f>
        <v>C++;C#</v>
      </c>
    </row>
    <row r="246">
      <c r="A246" s="3">
        <v>245.0</v>
      </c>
      <c r="B246" s="4" t="str">
        <f>IFERROR(__xludf.DUMMYFUNCTION("""COMPUTED_VALUE"""),"HTML/CSS;Java;JavaScript;Python;SQL")</f>
        <v>HTML/CSS;Java;JavaScript;Python;SQL</v>
      </c>
    </row>
    <row r="247">
      <c r="A247" s="3">
        <v>246.0</v>
      </c>
      <c r="B247" s="4" t="str">
        <f>IFERROR(__xludf.DUMMYFUNCTION("""COMPUTED_VALUE"""),"Bash/Shell/PowerShell;C#;HTML/CSS;Java;Python;SQL")</f>
        <v>Bash/Shell/PowerShell;C#;HTML/CSS;Java;Python;SQL</v>
      </c>
    </row>
    <row r="248">
      <c r="A248" s="3">
        <v>247.0</v>
      </c>
      <c r="B248" s="4" t="str">
        <f>IFERROR(__xludf.DUMMYFUNCTION("""COMPUTED_VALUE"""),"Python;Other(s):")</f>
        <v>Python;Other(s):</v>
      </c>
    </row>
    <row r="249">
      <c r="A249" s="3">
        <v>248.0</v>
      </c>
      <c r="B249" s="4" t="str">
        <f>IFERROR(__xludf.DUMMYFUNCTION("""COMPUTED_VALUE"""),"Assembly;C;C++;C#;HTML/CSS;JavaScript;Python;VBA")</f>
        <v>Assembly;C;C++;C#;HTML/CSS;JavaScript;Python;VBA</v>
      </c>
    </row>
    <row r="250">
      <c r="A250" s="3">
        <v>249.0</v>
      </c>
      <c r="B250" s="4" t="str">
        <f>IFERROR(__xludf.DUMMYFUNCTION("""COMPUTED_VALUE"""),"HTML/CSS;JavaScript;Rust;Swift;Other(s):")</f>
        <v>HTML/CSS;JavaScript;Rust;Swift;Other(s):</v>
      </c>
    </row>
    <row r="251">
      <c r="A251" s="3">
        <v>250.0</v>
      </c>
      <c r="B251" s="4" t="str">
        <f>IFERROR(__xludf.DUMMYFUNCTION("""COMPUTED_VALUE"""),"Bash/Shell/PowerShell;HTML/CSS;JavaScript;PHP;Ruby;SQL")</f>
        <v>Bash/Shell/PowerShell;HTML/CSS;JavaScript;PHP;Ruby;SQL</v>
      </c>
    </row>
    <row r="252">
      <c r="A252" s="3">
        <v>251.0</v>
      </c>
      <c r="B252" s="4" t="str">
        <f>IFERROR(__xludf.DUMMYFUNCTION("""COMPUTED_VALUE"""),"C#;Python;SQL;TypeScript")</f>
        <v>C#;Python;SQL;TypeScript</v>
      </c>
    </row>
    <row r="253">
      <c r="A253" s="3">
        <v>252.0</v>
      </c>
      <c r="B253" s="4" t="str">
        <f>IFERROR(__xludf.DUMMYFUNCTION("""COMPUTED_VALUE"""),"Bash/Shell/PowerShell;C;HTML/CSS;Java;JavaScript;Python;TypeScript;Other(s):")</f>
        <v>Bash/Shell/PowerShell;C;HTML/CSS;Java;JavaScript;Python;TypeScript;Other(s):</v>
      </c>
    </row>
    <row r="254">
      <c r="A254" s="3">
        <v>253.0</v>
      </c>
      <c r="B254" s="4" t="str">
        <f>IFERROR(__xludf.DUMMYFUNCTION("""COMPUTED_VALUE"""),"C;C++;Java")</f>
        <v>C;C++;Java</v>
      </c>
    </row>
    <row r="255">
      <c r="A255" s="3">
        <v>254.0</v>
      </c>
      <c r="B255" s="4" t="str">
        <f>IFERROR(__xludf.DUMMYFUNCTION("""COMPUTED_VALUE"""),"Bash/Shell/PowerShell;Other(s):")</f>
        <v>Bash/Shell/PowerShell;Other(s):</v>
      </c>
    </row>
    <row r="256">
      <c r="A256" s="3">
        <v>255.0</v>
      </c>
      <c r="B256" s="4" t="str">
        <f>IFERROR(__xludf.DUMMYFUNCTION("""COMPUTED_VALUE"""),"C;HTML/CSS;Java;JavaScript;PHP;Python")</f>
        <v>C;HTML/CSS;Java;JavaScript;PHP;Python</v>
      </c>
    </row>
    <row r="257">
      <c r="A257" s="3">
        <v>256.0</v>
      </c>
      <c r="B257" s="4" t="str">
        <f>IFERROR(__xludf.DUMMYFUNCTION("""COMPUTED_VALUE"""),"C#;HTML/CSS;Java;JavaScript;Python;SQL;TypeScript")</f>
        <v>C#;HTML/CSS;Java;JavaScript;Python;SQL;TypeScript</v>
      </c>
    </row>
    <row r="258">
      <c r="A258" s="3">
        <v>257.0</v>
      </c>
      <c r="B258" s="4" t="str">
        <f>IFERROR(__xludf.DUMMYFUNCTION("""COMPUTED_VALUE"""),"Bash/Shell/PowerShell;HTML/CSS;Java;JavaScript;PHP;SQL")</f>
        <v>Bash/Shell/PowerShell;HTML/CSS;Java;JavaScript;PHP;SQL</v>
      </c>
    </row>
    <row r="259">
      <c r="A259" s="3">
        <v>258.0</v>
      </c>
      <c r="B259" s="4" t="str">
        <f>IFERROR(__xludf.DUMMYFUNCTION("""COMPUTED_VALUE"""),"HTML/CSS;JavaScript")</f>
        <v>HTML/CSS;JavaScript</v>
      </c>
    </row>
    <row r="260">
      <c r="A260" s="3">
        <v>259.0</v>
      </c>
      <c r="B260" s="4" t="str">
        <f>IFERROR(__xludf.DUMMYFUNCTION("""COMPUTED_VALUE"""),"C++;C#;HTML/CSS;Java;JavaScript;PHP;Python;SQL;TypeScript")</f>
        <v>C++;C#;HTML/CSS;Java;JavaScript;PHP;Python;SQL;TypeScript</v>
      </c>
    </row>
    <row r="261">
      <c r="A261" s="3">
        <v>260.0</v>
      </c>
      <c r="B261" s="4" t="str">
        <f>IFERROR(__xludf.DUMMYFUNCTION("""COMPUTED_VALUE"""),"HTML/CSS;JavaScript;Kotlin;Python")</f>
        <v>HTML/CSS;JavaScript;Kotlin;Python</v>
      </c>
    </row>
    <row r="262">
      <c r="A262" s="3">
        <v>261.0</v>
      </c>
      <c r="B262" s="4" t="str">
        <f>IFERROR(__xludf.DUMMYFUNCTION("""COMPUTED_VALUE"""),"HTML/CSS;Java;JavaScript;Python;SQL;Other(s):")</f>
        <v>HTML/CSS;Java;JavaScript;Python;SQL;Other(s):</v>
      </c>
    </row>
    <row r="263">
      <c r="A263" s="3">
        <v>262.0</v>
      </c>
      <c r="B263" s="4" t="str">
        <f>IFERROR(__xludf.DUMMYFUNCTION("""COMPUTED_VALUE"""),"HTML/CSS;JavaScript")</f>
        <v>HTML/CSS;JavaScript</v>
      </c>
    </row>
    <row r="264">
      <c r="A264" s="3">
        <v>263.0</v>
      </c>
      <c r="B264" s="4" t="str">
        <f>IFERROR(__xludf.DUMMYFUNCTION("""COMPUTED_VALUE"""),"HTML/CSS;JavaScript;TypeScript;Other(s):")</f>
        <v>HTML/CSS;JavaScript;TypeScript;Other(s):</v>
      </c>
    </row>
    <row r="265">
      <c r="A265" s="3">
        <v>264.0</v>
      </c>
      <c r="B265" s="4" t="str">
        <f>IFERROR(__xludf.DUMMYFUNCTION("""COMPUTED_VALUE"""),"HTML/CSS;JavaScript;Python;Ruby")</f>
        <v>HTML/CSS;JavaScript;Python;Ruby</v>
      </c>
    </row>
    <row r="266">
      <c r="A266" s="3">
        <v>265.0</v>
      </c>
      <c r="B266" s="4" t="str">
        <f>IFERROR(__xludf.DUMMYFUNCTION("""COMPUTED_VALUE"""),"C;Java;PHP;Ruby")</f>
        <v>C;Java;PHP;Ruby</v>
      </c>
    </row>
    <row r="267">
      <c r="A267" s="3">
        <v>266.0</v>
      </c>
      <c r="B267" s="4" t="str">
        <f>IFERROR(__xludf.DUMMYFUNCTION("""COMPUTED_VALUE"""),"C#;HTML/CSS;Java;JavaScript;SQL;Swift")</f>
        <v>C#;HTML/CSS;Java;JavaScript;SQL;Swift</v>
      </c>
    </row>
    <row r="268">
      <c r="A268" s="3">
        <v>267.0</v>
      </c>
      <c r="B268" s="4" t="str">
        <f>IFERROR(__xludf.DUMMYFUNCTION("""COMPUTED_VALUE"""),"C++;HTML/CSS;JavaScript")</f>
        <v>C++;HTML/CSS;JavaScript</v>
      </c>
    </row>
    <row r="269">
      <c r="A269" s="3">
        <v>268.0</v>
      </c>
      <c r="B269" s="4" t="str">
        <f>IFERROR(__xludf.DUMMYFUNCTION("""COMPUTED_VALUE"""),"C#;JavaScript;SQL")</f>
        <v>C#;JavaScript;SQL</v>
      </c>
    </row>
    <row r="270">
      <c r="A270" s="3">
        <v>269.0</v>
      </c>
      <c r="B270" s="4" t="str">
        <f>IFERROR(__xludf.DUMMYFUNCTION("""COMPUTED_VALUE"""),"HTML/CSS;JavaScript;PHP")</f>
        <v>HTML/CSS;JavaScript;PHP</v>
      </c>
    </row>
    <row r="271">
      <c r="A271" s="3">
        <v>270.0</v>
      </c>
      <c r="B271" s="4" t="str">
        <f>IFERROR(__xludf.DUMMYFUNCTION("""COMPUTED_VALUE"""),"Bash/Shell/PowerShell;C++;Clojure;Erlang;HTML/CSS;Java;JavaScript;Ruby;Scala")</f>
        <v>Bash/Shell/PowerShell;C++;Clojure;Erlang;HTML/CSS;Java;JavaScript;Ruby;Scala</v>
      </c>
    </row>
    <row r="272">
      <c r="A272" s="3">
        <v>271.0</v>
      </c>
      <c r="B272" s="4" t="str">
        <f>IFERROR(__xludf.DUMMYFUNCTION("""COMPUTED_VALUE"""),"Java;JavaScript")</f>
        <v>Java;JavaScript</v>
      </c>
    </row>
    <row r="273">
      <c r="A273" s="3">
        <v>272.0</v>
      </c>
      <c r="B273" s="4" t="str">
        <f>IFERROR(__xludf.DUMMYFUNCTION("""COMPUTED_VALUE"""),"C#;HTML/CSS;Java;JavaScript;Objective-C;Python;Ruby;Rust;SQL;TypeScript")</f>
        <v>C#;HTML/CSS;Java;JavaScript;Objective-C;Python;Ruby;Rust;SQL;TypeScript</v>
      </c>
    </row>
    <row r="274">
      <c r="A274" s="3">
        <v>273.0</v>
      </c>
      <c r="B274" s="4" t="str">
        <f>IFERROR(__xludf.DUMMYFUNCTION("""COMPUTED_VALUE"""),"HTML/CSS;Java;JavaScript;Scala;SQL")</f>
        <v>HTML/CSS;Java;JavaScript;Scala;SQL</v>
      </c>
    </row>
    <row r="275">
      <c r="A275" s="3">
        <v>274.0</v>
      </c>
      <c r="B275" s="4" t="str">
        <f>IFERROR(__xludf.DUMMYFUNCTION("""COMPUTED_VALUE"""),"Bash/Shell/PowerShell;C;C++;Python")</f>
        <v>Bash/Shell/PowerShell;C;C++;Python</v>
      </c>
    </row>
    <row r="276">
      <c r="A276" s="3">
        <v>275.0</v>
      </c>
      <c r="B276" s="4" t="str">
        <f>IFERROR(__xludf.DUMMYFUNCTION("""COMPUTED_VALUE"""),"Bash/Shell/PowerShell;C#;HTML/CSS;JavaScript;PHP;Python;SQL")</f>
        <v>Bash/Shell/PowerShell;C#;HTML/CSS;JavaScript;PHP;Python;SQL</v>
      </c>
    </row>
    <row r="277">
      <c r="A277" s="3">
        <v>276.0</v>
      </c>
      <c r="B277" s="4" t="str">
        <f>IFERROR(__xludf.DUMMYFUNCTION("""COMPUTED_VALUE"""),"HTML/CSS;Java;JavaScript;PHP;Python;SQL")</f>
        <v>HTML/CSS;Java;JavaScript;PHP;Python;SQL</v>
      </c>
    </row>
    <row r="278">
      <c r="A278" s="3">
        <v>277.0</v>
      </c>
      <c r="B278" s="4" t="str">
        <f>IFERROR(__xludf.DUMMYFUNCTION("""COMPUTED_VALUE"""),"C#;HTML/CSS;JavaScript;SQL;TypeScript")</f>
        <v>C#;HTML/CSS;JavaScript;SQL;TypeScript</v>
      </c>
    </row>
    <row r="279">
      <c r="A279" s="3">
        <v>278.0</v>
      </c>
      <c r="B279" s="4" t="str">
        <f>IFERROR(__xludf.DUMMYFUNCTION("""COMPUTED_VALUE"""),"C#;HTML/CSS;Java;JavaScript;TypeScript")</f>
        <v>C#;HTML/CSS;Java;JavaScript;TypeScript</v>
      </c>
    </row>
    <row r="280">
      <c r="A280" s="3">
        <v>279.0</v>
      </c>
      <c r="B280" s="4" t="str">
        <f>IFERROR(__xludf.DUMMYFUNCTION("""COMPUTED_VALUE"""),"Python;SQL;Swift")</f>
        <v>Python;SQL;Swift</v>
      </c>
    </row>
    <row r="281">
      <c r="A281" s="3">
        <v>280.0</v>
      </c>
      <c r="B281" s="4" t="str">
        <f>IFERROR(__xludf.DUMMYFUNCTION("""COMPUTED_VALUE"""),"HTML/CSS;JavaScript;TypeScript")</f>
        <v>HTML/CSS;JavaScript;TypeScript</v>
      </c>
    </row>
    <row r="282">
      <c r="A282" s="3">
        <v>281.0</v>
      </c>
      <c r="B282" s="4" t="str">
        <f>IFERROR(__xludf.DUMMYFUNCTION("""COMPUTED_VALUE"""),"Assembly;Bash/Shell/PowerShell;C;C++;C#;Java")</f>
        <v>Assembly;Bash/Shell/PowerShell;C;C++;C#;Java</v>
      </c>
    </row>
    <row r="283">
      <c r="A283" s="3">
        <v>282.0</v>
      </c>
      <c r="B283" s="4" t="str">
        <f>IFERROR(__xludf.DUMMYFUNCTION("""COMPUTED_VALUE"""),"C#;HTML/CSS;JavaScript;PHP;SQL")</f>
        <v>C#;HTML/CSS;JavaScript;PHP;SQL</v>
      </c>
    </row>
    <row r="284">
      <c r="A284" s="3">
        <v>283.0</v>
      </c>
      <c r="B284" s="4" t="str">
        <f>IFERROR(__xludf.DUMMYFUNCTION("""COMPUTED_VALUE"""),"Dart;HTML/CSS;JavaScript;Python;TypeScript;Other(s):")</f>
        <v>Dart;HTML/CSS;JavaScript;Python;TypeScript;Other(s):</v>
      </c>
    </row>
    <row r="285">
      <c r="A285" s="3">
        <v>284.0</v>
      </c>
      <c r="B285" s="4" t="str">
        <f>IFERROR(__xludf.DUMMYFUNCTION("""COMPUTED_VALUE"""),"Java;Kotlin")</f>
        <v>Java;Kotlin</v>
      </c>
    </row>
    <row r="286">
      <c r="A286" s="3">
        <v>285.0</v>
      </c>
      <c r="B286" s="4" t="str">
        <f>IFERROR(__xludf.DUMMYFUNCTION("""COMPUTED_VALUE"""),"HTML/CSS;JavaScript;PHP;SQL")</f>
        <v>HTML/CSS;JavaScript;PHP;SQL</v>
      </c>
    </row>
    <row r="287">
      <c r="A287" s="3">
        <v>286.0</v>
      </c>
      <c r="B287" s="4" t="str">
        <f>IFERROR(__xludf.DUMMYFUNCTION("""COMPUTED_VALUE"""),"C++;C#;PHP;Rust;TypeScript")</f>
        <v>C++;C#;PHP;Rust;TypeScript</v>
      </c>
    </row>
    <row r="288">
      <c r="A288" s="3">
        <v>287.0</v>
      </c>
      <c r="B288" s="4" t="str">
        <f>IFERROR(__xludf.DUMMYFUNCTION("""COMPUTED_VALUE"""),"HTML/CSS;PHP;Python")</f>
        <v>HTML/CSS;PHP;Python</v>
      </c>
    </row>
    <row r="289">
      <c r="A289" s="3">
        <v>288.0</v>
      </c>
      <c r="B289" s="4" t="str">
        <f>IFERROR(__xludf.DUMMYFUNCTION("""COMPUTED_VALUE"""),"Go;HTML/CSS;Python;SQL;TypeScript")</f>
        <v>Go;HTML/CSS;Python;SQL;TypeScript</v>
      </c>
    </row>
    <row r="290">
      <c r="A290" s="3">
        <v>289.0</v>
      </c>
      <c r="B290" s="4" t="str">
        <f>IFERROR(__xludf.DUMMYFUNCTION("""COMPUTED_VALUE"""),"Bash/Shell/PowerShell;C#;HTML/CSS;JavaScript;SQL;TypeScript")</f>
        <v>Bash/Shell/PowerShell;C#;HTML/CSS;JavaScript;SQL;TypeScript</v>
      </c>
    </row>
    <row r="291">
      <c r="A291" s="3">
        <v>290.0</v>
      </c>
      <c r="B291" s="4" t="str">
        <f>IFERROR(__xludf.DUMMYFUNCTION("""COMPUTED_VALUE"""),"HTML/CSS;Java;JavaScript;SQL")</f>
        <v>HTML/CSS;Java;JavaScript;SQL</v>
      </c>
    </row>
    <row r="292">
      <c r="A292" s="3">
        <v>291.0</v>
      </c>
      <c r="B292" s="4" t="str">
        <f>IFERROR(__xludf.DUMMYFUNCTION("""COMPUTED_VALUE"""),"C;C++;C#;HTML/CSS;Java;JavaScript;Kotlin;PHP;Python;Ruby;SQL;TypeScript;WebAssembly")</f>
        <v>C;C++;C#;HTML/CSS;Java;JavaScript;Kotlin;PHP;Python;Ruby;SQL;TypeScript;WebAssembly</v>
      </c>
    </row>
    <row r="293">
      <c r="A293" s="3">
        <v>292.0</v>
      </c>
      <c r="B293" s="4" t="str">
        <f>IFERROR(__xludf.DUMMYFUNCTION("""COMPUTED_VALUE"""),"HTML/CSS;Java;JavaScript;SQL")</f>
        <v>HTML/CSS;Java;JavaScript;SQL</v>
      </c>
    </row>
    <row r="294">
      <c r="A294" s="3">
        <v>293.0</v>
      </c>
      <c r="B294" s="4" t="str">
        <f>IFERROR(__xludf.DUMMYFUNCTION("""COMPUTED_VALUE"""),"HTML/CSS;Java;JavaScript;SQL;TypeScript")</f>
        <v>HTML/CSS;Java;JavaScript;SQL;TypeScript</v>
      </c>
    </row>
    <row r="295">
      <c r="A295" s="3">
        <v>294.0</v>
      </c>
      <c r="B295" s="4" t="str">
        <f>IFERROR(__xludf.DUMMYFUNCTION("""COMPUTED_VALUE"""),"HTML/CSS;JavaScript;PHP;SQL;Other(s):")</f>
        <v>HTML/CSS;JavaScript;PHP;SQL;Other(s):</v>
      </c>
    </row>
    <row r="296">
      <c r="A296" s="3">
        <v>295.0</v>
      </c>
      <c r="B296" s="4" t="str">
        <f>IFERROR(__xludf.DUMMYFUNCTION("""COMPUTED_VALUE"""),"Assembly;C;C++;Java;Python;SQL")</f>
        <v>Assembly;C;C++;Java;Python;SQL</v>
      </c>
    </row>
    <row r="297">
      <c r="A297" s="3">
        <v>296.0</v>
      </c>
      <c r="B297" s="4" t="str">
        <f>IFERROR(__xludf.DUMMYFUNCTION("""COMPUTED_VALUE"""),"HTML/CSS;Java;JavaScript;SQL")</f>
        <v>HTML/CSS;Java;JavaScript;SQL</v>
      </c>
    </row>
    <row r="298">
      <c r="A298" s="3">
        <v>297.0</v>
      </c>
      <c r="B298" s="4" t="str">
        <f>IFERROR(__xludf.DUMMYFUNCTION("""COMPUTED_VALUE"""),"C++;C#;Clojure;JavaScript;PHP;Python;SQL;VBA")</f>
        <v>C++;C#;Clojure;JavaScript;PHP;Python;SQL;VBA</v>
      </c>
    </row>
    <row r="299">
      <c r="A299" s="3">
        <v>298.0</v>
      </c>
      <c r="B299" s="4" t="str">
        <f>IFERROR(__xludf.DUMMYFUNCTION("""COMPUTED_VALUE"""),"Bash/Shell/PowerShell;C#;Python;Other(s):")</f>
        <v>Bash/Shell/PowerShell;C#;Python;Other(s):</v>
      </c>
    </row>
    <row r="300">
      <c r="A300" s="3">
        <v>299.0</v>
      </c>
      <c r="B300" s="4" t="str">
        <f>IFERROR(__xludf.DUMMYFUNCTION("""COMPUTED_VALUE"""),"JavaScript")</f>
        <v>JavaScript</v>
      </c>
    </row>
    <row r="301">
      <c r="A301" s="3">
        <v>300.0</v>
      </c>
      <c r="B301" s="4" t="str">
        <f>IFERROR(__xludf.DUMMYFUNCTION("""COMPUTED_VALUE"""),"Bash/Shell/PowerShell;Go;HTML/CSS;JavaScript;Python;Rust;SQL")</f>
        <v>Bash/Shell/PowerShell;Go;HTML/CSS;JavaScript;Python;Rust;SQL</v>
      </c>
    </row>
    <row r="302">
      <c r="A302" s="3">
        <v>301.0</v>
      </c>
      <c r="B302" s="4" t="str">
        <f>IFERROR(__xludf.DUMMYFUNCTION("""COMPUTED_VALUE"""),"C#;HTML/CSS;JavaScript;SQL")</f>
        <v>C#;HTML/CSS;JavaScript;SQL</v>
      </c>
    </row>
    <row r="303">
      <c r="A303" s="3">
        <v>302.0</v>
      </c>
      <c r="B303" s="4" t="str">
        <f>IFERROR(__xludf.DUMMYFUNCTION("""COMPUTED_VALUE"""),"C;HTML/CSS;JavaScript;Python;SQL;TypeScript")</f>
        <v>C;HTML/CSS;JavaScript;Python;SQL;TypeScript</v>
      </c>
    </row>
    <row r="304">
      <c r="A304" s="3">
        <v>303.0</v>
      </c>
      <c r="B304" s="4" t="str">
        <f>IFERROR(__xludf.DUMMYFUNCTION("""COMPUTED_VALUE"""),"Assembly;Bash/Shell/PowerShell;C;HTML/CSS;Java;PHP;Python;R;SQL")</f>
        <v>Assembly;Bash/Shell/PowerShell;C;HTML/CSS;Java;PHP;Python;R;SQL</v>
      </c>
    </row>
    <row r="305">
      <c r="A305" s="3">
        <v>304.0</v>
      </c>
      <c r="B305" s="4" t="str">
        <f>IFERROR(__xludf.DUMMYFUNCTION("""COMPUTED_VALUE"""),"HTML/CSS;JavaScript;Ruby")</f>
        <v>HTML/CSS;JavaScript;Ruby</v>
      </c>
    </row>
    <row r="306">
      <c r="A306" s="3">
        <v>305.0</v>
      </c>
      <c r="B306" s="4" t="str">
        <f>IFERROR(__xludf.DUMMYFUNCTION("""COMPUTED_VALUE"""),"Java")</f>
        <v>Java</v>
      </c>
    </row>
    <row r="307">
      <c r="A307" s="3">
        <v>306.0</v>
      </c>
      <c r="B307" s="4" t="str">
        <f>IFERROR(__xludf.DUMMYFUNCTION("""COMPUTED_VALUE"""),"C#;HTML/CSS;JavaScript;SQL;Swift")</f>
        <v>C#;HTML/CSS;JavaScript;SQL;Swift</v>
      </c>
    </row>
    <row r="308">
      <c r="A308" s="3">
        <v>307.0</v>
      </c>
      <c r="B308" s="4" t="str">
        <f>IFERROR(__xludf.DUMMYFUNCTION("""COMPUTED_VALUE"""),"Assembly;C;C++;C#;HTML/CSS;Java;Python;Scala;SQL")</f>
        <v>Assembly;C;C++;C#;HTML/CSS;Java;Python;Scala;SQL</v>
      </c>
    </row>
    <row r="309">
      <c r="A309" s="3">
        <v>308.0</v>
      </c>
      <c r="B309" s="4" t="str">
        <f>IFERROR(__xludf.DUMMYFUNCTION("""COMPUTED_VALUE"""),"Bash/Shell/PowerShell;Python;Ruby;SQL")</f>
        <v>Bash/Shell/PowerShell;Python;Ruby;SQL</v>
      </c>
    </row>
    <row r="310">
      <c r="A310" s="3">
        <v>309.0</v>
      </c>
      <c r="B310" s="4" t="str">
        <f>IFERROR(__xludf.DUMMYFUNCTION("""COMPUTED_VALUE"""),"C;C#;HTML/CSS;PHP;Python")</f>
        <v>C;C#;HTML/CSS;PHP;Python</v>
      </c>
    </row>
    <row r="311">
      <c r="A311" s="3">
        <v>310.0</v>
      </c>
      <c r="B311" s="4" t="str">
        <f>IFERROR(__xludf.DUMMYFUNCTION("""COMPUTED_VALUE"""),"C;Python")</f>
        <v>C;Python</v>
      </c>
    </row>
    <row r="312">
      <c r="A312" s="3">
        <v>311.0</v>
      </c>
      <c r="B312" s="4" t="str">
        <f>IFERROR(__xludf.DUMMYFUNCTION("""COMPUTED_VALUE"""),"C++;HTML/CSS;Java;JavaScript;Python;SQL;Other(s):")</f>
        <v>C++;HTML/CSS;Java;JavaScript;Python;SQL;Other(s):</v>
      </c>
    </row>
    <row r="313">
      <c r="A313" s="3">
        <v>312.0</v>
      </c>
      <c r="B313" s="4" t="str">
        <f>IFERROR(__xludf.DUMMYFUNCTION("""COMPUTED_VALUE"""),"Bash/Shell/PowerShell;C++;HTML/CSS;Java;JavaScript;Python")</f>
        <v>Bash/Shell/PowerShell;C++;HTML/CSS;Java;JavaScript;Python</v>
      </c>
    </row>
    <row r="314">
      <c r="A314" s="3">
        <v>313.0</v>
      </c>
      <c r="B314" s="4" t="str">
        <f>IFERROR(__xludf.DUMMYFUNCTION("""COMPUTED_VALUE"""),"Java;SQL")</f>
        <v>Java;SQL</v>
      </c>
    </row>
    <row r="315">
      <c r="A315" s="3">
        <v>314.0</v>
      </c>
      <c r="B315" s="4" t="str">
        <f>IFERROR(__xludf.DUMMYFUNCTION("""COMPUTED_VALUE"""),"Bash/Shell/PowerShell;Java")</f>
        <v>Bash/Shell/PowerShell;Java</v>
      </c>
    </row>
    <row r="316">
      <c r="A316" s="3">
        <v>315.0</v>
      </c>
      <c r="B316" s="4" t="str">
        <f>IFERROR(__xludf.DUMMYFUNCTION("""COMPUTED_VALUE"""),"Bash/Shell/PowerShell;HTML/CSS;JavaScript;PHP;TypeScript")</f>
        <v>Bash/Shell/PowerShell;HTML/CSS;JavaScript;PHP;TypeScript</v>
      </c>
    </row>
    <row r="317">
      <c r="A317" s="3">
        <v>316.0</v>
      </c>
      <c r="B317" s="4" t="str">
        <f>IFERROR(__xludf.DUMMYFUNCTION("""COMPUTED_VALUE"""),"C#;HTML/CSS;JavaScript;SQL;TypeScript")</f>
        <v>C#;HTML/CSS;JavaScript;SQL;TypeScript</v>
      </c>
    </row>
    <row r="318">
      <c r="A318" s="3">
        <v>317.0</v>
      </c>
      <c r="B318" s="4" t="str">
        <f>IFERROR(__xludf.DUMMYFUNCTION("""COMPUTED_VALUE"""),"HTML/CSS;Java;JavaScript;Ruby;SQL;TypeScript")</f>
        <v>HTML/CSS;Java;JavaScript;Ruby;SQL;TypeScript</v>
      </c>
    </row>
    <row r="319">
      <c r="A319" s="3">
        <v>318.0</v>
      </c>
      <c r="B319" s="4" t="str">
        <f>IFERROR(__xludf.DUMMYFUNCTION("""COMPUTED_VALUE"""),"C#;HTML/CSS;Java;Python")</f>
        <v>C#;HTML/CSS;Java;Python</v>
      </c>
    </row>
    <row r="320">
      <c r="A320" s="3">
        <v>319.0</v>
      </c>
      <c r="B320" s="4" t="str">
        <f>IFERROR(__xludf.DUMMYFUNCTION("""COMPUTED_VALUE"""),"Bash/Shell/PowerShell;C#;HTML/CSS;JavaScript;SQL")</f>
        <v>Bash/Shell/PowerShell;C#;HTML/CSS;JavaScript;SQL</v>
      </c>
    </row>
    <row r="321">
      <c r="A321" s="3">
        <v>320.0</v>
      </c>
      <c r="B321" s="4" t="str">
        <f>IFERROR(__xludf.DUMMYFUNCTION("""COMPUTED_VALUE"""),"C#;HTML/CSS;JavaScript;SQL;TypeScript")</f>
        <v>C#;HTML/CSS;JavaScript;SQL;TypeScript</v>
      </c>
    </row>
    <row r="322">
      <c r="A322" s="3">
        <v>321.0</v>
      </c>
      <c r="B322" s="4" t="str">
        <f>IFERROR(__xludf.DUMMYFUNCTION("""COMPUTED_VALUE"""),"Assembly;Bash/Shell/PowerShell;C;C++;C#;HTML/CSS;Java;JavaScript;PHP;Python")</f>
        <v>Assembly;Bash/Shell/PowerShell;C;C++;C#;HTML/CSS;Java;JavaScript;PHP;Python</v>
      </c>
    </row>
    <row r="323">
      <c r="A323" s="3">
        <v>322.0</v>
      </c>
      <c r="B323" s="4" t="str">
        <f>IFERROR(__xludf.DUMMYFUNCTION("""COMPUTED_VALUE"""),"Bash/Shell/PowerShell;HTML/CSS;Java;JavaScript;PHP;Python;SQL;TypeScript")</f>
        <v>Bash/Shell/PowerShell;HTML/CSS;Java;JavaScript;PHP;Python;SQL;TypeScript</v>
      </c>
    </row>
    <row r="324">
      <c r="A324" s="3">
        <v>323.0</v>
      </c>
      <c r="B324" s="4" t="str">
        <f>IFERROR(__xludf.DUMMYFUNCTION("""COMPUTED_VALUE"""),"HTML/CSS;Java;JavaScript;PHP;Python;SQL")</f>
        <v>HTML/CSS;Java;JavaScript;PHP;Python;SQL</v>
      </c>
    </row>
    <row r="325">
      <c r="A325" s="3">
        <v>324.0</v>
      </c>
      <c r="B325" s="4" t="str">
        <f>IFERROR(__xludf.DUMMYFUNCTION("""COMPUTED_VALUE"""),"HTML/CSS;Java;JavaScript;TypeScript")</f>
        <v>HTML/CSS;Java;JavaScript;TypeScript</v>
      </c>
    </row>
    <row r="326">
      <c r="A326" s="3">
        <v>325.0</v>
      </c>
      <c r="B326" s="4" t="str">
        <f>IFERROR(__xludf.DUMMYFUNCTION("""COMPUTED_VALUE"""),"C;C++;C#;F#;HTML/CSS;JavaScript;Rust;SQL;TypeScript;Other(s):")</f>
        <v>C;C++;C#;F#;HTML/CSS;JavaScript;Rust;SQL;TypeScript;Other(s):</v>
      </c>
    </row>
    <row r="327">
      <c r="A327" s="3">
        <v>326.0</v>
      </c>
      <c r="B327" s="4" t="str">
        <f>IFERROR(__xludf.DUMMYFUNCTION("""COMPUTED_VALUE"""),"Java;Kotlin")</f>
        <v>Java;Kotlin</v>
      </c>
    </row>
    <row r="328">
      <c r="A328" s="3">
        <v>327.0</v>
      </c>
      <c r="B328" s="4" t="str">
        <f>IFERROR(__xludf.DUMMYFUNCTION("""COMPUTED_VALUE"""),"Bash/Shell/PowerShell;C++;C#;Python")</f>
        <v>Bash/Shell/PowerShell;C++;C#;Python</v>
      </c>
    </row>
    <row r="329">
      <c r="A329" s="3">
        <v>328.0</v>
      </c>
      <c r="B329" s="4" t="str">
        <f>IFERROR(__xludf.DUMMYFUNCTION("""COMPUTED_VALUE"""),"Bash/Shell/PowerShell;HTML/CSS;JavaScript;Objective-C;Python;SQL;Swift;TypeScript")</f>
        <v>Bash/Shell/PowerShell;HTML/CSS;JavaScript;Objective-C;Python;SQL;Swift;TypeScript</v>
      </c>
    </row>
    <row r="330">
      <c r="A330" s="3">
        <v>329.0</v>
      </c>
      <c r="B330" s="4" t="str">
        <f>IFERROR(__xludf.DUMMYFUNCTION("""COMPUTED_VALUE"""),"Python;Rust;Scala")</f>
        <v>Python;Rust;Scala</v>
      </c>
    </row>
    <row r="331">
      <c r="A331" s="3">
        <v>330.0</v>
      </c>
      <c r="B331" s="4" t="str">
        <f>IFERROR(__xludf.DUMMYFUNCTION("""COMPUTED_VALUE"""),"Bash/Shell/PowerShell;C;C++;Python")</f>
        <v>Bash/Shell/PowerShell;C;C++;Python</v>
      </c>
    </row>
    <row r="332">
      <c r="A332" s="3">
        <v>331.0</v>
      </c>
      <c r="B332" s="4" t="str">
        <f>IFERROR(__xludf.DUMMYFUNCTION("""COMPUTED_VALUE"""),"C#;HTML/CSS;Java;JavaScript;Python;SQL;Swift")</f>
        <v>C#;HTML/CSS;Java;JavaScript;Python;SQL;Swift</v>
      </c>
    </row>
    <row r="333">
      <c r="A333" s="3">
        <v>332.0</v>
      </c>
      <c r="B333" s="4" t="str">
        <f>IFERROR(__xludf.DUMMYFUNCTION("""COMPUTED_VALUE"""),"Bash/Shell/PowerShell;JavaScript;Python;Rust;SQL;TypeScript")</f>
        <v>Bash/Shell/PowerShell;JavaScript;Python;Rust;SQL;TypeScript</v>
      </c>
    </row>
    <row r="334">
      <c r="A334" s="3">
        <v>333.0</v>
      </c>
      <c r="B334" s="4" t="str">
        <f>IFERROR(__xludf.DUMMYFUNCTION("""COMPUTED_VALUE"""),"Python;R")</f>
        <v>Python;R</v>
      </c>
    </row>
    <row r="335">
      <c r="A335" s="3">
        <v>334.0</v>
      </c>
      <c r="B335" s="4" t="str">
        <f>IFERROR(__xludf.DUMMYFUNCTION("""COMPUTED_VALUE"""),"Bash/Shell/PowerShell;HTML/CSS;Java;Python;SQL")</f>
        <v>Bash/Shell/PowerShell;HTML/CSS;Java;Python;SQL</v>
      </c>
    </row>
    <row r="336">
      <c r="A336" s="3">
        <v>335.0</v>
      </c>
      <c r="B336" s="4" t="str">
        <f>IFERROR(__xludf.DUMMYFUNCTION("""COMPUTED_VALUE"""),"Bash/Shell/PowerShell;Dart;Go;HTML/CSS;Java;JavaScript;Python;Rust;SQL;Swift")</f>
        <v>Bash/Shell/PowerShell;Dart;Go;HTML/CSS;Java;JavaScript;Python;Rust;SQL;Swift</v>
      </c>
    </row>
    <row r="337">
      <c r="A337" s="3">
        <v>336.0</v>
      </c>
      <c r="B337" s="4" t="str">
        <f>IFERROR(__xludf.DUMMYFUNCTION("""COMPUTED_VALUE"""),"C#;HTML/CSS;SQL")</f>
        <v>C#;HTML/CSS;SQL</v>
      </c>
    </row>
    <row r="338">
      <c r="A338" s="3">
        <v>337.0</v>
      </c>
      <c r="B338" s="4" t="str">
        <f>IFERROR(__xludf.DUMMYFUNCTION("""COMPUTED_VALUE"""),"C++;C#;SQL")</f>
        <v>C++;C#;SQL</v>
      </c>
    </row>
    <row r="339">
      <c r="A339" s="3">
        <v>338.0</v>
      </c>
      <c r="B339" s="4" t="str">
        <f>IFERROR(__xludf.DUMMYFUNCTION("""COMPUTED_VALUE"""),"HTML/CSS;Java;JavaScript;Python;SQL;TypeScript")</f>
        <v>HTML/CSS;Java;JavaScript;Python;SQL;TypeScript</v>
      </c>
    </row>
    <row r="340">
      <c r="A340" s="3">
        <v>339.0</v>
      </c>
      <c r="B340" s="4" t="str">
        <f>IFERROR(__xludf.DUMMYFUNCTION("""COMPUTED_VALUE"""),"C++")</f>
        <v>C++</v>
      </c>
    </row>
    <row r="341">
      <c r="A341" s="3">
        <v>340.0</v>
      </c>
      <c r="B341" s="4" t="str">
        <f>IFERROR(__xludf.DUMMYFUNCTION("""COMPUTED_VALUE"""),"Assembly;C#;HTML/CSS;JavaScript;SQL")</f>
        <v>Assembly;C#;HTML/CSS;JavaScript;SQL</v>
      </c>
    </row>
    <row r="342">
      <c r="A342" s="3">
        <v>341.0</v>
      </c>
      <c r="B342" s="4" t="str">
        <f>IFERROR(__xludf.DUMMYFUNCTION("""COMPUTED_VALUE"""),"Java;JavaScript")</f>
        <v>Java;JavaScript</v>
      </c>
    </row>
    <row r="343">
      <c r="A343" s="3">
        <v>342.0</v>
      </c>
      <c r="B343" s="4" t="str">
        <f>IFERROR(__xludf.DUMMYFUNCTION("""COMPUTED_VALUE"""),"Java")</f>
        <v>Java</v>
      </c>
    </row>
    <row r="344">
      <c r="A344" s="3">
        <v>343.0</v>
      </c>
      <c r="B344" s="4" t="str">
        <f>IFERROR(__xludf.DUMMYFUNCTION("""COMPUTED_VALUE"""),"Java")</f>
        <v>Java</v>
      </c>
    </row>
    <row r="345">
      <c r="A345" s="3">
        <v>344.0</v>
      </c>
      <c r="B345" s="4" t="str">
        <f>IFERROR(__xludf.DUMMYFUNCTION("""COMPUTED_VALUE"""),"HTML/CSS;PHP")</f>
        <v>HTML/CSS;PHP</v>
      </c>
    </row>
    <row r="346">
      <c r="A346" s="3">
        <v>345.0</v>
      </c>
      <c r="B346" s="4" t="str">
        <f>IFERROR(__xludf.DUMMYFUNCTION("""COMPUTED_VALUE"""),"C;C++;HTML/CSS;Python")</f>
        <v>C;C++;HTML/CSS;Python</v>
      </c>
    </row>
    <row r="347">
      <c r="A347" s="3">
        <v>346.0</v>
      </c>
      <c r="B347" s="4" t="str">
        <f>IFERROR(__xludf.DUMMYFUNCTION("""COMPUTED_VALUE"""),"C;C++;Elixir;HTML/CSS;Java;Kotlin;PHP;Ruby;SQL;Other(s):")</f>
        <v>C;C++;Elixir;HTML/CSS;Java;Kotlin;PHP;Ruby;SQL;Other(s):</v>
      </c>
    </row>
    <row r="348">
      <c r="A348" s="3">
        <v>347.0</v>
      </c>
      <c r="B348" s="4" t="str">
        <f>IFERROR(__xludf.DUMMYFUNCTION("""COMPUTED_VALUE"""),"Assembly;C;C++;Java;JavaScript;Python;SQL")</f>
        <v>Assembly;C;C++;Java;JavaScript;Python;SQL</v>
      </c>
    </row>
    <row r="349">
      <c r="A349" s="3">
        <v>348.0</v>
      </c>
      <c r="B349" s="4" t="str">
        <f>IFERROR(__xludf.DUMMYFUNCTION("""COMPUTED_VALUE"""),"HTML/CSS;JavaScript;Ruby;TypeScript")</f>
        <v>HTML/CSS;JavaScript;Ruby;TypeScript</v>
      </c>
    </row>
    <row r="350">
      <c r="A350" s="3">
        <v>349.0</v>
      </c>
      <c r="B350" s="4" t="str">
        <f>IFERROR(__xludf.DUMMYFUNCTION("""COMPUTED_VALUE"""),"HTML/CSS;JavaScript;TypeScript")</f>
        <v>HTML/CSS;JavaScript;TypeScript</v>
      </c>
    </row>
    <row r="351">
      <c r="A351" s="3">
        <v>350.0</v>
      </c>
      <c r="B351" s="4" t="str">
        <f>IFERROR(__xludf.DUMMYFUNCTION("""COMPUTED_VALUE"""),"HTML/CSS;Java;JavaScript;Kotlin;TypeScript")</f>
        <v>HTML/CSS;Java;JavaScript;Kotlin;TypeScript</v>
      </c>
    </row>
    <row r="352">
      <c r="A352" s="3">
        <v>351.0</v>
      </c>
      <c r="B352" s="4" t="str">
        <f>IFERROR(__xludf.DUMMYFUNCTION("""COMPUTED_VALUE"""),"Bash/Shell/PowerShell;Go;HTML/CSS;Java;JavaScript;Kotlin;TypeScript")</f>
        <v>Bash/Shell/PowerShell;Go;HTML/CSS;Java;JavaScript;Kotlin;TypeScript</v>
      </c>
    </row>
    <row r="353">
      <c r="A353" s="3">
        <v>352.0</v>
      </c>
      <c r="B353" s="4" t="str">
        <f>IFERROR(__xludf.DUMMYFUNCTION("""COMPUTED_VALUE"""),"HTML/CSS;JavaScript;PHP;Python;SQL")</f>
        <v>HTML/CSS;JavaScript;PHP;Python;SQL</v>
      </c>
    </row>
    <row r="354">
      <c r="A354" s="3">
        <v>353.0</v>
      </c>
      <c r="B354" s="4" t="str">
        <f>IFERROR(__xludf.DUMMYFUNCTION("""COMPUTED_VALUE"""),"HTML/CSS;TypeScript")</f>
        <v>HTML/CSS;TypeScript</v>
      </c>
    </row>
    <row r="355">
      <c r="A355" s="3">
        <v>354.0</v>
      </c>
      <c r="B355" s="4" t="str">
        <f>IFERROR(__xludf.DUMMYFUNCTION("""COMPUTED_VALUE"""),"C;C++;C#;HTML/CSS;JavaScript;PHP;SQL;TypeScript")</f>
        <v>C;C++;C#;HTML/CSS;JavaScript;PHP;SQL;TypeScript</v>
      </c>
    </row>
    <row r="356">
      <c r="A356" s="3">
        <v>355.0</v>
      </c>
      <c r="B356" s="4" t="str">
        <f>IFERROR(__xludf.DUMMYFUNCTION("""COMPUTED_VALUE"""),"Java;JavaScript;Python")</f>
        <v>Java;JavaScript;Python</v>
      </c>
    </row>
    <row r="357">
      <c r="A357" s="3">
        <v>356.0</v>
      </c>
      <c r="B357" s="4" t="str">
        <f>IFERROR(__xludf.DUMMYFUNCTION("""COMPUTED_VALUE"""),"Bash/Shell/PowerShell;HTML/CSS;JavaScript;Python;TypeScript")</f>
        <v>Bash/Shell/PowerShell;HTML/CSS;JavaScript;Python;TypeScript</v>
      </c>
    </row>
    <row r="358">
      <c r="A358" s="3">
        <v>357.0</v>
      </c>
      <c r="B358" s="4" t="str">
        <f>IFERROR(__xludf.DUMMYFUNCTION("""COMPUTED_VALUE"""),"Elixir;Erlang;F#;Go;HTML/CSS;JavaScript;PHP;SQL")</f>
        <v>Elixir;Erlang;F#;Go;HTML/CSS;JavaScript;PHP;SQL</v>
      </c>
    </row>
    <row r="359">
      <c r="A359" s="3">
        <v>358.0</v>
      </c>
      <c r="B359" s="4" t="str">
        <f>IFERROR(__xludf.DUMMYFUNCTION("""COMPUTED_VALUE"""),"HTML/CSS;Java;JavaScript;SQL")</f>
        <v>HTML/CSS;Java;JavaScript;SQL</v>
      </c>
    </row>
    <row r="360">
      <c r="A360" s="3">
        <v>359.0</v>
      </c>
      <c r="B360" s="4" t="str">
        <f>IFERROR(__xludf.DUMMYFUNCTION("""COMPUTED_VALUE"""),"Bash/Shell/PowerShell;HTML/CSS;Java;JavaScript;Objective-C;Python;SQL;TypeScript")</f>
        <v>Bash/Shell/PowerShell;HTML/CSS;Java;JavaScript;Objective-C;Python;SQL;TypeScript</v>
      </c>
    </row>
    <row r="361">
      <c r="A361" s="3">
        <v>360.0</v>
      </c>
      <c r="B361" s="4" t="str">
        <f>IFERROR(__xludf.DUMMYFUNCTION("""COMPUTED_VALUE"""),"Bash/Shell/PowerShell;HTML/CSS;JavaScript;PHP;Python;SQL;TypeScript")</f>
        <v>Bash/Shell/PowerShell;HTML/CSS;JavaScript;PHP;Python;SQL;TypeScript</v>
      </c>
    </row>
    <row r="362">
      <c r="A362" s="3">
        <v>361.0</v>
      </c>
      <c r="B362" s="4" t="str">
        <f>IFERROR(__xludf.DUMMYFUNCTION("""COMPUTED_VALUE"""),"Java;SQL")</f>
        <v>Java;SQL</v>
      </c>
    </row>
    <row r="363">
      <c r="A363" s="3">
        <v>362.0</v>
      </c>
      <c r="B363" s="4" t="str">
        <f>IFERROR(__xludf.DUMMYFUNCTION("""COMPUTED_VALUE"""),"HTML/CSS;PHP;SQL")</f>
        <v>HTML/CSS;PHP;SQL</v>
      </c>
    </row>
    <row r="364">
      <c r="A364" s="3">
        <v>363.0</v>
      </c>
      <c r="B364" s="4" t="str">
        <f>IFERROR(__xludf.DUMMYFUNCTION("""COMPUTED_VALUE"""),"HTML/CSS;JavaScript")</f>
        <v>HTML/CSS;JavaScript</v>
      </c>
    </row>
    <row r="365">
      <c r="A365" s="3">
        <v>364.0</v>
      </c>
      <c r="B365" s="4" t="str">
        <f>IFERROR(__xludf.DUMMYFUNCTION("""COMPUTED_VALUE"""),"Go;HTML/CSS;JavaScript;PHP;Python;SQL;TypeScript")</f>
        <v>Go;HTML/CSS;JavaScript;PHP;Python;SQL;TypeScript</v>
      </c>
    </row>
    <row r="366">
      <c r="A366" s="3">
        <v>365.0</v>
      </c>
      <c r="B366" s="4" t="str">
        <f>IFERROR(__xludf.DUMMYFUNCTION("""COMPUTED_VALUE"""),"Python")</f>
        <v>Python</v>
      </c>
    </row>
    <row r="367">
      <c r="A367" s="3">
        <v>366.0</v>
      </c>
      <c r="B367" s="4" t="str">
        <f>IFERROR(__xludf.DUMMYFUNCTION("""COMPUTED_VALUE"""),"R;SQL")</f>
        <v>R;SQL</v>
      </c>
    </row>
    <row r="368">
      <c r="A368" s="3">
        <v>367.0</v>
      </c>
      <c r="B368" s="4" t="str">
        <f>IFERROR(__xludf.DUMMYFUNCTION("""COMPUTED_VALUE"""),"Bash/Shell/PowerShell;SQL")</f>
        <v>Bash/Shell/PowerShell;SQL</v>
      </c>
    </row>
    <row r="369">
      <c r="A369" s="3">
        <v>368.0</v>
      </c>
      <c r="B369" s="4" t="str">
        <f>IFERROR(__xludf.DUMMYFUNCTION("""COMPUTED_VALUE"""),"Bash/Shell/PowerShell;C#;HTML/CSS;Java;Python;SQL")</f>
        <v>Bash/Shell/PowerShell;C#;HTML/CSS;Java;Python;SQL</v>
      </c>
    </row>
    <row r="370">
      <c r="A370" s="3">
        <v>369.0</v>
      </c>
      <c r="B370" s="4" t="str">
        <f>IFERROR(__xludf.DUMMYFUNCTION("""COMPUTED_VALUE"""),"C#;HTML/CSS;Java;JavaScript;Python")</f>
        <v>C#;HTML/CSS;Java;JavaScript;Python</v>
      </c>
    </row>
    <row r="371">
      <c r="A371" s="3">
        <v>370.0</v>
      </c>
      <c r="B371" s="4" t="str">
        <f>IFERROR(__xludf.DUMMYFUNCTION("""COMPUTED_VALUE"""),"HTML/CSS;Python;SQL;TypeScript")</f>
        <v>HTML/CSS;Python;SQL;TypeScript</v>
      </c>
    </row>
    <row r="372">
      <c r="A372" s="3">
        <v>371.0</v>
      </c>
      <c r="B372" s="4" t="str">
        <f>IFERROR(__xludf.DUMMYFUNCTION("""COMPUTED_VALUE"""),"Bash/Shell/PowerShell;HTML/CSS;Java;JavaScript;Python;SQL")</f>
        <v>Bash/Shell/PowerShell;HTML/CSS;Java;JavaScript;Python;SQL</v>
      </c>
    </row>
    <row r="373">
      <c r="A373" s="3">
        <v>372.0</v>
      </c>
      <c r="B373" s="4" t="str">
        <f>IFERROR(__xludf.DUMMYFUNCTION("""COMPUTED_VALUE"""),"C++;Python")</f>
        <v>C++;Python</v>
      </c>
    </row>
    <row r="374">
      <c r="A374" s="3">
        <v>373.0</v>
      </c>
      <c r="B374" s="4" t="str">
        <f>IFERROR(__xludf.DUMMYFUNCTION("""COMPUTED_VALUE"""),"HTML/CSS;JavaScript;PHP;SQL")</f>
        <v>HTML/CSS;JavaScript;PHP;SQL</v>
      </c>
    </row>
    <row r="375">
      <c r="A375" s="3">
        <v>374.0</v>
      </c>
      <c r="B375" s="4" t="str">
        <f>IFERROR(__xludf.DUMMYFUNCTION("""COMPUTED_VALUE"""),"C#;HTML/CSS;JavaScript;SQL;TypeScript")</f>
        <v>C#;HTML/CSS;JavaScript;SQL;TypeScript</v>
      </c>
    </row>
    <row r="376">
      <c r="A376" s="3">
        <v>375.0</v>
      </c>
      <c r="B376" s="4" t="str">
        <f>IFERROR(__xludf.DUMMYFUNCTION("""COMPUTED_VALUE"""),"Bash/Shell/PowerShell;C;C#;Java;Python")</f>
        <v>Bash/Shell/PowerShell;C;C#;Java;Python</v>
      </c>
    </row>
    <row r="377">
      <c r="A377" s="3">
        <v>376.0</v>
      </c>
      <c r="B377" s="4" t="str">
        <f>IFERROR(__xludf.DUMMYFUNCTION("""COMPUTED_VALUE"""),"Bash/Shell/PowerShell;JavaScript;Python")</f>
        <v>Bash/Shell/PowerShell;JavaScript;Python</v>
      </c>
    </row>
    <row r="378">
      <c r="A378" s="3">
        <v>377.0</v>
      </c>
      <c r="B378" s="4" t="str">
        <f>IFERROR(__xludf.DUMMYFUNCTION("""COMPUTED_VALUE"""),"C#;Go;HTML/CSS;Java;JavaScript;Python;R;SQL")</f>
        <v>C#;Go;HTML/CSS;Java;JavaScript;Python;R;SQL</v>
      </c>
    </row>
    <row r="379">
      <c r="A379" s="3">
        <v>378.0</v>
      </c>
      <c r="B379" s="4" t="str">
        <f>IFERROR(__xludf.DUMMYFUNCTION("""COMPUTED_VALUE"""),"C#;HTML/CSS;Java;JavaScript;PHP;Python;SQL")</f>
        <v>C#;HTML/CSS;Java;JavaScript;PHP;Python;SQL</v>
      </c>
    </row>
    <row r="380">
      <c r="A380" s="3">
        <v>379.0</v>
      </c>
      <c r="B380" s="4" t="str">
        <f>IFERROR(__xludf.DUMMYFUNCTION("""COMPUTED_VALUE"""),"Bash/Shell/PowerShell")</f>
        <v>Bash/Shell/PowerShell</v>
      </c>
    </row>
    <row r="381">
      <c r="A381" s="3">
        <v>380.0</v>
      </c>
      <c r="B381" s="4" t="str">
        <f>IFERROR(__xludf.DUMMYFUNCTION("""COMPUTED_VALUE"""),"Bash/Shell/PowerShell;Go;SQL;TypeScript")</f>
        <v>Bash/Shell/PowerShell;Go;SQL;TypeScript</v>
      </c>
    </row>
    <row r="382">
      <c r="A382" s="3">
        <v>381.0</v>
      </c>
      <c r="B382" s="4" t="str">
        <f>IFERROR(__xludf.DUMMYFUNCTION("""COMPUTED_VALUE"""),"HTML/CSS;Java;JavaScript;Python;R;SQL;VBA")</f>
        <v>HTML/CSS;Java;JavaScript;Python;R;SQL;VBA</v>
      </c>
    </row>
    <row r="383">
      <c r="A383" s="3">
        <v>382.0</v>
      </c>
      <c r="B383" s="4" t="str">
        <f>IFERROR(__xludf.DUMMYFUNCTION("""COMPUTED_VALUE"""),"HTML/CSS;JavaScript;PHP")</f>
        <v>HTML/CSS;JavaScript;PHP</v>
      </c>
    </row>
    <row r="384">
      <c r="A384" s="3">
        <v>383.0</v>
      </c>
      <c r="B384" s="4" t="str">
        <f>IFERROR(__xludf.DUMMYFUNCTION("""COMPUTED_VALUE"""),"Java;Python")</f>
        <v>Java;Python</v>
      </c>
    </row>
    <row r="385">
      <c r="A385" s="3">
        <v>384.0</v>
      </c>
      <c r="B385" s="4" t="str">
        <f>IFERROR(__xludf.DUMMYFUNCTION("""COMPUTED_VALUE"""),"C;HTML/CSS;Java;JavaScript;PHP;SQL;TypeScript")</f>
        <v>C;HTML/CSS;Java;JavaScript;PHP;SQL;TypeScript</v>
      </c>
    </row>
    <row r="386">
      <c r="A386" s="3">
        <v>385.0</v>
      </c>
      <c r="B386" s="4" t="str">
        <f>IFERROR(__xludf.DUMMYFUNCTION("""COMPUTED_VALUE"""),"Bash/Shell/PowerShell;JavaScript;Objective-C;Ruby;Swift")</f>
        <v>Bash/Shell/PowerShell;JavaScript;Objective-C;Ruby;Swift</v>
      </c>
    </row>
    <row r="387">
      <c r="A387" s="3">
        <v>386.0</v>
      </c>
      <c r="B387" s="4" t="str">
        <f>IFERROR(__xludf.DUMMYFUNCTION("""COMPUTED_VALUE"""),"Bash/Shell/PowerShell;HTML/CSS;Java;Kotlin;Python;Scala")</f>
        <v>Bash/Shell/PowerShell;HTML/CSS;Java;Kotlin;Python;Scala</v>
      </c>
    </row>
    <row r="388">
      <c r="A388" s="3">
        <v>387.0</v>
      </c>
      <c r="B388" s="4" t="str">
        <f>IFERROR(__xludf.DUMMYFUNCTION("""COMPUTED_VALUE"""),"Bash/Shell/PowerShell;HTML/CSS;JavaScript;PHP;Python;SQL")</f>
        <v>Bash/Shell/PowerShell;HTML/CSS;JavaScript;PHP;Python;SQL</v>
      </c>
    </row>
    <row r="389">
      <c r="A389" s="3">
        <v>388.0</v>
      </c>
      <c r="B389" s="4" t="str">
        <f>IFERROR(__xludf.DUMMYFUNCTION("""COMPUTED_VALUE"""),"Bash/Shell/PowerShell;C#;HTML/CSS;JavaScript;Python;SQL;TypeScript;VBA")</f>
        <v>Bash/Shell/PowerShell;C#;HTML/CSS;JavaScript;Python;SQL;TypeScript;VBA</v>
      </c>
    </row>
    <row r="390">
      <c r="A390" s="3">
        <v>389.0</v>
      </c>
      <c r="B390" s="4" t="str">
        <f>IFERROR(__xludf.DUMMYFUNCTION("""COMPUTED_VALUE"""),"Java;Kotlin;PHP;SQL")</f>
        <v>Java;Kotlin;PHP;SQL</v>
      </c>
    </row>
    <row r="391">
      <c r="A391" s="3">
        <v>390.0</v>
      </c>
      <c r="B391" s="4" t="str">
        <f>IFERROR(__xludf.DUMMYFUNCTION("""COMPUTED_VALUE"""),"C#;HTML/CSS;TypeScript;Other(s):")</f>
        <v>C#;HTML/CSS;TypeScript;Other(s):</v>
      </c>
    </row>
    <row r="392">
      <c r="A392" s="3">
        <v>391.0</v>
      </c>
      <c r="B392" s="4" t="str">
        <f>IFERROR(__xludf.DUMMYFUNCTION("""COMPUTED_VALUE"""),"HTML/CSS;Java;JavaScript;SQL")</f>
        <v>HTML/CSS;Java;JavaScript;SQL</v>
      </c>
    </row>
    <row r="393">
      <c r="A393" s="3">
        <v>392.0</v>
      </c>
      <c r="B393" s="4" t="str">
        <f>IFERROR(__xludf.DUMMYFUNCTION("""COMPUTED_VALUE"""),"HTML/CSS;JavaScript")</f>
        <v>HTML/CSS;JavaScript</v>
      </c>
    </row>
    <row r="394">
      <c r="A394" s="3">
        <v>393.0</v>
      </c>
      <c r="B394" s="4" t="str">
        <f>IFERROR(__xludf.DUMMYFUNCTION("""COMPUTED_VALUE"""),"HTML/CSS;JavaScript;PHP;Ruby;Rust;SQL")</f>
        <v>HTML/CSS;JavaScript;PHP;Ruby;Rust;SQL</v>
      </c>
    </row>
    <row r="395">
      <c r="A395" s="3">
        <v>394.0</v>
      </c>
      <c r="B395" s="4" t="str">
        <f>IFERROR(__xludf.DUMMYFUNCTION("""COMPUTED_VALUE"""),"Bash/Shell/PowerShell;C;C++;HTML/CSS;Java;JavaScript;Python;SQL;VBA")</f>
        <v>Bash/Shell/PowerShell;C;C++;HTML/CSS;Java;JavaScript;Python;SQL;VBA</v>
      </c>
    </row>
    <row r="396">
      <c r="A396" s="3">
        <v>395.0</v>
      </c>
      <c r="B396" s="4" t="str">
        <f>IFERROR(__xludf.DUMMYFUNCTION("""COMPUTED_VALUE"""),"C++")</f>
        <v>C++</v>
      </c>
    </row>
    <row r="397">
      <c r="A397" s="3">
        <v>396.0</v>
      </c>
      <c r="B397" s="4" t="str">
        <f>IFERROR(__xludf.DUMMYFUNCTION("""COMPUTED_VALUE"""),"Bash/Shell/PowerShell;C++;Java;Kotlin;PHP")</f>
        <v>Bash/Shell/PowerShell;C++;Java;Kotlin;PHP</v>
      </c>
    </row>
    <row r="398">
      <c r="A398" s="3">
        <v>397.0</v>
      </c>
      <c r="B398" s="4" t="str">
        <f>IFERROR(__xludf.DUMMYFUNCTION("""COMPUTED_VALUE"""),"JavaScript;Python;Ruby;SQL;TypeScript")</f>
        <v>JavaScript;Python;Ruby;SQL;TypeScript</v>
      </c>
    </row>
    <row r="399">
      <c r="A399" s="3">
        <v>398.0</v>
      </c>
      <c r="B399" s="4" t="str">
        <f>IFERROR(__xludf.DUMMYFUNCTION("""COMPUTED_VALUE"""),"C#")</f>
        <v>C#</v>
      </c>
    </row>
    <row r="400">
      <c r="A400" s="3">
        <v>399.0</v>
      </c>
      <c r="B400" s="4" t="str">
        <f>IFERROR(__xludf.DUMMYFUNCTION("""COMPUTED_VALUE"""),"Bash/Shell/PowerShell;C;C#;F#;HTML/CSS;JavaScript;PHP;Python;SQL")</f>
        <v>Bash/Shell/PowerShell;C;C#;F#;HTML/CSS;JavaScript;PHP;Python;SQL</v>
      </c>
    </row>
    <row r="401">
      <c r="A401" s="3">
        <v>400.0</v>
      </c>
      <c r="B401" s="4" t="str">
        <f>IFERROR(__xludf.DUMMYFUNCTION("""COMPUTED_VALUE"""),"C#;SQL;TypeScript")</f>
        <v>C#;SQL;TypeScript</v>
      </c>
    </row>
    <row r="402">
      <c r="A402" s="3">
        <v>401.0</v>
      </c>
      <c r="B402" s="4" t="str">
        <f>IFERROR(__xludf.DUMMYFUNCTION("""COMPUTED_VALUE"""),"Java;JavaScript;TypeScript")</f>
        <v>Java;JavaScript;TypeScript</v>
      </c>
    </row>
    <row r="403">
      <c r="A403" s="3">
        <v>402.0</v>
      </c>
      <c r="B403" s="4" t="str">
        <f>IFERROR(__xludf.DUMMYFUNCTION("""COMPUTED_VALUE"""),"HTML/CSS;Java;JavaScript;PHP;SQL;TypeScript")</f>
        <v>HTML/CSS;Java;JavaScript;PHP;SQL;TypeScript</v>
      </c>
    </row>
    <row r="404">
      <c r="A404" s="3">
        <v>403.0</v>
      </c>
      <c r="B404" s="4" t="str">
        <f>IFERROR(__xludf.DUMMYFUNCTION("""COMPUTED_VALUE"""),"C;C++;HTML/CSS;Java;JavaScript;Python;SQL")</f>
        <v>C;C++;HTML/CSS;Java;JavaScript;Python;SQL</v>
      </c>
    </row>
    <row r="405">
      <c r="A405" s="3">
        <v>404.0</v>
      </c>
      <c r="B405" s="4" t="str">
        <f>IFERROR(__xludf.DUMMYFUNCTION("""COMPUTED_VALUE"""),"Assembly;Bash/Shell/PowerShell;C;C++;Go;HTML/CSS;Java;JavaScript;Python;R;Rust;SQL;TypeScript;WebAssembly")</f>
        <v>Assembly;Bash/Shell/PowerShell;C;C++;Go;HTML/CSS;Java;JavaScript;Python;R;Rust;SQL;TypeScript;WebAssembly</v>
      </c>
    </row>
    <row r="406">
      <c r="A406" s="3">
        <v>405.0</v>
      </c>
      <c r="B406" s="4" t="str">
        <f>IFERROR(__xludf.DUMMYFUNCTION("""COMPUTED_VALUE"""),"Bash/Shell/PowerShell;C#;Go;HTML/CSS;JavaScript;PHP")</f>
        <v>Bash/Shell/PowerShell;C#;Go;HTML/CSS;JavaScript;PHP</v>
      </c>
    </row>
    <row r="407">
      <c r="A407" s="3">
        <v>406.0</v>
      </c>
      <c r="B407" s="4" t="str">
        <f>IFERROR(__xludf.DUMMYFUNCTION("""COMPUTED_VALUE"""),"Bash/Shell/PowerShell;C#;HTML/CSS;JavaScript;SQL")</f>
        <v>Bash/Shell/PowerShell;C#;HTML/CSS;JavaScript;SQL</v>
      </c>
    </row>
    <row r="408">
      <c r="A408" s="3">
        <v>407.0</v>
      </c>
      <c r="B408" s="4" t="str">
        <f>IFERROR(__xludf.DUMMYFUNCTION("""COMPUTED_VALUE"""),"C;C++;JavaScript;Python;R;SQL")</f>
        <v>C;C++;JavaScript;Python;R;SQL</v>
      </c>
    </row>
    <row r="409">
      <c r="A409" s="3">
        <v>408.0</v>
      </c>
      <c r="B409" s="4" t="str">
        <f>IFERROR(__xludf.DUMMYFUNCTION("""COMPUTED_VALUE"""),"HTML/CSS;JavaScript;PHP;Python;SQL")</f>
        <v>HTML/CSS;JavaScript;PHP;Python;SQL</v>
      </c>
    </row>
    <row r="410">
      <c r="A410" s="3">
        <v>409.0</v>
      </c>
      <c r="B410" s="4" t="str">
        <f>IFERROR(__xludf.DUMMYFUNCTION("""COMPUTED_VALUE"""),"Bash/Shell/PowerShell;HTML/CSS;JavaScript;PHP;SQL;TypeScript")</f>
        <v>Bash/Shell/PowerShell;HTML/CSS;JavaScript;PHP;SQL;TypeScript</v>
      </c>
    </row>
    <row r="411">
      <c r="A411" s="3">
        <v>410.0</v>
      </c>
      <c r="B411" s="4" t="str">
        <f>IFERROR(__xludf.DUMMYFUNCTION("""COMPUTED_VALUE"""),"Bash/Shell/PowerShell;JavaScript;Python;SQL")</f>
        <v>Bash/Shell/PowerShell;JavaScript;Python;SQL</v>
      </c>
    </row>
    <row r="412">
      <c r="A412" s="3">
        <v>411.0</v>
      </c>
      <c r="B412" s="4" t="str">
        <f>IFERROR(__xludf.DUMMYFUNCTION("""COMPUTED_VALUE"""),"HTML/CSS;JavaScript;Ruby")</f>
        <v>HTML/CSS;JavaScript;Ruby</v>
      </c>
    </row>
    <row r="413">
      <c r="A413" s="3">
        <v>412.0</v>
      </c>
      <c r="B413" s="4" t="str">
        <f>IFERROR(__xludf.DUMMYFUNCTION("""COMPUTED_VALUE"""),"C;C++;C#;HTML/CSS;JavaScript;SQL;TypeScript")</f>
        <v>C;C++;C#;HTML/CSS;JavaScript;SQL;TypeScript</v>
      </c>
    </row>
    <row r="414">
      <c r="A414" s="3">
        <v>413.0</v>
      </c>
      <c r="B414" s="4" t="str">
        <f>IFERROR(__xludf.DUMMYFUNCTION("""COMPUTED_VALUE"""),"HTML/CSS;JavaScript")</f>
        <v>HTML/CSS;JavaScript</v>
      </c>
    </row>
    <row r="415">
      <c r="A415" s="3">
        <v>414.0</v>
      </c>
      <c r="B415" s="4" t="str">
        <f>IFERROR(__xludf.DUMMYFUNCTION("""COMPUTED_VALUE"""),"HTML/CSS;JavaScript;SQL;VBA")</f>
        <v>HTML/CSS;JavaScript;SQL;VBA</v>
      </c>
    </row>
    <row r="416">
      <c r="A416" s="3">
        <v>415.0</v>
      </c>
      <c r="B416" s="4" t="str">
        <f>IFERROR(__xludf.DUMMYFUNCTION("""COMPUTED_VALUE"""),"C;C++;C#;HTML/CSS;Java;JavaScript;PHP;Python;R;SQL")</f>
        <v>C;C++;C#;HTML/CSS;Java;JavaScript;PHP;Python;R;SQL</v>
      </c>
    </row>
    <row r="417">
      <c r="A417" s="3">
        <v>416.0</v>
      </c>
      <c r="B417" s="4" t="str">
        <f>IFERROR(__xludf.DUMMYFUNCTION("""COMPUTED_VALUE"""),"HTML/CSS;JavaScript;Python")</f>
        <v>HTML/CSS;JavaScript;Python</v>
      </c>
    </row>
    <row r="418">
      <c r="A418" s="3">
        <v>417.0</v>
      </c>
      <c r="B418" s="4" t="str">
        <f>IFERROR(__xludf.DUMMYFUNCTION("""COMPUTED_VALUE"""),"Bash/Shell/PowerShell;HTML/CSS;JavaScript;TypeScript")</f>
        <v>Bash/Shell/PowerShell;HTML/CSS;JavaScript;TypeScript</v>
      </c>
    </row>
    <row r="419">
      <c r="A419" s="3">
        <v>418.0</v>
      </c>
      <c r="B419" s="4" t="str">
        <f>IFERROR(__xludf.DUMMYFUNCTION("""COMPUTED_VALUE"""),"Bash/Shell/PowerShell;C;C#;HTML/CSS;JavaScript;Python;Other(s):")</f>
        <v>Bash/Shell/PowerShell;C;C#;HTML/CSS;JavaScript;Python;Other(s):</v>
      </c>
    </row>
    <row r="420">
      <c r="A420" s="3">
        <v>419.0</v>
      </c>
      <c r="B420" s="4" t="str">
        <f>IFERROR(__xludf.DUMMYFUNCTION("""COMPUTED_VALUE"""),"C++;C#")</f>
        <v>C++;C#</v>
      </c>
    </row>
    <row r="421">
      <c r="A421" s="3">
        <v>420.0</v>
      </c>
      <c r="B421" s="4" t="str">
        <f>IFERROR(__xludf.DUMMYFUNCTION("""COMPUTED_VALUE"""),"C;C++")</f>
        <v>C;C++</v>
      </c>
    </row>
    <row r="422">
      <c r="A422" s="3">
        <v>421.0</v>
      </c>
      <c r="B422" s="4" t="str">
        <f>IFERROR(__xludf.DUMMYFUNCTION("""COMPUTED_VALUE"""),"Bash/Shell/PowerShell;C;HTML/CSS;JavaScript;PHP;SQL;VBA")</f>
        <v>Bash/Shell/PowerShell;C;HTML/CSS;JavaScript;PHP;SQL;VBA</v>
      </c>
    </row>
    <row r="423">
      <c r="A423" s="3">
        <v>422.0</v>
      </c>
      <c r="B423" s="4" t="str">
        <f>IFERROR(__xludf.DUMMYFUNCTION("""COMPUTED_VALUE"""),"Java")</f>
        <v>Java</v>
      </c>
    </row>
    <row r="424">
      <c r="A424" s="3">
        <v>423.0</v>
      </c>
      <c r="B424" s="4" t="str">
        <f>IFERROR(__xludf.DUMMYFUNCTION("""COMPUTED_VALUE"""),"C#;HTML/CSS;JavaScript;SQL;TypeScript")</f>
        <v>C#;HTML/CSS;JavaScript;SQL;TypeScript</v>
      </c>
    </row>
    <row r="425">
      <c r="A425" s="3">
        <v>424.0</v>
      </c>
      <c r="B425" s="4" t="str">
        <f>IFERROR(__xludf.DUMMYFUNCTION("""COMPUTED_VALUE"""),"Bash/Shell/PowerShell;Java;Python")</f>
        <v>Bash/Shell/PowerShell;Java;Python</v>
      </c>
    </row>
    <row r="426">
      <c r="A426" s="3">
        <v>425.0</v>
      </c>
      <c r="B426" s="4" t="str">
        <f>IFERROR(__xludf.DUMMYFUNCTION("""COMPUTED_VALUE"""),"C#")</f>
        <v>C#</v>
      </c>
    </row>
    <row r="427">
      <c r="A427" s="3">
        <v>426.0</v>
      </c>
      <c r="B427" s="4" t="str">
        <f>IFERROR(__xludf.DUMMYFUNCTION("""COMPUTED_VALUE"""),"Assembly;C++;C#;HTML/CSS;Java;JavaScript;Objective-C;PHP;SQL;Other(s):")</f>
        <v>Assembly;C++;C#;HTML/CSS;Java;JavaScript;Objective-C;PHP;SQL;Other(s):</v>
      </c>
    </row>
    <row r="428">
      <c r="A428" s="3">
        <v>427.0</v>
      </c>
      <c r="B428" s="4" t="str">
        <f>IFERROR(__xludf.DUMMYFUNCTION("""COMPUTED_VALUE"""),"VBA;Other(s):")</f>
        <v>VBA;Other(s):</v>
      </c>
    </row>
    <row r="429">
      <c r="A429" s="3">
        <v>428.0</v>
      </c>
      <c r="B429" s="4" t="str">
        <f>IFERROR(__xludf.DUMMYFUNCTION("""COMPUTED_VALUE"""),"HTML/CSS;Java;JavaScript;SQL;TypeScript;VBA;Other(s):")</f>
        <v>HTML/CSS;Java;JavaScript;SQL;TypeScript;VBA;Other(s):</v>
      </c>
    </row>
    <row r="430">
      <c r="A430" s="3">
        <v>429.0</v>
      </c>
      <c r="B430" s="4" t="str">
        <f>IFERROR(__xludf.DUMMYFUNCTION("""COMPUTED_VALUE"""),"Bash/Shell/PowerShell;C;C++;HTML/CSS;Java;JavaScript;Python")</f>
        <v>Bash/Shell/PowerShell;C;C++;HTML/CSS;Java;JavaScript;Python</v>
      </c>
    </row>
    <row r="431">
      <c r="A431" s="3">
        <v>430.0</v>
      </c>
      <c r="B431" s="4" t="str">
        <f>IFERROR(__xludf.DUMMYFUNCTION("""COMPUTED_VALUE"""),"Bash/Shell/PowerShell;C#;HTML/CSS;JavaScript;SQL")</f>
        <v>Bash/Shell/PowerShell;C#;HTML/CSS;JavaScript;SQL</v>
      </c>
    </row>
    <row r="432">
      <c r="A432" s="3">
        <v>431.0</v>
      </c>
      <c r="B432" s="4" t="str">
        <f>IFERROR(__xludf.DUMMYFUNCTION("""COMPUTED_VALUE"""),"Bash/Shell/PowerShell;C#;HTML/CSS;JavaScript;Python;SQL;Swift")</f>
        <v>Bash/Shell/PowerShell;C#;HTML/CSS;JavaScript;Python;SQL;Swift</v>
      </c>
    </row>
    <row r="433">
      <c r="A433" s="3">
        <v>432.0</v>
      </c>
      <c r="B433" s="4" t="str">
        <f>IFERROR(__xludf.DUMMYFUNCTION("""COMPUTED_VALUE"""),"Bash/Shell/PowerShell;HTML/CSS;Java;JavaScript;PHP;Python;SQL")</f>
        <v>Bash/Shell/PowerShell;HTML/CSS;Java;JavaScript;PHP;Python;SQL</v>
      </c>
    </row>
    <row r="434">
      <c r="A434" s="3">
        <v>433.0</v>
      </c>
      <c r="B434" s="4" t="str">
        <f>IFERROR(__xludf.DUMMYFUNCTION("""COMPUTED_VALUE"""),"Bash/Shell/PowerShell;C;C++;Go;HTML/CSS;JavaScript;R;SQL")</f>
        <v>Bash/Shell/PowerShell;C;C++;Go;HTML/CSS;JavaScript;R;SQL</v>
      </c>
    </row>
    <row r="435">
      <c r="A435" s="3">
        <v>434.0</v>
      </c>
      <c r="B435" s="4" t="str">
        <f>IFERROR(__xludf.DUMMYFUNCTION("""COMPUTED_VALUE"""),"Bash/Shell/PowerShell;C#;HTML/CSS;Java;JavaScript;PHP;Python;SQL;TypeScript")</f>
        <v>Bash/Shell/PowerShell;C#;HTML/CSS;Java;JavaScript;PHP;Python;SQL;TypeScript</v>
      </c>
    </row>
    <row r="436">
      <c r="A436" s="3">
        <v>435.0</v>
      </c>
      <c r="B436" s="4" t="str">
        <f>IFERROR(__xludf.DUMMYFUNCTION("""COMPUTED_VALUE"""),"Bash/Shell/PowerShell;C++;HTML/CSS;Java;PHP;SQL")</f>
        <v>Bash/Shell/PowerShell;C++;HTML/CSS;Java;PHP;SQL</v>
      </c>
    </row>
    <row r="437">
      <c r="A437" s="3">
        <v>436.0</v>
      </c>
      <c r="B437" s="4" t="str">
        <f>IFERROR(__xludf.DUMMYFUNCTION("""COMPUTED_VALUE"""),"C#;HTML/CSS;Java;JavaScript;PHP")</f>
        <v>C#;HTML/CSS;Java;JavaScript;PHP</v>
      </c>
    </row>
    <row r="438">
      <c r="A438" s="3">
        <v>437.0</v>
      </c>
      <c r="B438" s="4" t="str">
        <f>IFERROR(__xludf.DUMMYFUNCTION("""COMPUTED_VALUE"""),"HTML/CSS;JavaScript")</f>
        <v>HTML/CSS;JavaScript</v>
      </c>
    </row>
    <row r="439">
      <c r="A439" s="3">
        <v>438.0</v>
      </c>
      <c r="B439" s="4" t="str">
        <f>IFERROR(__xludf.DUMMYFUNCTION("""COMPUTED_VALUE"""),"HTML/CSS;JavaScript;TypeScript")</f>
        <v>HTML/CSS;JavaScript;TypeScript</v>
      </c>
    </row>
    <row r="440">
      <c r="A440" s="3">
        <v>439.0</v>
      </c>
      <c r="B440" s="4" t="str">
        <f>IFERROR(__xludf.DUMMYFUNCTION("""COMPUTED_VALUE"""),"Bash/Shell/PowerShell;C;C++;HTML/CSS;Python")</f>
        <v>Bash/Shell/PowerShell;C;C++;HTML/CSS;Python</v>
      </c>
    </row>
    <row r="441">
      <c r="A441" s="3">
        <v>440.0</v>
      </c>
      <c r="B441" s="4" t="str">
        <f>IFERROR(__xludf.DUMMYFUNCTION("""COMPUTED_VALUE"""),"C#;SQL")</f>
        <v>C#;SQL</v>
      </c>
    </row>
    <row r="442">
      <c r="A442" s="3">
        <v>441.0</v>
      </c>
      <c r="B442" s="4" t="str">
        <f>IFERROR(__xludf.DUMMYFUNCTION("""COMPUTED_VALUE"""),"Bash/Shell/PowerShell;HTML/CSS;Java;JavaScript;Python")</f>
        <v>Bash/Shell/PowerShell;HTML/CSS;Java;JavaScript;Python</v>
      </c>
    </row>
    <row r="443">
      <c r="A443" s="3">
        <v>442.0</v>
      </c>
      <c r="B443" s="4" t="str">
        <f>IFERROR(__xludf.DUMMYFUNCTION("""COMPUTED_VALUE"""),"Bash/Shell/PowerShell;Java;Python")</f>
        <v>Bash/Shell/PowerShell;Java;Python</v>
      </c>
    </row>
    <row r="444">
      <c r="A444" s="3">
        <v>443.0</v>
      </c>
      <c r="B444" s="4" t="str">
        <f>IFERROR(__xludf.DUMMYFUNCTION("""COMPUTED_VALUE"""),"Bash/Shell/PowerShell;Java;SQL;Other(s):")</f>
        <v>Bash/Shell/PowerShell;Java;SQL;Other(s):</v>
      </c>
    </row>
    <row r="445">
      <c r="A445" s="3">
        <v>444.0</v>
      </c>
      <c r="B445" s="4" t="str">
        <f>IFERROR(__xludf.DUMMYFUNCTION("""COMPUTED_VALUE"""),"Bash/Shell/PowerShell;C#;HTML/CSS;Java;JavaScript;TypeScript;Other(s):")</f>
        <v>Bash/Shell/PowerShell;C#;HTML/CSS;Java;JavaScript;TypeScript;Other(s):</v>
      </c>
    </row>
    <row r="446">
      <c r="A446" s="3">
        <v>445.0</v>
      </c>
      <c r="B446" s="4" t="str">
        <f>IFERROR(__xludf.DUMMYFUNCTION("""COMPUTED_VALUE"""),"C#;HTML/CSS;JavaScript;TypeScript")</f>
        <v>C#;HTML/CSS;JavaScript;TypeScript</v>
      </c>
    </row>
    <row r="447">
      <c r="A447" s="3">
        <v>446.0</v>
      </c>
      <c r="B447" s="4" t="str">
        <f>IFERROR(__xludf.DUMMYFUNCTION("""COMPUTED_VALUE"""),"Bash/Shell/PowerShell;C;C++;C#;Java;Python;Rust")</f>
        <v>Bash/Shell/PowerShell;C;C++;C#;Java;Python;Rust</v>
      </c>
    </row>
    <row r="448">
      <c r="A448" s="3">
        <v>447.0</v>
      </c>
      <c r="B448" s="4" t="str">
        <f>IFERROR(__xludf.DUMMYFUNCTION("""COMPUTED_VALUE"""),"SQL;VBA")</f>
        <v>SQL;VBA</v>
      </c>
    </row>
    <row r="449">
      <c r="A449" s="3">
        <v>448.0</v>
      </c>
      <c r="B449" s="4" t="str">
        <f>IFERROR(__xludf.DUMMYFUNCTION("""COMPUTED_VALUE"""),"C++;C#;SQL")</f>
        <v>C++;C#;SQL</v>
      </c>
    </row>
    <row r="450">
      <c r="A450" s="3">
        <v>449.0</v>
      </c>
      <c r="B450" s="4" t="str">
        <f>IFERROR(__xludf.DUMMYFUNCTION("""COMPUTED_VALUE"""),"Bash/Shell/PowerShell;Elixir;HTML/CSS;JavaScript;Ruby;SQL;Other(s):")</f>
        <v>Bash/Shell/PowerShell;Elixir;HTML/CSS;JavaScript;Ruby;SQL;Other(s):</v>
      </c>
    </row>
    <row r="451">
      <c r="A451" s="3">
        <v>450.0</v>
      </c>
      <c r="B451" s="4" t="str">
        <f>IFERROR(__xludf.DUMMYFUNCTION("""COMPUTED_VALUE"""),"C++;Python;Ruby")</f>
        <v>C++;Python;Ruby</v>
      </c>
    </row>
    <row r="452">
      <c r="A452" s="3">
        <v>451.0</v>
      </c>
      <c r="B452" s="4" t="str">
        <f>IFERROR(__xludf.DUMMYFUNCTION("""COMPUTED_VALUE"""),"Bash/Shell/PowerShell;JavaScript;Python;SQL")</f>
        <v>Bash/Shell/PowerShell;JavaScript;Python;SQL</v>
      </c>
    </row>
    <row r="453">
      <c r="A453" s="3">
        <v>452.0</v>
      </c>
      <c r="B453" s="4" t="str">
        <f>IFERROR(__xludf.DUMMYFUNCTION("""COMPUTED_VALUE"""),"HTML/CSS;JavaScript")</f>
        <v>HTML/CSS;JavaScript</v>
      </c>
    </row>
    <row r="454">
      <c r="A454" s="3">
        <v>453.0</v>
      </c>
      <c r="B454" s="4" t="str">
        <f>IFERROR(__xludf.DUMMYFUNCTION("""COMPUTED_VALUE"""),"Assembly;C;Python;Rust")</f>
        <v>Assembly;C;Python;Rust</v>
      </c>
    </row>
    <row r="455">
      <c r="A455" s="3">
        <v>454.0</v>
      </c>
      <c r="B455" s="4" t="str">
        <f>IFERROR(__xludf.DUMMYFUNCTION("""COMPUTED_VALUE"""),"C#;SQL")</f>
        <v>C#;SQL</v>
      </c>
    </row>
    <row r="456">
      <c r="A456" s="3">
        <v>455.0</v>
      </c>
      <c r="B456" s="4" t="str">
        <f>IFERROR(__xludf.DUMMYFUNCTION("""COMPUTED_VALUE"""),"Bash/Shell/PowerShell;C#;HTML/CSS;JavaScript;PHP;Python")</f>
        <v>Bash/Shell/PowerShell;C#;HTML/CSS;JavaScript;PHP;Python</v>
      </c>
    </row>
    <row r="457">
      <c r="A457" s="3">
        <v>456.0</v>
      </c>
      <c r="B457" s="4" t="str">
        <f>IFERROR(__xludf.DUMMYFUNCTION("""COMPUTED_VALUE"""),"HTML/CSS;JavaScript;PHP;SQL")</f>
        <v>HTML/CSS;JavaScript;PHP;SQL</v>
      </c>
    </row>
    <row r="458">
      <c r="A458" s="3">
        <v>457.0</v>
      </c>
      <c r="B458" s="4" t="str">
        <f>IFERROR(__xludf.DUMMYFUNCTION("""COMPUTED_VALUE"""),"Bash/Shell/PowerShell;C#;HTML/CSS;JavaScript;Python;SQL")</f>
        <v>Bash/Shell/PowerShell;C#;HTML/CSS;JavaScript;Python;SQL</v>
      </c>
    </row>
    <row r="459">
      <c r="A459" s="3">
        <v>458.0</v>
      </c>
      <c r="B459" s="4" t="str">
        <f>IFERROR(__xludf.DUMMYFUNCTION("""COMPUTED_VALUE"""),"HTML/CSS;Java;JavaScript;PHP;SQL;Other(s):")</f>
        <v>HTML/CSS;Java;JavaScript;PHP;SQL;Other(s):</v>
      </c>
    </row>
    <row r="460">
      <c r="A460" s="3">
        <v>459.0</v>
      </c>
      <c r="B460" s="4" t="str">
        <f>IFERROR(__xludf.DUMMYFUNCTION("""COMPUTED_VALUE"""),"C;Python")</f>
        <v>C;Python</v>
      </c>
    </row>
    <row r="461">
      <c r="A461" s="3">
        <v>460.0</v>
      </c>
      <c r="B461" s="4" t="str">
        <f>IFERROR(__xludf.DUMMYFUNCTION("""COMPUTED_VALUE"""),"Bash/Shell/PowerShell;C#;HTML/CSS;JavaScript;SQL;TypeScript")</f>
        <v>Bash/Shell/PowerShell;C#;HTML/CSS;JavaScript;SQL;TypeScript</v>
      </c>
    </row>
    <row r="462">
      <c r="A462" s="3">
        <v>461.0</v>
      </c>
      <c r="B462" s="4" t="str">
        <f>IFERROR(__xludf.DUMMYFUNCTION("""COMPUTED_VALUE"""),"HTML/CSS;JavaScript;TypeScript")</f>
        <v>HTML/CSS;JavaScript;TypeScript</v>
      </c>
    </row>
    <row r="463">
      <c r="A463" s="3">
        <v>462.0</v>
      </c>
      <c r="B463" s="4" t="str">
        <f>IFERROR(__xludf.DUMMYFUNCTION("""COMPUTED_VALUE"""),"Java;Kotlin;Python;SQL")</f>
        <v>Java;Kotlin;Python;SQL</v>
      </c>
    </row>
    <row r="464">
      <c r="A464" s="3">
        <v>463.0</v>
      </c>
      <c r="B464" s="4" t="str">
        <f>IFERROR(__xludf.DUMMYFUNCTION("""COMPUTED_VALUE"""),"Bash/Shell/PowerShell;C#;HTML/CSS;Java;JavaScript;Kotlin;SQL;Other(s):")</f>
        <v>Bash/Shell/PowerShell;C#;HTML/CSS;Java;JavaScript;Kotlin;SQL;Other(s):</v>
      </c>
    </row>
    <row r="465">
      <c r="A465" s="3">
        <v>464.0</v>
      </c>
      <c r="B465" s="4" t="str">
        <f>IFERROR(__xludf.DUMMYFUNCTION("""COMPUTED_VALUE"""),"Bash/Shell/PowerShell;JavaScript;PHP;SQL")</f>
        <v>Bash/Shell/PowerShell;JavaScript;PHP;SQL</v>
      </c>
    </row>
    <row r="466">
      <c r="A466" s="3">
        <v>465.0</v>
      </c>
      <c r="B466" s="4" t="str">
        <f>IFERROR(__xludf.DUMMYFUNCTION("""COMPUTED_VALUE"""),"HTML/CSS;Java;JavaScript;PHP;SQL;TypeScript;Other(s):")</f>
        <v>HTML/CSS;Java;JavaScript;PHP;SQL;TypeScript;Other(s):</v>
      </c>
    </row>
    <row r="467">
      <c r="A467" s="3">
        <v>466.0</v>
      </c>
      <c r="B467" s="4" t="str">
        <f>IFERROR(__xludf.DUMMYFUNCTION("""COMPUTED_VALUE"""),"Java;JavaScript")</f>
        <v>Java;JavaScript</v>
      </c>
    </row>
    <row r="468">
      <c r="A468" s="3">
        <v>467.0</v>
      </c>
      <c r="B468" s="4" t="str">
        <f>IFERROR(__xludf.DUMMYFUNCTION("""COMPUTED_VALUE"""),"HTML/CSS;JavaScript;PHP;Python;SQL")</f>
        <v>HTML/CSS;JavaScript;PHP;Python;SQL</v>
      </c>
    </row>
    <row r="469">
      <c r="A469" s="3">
        <v>468.0</v>
      </c>
      <c r="B469" s="4" t="str">
        <f>IFERROR(__xludf.DUMMYFUNCTION("""COMPUTED_VALUE"""),"C#;JavaScript")</f>
        <v>C#;JavaScript</v>
      </c>
    </row>
    <row r="470">
      <c r="A470" s="3">
        <v>469.0</v>
      </c>
      <c r="B470" s="4" t="str">
        <f>IFERROR(__xludf.DUMMYFUNCTION("""COMPUTED_VALUE"""),"Java;JavaScript;Other(s):")</f>
        <v>Java;JavaScript;Other(s):</v>
      </c>
    </row>
    <row r="471">
      <c r="A471" s="3">
        <v>470.0</v>
      </c>
      <c r="B471" s="4" t="str">
        <f>IFERROR(__xludf.DUMMYFUNCTION("""COMPUTED_VALUE"""),"C#;HTML/CSS;JavaScript;PHP;TypeScript")</f>
        <v>C#;HTML/CSS;JavaScript;PHP;TypeScript</v>
      </c>
    </row>
    <row r="472">
      <c r="A472" s="3">
        <v>471.0</v>
      </c>
      <c r="B472" s="4" t="str">
        <f>IFERROR(__xludf.DUMMYFUNCTION("""COMPUTED_VALUE"""),"HTML/CSS;JavaScript;PHP;Scala")</f>
        <v>HTML/CSS;JavaScript;PHP;Scala</v>
      </c>
    </row>
    <row r="473">
      <c r="A473" s="3">
        <v>472.0</v>
      </c>
      <c r="B473" s="4" t="str">
        <f>IFERROR(__xludf.DUMMYFUNCTION("""COMPUTED_VALUE"""),"Bash/Shell/PowerShell;HTML/CSS;JavaScript;PHP;SQL;TypeScript")</f>
        <v>Bash/Shell/PowerShell;HTML/CSS;JavaScript;PHP;SQL;TypeScript</v>
      </c>
    </row>
    <row r="474">
      <c r="A474" s="3">
        <v>473.0</v>
      </c>
      <c r="B474" s="4" t="str">
        <f>IFERROR(__xludf.DUMMYFUNCTION("""COMPUTED_VALUE"""),"C++;HTML/CSS;JavaScript;PHP;Python;Ruby;SQL")</f>
        <v>C++;HTML/CSS;JavaScript;PHP;Python;Ruby;SQL</v>
      </c>
    </row>
    <row r="475">
      <c r="A475" s="3">
        <v>474.0</v>
      </c>
      <c r="B475" s="4" t="str">
        <f>IFERROR(__xludf.DUMMYFUNCTION("""COMPUTED_VALUE"""),"C#;HTML/CSS;JavaScript;SQL;Other(s):")</f>
        <v>C#;HTML/CSS;JavaScript;SQL;Other(s):</v>
      </c>
    </row>
    <row r="476">
      <c r="A476" s="3">
        <v>475.0</v>
      </c>
      <c r="B476" s="4" t="str">
        <f>IFERROR(__xludf.DUMMYFUNCTION("""COMPUTED_VALUE"""),"C;C++;Dart;Java;Python")</f>
        <v>C;C++;Dart;Java;Python</v>
      </c>
    </row>
    <row r="477">
      <c r="A477" s="3">
        <v>476.0</v>
      </c>
      <c r="B477" s="4" t="str">
        <f>IFERROR(__xludf.DUMMYFUNCTION("""COMPUTED_VALUE"""),"Bash/Shell/PowerShell;Kotlin")</f>
        <v>Bash/Shell/PowerShell;Kotlin</v>
      </c>
    </row>
    <row r="478">
      <c r="A478" s="3">
        <v>477.0</v>
      </c>
      <c r="B478" s="4" t="str">
        <f>IFERROR(__xludf.DUMMYFUNCTION("""COMPUTED_VALUE"""),"Bash/Shell/PowerShell;HTML/CSS;PHP")</f>
        <v>Bash/Shell/PowerShell;HTML/CSS;PHP</v>
      </c>
    </row>
    <row r="479">
      <c r="A479" s="3">
        <v>478.0</v>
      </c>
      <c r="B479" s="4" t="str">
        <f>IFERROR(__xludf.DUMMYFUNCTION("""COMPUTED_VALUE"""),"Bash/Shell/PowerShell;C#;HTML/CSS;Java;JavaScript;PHP;Python;SQL")</f>
        <v>Bash/Shell/PowerShell;C#;HTML/CSS;Java;JavaScript;PHP;Python;SQL</v>
      </c>
    </row>
    <row r="480">
      <c r="A480" s="3">
        <v>479.0</v>
      </c>
      <c r="B480" s="4" t="str">
        <f>IFERROR(__xludf.DUMMYFUNCTION("""COMPUTED_VALUE"""),"HTML/CSS;Java;PHP;Python;SQL")</f>
        <v>HTML/CSS;Java;PHP;Python;SQL</v>
      </c>
    </row>
    <row r="481">
      <c r="A481" s="3">
        <v>480.0</v>
      </c>
      <c r="B481" s="4" t="str">
        <f>IFERROR(__xludf.DUMMYFUNCTION("""COMPUTED_VALUE"""),"Java;JavaScript;Scala")</f>
        <v>Java;JavaScript;Scala</v>
      </c>
    </row>
    <row r="482">
      <c r="A482" s="3">
        <v>481.0</v>
      </c>
      <c r="B482" s="4" t="str">
        <f>IFERROR(__xludf.DUMMYFUNCTION("""COMPUTED_VALUE"""),"Bash/Shell/PowerShell;HTML/CSS;JavaScript;TypeScript")</f>
        <v>Bash/Shell/PowerShell;HTML/CSS;JavaScript;TypeScript</v>
      </c>
    </row>
    <row r="483">
      <c r="A483" s="3">
        <v>482.0</v>
      </c>
      <c r="B483" s="4" t="str">
        <f>IFERROR(__xludf.DUMMYFUNCTION("""COMPUTED_VALUE"""),"Bash/Shell/PowerShell;C++;C#;HTML/CSS;JavaScript;PHP;SQL;TypeScript")</f>
        <v>Bash/Shell/PowerShell;C++;C#;HTML/CSS;JavaScript;PHP;SQL;TypeScript</v>
      </c>
    </row>
    <row r="484">
      <c r="A484" s="3">
        <v>483.0</v>
      </c>
      <c r="B484" s="4" t="str">
        <f>IFERROR(__xludf.DUMMYFUNCTION("""COMPUTED_VALUE"""),"C;C++;C#;Java")</f>
        <v>C;C++;C#;Java</v>
      </c>
    </row>
    <row r="485">
      <c r="A485" s="3">
        <v>484.0</v>
      </c>
      <c r="B485" s="4" t="str">
        <f>IFERROR(__xludf.DUMMYFUNCTION("""COMPUTED_VALUE"""),"C++;Python")</f>
        <v>C++;Python</v>
      </c>
    </row>
    <row r="486">
      <c r="A486" s="3">
        <v>485.0</v>
      </c>
      <c r="B486" s="4" t="str">
        <f>IFERROR(__xludf.DUMMYFUNCTION("""COMPUTED_VALUE"""),"HTML/CSS;JavaScript;Ruby")</f>
        <v>HTML/CSS;JavaScript;Ruby</v>
      </c>
    </row>
    <row r="487">
      <c r="A487" s="3">
        <v>486.0</v>
      </c>
      <c r="B487" s="4" t="str">
        <f>IFERROR(__xludf.DUMMYFUNCTION("""COMPUTED_VALUE"""),"Java;Objective-C")</f>
        <v>Java;Objective-C</v>
      </c>
    </row>
    <row r="488">
      <c r="A488" s="3">
        <v>487.0</v>
      </c>
      <c r="B488" s="4" t="str">
        <f>IFERROR(__xludf.DUMMYFUNCTION("""COMPUTED_VALUE"""),"Bash/Shell/PowerShell;Go;HTML/CSS;JavaScript")</f>
        <v>Bash/Shell/PowerShell;Go;HTML/CSS;JavaScript</v>
      </c>
    </row>
    <row r="489">
      <c r="A489" s="3">
        <v>488.0</v>
      </c>
      <c r="B489" s="4" t="str">
        <f>IFERROR(__xludf.DUMMYFUNCTION("""COMPUTED_VALUE"""),"C#;Java;SQL;Other(s):")</f>
        <v>C#;Java;SQL;Other(s):</v>
      </c>
    </row>
    <row r="490">
      <c r="A490" s="3">
        <v>489.0</v>
      </c>
      <c r="B490" s="4" t="str">
        <f>IFERROR(__xludf.DUMMYFUNCTION("""COMPUTED_VALUE"""),"Assembly;C;Erlang;HTML/CSS;Java;JavaScript;Python;SQL")</f>
        <v>Assembly;C;Erlang;HTML/CSS;Java;JavaScript;Python;SQL</v>
      </c>
    </row>
    <row r="491">
      <c r="A491" s="3">
        <v>490.0</v>
      </c>
      <c r="B491" s="4" t="str">
        <f>IFERROR(__xludf.DUMMYFUNCTION("""COMPUTED_VALUE"""),"R")</f>
        <v>R</v>
      </c>
    </row>
    <row r="492">
      <c r="A492" s="3">
        <v>491.0</v>
      </c>
      <c r="B492" s="4" t="str">
        <f>IFERROR(__xludf.DUMMYFUNCTION("""COMPUTED_VALUE"""),"Bash/Shell/PowerShell;Python;SQL")</f>
        <v>Bash/Shell/PowerShell;Python;SQL</v>
      </c>
    </row>
    <row r="493">
      <c r="A493" s="3">
        <v>492.0</v>
      </c>
      <c r="B493" s="4" t="str">
        <f>IFERROR(__xludf.DUMMYFUNCTION("""COMPUTED_VALUE"""),"Dart;JavaScript;Kotlin;PHP;SQL;Swift;TypeScript")</f>
        <v>Dart;JavaScript;Kotlin;PHP;SQL;Swift;TypeScript</v>
      </c>
    </row>
    <row r="494">
      <c r="A494" s="3">
        <v>493.0</v>
      </c>
      <c r="B494" s="4" t="str">
        <f>IFERROR(__xludf.DUMMYFUNCTION("""COMPUTED_VALUE"""),"C++;HTML/CSS;JavaScript;Python")</f>
        <v>C++;HTML/CSS;JavaScript;Python</v>
      </c>
    </row>
    <row r="495">
      <c r="A495" s="3">
        <v>494.0</v>
      </c>
      <c r="B495" s="4" t="str">
        <f>IFERROR(__xludf.DUMMYFUNCTION("""COMPUTED_VALUE"""),"Bash/Shell/PowerShell;HTML/CSS;Java;JavaScript;PHP;Ruby;SQL;VBA")</f>
        <v>Bash/Shell/PowerShell;HTML/CSS;Java;JavaScript;PHP;Ruby;SQL;VBA</v>
      </c>
    </row>
    <row r="496">
      <c r="A496" s="3">
        <v>495.0</v>
      </c>
      <c r="B496" s="4" t="str">
        <f>IFERROR(__xludf.DUMMYFUNCTION("""COMPUTED_VALUE"""),"C++;C#")</f>
        <v>C++;C#</v>
      </c>
    </row>
    <row r="497">
      <c r="A497" s="3">
        <v>496.0</v>
      </c>
      <c r="B497" s="4" t="str">
        <f>IFERROR(__xludf.DUMMYFUNCTION("""COMPUTED_VALUE"""),"HTML/CSS")</f>
        <v>HTML/CSS</v>
      </c>
    </row>
    <row r="498">
      <c r="A498" s="3">
        <v>497.0</v>
      </c>
      <c r="B498" s="4" t="str">
        <f>IFERROR(__xludf.DUMMYFUNCTION("""COMPUTED_VALUE"""),"C++;C#")</f>
        <v>C++;C#</v>
      </c>
    </row>
    <row r="499">
      <c r="A499" s="3">
        <v>498.0</v>
      </c>
      <c r="B499" s="4" t="str">
        <f>IFERROR(__xludf.DUMMYFUNCTION("""COMPUTED_VALUE"""),"Bash/Shell/PowerShell;HTML/CSS;JavaScript;PHP;SQL;TypeScript")</f>
        <v>Bash/Shell/PowerShell;HTML/CSS;JavaScript;PHP;SQL;TypeScript</v>
      </c>
    </row>
    <row r="500">
      <c r="A500" s="3">
        <v>499.0</v>
      </c>
      <c r="B500" s="4" t="str">
        <f>IFERROR(__xludf.DUMMYFUNCTION("""COMPUTED_VALUE"""),"Bash/Shell/PowerShell;Python;SQL")</f>
        <v>Bash/Shell/PowerShell;Python;SQL</v>
      </c>
    </row>
    <row r="501">
      <c r="A501" s="3">
        <v>500.0</v>
      </c>
      <c r="B501" s="4" t="str">
        <f>IFERROR(__xludf.DUMMYFUNCTION("""COMPUTED_VALUE"""),"C;C++;HTML/CSS;Java;SQL")</f>
        <v>C;C++;HTML/CSS;Java;SQL</v>
      </c>
    </row>
    <row r="502">
      <c r="A502" s="3">
        <v>501.0</v>
      </c>
      <c r="B502" s="4" t="str">
        <f>IFERROR(__xludf.DUMMYFUNCTION("""COMPUTED_VALUE"""),"Java")</f>
        <v>Java</v>
      </c>
    </row>
    <row r="503">
      <c r="A503" s="3">
        <v>502.0</v>
      </c>
      <c r="B503" s="4" t="str">
        <f>IFERROR(__xludf.DUMMYFUNCTION("""COMPUTED_VALUE"""),"Go;HTML/CSS;Java;JavaScript;PHP;Python;SQL;TypeScript")</f>
        <v>Go;HTML/CSS;Java;JavaScript;PHP;Python;SQL;TypeScript</v>
      </c>
    </row>
    <row r="504">
      <c r="A504" s="3">
        <v>503.0</v>
      </c>
      <c r="B504" s="4" t="str">
        <f>IFERROR(__xludf.DUMMYFUNCTION("""COMPUTED_VALUE"""),"C;C++;HTML/CSS;JavaScript")</f>
        <v>C;C++;HTML/CSS;JavaScript</v>
      </c>
    </row>
    <row r="505">
      <c r="A505" s="3">
        <v>504.0</v>
      </c>
      <c r="B505" s="4" t="str">
        <f>IFERROR(__xludf.DUMMYFUNCTION("""COMPUTED_VALUE"""),"Bash/Shell/PowerShell;HTML/CSS;JavaScript;PHP;Python;SQL")</f>
        <v>Bash/Shell/PowerShell;HTML/CSS;JavaScript;PHP;Python;SQL</v>
      </c>
    </row>
    <row r="506">
      <c r="A506" s="3">
        <v>505.0</v>
      </c>
      <c r="B506" s="4" t="str">
        <f>IFERROR(__xludf.DUMMYFUNCTION("""COMPUTED_VALUE"""),"Python")</f>
        <v>Python</v>
      </c>
    </row>
    <row r="507">
      <c r="A507" s="3">
        <v>506.0</v>
      </c>
      <c r="B507" s="4" t="str">
        <f>IFERROR(__xludf.DUMMYFUNCTION("""COMPUTED_VALUE"""),"HTML/CSS;JavaScript;Ruby;SQL;TypeScript")</f>
        <v>HTML/CSS;JavaScript;Ruby;SQL;TypeScript</v>
      </c>
    </row>
    <row r="508">
      <c r="A508" s="3">
        <v>507.0</v>
      </c>
      <c r="B508" s="4" t="str">
        <f>IFERROR(__xludf.DUMMYFUNCTION("""COMPUTED_VALUE"""),"Bash/Shell/PowerShell;Python;Other(s):")</f>
        <v>Bash/Shell/PowerShell;Python;Other(s):</v>
      </c>
    </row>
    <row r="509">
      <c r="A509" s="3">
        <v>508.0</v>
      </c>
      <c r="B509" s="4" t="str">
        <f>IFERROR(__xludf.DUMMYFUNCTION("""COMPUTED_VALUE"""),"C++;Rust")</f>
        <v>C++;Rust</v>
      </c>
    </row>
    <row r="510">
      <c r="A510" s="3">
        <v>509.0</v>
      </c>
      <c r="B510" s="4" t="str">
        <f>IFERROR(__xludf.DUMMYFUNCTION("""COMPUTED_VALUE"""),"HTML/CSS;JavaScript;Python;Ruby;TypeScript")</f>
        <v>HTML/CSS;JavaScript;Python;Ruby;TypeScript</v>
      </c>
    </row>
    <row r="511">
      <c r="A511" s="3">
        <v>510.0</v>
      </c>
      <c r="B511" s="4" t="str">
        <f>IFERROR(__xludf.DUMMYFUNCTION("""COMPUTED_VALUE"""),"C++;HTML/CSS;Java;JavaScript;PHP;Python;SQL")</f>
        <v>C++;HTML/CSS;Java;JavaScript;PHP;Python;SQL</v>
      </c>
    </row>
    <row r="512">
      <c r="A512" s="3">
        <v>511.0</v>
      </c>
      <c r="B512" s="4" t="str">
        <f>IFERROR(__xludf.DUMMYFUNCTION("""COMPUTED_VALUE"""),"Bash/Shell/PowerShell;C++;Python")</f>
        <v>Bash/Shell/PowerShell;C++;Python</v>
      </c>
    </row>
    <row r="513">
      <c r="A513" s="3">
        <v>512.0</v>
      </c>
      <c r="B513" s="4" t="str">
        <f>IFERROR(__xludf.DUMMYFUNCTION("""COMPUTED_VALUE"""),"Assembly;C++;F#;HTML/CSS;PHP;Python;R;Rust;TypeScript;Other(s):")</f>
        <v>Assembly;C++;F#;HTML/CSS;PHP;Python;R;Rust;TypeScript;Other(s):</v>
      </c>
    </row>
    <row r="514">
      <c r="A514" s="3">
        <v>513.0</v>
      </c>
      <c r="B514" s="4" t="str">
        <f>IFERROR(__xludf.DUMMYFUNCTION("""COMPUTED_VALUE"""),"C;HTML/CSS;Java;JavaScript;SQL")</f>
        <v>C;HTML/CSS;Java;JavaScript;SQL</v>
      </c>
    </row>
    <row r="515">
      <c r="A515" s="3">
        <v>514.0</v>
      </c>
      <c r="B515" s="4" t="str">
        <f>IFERROR(__xludf.DUMMYFUNCTION("""COMPUTED_VALUE"""),"HTML/CSS;PHP")</f>
        <v>HTML/CSS;PHP</v>
      </c>
    </row>
    <row r="516">
      <c r="A516" s="3">
        <v>515.0</v>
      </c>
      <c r="B516" s="4" t="str">
        <f>IFERROR(__xludf.DUMMYFUNCTION("""COMPUTED_VALUE"""),"HTML/CSS;Java;JavaScript;Python;SQL;TypeScript")</f>
        <v>HTML/CSS;Java;JavaScript;Python;SQL;TypeScript</v>
      </c>
    </row>
    <row r="517">
      <c r="A517" s="3">
        <v>516.0</v>
      </c>
      <c r="B517" s="4" t="str">
        <f>IFERROR(__xludf.DUMMYFUNCTION("""COMPUTED_VALUE"""),"HTML/CSS;JavaScript")</f>
        <v>HTML/CSS;JavaScript</v>
      </c>
    </row>
    <row r="518">
      <c r="A518" s="3">
        <v>517.0</v>
      </c>
      <c r="B518" s="4" t="str">
        <f>IFERROR(__xludf.DUMMYFUNCTION("""COMPUTED_VALUE"""),"HTML/CSS;Python")</f>
        <v>HTML/CSS;Python</v>
      </c>
    </row>
    <row r="519">
      <c r="A519" s="3">
        <v>518.0</v>
      </c>
      <c r="B519" s="4" t="str">
        <f>IFERROR(__xludf.DUMMYFUNCTION("""COMPUTED_VALUE"""),"Bash/Shell/PowerShell;HTML/CSS;JavaScript;Python;R")</f>
        <v>Bash/Shell/PowerShell;HTML/CSS;JavaScript;Python;R</v>
      </c>
    </row>
    <row r="520">
      <c r="A520" s="3">
        <v>519.0</v>
      </c>
      <c r="B520" s="4" t="str">
        <f>IFERROR(__xludf.DUMMYFUNCTION("""COMPUTED_VALUE"""),"Python;Other(s):")</f>
        <v>Python;Other(s):</v>
      </c>
    </row>
    <row r="521">
      <c r="A521" s="3">
        <v>520.0</v>
      </c>
      <c r="B521" s="4" t="str">
        <f>IFERROR(__xludf.DUMMYFUNCTION("""COMPUTED_VALUE"""),"C#;SQL;VBA")</f>
        <v>C#;SQL;VBA</v>
      </c>
    </row>
    <row r="522">
      <c r="A522" s="3">
        <v>521.0</v>
      </c>
      <c r="B522" s="4" t="str">
        <f>IFERROR(__xludf.DUMMYFUNCTION("""COMPUTED_VALUE"""),"Bash/Shell/PowerShell;C#;HTML/CSS;JavaScript;SQL")</f>
        <v>Bash/Shell/PowerShell;C#;HTML/CSS;JavaScript;SQL</v>
      </c>
    </row>
    <row r="523">
      <c r="A523" s="3">
        <v>522.0</v>
      </c>
      <c r="B523" s="4" t="str">
        <f>IFERROR(__xludf.DUMMYFUNCTION("""COMPUTED_VALUE"""),"HTML/CSS;JavaScript;Objective-C;Swift")</f>
        <v>HTML/CSS;JavaScript;Objective-C;Swift</v>
      </c>
    </row>
    <row r="524">
      <c r="A524" s="3">
        <v>523.0</v>
      </c>
      <c r="B524" s="4" t="str">
        <f>IFERROR(__xludf.DUMMYFUNCTION("""COMPUTED_VALUE"""),"Bash/Shell/PowerShell;Java;JavaScript;Python;SQL")</f>
        <v>Bash/Shell/PowerShell;Java;JavaScript;Python;SQL</v>
      </c>
    </row>
    <row r="525">
      <c r="A525" s="3">
        <v>524.0</v>
      </c>
      <c r="B525" s="4" t="str">
        <f>IFERROR(__xludf.DUMMYFUNCTION("""COMPUTED_VALUE"""),"Bash/Shell/PowerShell;HTML/CSS;Java;JavaScript;PHP;Python;SQL;TypeScript")</f>
        <v>Bash/Shell/PowerShell;HTML/CSS;Java;JavaScript;PHP;Python;SQL;TypeScript</v>
      </c>
    </row>
    <row r="526">
      <c r="A526" s="3">
        <v>525.0</v>
      </c>
      <c r="B526" s="4" t="str">
        <f>IFERROR(__xludf.DUMMYFUNCTION("""COMPUTED_VALUE"""),"C;C++;C#")</f>
        <v>C;C++;C#</v>
      </c>
    </row>
    <row r="527">
      <c r="A527" s="3">
        <v>526.0</v>
      </c>
      <c r="B527" s="4" t="str">
        <f>IFERROR(__xludf.DUMMYFUNCTION("""COMPUTED_VALUE"""),"C#")</f>
        <v>C#</v>
      </c>
    </row>
    <row r="528">
      <c r="A528" s="3">
        <v>527.0</v>
      </c>
      <c r="B528" s="4" t="str">
        <f>IFERROR(__xludf.DUMMYFUNCTION("""COMPUTED_VALUE"""),"Bash/Shell/PowerShell;C;C++;Java;Python")</f>
        <v>Bash/Shell/PowerShell;C;C++;Java;Python</v>
      </c>
    </row>
    <row r="529">
      <c r="A529" s="3">
        <v>528.0</v>
      </c>
      <c r="B529" s="4" t="str">
        <f>IFERROR(__xludf.DUMMYFUNCTION("""COMPUTED_VALUE"""),"C#;Java;JavaScript;SQL")</f>
        <v>C#;Java;JavaScript;SQL</v>
      </c>
    </row>
    <row r="530">
      <c r="A530" s="3">
        <v>529.0</v>
      </c>
      <c r="B530" s="4" t="str">
        <f>IFERROR(__xludf.DUMMYFUNCTION("""COMPUTED_VALUE"""),"Elixir;VBA")</f>
        <v>Elixir;VBA</v>
      </c>
    </row>
    <row r="531">
      <c r="A531" s="3">
        <v>530.0</v>
      </c>
      <c r="B531" s="4" t="str">
        <f>IFERROR(__xludf.DUMMYFUNCTION("""COMPUTED_VALUE"""),"C#;HTML/CSS;Java;JavaScript;PHP;Python;SQL")</f>
        <v>C#;HTML/CSS;Java;JavaScript;PHP;Python;SQL</v>
      </c>
    </row>
    <row r="532">
      <c r="A532" s="3">
        <v>531.0</v>
      </c>
      <c r="B532" s="4" t="str">
        <f>IFERROR(__xludf.DUMMYFUNCTION("""COMPUTED_VALUE"""),"C#;HTML/CSS;JavaScript;SQL;TypeScript;Other(s):")</f>
        <v>C#;HTML/CSS;JavaScript;SQL;TypeScript;Other(s):</v>
      </c>
    </row>
    <row r="533">
      <c r="A533" s="3">
        <v>532.0</v>
      </c>
      <c r="B533" s="4" t="str">
        <f>IFERROR(__xludf.DUMMYFUNCTION("""COMPUTED_VALUE"""),"HTML/CSS;Java;JavaScript;PHP;R;SQL;TypeScript")</f>
        <v>HTML/CSS;Java;JavaScript;PHP;R;SQL;TypeScript</v>
      </c>
    </row>
    <row r="534">
      <c r="A534" s="3">
        <v>533.0</v>
      </c>
      <c r="B534" s="4" t="str">
        <f>IFERROR(__xludf.DUMMYFUNCTION("""COMPUTED_VALUE"""),"Bash/Shell/PowerShell;JavaScript;Python;SQL")</f>
        <v>Bash/Shell/PowerShell;JavaScript;Python;SQL</v>
      </c>
    </row>
    <row r="535">
      <c r="A535" s="3">
        <v>534.0</v>
      </c>
      <c r="B535" s="4" t="str">
        <f>IFERROR(__xludf.DUMMYFUNCTION("""COMPUTED_VALUE"""),"JavaScript;Python")</f>
        <v>JavaScript;Python</v>
      </c>
    </row>
    <row r="536">
      <c r="A536" s="3">
        <v>535.0</v>
      </c>
      <c r="B536" s="4" t="str">
        <f>IFERROR(__xludf.DUMMYFUNCTION("""COMPUTED_VALUE"""),"Bash/Shell/PowerShell;C#;HTML/CSS;JavaScript;Python;SQL;TypeScript;Other(s):")</f>
        <v>Bash/Shell/PowerShell;C#;HTML/CSS;JavaScript;Python;SQL;TypeScript;Other(s):</v>
      </c>
    </row>
    <row r="537">
      <c r="A537" s="3">
        <v>536.0</v>
      </c>
      <c r="B537" s="4" t="str">
        <f>IFERROR(__xludf.DUMMYFUNCTION("""COMPUTED_VALUE"""),"Bash/Shell/PowerShell;C#;HTML/CSS;Java;JavaScript;Python;R;SQL")</f>
        <v>Bash/Shell/PowerShell;C#;HTML/CSS;Java;JavaScript;Python;R;SQL</v>
      </c>
    </row>
    <row r="538">
      <c r="A538" s="3">
        <v>537.0</v>
      </c>
      <c r="B538" s="4" t="str">
        <f>IFERROR(__xludf.DUMMYFUNCTION("""COMPUTED_VALUE"""),"C;C#;HTML/CSS;Java;JavaScript;Kotlin;PHP;TypeScript")</f>
        <v>C;C#;HTML/CSS;Java;JavaScript;Kotlin;PHP;TypeScript</v>
      </c>
    </row>
    <row r="539">
      <c r="A539" s="3">
        <v>538.0</v>
      </c>
      <c r="B539" s="4" t="str">
        <f>IFERROR(__xludf.DUMMYFUNCTION("""COMPUTED_VALUE"""),"Assembly;Bash/Shell/PowerShell;C;C++;Go;HTML/CSS;JavaScript;Objective-C;PHP;Python;SQL")</f>
        <v>Assembly;Bash/Shell/PowerShell;C;C++;Go;HTML/CSS;JavaScript;Objective-C;PHP;Python;SQL</v>
      </c>
    </row>
    <row r="540">
      <c r="A540" s="3">
        <v>539.0</v>
      </c>
      <c r="B540" s="4" t="str">
        <f>IFERROR(__xludf.DUMMYFUNCTION("""COMPUTED_VALUE"""),"Bash/Shell/PowerShell;C++;C#;Go;HTML/CSS;JavaScript;PHP;Python;SQL;TypeScript;Other(s):")</f>
        <v>Bash/Shell/PowerShell;C++;C#;Go;HTML/CSS;JavaScript;PHP;Python;SQL;TypeScript;Other(s):</v>
      </c>
    </row>
    <row r="541">
      <c r="A541" s="3">
        <v>540.0</v>
      </c>
      <c r="B541" s="4" t="str">
        <f>IFERROR(__xludf.DUMMYFUNCTION("""COMPUTED_VALUE"""),"C;Java;SQL")</f>
        <v>C;Java;SQL</v>
      </c>
    </row>
    <row r="542">
      <c r="A542" s="3">
        <v>541.0</v>
      </c>
      <c r="B542" s="4" t="str">
        <f>IFERROR(__xludf.DUMMYFUNCTION("""COMPUTED_VALUE"""),"C#;HTML/CSS;JavaScript;SQL")</f>
        <v>C#;HTML/CSS;JavaScript;SQL</v>
      </c>
    </row>
    <row r="543">
      <c r="A543" s="3">
        <v>542.0</v>
      </c>
      <c r="B543" s="4" t="str">
        <f>IFERROR(__xludf.DUMMYFUNCTION("""COMPUTED_VALUE"""),"Python;SQL;VBA")</f>
        <v>Python;SQL;VBA</v>
      </c>
    </row>
    <row r="544">
      <c r="A544" s="3">
        <v>543.0</v>
      </c>
      <c r="B544" s="4" t="str">
        <f>IFERROR(__xludf.DUMMYFUNCTION("""COMPUTED_VALUE"""),"C#;HTML/CSS;JavaScript;SQL")</f>
        <v>C#;HTML/CSS;JavaScript;SQL</v>
      </c>
    </row>
    <row r="545">
      <c r="A545" s="3">
        <v>544.0</v>
      </c>
      <c r="B545" s="4" t="str">
        <f>IFERROR(__xludf.DUMMYFUNCTION("""COMPUTED_VALUE"""),"Assembly;Bash/Shell/PowerShell;C;C++;HTML/CSS;Java;JavaScript;Python;R;Scala;SQL")</f>
        <v>Assembly;Bash/Shell/PowerShell;C;C++;HTML/CSS;Java;JavaScript;Python;R;Scala;SQL</v>
      </c>
    </row>
    <row r="546">
      <c r="A546" s="3">
        <v>545.0</v>
      </c>
      <c r="B546" s="4" t="str">
        <f>IFERROR(__xludf.DUMMYFUNCTION("""COMPUTED_VALUE"""),"HTML/CSS;Java;JavaScript;PHP")</f>
        <v>HTML/CSS;Java;JavaScript;PHP</v>
      </c>
    </row>
    <row r="547">
      <c r="A547" s="3">
        <v>546.0</v>
      </c>
      <c r="B547" s="4" t="str">
        <f>IFERROR(__xludf.DUMMYFUNCTION("""COMPUTED_VALUE"""),"C#;HTML/CSS;JavaScript;Python;SQL;TypeScript")</f>
        <v>C#;HTML/CSS;JavaScript;Python;SQL;TypeScript</v>
      </c>
    </row>
    <row r="548">
      <c r="A548" s="3">
        <v>547.0</v>
      </c>
      <c r="B548" s="4" t="str">
        <f>IFERROR(__xludf.DUMMYFUNCTION("""COMPUTED_VALUE"""),"Go;JavaScript;PHP;Ruby;SQL;TypeScript")</f>
        <v>Go;JavaScript;PHP;Ruby;SQL;TypeScript</v>
      </c>
    </row>
    <row r="549">
      <c r="A549" s="3">
        <v>548.0</v>
      </c>
      <c r="B549" s="4" t="str">
        <f>IFERROR(__xludf.DUMMYFUNCTION("""COMPUTED_VALUE"""),"C#;HTML/CSS;JavaScript;SQL")</f>
        <v>C#;HTML/CSS;JavaScript;SQL</v>
      </c>
    </row>
    <row r="550">
      <c r="A550" s="3">
        <v>549.0</v>
      </c>
      <c r="B550" s="4" t="str">
        <f>IFERROR(__xludf.DUMMYFUNCTION("""COMPUTED_VALUE"""),"Bash/Shell/PowerShell;HTML/CSS;Java;JavaScript;Python;SQL")</f>
        <v>Bash/Shell/PowerShell;HTML/CSS;Java;JavaScript;Python;SQL</v>
      </c>
    </row>
    <row r="551">
      <c r="A551" s="3">
        <v>550.0</v>
      </c>
      <c r="B551" s="4" t="str">
        <f>IFERROR(__xludf.DUMMYFUNCTION("""COMPUTED_VALUE"""),"C;C++;PHP;Python;SQL;VBA")</f>
        <v>C;C++;PHP;Python;SQL;VBA</v>
      </c>
    </row>
    <row r="552">
      <c r="A552" s="3">
        <v>551.0</v>
      </c>
      <c r="B552" s="4" t="str">
        <f>IFERROR(__xludf.DUMMYFUNCTION("""COMPUTED_VALUE"""),"Bash/Shell/PowerShell;C;HTML/CSS;Java;JavaScript;Kotlin;PHP;SQL;TypeScript")</f>
        <v>Bash/Shell/PowerShell;C;HTML/CSS;Java;JavaScript;Kotlin;PHP;SQL;TypeScript</v>
      </c>
    </row>
    <row r="553">
      <c r="A553" s="3">
        <v>552.0</v>
      </c>
      <c r="B553" s="4" t="str">
        <f>IFERROR(__xludf.DUMMYFUNCTION("""COMPUTED_VALUE"""),"Bash/Shell/PowerShell;C;C++;C#;HTML/CSS;Java;PHP;Python;SQL;VBA")</f>
        <v>Bash/Shell/PowerShell;C;C++;C#;HTML/CSS;Java;PHP;Python;SQL;VBA</v>
      </c>
    </row>
    <row r="554">
      <c r="A554" s="3">
        <v>553.0</v>
      </c>
      <c r="B554" s="4" t="str">
        <f>IFERROR(__xludf.DUMMYFUNCTION("""COMPUTED_VALUE"""),"Bash/Shell/PowerShell;C#;HTML/CSS;JavaScript;PHP;SQL")</f>
        <v>Bash/Shell/PowerShell;C#;HTML/CSS;JavaScript;PHP;SQL</v>
      </c>
    </row>
    <row r="555">
      <c r="A555" s="3">
        <v>554.0</v>
      </c>
      <c r="B555" s="4" t="str">
        <f>IFERROR(__xludf.DUMMYFUNCTION("""COMPUTED_VALUE"""),"HTML/CSS;Java;JavaScript;Python;Ruby;SQL")</f>
        <v>HTML/CSS;Java;JavaScript;Python;Ruby;SQL</v>
      </c>
    </row>
    <row r="556">
      <c r="A556" s="3">
        <v>555.0</v>
      </c>
      <c r="B556" s="4" t="str">
        <f>IFERROR(__xludf.DUMMYFUNCTION("""COMPUTED_VALUE"""),"C#;JavaScript;SQL")</f>
        <v>C#;JavaScript;SQL</v>
      </c>
    </row>
    <row r="557">
      <c r="A557" s="3">
        <v>556.0</v>
      </c>
      <c r="B557" s="4" t="str">
        <f>IFERROR(__xludf.DUMMYFUNCTION("""COMPUTED_VALUE"""),"Assembly;Bash/Shell/PowerShell;C;C++;Python;SQL")</f>
        <v>Assembly;Bash/Shell/PowerShell;C;C++;Python;SQL</v>
      </c>
    </row>
    <row r="558">
      <c r="A558" s="3">
        <v>557.0</v>
      </c>
      <c r="B558" s="4" t="str">
        <f>IFERROR(__xludf.DUMMYFUNCTION("""COMPUTED_VALUE"""),"C;C++;Python;R;SQL;Other(s):")</f>
        <v>C;C++;Python;R;SQL;Other(s):</v>
      </c>
    </row>
    <row r="559">
      <c r="A559" s="3">
        <v>558.0</v>
      </c>
      <c r="B559" s="4" t="str">
        <f>IFERROR(__xludf.DUMMYFUNCTION("""COMPUTED_VALUE"""),"Bash/Shell/PowerShell;HTML/CSS;JavaScript;PHP;SQL")</f>
        <v>Bash/Shell/PowerShell;HTML/CSS;JavaScript;PHP;SQL</v>
      </c>
    </row>
    <row r="560">
      <c r="A560" s="3">
        <v>559.0</v>
      </c>
      <c r="B560" s="4" t="str">
        <f>IFERROR(__xludf.DUMMYFUNCTION("""COMPUTED_VALUE"""),"Bash/Shell/PowerShell;C#;HTML/CSS;JavaScript")</f>
        <v>Bash/Shell/PowerShell;C#;HTML/CSS;JavaScript</v>
      </c>
    </row>
    <row r="561">
      <c r="A561" s="3">
        <v>560.0</v>
      </c>
      <c r="B561" s="4" t="str">
        <f>IFERROR(__xludf.DUMMYFUNCTION("""COMPUTED_VALUE"""),"Bash/Shell/PowerShell;C;Java;JavaScript;Objective-C;Rust;Swift;Other(s):")</f>
        <v>Bash/Shell/PowerShell;C;Java;JavaScript;Objective-C;Rust;Swift;Other(s):</v>
      </c>
    </row>
    <row r="562">
      <c r="A562" s="3">
        <v>561.0</v>
      </c>
      <c r="B562" s="4" t="str">
        <f>IFERROR(__xludf.DUMMYFUNCTION("""COMPUTED_VALUE"""),"C++;C#;Clojure;HTML/CSS;JavaScript;Python;SQL")</f>
        <v>C++;C#;Clojure;HTML/CSS;JavaScript;Python;SQL</v>
      </c>
    </row>
    <row r="563">
      <c r="A563" s="3">
        <v>562.0</v>
      </c>
      <c r="B563" s="4" t="str">
        <f>IFERROR(__xludf.DUMMYFUNCTION("""COMPUTED_VALUE"""),"Bash/Shell/PowerShell;HTML/CSS;JavaScript;Python")</f>
        <v>Bash/Shell/PowerShell;HTML/CSS;JavaScript;Python</v>
      </c>
    </row>
    <row r="564">
      <c r="A564" s="3">
        <v>563.0</v>
      </c>
      <c r="B564" s="4" t="str">
        <f>IFERROR(__xludf.DUMMYFUNCTION("""COMPUTED_VALUE"""),"Assembly;Bash/Shell/PowerShell;C;C++;Erlang;R;Rust;Scala")</f>
        <v>Assembly;Bash/Shell/PowerShell;C;C++;Erlang;R;Rust;Scala</v>
      </c>
    </row>
    <row r="565">
      <c r="A565" s="3">
        <v>564.0</v>
      </c>
      <c r="B565" s="4" t="str">
        <f>IFERROR(__xludf.DUMMYFUNCTION("""COMPUTED_VALUE"""),"Assembly;C;C++;Java;JavaScript;Kotlin;PHP;Python;Rust;SQL;TypeScript")</f>
        <v>Assembly;C;C++;Java;JavaScript;Kotlin;PHP;Python;Rust;SQL;TypeScript</v>
      </c>
    </row>
    <row r="566">
      <c r="A566" s="3">
        <v>565.0</v>
      </c>
      <c r="B566" s="4" t="str">
        <f>IFERROR(__xludf.DUMMYFUNCTION("""COMPUTED_VALUE"""),"Assembly;Bash/Shell/PowerShell;C;HTML/CSS;PHP;Python;SQL")</f>
        <v>Assembly;Bash/Shell/PowerShell;C;HTML/CSS;PHP;Python;SQL</v>
      </c>
    </row>
    <row r="567">
      <c r="A567" s="3">
        <v>566.0</v>
      </c>
      <c r="B567" s="4" t="str">
        <f>IFERROR(__xludf.DUMMYFUNCTION("""COMPUTED_VALUE"""),"Bash/Shell/PowerShell;HTML/CSS;JavaScript;PHP;Python;Ruby")</f>
        <v>Bash/Shell/PowerShell;HTML/CSS;JavaScript;PHP;Python;Ruby</v>
      </c>
    </row>
    <row r="568">
      <c r="A568" s="3">
        <v>567.0</v>
      </c>
      <c r="B568" s="4" t="str">
        <f>IFERROR(__xludf.DUMMYFUNCTION("""COMPUTED_VALUE"""),"Bash/Shell/PowerShell;Go;Python;SQL")</f>
        <v>Bash/Shell/PowerShell;Go;Python;SQL</v>
      </c>
    </row>
    <row r="569">
      <c r="A569" s="3">
        <v>568.0</v>
      </c>
      <c r="B569" s="4" t="str">
        <f>IFERROR(__xludf.DUMMYFUNCTION("""COMPUTED_VALUE"""),"C#;HTML/CSS;JavaScript;Ruby;SQL;TypeScript")</f>
        <v>C#;HTML/CSS;JavaScript;Ruby;SQL;TypeScript</v>
      </c>
    </row>
    <row r="570">
      <c r="A570" s="3">
        <v>569.0</v>
      </c>
      <c r="B570" s="4" t="str">
        <f>IFERROR(__xludf.DUMMYFUNCTION("""COMPUTED_VALUE"""),"Bash/Shell/PowerShell;Python;Other(s):")</f>
        <v>Bash/Shell/PowerShell;Python;Other(s):</v>
      </c>
    </row>
    <row r="571">
      <c r="A571" s="3">
        <v>570.0</v>
      </c>
      <c r="B571" s="4" t="str">
        <f>IFERROR(__xludf.DUMMYFUNCTION("""COMPUTED_VALUE"""),"Bash/Shell/PowerShell;HTML/CSS;Java;JavaScript;SQL;Swift")</f>
        <v>Bash/Shell/PowerShell;HTML/CSS;Java;JavaScript;SQL;Swift</v>
      </c>
    </row>
    <row r="572">
      <c r="A572" s="3">
        <v>571.0</v>
      </c>
      <c r="B572" s="4" t="str">
        <f>IFERROR(__xludf.DUMMYFUNCTION("""COMPUTED_VALUE"""),"Bash/Shell/PowerShell;C++;C#;HTML/CSS;Java;JavaScript;Python")</f>
        <v>Bash/Shell/PowerShell;C++;C#;HTML/CSS;Java;JavaScript;Python</v>
      </c>
    </row>
    <row r="573">
      <c r="A573" s="3">
        <v>572.0</v>
      </c>
      <c r="B573" s="4" t="str">
        <f>IFERROR(__xludf.DUMMYFUNCTION("""COMPUTED_VALUE"""),"Bash/Shell/PowerShell;HTML/CSS;Java;JavaScript;Python;Scala;SQL")</f>
        <v>Bash/Shell/PowerShell;HTML/CSS;Java;JavaScript;Python;Scala;SQL</v>
      </c>
    </row>
    <row r="574">
      <c r="A574" s="3">
        <v>573.0</v>
      </c>
      <c r="B574" s="4" t="str">
        <f>IFERROR(__xludf.DUMMYFUNCTION("""COMPUTED_VALUE"""),"Bash/Shell/PowerShell;HTML/CSS;JavaScript;PHP;TypeScript")</f>
        <v>Bash/Shell/PowerShell;HTML/CSS;JavaScript;PHP;TypeScript</v>
      </c>
    </row>
    <row r="575">
      <c r="A575" s="3">
        <v>574.0</v>
      </c>
      <c r="B575" s="4" t="str">
        <f>IFERROR(__xludf.DUMMYFUNCTION("""COMPUTED_VALUE"""),"C;C++;C#;HTML/CSS;Java;JavaScript;PHP;Python;SQL")</f>
        <v>C;C++;C#;HTML/CSS;Java;JavaScript;PHP;Python;SQL</v>
      </c>
    </row>
    <row r="576">
      <c r="A576" s="3">
        <v>575.0</v>
      </c>
      <c r="B576" s="4" t="str">
        <f>IFERROR(__xludf.DUMMYFUNCTION("""COMPUTED_VALUE"""),"Java;Ruby;Scala;SQL;Other(s):")</f>
        <v>Java;Ruby;Scala;SQL;Other(s):</v>
      </c>
    </row>
    <row r="577">
      <c r="A577" s="3">
        <v>576.0</v>
      </c>
      <c r="B577" s="4" t="str">
        <f>IFERROR(__xludf.DUMMYFUNCTION("""COMPUTED_VALUE"""),"Java;Python")</f>
        <v>Java;Python</v>
      </c>
    </row>
    <row r="578">
      <c r="A578" s="3">
        <v>577.0</v>
      </c>
      <c r="B578" s="4" t="str">
        <f>IFERROR(__xludf.DUMMYFUNCTION("""COMPUTED_VALUE"""),"C#;Java;Python;R;VBA")</f>
        <v>C#;Java;Python;R;VBA</v>
      </c>
    </row>
    <row r="579">
      <c r="A579" s="3">
        <v>578.0</v>
      </c>
      <c r="B579" s="4" t="str">
        <f>IFERROR(__xludf.DUMMYFUNCTION("""COMPUTED_VALUE"""),"Java;Python;Ruby")</f>
        <v>Java;Python;Ruby</v>
      </c>
    </row>
    <row r="580">
      <c r="A580" s="3">
        <v>579.0</v>
      </c>
      <c r="B580" s="4" t="str">
        <f>IFERROR(__xludf.DUMMYFUNCTION("""COMPUTED_VALUE"""),"Bash/Shell/PowerShell;C#;Java;Other(s):")</f>
        <v>Bash/Shell/PowerShell;C#;Java;Other(s):</v>
      </c>
    </row>
    <row r="581">
      <c r="A581" s="3">
        <v>580.0</v>
      </c>
      <c r="B581" s="4" t="str">
        <f>IFERROR(__xludf.DUMMYFUNCTION("""COMPUTED_VALUE"""),"C#")</f>
        <v>C#</v>
      </c>
    </row>
    <row r="582">
      <c r="A582" s="3">
        <v>581.0</v>
      </c>
      <c r="B582" s="4" t="str">
        <f>IFERROR(__xludf.DUMMYFUNCTION("""COMPUTED_VALUE"""),"C#;HTML/CSS;JavaScript;SQL;VBA")</f>
        <v>C#;HTML/CSS;JavaScript;SQL;VBA</v>
      </c>
    </row>
    <row r="583">
      <c r="A583" s="3">
        <v>582.0</v>
      </c>
      <c r="B583" s="4" t="str">
        <f>IFERROR(__xludf.DUMMYFUNCTION("""COMPUTED_VALUE"""),"C#;SQL")</f>
        <v>C#;SQL</v>
      </c>
    </row>
    <row r="584">
      <c r="A584" s="3">
        <v>583.0</v>
      </c>
      <c r="B584" s="4" t="str">
        <f>IFERROR(__xludf.DUMMYFUNCTION("""COMPUTED_VALUE"""),"C#;JavaScript")</f>
        <v>C#;JavaScript</v>
      </c>
    </row>
    <row r="585">
      <c r="A585" s="3">
        <v>584.0</v>
      </c>
      <c r="B585" s="4" t="str">
        <f>IFERROR(__xludf.DUMMYFUNCTION("""COMPUTED_VALUE"""),"C;C++;HTML/CSS;PHP;Python;SQL")</f>
        <v>C;C++;HTML/CSS;PHP;Python;SQL</v>
      </c>
    </row>
    <row r="586">
      <c r="A586" s="3">
        <v>585.0</v>
      </c>
      <c r="B586" s="4" t="str">
        <f>IFERROR(__xludf.DUMMYFUNCTION("""COMPUTED_VALUE"""),"HTML/CSS;Java;JavaScript;Kotlin;PHP")</f>
        <v>HTML/CSS;Java;JavaScript;Kotlin;PHP</v>
      </c>
    </row>
    <row r="587">
      <c r="A587" s="3">
        <v>586.0</v>
      </c>
      <c r="B587" s="4" t="str">
        <f>IFERROR(__xludf.DUMMYFUNCTION("""COMPUTED_VALUE"""),"C#;HTML/CSS;JavaScript;SQL;TypeScript")</f>
        <v>C#;HTML/CSS;JavaScript;SQL;TypeScript</v>
      </c>
    </row>
    <row r="588">
      <c r="A588" s="3">
        <v>587.0</v>
      </c>
      <c r="B588" s="4" t="str">
        <f>IFERROR(__xludf.DUMMYFUNCTION("""COMPUTED_VALUE"""),"Bash/Shell/PowerShell;C;C++;HTML/CSS;Java;JavaScript;Python;SQL;TypeScript")</f>
        <v>Bash/Shell/PowerShell;C;C++;HTML/CSS;Java;JavaScript;Python;SQL;TypeScript</v>
      </c>
    </row>
    <row r="589">
      <c r="A589" s="3">
        <v>588.0</v>
      </c>
      <c r="B589" s="4" t="str">
        <f>IFERROR(__xludf.DUMMYFUNCTION("""COMPUTED_VALUE"""),"Java;JavaScript;PHP;Python;SQL")</f>
        <v>Java;JavaScript;PHP;Python;SQL</v>
      </c>
    </row>
    <row r="590">
      <c r="A590" s="3">
        <v>589.0</v>
      </c>
      <c r="B590" s="4" t="str">
        <f>IFERROR(__xludf.DUMMYFUNCTION("""COMPUTED_VALUE"""),"Assembly;Bash/Shell/PowerShell;C;C++;C#;HTML/CSS;JavaScript;PHP;Python;SQL")</f>
        <v>Assembly;Bash/Shell/PowerShell;C;C++;C#;HTML/CSS;JavaScript;PHP;Python;SQL</v>
      </c>
    </row>
    <row r="591">
      <c r="A591" s="3">
        <v>590.0</v>
      </c>
      <c r="B591" s="4" t="str">
        <f>IFERROR(__xludf.DUMMYFUNCTION("""COMPUTED_VALUE"""),"Bash/Shell/PowerShell;HTML/CSS;JavaScript;PHP;Ruby;SQL")</f>
        <v>Bash/Shell/PowerShell;HTML/CSS;JavaScript;PHP;Ruby;SQL</v>
      </c>
    </row>
    <row r="592">
      <c r="A592" s="3">
        <v>591.0</v>
      </c>
      <c r="B592" s="4" t="str">
        <f>IFERROR(__xludf.DUMMYFUNCTION("""COMPUTED_VALUE"""),"Bash/Shell/PowerShell;HTML/CSS;Java;PHP;Python;SQL")</f>
        <v>Bash/Shell/PowerShell;HTML/CSS;Java;PHP;Python;SQL</v>
      </c>
    </row>
    <row r="593">
      <c r="A593" s="3">
        <v>592.0</v>
      </c>
      <c r="B593" s="4" t="str">
        <f>IFERROR(__xludf.DUMMYFUNCTION("""COMPUTED_VALUE"""),"HTML/CSS;PHP;SQL")</f>
        <v>HTML/CSS;PHP;SQL</v>
      </c>
    </row>
    <row r="594">
      <c r="A594" s="3">
        <v>593.0</v>
      </c>
      <c r="B594" s="4" t="str">
        <f>IFERROR(__xludf.DUMMYFUNCTION("""COMPUTED_VALUE"""),"C++;C#;HTML/CSS;Java;JavaScript;PHP;Python;SQL;Swift;TypeScript")</f>
        <v>C++;C#;HTML/CSS;Java;JavaScript;PHP;Python;SQL;Swift;TypeScript</v>
      </c>
    </row>
    <row r="595">
      <c r="A595" s="3">
        <v>594.0</v>
      </c>
      <c r="B595" s="4" t="str">
        <f>IFERROR(__xludf.DUMMYFUNCTION("""COMPUTED_VALUE"""),"Bash/Shell/PowerShell;HTML/CSS;Java;JavaScript")</f>
        <v>Bash/Shell/PowerShell;HTML/CSS;Java;JavaScript</v>
      </c>
    </row>
    <row r="596">
      <c r="A596" s="3">
        <v>595.0</v>
      </c>
      <c r="B596" s="4" t="str">
        <f>IFERROR(__xludf.DUMMYFUNCTION("""COMPUTED_VALUE"""),"Bash/Shell/PowerShell;C#;HTML/CSS;JavaScript;PHP;SQL;TypeScript")</f>
        <v>Bash/Shell/PowerShell;C#;HTML/CSS;JavaScript;PHP;SQL;TypeScript</v>
      </c>
    </row>
    <row r="597">
      <c r="A597" s="3">
        <v>596.0</v>
      </c>
      <c r="B597" s="4" t="str">
        <f>IFERROR(__xludf.DUMMYFUNCTION("""COMPUTED_VALUE"""),"Java;Kotlin")</f>
        <v>Java;Kotlin</v>
      </c>
    </row>
    <row r="598">
      <c r="A598" s="3">
        <v>597.0</v>
      </c>
      <c r="B598" s="4" t="str">
        <f>IFERROR(__xludf.DUMMYFUNCTION("""COMPUTED_VALUE"""),"Bash/Shell/PowerShell;Clojure;HTML/CSS;Java;JavaScript;PHP;Python;Ruby;TypeScript")</f>
        <v>Bash/Shell/PowerShell;Clojure;HTML/CSS;Java;JavaScript;PHP;Python;Ruby;TypeScript</v>
      </c>
    </row>
    <row r="599">
      <c r="A599" s="3">
        <v>598.0</v>
      </c>
      <c r="B599" s="4" t="str">
        <f>IFERROR(__xludf.DUMMYFUNCTION("""COMPUTED_VALUE"""),"C#;JavaScript;SQL")</f>
        <v>C#;JavaScript;SQL</v>
      </c>
    </row>
    <row r="600">
      <c r="A600" s="3">
        <v>599.0</v>
      </c>
      <c r="B600" s="4" t="str">
        <f>IFERROR(__xludf.DUMMYFUNCTION("""COMPUTED_VALUE"""),"Bash/Shell/PowerShell;C;C++;Erlang;Go;HTML/CSS;Java;Python;SQL")</f>
        <v>Bash/Shell/PowerShell;C;C++;Erlang;Go;HTML/CSS;Java;Python;SQL</v>
      </c>
    </row>
    <row r="601">
      <c r="A601" s="3">
        <v>600.0</v>
      </c>
      <c r="B601" s="4" t="str">
        <f>IFERROR(__xludf.DUMMYFUNCTION("""COMPUTED_VALUE"""),"HTML/CSS;JavaScript;Python")</f>
        <v>HTML/CSS;JavaScript;Python</v>
      </c>
    </row>
    <row r="602">
      <c r="A602" s="3">
        <v>601.0</v>
      </c>
      <c r="B602" s="4" t="str">
        <f>IFERROR(__xludf.DUMMYFUNCTION("""COMPUTED_VALUE"""),"Bash/Shell/PowerShell;C;C++;Go;HTML/CSS;Java;JavaScript;PHP;Python;Rust;SQL;TypeScript;Other(s):")</f>
        <v>Bash/Shell/PowerShell;C;C++;Go;HTML/CSS;Java;JavaScript;PHP;Python;Rust;SQL;TypeScript;Other(s):</v>
      </c>
    </row>
    <row r="603">
      <c r="A603" s="3">
        <v>602.0</v>
      </c>
      <c r="B603" s="4" t="str">
        <f>IFERROR(__xludf.DUMMYFUNCTION("""COMPUTED_VALUE"""),"Bash/Shell/PowerShell;HTML/CSS;JavaScript;PHP;SQL")</f>
        <v>Bash/Shell/PowerShell;HTML/CSS;JavaScript;PHP;SQL</v>
      </c>
    </row>
    <row r="604">
      <c r="A604" s="3">
        <v>603.0</v>
      </c>
      <c r="B604" s="4" t="str">
        <f>IFERROR(__xludf.DUMMYFUNCTION("""COMPUTED_VALUE"""),"Python;Other(s):")</f>
        <v>Python;Other(s):</v>
      </c>
    </row>
    <row r="605">
      <c r="A605" s="3">
        <v>604.0</v>
      </c>
      <c r="B605" s="4" t="str">
        <f>IFERROR(__xludf.DUMMYFUNCTION("""COMPUTED_VALUE"""),"Assembly;Bash/Shell/PowerShell;C;C++;C#;F#;HTML/CSS;JavaScript;Python;TypeScript")</f>
        <v>Assembly;Bash/Shell/PowerShell;C;C++;C#;F#;HTML/CSS;JavaScript;Python;TypeScript</v>
      </c>
    </row>
    <row r="606">
      <c r="A606" s="3">
        <v>605.0</v>
      </c>
      <c r="B606" s="4" t="str">
        <f>IFERROR(__xludf.DUMMYFUNCTION("""COMPUTED_VALUE"""),"Bash/Shell/PowerShell;C;C++;C#;HTML/CSS;Java;Python;SQL;TypeScript")</f>
        <v>Bash/Shell/PowerShell;C;C++;C#;HTML/CSS;Java;Python;SQL;TypeScript</v>
      </c>
    </row>
    <row r="607">
      <c r="A607" s="3">
        <v>606.0</v>
      </c>
      <c r="B607" s="4" t="str">
        <f>IFERROR(__xludf.DUMMYFUNCTION("""COMPUTED_VALUE"""),"C#;HTML/CSS;JavaScript;Python;SQL;TypeScript;VBA")</f>
        <v>C#;HTML/CSS;JavaScript;Python;SQL;TypeScript;VBA</v>
      </c>
    </row>
    <row r="608">
      <c r="A608" s="3">
        <v>607.0</v>
      </c>
      <c r="B608" s="4" t="str">
        <f>IFERROR(__xludf.DUMMYFUNCTION("""COMPUTED_VALUE"""),"Ruby;SQL")</f>
        <v>Ruby;SQL</v>
      </c>
    </row>
    <row r="609">
      <c r="A609" s="3">
        <v>608.0</v>
      </c>
      <c r="B609" s="4" t="str">
        <f>IFERROR(__xludf.DUMMYFUNCTION("""COMPUTED_VALUE"""),"Bash/Shell/PowerShell;C#;HTML/CSS;Java;JavaScript;SQL")</f>
        <v>Bash/Shell/PowerShell;C#;HTML/CSS;Java;JavaScript;SQL</v>
      </c>
    </row>
    <row r="610">
      <c r="A610" s="3">
        <v>609.0</v>
      </c>
      <c r="B610" s="4" t="str">
        <f>IFERROR(__xludf.DUMMYFUNCTION("""COMPUTED_VALUE"""),"C;C++;C#;Java;PHP;SQL")</f>
        <v>C;C++;C#;Java;PHP;SQL</v>
      </c>
    </row>
    <row r="611">
      <c r="A611" s="3">
        <v>610.0</v>
      </c>
      <c r="B611" s="4" t="str">
        <f>IFERROR(__xludf.DUMMYFUNCTION("""COMPUTED_VALUE"""),"Assembly;Bash/Shell/PowerShell;C;C++;C#;HTML/CSS;Java;JavaScript;PHP;SQL")</f>
        <v>Assembly;Bash/Shell/PowerShell;C;C++;C#;HTML/CSS;Java;JavaScript;PHP;SQL</v>
      </c>
    </row>
    <row r="612">
      <c r="A612" s="3">
        <v>611.0</v>
      </c>
      <c r="B612" s="4" t="str">
        <f>IFERROR(__xludf.DUMMYFUNCTION("""COMPUTED_VALUE"""),"HTML/CSS;Java;JavaScript;SQL;TypeScript;WebAssembly")</f>
        <v>HTML/CSS;Java;JavaScript;SQL;TypeScript;WebAssembly</v>
      </c>
    </row>
    <row r="613">
      <c r="A613" s="3">
        <v>612.0</v>
      </c>
      <c r="B613" s="4" t="str">
        <f>IFERROR(__xludf.DUMMYFUNCTION("""COMPUTED_VALUE"""),"Bash/Shell/PowerShell;SQL;Other(s):")</f>
        <v>Bash/Shell/PowerShell;SQL;Other(s):</v>
      </c>
    </row>
    <row r="614">
      <c r="A614" s="3">
        <v>613.0</v>
      </c>
      <c r="B614" s="4" t="str">
        <f>IFERROR(__xludf.DUMMYFUNCTION("""COMPUTED_VALUE"""),"Java;Objective-C;SQL;Swift")</f>
        <v>Java;Objective-C;SQL;Swift</v>
      </c>
    </row>
    <row r="615">
      <c r="A615" s="3">
        <v>614.0</v>
      </c>
      <c r="B615" s="4" t="str">
        <f>IFERROR(__xludf.DUMMYFUNCTION("""COMPUTED_VALUE"""),"Objective-C;Swift")</f>
        <v>Objective-C;Swift</v>
      </c>
    </row>
    <row r="616">
      <c r="A616" s="3">
        <v>615.0</v>
      </c>
      <c r="B616" s="4" t="str">
        <f>IFERROR(__xludf.DUMMYFUNCTION("""COMPUTED_VALUE"""),"C++;HTML/CSS;JavaScript;PHP;Python")</f>
        <v>C++;HTML/CSS;JavaScript;PHP;Python</v>
      </c>
    </row>
    <row r="617">
      <c r="A617" s="3">
        <v>616.0</v>
      </c>
      <c r="B617" s="4" t="str">
        <f>IFERROR(__xludf.DUMMYFUNCTION("""COMPUTED_VALUE"""),"Bash/Shell/PowerShell;HTML/CSS;JavaScript;Ruby;TypeScript")</f>
        <v>Bash/Shell/PowerShell;HTML/CSS;JavaScript;Ruby;TypeScript</v>
      </c>
    </row>
    <row r="618">
      <c r="A618" s="3">
        <v>617.0</v>
      </c>
      <c r="B618" s="4" t="str">
        <f>IFERROR(__xludf.DUMMYFUNCTION("""COMPUTED_VALUE"""),"HTML/CSS;Java;JavaScript;SQL")</f>
        <v>HTML/CSS;Java;JavaScript;SQL</v>
      </c>
    </row>
    <row r="619">
      <c r="A619" s="3">
        <v>618.0</v>
      </c>
      <c r="B619" s="4" t="str">
        <f>IFERROR(__xludf.DUMMYFUNCTION("""COMPUTED_VALUE"""),"Assembly;Bash/Shell/PowerShell;C++;C#;Go;HTML/CSS;JavaScript;Objective-C;PHP;Python;Ruby;SQL;Swift")</f>
        <v>Assembly;Bash/Shell/PowerShell;C++;C#;Go;HTML/CSS;JavaScript;Objective-C;PHP;Python;Ruby;SQL;Swift</v>
      </c>
    </row>
    <row r="620">
      <c r="A620" s="3">
        <v>619.0</v>
      </c>
      <c r="B620" s="4" t="str">
        <f>IFERROR(__xludf.DUMMYFUNCTION("""COMPUTED_VALUE"""),"Bash/Shell/PowerShell;JavaScript;SQL;TypeScript")</f>
        <v>Bash/Shell/PowerShell;JavaScript;SQL;TypeScript</v>
      </c>
    </row>
    <row r="621">
      <c r="A621" s="3">
        <v>620.0</v>
      </c>
      <c r="B621" s="4" t="str">
        <f>IFERROR(__xludf.DUMMYFUNCTION("""COMPUTED_VALUE"""),"Assembly;Bash/Shell/PowerShell;C;C++;C#;HTML/CSS;Java;Objective-C;SQL")</f>
        <v>Assembly;Bash/Shell/PowerShell;C;C++;C#;HTML/CSS;Java;Objective-C;SQL</v>
      </c>
    </row>
    <row r="622">
      <c r="A622" s="3">
        <v>621.0</v>
      </c>
      <c r="B622" s="4" t="str">
        <f>IFERROR(__xludf.DUMMYFUNCTION("""COMPUTED_VALUE"""),"C#;HTML/CSS;JavaScript;SQL;TypeScript")</f>
        <v>C#;HTML/CSS;JavaScript;SQL;TypeScript</v>
      </c>
    </row>
    <row r="623">
      <c r="A623" s="3">
        <v>622.0</v>
      </c>
      <c r="B623" s="4" t="str">
        <f>IFERROR(__xludf.DUMMYFUNCTION("""COMPUTED_VALUE"""),"Bash/Shell/PowerShell;Go;HTML/CSS;JavaScript;Python;SQL")</f>
        <v>Bash/Shell/PowerShell;Go;HTML/CSS;JavaScript;Python;SQL</v>
      </c>
    </row>
    <row r="624">
      <c r="A624" s="3">
        <v>623.0</v>
      </c>
      <c r="B624" s="4" t="str">
        <f>IFERROR(__xludf.DUMMYFUNCTION("""COMPUTED_VALUE"""),"C#;HTML/CSS;JavaScript;SQL")</f>
        <v>C#;HTML/CSS;JavaScript;SQL</v>
      </c>
    </row>
    <row r="625">
      <c r="A625" s="3">
        <v>624.0</v>
      </c>
      <c r="B625" s="4" t="str">
        <f>IFERROR(__xludf.DUMMYFUNCTION("""COMPUTED_VALUE"""),"C;C++;Python;Rust")</f>
        <v>C;C++;Python;Rust</v>
      </c>
    </row>
    <row r="626">
      <c r="A626" s="3">
        <v>625.0</v>
      </c>
      <c r="B626" s="4" t="str">
        <f>IFERROR(__xludf.DUMMYFUNCTION("""COMPUTED_VALUE"""),"C;C++;C#;HTML/CSS;Java;JavaScript;Objective-C;Scala;SQL;Swift;TypeScript")</f>
        <v>C;C++;C#;HTML/CSS;Java;JavaScript;Objective-C;Scala;SQL;Swift;TypeScript</v>
      </c>
    </row>
    <row r="627">
      <c r="A627" s="3">
        <v>626.0</v>
      </c>
      <c r="B627" s="4" t="str">
        <f>IFERROR(__xludf.DUMMYFUNCTION("""COMPUTED_VALUE"""),"Bash/Shell/PowerShell;JavaScript;Python")</f>
        <v>Bash/Shell/PowerShell;JavaScript;Python</v>
      </c>
    </row>
    <row r="628">
      <c r="A628" s="3">
        <v>627.0</v>
      </c>
      <c r="B628" s="4" t="str">
        <f>IFERROR(__xludf.DUMMYFUNCTION("""COMPUTED_VALUE"""),"Bash/Shell/PowerShell;C;C++;Go;Java")</f>
        <v>Bash/Shell/PowerShell;C;C++;Go;Java</v>
      </c>
    </row>
    <row r="629">
      <c r="A629" s="3">
        <v>628.0</v>
      </c>
      <c r="B629" s="4" t="str">
        <f>IFERROR(__xludf.DUMMYFUNCTION("""COMPUTED_VALUE"""),"C++;C#;HTML/CSS;Java;JavaScript;SQL")</f>
        <v>C++;C#;HTML/CSS;Java;JavaScript;SQL</v>
      </c>
    </row>
    <row r="630">
      <c r="A630" s="3">
        <v>629.0</v>
      </c>
      <c r="B630" s="4" t="str">
        <f>IFERROR(__xludf.DUMMYFUNCTION("""COMPUTED_VALUE"""),"Bash/Shell/PowerShell;C#;HTML/CSS;JavaScript;Rust")</f>
        <v>Bash/Shell/PowerShell;C#;HTML/CSS;JavaScript;Rust</v>
      </c>
    </row>
    <row r="631">
      <c r="A631" s="3">
        <v>630.0</v>
      </c>
      <c r="B631" s="4" t="str">
        <f>IFERROR(__xludf.DUMMYFUNCTION("""COMPUTED_VALUE"""),"HTML/CSS;JavaScript;Kotlin;SQL;Swift")</f>
        <v>HTML/CSS;JavaScript;Kotlin;SQL;Swift</v>
      </c>
    </row>
    <row r="632">
      <c r="A632" s="3">
        <v>631.0</v>
      </c>
      <c r="B632" s="4" t="str">
        <f>IFERROR(__xludf.DUMMYFUNCTION("""COMPUTED_VALUE"""),"HTML/CSS;JavaScript;SQL")</f>
        <v>HTML/CSS;JavaScript;SQL</v>
      </c>
    </row>
    <row r="633">
      <c r="A633" s="3">
        <v>632.0</v>
      </c>
      <c r="B633" s="4" t="str">
        <f>IFERROR(__xludf.DUMMYFUNCTION("""COMPUTED_VALUE"""),"C#;HTML/CSS;Java;JavaScript;Kotlin;PHP;SQL;Swift")</f>
        <v>C#;HTML/CSS;Java;JavaScript;Kotlin;PHP;SQL;Swift</v>
      </c>
    </row>
    <row r="634">
      <c r="A634" s="3">
        <v>633.0</v>
      </c>
      <c r="B634" s="4" t="str">
        <f>IFERROR(__xludf.DUMMYFUNCTION("""COMPUTED_VALUE"""),"Bash/Shell/PowerShell;C++;HTML/CSS;JavaScript;TypeScript")</f>
        <v>Bash/Shell/PowerShell;C++;HTML/CSS;JavaScript;TypeScript</v>
      </c>
    </row>
    <row r="635">
      <c r="A635" s="3">
        <v>634.0</v>
      </c>
      <c r="B635" s="4" t="str">
        <f>IFERROR(__xludf.DUMMYFUNCTION("""COMPUTED_VALUE"""),"Bash/Shell/PowerShell;HTML/CSS;Java;JavaScript;PHP;Ruby;SQL")</f>
        <v>Bash/Shell/PowerShell;HTML/CSS;Java;JavaScript;PHP;Ruby;SQL</v>
      </c>
    </row>
    <row r="636">
      <c r="A636" s="3">
        <v>635.0</v>
      </c>
      <c r="B636" s="4" t="str">
        <f>IFERROR(__xludf.DUMMYFUNCTION("""COMPUTED_VALUE"""),"C++;C#;HTML/CSS;SQL")</f>
        <v>C++;C#;HTML/CSS;SQL</v>
      </c>
    </row>
    <row r="637">
      <c r="A637" s="3">
        <v>636.0</v>
      </c>
      <c r="B637" s="4" t="str">
        <f>IFERROR(__xludf.DUMMYFUNCTION("""COMPUTED_VALUE"""),"JavaScript;PHP;Python;SQL;VBA")</f>
        <v>JavaScript;PHP;Python;SQL;VBA</v>
      </c>
    </row>
    <row r="638">
      <c r="A638" s="3">
        <v>637.0</v>
      </c>
      <c r="B638" s="4" t="str">
        <f>IFERROR(__xludf.DUMMYFUNCTION("""COMPUTED_VALUE"""),"Assembly;Bash/Shell/PowerShell;C;C++;C#;HTML/CSS;Rust;SQL;TypeScript")</f>
        <v>Assembly;Bash/Shell/PowerShell;C;C++;C#;HTML/CSS;Rust;SQL;TypeScript</v>
      </c>
    </row>
    <row r="639">
      <c r="A639" s="3">
        <v>638.0</v>
      </c>
      <c r="B639" s="4" t="str">
        <f>IFERROR(__xludf.DUMMYFUNCTION("""COMPUTED_VALUE"""),"C#;HTML/CSS;JavaScript;SQL;VBA")</f>
        <v>C#;HTML/CSS;JavaScript;SQL;VBA</v>
      </c>
    </row>
    <row r="640">
      <c r="A640" s="3">
        <v>639.0</v>
      </c>
      <c r="B640" s="4" t="str">
        <f>IFERROR(__xludf.DUMMYFUNCTION("""COMPUTED_VALUE"""),"Java;JavaScript;Python;SQL")</f>
        <v>Java;JavaScript;Python;SQL</v>
      </c>
    </row>
    <row r="641">
      <c r="A641" s="3">
        <v>640.0</v>
      </c>
      <c r="B641" s="4" t="str">
        <f>IFERROR(__xludf.DUMMYFUNCTION("""COMPUTED_VALUE"""),"Bash/Shell/PowerShell;C++;JavaScript;Python")</f>
        <v>Bash/Shell/PowerShell;C++;JavaScript;Python</v>
      </c>
    </row>
    <row r="642">
      <c r="A642" s="3">
        <v>641.0</v>
      </c>
      <c r="B642" s="4" t="str">
        <f>IFERROR(__xludf.DUMMYFUNCTION("""COMPUTED_VALUE"""),"Python")</f>
        <v>Python</v>
      </c>
    </row>
    <row r="643">
      <c r="A643" s="3">
        <v>642.0</v>
      </c>
      <c r="B643" s="4" t="str">
        <f>IFERROR(__xludf.DUMMYFUNCTION("""COMPUTED_VALUE"""),"HTML/CSS;Java")</f>
        <v>HTML/CSS;Java</v>
      </c>
    </row>
    <row r="644">
      <c r="A644" s="3">
        <v>643.0</v>
      </c>
      <c r="B644" s="4" t="str">
        <f>IFERROR(__xludf.DUMMYFUNCTION("""COMPUTED_VALUE"""),"C#;HTML/CSS;JavaScript;Kotlin;Objective-C;PHP;SQL;Swift")</f>
        <v>C#;HTML/CSS;JavaScript;Kotlin;Objective-C;PHP;SQL;Swift</v>
      </c>
    </row>
    <row r="645">
      <c r="A645" s="3">
        <v>644.0</v>
      </c>
      <c r="B645" s="4" t="str">
        <f>IFERROR(__xludf.DUMMYFUNCTION("""COMPUTED_VALUE"""),"Clojure;HTML/CSS;Java;JavaScript")</f>
        <v>Clojure;HTML/CSS;Java;JavaScript</v>
      </c>
    </row>
    <row r="646">
      <c r="A646" s="3">
        <v>645.0</v>
      </c>
      <c r="B646" s="4" t="str">
        <f>IFERROR(__xludf.DUMMYFUNCTION("""COMPUTED_VALUE"""),"Assembly;C++;C#;Java;Scala;Other(s):")</f>
        <v>Assembly;C++;C#;Java;Scala;Other(s):</v>
      </c>
    </row>
    <row r="647">
      <c r="A647" s="3">
        <v>646.0</v>
      </c>
      <c r="B647" s="4" t="str">
        <f>IFERROR(__xludf.DUMMYFUNCTION("""COMPUTED_VALUE"""),"C++;Python;R;Other(s):")</f>
        <v>C++;Python;R;Other(s):</v>
      </c>
    </row>
    <row r="648">
      <c r="A648" s="3">
        <v>647.0</v>
      </c>
      <c r="B648" s="4" t="str">
        <f>IFERROR(__xludf.DUMMYFUNCTION("""COMPUTED_VALUE"""),"Bash/Shell/PowerShell;HTML/CSS;Java;JavaScript;SQL")</f>
        <v>Bash/Shell/PowerShell;HTML/CSS;Java;JavaScript;SQL</v>
      </c>
    </row>
    <row r="649">
      <c r="A649" s="3">
        <v>648.0</v>
      </c>
      <c r="B649" s="4" t="str">
        <f>IFERROR(__xludf.DUMMYFUNCTION("""COMPUTED_VALUE"""),"C++;HTML/CSS;Java;JavaScript;TypeScript")</f>
        <v>C++;HTML/CSS;Java;JavaScript;TypeScript</v>
      </c>
    </row>
    <row r="650">
      <c r="A650" s="3">
        <v>649.0</v>
      </c>
      <c r="B650" s="4" t="str">
        <f>IFERROR(__xludf.DUMMYFUNCTION("""COMPUTED_VALUE"""),"Python")</f>
        <v>Python</v>
      </c>
    </row>
    <row r="651">
      <c r="A651" s="3">
        <v>650.0</v>
      </c>
      <c r="B651" s="4" t="str">
        <f>IFERROR(__xludf.DUMMYFUNCTION("""COMPUTED_VALUE"""),"HTML/CSS;Java;JavaScript;Python;SQL;TypeScript")</f>
        <v>HTML/CSS;Java;JavaScript;Python;SQL;TypeScript</v>
      </c>
    </row>
    <row r="652">
      <c r="A652" s="3">
        <v>651.0</v>
      </c>
      <c r="B652" s="4" t="str">
        <f>IFERROR(__xludf.DUMMYFUNCTION("""COMPUTED_VALUE"""),"Bash/Shell/PowerShell;HTML/CSS;JavaScript;PHP;Python;SQL")</f>
        <v>Bash/Shell/PowerShell;HTML/CSS;JavaScript;PHP;Python;SQL</v>
      </c>
    </row>
    <row r="653">
      <c r="A653" s="3">
        <v>652.0</v>
      </c>
      <c r="B653" s="4" t="str">
        <f>IFERROR(__xludf.DUMMYFUNCTION("""COMPUTED_VALUE"""),"Python;SQL;VBA")</f>
        <v>Python;SQL;VBA</v>
      </c>
    </row>
    <row r="654">
      <c r="A654" s="3">
        <v>653.0</v>
      </c>
      <c r="B654" s="4" t="str">
        <f>IFERROR(__xludf.DUMMYFUNCTION("""COMPUTED_VALUE"""),"HTML/CSS;JavaScript;Python;SQL")</f>
        <v>HTML/CSS;JavaScript;Python;SQL</v>
      </c>
    </row>
    <row r="655">
      <c r="A655" s="3">
        <v>654.0</v>
      </c>
      <c r="B655" s="4" t="str">
        <f>IFERROR(__xludf.DUMMYFUNCTION("""COMPUTED_VALUE"""),"HTML/CSS;Java;JavaScript;PHP")</f>
        <v>HTML/CSS;Java;JavaScript;PHP</v>
      </c>
    </row>
    <row r="656">
      <c r="A656" s="3">
        <v>655.0</v>
      </c>
      <c r="B656" s="4" t="str">
        <f>IFERROR(__xludf.DUMMYFUNCTION("""COMPUTED_VALUE"""),"Ruby;SQL")</f>
        <v>Ruby;SQL</v>
      </c>
    </row>
    <row r="657">
      <c r="A657" s="3">
        <v>656.0</v>
      </c>
      <c r="B657" s="4" t="str">
        <f>IFERROR(__xludf.DUMMYFUNCTION("""COMPUTED_VALUE"""),"Bash/Shell/PowerShell;HTML/CSS;JavaScript;Python;SQL")</f>
        <v>Bash/Shell/PowerShell;HTML/CSS;JavaScript;Python;SQL</v>
      </c>
    </row>
    <row r="658">
      <c r="A658" s="3">
        <v>657.0</v>
      </c>
      <c r="B658" s="4" t="str">
        <f>IFERROR(__xludf.DUMMYFUNCTION("""COMPUTED_VALUE"""),"HTML/CSS;JavaScript")</f>
        <v>HTML/CSS;JavaScript</v>
      </c>
    </row>
    <row r="659">
      <c r="A659" s="3">
        <v>658.0</v>
      </c>
      <c r="B659" s="4" t="str">
        <f>IFERROR(__xludf.DUMMYFUNCTION("""COMPUTED_VALUE"""),"Bash/Shell/PowerShell;HTML/CSS;JavaScript;Python;SQL")</f>
        <v>Bash/Shell/PowerShell;HTML/CSS;JavaScript;Python;SQL</v>
      </c>
    </row>
    <row r="660">
      <c r="A660" s="3">
        <v>659.0</v>
      </c>
      <c r="B660" s="4" t="str">
        <f>IFERROR(__xludf.DUMMYFUNCTION("""COMPUTED_VALUE"""),"Bash/Shell/PowerShell;C;Python;Rust;SQL")</f>
        <v>Bash/Shell/PowerShell;C;Python;Rust;SQL</v>
      </c>
    </row>
    <row r="661">
      <c r="A661" s="3">
        <v>660.0</v>
      </c>
      <c r="B661" s="4" t="str">
        <f>IFERROR(__xludf.DUMMYFUNCTION("""COMPUTED_VALUE"""),"C#;HTML/CSS;JavaScript;SQL;Swift")</f>
        <v>C#;HTML/CSS;JavaScript;SQL;Swift</v>
      </c>
    </row>
    <row r="662">
      <c r="A662" s="3">
        <v>661.0</v>
      </c>
      <c r="B662" s="4" t="str">
        <f>IFERROR(__xludf.DUMMYFUNCTION("""COMPUTED_VALUE"""),"Bash/Shell/PowerShell;HTML/CSS;Java;JavaScript;Kotlin;PHP;Python")</f>
        <v>Bash/Shell/PowerShell;HTML/CSS;Java;JavaScript;Kotlin;PHP;Python</v>
      </c>
    </row>
    <row r="663">
      <c r="A663" s="3">
        <v>662.0</v>
      </c>
      <c r="B663" s="4" t="str">
        <f>IFERROR(__xludf.DUMMYFUNCTION("""COMPUTED_VALUE"""),"C;C++;HTML/CSS;Java;JavaScript;PHP;SQL")</f>
        <v>C;C++;HTML/CSS;Java;JavaScript;PHP;SQL</v>
      </c>
    </row>
    <row r="664">
      <c r="A664" s="3">
        <v>663.0</v>
      </c>
      <c r="B664" s="4" t="str">
        <f>IFERROR(__xludf.DUMMYFUNCTION("""COMPUTED_VALUE"""),"C;C++;C#;HTML/CSS;JavaScript;PHP;SQL")</f>
        <v>C;C++;C#;HTML/CSS;JavaScript;PHP;SQL</v>
      </c>
    </row>
    <row r="665">
      <c r="A665" s="3">
        <v>664.0</v>
      </c>
      <c r="B665" s="4" t="str">
        <f>IFERROR(__xludf.DUMMYFUNCTION("""COMPUTED_VALUE"""),"C#;HTML/CSS;JavaScript;Python")</f>
        <v>C#;HTML/CSS;JavaScript;Python</v>
      </c>
    </row>
    <row r="666">
      <c r="A666" s="3">
        <v>665.0</v>
      </c>
      <c r="B666" s="4" t="str">
        <f>IFERROR(__xludf.DUMMYFUNCTION("""COMPUTED_VALUE"""),"C#;HTML/CSS;Java;JavaScript;SQL;VBA;Other(s):")</f>
        <v>C#;HTML/CSS;Java;JavaScript;SQL;VBA;Other(s):</v>
      </c>
    </row>
    <row r="667">
      <c r="A667" s="3">
        <v>666.0</v>
      </c>
      <c r="B667" s="4" t="str">
        <f>IFERROR(__xludf.DUMMYFUNCTION("""COMPUTED_VALUE"""),"Bash/Shell/PowerShell;Objective-C;Ruby;Swift")</f>
        <v>Bash/Shell/PowerShell;Objective-C;Ruby;Swift</v>
      </c>
    </row>
    <row r="668">
      <c r="A668" s="3">
        <v>667.0</v>
      </c>
      <c r="B668" s="4" t="str">
        <f>IFERROR(__xludf.DUMMYFUNCTION("""COMPUTED_VALUE"""),"Other(s):")</f>
        <v>Other(s):</v>
      </c>
    </row>
    <row r="669">
      <c r="A669" s="3">
        <v>668.0</v>
      </c>
      <c r="B669" s="4" t="str">
        <f>IFERROR(__xludf.DUMMYFUNCTION("""COMPUTED_VALUE"""),"Java;JavaScript;Scala;SQL")</f>
        <v>Java;JavaScript;Scala;SQL</v>
      </c>
    </row>
    <row r="670">
      <c r="A670" s="3">
        <v>669.0</v>
      </c>
      <c r="B670" s="4" t="str">
        <f>IFERROR(__xludf.DUMMYFUNCTION("""COMPUTED_VALUE"""),"C#;HTML/CSS;Python;SQL")</f>
        <v>C#;HTML/CSS;Python;SQL</v>
      </c>
    </row>
    <row r="671">
      <c r="A671" s="3">
        <v>670.0</v>
      </c>
      <c r="B671" s="4" t="str">
        <f>IFERROR(__xludf.DUMMYFUNCTION("""COMPUTED_VALUE"""),"C#;HTML/CSS;JavaScript;SQL")</f>
        <v>C#;HTML/CSS;JavaScript;SQL</v>
      </c>
    </row>
    <row r="672">
      <c r="A672" s="3">
        <v>671.0</v>
      </c>
      <c r="B672" s="4" t="str">
        <f>IFERROR(__xludf.DUMMYFUNCTION("""COMPUTED_VALUE"""),"Bash/Shell/PowerShell;C;C++;C#;F#;HTML/CSS;Java;JavaScript;Python;R;Ruby;Scala;SQL")</f>
        <v>Bash/Shell/PowerShell;C;C++;C#;F#;HTML/CSS;Java;JavaScript;Python;R;Ruby;Scala;SQL</v>
      </c>
    </row>
    <row r="673">
      <c r="A673" s="3">
        <v>672.0</v>
      </c>
      <c r="B673" s="4" t="str">
        <f>IFERROR(__xludf.DUMMYFUNCTION("""COMPUTED_VALUE"""),"HTML/CSS;Objective-C;Swift")</f>
        <v>HTML/CSS;Objective-C;Swift</v>
      </c>
    </row>
    <row r="674">
      <c r="A674" s="3">
        <v>673.0</v>
      </c>
      <c r="B674" s="4" t="str">
        <f>IFERROR(__xludf.DUMMYFUNCTION("""COMPUTED_VALUE"""),"HTML/CSS;JavaScript;PHP;Python;SQL")</f>
        <v>HTML/CSS;JavaScript;PHP;Python;SQL</v>
      </c>
    </row>
    <row r="675">
      <c r="A675" s="3">
        <v>674.0</v>
      </c>
      <c r="B675" s="4" t="str">
        <f>IFERROR(__xludf.DUMMYFUNCTION("""COMPUTED_VALUE"""),"C#;HTML/CSS;JavaScript;TypeScript")</f>
        <v>C#;HTML/CSS;JavaScript;TypeScript</v>
      </c>
    </row>
    <row r="676">
      <c r="A676" s="3">
        <v>675.0</v>
      </c>
      <c r="B676" s="4" t="str">
        <f>IFERROR(__xludf.DUMMYFUNCTION("""COMPUTED_VALUE"""),"C#;HTML/CSS;Java;SQL")</f>
        <v>C#;HTML/CSS;Java;SQL</v>
      </c>
    </row>
    <row r="677">
      <c r="A677" s="3">
        <v>676.0</v>
      </c>
      <c r="B677" s="4" t="str">
        <f>IFERROR(__xludf.DUMMYFUNCTION("""COMPUTED_VALUE"""),"C#;SQL")</f>
        <v>C#;SQL</v>
      </c>
    </row>
    <row r="678">
      <c r="A678" s="3">
        <v>677.0</v>
      </c>
      <c r="B678" s="4" t="str">
        <f>IFERROR(__xludf.DUMMYFUNCTION("""COMPUTED_VALUE"""),"C;C++;Java;Python;SQL;Other(s):")</f>
        <v>C;C++;Java;Python;SQL;Other(s):</v>
      </c>
    </row>
    <row r="679">
      <c r="A679" s="3">
        <v>678.0</v>
      </c>
      <c r="B679" s="4" t="str">
        <f>IFERROR(__xludf.DUMMYFUNCTION("""COMPUTED_VALUE"""),"HTML/CSS;JavaScript;PHP;Python;SQL")</f>
        <v>HTML/CSS;JavaScript;PHP;Python;SQL</v>
      </c>
    </row>
    <row r="680">
      <c r="A680" s="3">
        <v>679.0</v>
      </c>
      <c r="B680" s="4" t="str">
        <f>IFERROR(__xludf.DUMMYFUNCTION("""COMPUTED_VALUE"""),"C++;C#;HTML/CSS;Java;JavaScript;Other(s):")</f>
        <v>C++;C#;HTML/CSS;Java;JavaScript;Other(s):</v>
      </c>
    </row>
    <row r="681">
      <c r="A681" s="3">
        <v>680.0</v>
      </c>
      <c r="B681" s="4" t="str">
        <f>IFERROR(__xludf.DUMMYFUNCTION("""COMPUTED_VALUE"""),"Assembly")</f>
        <v>Assembly</v>
      </c>
    </row>
    <row r="682">
      <c r="A682" s="3">
        <v>681.0</v>
      </c>
      <c r="B682" s="4" t="str">
        <f>IFERROR(__xludf.DUMMYFUNCTION("""COMPUTED_VALUE"""),"HTML/CSS;JavaScript;PHP;SQL")</f>
        <v>HTML/CSS;JavaScript;PHP;SQL</v>
      </c>
    </row>
    <row r="683">
      <c r="A683" s="3">
        <v>682.0</v>
      </c>
      <c r="B683" s="4" t="str">
        <f>IFERROR(__xludf.DUMMYFUNCTION("""COMPUTED_VALUE"""),"HTML/CSS;Java;JavaScript;SQL")</f>
        <v>HTML/CSS;Java;JavaScript;SQL</v>
      </c>
    </row>
    <row r="684">
      <c r="A684" s="3">
        <v>683.0</v>
      </c>
      <c r="B684" s="4" t="str">
        <f>IFERROR(__xludf.DUMMYFUNCTION("""COMPUTED_VALUE"""),"Bash/Shell/PowerShell;HTML/CSS;JavaScript;PHP;Python;SQL")</f>
        <v>Bash/Shell/PowerShell;HTML/CSS;JavaScript;PHP;Python;SQL</v>
      </c>
    </row>
    <row r="685">
      <c r="A685" s="3">
        <v>684.0</v>
      </c>
      <c r="B685" s="4" t="str">
        <f>IFERROR(__xludf.DUMMYFUNCTION("""COMPUTED_VALUE"""),"C#;Go;HTML/CSS;Java;JavaScript;PHP;Python;SQL;VBA")</f>
        <v>C#;Go;HTML/CSS;Java;JavaScript;PHP;Python;SQL;VBA</v>
      </c>
    </row>
    <row r="686">
      <c r="A686" s="3">
        <v>685.0</v>
      </c>
      <c r="B686" s="4" t="str">
        <f>IFERROR(__xludf.DUMMYFUNCTION("""COMPUTED_VALUE"""),"C#;HTML/CSS;JavaScript;TypeScript")</f>
        <v>C#;HTML/CSS;JavaScript;TypeScript</v>
      </c>
    </row>
    <row r="687">
      <c r="A687" s="3">
        <v>686.0</v>
      </c>
      <c r="B687" s="4" t="str">
        <f>IFERROR(__xludf.DUMMYFUNCTION("""COMPUTED_VALUE"""),"C#;SQL")</f>
        <v>C#;SQL</v>
      </c>
    </row>
    <row r="688">
      <c r="A688" s="3">
        <v>687.0</v>
      </c>
      <c r="B688" s="4" t="str">
        <f>IFERROR(__xludf.DUMMYFUNCTION("""COMPUTED_VALUE"""),"Bash/Shell/PowerShell;HTML/CSS;JavaScript;Python")</f>
        <v>Bash/Shell/PowerShell;HTML/CSS;JavaScript;Python</v>
      </c>
    </row>
    <row r="689">
      <c r="A689" s="3">
        <v>688.0</v>
      </c>
      <c r="B689" s="4" t="str">
        <f>IFERROR(__xludf.DUMMYFUNCTION("""COMPUTED_VALUE"""),"HTML/CSS;Java;JavaScript;Python")</f>
        <v>HTML/CSS;Java;JavaScript;Python</v>
      </c>
    </row>
    <row r="690">
      <c r="A690" s="3">
        <v>689.0</v>
      </c>
      <c r="B690" s="4" t="str">
        <f>IFERROR(__xludf.DUMMYFUNCTION("""COMPUTED_VALUE"""),"Bash/Shell/PowerShell;C;C++;C#;HTML/CSS;JavaScript;SQL")</f>
        <v>Bash/Shell/PowerShell;C;C++;C#;HTML/CSS;JavaScript;SQL</v>
      </c>
    </row>
    <row r="691">
      <c r="A691" s="3">
        <v>690.0</v>
      </c>
      <c r="B691" s="4" t="str">
        <f>IFERROR(__xludf.DUMMYFUNCTION("""COMPUTED_VALUE"""),"HTML/CSS;JavaScript;Python;SQL;TypeScript")</f>
        <v>HTML/CSS;JavaScript;Python;SQL;TypeScript</v>
      </c>
    </row>
    <row r="692">
      <c r="A692" s="3">
        <v>691.0</v>
      </c>
      <c r="B692" s="4" t="str">
        <f>IFERROR(__xludf.DUMMYFUNCTION("""COMPUTED_VALUE"""),"Bash/Shell/PowerShell;C;C++;HTML/CSS;Java;JavaScript;Rust;SQL")</f>
        <v>Bash/Shell/PowerShell;C;C++;HTML/CSS;Java;JavaScript;Rust;SQL</v>
      </c>
    </row>
    <row r="693">
      <c r="A693" s="3">
        <v>692.0</v>
      </c>
      <c r="B693" s="4" t="str">
        <f>IFERROR(__xludf.DUMMYFUNCTION("""COMPUTED_VALUE"""),"C;C++;HTML/CSS;JavaScript;PHP;Python;SQL")</f>
        <v>C;C++;HTML/CSS;JavaScript;PHP;Python;SQL</v>
      </c>
    </row>
    <row r="694">
      <c r="A694" s="3">
        <v>693.0</v>
      </c>
      <c r="B694" s="4" t="str">
        <f>IFERROR(__xludf.DUMMYFUNCTION("""COMPUTED_VALUE"""),"Bash/Shell/PowerShell;C#;HTML/CSS;JavaScript;SQL")</f>
        <v>Bash/Shell/PowerShell;C#;HTML/CSS;JavaScript;SQL</v>
      </c>
    </row>
    <row r="695">
      <c r="A695" s="3">
        <v>694.0</v>
      </c>
      <c r="B695" s="4" t="str">
        <f>IFERROR(__xludf.DUMMYFUNCTION("""COMPUTED_VALUE"""),"Dart;HTML/CSS;Java;PHP;SQL")</f>
        <v>Dart;HTML/CSS;Java;PHP;SQL</v>
      </c>
    </row>
    <row r="696">
      <c r="A696" s="3">
        <v>695.0</v>
      </c>
      <c r="B696" s="4" t="str">
        <f>IFERROR(__xludf.DUMMYFUNCTION("""COMPUTED_VALUE"""),"Go;JavaScript")</f>
        <v>Go;JavaScript</v>
      </c>
    </row>
    <row r="697">
      <c r="A697" s="3">
        <v>696.0</v>
      </c>
      <c r="B697" s="4" t="str">
        <f>IFERROR(__xludf.DUMMYFUNCTION("""COMPUTED_VALUE"""),"Java;Python;Scala;SQL")</f>
        <v>Java;Python;Scala;SQL</v>
      </c>
    </row>
    <row r="698">
      <c r="A698" s="3">
        <v>697.0</v>
      </c>
      <c r="B698" s="4" t="str">
        <f>IFERROR(__xludf.DUMMYFUNCTION("""COMPUTED_VALUE"""),"C#;HTML/CSS;JavaScript;Objective-C;PHP;Ruby;SQL")</f>
        <v>C#;HTML/CSS;JavaScript;Objective-C;PHP;Ruby;SQL</v>
      </c>
    </row>
    <row r="699">
      <c r="A699" s="3">
        <v>698.0</v>
      </c>
      <c r="B699" s="4" t="str">
        <f>IFERROR(__xludf.DUMMYFUNCTION("""COMPUTED_VALUE"""),"Bash/Shell/PowerShell;C++;Go;JavaScript;Python;SQL")</f>
        <v>Bash/Shell/PowerShell;C++;Go;JavaScript;Python;SQL</v>
      </c>
    </row>
    <row r="700">
      <c r="A700" s="3">
        <v>699.0</v>
      </c>
      <c r="B700" s="4" t="str">
        <f>IFERROR(__xludf.DUMMYFUNCTION("""COMPUTED_VALUE"""),"JavaScript;TypeScript")</f>
        <v>JavaScript;TypeScript</v>
      </c>
    </row>
    <row r="701">
      <c r="A701" s="3">
        <v>700.0</v>
      </c>
      <c r="B701" s="4" t="str">
        <f>IFERROR(__xludf.DUMMYFUNCTION("""COMPUTED_VALUE"""),"Assembly;C;HTML/CSS;Java;JavaScript;Python;R")</f>
        <v>Assembly;C;HTML/CSS;Java;JavaScript;Python;R</v>
      </c>
    </row>
    <row r="702">
      <c r="A702" s="3">
        <v>701.0</v>
      </c>
      <c r="B702" s="4" t="str">
        <f>IFERROR(__xludf.DUMMYFUNCTION("""COMPUTED_VALUE"""),"Java")</f>
        <v>Java</v>
      </c>
    </row>
    <row r="703">
      <c r="A703" s="3">
        <v>702.0</v>
      </c>
      <c r="B703" s="4" t="str">
        <f>IFERROR(__xludf.DUMMYFUNCTION("""COMPUTED_VALUE"""),"HTML/CSS;JavaScript")</f>
        <v>HTML/CSS;JavaScript</v>
      </c>
    </row>
    <row r="704">
      <c r="A704" s="3">
        <v>703.0</v>
      </c>
      <c r="B704" s="4" t="str">
        <f>IFERROR(__xludf.DUMMYFUNCTION("""COMPUTED_VALUE"""),"HTML/CSS;JavaScript;PHP;SQL")</f>
        <v>HTML/CSS;JavaScript;PHP;SQL</v>
      </c>
    </row>
    <row r="705">
      <c r="A705" s="3">
        <v>704.0</v>
      </c>
      <c r="B705" s="4" t="str">
        <f>IFERROR(__xludf.DUMMYFUNCTION("""COMPUTED_VALUE"""),"Bash/Shell/PowerShell;HTML/CSS;JavaScript;PHP;SQL;VBA")</f>
        <v>Bash/Shell/PowerShell;HTML/CSS;JavaScript;PHP;SQL;VBA</v>
      </c>
    </row>
    <row r="706">
      <c r="A706" s="3">
        <v>705.0</v>
      </c>
      <c r="B706" s="4" t="str">
        <f>IFERROR(__xludf.DUMMYFUNCTION("""COMPUTED_VALUE"""),"HTML/CSS;JavaScript;PHP;SQL")</f>
        <v>HTML/CSS;JavaScript;PHP;SQL</v>
      </c>
    </row>
    <row r="707">
      <c r="A707" s="3">
        <v>706.0</v>
      </c>
      <c r="B707" s="4" t="str">
        <f>IFERROR(__xludf.DUMMYFUNCTION("""COMPUTED_VALUE"""),"HTML/CSS;JavaScript;PHP;Other(s):")</f>
        <v>HTML/CSS;JavaScript;PHP;Other(s):</v>
      </c>
    </row>
    <row r="708">
      <c r="A708" s="3">
        <v>707.0</v>
      </c>
      <c r="B708" s="4" t="str">
        <f>IFERROR(__xludf.DUMMYFUNCTION("""COMPUTED_VALUE"""),"C#;HTML/CSS;Java;PHP;SQL")</f>
        <v>C#;HTML/CSS;Java;PHP;SQL</v>
      </c>
    </row>
    <row r="709">
      <c r="A709" s="3">
        <v>708.0</v>
      </c>
      <c r="B709" s="4" t="str">
        <f>IFERROR(__xludf.DUMMYFUNCTION("""COMPUTED_VALUE"""),"C#;HTML/CSS;JavaScript;SQL;TypeScript")</f>
        <v>C#;HTML/CSS;JavaScript;SQL;TypeScript</v>
      </c>
    </row>
    <row r="710">
      <c r="A710" s="3">
        <v>709.0</v>
      </c>
      <c r="B710" s="4" t="str">
        <f>IFERROR(__xludf.DUMMYFUNCTION("""COMPUTED_VALUE"""),"Bash/Shell/PowerShell;C++;C#;HTML/CSS;Java;JavaScript;Objective-C;PHP;Python;SQL;Swift")</f>
        <v>Bash/Shell/PowerShell;C++;C#;HTML/CSS;Java;JavaScript;Objective-C;PHP;Python;SQL;Swift</v>
      </c>
    </row>
    <row r="711">
      <c r="A711" s="3">
        <v>710.0</v>
      </c>
      <c r="B711" s="4" t="str">
        <f>IFERROR(__xludf.DUMMYFUNCTION("""COMPUTED_VALUE"""),"C#;HTML/CSS;JavaScript;PHP;SQL;TypeScript")</f>
        <v>C#;HTML/CSS;JavaScript;PHP;SQL;TypeScript</v>
      </c>
    </row>
    <row r="712">
      <c r="A712" s="3">
        <v>711.0</v>
      </c>
      <c r="B712" s="4" t="str">
        <f>IFERROR(__xludf.DUMMYFUNCTION("""COMPUTED_VALUE"""),"Bash/Shell/PowerShell;Go;SQL;TypeScript")</f>
        <v>Bash/Shell/PowerShell;Go;SQL;TypeScript</v>
      </c>
    </row>
    <row r="713">
      <c r="A713" s="3">
        <v>712.0</v>
      </c>
      <c r="B713" s="4" t="str">
        <f>IFERROR(__xludf.DUMMYFUNCTION("""COMPUTED_VALUE"""),"JavaScript;Python;R;Other(s):")</f>
        <v>JavaScript;Python;R;Other(s):</v>
      </c>
    </row>
    <row r="714">
      <c r="A714" s="3">
        <v>713.0</v>
      </c>
      <c r="B714" s="4" t="str">
        <f>IFERROR(__xludf.DUMMYFUNCTION("""COMPUTED_VALUE"""),"Bash/Shell/PowerShell;C;C++;C#;HTML/CSS;Java;JavaScript;Python")</f>
        <v>Bash/Shell/PowerShell;C;C++;C#;HTML/CSS;Java;JavaScript;Python</v>
      </c>
    </row>
    <row r="715">
      <c r="A715" s="3">
        <v>714.0</v>
      </c>
      <c r="B715" s="4" t="str">
        <f>IFERROR(__xludf.DUMMYFUNCTION("""COMPUTED_VALUE"""),"C#;HTML/CSS;JavaScript;SQL")</f>
        <v>C#;HTML/CSS;JavaScript;SQL</v>
      </c>
    </row>
    <row r="716">
      <c r="A716" s="3">
        <v>715.0</v>
      </c>
      <c r="B716" s="4" t="str">
        <f>IFERROR(__xludf.DUMMYFUNCTION("""COMPUTED_VALUE"""),"HTML/CSS;JavaScript;PHP;SQL;TypeScript")</f>
        <v>HTML/CSS;JavaScript;PHP;SQL;TypeScript</v>
      </c>
    </row>
    <row r="717">
      <c r="A717" s="3">
        <v>716.0</v>
      </c>
      <c r="B717" s="4" t="str">
        <f>IFERROR(__xludf.DUMMYFUNCTION("""COMPUTED_VALUE"""),"Bash/Shell/PowerShell;C;C++;HTML/CSS;JavaScript;Python;SQL")</f>
        <v>Bash/Shell/PowerShell;C;C++;HTML/CSS;JavaScript;Python;SQL</v>
      </c>
    </row>
    <row r="718">
      <c r="A718" s="3">
        <v>717.0</v>
      </c>
      <c r="B718" s="4" t="str">
        <f>IFERROR(__xludf.DUMMYFUNCTION("""COMPUTED_VALUE"""),"Python")</f>
        <v>Python</v>
      </c>
    </row>
    <row r="719">
      <c r="A719" s="3">
        <v>718.0</v>
      </c>
      <c r="B719" s="4" t="str">
        <f>IFERROR(__xludf.DUMMYFUNCTION("""COMPUTED_VALUE"""),"Bash/Shell/PowerShell;Go;HTML/CSS;JavaScript;Python;SQL")</f>
        <v>Bash/Shell/PowerShell;Go;HTML/CSS;JavaScript;Python;SQL</v>
      </c>
    </row>
    <row r="720">
      <c r="A720" s="3">
        <v>719.0</v>
      </c>
      <c r="B720" s="4" t="str">
        <f>IFERROR(__xludf.DUMMYFUNCTION("""COMPUTED_VALUE"""),"C;HTML/CSS;JavaScript;PHP;SQL")</f>
        <v>C;HTML/CSS;JavaScript;PHP;SQL</v>
      </c>
    </row>
    <row r="721">
      <c r="A721" s="3">
        <v>720.0</v>
      </c>
      <c r="B721" s="4" t="str">
        <f>IFERROR(__xludf.DUMMYFUNCTION("""COMPUTED_VALUE"""),"C;C++;HTML/CSS;JavaScript;PHP;SQL")</f>
        <v>C;C++;HTML/CSS;JavaScript;PHP;SQL</v>
      </c>
    </row>
    <row r="722">
      <c r="A722" s="3">
        <v>721.0</v>
      </c>
      <c r="B722" s="4" t="str">
        <f>IFERROR(__xludf.DUMMYFUNCTION("""COMPUTED_VALUE"""),"Bash/Shell/PowerShell;C#;F#;HTML/CSS;JavaScript;SQL;TypeScript")</f>
        <v>Bash/Shell/PowerShell;C#;F#;HTML/CSS;JavaScript;SQL;TypeScript</v>
      </c>
    </row>
    <row r="723">
      <c r="A723" s="3">
        <v>722.0</v>
      </c>
      <c r="B723" s="4" t="str">
        <f>IFERROR(__xludf.DUMMYFUNCTION("""COMPUTED_VALUE"""),"C#;HTML/CSS;JavaScript;SQL")</f>
        <v>C#;HTML/CSS;JavaScript;SQL</v>
      </c>
    </row>
    <row r="724">
      <c r="A724" s="3">
        <v>723.0</v>
      </c>
      <c r="B724" s="4" t="str">
        <f>IFERROR(__xludf.DUMMYFUNCTION("""COMPUTED_VALUE"""),"C#;SQL")</f>
        <v>C#;SQL</v>
      </c>
    </row>
    <row r="725">
      <c r="A725" s="3">
        <v>724.0</v>
      </c>
      <c r="B725" s="4" t="str">
        <f>IFERROR(__xludf.DUMMYFUNCTION("""COMPUTED_VALUE"""),"Bash/Shell/PowerShell;Java;JavaScript;Kotlin;Python")</f>
        <v>Bash/Shell/PowerShell;Java;JavaScript;Kotlin;Python</v>
      </c>
    </row>
    <row r="726">
      <c r="A726" s="3">
        <v>725.0</v>
      </c>
      <c r="B726" s="4" t="str">
        <f>IFERROR(__xludf.DUMMYFUNCTION("""COMPUTED_VALUE"""),"C#;HTML/CSS;Java;JavaScript;Objective-C;SQL;TypeScript")</f>
        <v>C#;HTML/CSS;Java;JavaScript;Objective-C;SQL;TypeScript</v>
      </c>
    </row>
    <row r="727">
      <c r="A727" s="3">
        <v>726.0</v>
      </c>
      <c r="B727" s="4" t="str">
        <f>IFERROR(__xludf.DUMMYFUNCTION("""COMPUTED_VALUE"""),"C;C++;Python")</f>
        <v>C;C++;Python</v>
      </c>
    </row>
    <row r="728">
      <c r="A728" s="3">
        <v>727.0</v>
      </c>
      <c r="B728" s="4" t="str">
        <f>IFERROR(__xludf.DUMMYFUNCTION("""COMPUTED_VALUE"""),"Bash/Shell/PowerShell;C;C++;HTML/CSS;Java;Python;R;SQL")</f>
        <v>Bash/Shell/PowerShell;C;C++;HTML/CSS;Java;Python;R;SQL</v>
      </c>
    </row>
    <row r="729">
      <c r="A729" s="3">
        <v>728.0</v>
      </c>
      <c r="B729" s="4" t="str">
        <f>IFERROR(__xludf.DUMMYFUNCTION("""COMPUTED_VALUE"""),"Bash/Shell/PowerShell;Java;JavaScript;Swift")</f>
        <v>Bash/Shell/PowerShell;Java;JavaScript;Swift</v>
      </c>
    </row>
    <row r="730">
      <c r="A730" s="3">
        <v>729.0</v>
      </c>
      <c r="B730" s="4" t="str">
        <f>IFERROR(__xludf.DUMMYFUNCTION("""COMPUTED_VALUE"""),"Bash/Shell/PowerShell;Java;PHP;Python")</f>
        <v>Bash/Shell/PowerShell;Java;PHP;Python</v>
      </c>
    </row>
    <row r="731">
      <c r="A731" s="3">
        <v>730.0</v>
      </c>
      <c r="B731" s="4" t="str">
        <f>IFERROR(__xludf.DUMMYFUNCTION("""COMPUTED_VALUE"""),"C++;C#;HTML/CSS;Java;JavaScript;PHP;Python;SQL;TypeScript")</f>
        <v>C++;C#;HTML/CSS;Java;JavaScript;PHP;Python;SQL;TypeScript</v>
      </c>
    </row>
    <row r="732">
      <c r="A732" s="3">
        <v>731.0</v>
      </c>
      <c r="B732" s="4" t="str">
        <f>IFERROR(__xludf.DUMMYFUNCTION("""COMPUTED_VALUE"""),"Go;JavaScript;Python;SQL;TypeScript")</f>
        <v>Go;JavaScript;Python;SQL;TypeScript</v>
      </c>
    </row>
    <row r="733">
      <c r="A733" s="3">
        <v>732.0</v>
      </c>
      <c r="B733" s="4" t="str">
        <f>IFERROR(__xludf.DUMMYFUNCTION("""COMPUTED_VALUE"""),"HTML/CSS;JavaScript;PHP;Ruby")</f>
        <v>HTML/CSS;JavaScript;PHP;Ruby</v>
      </c>
    </row>
    <row r="734">
      <c r="A734" s="3">
        <v>733.0</v>
      </c>
      <c r="B734" s="4" t="str">
        <f>IFERROR(__xludf.DUMMYFUNCTION("""COMPUTED_VALUE"""),"C;C++;C#;HTML/CSS;JavaScript;Kotlin;Swift")</f>
        <v>C;C++;C#;HTML/CSS;JavaScript;Kotlin;Swift</v>
      </c>
    </row>
    <row r="735">
      <c r="A735" s="3">
        <v>734.0</v>
      </c>
      <c r="B735" s="4" t="str">
        <f>IFERROR(__xludf.DUMMYFUNCTION("""COMPUTED_VALUE"""),"Bash/Shell/PowerShell;HTML/CSS;Java;JavaScript;Kotlin;PHP;SQL;TypeScript")</f>
        <v>Bash/Shell/PowerShell;HTML/CSS;Java;JavaScript;Kotlin;PHP;SQL;TypeScript</v>
      </c>
    </row>
    <row r="736">
      <c r="A736" s="3">
        <v>735.0</v>
      </c>
      <c r="B736" s="4" t="str">
        <f>IFERROR(__xludf.DUMMYFUNCTION("""COMPUTED_VALUE"""),"Go;HTML/CSS;Python")</f>
        <v>Go;HTML/CSS;Python</v>
      </c>
    </row>
    <row r="737">
      <c r="A737" s="3">
        <v>736.0</v>
      </c>
      <c r="B737" s="4" t="str">
        <f>IFERROR(__xludf.DUMMYFUNCTION("""COMPUTED_VALUE"""),"Bash/Shell/PowerShell;C#;HTML/CSS;Java;JavaScript;Python;R;Ruby;SQL;TypeScript")</f>
        <v>Bash/Shell/PowerShell;C#;HTML/CSS;Java;JavaScript;Python;R;Ruby;SQL;TypeScript</v>
      </c>
    </row>
    <row r="738">
      <c r="A738" s="3">
        <v>737.0</v>
      </c>
      <c r="B738" s="4" t="str">
        <f>IFERROR(__xludf.DUMMYFUNCTION("""COMPUTED_VALUE"""),"Java;JavaScript")</f>
        <v>Java;JavaScript</v>
      </c>
    </row>
    <row r="739">
      <c r="A739" s="3">
        <v>738.0</v>
      </c>
      <c r="B739" s="4" t="str">
        <f>IFERROR(__xludf.DUMMYFUNCTION("""COMPUTED_VALUE"""),"C#;HTML/CSS;JavaScript;SQL")</f>
        <v>C#;HTML/CSS;JavaScript;SQL</v>
      </c>
    </row>
    <row r="740">
      <c r="A740" s="3">
        <v>739.0</v>
      </c>
      <c r="B740" s="4" t="str">
        <f>IFERROR(__xludf.DUMMYFUNCTION("""COMPUTED_VALUE"""),"Dart;HTML/CSS;Java;Kotlin;Python")</f>
        <v>Dart;HTML/CSS;Java;Kotlin;Python</v>
      </c>
    </row>
    <row r="741">
      <c r="A741" s="3">
        <v>740.0</v>
      </c>
      <c r="B741" s="4" t="str">
        <f>IFERROR(__xludf.DUMMYFUNCTION("""COMPUTED_VALUE"""),"HTML/CSS;JavaScript;PHP;Python;SQL")</f>
        <v>HTML/CSS;JavaScript;PHP;Python;SQL</v>
      </c>
    </row>
    <row r="742">
      <c r="A742" s="3">
        <v>741.0</v>
      </c>
      <c r="B742" s="4" t="str">
        <f>IFERROR(__xludf.DUMMYFUNCTION("""COMPUTED_VALUE"""),"C#")</f>
        <v>C#</v>
      </c>
    </row>
    <row r="743">
      <c r="A743" s="3">
        <v>742.0</v>
      </c>
      <c r="B743" s="4" t="str">
        <f>IFERROR(__xludf.DUMMYFUNCTION("""COMPUTED_VALUE"""),"C#;HTML/CSS;JavaScript;TypeScript")</f>
        <v>C#;HTML/CSS;JavaScript;TypeScript</v>
      </c>
    </row>
    <row r="744">
      <c r="A744" s="3">
        <v>743.0</v>
      </c>
      <c r="B744" s="4" t="str">
        <f>IFERROR(__xludf.DUMMYFUNCTION("""COMPUTED_VALUE"""),"Bash/Shell/PowerShell;HTML/CSS;JavaScript;PHP;Other(s):")</f>
        <v>Bash/Shell/PowerShell;HTML/CSS;JavaScript;PHP;Other(s):</v>
      </c>
    </row>
    <row r="745">
      <c r="A745" s="3">
        <v>744.0</v>
      </c>
      <c r="B745" s="4" t="str">
        <f>IFERROR(__xludf.DUMMYFUNCTION("""COMPUTED_VALUE"""),"Bash/Shell/PowerShell;C++;HTML/CSS;Java;JavaScript;Python;SQL")</f>
        <v>Bash/Shell/PowerShell;C++;HTML/CSS;Java;JavaScript;Python;SQL</v>
      </c>
    </row>
    <row r="746">
      <c r="A746" s="3">
        <v>745.0</v>
      </c>
      <c r="B746" s="4" t="str">
        <f>IFERROR(__xludf.DUMMYFUNCTION("""COMPUTED_VALUE"""),"Bash/Shell/PowerShell;C;C++;HTML/CSS;Java;JavaScript;Kotlin;PHP;Python;SQL;Other(s):")</f>
        <v>Bash/Shell/PowerShell;C;C++;HTML/CSS;Java;JavaScript;Kotlin;PHP;Python;SQL;Other(s):</v>
      </c>
    </row>
    <row r="747">
      <c r="A747" s="3">
        <v>746.0</v>
      </c>
      <c r="B747" s="4" t="str">
        <f>IFERROR(__xludf.DUMMYFUNCTION("""COMPUTED_VALUE"""),"C;SQL")</f>
        <v>C;SQL</v>
      </c>
    </row>
    <row r="748">
      <c r="A748" s="3">
        <v>747.0</v>
      </c>
      <c r="B748" s="4" t="str">
        <f>IFERROR(__xludf.DUMMYFUNCTION("""COMPUTED_VALUE"""),"Java;Python")</f>
        <v>Java;Python</v>
      </c>
    </row>
    <row r="749">
      <c r="A749" s="3">
        <v>748.0</v>
      </c>
      <c r="B749" s="4" t="str">
        <f>IFERROR(__xludf.DUMMYFUNCTION("""COMPUTED_VALUE"""),"Bash/Shell/PowerShell;Java;Python;Scala")</f>
        <v>Bash/Shell/PowerShell;Java;Python;Scala</v>
      </c>
    </row>
    <row r="750">
      <c r="A750" s="3">
        <v>749.0</v>
      </c>
      <c r="B750" s="4" t="str">
        <f>IFERROR(__xludf.DUMMYFUNCTION("""COMPUTED_VALUE"""),"C#;JavaScript;SQL;TypeScript")</f>
        <v>C#;JavaScript;SQL;TypeScript</v>
      </c>
    </row>
    <row r="751">
      <c r="A751" s="3">
        <v>750.0</v>
      </c>
      <c r="B751" s="4" t="str">
        <f>IFERROR(__xludf.DUMMYFUNCTION("""COMPUTED_VALUE"""),"C#;HTML/CSS;Java;JavaScript;PHP;Python;SQL;TypeScript;VBA")</f>
        <v>C#;HTML/CSS;Java;JavaScript;PHP;Python;SQL;TypeScript;VBA</v>
      </c>
    </row>
    <row r="752">
      <c r="A752" s="3">
        <v>751.0</v>
      </c>
      <c r="B752" s="4" t="str">
        <f>IFERROR(__xludf.DUMMYFUNCTION("""COMPUTED_VALUE"""),"C#;HTML/CSS;JavaScript;SQL")</f>
        <v>C#;HTML/CSS;JavaScript;SQL</v>
      </c>
    </row>
    <row r="753">
      <c r="A753" s="3">
        <v>752.0</v>
      </c>
      <c r="B753" s="4" t="str">
        <f>IFERROR(__xludf.DUMMYFUNCTION("""COMPUTED_VALUE"""),"Python;Rust;TypeScript")</f>
        <v>Python;Rust;TypeScript</v>
      </c>
    </row>
    <row r="754">
      <c r="A754" s="3">
        <v>753.0</v>
      </c>
      <c r="B754" s="4" t="str">
        <f>IFERROR(__xludf.DUMMYFUNCTION("""COMPUTED_VALUE"""),"C#;HTML/CSS;JavaScript;SQL")</f>
        <v>C#;HTML/CSS;JavaScript;SQL</v>
      </c>
    </row>
    <row r="755">
      <c r="A755" s="3">
        <v>754.0</v>
      </c>
      <c r="B755" s="4" t="str">
        <f>IFERROR(__xludf.DUMMYFUNCTION("""COMPUTED_VALUE"""),"Java;JavaScript;Ruby")</f>
        <v>Java;JavaScript;Ruby</v>
      </c>
    </row>
    <row r="756">
      <c r="A756" s="3">
        <v>755.0</v>
      </c>
      <c r="B756" s="4" t="str">
        <f>IFERROR(__xludf.DUMMYFUNCTION("""COMPUTED_VALUE"""),"HTML/CSS;JavaScript;PHP")</f>
        <v>HTML/CSS;JavaScript;PHP</v>
      </c>
    </row>
    <row r="757">
      <c r="A757" s="3">
        <v>756.0</v>
      </c>
      <c r="B757" s="4" t="str">
        <f>IFERROR(__xludf.DUMMYFUNCTION("""COMPUTED_VALUE"""),"HTML/CSS;JavaScript;PHP;SQL")</f>
        <v>HTML/CSS;JavaScript;PHP;SQL</v>
      </c>
    </row>
    <row r="758">
      <c r="A758" s="3">
        <v>757.0</v>
      </c>
      <c r="B758" s="4" t="str">
        <f>IFERROR(__xludf.DUMMYFUNCTION("""COMPUTED_VALUE"""),"Bash/Shell/PowerShell;C#;Go;HTML/CSS;JavaScript;Python;SQL")</f>
        <v>Bash/Shell/PowerShell;C#;Go;HTML/CSS;JavaScript;Python;SQL</v>
      </c>
    </row>
    <row r="759">
      <c r="A759" s="3">
        <v>758.0</v>
      </c>
      <c r="B759" s="4" t="str">
        <f>IFERROR(__xludf.DUMMYFUNCTION("""COMPUTED_VALUE"""),"Bash/Shell/PowerShell;C++;Dart;Go;HTML/CSS;Java;JavaScript;PHP;Python;R;Ruby;SQL;TypeScript")</f>
        <v>Bash/Shell/PowerShell;C++;Dart;Go;HTML/CSS;Java;JavaScript;PHP;Python;R;Ruby;SQL;TypeScript</v>
      </c>
    </row>
    <row r="760">
      <c r="A760" s="3">
        <v>759.0</v>
      </c>
      <c r="B760" s="4" t="str">
        <f>IFERROR(__xludf.DUMMYFUNCTION("""COMPUTED_VALUE"""),"Go;HTML/CSS;JavaScript;Python;Ruby;SQL")</f>
        <v>Go;HTML/CSS;JavaScript;Python;Ruby;SQL</v>
      </c>
    </row>
    <row r="761">
      <c r="A761" s="3">
        <v>760.0</v>
      </c>
      <c r="B761" s="4" t="str">
        <f>IFERROR(__xludf.DUMMYFUNCTION("""COMPUTED_VALUE"""),"Bash/Shell/PowerShell;Go;Java;SQL")</f>
        <v>Bash/Shell/PowerShell;Go;Java;SQL</v>
      </c>
    </row>
    <row r="762">
      <c r="A762" s="3">
        <v>761.0</v>
      </c>
      <c r="B762" s="4" t="str">
        <f>IFERROR(__xludf.DUMMYFUNCTION("""COMPUTED_VALUE"""),"C;C++;C#;TypeScript")</f>
        <v>C;C++;C#;TypeScript</v>
      </c>
    </row>
    <row r="763">
      <c r="A763" s="3">
        <v>762.0</v>
      </c>
      <c r="B763" s="4" t="str">
        <f>IFERROR(__xludf.DUMMYFUNCTION("""COMPUTED_VALUE"""),"Bash/Shell/PowerShell;C;C++;Go;HTML/CSS;Java;JavaScript;PHP;Python;SQL;TypeScript")</f>
        <v>Bash/Shell/PowerShell;C;C++;Go;HTML/CSS;Java;JavaScript;PHP;Python;SQL;TypeScript</v>
      </c>
    </row>
    <row r="764">
      <c r="A764" s="3">
        <v>763.0</v>
      </c>
      <c r="B764" s="4" t="str">
        <f>IFERROR(__xludf.DUMMYFUNCTION("""COMPUTED_VALUE"""),"Ruby;Scala;SQL;Other(s):")</f>
        <v>Ruby;Scala;SQL;Other(s):</v>
      </c>
    </row>
    <row r="765">
      <c r="A765" s="3">
        <v>764.0</v>
      </c>
      <c r="B765" s="4" t="str">
        <f>IFERROR(__xludf.DUMMYFUNCTION("""COMPUTED_VALUE"""),"Java")</f>
        <v>Java</v>
      </c>
    </row>
    <row r="766">
      <c r="A766" s="3">
        <v>765.0</v>
      </c>
      <c r="B766" s="4" t="str">
        <f>IFERROR(__xludf.DUMMYFUNCTION("""COMPUTED_VALUE"""),"HTML/CSS;JavaScript;Python;SQL")</f>
        <v>HTML/CSS;JavaScript;Python;SQL</v>
      </c>
    </row>
    <row r="767">
      <c r="A767" s="3">
        <v>766.0</v>
      </c>
      <c r="B767" s="4" t="str">
        <f>IFERROR(__xludf.DUMMYFUNCTION("""COMPUTED_VALUE"""),"Bash/Shell/PowerShell;C;C++;HTML/CSS;Python;SQL")</f>
        <v>Bash/Shell/PowerShell;C;C++;HTML/CSS;Python;SQL</v>
      </c>
    </row>
    <row r="768">
      <c r="A768" s="3">
        <v>767.0</v>
      </c>
      <c r="B768" s="4" t="str">
        <f>IFERROR(__xludf.DUMMYFUNCTION("""COMPUTED_VALUE"""),"Assembly;C++;Java;JavaScript;VBA")</f>
        <v>Assembly;C++;Java;JavaScript;VBA</v>
      </c>
    </row>
    <row r="769">
      <c r="A769" s="3">
        <v>768.0</v>
      </c>
      <c r="B769" s="4" t="str">
        <f>IFERROR(__xludf.DUMMYFUNCTION("""COMPUTED_VALUE"""),"C;Python;SQL")</f>
        <v>C;Python;SQL</v>
      </c>
    </row>
    <row r="770">
      <c r="A770" s="3">
        <v>769.0</v>
      </c>
      <c r="B770" s="4" t="str">
        <f>IFERROR(__xludf.DUMMYFUNCTION("""COMPUTED_VALUE"""),"HTML/CSS;JavaScript;TypeScript")</f>
        <v>HTML/CSS;JavaScript;TypeScript</v>
      </c>
    </row>
    <row r="771">
      <c r="A771" s="3">
        <v>770.0</v>
      </c>
      <c r="B771" s="4" t="str">
        <f>IFERROR(__xludf.DUMMYFUNCTION("""COMPUTED_VALUE"""),"HTML/CSS;Java;JavaScript;SQL;TypeScript")</f>
        <v>HTML/CSS;Java;JavaScript;SQL;TypeScript</v>
      </c>
    </row>
    <row r="772">
      <c r="A772" s="3">
        <v>771.0</v>
      </c>
      <c r="B772" s="4" t="str">
        <f>IFERROR(__xludf.DUMMYFUNCTION("""COMPUTED_VALUE"""),"HTML/CSS;JavaScript;SQL;VBA")</f>
        <v>HTML/CSS;JavaScript;SQL;VBA</v>
      </c>
    </row>
    <row r="773">
      <c r="A773" s="3">
        <v>772.0</v>
      </c>
      <c r="B773" s="4" t="str">
        <f>IFERROR(__xludf.DUMMYFUNCTION("""COMPUTED_VALUE"""),"Assembly;Bash/Shell/PowerShell;C++;HTML/CSS;JavaScript;Python")</f>
        <v>Assembly;Bash/Shell/PowerShell;C++;HTML/CSS;JavaScript;Python</v>
      </c>
    </row>
    <row r="774">
      <c r="A774" s="3">
        <v>773.0</v>
      </c>
      <c r="B774" s="4" t="str">
        <f>IFERROR(__xludf.DUMMYFUNCTION("""COMPUTED_VALUE"""),"HTML/CSS")</f>
        <v>HTML/CSS</v>
      </c>
    </row>
    <row r="775">
      <c r="A775" s="3">
        <v>774.0</v>
      </c>
      <c r="B775" s="4" t="str">
        <f>IFERROR(__xludf.DUMMYFUNCTION("""COMPUTED_VALUE"""),"HTML/CSS;JavaScript;PHP;SQL")</f>
        <v>HTML/CSS;JavaScript;PHP;SQL</v>
      </c>
    </row>
    <row r="776">
      <c r="A776" s="3">
        <v>775.0</v>
      </c>
      <c r="B776" s="4" t="str">
        <f>IFERROR(__xludf.DUMMYFUNCTION("""COMPUTED_VALUE"""),"Java;JavaScript;Ruby")</f>
        <v>Java;JavaScript;Ruby</v>
      </c>
    </row>
    <row r="777">
      <c r="A777" s="3">
        <v>776.0</v>
      </c>
      <c r="B777" s="4" t="str">
        <f>IFERROR(__xludf.DUMMYFUNCTION("""COMPUTED_VALUE"""),"C#;SQL;TypeScript")</f>
        <v>C#;SQL;TypeScript</v>
      </c>
    </row>
    <row r="778">
      <c r="A778" s="3">
        <v>777.0</v>
      </c>
      <c r="B778" s="4" t="str">
        <f>IFERROR(__xludf.DUMMYFUNCTION("""COMPUTED_VALUE"""),"C++;HTML/CSS;JavaScript;Python;TypeScript;WebAssembly")</f>
        <v>C++;HTML/CSS;JavaScript;Python;TypeScript;WebAssembly</v>
      </c>
    </row>
    <row r="779">
      <c r="A779" s="3">
        <v>778.0</v>
      </c>
      <c r="B779" s="4" t="str">
        <f>IFERROR(__xludf.DUMMYFUNCTION("""COMPUTED_VALUE"""),"C#;F#;Python")</f>
        <v>C#;F#;Python</v>
      </c>
    </row>
    <row r="780">
      <c r="A780" s="3">
        <v>779.0</v>
      </c>
      <c r="B780" s="4" t="str">
        <f>IFERROR(__xludf.DUMMYFUNCTION("""COMPUTED_VALUE"""),"Bash/Shell/PowerShell;HTML/CSS;JavaScript;PHP")</f>
        <v>Bash/Shell/PowerShell;HTML/CSS;JavaScript;PHP</v>
      </c>
    </row>
    <row r="781">
      <c r="A781" s="3">
        <v>780.0</v>
      </c>
      <c r="B781" s="4" t="str">
        <f>IFERROR(__xludf.DUMMYFUNCTION("""COMPUTED_VALUE"""),"Bash/Shell/PowerShell;C#;Clojure;HTML/CSS;JavaScript;Python;SQL;TypeScript")</f>
        <v>Bash/Shell/PowerShell;C#;Clojure;HTML/CSS;JavaScript;Python;SQL;TypeScript</v>
      </c>
    </row>
    <row r="782">
      <c r="A782" s="3">
        <v>781.0</v>
      </c>
      <c r="B782" s="4" t="str">
        <f>IFERROR(__xludf.DUMMYFUNCTION("""COMPUTED_VALUE"""),"C;C#;Dart;JavaScript;PHP;Python;Rust;SQL;TypeScript")</f>
        <v>C;C#;Dart;JavaScript;PHP;Python;Rust;SQL;TypeScript</v>
      </c>
    </row>
    <row r="783">
      <c r="A783" s="3">
        <v>782.0</v>
      </c>
      <c r="B783" s="4" t="str">
        <f>IFERROR(__xludf.DUMMYFUNCTION("""COMPUTED_VALUE"""),"Bash/Shell/PowerShell;C;HTML/CSS;JavaScript;Python;R;Ruby;Other(s):")</f>
        <v>Bash/Shell/PowerShell;C;HTML/CSS;JavaScript;Python;R;Ruby;Other(s):</v>
      </c>
    </row>
    <row r="784">
      <c r="A784" s="3">
        <v>783.0</v>
      </c>
      <c r="B784" s="4" t="str">
        <f>IFERROR(__xludf.DUMMYFUNCTION("""COMPUTED_VALUE"""),"SQL;VBA;Other(s):")</f>
        <v>SQL;VBA;Other(s):</v>
      </c>
    </row>
    <row r="785">
      <c r="A785" s="3">
        <v>784.0</v>
      </c>
      <c r="B785" s="4" t="str">
        <f>IFERROR(__xludf.DUMMYFUNCTION("""COMPUTED_VALUE"""),"C#;HTML/CSS;JavaScript;Python;R;SQL")</f>
        <v>C#;HTML/CSS;JavaScript;Python;R;SQL</v>
      </c>
    </row>
    <row r="786">
      <c r="A786" s="3">
        <v>785.0</v>
      </c>
      <c r="B786" s="4" t="str">
        <f>IFERROR(__xludf.DUMMYFUNCTION("""COMPUTED_VALUE"""),"C#;HTML/CSS;JavaScript;SQL")</f>
        <v>C#;HTML/CSS;JavaScript;SQL</v>
      </c>
    </row>
    <row r="787">
      <c r="A787" s="3">
        <v>786.0</v>
      </c>
      <c r="B787" s="4" t="str">
        <f>IFERROR(__xludf.DUMMYFUNCTION("""COMPUTED_VALUE"""),"HTML/CSS;JavaScript")</f>
        <v>HTML/CSS;JavaScript</v>
      </c>
    </row>
    <row r="788">
      <c r="A788" s="3">
        <v>787.0</v>
      </c>
      <c r="B788" s="4" t="str">
        <f>IFERROR(__xludf.DUMMYFUNCTION("""COMPUTED_VALUE"""),"Java")</f>
        <v>Java</v>
      </c>
    </row>
    <row r="789">
      <c r="A789" s="3">
        <v>788.0</v>
      </c>
      <c r="B789" s="4" t="str">
        <f>IFERROR(__xludf.DUMMYFUNCTION("""COMPUTED_VALUE"""),"C;C++;Python")</f>
        <v>C;C++;Python</v>
      </c>
    </row>
    <row r="790">
      <c r="A790" s="3">
        <v>789.0</v>
      </c>
      <c r="B790" s="4" t="str">
        <f>IFERROR(__xludf.DUMMYFUNCTION("""COMPUTED_VALUE"""),"JavaScript;PHP;SQL")</f>
        <v>JavaScript;PHP;SQL</v>
      </c>
    </row>
    <row r="791">
      <c r="A791" s="3">
        <v>790.0</v>
      </c>
      <c r="B791" s="4" t="str">
        <f>IFERROR(__xludf.DUMMYFUNCTION("""COMPUTED_VALUE"""),"HTML/CSS;Java;JavaScript;SQL")</f>
        <v>HTML/CSS;Java;JavaScript;SQL</v>
      </c>
    </row>
    <row r="792">
      <c r="A792" s="3">
        <v>791.0</v>
      </c>
      <c r="B792" s="4" t="str">
        <f>IFERROR(__xludf.DUMMYFUNCTION("""COMPUTED_VALUE"""),"Bash/Shell/PowerShell;C#;HTML/CSS;JavaScript;PHP;SQL")</f>
        <v>Bash/Shell/PowerShell;C#;HTML/CSS;JavaScript;PHP;SQL</v>
      </c>
    </row>
    <row r="793">
      <c r="A793" s="3">
        <v>792.0</v>
      </c>
      <c r="B793" s="4" t="str">
        <f>IFERROR(__xludf.DUMMYFUNCTION("""COMPUTED_VALUE"""),"Assembly;Bash/Shell/PowerShell;C;C++;Java;JavaScript;Python;SQL")</f>
        <v>Assembly;Bash/Shell/PowerShell;C;C++;Java;JavaScript;Python;SQL</v>
      </c>
    </row>
    <row r="794">
      <c r="A794" s="3">
        <v>793.0</v>
      </c>
      <c r="B794" s="4" t="str">
        <f>IFERROR(__xludf.DUMMYFUNCTION("""COMPUTED_VALUE"""),"Bash/Shell/PowerShell;HTML/CSS;JavaScript;PHP")</f>
        <v>Bash/Shell/PowerShell;HTML/CSS;JavaScript;PHP</v>
      </c>
    </row>
    <row r="795">
      <c r="A795" s="3">
        <v>794.0</v>
      </c>
      <c r="B795" s="4" t="str">
        <f>IFERROR(__xludf.DUMMYFUNCTION("""COMPUTED_VALUE"""),"Java;JavaScript")</f>
        <v>Java;JavaScript</v>
      </c>
    </row>
    <row r="796">
      <c r="A796" s="3">
        <v>795.0</v>
      </c>
      <c r="B796" s="4" t="str">
        <f>IFERROR(__xludf.DUMMYFUNCTION("""COMPUTED_VALUE"""),"Python;SQL")</f>
        <v>Python;SQL</v>
      </c>
    </row>
    <row r="797">
      <c r="A797" s="3">
        <v>796.0</v>
      </c>
      <c r="B797" s="4" t="str">
        <f>IFERROR(__xludf.DUMMYFUNCTION("""COMPUTED_VALUE"""),"Bash/Shell/PowerShell;C++;JavaScript")</f>
        <v>Bash/Shell/PowerShell;C++;JavaScript</v>
      </c>
    </row>
    <row r="798">
      <c r="A798" s="3">
        <v>797.0</v>
      </c>
      <c r="B798" s="4" t="str">
        <f>IFERROR(__xludf.DUMMYFUNCTION("""COMPUTED_VALUE"""),"HTML/CSS;Java;JavaScript;SQL")</f>
        <v>HTML/CSS;Java;JavaScript;SQL</v>
      </c>
    </row>
    <row r="799">
      <c r="A799" s="3">
        <v>798.0</v>
      </c>
      <c r="B799" s="4" t="str">
        <f>IFERROR(__xludf.DUMMYFUNCTION("""COMPUTED_VALUE"""),"HTML/CSS;Java;JavaScript;Kotlin;Python")</f>
        <v>HTML/CSS;Java;JavaScript;Kotlin;Python</v>
      </c>
    </row>
    <row r="800">
      <c r="A800" s="3">
        <v>799.0</v>
      </c>
      <c r="B800" s="4" t="str">
        <f>IFERROR(__xludf.DUMMYFUNCTION("""COMPUTED_VALUE"""),"Bash/Shell/PowerShell;C;C++;C#;JavaScript")</f>
        <v>Bash/Shell/PowerShell;C;C++;C#;JavaScript</v>
      </c>
    </row>
    <row r="801">
      <c r="A801" s="3">
        <v>800.0</v>
      </c>
      <c r="B801" s="4" t="str">
        <f>IFERROR(__xludf.DUMMYFUNCTION("""COMPUTED_VALUE"""),"C#;HTML/CSS;JavaScript;SQL;TypeScript")</f>
        <v>C#;HTML/CSS;JavaScript;SQL;TypeScript</v>
      </c>
    </row>
    <row r="802">
      <c r="A802" s="3">
        <v>801.0</v>
      </c>
      <c r="B802" s="4" t="str">
        <f>IFERROR(__xludf.DUMMYFUNCTION("""COMPUTED_VALUE"""),"HTML/CSS;Java")</f>
        <v>HTML/CSS;Java</v>
      </c>
    </row>
    <row r="803">
      <c r="A803" s="3">
        <v>802.0</v>
      </c>
      <c r="B803" s="4" t="str">
        <f>IFERROR(__xludf.DUMMYFUNCTION("""COMPUTED_VALUE"""),"Bash/Shell/PowerShell;C#;JavaScript;SQL;Other(s):")</f>
        <v>Bash/Shell/PowerShell;C#;JavaScript;SQL;Other(s):</v>
      </c>
    </row>
    <row r="804">
      <c r="A804" s="3">
        <v>803.0</v>
      </c>
      <c r="B804" s="4" t="str">
        <f>IFERROR(__xludf.DUMMYFUNCTION("""COMPUTED_VALUE"""),"HTML/CSS;Objective-C")</f>
        <v>HTML/CSS;Objective-C</v>
      </c>
    </row>
    <row r="805">
      <c r="A805" s="3">
        <v>804.0</v>
      </c>
      <c r="B805" s="4" t="str">
        <f>IFERROR(__xludf.DUMMYFUNCTION("""COMPUTED_VALUE"""),"HTML/CSS;JavaScript;PHP;SQL;Swift")</f>
        <v>HTML/CSS;JavaScript;PHP;SQL;Swift</v>
      </c>
    </row>
    <row r="806">
      <c r="A806" s="3">
        <v>805.0</v>
      </c>
      <c r="B806" s="4" t="str">
        <f>IFERROR(__xludf.DUMMYFUNCTION("""COMPUTED_VALUE"""),"Assembly;Bash/Shell/PowerShell;C;C++;C#;Erlang;Go;HTML/CSS;Java;JavaScript;Python;Ruby;Rust;SQL")</f>
        <v>Assembly;Bash/Shell/PowerShell;C;C++;C#;Erlang;Go;HTML/CSS;Java;JavaScript;Python;Ruby;Rust;SQL</v>
      </c>
    </row>
    <row r="807">
      <c r="A807" s="3">
        <v>806.0</v>
      </c>
      <c r="B807" s="4" t="str">
        <f>IFERROR(__xludf.DUMMYFUNCTION("""COMPUTED_VALUE"""),"Bash/Shell/PowerShell;C;C++;HTML/CSS;Java;JavaScript;Kotlin;Python;SQL;TypeScript")</f>
        <v>Bash/Shell/PowerShell;C;C++;HTML/CSS;Java;JavaScript;Kotlin;Python;SQL;TypeScript</v>
      </c>
    </row>
    <row r="808">
      <c r="A808" s="3">
        <v>807.0</v>
      </c>
      <c r="B808" s="4" t="str">
        <f>IFERROR(__xludf.DUMMYFUNCTION("""COMPUTED_VALUE"""),"Assembly;C;C++;C#;HTML/CSS;Python;TypeScript;Other(s):")</f>
        <v>Assembly;C;C++;C#;HTML/CSS;Python;TypeScript;Other(s):</v>
      </c>
    </row>
    <row r="809">
      <c r="A809" s="3">
        <v>808.0</v>
      </c>
      <c r="B809" s="4" t="str">
        <f>IFERROR(__xludf.DUMMYFUNCTION("""COMPUTED_VALUE"""),"Assembly;C++;HTML/CSS;JavaScript;Python")</f>
        <v>Assembly;C++;HTML/CSS;JavaScript;Python</v>
      </c>
    </row>
    <row r="810">
      <c r="A810" s="3">
        <v>809.0</v>
      </c>
      <c r="B810" s="4" t="str">
        <f>IFERROR(__xludf.DUMMYFUNCTION("""COMPUTED_VALUE"""),"C#")</f>
        <v>C#</v>
      </c>
    </row>
    <row r="811">
      <c r="A811" s="3">
        <v>810.0</v>
      </c>
      <c r="B811" s="4" t="str">
        <f>IFERROR(__xludf.DUMMYFUNCTION("""COMPUTED_VALUE"""),"Bash/Shell/PowerShell;HTML/CSS;JavaScript;PHP;Python;SQL")</f>
        <v>Bash/Shell/PowerShell;HTML/CSS;JavaScript;PHP;Python;SQL</v>
      </c>
    </row>
    <row r="812">
      <c r="A812" s="3">
        <v>811.0</v>
      </c>
      <c r="B812" s="4" t="str">
        <f>IFERROR(__xludf.DUMMYFUNCTION("""COMPUTED_VALUE"""),"C#;HTML/CSS;Java;JavaScript;Objective-C;SQL")</f>
        <v>C#;HTML/CSS;Java;JavaScript;Objective-C;SQL</v>
      </c>
    </row>
    <row r="813">
      <c r="A813" s="3">
        <v>812.0</v>
      </c>
      <c r="B813" s="4" t="str">
        <f>IFERROR(__xludf.DUMMYFUNCTION("""COMPUTED_VALUE"""),"Python")</f>
        <v>Python</v>
      </c>
    </row>
    <row r="814">
      <c r="A814" s="3">
        <v>813.0</v>
      </c>
      <c r="B814" s="4" t="str">
        <f>IFERROR(__xludf.DUMMYFUNCTION("""COMPUTED_VALUE"""),"Bash/Shell/PowerShell;C++;Go;JavaScript;Python;Ruby;SQL;TypeScript;Other(s):")</f>
        <v>Bash/Shell/PowerShell;C++;Go;JavaScript;Python;Ruby;SQL;TypeScript;Other(s):</v>
      </c>
    </row>
    <row r="815">
      <c r="A815" s="3">
        <v>814.0</v>
      </c>
      <c r="B815" s="4" t="str">
        <f>IFERROR(__xludf.DUMMYFUNCTION("""COMPUTED_VALUE"""),"Java;Python;R")</f>
        <v>Java;Python;R</v>
      </c>
    </row>
    <row r="816">
      <c r="A816" s="3">
        <v>815.0</v>
      </c>
      <c r="B816" s="4" t="str">
        <f>IFERROR(__xludf.DUMMYFUNCTION("""COMPUTED_VALUE"""),"C;HTML/CSS;Java;JavaScript;PHP;SQL")</f>
        <v>C;HTML/CSS;Java;JavaScript;PHP;SQL</v>
      </c>
    </row>
    <row r="817">
      <c r="A817" s="3">
        <v>816.0</v>
      </c>
      <c r="B817" s="4" t="str">
        <f>IFERROR(__xludf.DUMMYFUNCTION("""COMPUTED_VALUE"""),"Bash/Shell/PowerShell;C#;SQL")</f>
        <v>Bash/Shell/PowerShell;C#;SQL</v>
      </c>
    </row>
    <row r="818">
      <c r="A818" s="3">
        <v>817.0</v>
      </c>
      <c r="B818" s="4" t="str">
        <f>IFERROR(__xludf.DUMMYFUNCTION("""COMPUTED_VALUE"""),"Java;JavaScript")</f>
        <v>Java;JavaScript</v>
      </c>
    </row>
    <row r="819">
      <c r="A819" s="3">
        <v>818.0</v>
      </c>
      <c r="B819" s="4" t="str">
        <f>IFERROR(__xludf.DUMMYFUNCTION("""COMPUTED_VALUE"""),"C#;HTML/CSS;Java;JavaScript;PHP;Scala")</f>
        <v>C#;HTML/CSS;Java;JavaScript;PHP;Scala</v>
      </c>
    </row>
    <row r="820">
      <c r="A820" s="3">
        <v>819.0</v>
      </c>
      <c r="B820" s="4" t="str">
        <f>IFERROR(__xludf.DUMMYFUNCTION("""COMPUTED_VALUE"""),"C;C++;JavaScript")</f>
        <v>C;C++;JavaScript</v>
      </c>
    </row>
    <row r="821">
      <c r="A821" s="3">
        <v>820.0</v>
      </c>
      <c r="B821" s="4" t="str">
        <f>IFERROR(__xludf.DUMMYFUNCTION("""COMPUTED_VALUE"""),"C;C#;Java;Kotlin;PHP;Python;SQL")</f>
        <v>C;C#;Java;Kotlin;PHP;Python;SQL</v>
      </c>
    </row>
    <row r="822">
      <c r="A822" s="3">
        <v>821.0</v>
      </c>
      <c r="B822" s="4" t="str">
        <f>IFERROR(__xludf.DUMMYFUNCTION("""COMPUTED_VALUE"""),"Other(s):")</f>
        <v>Other(s):</v>
      </c>
    </row>
    <row r="823">
      <c r="A823" s="3">
        <v>822.0</v>
      </c>
      <c r="B823" s="4" t="str">
        <f>IFERROR(__xludf.DUMMYFUNCTION("""COMPUTED_VALUE"""),"HTML/CSS;JavaScript;PHP;SQL")</f>
        <v>HTML/CSS;JavaScript;PHP;SQL</v>
      </c>
    </row>
    <row r="824">
      <c r="A824" s="3">
        <v>823.0</v>
      </c>
      <c r="B824" s="4" t="str">
        <f>IFERROR(__xludf.DUMMYFUNCTION("""COMPUTED_VALUE"""),"Bash/Shell/PowerShell;Java;Python;Ruby;SQL")</f>
        <v>Bash/Shell/PowerShell;Java;Python;Ruby;SQL</v>
      </c>
    </row>
    <row r="825">
      <c r="A825" s="3">
        <v>824.0</v>
      </c>
      <c r="B825" s="4" t="str">
        <f>IFERROR(__xludf.DUMMYFUNCTION("""COMPUTED_VALUE"""),"Bash/Shell/PowerShell;HTML/CSS;Java;JavaScript;TypeScript")</f>
        <v>Bash/Shell/PowerShell;HTML/CSS;Java;JavaScript;TypeScript</v>
      </c>
    </row>
    <row r="826">
      <c r="A826" s="3">
        <v>825.0</v>
      </c>
      <c r="B826" s="4" t="str">
        <f>IFERROR(__xludf.DUMMYFUNCTION("""COMPUTED_VALUE"""),"Java;PHP")</f>
        <v>Java;PHP</v>
      </c>
    </row>
    <row r="827">
      <c r="A827" s="3">
        <v>826.0</v>
      </c>
      <c r="B827" s="4" t="str">
        <f>IFERROR(__xludf.DUMMYFUNCTION("""COMPUTED_VALUE"""),"Java;Python")</f>
        <v>Java;Python</v>
      </c>
    </row>
    <row r="828">
      <c r="A828" s="3">
        <v>827.0</v>
      </c>
      <c r="B828" s="4" t="str">
        <f>IFERROR(__xludf.DUMMYFUNCTION("""COMPUTED_VALUE"""),"C")</f>
        <v>C</v>
      </c>
    </row>
    <row r="829">
      <c r="A829" s="3">
        <v>828.0</v>
      </c>
      <c r="B829" s="4" t="str">
        <f>IFERROR(__xludf.DUMMYFUNCTION("""COMPUTED_VALUE"""),"Go;HTML/CSS;JavaScript;Ruby;SQL;TypeScript")</f>
        <v>Go;HTML/CSS;JavaScript;Ruby;SQL;TypeScript</v>
      </c>
    </row>
    <row r="830">
      <c r="A830" s="3">
        <v>829.0</v>
      </c>
      <c r="B830" s="4" t="str">
        <f>IFERROR(__xludf.DUMMYFUNCTION("""COMPUTED_VALUE"""),"Bash/Shell/PowerShell;Go;HTML/CSS;Java;JavaScript;Python")</f>
        <v>Bash/Shell/PowerShell;Go;HTML/CSS;Java;JavaScript;Python</v>
      </c>
    </row>
    <row r="831">
      <c r="A831" s="3">
        <v>830.0</v>
      </c>
      <c r="B831" s="4" t="str">
        <f>IFERROR(__xludf.DUMMYFUNCTION("""COMPUTED_VALUE"""),"Bash/Shell/PowerShell;C#;HTML/CSS;JavaScript;PHP;SQL")</f>
        <v>Bash/Shell/PowerShell;C#;HTML/CSS;JavaScript;PHP;SQL</v>
      </c>
    </row>
    <row r="832">
      <c r="A832" s="3">
        <v>831.0</v>
      </c>
      <c r="B832" s="4" t="str">
        <f>IFERROR(__xludf.DUMMYFUNCTION("""COMPUTED_VALUE"""),"HTML/CSS;Java;JavaScript;Ruby")</f>
        <v>HTML/CSS;Java;JavaScript;Ruby</v>
      </c>
    </row>
    <row r="833">
      <c r="A833" s="3">
        <v>832.0</v>
      </c>
      <c r="B833" s="4" t="str">
        <f>IFERROR(__xludf.DUMMYFUNCTION("""COMPUTED_VALUE"""),"Bash/Shell/PowerShell;C#;HTML/CSS;JavaScript")</f>
        <v>Bash/Shell/PowerShell;C#;HTML/CSS;JavaScript</v>
      </c>
    </row>
    <row r="834">
      <c r="A834" s="3">
        <v>833.0</v>
      </c>
      <c r="B834" s="4" t="str">
        <f>IFERROR(__xludf.DUMMYFUNCTION("""COMPUTED_VALUE"""),"Bash/Shell/PowerShell;C++;HTML/CSS;JavaScript;Python")</f>
        <v>Bash/Shell/PowerShell;C++;HTML/CSS;JavaScript;Python</v>
      </c>
    </row>
    <row r="835">
      <c r="A835" s="3">
        <v>834.0</v>
      </c>
      <c r="B835" s="4" t="str">
        <f>IFERROR(__xludf.DUMMYFUNCTION("""COMPUTED_VALUE"""),"C;Java;Python;SQL")</f>
        <v>C;Java;Python;SQL</v>
      </c>
    </row>
    <row r="836">
      <c r="A836" s="3">
        <v>835.0</v>
      </c>
      <c r="B836" s="4" t="str">
        <f>IFERROR(__xludf.DUMMYFUNCTION("""COMPUTED_VALUE"""),"HTML/CSS;JavaScript;PHP;SQL")</f>
        <v>HTML/CSS;JavaScript;PHP;SQL</v>
      </c>
    </row>
    <row r="837">
      <c r="A837" s="3">
        <v>836.0</v>
      </c>
      <c r="B837" s="4" t="str">
        <f>IFERROR(__xludf.DUMMYFUNCTION("""COMPUTED_VALUE"""),"Bash/Shell/PowerShell;C;HTML/CSS;JavaScript")</f>
        <v>Bash/Shell/PowerShell;C;HTML/CSS;JavaScript</v>
      </c>
    </row>
    <row r="838">
      <c r="A838" s="3">
        <v>837.0</v>
      </c>
      <c r="B838" s="4" t="str">
        <f>IFERROR(__xludf.DUMMYFUNCTION("""COMPUTED_VALUE"""),"Bash/Shell/PowerShell;Java;JavaScript;Python;TypeScript")</f>
        <v>Bash/Shell/PowerShell;Java;JavaScript;Python;TypeScript</v>
      </c>
    </row>
    <row r="839">
      <c r="A839" s="3">
        <v>838.0</v>
      </c>
      <c r="B839" s="4" t="str">
        <f>IFERROR(__xludf.DUMMYFUNCTION("""COMPUTED_VALUE"""),"Python;R;Other(s):")</f>
        <v>Python;R;Other(s):</v>
      </c>
    </row>
    <row r="840">
      <c r="A840" s="3">
        <v>839.0</v>
      </c>
      <c r="B840" s="4" t="str">
        <f>IFERROR(__xludf.DUMMYFUNCTION("""COMPUTED_VALUE"""),"Java;Python;SQL")</f>
        <v>Java;Python;SQL</v>
      </c>
    </row>
    <row r="841">
      <c r="A841" s="3">
        <v>840.0</v>
      </c>
      <c r="B841" s="4" t="str">
        <f>IFERROR(__xludf.DUMMYFUNCTION("""COMPUTED_VALUE"""),"HTML/CSS;JavaScript;TypeScript")</f>
        <v>HTML/CSS;JavaScript;TypeScript</v>
      </c>
    </row>
    <row r="842">
      <c r="A842" s="3">
        <v>841.0</v>
      </c>
      <c r="B842" s="4" t="str">
        <f>IFERROR(__xludf.DUMMYFUNCTION("""COMPUTED_VALUE"""),"C#;HTML/CSS;Java;JavaScript;Python;R")</f>
        <v>C#;HTML/CSS;Java;JavaScript;Python;R</v>
      </c>
    </row>
    <row r="843">
      <c r="A843" s="3">
        <v>842.0</v>
      </c>
      <c r="B843" s="4" t="str">
        <f>IFERROR(__xludf.DUMMYFUNCTION("""COMPUTED_VALUE"""),"HTML/CSS;JavaScript;PHP;SQL")</f>
        <v>HTML/CSS;JavaScript;PHP;SQL</v>
      </c>
    </row>
    <row r="844">
      <c r="A844" s="3">
        <v>843.0</v>
      </c>
      <c r="B844" s="4" t="str">
        <f>IFERROR(__xludf.DUMMYFUNCTION("""COMPUTED_VALUE"""),"C#;Java;SQL")</f>
        <v>C#;Java;SQL</v>
      </c>
    </row>
    <row r="845">
      <c r="A845" s="3">
        <v>844.0</v>
      </c>
      <c r="B845" s="4" t="str">
        <f>IFERROR(__xludf.DUMMYFUNCTION("""COMPUTED_VALUE"""),"C#;Java;JavaScript;Python")</f>
        <v>C#;Java;JavaScript;Python</v>
      </c>
    </row>
    <row r="846">
      <c r="A846" s="3">
        <v>845.0</v>
      </c>
      <c r="B846" s="4" t="str">
        <f>IFERROR(__xludf.DUMMYFUNCTION("""COMPUTED_VALUE"""),"C;HTML/CSS;Java;JavaScript;Python;SQL")</f>
        <v>C;HTML/CSS;Java;JavaScript;Python;SQL</v>
      </c>
    </row>
    <row r="847">
      <c r="A847" s="3">
        <v>846.0</v>
      </c>
      <c r="B847" s="4" t="str">
        <f>IFERROR(__xludf.DUMMYFUNCTION("""COMPUTED_VALUE"""),"C#;F#;HTML/CSS;Java;JavaScript;PHP;SQL;VBA")</f>
        <v>C#;F#;HTML/CSS;Java;JavaScript;PHP;SQL;VBA</v>
      </c>
    </row>
    <row r="848">
      <c r="A848" s="3">
        <v>847.0</v>
      </c>
      <c r="B848" s="4" t="str">
        <f>IFERROR(__xludf.DUMMYFUNCTION("""COMPUTED_VALUE"""),"Bash/Shell/PowerShell;C#;HTML/CSS;JavaScript;Swift")</f>
        <v>Bash/Shell/PowerShell;C#;HTML/CSS;JavaScript;Swift</v>
      </c>
    </row>
    <row r="849">
      <c r="A849" s="3">
        <v>848.0</v>
      </c>
      <c r="B849" s="4" t="str">
        <f>IFERROR(__xludf.DUMMYFUNCTION("""COMPUTED_VALUE"""),"C#;HTML/CSS;JavaScript;Python;SQL")</f>
        <v>C#;HTML/CSS;JavaScript;Python;SQL</v>
      </c>
    </row>
    <row r="850">
      <c r="A850" s="3">
        <v>849.0</v>
      </c>
      <c r="B850" s="4" t="str">
        <f>IFERROR(__xludf.DUMMYFUNCTION("""COMPUTED_VALUE"""),"Bash/Shell/PowerShell;C++;C#")</f>
        <v>Bash/Shell/PowerShell;C++;C#</v>
      </c>
    </row>
    <row r="851">
      <c r="A851" s="3">
        <v>850.0</v>
      </c>
      <c r="B851" s="4" t="str">
        <f>IFERROR(__xludf.DUMMYFUNCTION("""COMPUTED_VALUE"""),"HTML/CSS;PHP;VBA")</f>
        <v>HTML/CSS;PHP;VBA</v>
      </c>
    </row>
    <row r="852">
      <c r="A852" s="3">
        <v>851.0</v>
      </c>
      <c r="B852" s="4" t="str">
        <f>IFERROR(__xludf.DUMMYFUNCTION("""COMPUTED_VALUE"""),"Bash/Shell/PowerShell;Dart;Go;HTML/CSS;Java;JavaScript;Python;TypeScript")</f>
        <v>Bash/Shell/PowerShell;Dart;Go;HTML/CSS;Java;JavaScript;Python;TypeScript</v>
      </c>
    </row>
    <row r="853">
      <c r="A853" s="3">
        <v>852.0</v>
      </c>
      <c r="B853" s="4" t="str">
        <f>IFERROR(__xludf.DUMMYFUNCTION("""COMPUTED_VALUE"""),"C#;Java;JavaScript;TypeScript")</f>
        <v>C#;Java;JavaScript;TypeScript</v>
      </c>
    </row>
    <row r="854">
      <c r="A854" s="3">
        <v>853.0</v>
      </c>
      <c r="B854" s="4" t="str">
        <f>IFERROR(__xludf.DUMMYFUNCTION("""COMPUTED_VALUE"""),"C++;Python;Scala")</f>
        <v>C++;Python;Scala</v>
      </c>
    </row>
    <row r="855">
      <c r="A855" s="3">
        <v>854.0</v>
      </c>
      <c r="B855" s="4" t="str">
        <f>IFERROR(__xludf.DUMMYFUNCTION("""COMPUTED_VALUE"""),"C#;HTML/CSS;JavaScript")</f>
        <v>C#;HTML/CSS;JavaScript</v>
      </c>
    </row>
    <row r="856">
      <c r="A856" s="3">
        <v>855.0</v>
      </c>
      <c r="B856" s="4" t="str">
        <f>IFERROR(__xludf.DUMMYFUNCTION("""COMPUTED_VALUE"""),"Assembly;Bash/Shell/PowerShell;HTML/CSS;Java;JavaScript;PHP;Python;TypeScript")</f>
        <v>Assembly;Bash/Shell/PowerShell;HTML/CSS;Java;JavaScript;PHP;Python;TypeScript</v>
      </c>
    </row>
    <row r="857">
      <c r="A857" s="3">
        <v>856.0</v>
      </c>
      <c r="B857" s="4" t="str">
        <f>IFERROR(__xludf.DUMMYFUNCTION("""COMPUTED_VALUE"""),"Java;JavaScript;Kotlin")</f>
        <v>Java;JavaScript;Kotlin</v>
      </c>
    </row>
    <row r="858">
      <c r="A858" s="3">
        <v>857.0</v>
      </c>
      <c r="B858" s="4" t="str">
        <f>IFERROR(__xludf.DUMMYFUNCTION("""COMPUTED_VALUE"""),"Python;SQL")</f>
        <v>Python;SQL</v>
      </c>
    </row>
    <row r="859">
      <c r="A859" s="3">
        <v>858.0</v>
      </c>
      <c r="B859" s="4" t="str">
        <f>IFERROR(__xludf.DUMMYFUNCTION("""COMPUTED_VALUE"""),"Assembly;Bash/Shell/PowerShell;C;C++;HTML/CSS;Java;JavaScript;PHP;Python;Ruby;SQL")</f>
        <v>Assembly;Bash/Shell/PowerShell;C;C++;HTML/CSS;Java;JavaScript;PHP;Python;Ruby;SQL</v>
      </c>
    </row>
    <row r="860">
      <c r="A860" s="3">
        <v>859.0</v>
      </c>
      <c r="B860" s="4" t="str">
        <f>IFERROR(__xludf.DUMMYFUNCTION("""COMPUTED_VALUE"""),"Bash/Shell/PowerShell;C;HTML/CSS;JavaScript;Python;Ruby;SQL;TypeScript")</f>
        <v>Bash/Shell/PowerShell;C;HTML/CSS;JavaScript;Python;Ruby;SQL;TypeScript</v>
      </c>
    </row>
    <row r="861">
      <c r="A861" s="3">
        <v>860.0</v>
      </c>
      <c r="B861" s="4" t="str">
        <f>IFERROR(__xludf.DUMMYFUNCTION("""COMPUTED_VALUE"""),"C++;C#")</f>
        <v>C++;C#</v>
      </c>
    </row>
    <row r="862">
      <c r="A862" s="3">
        <v>861.0</v>
      </c>
      <c r="B862" s="4" t="str">
        <f>IFERROR(__xludf.DUMMYFUNCTION("""COMPUTED_VALUE"""),"Bash/Shell/PowerShell;Go;JavaScript;Python;Rust;SQL")</f>
        <v>Bash/Shell/PowerShell;Go;JavaScript;Python;Rust;SQL</v>
      </c>
    </row>
    <row r="863">
      <c r="A863" s="3">
        <v>862.0</v>
      </c>
      <c r="B863" s="4" t="str">
        <f>IFERROR(__xludf.DUMMYFUNCTION("""COMPUTED_VALUE"""),"Dart;HTML/CSS;JavaScript;Kotlin;Rust")</f>
        <v>Dart;HTML/CSS;JavaScript;Kotlin;Rust</v>
      </c>
    </row>
    <row r="864">
      <c r="A864" s="3">
        <v>863.0</v>
      </c>
      <c r="B864" s="4" t="str">
        <f>IFERROR(__xludf.DUMMYFUNCTION("""COMPUTED_VALUE"""),"Java;SQL;Other(s):")</f>
        <v>Java;SQL;Other(s):</v>
      </c>
    </row>
    <row r="865">
      <c r="A865" s="3">
        <v>864.0</v>
      </c>
      <c r="B865" s="4" t="str">
        <f>IFERROR(__xludf.DUMMYFUNCTION("""COMPUTED_VALUE"""),"Bash/Shell/PowerShell;C#;HTML/CSS;Java;JavaScript;SQL;Other(s):")</f>
        <v>Bash/Shell/PowerShell;C#;HTML/CSS;Java;JavaScript;SQL;Other(s):</v>
      </c>
    </row>
    <row r="866">
      <c r="A866" s="3">
        <v>865.0</v>
      </c>
      <c r="B866" s="4" t="str">
        <f>IFERROR(__xludf.DUMMYFUNCTION("""COMPUTED_VALUE"""),"HTML/CSS;JavaScript;Python;TypeScript")</f>
        <v>HTML/CSS;JavaScript;Python;TypeScript</v>
      </c>
    </row>
    <row r="867">
      <c r="A867" s="3">
        <v>866.0</v>
      </c>
      <c r="B867" s="4" t="str">
        <f>IFERROR(__xludf.DUMMYFUNCTION("""COMPUTED_VALUE"""),"C;C++")</f>
        <v>C;C++</v>
      </c>
    </row>
    <row r="868">
      <c r="A868" s="3">
        <v>867.0</v>
      </c>
      <c r="B868" s="4" t="str">
        <f>IFERROR(__xludf.DUMMYFUNCTION("""COMPUTED_VALUE"""),"Bash/Shell/PowerShell;HTML/CSS;JavaScript;PHP;Python;SQL")</f>
        <v>Bash/Shell/PowerShell;HTML/CSS;JavaScript;PHP;Python;SQL</v>
      </c>
    </row>
    <row r="869">
      <c r="A869" s="3">
        <v>868.0</v>
      </c>
      <c r="B869" s="4" t="str">
        <f>IFERROR(__xludf.DUMMYFUNCTION("""COMPUTED_VALUE"""),"C;HTML/CSS;JavaScript;Python;SQL;TypeScript")</f>
        <v>C;HTML/CSS;JavaScript;Python;SQL;TypeScript</v>
      </c>
    </row>
    <row r="870">
      <c r="A870" s="3">
        <v>869.0</v>
      </c>
      <c r="B870" s="4" t="str">
        <f>IFERROR(__xludf.DUMMYFUNCTION("""COMPUTED_VALUE"""),"C++;HTML/CSS;JavaScript;Rust;SQL;TypeScript;Other(s):")</f>
        <v>C++;HTML/CSS;JavaScript;Rust;SQL;TypeScript;Other(s):</v>
      </c>
    </row>
    <row r="871">
      <c r="A871" s="3">
        <v>870.0</v>
      </c>
      <c r="B871" s="4" t="str">
        <f>IFERROR(__xludf.DUMMYFUNCTION("""COMPUTED_VALUE"""),"Bash/Shell/PowerShell;Objective-C;Ruby;Swift")</f>
        <v>Bash/Shell/PowerShell;Objective-C;Ruby;Swift</v>
      </c>
    </row>
    <row r="872">
      <c r="A872" s="3">
        <v>871.0</v>
      </c>
      <c r="B872" s="4" t="str">
        <f>IFERROR(__xludf.DUMMYFUNCTION("""COMPUTED_VALUE"""),"C;Go;JavaScript;SQL;TypeScript")</f>
        <v>C;Go;JavaScript;SQL;TypeScript</v>
      </c>
    </row>
    <row r="873">
      <c r="A873" s="3">
        <v>872.0</v>
      </c>
      <c r="B873" s="4" t="str">
        <f>IFERROR(__xludf.DUMMYFUNCTION("""COMPUTED_VALUE"""),"Java;JavaScript;PHP;Python")</f>
        <v>Java;JavaScript;PHP;Python</v>
      </c>
    </row>
    <row r="874">
      <c r="A874" s="3">
        <v>873.0</v>
      </c>
      <c r="B874" s="4" t="str">
        <f>IFERROR(__xludf.DUMMYFUNCTION("""COMPUTED_VALUE"""),"C++;Java;SQL;Swift")</f>
        <v>C++;Java;SQL;Swift</v>
      </c>
    </row>
    <row r="875">
      <c r="A875" s="3">
        <v>874.0</v>
      </c>
      <c r="B875" s="4" t="str">
        <f>IFERROR(__xludf.DUMMYFUNCTION("""COMPUTED_VALUE"""),"C#;HTML/CSS;JavaScript;SQL")</f>
        <v>C#;HTML/CSS;JavaScript;SQL</v>
      </c>
    </row>
    <row r="876">
      <c r="A876" s="3">
        <v>875.0</v>
      </c>
      <c r="B876" s="4" t="str">
        <f>IFERROR(__xludf.DUMMYFUNCTION("""COMPUTED_VALUE"""),"HTML/CSS;Java;PHP;SQL")</f>
        <v>HTML/CSS;Java;PHP;SQL</v>
      </c>
    </row>
    <row r="877">
      <c r="A877" s="3">
        <v>876.0</v>
      </c>
      <c r="B877" s="4" t="str">
        <f>IFERROR(__xludf.DUMMYFUNCTION("""COMPUTED_VALUE"""),"C#;Clojure;JavaScript;PHP;Python;R;SQL")</f>
        <v>C#;Clojure;JavaScript;PHP;Python;R;SQL</v>
      </c>
    </row>
    <row r="878">
      <c r="A878" s="3">
        <v>877.0</v>
      </c>
      <c r="B878" s="4" t="str">
        <f>IFERROR(__xludf.DUMMYFUNCTION("""COMPUTED_VALUE"""),"C#;Java;JavaScript;SQL")</f>
        <v>C#;Java;JavaScript;SQL</v>
      </c>
    </row>
    <row r="879">
      <c r="A879" s="3">
        <v>878.0</v>
      </c>
      <c r="B879" s="4" t="str">
        <f>IFERROR(__xludf.DUMMYFUNCTION("""COMPUTED_VALUE"""),"Bash/Shell/PowerShell;C;C#;HTML/CSS;JavaScript;PHP;Python")</f>
        <v>Bash/Shell/PowerShell;C;C#;HTML/CSS;JavaScript;PHP;Python</v>
      </c>
    </row>
    <row r="880">
      <c r="A880" s="3">
        <v>879.0</v>
      </c>
      <c r="B880" s="4" t="str">
        <f>IFERROR(__xludf.DUMMYFUNCTION("""COMPUTED_VALUE"""),"Bash/Shell/PowerShell;Java;SQL")</f>
        <v>Bash/Shell/PowerShell;Java;SQL</v>
      </c>
    </row>
    <row r="881">
      <c r="A881" s="3">
        <v>880.0</v>
      </c>
      <c r="B881" s="4" t="str">
        <f>IFERROR(__xludf.DUMMYFUNCTION("""COMPUTED_VALUE"""),"Java")</f>
        <v>Java</v>
      </c>
    </row>
    <row r="882">
      <c r="A882" s="3">
        <v>881.0</v>
      </c>
      <c r="B882" s="4" t="str">
        <f>IFERROR(__xludf.DUMMYFUNCTION("""COMPUTED_VALUE"""),"C#;Clojure;JavaScript;TypeScript")</f>
        <v>C#;Clojure;JavaScript;TypeScript</v>
      </c>
    </row>
    <row r="883">
      <c r="A883" s="3">
        <v>882.0</v>
      </c>
      <c r="B883" s="4" t="str">
        <f>IFERROR(__xludf.DUMMYFUNCTION("""COMPUTED_VALUE"""),"Go;HTML/CSS;JavaScript;Python;SQL;TypeScript")</f>
        <v>Go;HTML/CSS;JavaScript;Python;SQL;TypeScript</v>
      </c>
    </row>
    <row r="884">
      <c r="A884" s="3">
        <v>883.0</v>
      </c>
      <c r="B884" s="4" t="str">
        <f>IFERROR(__xludf.DUMMYFUNCTION("""COMPUTED_VALUE"""),"C#;HTML/CSS;Java;JavaScript;SQL")</f>
        <v>C#;HTML/CSS;Java;JavaScript;SQL</v>
      </c>
    </row>
    <row r="885">
      <c r="A885" s="3">
        <v>884.0</v>
      </c>
      <c r="B885" s="4" t="str">
        <f>IFERROR(__xludf.DUMMYFUNCTION("""COMPUTED_VALUE"""),"Bash/Shell/PowerShell;C;C++;Python")</f>
        <v>Bash/Shell/PowerShell;C;C++;Python</v>
      </c>
    </row>
    <row r="886">
      <c r="A886" s="3">
        <v>885.0</v>
      </c>
      <c r="B886" s="4" t="str">
        <f>IFERROR(__xludf.DUMMYFUNCTION("""COMPUTED_VALUE"""),"Bash/Shell/PowerShell;C;C++;C#;HTML/CSS;Java;JavaScript;PHP;Python")</f>
        <v>Bash/Shell/PowerShell;C;C++;C#;HTML/CSS;Java;JavaScript;PHP;Python</v>
      </c>
    </row>
    <row r="887">
      <c r="A887" s="3">
        <v>886.0</v>
      </c>
      <c r="B887" s="4" t="str">
        <f>IFERROR(__xludf.DUMMYFUNCTION("""COMPUTED_VALUE"""),"Bash/Shell/PowerShell;C++;C#;HTML/CSS;JavaScript;Python")</f>
        <v>Bash/Shell/PowerShell;C++;C#;HTML/CSS;JavaScript;Python</v>
      </c>
    </row>
    <row r="888">
      <c r="A888" s="3">
        <v>887.0</v>
      </c>
      <c r="B888" s="4" t="str">
        <f>IFERROR(__xludf.DUMMYFUNCTION("""COMPUTED_VALUE"""),"Bash/Shell/PowerShell;C#;HTML/CSS;Java;JavaScript;Python;SQL")</f>
        <v>Bash/Shell/PowerShell;C#;HTML/CSS;Java;JavaScript;Python;SQL</v>
      </c>
    </row>
    <row r="889">
      <c r="A889" s="3">
        <v>888.0</v>
      </c>
      <c r="B889" s="4" t="str">
        <f>IFERROR(__xludf.DUMMYFUNCTION("""COMPUTED_VALUE"""),"Bash/Shell/PowerShell;C#;HTML/CSS;JavaScript;Python;SQL")</f>
        <v>Bash/Shell/PowerShell;C#;HTML/CSS;JavaScript;Python;SQL</v>
      </c>
    </row>
    <row r="890">
      <c r="A890" s="3">
        <v>889.0</v>
      </c>
      <c r="B890" s="4" t="str">
        <f>IFERROR(__xludf.DUMMYFUNCTION("""COMPUTED_VALUE"""),"C;C++;C#;HTML/CSS")</f>
        <v>C;C++;C#;HTML/CSS</v>
      </c>
    </row>
    <row r="891">
      <c r="A891" s="3">
        <v>890.0</v>
      </c>
      <c r="B891" s="4" t="str">
        <f>IFERROR(__xludf.DUMMYFUNCTION("""COMPUTED_VALUE"""),"Assembly;Bash/Shell/PowerShell;C;C++;HTML/CSS;Java;JavaScript;PHP;Python;SQL;TypeScript")</f>
        <v>Assembly;Bash/Shell/PowerShell;C;C++;HTML/CSS;Java;JavaScript;PHP;Python;SQL;TypeScript</v>
      </c>
    </row>
    <row r="892">
      <c r="A892" s="3">
        <v>891.0</v>
      </c>
      <c r="B892" s="4" t="str">
        <f>IFERROR(__xludf.DUMMYFUNCTION("""COMPUTED_VALUE"""),"Bash/Shell/PowerShell;C++;R;Other(s):")</f>
        <v>Bash/Shell/PowerShell;C++;R;Other(s):</v>
      </c>
    </row>
    <row r="893">
      <c r="A893" s="3">
        <v>892.0</v>
      </c>
      <c r="B893" s="4" t="str">
        <f>IFERROR(__xludf.DUMMYFUNCTION("""COMPUTED_VALUE"""),"HTML/CSS;Java;JavaScript;Objective-C;SQL;Swift")</f>
        <v>HTML/CSS;Java;JavaScript;Objective-C;SQL;Swift</v>
      </c>
    </row>
    <row r="894">
      <c r="A894" s="3">
        <v>893.0</v>
      </c>
      <c r="B894" s="4" t="str">
        <f>IFERROR(__xludf.DUMMYFUNCTION("""COMPUTED_VALUE"""),"Bash/Shell/PowerShell;Python;R;Other(s):")</f>
        <v>Bash/Shell/PowerShell;Python;R;Other(s):</v>
      </c>
    </row>
    <row r="895">
      <c r="A895" s="3">
        <v>894.0</v>
      </c>
      <c r="B895" s="4" t="str">
        <f>IFERROR(__xludf.DUMMYFUNCTION("""COMPUTED_VALUE"""),"Dart;Java;JavaScript;Kotlin;Swift")</f>
        <v>Dart;Java;JavaScript;Kotlin;Swift</v>
      </c>
    </row>
    <row r="896">
      <c r="A896" s="3">
        <v>895.0</v>
      </c>
      <c r="B896" s="4" t="str">
        <f>IFERROR(__xludf.DUMMYFUNCTION("""COMPUTED_VALUE"""),"C++;C#;HTML/CSS;JavaScript;SQL;TypeScript")</f>
        <v>C++;C#;HTML/CSS;JavaScript;SQL;TypeScript</v>
      </c>
    </row>
    <row r="897">
      <c r="A897" s="3">
        <v>896.0</v>
      </c>
      <c r="B897" s="4" t="str">
        <f>IFERROR(__xludf.DUMMYFUNCTION("""COMPUTED_VALUE"""),"Elixir;HTML/CSS;JavaScript;Python;Ruby;SQL")</f>
        <v>Elixir;HTML/CSS;JavaScript;Python;Ruby;SQL</v>
      </c>
    </row>
    <row r="898">
      <c r="A898" s="3">
        <v>897.0</v>
      </c>
      <c r="B898" s="4" t="str">
        <f>IFERROR(__xludf.DUMMYFUNCTION("""COMPUTED_VALUE"""),"C#;Java;SQL")</f>
        <v>C#;Java;SQL</v>
      </c>
    </row>
    <row r="899">
      <c r="A899" s="3">
        <v>898.0</v>
      </c>
      <c r="B899" s="4" t="str">
        <f>IFERROR(__xludf.DUMMYFUNCTION("""COMPUTED_VALUE"""),"HTML/CSS;JavaScript")</f>
        <v>HTML/CSS;JavaScript</v>
      </c>
    </row>
    <row r="900">
      <c r="A900" s="3">
        <v>899.0</v>
      </c>
      <c r="B900" s="4" t="str">
        <f>IFERROR(__xludf.DUMMYFUNCTION("""COMPUTED_VALUE"""),"Bash/Shell/PowerShell;Go;HTML/CSS;Java;JavaScript;PHP")</f>
        <v>Bash/Shell/PowerShell;Go;HTML/CSS;Java;JavaScript;PHP</v>
      </c>
    </row>
    <row r="901">
      <c r="A901" s="3">
        <v>900.0</v>
      </c>
      <c r="B901" s="4" t="str">
        <f>IFERROR(__xludf.DUMMYFUNCTION("""COMPUTED_VALUE"""),"C#;HTML/CSS;JavaScript;SQL")</f>
        <v>C#;HTML/CSS;JavaScript;SQL</v>
      </c>
    </row>
    <row r="902">
      <c r="A902" s="3">
        <v>901.0</v>
      </c>
      <c r="B902" s="4" t="str">
        <f>IFERROR(__xludf.DUMMYFUNCTION("""COMPUTED_VALUE"""),"Bash/Shell/PowerShell;C#;F#;Java;Kotlin;Scala;SQL;TypeScript")</f>
        <v>Bash/Shell/PowerShell;C#;F#;Java;Kotlin;Scala;SQL;TypeScript</v>
      </c>
    </row>
    <row r="903">
      <c r="A903" s="3">
        <v>902.0</v>
      </c>
      <c r="B903" s="4" t="str">
        <f>IFERROR(__xludf.DUMMYFUNCTION("""COMPUTED_VALUE"""),"C#")</f>
        <v>C#</v>
      </c>
    </row>
    <row r="904">
      <c r="A904" s="3">
        <v>903.0</v>
      </c>
      <c r="B904" s="4" t="str">
        <f>IFERROR(__xludf.DUMMYFUNCTION("""COMPUTED_VALUE"""),"Bash/Shell/PowerShell;C++;C#;HTML/CSS;JavaScript;PHP;Python;SQL;TypeScript")</f>
        <v>Bash/Shell/PowerShell;C++;C#;HTML/CSS;JavaScript;PHP;Python;SQL;TypeScript</v>
      </c>
    </row>
    <row r="905">
      <c r="A905" s="3">
        <v>904.0</v>
      </c>
      <c r="B905" s="4" t="str">
        <f>IFERROR(__xludf.DUMMYFUNCTION("""COMPUTED_VALUE"""),"HTML/CSS;JavaScript;PHP;SQL;TypeScript")</f>
        <v>HTML/CSS;JavaScript;PHP;SQL;TypeScript</v>
      </c>
    </row>
    <row r="906">
      <c r="A906" s="3">
        <v>905.0</v>
      </c>
      <c r="B906" s="4" t="str">
        <f>IFERROR(__xludf.DUMMYFUNCTION("""COMPUTED_VALUE"""),"Bash/Shell/PowerShell;C++;C#;HTML/CSS;Java;JavaScript;Objective-C;PHP;SQL;VBA")</f>
        <v>Bash/Shell/PowerShell;C++;C#;HTML/CSS;Java;JavaScript;Objective-C;PHP;SQL;VBA</v>
      </c>
    </row>
    <row r="907">
      <c r="A907" s="3">
        <v>906.0</v>
      </c>
      <c r="B907" s="4" t="str">
        <f>IFERROR(__xludf.DUMMYFUNCTION("""COMPUTED_VALUE"""),"Bash/Shell/PowerShell;C#;Java;JavaScript;Python;SQL")</f>
        <v>Bash/Shell/PowerShell;C#;Java;JavaScript;Python;SQL</v>
      </c>
    </row>
    <row r="908">
      <c r="A908" s="3">
        <v>907.0</v>
      </c>
      <c r="B908" s="4" t="str">
        <f>IFERROR(__xludf.DUMMYFUNCTION("""COMPUTED_VALUE"""),"C#")</f>
        <v>C#</v>
      </c>
    </row>
    <row r="909">
      <c r="A909" s="3">
        <v>908.0</v>
      </c>
      <c r="B909" s="4" t="str">
        <f>IFERROR(__xludf.DUMMYFUNCTION("""COMPUTED_VALUE"""),"C++;HTML/CSS;JavaScript;R;Ruby;SQL")</f>
        <v>C++;HTML/CSS;JavaScript;R;Ruby;SQL</v>
      </c>
    </row>
    <row r="910">
      <c r="A910" s="3">
        <v>909.0</v>
      </c>
      <c r="B910" s="4" t="str">
        <f>IFERROR(__xludf.DUMMYFUNCTION("""COMPUTED_VALUE"""),"Bash/Shell/PowerShell;Java;JavaScript;Python;R;Ruby")</f>
        <v>Bash/Shell/PowerShell;Java;JavaScript;Python;R;Ruby</v>
      </c>
    </row>
    <row r="911">
      <c r="A911" s="3">
        <v>910.0</v>
      </c>
      <c r="B911" s="4" t="str">
        <f>IFERROR(__xludf.DUMMYFUNCTION("""COMPUTED_VALUE"""),"C#")</f>
        <v>C#</v>
      </c>
    </row>
    <row r="912">
      <c r="A912" s="3">
        <v>911.0</v>
      </c>
      <c r="B912" s="4" t="str">
        <f>IFERROR(__xludf.DUMMYFUNCTION("""COMPUTED_VALUE"""),"C;C++")</f>
        <v>C;C++</v>
      </c>
    </row>
    <row r="913">
      <c r="A913" s="3">
        <v>912.0</v>
      </c>
      <c r="B913" s="4" t="str">
        <f>IFERROR(__xludf.DUMMYFUNCTION("""COMPUTED_VALUE"""),"HTML/CSS;Java;Python;Rust;SQL")</f>
        <v>HTML/CSS;Java;Python;Rust;SQL</v>
      </c>
    </row>
    <row r="914">
      <c r="A914" s="3">
        <v>913.0</v>
      </c>
      <c r="B914" s="4" t="str">
        <f>IFERROR(__xludf.DUMMYFUNCTION("""COMPUTED_VALUE"""),"C#;HTML/CSS;JavaScript;PHP;Python;SQL")</f>
        <v>C#;HTML/CSS;JavaScript;PHP;Python;SQL</v>
      </c>
    </row>
    <row r="915">
      <c r="A915" s="3">
        <v>914.0</v>
      </c>
      <c r="B915" s="4" t="str">
        <f>IFERROR(__xludf.DUMMYFUNCTION("""COMPUTED_VALUE"""),"Assembly;Bash/Shell/PowerShell;C;C++;C#;Python;Ruby")</f>
        <v>Assembly;Bash/Shell/PowerShell;C;C++;C#;Python;Ruby</v>
      </c>
    </row>
    <row r="916">
      <c r="A916" s="3">
        <v>915.0</v>
      </c>
      <c r="B916" s="4" t="str">
        <f>IFERROR(__xludf.DUMMYFUNCTION("""COMPUTED_VALUE"""),"C#;HTML/CSS;JavaScript;Objective-C;Python;Swift")</f>
        <v>C#;HTML/CSS;JavaScript;Objective-C;Python;Swift</v>
      </c>
    </row>
    <row r="917">
      <c r="A917" s="3">
        <v>916.0</v>
      </c>
      <c r="B917" s="4" t="str">
        <f>IFERROR(__xludf.DUMMYFUNCTION("""COMPUTED_VALUE"""),"Bash/Shell/PowerShell;C++;HTML/CSS;Java;Ruby;SQL;TypeScript")</f>
        <v>Bash/Shell/PowerShell;C++;HTML/CSS;Java;Ruby;SQL;TypeScript</v>
      </c>
    </row>
    <row r="918">
      <c r="A918" s="3">
        <v>917.0</v>
      </c>
      <c r="B918" s="4" t="str">
        <f>IFERROR(__xludf.DUMMYFUNCTION("""COMPUTED_VALUE"""),"Bash/Shell/PowerShell;C;C++;JavaScript")</f>
        <v>Bash/Shell/PowerShell;C;C++;JavaScript</v>
      </c>
    </row>
    <row r="919">
      <c r="A919" s="3">
        <v>918.0</v>
      </c>
      <c r="B919" s="4" t="str">
        <f>IFERROR(__xludf.DUMMYFUNCTION("""COMPUTED_VALUE"""),"Bash/Shell/PowerShell;HTML/CSS;PHP")</f>
        <v>Bash/Shell/PowerShell;HTML/CSS;PHP</v>
      </c>
    </row>
    <row r="920">
      <c r="A920" s="3">
        <v>919.0</v>
      </c>
      <c r="B920" s="4" t="str">
        <f>IFERROR(__xludf.DUMMYFUNCTION("""COMPUTED_VALUE"""),"Bash/Shell/PowerShell;C;C++;Python;R;SQL;Other(s):")</f>
        <v>Bash/Shell/PowerShell;C;C++;Python;R;SQL;Other(s):</v>
      </c>
    </row>
    <row r="921">
      <c r="A921" s="3">
        <v>920.0</v>
      </c>
      <c r="B921" s="4" t="str">
        <f>IFERROR(__xludf.DUMMYFUNCTION("""COMPUTED_VALUE"""),"JavaScript;PHP;SQL")</f>
        <v>JavaScript;PHP;SQL</v>
      </c>
    </row>
    <row r="922">
      <c r="A922" s="3">
        <v>921.0</v>
      </c>
      <c r="B922" s="4" t="str">
        <f>IFERROR(__xludf.DUMMYFUNCTION("""COMPUTED_VALUE"""),"Bash/Shell/PowerShell;C#;HTML/CSS;JavaScript;SQL;TypeScript")</f>
        <v>Bash/Shell/PowerShell;C#;HTML/CSS;JavaScript;SQL;TypeScript</v>
      </c>
    </row>
    <row r="923">
      <c r="A923" s="3">
        <v>922.0</v>
      </c>
      <c r="B923" s="4" t="str">
        <f>IFERROR(__xludf.DUMMYFUNCTION("""COMPUTED_VALUE"""),"Python;Other(s):")</f>
        <v>Python;Other(s):</v>
      </c>
    </row>
    <row r="924">
      <c r="A924" s="3">
        <v>923.0</v>
      </c>
      <c r="B924" s="4" t="str">
        <f>IFERROR(__xludf.DUMMYFUNCTION("""COMPUTED_VALUE"""),"Dart;Java;Swift")</f>
        <v>Dart;Java;Swift</v>
      </c>
    </row>
    <row r="925">
      <c r="A925" s="3">
        <v>924.0</v>
      </c>
      <c r="B925" s="4" t="str">
        <f>IFERROR(__xludf.DUMMYFUNCTION("""COMPUTED_VALUE"""),"Bash/Shell/PowerShell;C++;C#;HTML/CSS;Java;JavaScript;PHP;Python;SQL;TypeScript")</f>
        <v>Bash/Shell/PowerShell;C++;C#;HTML/CSS;Java;JavaScript;PHP;Python;SQL;TypeScript</v>
      </c>
    </row>
    <row r="926">
      <c r="A926" s="3">
        <v>925.0</v>
      </c>
      <c r="B926" s="4" t="str">
        <f>IFERROR(__xludf.DUMMYFUNCTION("""COMPUTED_VALUE"""),"C#;SQL;Other(s):")</f>
        <v>C#;SQL;Other(s):</v>
      </c>
    </row>
    <row r="927">
      <c r="A927" s="3">
        <v>926.0</v>
      </c>
      <c r="B927" s="4" t="str">
        <f>IFERROR(__xludf.DUMMYFUNCTION("""COMPUTED_VALUE"""),"HTML/CSS;Java;PHP;SQL")</f>
        <v>HTML/CSS;Java;PHP;SQL</v>
      </c>
    </row>
    <row r="928">
      <c r="A928" s="3">
        <v>927.0</v>
      </c>
      <c r="B928" s="4" t="str">
        <f>IFERROR(__xludf.DUMMYFUNCTION("""COMPUTED_VALUE"""),"C;C++;C#;Python")</f>
        <v>C;C++;C#;Python</v>
      </c>
    </row>
    <row r="929">
      <c r="A929" s="3">
        <v>928.0</v>
      </c>
      <c r="B929" s="4" t="str">
        <f>IFERROR(__xludf.DUMMYFUNCTION("""COMPUTED_VALUE"""),"Bash/Shell/PowerShell;Java;Kotlin;Python;SQL;Other(s):")</f>
        <v>Bash/Shell/PowerShell;Java;Kotlin;Python;SQL;Other(s):</v>
      </c>
    </row>
    <row r="930">
      <c r="A930" s="3">
        <v>929.0</v>
      </c>
      <c r="B930" s="4" t="str">
        <f>IFERROR(__xludf.DUMMYFUNCTION("""COMPUTED_VALUE"""),"Bash/Shell/PowerShell;HTML/CSS;JavaScript;PHP;Python;Ruby;SQL;Swift")</f>
        <v>Bash/Shell/PowerShell;HTML/CSS;JavaScript;PHP;Python;Ruby;SQL;Swift</v>
      </c>
    </row>
    <row r="931">
      <c r="A931" s="3">
        <v>930.0</v>
      </c>
      <c r="B931" s="4" t="str">
        <f>IFERROR(__xludf.DUMMYFUNCTION("""COMPUTED_VALUE"""),"C;C++;HTML/CSS;Objective-C;Swift")</f>
        <v>C;C++;HTML/CSS;Objective-C;Swift</v>
      </c>
    </row>
    <row r="932">
      <c r="A932" s="3">
        <v>931.0</v>
      </c>
      <c r="B932" s="4" t="str">
        <f>IFERROR(__xludf.DUMMYFUNCTION("""COMPUTED_VALUE"""),"Bash/Shell/PowerShell;HTML/CSS;JavaScript;Python;R;SQL")</f>
        <v>Bash/Shell/PowerShell;HTML/CSS;JavaScript;Python;R;SQL</v>
      </c>
    </row>
    <row r="933">
      <c r="A933" s="3">
        <v>932.0</v>
      </c>
      <c r="B933" s="4" t="str">
        <f>IFERROR(__xludf.DUMMYFUNCTION("""COMPUTED_VALUE"""),"HTML/CSS;JavaScript;TypeScript")</f>
        <v>HTML/CSS;JavaScript;TypeScript</v>
      </c>
    </row>
    <row r="934">
      <c r="A934" s="3">
        <v>933.0</v>
      </c>
      <c r="B934" s="4" t="str">
        <f>IFERROR(__xludf.DUMMYFUNCTION("""COMPUTED_VALUE"""),"Bash/Shell/PowerShell;C#;HTML/CSS;Java;JavaScript;PHP;Python;Rust;SQL")</f>
        <v>Bash/Shell/PowerShell;C#;HTML/CSS;Java;JavaScript;PHP;Python;Rust;SQL</v>
      </c>
    </row>
    <row r="935">
      <c r="A935" s="3">
        <v>934.0</v>
      </c>
      <c r="B935" s="4" t="str">
        <f>IFERROR(__xludf.DUMMYFUNCTION("""COMPUTED_VALUE"""),"C#;HTML/CSS;JavaScript;PHP;SQL;TypeScript")</f>
        <v>C#;HTML/CSS;JavaScript;PHP;SQL;TypeScript</v>
      </c>
    </row>
    <row r="936">
      <c r="A936" s="3">
        <v>935.0</v>
      </c>
      <c r="B936" s="4" t="str">
        <f>IFERROR(__xludf.DUMMYFUNCTION("""COMPUTED_VALUE"""),"C++;HTML/CSS;Python;R;SQL")</f>
        <v>C++;HTML/CSS;Python;R;SQL</v>
      </c>
    </row>
    <row r="937">
      <c r="A937" s="3">
        <v>936.0</v>
      </c>
      <c r="B937" s="4" t="str">
        <f>IFERROR(__xludf.DUMMYFUNCTION("""COMPUTED_VALUE"""),"C#;HTML/CSS;JavaScript;SQL")</f>
        <v>C#;HTML/CSS;JavaScript;SQL</v>
      </c>
    </row>
    <row r="938">
      <c r="A938" s="3">
        <v>937.0</v>
      </c>
      <c r="B938" s="4" t="str">
        <f>IFERROR(__xludf.DUMMYFUNCTION("""COMPUTED_VALUE"""),"Bash/Shell/PowerShell;HTML/CSS;JavaScript;SQL")</f>
        <v>Bash/Shell/PowerShell;HTML/CSS;JavaScript;SQL</v>
      </c>
    </row>
    <row r="939">
      <c r="A939" s="3">
        <v>938.0</v>
      </c>
      <c r="B939" s="4" t="str">
        <f>IFERROR(__xludf.DUMMYFUNCTION("""COMPUTED_VALUE"""),"C#;HTML/CSS;JavaScript;SQL;TypeScript")</f>
        <v>C#;HTML/CSS;JavaScript;SQL;TypeScript</v>
      </c>
    </row>
    <row r="940">
      <c r="A940" s="3">
        <v>939.0</v>
      </c>
      <c r="B940" s="4" t="str">
        <f>IFERROR(__xludf.DUMMYFUNCTION("""COMPUTED_VALUE"""),"JavaScript;Ruby")</f>
        <v>JavaScript;Ruby</v>
      </c>
    </row>
    <row r="941">
      <c r="A941" s="3">
        <v>940.0</v>
      </c>
      <c r="B941" s="4" t="str">
        <f>IFERROR(__xludf.DUMMYFUNCTION("""COMPUTED_VALUE"""),"C;Python")</f>
        <v>C;Python</v>
      </c>
    </row>
    <row r="942">
      <c r="A942" s="3">
        <v>941.0</v>
      </c>
      <c r="B942" s="4" t="str">
        <f>IFERROR(__xludf.DUMMYFUNCTION("""COMPUTED_VALUE"""),"HTML/CSS;Java;JavaScript")</f>
        <v>HTML/CSS;Java;JavaScript</v>
      </c>
    </row>
    <row r="943">
      <c r="A943" s="3">
        <v>942.0</v>
      </c>
      <c r="B943" s="4" t="str">
        <f>IFERROR(__xludf.DUMMYFUNCTION("""COMPUTED_VALUE"""),"HTML/CSS;JavaScript;PHP;SQL")</f>
        <v>HTML/CSS;JavaScript;PHP;SQL</v>
      </c>
    </row>
    <row r="944">
      <c r="A944" s="3">
        <v>943.0</v>
      </c>
      <c r="B944" s="4" t="str">
        <f>IFERROR(__xludf.DUMMYFUNCTION("""COMPUTED_VALUE"""),"C#;HTML/CSS;Java;JavaScript;SQL")</f>
        <v>C#;HTML/CSS;Java;JavaScript;SQL</v>
      </c>
    </row>
    <row r="945">
      <c r="A945" s="3">
        <v>944.0</v>
      </c>
      <c r="B945" s="4" t="str">
        <f>IFERROR(__xludf.DUMMYFUNCTION("""COMPUTED_VALUE"""),"Bash/Shell/PowerShell;C#;HTML/CSS;JavaScript;Kotlin;SQL")</f>
        <v>Bash/Shell/PowerShell;C#;HTML/CSS;JavaScript;Kotlin;SQL</v>
      </c>
    </row>
    <row r="946">
      <c r="A946" s="3">
        <v>945.0</v>
      </c>
      <c r="B946" s="4" t="str">
        <f>IFERROR(__xludf.DUMMYFUNCTION("""COMPUTED_VALUE"""),"Bash/Shell/PowerShell;C#;HTML/CSS;JavaScript;SQL;TypeScript;Other(s):")</f>
        <v>Bash/Shell/PowerShell;C#;HTML/CSS;JavaScript;SQL;TypeScript;Other(s):</v>
      </c>
    </row>
    <row r="947">
      <c r="A947" s="3">
        <v>946.0</v>
      </c>
      <c r="B947" s="4" t="str">
        <f>IFERROR(__xludf.DUMMYFUNCTION("""COMPUTED_VALUE"""),"Assembly;HTML/CSS;Java;JavaScript;SQL")</f>
        <v>Assembly;HTML/CSS;Java;JavaScript;SQL</v>
      </c>
    </row>
    <row r="948">
      <c r="A948" s="3">
        <v>947.0</v>
      </c>
      <c r="B948" s="4" t="str">
        <f>IFERROR(__xludf.DUMMYFUNCTION("""COMPUTED_VALUE"""),"JavaScript;Python")</f>
        <v>JavaScript;Python</v>
      </c>
    </row>
    <row r="949">
      <c r="A949" s="3">
        <v>948.0</v>
      </c>
      <c r="B949" s="4" t="str">
        <f>IFERROR(__xludf.DUMMYFUNCTION("""COMPUTED_VALUE"""),"HTML/CSS;JavaScript")</f>
        <v>HTML/CSS;JavaScript</v>
      </c>
    </row>
    <row r="950">
      <c r="A950" s="3">
        <v>949.0</v>
      </c>
      <c r="B950" s="4" t="str">
        <f>IFERROR(__xludf.DUMMYFUNCTION("""COMPUTED_VALUE"""),"Assembly;C;C++;HTML/CSS;Java;JavaScript;PHP;Python")</f>
        <v>Assembly;C;C++;HTML/CSS;Java;JavaScript;PHP;Python</v>
      </c>
    </row>
    <row r="951">
      <c r="A951" s="3">
        <v>950.0</v>
      </c>
      <c r="B951" s="4" t="str">
        <f>IFERROR(__xludf.DUMMYFUNCTION("""COMPUTED_VALUE"""),"Python;R")</f>
        <v>Python;R</v>
      </c>
    </row>
    <row r="952">
      <c r="A952" s="3">
        <v>951.0</v>
      </c>
      <c r="B952" s="4" t="str">
        <f>IFERROR(__xludf.DUMMYFUNCTION("""COMPUTED_VALUE"""),"C;HTML/CSS;Java;Python;R;TypeScript;Other(s):")</f>
        <v>C;HTML/CSS;Java;Python;R;TypeScript;Other(s):</v>
      </c>
    </row>
    <row r="953">
      <c r="A953" s="3">
        <v>952.0</v>
      </c>
      <c r="B953" s="4" t="str">
        <f>IFERROR(__xludf.DUMMYFUNCTION("""COMPUTED_VALUE"""),"Bash/Shell/PowerShell;C;C++;C#;HTML/CSS;Java;JavaScript;Kotlin;Objective-C;PHP;Python;Ruby;SQL;Swift")</f>
        <v>Bash/Shell/PowerShell;C;C++;C#;HTML/CSS;Java;JavaScript;Kotlin;Objective-C;PHP;Python;Ruby;SQL;Swift</v>
      </c>
    </row>
    <row r="954">
      <c r="A954" s="3">
        <v>953.0</v>
      </c>
      <c r="B954" s="4" t="str">
        <f>IFERROR(__xludf.DUMMYFUNCTION("""COMPUTED_VALUE"""),"Bash/Shell/PowerShell;HTML/CSS;JavaScript;TypeScript;WebAssembly")</f>
        <v>Bash/Shell/PowerShell;HTML/CSS;JavaScript;TypeScript;WebAssembly</v>
      </c>
    </row>
    <row r="955">
      <c r="A955" s="3">
        <v>954.0</v>
      </c>
      <c r="B955" s="4" t="str">
        <f>IFERROR(__xludf.DUMMYFUNCTION("""COMPUTED_VALUE"""),"Bash/Shell/PowerShell;C;Go;Python;SQL")</f>
        <v>Bash/Shell/PowerShell;C;Go;Python;SQL</v>
      </c>
    </row>
    <row r="956">
      <c r="A956" s="3">
        <v>955.0</v>
      </c>
      <c r="B956" s="4" t="str">
        <f>IFERROR(__xludf.DUMMYFUNCTION("""COMPUTED_VALUE"""),"Java")</f>
        <v>Java</v>
      </c>
    </row>
    <row r="957">
      <c r="A957" s="3">
        <v>956.0</v>
      </c>
      <c r="B957" s="4" t="str">
        <f>IFERROR(__xludf.DUMMYFUNCTION("""COMPUTED_VALUE"""),"C#;HTML/CSS;Java;JavaScript;Python;SQL")</f>
        <v>C#;HTML/CSS;Java;JavaScript;Python;SQL</v>
      </c>
    </row>
    <row r="958">
      <c r="A958" s="3">
        <v>957.0</v>
      </c>
      <c r="B958" s="4" t="str">
        <f>IFERROR(__xludf.DUMMYFUNCTION("""COMPUTED_VALUE"""),"Bash/Shell/PowerShell;Go;Ruby")</f>
        <v>Bash/Shell/PowerShell;Go;Ruby</v>
      </c>
    </row>
    <row r="959">
      <c r="A959" s="3">
        <v>958.0</v>
      </c>
      <c r="B959" s="4" t="str">
        <f>IFERROR(__xludf.DUMMYFUNCTION("""COMPUTED_VALUE"""),"Bash/Shell/PowerShell;C;Scala;SQL")</f>
        <v>Bash/Shell/PowerShell;C;Scala;SQL</v>
      </c>
    </row>
    <row r="960">
      <c r="A960" s="3">
        <v>959.0</v>
      </c>
      <c r="B960" s="4" t="str">
        <f>IFERROR(__xludf.DUMMYFUNCTION("""COMPUTED_VALUE"""),"HTML/CSS;Java;JavaScript;R;SQL")</f>
        <v>HTML/CSS;Java;JavaScript;R;SQL</v>
      </c>
    </row>
    <row r="961">
      <c r="A961" s="3">
        <v>960.0</v>
      </c>
      <c r="B961" s="4" t="str">
        <f>IFERROR(__xludf.DUMMYFUNCTION("""COMPUTED_VALUE"""),"C;HTML/CSS;Java;JavaScript;Kotlin;PHP;Python;Swift")</f>
        <v>C;HTML/CSS;Java;JavaScript;Kotlin;PHP;Python;Swift</v>
      </c>
    </row>
    <row r="962">
      <c r="A962" s="3">
        <v>961.0</v>
      </c>
      <c r="B962" s="4" t="str">
        <f>IFERROR(__xludf.DUMMYFUNCTION("""COMPUTED_VALUE"""),"C++;HTML/CSS;Java;JavaScript;Python;SQL;Other(s):")</f>
        <v>C++;HTML/CSS;Java;JavaScript;Python;SQL;Other(s):</v>
      </c>
    </row>
    <row r="963">
      <c r="A963" s="3">
        <v>962.0</v>
      </c>
      <c r="B963" s="4" t="str">
        <f>IFERROR(__xludf.DUMMYFUNCTION("""COMPUTED_VALUE"""),"Java")</f>
        <v>Java</v>
      </c>
    </row>
    <row r="964">
      <c r="A964" s="3">
        <v>963.0</v>
      </c>
      <c r="B964" s="4" t="str">
        <f>IFERROR(__xludf.DUMMYFUNCTION("""COMPUTED_VALUE"""),"C#;HTML/CSS;Java;JavaScript;PHP;SQL;TypeScript")</f>
        <v>C#;HTML/CSS;Java;JavaScript;PHP;SQL;TypeScript</v>
      </c>
    </row>
    <row r="965">
      <c r="A965" s="3">
        <v>964.0</v>
      </c>
      <c r="B965" s="4" t="str">
        <f>IFERROR(__xludf.DUMMYFUNCTION("""COMPUTED_VALUE"""),"Java;JavaScript;TypeScript")</f>
        <v>Java;JavaScript;TypeScript</v>
      </c>
    </row>
    <row r="966">
      <c r="A966" s="3">
        <v>965.0</v>
      </c>
      <c r="B966" s="4" t="str">
        <f>IFERROR(__xludf.DUMMYFUNCTION("""COMPUTED_VALUE"""),"Bash/Shell/PowerShell;C;C++;C#;Java;SQL")</f>
        <v>Bash/Shell/PowerShell;C;C++;C#;Java;SQL</v>
      </c>
    </row>
    <row r="967">
      <c r="A967" s="3">
        <v>966.0</v>
      </c>
      <c r="B967" s="4" t="str">
        <f>IFERROR(__xludf.DUMMYFUNCTION("""COMPUTED_VALUE"""),"Bash/Shell/PowerShell;HTML/CSS;Other(s):")</f>
        <v>Bash/Shell/PowerShell;HTML/CSS;Other(s):</v>
      </c>
    </row>
    <row r="968">
      <c r="A968" s="3">
        <v>967.0</v>
      </c>
      <c r="B968" s="4" t="str">
        <f>IFERROR(__xludf.DUMMYFUNCTION("""COMPUTED_VALUE"""),"C#;HTML/CSS;JavaScript;SQL;TypeScript")</f>
        <v>C#;HTML/CSS;JavaScript;SQL;TypeScript</v>
      </c>
    </row>
    <row r="969">
      <c r="A969" s="3">
        <v>968.0</v>
      </c>
      <c r="B969" s="4" t="str">
        <f>IFERROR(__xludf.DUMMYFUNCTION("""COMPUTED_VALUE"""),"C#;JavaScript;Python;TypeScript")</f>
        <v>C#;JavaScript;Python;TypeScript</v>
      </c>
    </row>
    <row r="970">
      <c r="A970" s="3">
        <v>969.0</v>
      </c>
      <c r="B970" s="4" t="str">
        <f>IFERROR(__xludf.DUMMYFUNCTION("""COMPUTED_VALUE"""),"C#;HTML/CSS;Java;JavaScript;PHP;SQL")</f>
        <v>C#;HTML/CSS;Java;JavaScript;PHP;SQL</v>
      </c>
    </row>
    <row r="971">
      <c r="A971" s="3">
        <v>970.0</v>
      </c>
      <c r="B971" s="4" t="str">
        <f>IFERROR(__xludf.DUMMYFUNCTION("""COMPUTED_VALUE"""),"C++;Go;Other(s):")</f>
        <v>C++;Go;Other(s):</v>
      </c>
    </row>
    <row r="972">
      <c r="A972" s="3">
        <v>971.0</v>
      </c>
      <c r="B972" s="4" t="str">
        <f>IFERROR(__xludf.DUMMYFUNCTION("""COMPUTED_VALUE"""),"C#;HTML/CSS;JavaScript;SQL")</f>
        <v>C#;HTML/CSS;JavaScript;SQL</v>
      </c>
    </row>
    <row r="973">
      <c r="A973" s="3">
        <v>972.0</v>
      </c>
      <c r="B973" s="4" t="str">
        <f>IFERROR(__xludf.DUMMYFUNCTION("""COMPUTED_VALUE"""),"Assembly;Bash/Shell/PowerShell;C;R;Ruby;SQL;Other(s):")</f>
        <v>Assembly;Bash/Shell/PowerShell;C;R;Ruby;SQL;Other(s):</v>
      </c>
    </row>
    <row r="974">
      <c r="A974" s="3">
        <v>973.0</v>
      </c>
      <c r="B974" s="4" t="str">
        <f>IFERROR(__xludf.DUMMYFUNCTION("""COMPUTED_VALUE"""),"Assembly;C;C++;HTML/CSS;Java;JavaScript;Kotlin;PHP;Python;SQL")</f>
        <v>Assembly;C;C++;HTML/CSS;Java;JavaScript;Kotlin;PHP;Python;SQL</v>
      </c>
    </row>
    <row r="975">
      <c r="A975" s="3">
        <v>974.0</v>
      </c>
      <c r="B975" s="4" t="str">
        <f>IFERROR(__xludf.DUMMYFUNCTION("""COMPUTED_VALUE"""),"JavaScript;Ruby;SQL")</f>
        <v>JavaScript;Ruby;SQL</v>
      </c>
    </row>
    <row r="976">
      <c r="A976" s="3">
        <v>975.0</v>
      </c>
      <c r="B976" s="4" t="str">
        <f>IFERROR(__xludf.DUMMYFUNCTION("""COMPUTED_VALUE"""),"Bash/Shell/PowerShell;C;C++;HTML/CSS;Python")</f>
        <v>Bash/Shell/PowerShell;C;C++;HTML/CSS;Python</v>
      </c>
    </row>
    <row r="977">
      <c r="A977" s="3">
        <v>976.0</v>
      </c>
      <c r="B977" s="4" t="str">
        <f>IFERROR(__xludf.DUMMYFUNCTION("""COMPUTED_VALUE"""),"Python;SQL")</f>
        <v>Python;SQL</v>
      </c>
    </row>
    <row r="978">
      <c r="A978" s="3">
        <v>977.0</v>
      </c>
      <c r="B978" s="4" t="str">
        <f>IFERROR(__xludf.DUMMYFUNCTION("""COMPUTED_VALUE"""),"HTML/CSS;JavaScript;PHP;Python;SQL;VBA")</f>
        <v>HTML/CSS;JavaScript;PHP;Python;SQL;VBA</v>
      </c>
    </row>
    <row r="979">
      <c r="A979" s="3">
        <v>978.0</v>
      </c>
      <c r="B979" s="4" t="str">
        <f>IFERROR(__xludf.DUMMYFUNCTION("""COMPUTED_VALUE"""),"Bash/Shell/PowerShell;C;C++;HTML/CSS;Java;JavaScript;Python;SQL;Swift")</f>
        <v>Bash/Shell/PowerShell;C;C++;HTML/CSS;Java;JavaScript;Python;SQL;Swift</v>
      </c>
    </row>
    <row r="980">
      <c r="A980" s="3">
        <v>979.0</v>
      </c>
      <c r="B980" s="4" t="str">
        <f>IFERROR(__xludf.DUMMYFUNCTION("""COMPUTED_VALUE"""),"Assembly;Bash/Shell/PowerShell;C;C++;C#;Go;HTML/CSS;Java;JavaScript;PHP;Python;R;Ruby;Rust;SQL;VBA")</f>
        <v>Assembly;Bash/Shell/PowerShell;C;C++;C#;Go;HTML/CSS;Java;JavaScript;PHP;Python;R;Ruby;Rust;SQL;VBA</v>
      </c>
    </row>
    <row r="981">
      <c r="A981" s="3">
        <v>980.0</v>
      </c>
      <c r="B981" s="4" t="str">
        <f>IFERROR(__xludf.DUMMYFUNCTION("""COMPUTED_VALUE"""),"Bash/Shell/PowerShell;JavaScript;Python;SQL")</f>
        <v>Bash/Shell/PowerShell;JavaScript;Python;SQL</v>
      </c>
    </row>
    <row r="982">
      <c r="A982" s="3">
        <v>981.0</v>
      </c>
      <c r="B982" s="4" t="str">
        <f>IFERROR(__xludf.DUMMYFUNCTION("""COMPUTED_VALUE"""),"PHP;Python;SQL")</f>
        <v>PHP;Python;SQL</v>
      </c>
    </row>
    <row r="983">
      <c r="A983" s="3">
        <v>982.0</v>
      </c>
      <c r="B983" s="4" t="str">
        <f>IFERROR(__xludf.DUMMYFUNCTION("""COMPUTED_VALUE"""),"Assembly;Bash/Shell/PowerShell;C;HTML/CSS;Java;JavaScript;Kotlin;Python;Other(s):")</f>
        <v>Assembly;Bash/Shell/PowerShell;C;HTML/CSS;Java;JavaScript;Kotlin;Python;Other(s):</v>
      </c>
    </row>
    <row r="984">
      <c r="A984" s="3">
        <v>983.0</v>
      </c>
      <c r="B984" s="4" t="str">
        <f>IFERROR(__xludf.DUMMYFUNCTION("""COMPUTED_VALUE"""),"Bash/Shell/PowerShell;Python;SQL")</f>
        <v>Bash/Shell/PowerShell;Python;SQL</v>
      </c>
    </row>
    <row r="985">
      <c r="A985" s="3">
        <v>984.0</v>
      </c>
      <c r="B985" s="4" t="str">
        <f>IFERROR(__xludf.DUMMYFUNCTION("""COMPUTED_VALUE"""),"Bash/Shell/PowerShell;HTML/CSS;Java;JavaScript;Python;Swift")</f>
        <v>Bash/Shell/PowerShell;HTML/CSS;Java;JavaScript;Python;Swift</v>
      </c>
    </row>
    <row r="986">
      <c r="A986" s="3">
        <v>985.0</v>
      </c>
      <c r="B986" s="4" t="str">
        <f>IFERROR(__xludf.DUMMYFUNCTION("""COMPUTED_VALUE"""),"HTML/CSS;Java;JavaScript;Python;SQL")</f>
        <v>HTML/CSS;Java;JavaScript;Python;SQL</v>
      </c>
    </row>
    <row r="987">
      <c r="A987" s="3">
        <v>986.0</v>
      </c>
      <c r="B987" s="4" t="str">
        <f>IFERROR(__xludf.DUMMYFUNCTION("""COMPUTED_VALUE"""),"Bash/Shell/PowerShell;HTML/CSS;JavaScript;PHP;Python;R;SQL")</f>
        <v>Bash/Shell/PowerShell;HTML/CSS;JavaScript;PHP;Python;R;SQL</v>
      </c>
    </row>
    <row r="988">
      <c r="A988" s="3">
        <v>987.0</v>
      </c>
      <c r="B988" s="4" t="str">
        <f>IFERROR(__xludf.DUMMYFUNCTION("""COMPUTED_VALUE"""),"Bash/Shell/PowerShell;HTML/CSS;JavaScript;Python;SQL")</f>
        <v>Bash/Shell/PowerShell;HTML/CSS;JavaScript;Python;SQL</v>
      </c>
    </row>
    <row r="989">
      <c r="A989" s="3">
        <v>988.0</v>
      </c>
      <c r="B989" s="4" t="str">
        <f>IFERROR(__xludf.DUMMYFUNCTION("""COMPUTED_VALUE"""),"C;C++;HTML/CSS;Java;JavaScript;Python;SQL")</f>
        <v>C;C++;HTML/CSS;Java;JavaScript;Python;SQL</v>
      </c>
    </row>
    <row r="990">
      <c r="A990" s="3">
        <v>989.0</v>
      </c>
      <c r="B990" s="4" t="str">
        <f>IFERROR(__xludf.DUMMYFUNCTION("""COMPUTED_VALUE"""),"C++;C#;HTML/CSS;Java;JavaScript;PHP;SQL")</f>
        <v>C++;C#;HTML/CSS;Java;JavaScript;PHP;SQL</v>
      </c>
    </row>
    <row r="991">
      <c r="A991" s="3">
        <v>990.0</v>
      </c>
      <c r="B991" s="4" t="str">
        <f>IFERROR(__xludf.DUMMYFUNCTION("""COMPUTED_VALUE"""),"Objective-C;Swift")</f>
        <v>Objective-C;Swift</v>
      </c>
    </row>
    <row r="992">
      <c r="A992" s="3">
        <v>991.0</v>
      </c>
      <c r="B992" s="4" t="str">
        <f>IFERROR(__xludf.DUMMYFUNCTION("""COMPUTED_VALUE"""),"Bash/Shell/PowerShell;Go;HTML/CSS;JavaScript;Python")</f>
        <v>Bash/Shell/PowerShell;Go;HTML/CSS;JavaScript;Python</v>
      </c>
    </row>
    <row r="993">
      <c r="A993" s="3">
        <v>992.0</v>
      </c>
      <c r="B993" s="4" t="str">
        <f>IFERROR(__xludf.DUMMYFUNCTION("""COMPUTED_VALUE"""),"Python")</f>
        <v>Python</v>
      </c>
    </row>
    <row r="994">
      <c r="A994" s="3">
        <v>993.0</v>
      </c>
      <c r="B994" s="4" t="str">
        <f>IFERROR(__xludf.DUMMYFUNCTION("""COMPUTED_VALUE"""),"Clojure;Go;Python")</f>
        <v>Clojure;Go;Python</v>
      </c>
    </row>
    <row r="995">
      <c r="A995" s="3">
        <v>994.0</v>
      </c>
      <c r="B995" s="4" t="str">
        <f>IFERROR(__xludf.DUMMYFUNCTION("""COMPUTED_VALUE"""),"Bash/Shell/PowerShell;Go;HTML/CSS;JavaScript;PHP;Python")</f>
        <v>Bash/Shell/PowerShell;Go;HTML/CSS;JavaScript;PHP;Python</v>
      </c>
    </row>
    <row r="996">
      <c r="A996" s="3">
        <v>995.0</v>
      </c>
      <c r="B996" s="4" t="str">
        <f>IFERROR(__xludf.DUMMYFUNCTION("""COMPUTED_VALUE"""),"HTML/CSS;JavaScript;PHP;SQL")</f>
        <v>HTML/CSS;JavaScript;PHP;SQL</v>
      </c>
    </row>
    <row r="997">
      <c r="A997" s="3">
        <v>996.0</v>
      </c>
      <c r="B997" s="4" t="str">
        <f>IFERROR(__xludf.DUMMYFUNCTION("""COMPUTED_VALUE"""),"Dart;Java;Kotlin;Python;Scala;Swift")</f>
        <v>Dart;Java;Kotlin;Python;Scala;Swift</v>
      </c>
    </row>
    <row r="998">
      <c r="A998" s="3">
        <v>997.0</v>
      </c>
      <c r="B998" s="4" t="str">
        <f>IFERROR(__xludf.DUMMYFUNCTION("""COMPUTED_VALUE"""),"C#;HTML/CSS;SQL")</f>
        <v>C#;HTML/CSS;SQL</v>
      </c>
    </row>
    <row r="999">
      <c r="A999" s="3">
        <v>998.0</v>
      </c>
      <c r="B999" s="4" t="str">
        <f>IFERROR(__xludf.DUMMYFUNCTION("""COMPUTED_VALUE"""),"Bash/Shell/PowerShell;C++;HTML/CSS;Swift")</f>
        <v>Bash/Shell/PowerShell;C++;HTML/CSS;Swift</v>
      </c>
    </row>
    <row r="1000">
      <c r="A1000" s="3">
        <v>999.0</v>
      </c>
      <c r="B1000" s="4" t="str">
        <f>IFERROR(__xludf.DUMMYFUNCTION("""COMPUTED_VALUE"""),"Bash/Shell/PowerShell;Go;HTML/CSS;Java;JavaScript;PHP;Python;SQL")</f>
        <v>Bash/Shell/PowerShell;Go;HTML/CSS;Java;JavaScript;PHP;Python;SQL</v>
      </c>
    </row>
    <row r="1001">
      <c r="A1001" s="3">
        <v>1000.0</v>
      </c>
      <c r="B1001" s="4" t="str">
        <f>IFERROR(__xludf.DUMMYFUNCTION("""COMPUTED_VALUE"""),"Bash/Shell/PowerShell;Go;HTML/CSS;JavaScript;PHP;Python;SQL")</f>
        <v>Bash/Shell/PowerShell;Go;HTML/CSS;JavaScript;PHP;Python;SQL</v>
      </c>
    </row>
    <row r="1002">
      <c r="A1002" s="3">
        <v>1001.0</v>
      </c>
      <c r="B1002" s="4" t="str">
        <f>IFERROR(__xludf.DUMMYFUNCTION("""COMPUTED_VALUE"""),"HTML/CSS;JavaScript;PHP;Python;TypeScript")</f>
        <v>HTML/CSS;JavaScript;PHP;Python;TypeScript</v>
      </c>
    </row>
    <row r="1003">
      <c r="A1003" s="3">
        <v>1002.0</v>
      </c>
      <c r="B1003" s="4" t="str">
        <f>IFERROR(__xludf.DUMMYFUNCTION("""COMPUTED_VALUE"""),"C#")</f>
        <v>C#</v>
      </c>
    </row>
    <row r="1004">
      <c r="A1004" s="3">
        <v>1003.0</v>
      </c>
      <c r="B1004" s="4" t="str">
        <f>IFERROR(__xludf.DUMMYFUNCTION("""COMPUTED_VALUE"""),"Go;JavaScript")</f>
        <v>Go;JavaScript</v>
      </c>
    </row>
    <row r="1005">
      <c r="A1005" s="3">
        <v>1004.0</v>
      </c>
      <c r="B1005" s="4" t="str">
        <f>IFERROR(__xludf.DUMMYFUNCTION("""COMPUTED_VALUE"""),"Bash/Shell/PowerShell;C;HTML/CSS;Java;JavaScript;Python")</f>
        <v>Bash/Shell/PowerShell;C;HTML/CSS;Java;JavaScript;Python</v>
      </c>
    </row>
    <row r="1006">
      <c r="A1006" s="3">
        <v>1005.0</v>
      </c>
      <c r="B1006" s="4" t="str">
        <f>IFERROR(__xludf.DUMMYFUNCTION("""COMPUTED_VALUE"""),"Java;JavaScript;PHP;SQL;TypeScript")</f>
        <v>Java;JavaScript;PHP;SQL;TypeScript</v>
      </c>
    </row>
    <row r="1007">
      <c r="A1007" s="3">
        <v>1006.0</v>
      </c>
      <c r="B1007" s="4" t="str">
        <f>IFERROR(__xludf.DUMMYFUNCTION("""COMPUTED_VALUE"""),"HTML/CSS;Java;JavaScript;Kotlin;PHP;Python;SQL")</f>
        <v>HTML/CSS;Java;JavaScript;Kotlin;PHP;Python;SQL</v>
      </c>
    </row>
    <row r="1008">
      <c r="A1008" s="3">
        <v>1007.0</v>
      </c>
      <c r="B1008" s="4" t="str">
        <f>IFERROR(__xludf.DUMMYFUNCTION("""COMPUTED_VALUE"""),"Bash/Shell/PowerShell;C++;HTML/CSS;JavaScript;Python;SQL")</f>
        <v>Bash/Shell/PowerShell;C++;HTML/CSS;JavaScript;Python;SQL</v>
      </c>
    </row>
    <row r="1009">
      <c r="A1009" s="3">
        <v>1008.0</v>
      </c>
      <c r="B1009" s="4" t="str">
        <f>IFERROR(__xludf.DUMMYFUNCTION("""COMPUTED_VALUE"""),"Bash/Shell/PowerShell;C#;HTML/CSS;SQL;TypeScript")</f>
        <v>Bash/Shell/PowerShell;C#;HTML/CSS;SQL;TypeScript</v>
      </c>
    </row>
    <row r="1010">
      <c r="A1010" s="3">
        <v>1009.0</v>
      </c>
      <c r="B1010" s="4" t="str">
        <f>IFERROR(__xludf.DUMMYFUNCTION("""COMPUTED_VALUE"""),"C#;HTML/CSS;Java;JavaScript;Ruby;SQL;TypeScript")</f>
        <v>C#;HTML/CSS;Java;JavaScript;Ruby;SQL;TypeScript</v>
      </c>
    </row>
    <row r="1011">
      <c r="A1011" s="3">
        <v>1010.0</v>
      </c>
      <c r="B1011" s="4" t="str">
        <f>IFERROR(__xludf.DUMMYFUNCTION("""COMPUTED_VALUE"""),"C++;C#;JavaScript;Objective-C;Rust")</f>
        <v>C++;C#;JavaScript;Objective-C;Rust</v>
      </c>
    </row>
    <row r="1012">
      <c r="A1012" s="3">
        <v>1011.0</v>
      </c>
      <c r="B1012" s="4" t="str">
        <f>IFERROR(__xludf.DUMMYFUNCTION("""COMPUTED_VALUE"""),"Bash/Shell/PowerShell;Java;JavaScript;Python")</f>
        <v>Bash/Shell/PowerShell;Java;JavaScript;Python</v>
      </c>
    </row>
    <row r="1013">
      <c r="A1013" s="3">
        <v>1012.0</v>
      </c>
      <c r="B1013" s="4" t="str">
        <f>IFERROR(__xludf.DUMMYFUNCTION("""COMPUTED_VALUE"""),"HTML/CSS;JavaScript")</f>
        <v>HTML/CSS;JavaScript</v>
      </c>
    </row>
    <row r="1014">
      <c r="A1014" s="3">
        <v>1013.0</v>
      </c>
      <c r="B1014" s="4" t="str">
        <f>IFERROR(__xludf.DUMMYFUNCTION("""COMPUTED_VALUE"""),"C;C++;HTML/CSS;Java;JavaScript;Python;SQL")</f>
        <v>C;C++;HTML/CSS;Java;JavaScript;Python;SQL</v>
      </c>
    </row>
    <row r="1015">
      <c r="A1015" s="3">
        <v>1014.0</v>
      </c>
      <c r="B1015" s="4" t="str">
        <f>IFERROR(__xludf.DUMMYFUNCTION("""COMPUTED_VALUE"""),"Bash/Shell/PowerShell;HTML/CSS;JavaScript;PHP;SQL")</f>
        <v>Bash/Shell/PowerShell;HTML/CSS;JavaScript;PHP;SQL</v>
      </c>
    </row>
    <row r="1016">
      <c r="A1016" s="3">
        <v>1015.0</v>
      </c>
      <c r="B1016" s="4" t="str">
        <f>IFERROR(__xludf.DUMMYFUNCTION("""COMPUTED_VALUE"""),"C#;HTML/CSS;JavaScript;SQL;TypeScript")</f>
        <v>C#;HTML/CSS;JavaScript;SQL;TypeScript</v>
      </c>
    </row>
    <row r="1017">
      <c r="A1017" s="3">
        <v>1016.0</v>
      </c>
      <c r="B1017" s="4" t="str">
        <f>IFERROR(__xludf.DUMMYFUNCTION("""COMPUTED_VALUE"""),"Bash/Shell/PowerShell;C#;HTML/CSS;JavaScript")</f>
        <v>Bash/Shell/PowerShell;C#;HTML/CSS;JavaScript</v>
      </c>
    </row>
    <row r="1018">
      <c r="A1018" s="3">
        <v>1017.0</v>
      </c>
      <c r="B1018" s="4" t="str">
        <f>IFERROR(__xludf.DUMMYFUNCTION("""COMPUTED_VALUE"""),"Java;Kotlin;Swift")</f>
        <v>Java;Kotlin;Swift</v>
      </c>
    </row>
    <row r="1019">
      <c r="A1019" s="3">
        <v>1018.0</v>
      </c>
      <c r="B1019" s="4" t="str">
        <f>IFERROR(__xludf.DUMMYFUNCTION("""COMPUTED_VALUE"""),"C#;HTML/CSS;JavaScript;SQL")</f>
        <v>C#;HTML/CSS;JavaScript;SQL</v>
      </c>
    </row>
    <row r="1020">
      <c r="A1020" s="3">
        <v>1019.0</v>
      </c>
      <c r="B1020" s="4" t="str">
        <f>IFERROR(__xludf.DUMMYFUNCTION("""COMPUTED_VALUE"""),"Python;Ruby;SQL")</f>
        <v>Python;Ruby;SQL</v>
      </c>
    </row>
    <row r="1021">
      <c r="A1021" s="3">
        <v>1020.0</v>
      </c>
      <c r="B1021" s="4" t="str">
        <f>IFERROR(__xludf.DUMMYFUNCTION("""COMPUTED_VALUE"""),"HTML/CSS;Java;JavaScript;SQL;TypeScript")</f>
        <v>HTML/CSS;Java;JavaScript;SQL;TypeScript</v>
      </c>
    </row>
    <row r="1022">
      <c r="A1022" s="3">
        <v>1021.0</v>
      </c>
      <c r="B1022" s="4" t="str">
        <f>IFERROR(__xludf.DUMMYFUNCTION("""COMPUTED_VALUE"""),"Java;SQL")</f>
        <v>Java;SQL</v>
      </c>
    </row>
    <row r="1023">
      <c r="A1023" s="3">
        <v>1022.0</v>
      </c>
      <c r="B1023" s="4" t="str">
        <f>IFERROR(__xludf.DUMMYFUNCTION("""COMPUTED_VALUE"""),"Bash/Shell/PowerShell;C#;Dart;HTML/CSS;Java;JavaScript;Objective-C;Python;SQL;Swift")</f>
        <v>Bash/Shell/PowerShell;C#;Dart;HTML/CSS;Java;JavaScript;Objective-C;Python;SQL;Swift</v>
      </c>
    </row>
    <row r="1024">
      <c r="A1024" s="3">
        <v>1023.0</v>
      </c>
      <c r="B1024" s="4" t="str">
        <f>IFERROR(__xludf.DUMMYFUNCTION("""COMPUTED_VALUE"""),"C;HTML/CSS;JavaScript;Python;Ruby;SQL;VBA")</f>
        <v>C;HTML/CSS;JavaScript;Python;Ruby;SQL;VBA</v>
      </c>
    </row>
    <row r="1025">
      <c r="A1025" s="3">
        <v>1024.0</v>
      </c>
      <c r="B1025" s="4" t="str">
        <f>IFERROR(__xludf.DUMMYFUNCTION("""COMPUTED_VALUE"""),"C;C++;C#;HTML/CSS;Java;JavaScript;Python;SQL;TypeScript")</f>
        <v>C;C++;C#;HTML/CSS;Java;JavaScript;Python;SQL;TypeScript</v>
      </c>
    </row>
    <row r="1026">
      <c r="A1026" s="3">
        <v>1025.0</v>
      </c>
      <c r="B1026" s="4" t="str">
        <f>IFERROR(__xludf.DUMMYFUNCTION("""COMPUTED_VALUE"""),"HTML/CSS;Java")</f>
        <v>HTML/CSS;Java</v>
      </c>
    </row>
    <row r="1027">
      <c r="A1027" s="3">
        <v>1026.0</v>
      </c>
      <c r="B1027" s="4" t="str">
        <f>IFERROR(__xludf.DUMMYFUNCTION("""COMPUTED_VALUE"""),"Bash/Shell/PowerShell;Python;SQL")</f>
        <v>Bash/Shell/PowerShell;Python;SQL</v>
      </c>
    </row>
    <row r="1028">
      <c r="A1028" s="3">
        <v>1027.0</v>
      </c>
      <c r="B1028" s="4" t="str">
        <f>IFERROR(__xludf.DUMMYFUNCTION("""COMPUTED_VALUE"""),"HTML/CSS;JavaScript;TypeScript")</f>
        <v>HTML/CSS;JavaScript;TypeScript</v>
      </c>
    </row>
    <row r="1029">
      <c r="A1029" s="3">
        <v>1028.0</v>
      </c>
      <c r="B1029" s="4" t="str">
        <f>IFERROR(__xludf.DUMMYFUNCTION("""COMPUTED_VALUE"""),"Python;Rust")</f>
        <v>Python;Rust</v>
      </c>
    </row>
    <row r="1030">
      <c r="A1030" s="3">
        <v>1029.0</v>
      </c>
      <c r="B1030" s="4" t="str">
        <f>IFERROR(__xludf.DUMMYFUNCTION("""COMPUTED_VALUE"""),"C++;C#;Java;Python")</f>
        <v>C++;C#;Java;Python</v>
      </c>
    </row>
    <row r="1031">
      <c r="A1031" s="3">
        <v>1030.0</v>
      </c>
      <c r="B1031" s="4" t="str">
        <f>IFERROR(__xludf.DUMMYFUNCTION("""COMPUTED_VALUE"""),"C#;JavaScript;TypeScript")</f>
        <v>C#;JavaScript;TypeScript</v>
      </c>
    </row>
    <row r="1032">
      <c r="A1032" s="3">
        <v>1031.0</v>
      </c>
      <c r="B1032" s="4" t="str">
        <f>IFERROR(__xludf.DUMMYFUNCTION("""COMPUTED_VALUE"""),"C++;HTML/CSS;Java;Python;Scala;SQL;TypeScript")</f>
        <v>C++;HTML/CSS;Java;Python;Scala;SQL;TypeScript</v>
      </c>
    </row>
    <row r="1033">
      <c r="A1033" s="3">
        <v>1032.0</v>
      </c>
      <c r="B1033" s="4" t="str">
        <f>IFERROR(__xludf.DUMMYFUNCTION("""COMPUTED_VALUE"""),"C;Python")</f>
        <v>C;Python</v>
      </c>
    </row>
    <row r="1034">
      <c r="A1034" s="3">
        <v>1033.0</v>
      </c>
      <c r="B1034" s="4" t="str">
        <f>IFERROR(__xludf.DUMMYFUNCTION("""COMPUTED_VALUE"""),"HTML/CSS;JavaScript;Python;SQL")</f>
        <v>HTML/CSS;JavaScript;Python;SQL</v>
      </c>
    </row>
    <row r="1035">
      <c r="A1035" s="3">
        <v>1034.0</v>
      </c>
      <c r="B1035" s="4" t="str">
        <f>IFERROR(__xludf.DUMMYFUNCTION("""COMPUTED_VALUE"""),"Bash/Shell/PowerShell;C++;HTML/CSS;Python")</f>
        <v>Bash/Shell/PowerShell;C++;HTML/CSS;Python</v>
      </c>
    </row>
    <row r="1036">
      <c r="A1036" s="3">
        <v>1035.0</v>
      </c>
      <c r="B1036" s="4" t="str">
        <f>IFERROR(__xludf.DUMMYFUNCTION("""COMPUTED_VALUE"""),"HTML/CSS;JavaScript;SQL;TypeScript")</f>
        <v>HTML/CSS;JavaScript;SQL;TypeScript</v>
      </c>
    </row>
    <row r="1037">
      <c r="A1037" s="3">
        <v>1036.0</v>
      </c>
      <c r="B1037" s="4" t="str">
        <f>IFERROR(__xludf.DUMMYFUNCTION("""COMPUTED_VALUE"""),"C#;HTML/CSS;JavaScript;TypeScript")</f>
        <v>C#;HTML/CSS;JavaScript;TypeScript</v>
      </c>
    </row>
    <row r="1038">
      <c r="A1038" s="3">
        <v>1037.0</v>
      </c>
      <c r="B1038" s="4" t="str">
        <f>IFERROR(__xludf.DUMMYFUNCTION("""COMPUTED_VALUE"""),"HTML/CSS;JavaScript;TypeScript")</f>
        <v>HTML/CSS;JavaScript;TypeScript</v>
      </c>
    </row>
    <row r="1039">
      <c r="A1039" s="3">
        <v>1038.0</v>
      </c>
      <c r="B1039" s="4" t="str">
        <f>IFERROR(__xludf.DUMMYFUNCTION("""COMPUTED_VALUE"""),"Java;JavaScript")</f>
        <v>Java;JavaScript</v>
      </c>
    </row>
    <row r="1040">
      <c r="A1040" s="3">
        <v>1039.0</v>
      </c>
      <c r="B1040" s="4" t="str">
        <f>IFERROR(__xludf.DUMMYFUNCTION("""COMPUTED_VALUE"""),"C#;HTML/CSS;JavaScript;Kotlin;SQL;Swift;TypeScript")</f>
        <v>C#;HTML/CSS;JavaScript;Kotlin;SQL;Swift;TypeScript</v>
      </c>
    </row>
    <row r="1041">
      <c r="A1041" s="3">
        <v>1040.0</v>
      </c>
      <c r="B1041" s="4" t="str">
        <f>IFERROR(__xludf.DUMMYFUNCTION("""COMPUTED_VALUE"""),"Dart;JavaScript;Kotlin;Swift")</f>
        <v>Dart;JavaScript;Kotlin;Swift</v>
      </c>
    </row>
    <row r="1042">
      <c r="A1042" s="3">
        <v>1041.0</v>
      </c>
      <c r="B1042" s="4" t="str">
        <f>IFERROR(__xludf.DUMMYFUNCTION("""COMPUTED_VALUE"""),"C#;HTML/CSS;JavaScript;SQL")</f>
        <v>C#;HTML/CSS;JavaScript;SQL</v>
      </c>
    </row>
    <row r="1043">
      <c r="A1043" s="3">
        <v>1042.0</v>
      </c>
      <c r="B1043" s="4" t="str">
        <f>IFERROR(__xludf.DUMMYFUNCTION("""COMPUTED_VALUE"""),"Bash/Shell/PowerShell")</f>
        <v>Bash/Shell/PowerShell</v>
      </c>
    </row>
    <row r="1044">
      <c r="A1044" s="3">
        <v>1043.0</v>
      </c>
      <c r="B1044" s="4" t="str">
        <f>IFERROR(__xludf.DUMMYFUNCTION("""COMPUTED_VALUE"""),"HTML/CSS;Java;JavaScript;PHP;Python;SQL")</f>
        <v>HTML/CSS;Java;JavaScript;PHP;Python;SQL</v>
      </c>
    </row>
    <row r="1045">
      <c r="A1045" s="3">
        <v>1044.0</v>
      </c>
      <c r="B1045" s="4" t="str">
        <f>IFERROR(__xludf.DUMMYFUNCTION("""COMPUTED_VALUE"""),"Bash/Shell/PowerShell;C;C++;Java;JavaScript;Python;Rust;TypeScript")</f>
        <v>Bash/Shell/PowerShell;C;C++;Java;JavaScript;Python;Rust;TypeScript</v>
      </c>
    </row>
    <row r="1046">
      <c r="A1046" s="3">
        <v>1045.0</v>
      </c>
      <c r="B1046" s="4" t="str">
        <f>IFERROR(__xludf.DUMMYFUNCTION("""COMPUTED_VALUE"""),"JavaScript;Python")</f>
        <v>JavaScript;Python</v>
      </c>
    </row>
    <row r="1047">
      <c r="A1047" s="3">
        <v>1046.0</v>
      </c>
      <c r="B1047" s="4" t="str">
        <f>IFERROR(__xludf.DUMMYFUNCTION("""COMPUTED_VALUE"""),"C#;SQL")</f>
        <v>C#;SQL</v>
      </c>
    </row>
    <row r="1048">
      <c r="A1048" s="3">
        <v>1047.0</v>
      </c>
      <c r="B1048" s="4" t="str">
        <f>IFERROR(__xludf.DUMMYFUNCTION("""COMPUTED_VALUE"""),"HTML/CSS;JavaScript")</f>
        <v>HTML/CSS;JavaScript</v>
      </c>
    </row>
    <row r="1049">
      <c r="A1049" s="3">
        <v>1048.0</v>
      </c>
      <c r="B1049" s="4" t="str">
        <f>IFERROR(__xludf.DUMMYFUNCTION("""COMPUTED_VALUE"""),"Bash/Shell/PowerShell;Python;Ruby;SQL")</f>
        <v>Bash/Shell/PowerShell;Python;Ruby;SQL</v>
      </c>
    </row>
    <row r="1050">
      <c r="A1050" s="3">
        <v>1049.0</v>
      </c>
      <c r="B1050" s="4" t="str">
        <f>IFERROR(__xludf.DUMMYFUNCTION("""COMPUTED_VALUE"""),"Java")</f>
        <v>Java</v>
      </c>
    </row>
    <row r="1051">
      <c r="A1051" s="3">
        <v>1050.0</v>
      </c>
      <c r="B1051" s="4" t="str">
        <f>IFERROR(__xludf.DUMMYFUNCTION("""COMPUTED_VALUE"""),"C#;HTML/CSS;Java;JavaScript;TypeScript")</f>
        <v>C#;HTML/CSS;Java;JavaScript;TypeScript</v>
      </c>
    </row>
    <row r="1052">
      <c r="A1052" s="3">
        <v>1051.0</v>
      </c>
      <c r="B1052" s="4" t="str">
        <f>IFERROR(__xludf.DUMMYFUNCTION("""COMPUTED_VALUE"""),"Java;Kotlin")</f>
        <v>Java;Kotlin</v>
      </c>
    </row>
    <row r="1053">
      <c r="A1053" s="3">
        <v>1052.0</v>
      </c>
      <c r="B1053" s="4" t="str">
        <f>IFERROR(__xludf.DUMMYFUNCTION("""COMPUTED_VALUE"""),"Bash/Shell/PowerShell;Go;Java;JavaScript;Python;Other(s):")</f>
        <v>Bash/Shell/PowerShell;Go;Java;JavaScript;Python;Other(s):</v>
      </c>
    </row>
    <row r="1054">
      <c r="A1054" s="3">
        <v>1053.0</v>
      </c>
      <c r="B1054" s="4" t="str">
        <f>IFERROR(__xludf.DUMMYFUNCTION("""COMPUTED_VALUE"""),"HTML/CSS;JavaScript;Python;SQL")</f>
        <v>HTML/CSS;JavaScript;Python;SQL</v>
      </c>
    </row>
    <row r="1055">
      <c r="A1055" s="3">
        <v>1054.0</v>
      </c>
      <c r="B1055" s="4" t="str">
        <f>IFERROR(__xludf.DUMMYFUNCTION("""COMPUTED_VALUE"""),"C#;SQL")</f>
        <v>C#;SQL</v>
      </c>
    </row>
    <row r="1056">
      <c r="A1056" s="3">
        <v>1055.0</v>
      </c>
      <c r="B1056" s="4" t="str">
        <f>IFERROR(__xludf.DUMMYFUNCTION("""COMPUTED_VALUE"""),"C#;F#;HTML/CSS;JavaScript;Python;R;SQL;TypeScript;VBA")</f>
        <v>C#;F#;HTML/CSS;JavaScript;Python;R;SQL;TypeScript;VBA</v>
      </c>
    </row>
    <row r="1057">
      <c r="A1057" s="3">
        <v>1056.0</v>
      </c>
      <c r="B1057" s="4" t="str">
        <f>IFERROR(__xludf.DUMMYFUNCTION("""COMPUTED_VALUE"""),"C#;SQL")</f>
        <v>C#;SQL</v>
      </c>
    </row>
    <row r="1058">
      <c r="A1058" s="3">
        <v>1057.0</v>
      </c>
      <c r="B1058" s="4" t="str">
        <f>IFERROR(__xludf.DUMMYFUNCTION("""COMPUTED_VALUE"""),"C++")</f>
        <v>C++</v>
      </c>
    </row>
    <row r="1059">
      <c r="A1059" s="3">
        <v>1058.0</v>
      </c>
      <c r="B1059" s="4" t="str">
        <f>IFERROR(__xludf.DUMMYFUNCTION("""COMPUTED_VALUE"""),"Bash/Shell/PowerShell;C#;HTML/CSS;JavaScript;SQL")</f>
        <v>Bash/Shell/PowerShell;C#;HTML/CSS;JavaScript;SQL</v>
      </c>
    </row>
    <row r="1060">
      <c r="A1060" s="3">
        <v>1059.0</v>
      </c>
      <c r="B1060" s="4" t="str">
        <f>IFERROR(__xludf.DUMMYFUNCTION("""COMPUTED_VALUE"""),"C#;JavaScript;SQL;TypeScript")</f>
        <v>C#;JavaScript;SQL;TypeScript</v>
      </c>
    </row>
    <row r="1061">
      <c r="A1061" s="3">
        <v>1060.0</v>
      </c>
      <c r="B1061" s="4" t="str">
        <f>IFERROR(__xludf.DUMMYFUNCTION("""COMPUTED_VALUE"""),"HTML/CSS;JavaScript;TypeScript")</f>
        <v>HTML/CSS;JavaScript;TypeScript</v>
      </c>
    </row>
    <row r="1062">
      <c r="A1062" s="3">
        <v>1061.0</v>
      </c>
      <c r="B1062" s="4" t="str">
        <f>IFERROR(__xludf.DUMMYFUNCTION("""COMPUTED_VALUE"""),"Bash/Shell/PowerShell;C#;HTML/CSS;JavaScript;PHP;SQL")</f>
        <v>Bash/Shell/PowerShell;C#;HTML/CSS;JavaScript;PHP;SQL</v>
      </c>
    </row>
    <row r="1063">
      <c r="A1063" s="3">
        <v>1062.0</v>
      </c>
      <c r="B1063" s="4" t="str">
        <f>IFERROR(__xludf.DUMMYFUNCTION("""COMPUTED_VALUE"""),"C#;HTML/CSS;Java;JavaScript;TypeScript")</f>
        <v>C#;HTML/CSS;Java;JavaScript;TypeScript</v>
      </c>
    </row>
    <row r="1064">
      <c r="A1064" s="3">
        <v>1063.0</v>
      </c>
      <c r="B1064" s="4" t="str">
        <f>IFERROR(__xludf.DUMMYFUNCTION("""COMPUTED_VALUE"""),"C#;HTML/CSS;JavaScript;SQL;Other(s):")</f>
        <v>C#;HTML/CSS;JavaScript;SQL;Other(s):</v>
      </c>
    </row>
    <row r="1065">
      <c r="A1065" s="3">
        <v>1064.0</v>
      </c>
      <c r="B1065" s="4" t="str">
        <f>IFERROR(__xludf.DUMMYFUNCTION("""COMPUTED_VALUE"""),"HTML/CSS;Java;JavaScript")</f>
        <v>HTML/CSS;Java;JavaScript</v>
      </c>
    </row>
    <row r="1066">
      <c r="A1066" s="3">
        <v>1065.0</v>
      </c>
      <c r="B1066" s="4" t="str">
        <f>IFERROR(__xludf.DUMMYFUNCTION("""COMPUTED_VALUE"""),"C++;C#;Java;JavaScript;SQL")</f>
        <v>C++;C#;Java;JavaScript;SQL</v>
      </c>
    </row>
    <row r="1067">
      <c r="A1067" s="3">
        <v>1066.0</v>
      </c>
      <c r="B1067" s="4" t="str">
        <f>IFERROR(__xludf.DUMMYFUNCTION("""COMPUTED_VALUE"""),"Bash/Shell/PowerShell;Elixir;JavaScript;Python;SQL")</f>
        <v>Bash/Shell/PowerShell;Elixir;JavaScript;Python;SQL</v>
      </c>
    </row>
    <row r="1068">
      <c r="A1068" s="3">
        <v>1067.0</v>
      </c>
      <c r="B1068" s="4" t="str">
        <f>IFERROR(__xludf.DUMMYFUNCTION("""COMPUTED_VALUE"""),"Bash/Shell/PowerShell;C;C++;C#;HTML/CSS;Java;JavaScript;Ruby;SQL;TypeScript;Other(s):")</f>
        <v>Bash/Shell/PowerShell;C;C++;C#;HTML/CSS;Java;JavaScript;Ruby;SQL;TypeScript;Other(s):</v>
      </c>
    </row>
    <row r="1069">
      <c r="A1069" s="3">
        <v>1068.0</v>
      </c>
      <c r="B1069" s="4" t="str">
        <f>IFERROR(__xludf.DUMMYFUNCTION("""COMPUTED_VALUE"""),"JavaScript;PHP;Python")</f>
        <v>JavaScript;PHP;Python</v>
      </c>
    </row>
    <row r="1070">
      <c r="A1070" s="3">
        <v>1069.0</v>
      </c>
      <c r="B1070" s="4" t="str">
        <f>IFERROR(__xludf.DUMMYFUNCTION("""COMPUTED_VALUE"""),"Objective-C;Swift")</f>
        <v>Objective-C;Swift</v>
      </c>
    </row>
    <row r="1071">
      <c r="A1071" s="3">
        <v>1070.0</v>
      </c>
      <c r="B1071" s="4" t="str">
        <f>IFERROR(__xludf.DUMMYFUNCTION("""COMPUTED_VALUE"""),"HTML/CSS;JavaScript")</f>
        <v>HTML/CSS;JavaScript</v>
      </c>
    </row>
    <row r="1072">
      <c r="A1072" s="3">
        <v>1071.0</v>
      </c>
      <c r="B1072" s="4" t="str">
        <f>IFERROR(__xludf.DUMMYFUNCTION("""COMPUTED_VALUE"""),"Bash/Shell/PowerShell;C;C++;C#;HTML/CSS;Java;JavaScript")</f>
        <v>Bash/Shell/PowerShell;C;C++;C#;HTML/CSS;Java;JavaScript</v>
      </c>
    </row>
    <row r="1073">
      <c r="A1073" s="3">
        <v>1072.0</v>
      </c>
      <c r="B1073" s="4" t="str">
        <f>IFERROR(__xludf.DUMMYFUNCTION("""COMPUTED_VALUE"""),"HTML/CSS;Java;JavaScript;Python")</f>
        <v>HTML/CSS;Java;JavaScript;Python</v>
      </c>
    </row>
    <row r="1074">
      <c r="A1074" s="3">
        <v>1073.0</v>
      </c>
      <c r="B1074" s="4" t="str">
        <f>IFERROR(__xludf.DUMMYFUNCTION("""COMPUTED_VALUE"""),"Assembly;Bash/Shell/PowerShell;C;C++;C#;HTML/CSS;JavaScript;PHP;SQL;TypeScript;WebAssembly")</f>
        <v>Assembly;Bash/Shell/PowerShell;C;C++;C#;HTML/CSS;JavaScript;PHP;SQL;TypeScript;WebAssembly</v>
      </c>
    </row>
    <row r="1075">
      <c r="A1075" s="3">
        <v>1074.0</v>
      </c>
      <c r="B1075" s="4" t="str">
        <f>IFERROR(__xludf.DUMMYFUNCTION("""COMPUTED_VALUE"""),"HTML/CSS;JavaScript;PHP")</f>
        <v>HTML/CSS;JavaScript;PHP</v>
      </c>
    </row>
    <row r="1076">
      <c r="A1076" s="3">
        <v>1075.0</v>
      </c>
      <c r="B1076" s="4" t="str">
        <f>IFERROR(__xludf.DUMMYFUNCTION("""COMPUTED_VALUE"""),"Assembly;Bash/Shell/PowerShell;C;C++;C#;Python;WebAssembly")</f>
        <v>Assembly;Bash/Shell/PowerShell;C;C++;C#;Python;WebAssembly</v>
      </c>
    </row>
    <row r="1077">
      <c r="A1077" s="3">
        <v>1076.0</v>
      </c>
      <c r="B1077" s="4" t="str">
        <f>IFERROR(__xludf.DUMMYFUNCTION("""COMPUTED_VALUE"""),"Assembly;C;C#;Java;Ruby;TypeScript")</f>
        <v>Assembly;C;C#;Java;Ruby;TypeScript</v>
      </c>
    </row>
    <row r="1078">
      <c r="A1078" s="3">
        <v>1077.0</v>
      </c>
      <c r="B1078" s="4" t="str">
        <f>IFERROR(__xludf.DUMMYFUNCTION("""COMPUTED_VALUE"""),"C++;HTML/CSS;Java;JavaScript;Python")</f>
        <v>C++;HTML/CSS;Java;JavaScript;Python</v>
      </c>
    </row>
    <row r="1079">
      <c r="A1079" s="3">
        <v>1078.0</v>
      </c>
      <c r="B1079" s="4" t="str">
        <f>IFERROR(__xludf.DUMMYFUNCTION("""COMPUTED_VALUE"""),"Bash/Shell/PowerShell;C#;HTML/CSS;Java;JavaScript;Python;SQL")</f>
        <v>Bash/Shell/PowerShell;C#;HTML/CSS;Java;JavaScript;Python;SQL</v>
      </c>
    </row>
    <row r="1080">
      <c r="A1080" s="3">
        <v>1079.0</v>
      </c>
      <c r="B1080" s="4" t="str">
        <f>IFERROR(__xludf.DUMMYFUNCTION("""COMPUTED_VALUE"""),"Bash/Shell/PowerShell;C#;HTML/CSS;JavaScript;SQL;TypeScript;VBA")</f>
        <v>Bash/Shell/PowerShell;C#;HTML/CSS;JavaScript;SQL;TypeScript;VBA</v>
      </c>
    </row>
    <row r="1081">
      <c r="A1081" s="3">
        <v>1080.0</v>
      </c>
      <c r="B1081" s="4" t="str">
        <f>IFERROR(__xludf.DUMMYFUNCTION("""COMPUTED_VALUE"""),"HTML/CSS;JavaScript;Python")</f>
        <v>HTML/CSS;JavaScript;Python</v>
      </c>
    </row>
    <row r="1082">
      <c r="A1082" s="3">
        <v>1081.0</v>
      </c>
      <c r="B1082" s="4" t="str">
        <f>IFERROR(__xludf.DUMMYFUNCTION("""COMPUTED_VALUE"""),"Bash/Shell/PowerShell;C;C++;Dart;HTML/CSS;Java;JavaScript;Kotlin;Scala")</f>
        <v>Bash/Shell/PowerShell;C;C++;Dart;HTML/CSS;Java;JavaScript;Kotlin;Scala</v>
      </c>
    </row>
    <row r="1083">
      <c r="A1083" s="3">
        <v>1082.0</v>
      </c>
      <c r="B1083" s="4" t="str">
        <f>IFERROR(__xludf.DUMMYFUNCTION("""COMPUTED_VALUE"""),"Go;JavaScript;Python;SQL;TypeScript")</f>
        <v>Go;JavaScript;Python;SQL;TypeScript</v>
      </c>
    </row>
    <row r="1084">
      <c r="A1084" s="3">
        <v>1083.0</v>
      </c>
      <c r="B1084" s="4" t="str">
        <f>IFERROR(__xludf.DUMMYFUNCTION("""COMPUTED_VALUE"""),"JavaScript;Python")</f>
        <v>JavaScript;Python</v>
      </c>
    </row>
    <row r="1085">
      <c r="A1085" s="3">
        <v>1084.0</v>
      </c>
      <c r="B1085" s="4" t="str">
        <f>IFERROR(__xludf.DUMMYFUNCTION("""COMPUTED_VALUE"""),"Bash/Shell/PowerShell;C#;HTML/CSS;JavaScript;Python;SQL;TypeScript")</f>
        <v>Bash/Shell/PowerShell;C#;HTML/CSS;JavaScript;Python;SQL;TypeScript</v>
      </c>
    </row>
    <row r="1086">
      <c r="A1086" s="3">
        <v>1085.0</v>
      </c>
      <c r="B1086" s="4" t="str">
        <f>IFERROR(__xludf.DUMMYFUNCTION("""COMPUTED_VALUE"""),"HTML/CSS;JavaScript;TypeScript")</f>
        <v>HTML/CSS;JavaScript;TypeScript</v>
      </c>
    </row>
    <row r="1087">
      <c r="A1087" s="3">
        <v>1086.0</v>
      </c>
      <c r="B1087" s="4" t="str">
        <f>IFERROR(__xludf.DUMMYFUNCTION("""COMPUTED_VALUE"""),"HTML/CSS;JavaScript")</f>
        <v>HTML/CSS;JavaScript</v>
      </c>
    </row>
    <row r="1088">
      <c r="A1088" s="3">
        <v>1087.0</v>
      </c>
      <c r="B1088" s="4" t="str">
        <f>IFERROR(__xludf.DUMMYFUNCTION("""COMPUTED_VALUE"""),"HTML/CSS;JavaScript;PHP;VBA")</f>
        <v>HTML/CSS;JavaScript;PHP;VBA</v>
      </c>
    </row>
    <row r="1089">
      <c r="A1089" s="3">
        <v>1088.0</v>
      </c>
      <c r="B1089" s="4" t="str">
        <f>IFERROR(__xludf.DUMMYFUNCTION("""COMPUTED_VALUE"""),"C++;C#;JavaScript;Other(s):")</f>
        <v>C++;C#;JavaScript;Other(s):</v>
      </c>
    </row>
    <row r="1090">
      <c r="A1090" s="3">
        <v>1089.0</v>
      </c>
      <c r="B1090" s="4" t="str">
        <f>IFERROR(__xludf.DUMMYFUNCTION("""COMPUTED_VALUE"""),"C;C++;HTML/CSS;Java;JavaScript;PHP;SQL")</f>
        <v>C;C++;HTML/CSS;Java;JavaScript;PHP;SQL</v>
      </c>
    </row>
    <row r="1091">
      <c r="A1091" s="3">
        <v>1090.0</v>
      </c>
      <c r="B1091" s="4" t="str">
        <f>IFERROR(__xludf.DUMMYFUNCTION("""COMPUTED_VALUE"""),"C;HTML/CSS;JavaScript;PHP;Python;SQL")</f>
        <v>C;HTML/CSS;JavaScript;PHP;Python;SQL</v>
      </c>
    </row>
    <row r="1092">
      <c r="A1092" s="3">
        <v>1091.0</v>
      </c>
      <c r="B1092" s="4" t="str">
        <f>IFERROR(__xludf.DUMMYFUNCTION("""COMPUTED_VALUE"""),"Assembly;C#;HTML/CSS;JavaScript;Python;SQL;VBA")</f>
        <v>Assembly;C#;HTML/CSS;JavaScript;Python;SQL;VBA</v>
      </c>
    </row>
    <row r="1093">
      <c r="A1093" s="3">
        <v>1092.0</v>
      </c>
      <c r="B1093" s="4" t="str">
        <f>IFERROR(__xludf.DUMMYFUNCTION("""COMPUTED_VALUE"""),"HTML/CSS;Java;JavaScript;R;Ruby;SQL;TypeScript")</f>
        <v>HTML/CSS;Java;JavaScript;R;Ruby;SQL;TypeScript</v>
      </c>
    </row>
    <row r="1094">
      <c r="A1094" s="3">
        <v>1093.0</v>
      </c>
      <c r="B1094" s="4" t="str">
        <f>IFERROR(__xludf.DUMMYFUNCTION("""COMPUTED_VALUE"""),"C++;C#;Java;SQL")</f>
        <v>C++;C#;Java;SQL</v>
      </c>
    </row>
    <row r="1095">
      <c r="A1095" s="3">
        <v>1094.0</v>
      </c>
      <c r="B1095" s="4" t="str">
        <f>IFERROR(__xludf.DUMMYFUNCTION("""COMPUTED_VALUE"""),"HTML/CSS;JavaScript;PHP;SQL")</f>
        <v>HTML/CSS;JavaScript;PHP;SQL</v>
      </c>
    </row>
    <row r="1096">
      <c r="A1096" s="3">
        <v>1095.0</v>
      </c>
      <c r="B1096" s="4" t="str">
        <f>IFERROR(__xludf.DUMMYFUNCTION("""COMPUTED_VALUE"""),"HTML/CSS;JavaScript;PHP;SQL")</f>
        <v>HTML/CSS;JavaScript;PHP;SQL</v>
      </c>
    </row>
    <row r="1097">
      <c r="A1097" s="3">
        <v>1096.0</v>
      </c>
      <c r="B1097" s="4" t="str">
        <f>IFERROR(__xludf.DUMMYFUNCTION("""COMPUTED_VALUE"""),"C#;JavaScript;Python")</f>
        <v>C#;JavaScript;Python</v>
      </c>
    </row>
    <row r="1098">
      <c r="A1098" s="3">
        <v>1097.0</v>
      </c>
      <c r="B1098" s="4" t="str">
        <f>IFERROR(__xludf.DUMMYFUNCTION("""COMPUTED_VALUE"""),"Bash/Shell/PowerShell;HTML/CSS;JavaScript;PHP;Python;SQL")</f>
        <v>Bash/Shell/PowerShell;HTML/CSS;JavaScript;PHP;Python;SQL</v>
      </c>
    </row>
    <row r="1099">
      <c r="A1099" s="3">
        <v>1098.0</v>
      </c>
      <c r="B1099" s="4" t="str">
        <f>IFERROR(__xludf.DUMMYFUNCTION("""COMPUTED_VALUE"""),"Bash/Shell/PowerShell;HTML/CSS;JavaScript;Ruby;SQL")</f>
        <v>Bash/Shell/PowerShell;HTML/CSS;JavaScript;Ruby;SQL</v>
      </c>
    </row>
    <row r="1100">
      <c r="A1100" s="3">
        <v>1099.0</v>
      </c>
      <c r="B1100" s="4" t="str">
        <f>IFERROR(__xludf.DUMMYFUNCTION("""COMPUTED_VALUE"""),"HTML/CSS;Java;PHP;SQL")</f>
        <v>HTML/CSS;Java;PHP;SQL</v>
      </c>
    </row>
    <row r="1101">
      <c r="A1101" s="3">
        <v>1100.0</v>
      </c>
      <c r="B1101" s="4" t="str">
        <f>IFERROR(__xludf.DUMMYFUNCTION("""COMPUTED_VALUE"""),"HTML/CSS;JavaScript")</f>
        <v>HTML/CSS;JavaScript</v>
      </c>
    </row>
    <row r="1102">
      <c r="A1102" s="3">
        <v>1101.0</v>
      </c>
      <c r="B1102" s="4" t="str">
        <f>IFERROR(__xludf.DUMMYFUNCTION("""COMPUTED_VALUE"""),"Assembly;Bash/Shell/PowerShell;C;HTML/CSS;JavaScript;PHP;Python;SQL;Other(s):")</f>
        <v>Assembly;Bash/Shell/PowerShell;C;HTML/CSS;JavaScript;PHP;Python;SQL;Other(s):</v>
      </c>
    </row>
    <row r="1103">
      <c r="A1103" s="3">
        <v>1102.0</v>
      </c>
      <c r="B1103" s="4" t="str">
        <f>IFERROR(__xludf.DUMMYFUNCTION("""COMPUTED_VALUE"""),"Bash/Shell/PowerShell;HTML/CSS;Java;JavaScript;Objective-C")</f>
        <v>Bash/Shell/PowerShell;HTML/CSS;Java;JavaScript;Objective-C</v>
      </c>
    </row>
    <row r="1104">
      <c r="A1104" s="3">
        <v>1103.0</v>
      </c>
      <c r="B1104" s="4" t="str">
        <f>IFERROR(__xludf.DUMMYFUNCTION("""COMPUTED_VALUE"""),"Bash/Shell/PowerShell;C#;HTML/CSS;JavaScript;PHP;Python")</f>
        <v>Bash/Shell/PowerShell;C#;HTML/CSS;JavaScript;PHP;Python</v>
      </c>
    </row>
    <row r="1105">
      <c r="A1105" s="3">
        <v>1104.0</v>
      </c>
      <c r="B1105" s="4" t="str">
        <f>IFERROR(__xludf.DUMMYFUNCTION("""COMPUTED_VALUE"""),"C;C#;HTML/CSS;Java;JavaScript;Objective-C;PHP;Python;SQL;Swift")</f>
        <v>C;C#;HTML/CSS;Java;JavaScript;Objective-C;PHP;Python;SQL;Swift</v>
      </c>
    </row>
    <row r="1106">
      <c r="A1106" s="3">
        <v>1105.0</v>
      </c>
      <c r="B1106" s="4" t="str">
        <f>IFERROR(__xludf.DUMMYFUNCTION("""COMPUTED_VALUE"""),"C++;C#;Dart;HTML/CSS;Java;JavaScript;PHP;Python")</f>
        <v>C++;C#;Dart;HTML/CSS;Java;JavaScript;PHP;Python</v>
      </c>
    </row>
    <row r="1107">
      <c r="A1107" s="3">
        <v>1106.0</v>
      </c>
      <c r="B1107" s="4" t="str">
        <f>IFERROR(__xludf.DUMMYFUNCTION("""COMPUTED_VALUE"""),"PHP;Python;SQL")</f>
        <v>PHP;Python;SQL</v>
      </c>
    </row>
    <row r="1108">
      <c r="A1108" s="3">
        <v>1107.0</v>
      </c>
      <c r="B1108" s="4" t="str">
        <f>IFERROR(__xludf.DUMMYFUNCTION("""COMPUTED_VALUE"""),"HTML/CSS;Java;SQL")</f>
        <v>HTML/CSS;Java;SQL</v>
      </c>
    </row>
    <row r="1109">
      <c r="A1109" s="3">
        <v>1108.0</v>
      </c>
      <c r="B1109" s="4" t="str">
        <f>IFERROR(__xludf.DUMMYFUNCTION("""COMPUTED_VALUE"""),"C;C++;JavaScript;TypeScript;Other(s):")</f>
        <v>C;C++;JavaScript;TypeScript;Other(s):</v>
      </c>
    </row>
    <row r="1110">
      <c r="A1110" s="3">
        <v>1109.0</v>
      </c>
      <c r="B1110" s="4" t="str">
        <f>IFERROR(__xludf.DUMMYFUNCTION("""COMPUTED_VALUE"""),"Bash/Shell/PowerShell;C#;Go;Java;Python")</f>
        <v>Bash/Shell/PowerShell;C#;Go;Java;Python</v>
      </c>
    </row>
    <row r="1111">
      <c r="A1111" s="3">
        <v>1110.0</v>
      </c>
      <c r="B1111" s="4" t="str">
        <f>IFERROR(__xludf.DUMMYFUNCTION("""COMPUTED_VALUE"""),"Bash/Shell/PowerShell;C++;C#;HTML/CSS;JavaScript;Python;SQL;Other(s):")</f>
        <v>Bash/Shell/PowerShell;C++;C#;HTML/CSS;JavaScript;Python;SQL;Other(s):</v>
      </c>
    </row>
    <row r="1112">
      <c r="A1112" s="3">
        <v>1111.0</v>
      </c>
      <c r="B1112" s="4" t="str">
        <f>IFERROR(__xludf.DUMMYFUNCTION("""COMPUTED_VALUE"""),"C++;Python")</f>
        <v>C++;Python</v>
      </c>
    </row>
    <row r="1113">
      <c r="A1113" s="3">
        <v>1112.0</v>
      </c>
      <c r="B1113" s="4" t="str">
        <f>IFERROR(__xludf.DUMMYFUNCTION("""COMPUTED_VALUE"""),"HTML/CSS;Java;JavaScript;TypeScript")</f>
        <v>HTML/CSS;Java;JavaScript;TypeScript</v>
      </c>
    </row>
    <row r="1114">
      <c r="A1114" s="3">
        <v>1113.0</v>
      </c>
      <c r="B1114" s="4" t="str">
        <f>IFERROR(__xludf.DUMMYFUNCTION("""COMPUTED_VALUE"""),"HTML/CSS;JavaScript;PHP;SQL;TypeScript")</f>
        <v>HTML/CSS;JavaScript;PHP;SQL;TypeScript</v>
      </c>
    </row>
    <row r="1115">
      <c r="A1115" s="3">
        <v>1114.0</v>
      </c>
      <c r="B1115" s="4" t="str">
        <f>IFERROR(__xludf.DUMMYFUNCTION("""COMPUTED_VALUE"""),"HTML/CSS;JavaScript;PHP")</f>
        <v>HTML/CSS;JavaScript;PHP</v>
      </c>
    </row>
    <row r="1116">
      <c r="A1116" s="3">
        <v>1115.0</v>
      </c>
      <c r="B1116" s="4" t="str">
        <f>IFERROR(__xludf.DUMMYFUNCTION("""COMPUTED_VALUE"""),"Bash/Shell/PowerShell;HTML/CSS;JavaScript;TypeScript")</f>
        <v>Bash/Shell/PowerShell;HTML/CSS;JavaScript;TypeScript</v>
      </c>
    </row>
    <row r="1117">
      <c r="A1117" s="3">
        <v>1116.0</v>
      </c>
      <c r="B1117" s="4" t="str">
        <f>IFERROR(__xludf.DUMMYFUNCTION("""COMPUTED_VALUE"""),"C#;HTML/CSS;Java;JavaScript;SQL")</f>
        <v>C#;HTML/CSS;Java;JavaScript;SQL</v>
      </c>
    </row>
    <row r="1118">
      <c r="A1118" s="3">
        <v>1117.0</v>
      </c>
      <c r="B1118" s="4" t="str">
        <f>IFERROR(__xludf.DUMMYFUNCTION("""COMPUTED_VALUE"""),"C#;HTML/CSS;Java;JavaScript;TypeScript")</f>
        <v>C#;HTML/CSS;Java;JavaScript;TypeScript</v>
      </c>
    </row>
    <row r="1119">
      <c r="A1119" s="3">
        <v>1118.0</v>
      </c>
      <c r="B1119" s="4" t="str">
        <f>IFERROR(__xludf.DUMMYFUNCTION("""COMPUTED_VALUE"""),"HTML/CSS;JavaScript;SQL")</f>
        <v>HTML/CSS;JavaScript;SQL</v>
      </c>
    </row>
    <row r="1120">
      <c r="A1120" s="3">
        <v>1119.0</v>
      </c>
      <c r="B1120" s="4" t="str">
        <f>IFERROR(__xludf.DUMMYFUNCTION("""COMPUTED_VALUE"""),"Go;JavaScript;PHP;TypeScript")</f>
        <v>Go;JavaScript;PHP;TypeScript</v>
      </c>
    </row>
    <row r="1121">
      <c r="A1121" s="3">
        <v>1120.0</v>
      </c>
      <c r="B1121" s="4" t="str">
        <f>IFERROR(__xludf.DUMMYFUNCTION("""COMPUTED_VALUE"""),"HTML/CSS;Java;JavaScript;Kotlin;Python;R;TypeScript")</f>
        <v>HTML/CSS;Java;JavaScript;Kotlin;Python;R;TypeScript</v>
      </c>
    </row>
    <row r="1122">
      <c r="A1122" s="3">
        <v>1121.0</v>
      </c>
      <c r="B1122" s="4" t="str">
        <f>IFERROR(__xludf.DUMMYFUNCTION("""COMPUTED_VALUE"""),"Assembly;Bash/Shell/PowerShell;C;Objective-C;Python;Ruby;Swift")</f>
        <v>Assembly;Bash/Shell/PowerShell;C;Objective-C;Python;Ruby;Swift</v>
      </c>
    </row>
    <row r="1123">
      <c r="A1123" s="3">
        <v>1122.0</v>
      </c>
      <c r="B1123" s="4" t="str">
        <f>IFERROR(__xludf.DUMMYFUNCTION("""COMPUTED_VALUE"""),"C#;HTML/CSS;JavaScript;Python;Rust;TypeScript")</f>
        <v>C#;HTML/CSS;JavaScript;Python;Rust;TypeScript</v>
      </c>
    </row>
    <row r="1124">
      <c r="A1124" s="3">
        <v>1123.0</v>
      </c>
      <c r="B1124" s="4" t="str">
        <f>IFERROR(__xludf.DUMMYFUNCTION("""COMPUTED_VALUE"""),"C++;C#;JavaScript;PHP;Python;SQL;TypeScript")</f>
        <v>C++;C#;JavaScript;PHP;Python;SQL;TypeScript</v>
      </c>
    </row>
    <row r="1125">
      <c r="A1125" s="3">
        <v>1124.0</v>
      </c>
      <c r="B1125" s="4" t="str">
        <f>IFERROR(__xludf.DUMMYFUNCTION("""COMPUTED_VALUE"""),"C;C++;Java;Python")</f>
        <v>C;C++;Java;Python</v>
      </c>
    </row>
    <row r="1126">
      <c r="A1126" s="3">
        <v>1125.0</v>
      </c>
      <c r="B1126" s="4" t="str">
        <f>IFERROR(__xludf.DUMMYFUNCTION("""COMPUTED_VALUE"""),"Python;SQL")</f>
        <v>Python;SQL</v>
      </c>
    </row>
    <row r="1127">
      <c r="A1127" s="3">
        <v>1126.0</v>
      </c>
      <c r="B1127" s="4" t="str">
        <f>IFERROR(__xludf.DUMMYFUNCTION("""COMPUTED_VALUE"""),"C#;HTML/CSS;Java;JavaScript")</f>
        <v>C#;HTML/CSS;Java;JavaScript</v>
      </c>
    </row>
    <row r="1128">
      <c r="A1128" s="3">
        <v>1127.0</v>
      </c>
      <c r="B1128" s="4" t="str">
        <f>IFERROR(__xludf.DUMMYFUNCTION("""COMPUTED_VALUE"""),"C#;HTML/CSS;Java;JavaScript;Kotlin;PHP;Ruby;TypeScript;Other(s):")</f>
        <v>C#;HTML/CSS;Java;JavaScript;Kotlin;PHP;Ruby;TypeScript;Other(s):</v>
      </c>
    </row>
    <row r="1129">
      <c r="A1129" s="3">
        <v>1128.0</v>
      </c>
      <c r="B1129" s="4" t="str">
        <f>IFERROR(__xludf.DUMMYFUNCTION("""COMPUTED_VALUE"""),"C#;HTML/CSS;JavaScript;SQL;TypeScript")</f>
        <v>C#;HTML/CSS;JavaScript;SQL;TypeScript</v>
      </c>
    </row>
    <row r="1130">
      <c r="A1130" s="3">
        <v>1129.0</v>
      </c>
      <c r="B1130" s="4" t="str">
        <f>IFERROR(__xludf.DUMMYFUNCTION("""COMPUTED_VALUE"""),"Bash/Shell/PowerShell;HTML/CSS;JavaScript;Ruby;SQL")</f>
        <v>Bash/Shell/PowerShell;HTML/CSS;JavaScript;Ruby;SQL</v>
      </c>
    </row>
    <row r="1131">
      <c r="A1131" s="3">
        <v>1130.0</v>
      </c>
      <c r="B1131" s="4" t="str">
        <f>IFERROR(__xludf.DUMMYFUNCTION("""COMPUTED_VALUE"""),"C#;HTML/CSS;Java;JavaScript;PHP;Python;TypeScript")</f>
        <v>C#;HTML/CSS;Java;JavaScript;PHP;Python;TypeScript</v>
      </c>
    </row>
    <row r="1132">
      <c r="A1132" s="3">
        <v>1131.0</v>
      </c>
      <c r="B1132" s="4" t="str">
        <f>IFERROR(__xludf.DUMMYFUNCTION("""COMPUTED_VALUE"""),"JavaScript")</f>
        <v>JavaScript</v>
      </c>
    </row>
    <row r="1133">
      <c r="A1133" s="3">
        <v>1132.0</v>
      </c>
      <c r="B1133" s="4" t="str">
        <f>IFERROR(__xludf.DUMMYFUNCTION("""COMPUTED_VALUE"""),"Python;R;Other(s):")</f>
        <v>Python;R;Other(s):</v>
      </c>
    </row>
    <row r="1134">
      <c r="A1134" s="3">
        <v>1133.0</v>
      </c>
      <c r="B1134" s="4" t="str">
        <f>IFERROR(__xludf.DUMMYFUNCTION("""COMPUTED_VALUE"""),"Bash/Shell/PowerShell;Dart;HTML/CSS;Java;JavaScript;Objective-C;Swift")</f>
        <v>Bash/Shell/PowerShell;Dart;HTML/CSS;Java;JavaScript;Objective-C;Swift</v>
      </c>
    </row>
    <row r="1135">
      <c r="A1135" s="3">
        <v>1134.0</v>
      </c>
      <c r="B1135" s="4" t="str">
        <f>IFERROR(__xludf.DUMMYFUNCTION("""COMPUTED_VALUE"""),"Bash/Shell/PowerShell;Python;SQL;Other(s):")</f>
        <v>Bash/Shell/PowerShell;Python;SQL;Other(s):</v>
      </c>
    </row>
    <row r="1136">
      <c r="A1136" s="3">
        <v>1135.0</v>
      </c>
      <c r="B1136" s="4" t="str">
        <f>IFERROR(__xludf.DUMMYFUNCTION("""COMPUTED_VALUE"""),"C#;HTML/CSS;JavaScript;SQL;TypeScript")</f>
        <v>C#;HTML/CSS;JavaScript;SQL;TypeScript</v>
      </c>
    </row>
    <row r="1137">
      <c r="A1137" s="3">
        <v>1136.0</v>
      </c>
      <c r="B1137" s="4" t="str">
        <f>IFERROR(__xludf.DUMMYFUNCTION("""COMPUTED_VALUE"""),"JavaScript;PHP;SQL")</f>
        <v>JavaScript;PHP;SQL</v>
      </c>
    </row>
    <row r="1138">
      <c r="A1138" s="3">
        <v>1137.0</v>
      </c>
      <c r="B1138" s="4" t="str">
        <f>IFERROR(__xludf.DUMMYFUNCTION("""COMPUTED_VALUE"""),"Assembly;Bash/Shell/PowerShell;Go;Python")</f>
        <v>Assembly;Bash/Shell/PowerShell;Go;Python</v>
      </c>
    </row>
    <row r="1139">
      <c r="A1139" s="3">
        <v>1138.0</v>
      </c>
      <c r="B1139" s="4" t="str">
        <f>IFERROR(__xludf.DUMMYFUNCTION("""COMPUTED_VALUE"""),"Bash/Shell/PowerShell;Go;HTML/CSS;Java;JavaScript;Kotlin;TypeScript")</f>
        <v>Bash/Shell/PowerShell;Go;HTML/CSS;Java;JavaScript;Kotlin;TypeScript</v>
      </c>
    </row>
    <row r="1140">
      <c r="A1140" s="3">
        <v>1139.0</v>
      </c>
      <c r="B1140" s="4" t="str">
        <f>IFERROR(__xludf.DUMMYFUNCTION("""COMPUTED_VALUE"""),"Bash/Shell/PowerShell;C;HTML/CSS;Java;JavaScript;Objective-C;PHP;Python;Ruby;SQL;TypeScript")</f>
        <v>Bash/Shell/PowerShell;C;HTML/CSS;Java;JavaScript;Objective-C;PHP;Python;Ruby;SQL;TypeScript</v>
      </c>
    </row>
    <row r="1141">
      <c r="A1141" s="3">
        <v>1140.0</v>
      </c>
      <c r="B1141" s="4" t="str">
        <f>IFERROR(__xludf.DUMMYFUNCTION("""COMPUTED_VALUE"""),"C;C++")</f>
        <v>C;C++</v>
      </c>
    </row>
    <row r="1142">
      <c r="A1142" s="3">
        <v>1141.0</v>
      </c>
      <c r="B1142" s="4" t="str">
        <f>IFERROR(__xludf.DUMMYFUNCTION("""COMPUTED_VALUE"""),"HTML/CSS;Java;JavaScript;PHP;SQL")</f>
        <v>HTML/CSS;Java;JavaScript;PHP;SQL</v>
      </c>
    </row>
    <row r="1143">
      <c r="A1143" s="3">
        <v>1142.0</v>
      </c>
      <c r="B1143" s="4" t="str">
        <f>IFERROR(__xludf.DUMMYFUNCTION("""COMPUTED_VALUE"""),"Bash/Shell/PowerShell;HTML/CSS;JavaScript;Python")</f>
        <v>Bash/Shell/PowerShell;HTML/CSS;JavaScript;Python</v>
      </c>
    </row>
    <row r="1144">
      <c r="A1144" s="3">
        <v>1143.0</v>
      </c>
      <c r="B1144" s="4" t="str">
        <f>IFERROR(__xludf.DUMMYFUNCTION("""COMPUTED_VALUE"""),"Bash/Shell/PowerShell;C#;HTML/CSS;JavaScript;TypeScript;Other(s):")</f>
        <v>Bash/Shell/PowerShell;C#;HTML/CSS;JavaScript;TypeScript;Other(s):</v>
      </c>
    </row>
    <row r="1145">
      <c r="A1145" s="3">
        <v>1144.0</v>
      </c>
      <c r="B1145" s="4" t="str">
        <f>IFERROR(__xludf.DUMMYFUNCTION("""COMPUTED_VALUE"""),"C;C++;Python;SQL")</f>
        <v>C;C++;Python;SQL</v>
      </c>
    </row>
    <row r="1146">
      <c r="A1146" s="3">
        <v>1145.0</v>
      </c>
      <c r="B1146" s="4" t="str">
        <f>IFERROR(__xludf.DUMMYFUNCTION("""COMPUTED_VALUE"""),"HTML/CSS;JavaScript;Ruby;SQL")</f>
        <v>HTML/CSS;JavaScript;Ruby;SQL</v>
      </c>
    </row>
    <row r="1147">
      <c r="A1147" s="3">
        <v>1146.0</v>
      </c>
      <c r="B1147" s="4" t="str">
        <f>IFERROR(__xludf.DUMMYFUNCTION("""COMPUTED_VALUE"""),"C#")</f>
        <v>C#</v>
      </c>
    </row>
    <row r="1148">
      <c r="A1148" s="3">
        <v>1147.0</v>
      </c>
      <c r="B1148" s="4" t="str">
        <f>IFERROR(__xludf.DUMMYFUNCTION("""COMPUTED_VALUE"""),"Swift")</f>
        <v>Swift</v>
      </c>
    </row>
    <row r="1149">
      <c r="A1149" s="3">
        <v>1148.0</v>
      </c>
      <c r="B1149" s="4" t="str">
        <f>IFERROR(__xludf.DUMMYFUNCTION("""COMPUTED_VALUE"""),"Bash/Shell/PowerShell;C++;C#;Dart;HTML/CSS;Java;JavaScript;Python;R;SQL;TypeScript")</f>
        <v>Bash/Shell/PowerShell;C++;C#;Dart;HTML/CSS;Java;JavaScript;Python;R;SQL;TypeScript</v>
      </c>
    </row>
    <row r="1150">
      <c r="A1150" s="3">
        <v>1149.0</v>
      </c>
      <c r="B1150" s="4" t="str">
        <f>IFERROR(__xludf.DUMMYFUNCTION("""COMPUTED_VALUE"""),"C++;Erlang;Python")</f>
        <v>C++;Erlang;Python</v>
      </c>
    </row>
    <row r="1151">
      <c r="A1151" s="3">
        <v>1150.0</v>
      </c>
      <c r="B1151" s="4" t="str">
        <f>IFERROR(__xludf.DUMMYFUNCTION("""COMPUTED_VALUE"""),"HTML/CSS;Java;JavaScript;PHP;SQL;TypeScript")</f>
        <v>HTML/CSS;Java;JavaScript;PHP;SQL;TypeScript</v>
      </c>
    </row>
    <row r="1152">
      <c r="A1152" s="3">
        <v>1151.0</v>
      </c>
      <c r="B1152" s="4" t="str">
        <f>IFERROR(__xludf.DUMMYFUNCTION("""COMPUTED_VALUE"""),"JavaScript")</f>
        <v>JavaScript</v>
      </c>
    </row>
    <row r="1153">
      <c r="A1153" s="3">
        <v>1152.0</v>
      </c>
      <c r="B1153" s="4" t="str">
        <f>IFERROR(__xludf.DUMMYFUNCTION("""COMPUTED_VALUE"""),"Assembly;C++;HTML/CSS")</f>
        <v>Assembly;C++;HTML/CSS</v>
      </c>
    </row>
    <row r="1154">
      <c r="A1154" s="3">
        <v>1153.0</v>
      </c>
      <c r="B1154" s="4" t="str">
        <f>IFERROR(__xludf.DUMMYFUNCTION("""COMPUTED_VALUE"""),"Bash/Shell/PowerShell;C++;Java;JavaScript;Python;SQL")</f>
        <v>Bash/Shell/PowerShell;C++;Java;JavaScript;Python;SQL</v>
      </c>
    </row>
    <row r="1155">
      <c r="A1155" s="3">
        <v>1154.0</v>
      </c>
      <c r="B1155" s="4" t="str">
        <f>IFERROR(__xludf.DUMMYFUNCTION("""COMPUTED_VALUE"""),"JavaScript")</f>
        <v>JavaScript</v>
      </c>
    </row>
    <row r="1156">
      <c r="A1156" s="3">
        <v>1155.0</v>
      </c>
      <c r="B1156" s="4" t="str">
        <f>IFERROR(__xludf.DUMMYFUNCTION("""COMPUTED_VALUE"""),"HTML/CSS;JavaScript;PHP")</f>
        <v>HTML/CSS;JavaScript;PHP</v>
      </c>
    </row>
    <row r="1157">
      <c r="A1157" s="3">
        <v>1156.0</v>
      </c>
      <c r="B1157" s="4" t="str">
        <f>IFERROR(__xludf.DUMMYFUNCTION("""COMPUTED_VALUE"""),"PHP;Other(s):")</f>
        <v>PHP;Other(s):</v>
      </c>
    </row>
    <row r="1158">
      <c r="A1158" s="3">
        <v>1157.0</v>
      </c>
      <c r="B1158" s="4" t="str">
        <f>IFERROR(__xludf.DUMMYFUNCTION("""COMPUTED_VALUE"""),"C;HTML/CSS;Java;JavaScript;Python;SQL;TypeScript")</f>
        <v>C;HTML/CSS;Java;JavaScript;Python;SQL;TypeScript</v>
      </c>
    </row>
    <row r="1159">
      <c r="A1159" s="3">
        <v>1158.0</v>
      </c>
      <c r="B1159" s="4" t="str">
        <f>IFERROR(__xludf.DUMMYFUNCTION("""COMPUTED_VALUE"""),"Bash/Shell/PowerShell;C;C++;C#;HTML/CSS;Java;JavaScript;PHP;Python;SQL")</f>
        <v>Bash/Shell/PowerShell;C;C++;C#;HTML/CSS;Java;JavaScript;PHP;Python;SQL</v>
      </c>
    </row>
    <row r="1160">
      <c r="A1160" s="3">
        <v>1159.0</v>
      </c>
      <c r="B1160" s="4" t="str">
        <f>IFERROR(__xludf.DUMMYFUNCTION("""COMPUTED_VALUE"""),"Bash/Shell/PowerShell;C;HTML/CSS;Java;JavaScript;PHP;Python;SQL")</f>
        <v>Bash/Shell/PowerShell;C;HTML/CSS;Java;JavaScript;PHP;Python;SQL</v>
      </c>
    </row>
    <row r="1161">
      <c r="A1161" s="3">
        <v>1160.0</v>
      </c>
      <c r="B1161" s="4" t="str">
        <f>IFERROR(__xludf.DUMMYFUNCTION("""COMPUTED_VALUE"""),"C#;SQL;VBA")</f>
        <v>C#;SQL;VBA</v>
      </c>
    </row>
    <row r="1162">
      <c r="A1162" s="3">
        <v>1161.0</v>
      </c>
      <c r="B1162" s="4" t="str">
        <f>IFERROR(__xludf.DUMMYFUNCTION("""COMPUTED_VALUE"""),"Bash/Shell/PowerShell;C++;HTML/CSS;Java;Python")</f>
        <v>Bash/Shell/PowerShell;C++;HTML/CSS;Java;Python</v>
      </c>
    </row>
    <row r="1163">
      <c r="A1163" s="3">
        <v>1162.0</v>
      </c>
      <c r="B1163" s="4" t="str">
        <f>IFERROR(__xludf.DUMMYFUNCTION("""COMPUTED_VALUE"""),"Java;Python")</f>
        <v>Java;Python</v>
      </c>
    </row>
    <row r="1164">
      <c r="A1164" s="3">
        <v>1163.0</v>
      </c>
      <c r="B1164" s="4" t="str">
        <f>IFERROR(__xludf.DUMMYFUNCTION("""COMPUTED_VALUE"""),"Go;HTML/CSS;Java;JavaScript;SQL;TypeScript")</f>
        <v>Go;HTML/CSS;Java;JavaScript;SQL;TypeScript</v>
      </c>
    </row>
    <row r="1165">
      <c r="A1165" s="3">
        <v>1164.0</v>
      </c>
      <c r="B1165" s="4" t="str">
        <f>IFERROR(__xludf.DUMMYFUNCTION("""COMPUTED_VALUE"""),"Assembly;Bash/Shell/PowerShell;C;Clojure;JavaScript;Kotlin;Python;TypeScript")</f>
        <v>Assembly;Bash/Shell/PowerShell;C;Clojure;JavaScript;Kotlin;Python;TypeScript</v>
      </c>
    </row>
    <row r="1166">
      <c r="A1166" s="3">
        <v>1165.0</v>
      </c>
      <c r="B1166" s="4" t="str">
        <f>IFERROR(__xludf.DUMMYFUNCTION("""COMPUTED_VALUE"""),"C++;Go;HTML/CSS;JavaScript;Ruby")</f>
        <v>C++;Go;HTML/CSS;JavaScript;Ruby</v>
      </c>
    </row>
    <row r="1167">
      <c r="A1167" s="3">
        <v>1166.0</v>
      </c>
      <c r="B1167" s="4" t="str">
        <f>IFERROR(__xludf.DUMMYFUNCTION("""COMPUTED_VALUE"""),"HTML/CSS;Java;JavaScript;SQL;TypeScript")</f>
        <v>HTML/CSS;Java;JavaScript;SQL;TypeScript</v>
      </c>
    </row>
    <row r="1168">
      <c r="A1168" s="3">
        <v>1167.0</v>
      </c>
      <c r="B1168" s="4" t="str">
        <f>IFERROR(__xludf.DUMMYFUNCTION("""COMPUTED_VALUE"""),"Bash/Shell/PowerShell;HTML/CSS;Java;JavaScript;Python;SQL")</f>
        <v>Bash/Shell/PowerShell;HTML/CSS;Java;JavaScript;Python;SQL</v>
      </c>
    </row>
    <row r="1169">
      <c r="A1169" s="3">
        <v>1168.0</v>
      </c>
      <c r="B1169" s="4" t="str">
        <f>IFERROR(__xludf.DUMMYFUNCTION("""COMPUTED_VALUE"""),"Bash/Shell/PowerShell;HTML/CSS;JavaScript;PHP;SQL;TypeScript")</f>
        <v>Bash/Shell/PowerShell;HTML/CSS;JavaScript;PHP;SQL;TypeScript</v>
      </c>
    </row>
    <row r="1170">
      <c r="A1170" s="3">
        <v>1169.0</v>
      </c>
      <c r="B1170" s="4" t="str">
        <f>IFERROR(__xludf.DUMMYFUNCTION("""COMPUTED_VALUE"""),"Go;HTML/CSS;JavaScript;Python;R")</f>
        <v>Go;HTML/CSS;JavaScript;Python;R</v>
      </c>
    </row>
    <row r="1171">
      <c r="A1171" s="3">
        <v>1170.0</v>
      </c>
      <c r="B1171" s="4" t="str">
        <f>IFERROR(__xludf.DUMMYFUNCTION("""COMPUTED_VALUE"""),"HTML/CSS;JavaScript;PHP")</f>
        <v>HTML/CSS;JavaScript;PHP</v>
      </c>
    </row>
    <row r="1172">
      <c r="A1172" s="3">
        <v>1171.0</v>
      </c>
      <c r="B1172" s="4" t="str">
        <f>IFERROR(__xludf.DUMMYFUNCTION("""COMPUTED_VALUE"""),"Bash/Shell/PowerShell;C++;Python")</f>
        <v>Bash/Shell/PowerShell;C++;Python</v>
      </c>
    </row>
    <row r="1173">
      <c r="A1173" s="3">
        <v>1172.0</v>
      </c>
      <c r="B1173" s="4" t="str">
        <f>IFERROR(__xludf.DUMMYFUNCTION("""COMPUTED_VALUE"""),"C#;HTML/CSS;Java;JavaScript;TypeScript")</f>
        <v>C#;HTML/CSS;Java;JavaScript;TypeScript</v>
      </c>
    </row>
    <row r="1174">
      <c r="A1174" s="3">
        <v>1173.0</v>
      </c>
      <c r="B1174" s="4" t="str">
        <f>IFERROR(__xludf.DUMMYFUNCTION("""COMPUTED_VALUE"""),"C++;C#;HTML/CSS;Java;SQL;WebAssembly")</f>
        <v>C++;C#;HTML/CSS;Java;SQL;WebAssembly</v>
      </c>
    </row>
    <row r="1175">
      <c r="A1175" s="3">
        <v>1174.0</v>
      </c>
      <c r="B1175" s="4" t="str">
        <f>IFERROR(__xludf.DUMMYFUNCTION("""COMPUTED_VALUE"""),"C#;HTML/CSS;Java;JavaScript;Python")</f>
        <v>C#;HTML/CSS;Java;JavaScript;Python</v>
      </c>
    </row>
    <row r="1176">
      <c r="A1176" s="3">
        <v>1175.0</v>
      </c>
      <c r="B1176" s="4" t="str">
        <f>IFERROR(__xludf.DUMMYFUNCTION("""COMPUTED_VALUE"""),"Bash/Shell/PowerShell;Java;SQL")</f>
        <v>Bash/Shell/PowerShell;Java;SQL</v>
      </c>
    </row>
    <row r="1177">
      <c r="A1177" s="3">
        <v>1176.0</v>
      </c>
      <c r="B1177" s="4" t="str">
        <f>IFERROR(__xludf.DUMMYFUNCTION("""COMPUTED_VALUE"""),"Bash/Shell/PowerShell;Elixir;Go;HTML/CSS;Java;JavaScript;Python")</f>
        <v>Bash/Shell/PowerShell;Elixir;Go;HTML/CSS;Java;JavaScript;Python</v>
      </c>
    </row>
    <row r="1178">
      <c r="A1178" s="3">
        <v>1177.0</v>
      </c>
      <c r="B1178" s="4" t="str">
        <f>IFERROR(__xludf.DUMMYFUNCTION("""COMPUTED_VALUE"""),"Bash/Shell/PowerShell;Erlang;JavaScript;R;Ruby")</f>
        <v>Bash/Shell/PowerShell;Erlang;JavaScript;R;Ruby</v>
      </c>
    </row>
    <row r="1179">
      <c r="A1179" s="3">
        <v>1178.0</v>
      </c>
      <c r="B1179" s="4" t="str">
        <f>IFERROR(__xludf.DUMMYFUNCTION("""COMPUTED_VALUE"""),"C#;Other(s):")</f>
        <v>C#;Other(s):</v>
      </c>
    </row>
    <row r="1180">
      <c r="A1180" s="3">
        <v>1179.0</v>
      </c>
      <c r="B1180" s="4" t="str">
        <f>IFERROR(__xludf.DUMMYFUNCTION("""COMPUTED_VALUE"""),"C;C++;SQL")</f>
        <v>C;C++;SQL</v>
      </c>
    </row>
    <row r="1181">
      <c r="A1181" s="3">
        <v>1180.0</v>
      </c>
      <c r="B1181" s="4" t="str">
        <f>IFERROR(__xludf.DUMMYFUNCTION("""COMPUTED_VALUE"""),"Bash/Shell/PowerShell;Go;HTML/CSS;Java;JavaScript;PHP;Python;Rust")</f>
        <v>Bash/Shell/PowerShell;Go;HTML/CSS;Java;JavaScript;PHP;Python;Rust</v>
      </c>
    </row>
    <row r="1182">
      <c r="A1182" s="3">
        <v>1181.0</v>
      </c>
      <c r="B1182" s="4" t="str">
        <f>IFERROR(__xludf.DUMMYFUNCTION("""COMPUTED_VALUE"""),"C++;C#")</f>
        <v>C++;C#</v>
      </c>
    </row>
    <row r="1183">
      <c r="A1183" s="3">
        <v>1182.0</v>
      </c>
      <c r="B1183" s="4" t="str">
        <f>IFERROR(__xludf.DUMMYFUNCTION("""COMPUTED_VALUE"""),"C++;HTML/CSS;Java;JavaScript;PHP;Python;Ruby;SQL")</f>
        <v>C++;HTML/CSS;Java;JavaScript;PHP;Python;Ruby;SQL</v>
      </c>
    </row>
    <row r="1184">
      <c r="A1184" s="3">
        <v>1183.0</v>
      </c>
      <c r="B1184" s="4" t="str">
        <f>IFERROR(__xludf.DUMMYFUNCTION("""COMPUTED_VALUE"""),"Bash/Shell/PowerShell;Python;SQL")</f>
        <v>Bash/Shell/PowerShell;Python;SQL</v>
      </c>
    </row>
    <row r="1185">
      <c r="A1185" s="3">
        <v>1184.0</v>
      </c>
      <c r="B1185" s="4" t="str">
        <f>IFERROR(__xludf.DUMMYFUNCTION("""COMPUTED_VALUE"""),"HTML/CSS;JavaScript;PHP;Python;SQL")</f>
        <v>HTML/CSS;JavaScript;PHP;Python;SQL</v>
      </c>
    </row>
    <row r="1186">
      <c r="A1186" s="3">
        <v>1185.0</v>
      </c>
      <c r="B1186" s="4" t="str">
        <f>IFERROR(__xludf.DUMMYFUNCTION("""COMPUTED_VALUE"""),"HTML/CSS;JavaScript")</f>
        <v>HTML/CSS;JavaScript</v>
      </c>
    </row>
    <row r="1187">
      <c r="A1187" s="3">
        <v>1186.0</v>
      </c>
      <c r="B1187" s="4" t="str">
        <f>IFERROR(__xludf.DUMMYFUNCTION("""COMPUTED_VALUE"""),"Bash/Shell/PowerShell;C#;Python")</f>
        <v>Bash/Shell/PowerShell;C#;Python</v>
      </c>
    </row>
    <row r="1188">
      <c r="A1188" s="3">
        <v>1187.0</v>
      </c>
      <c r="B1188" s="4" t="str">
        <f>IFERROR(__xludf.DUMMYFUNCTION("""COMPUTED_VALUE"""),"Java;R")</f>
        <v>Java;R</v>
      </c>
    </row>
    <row r="1189">
      <c r="A1189" s="3">
        <v>1188.0</v>
      </c>
      <c r="B1189" s="4" t="str">
        <f>IFERROR(__xludf.DUMMYFUNCTION("""COMPUTED_VALUE"""),"Bash/Shell/PowerShell;C;C#;HTML/CSS;Java;JavaScript;SQL;TypeScript;VBA")</f>
        <v>Bash/Shell/PowerShell;C;C#;HTML/CSS;Java;JavaScript;SQL;TypeScript;VBA</v>
      </c>
    </row>
    <row r="1190">
      <c r="A1190" s="3">
        <v>1189.0</v>
      </c>
      <c r="B1190" s="4" t="str">
        <f>IFERROR(__xludf.DUMMYFUNCTION("""COMPUTED_VALUE"""),"C;C++;HTML/CSS;Java;JavaScript;SQL")</f>
        <v>C;C++;HTML/CSS;Java;JavaScript;SQL</v>
      </c>
    </row>
    <row r="1191">
      <c r="A1191" s="3">
        <v>1190.0</v>
      </c>
      <c r="B1191" s="4" t="str">
        <f>IFERROR(__xludf.DUMMYFUNCTION("""COMPUTED_VALUE"""),"Bash/Shell/PowerShell;Go;HTML/CSS;JavaScript;PHP;Python;SQL")</f>
        <v>Bash/Shell/PowerShell;Go;HTML/CSS;JavaScript;PHP;Python;SQL</v>
      </c>
    </row>
    <row r="1192">
      <c r="A1192" s="3">
        <v>1191.0</v>
      </c>
      <c r="B1192" s="4" t="str">
        <f>IFERROR(__xludf.DUMMYFUNCTION("""COMPUTED_VALUE"""),"Bash/Shell/PowerShell;HTML/CSS;Python;R;SQL")</f>
        <v>Bash/Shell/PowerShell;HTML/CSS;Python;R;SQL</v>
      </c>
    </row>
    <row r="1193">
      <c r="A1193" s="3">
        <v>1192.0</v>
      </c>
      <c r="B1193" s="4" t="str">
        <f>IFERROR(__xludf.DUMMYFUNCTION("""COMPUTED_VALUE"""),"Bash/Shell/PowerShell;C++;JavaScript;Python;R;SQL;VBA;Other(s):")</f>
        <v>Bash/Shell/PowerShell;C++;JavaScript;Python;R;SQL;VBA;Other(s):</v>
      </c>
    </row>
    <row r="1194">
      <c r="A1194" s="3">
        <v>1193.0</v>
      </c>
      <c r="B1194" s="4" t="str">
        <f>IFERROR(__xludf.DUMMYFUNCTION("""COMPUTED_VALUE"""),"Go;Python;Ruby;SQL")</f>
        <v>Go;Python;Ruby;SQL</v>
      </c>
    </row>
    <row r="1195">
      <c r="A1195" s="3">
        <v>1194.0</v>
      </c>
      <c r="B1195" s="4" t="str">
        <f>IFERROR(__xludf.DUMMYFUNCTION("""COMPUTED_VALUE"""),"Bash/Shell/PowerShell;C;C++;C#;HTML/CSS;Java;JavaScript;Kotlin;Objective-C;Ruby;Swift")</f>
        <v>Bash/Shell/PowerShell;C;C++;C#;HTML/CSS;Java;JavaScript;Kotlin;Objective-C;Ruby;Swift</v>
      </c>
    </row>
    <row r="1196">
      <c r="A1196" s="3">
        <v>1195.0</v>
      </c>
      <c r="B1196" s="4" t="str">
        <f>IFERROR(__xludf.DUMMYFUNCTION("""COMPUTED_VALUE"""),"Assembly;C;C++;C#;HTML/CSS;Java;JavaScript;Python;SQL")</f>
        <v>Assembly;C;C++;C#;HTML/CSS;Java;JavaScript;Python;SQL</v>
      </c>
    </row>
    <row r="1197">
      <c r="A1197" s="3">
        <v>1196.0</v>
      </c>
      <c r="B1197" s="4" t="str">
        <f>IFERROR(__xludf.DUMMYFUNCTION("""COMPUTED_VALUE"""),"C#;HTML/CSS;Java;JavaScript;Kotlin;Objective-C;PHP;Python;SQL;TypeScript")</f>
        <v>C#;HTML/CSS;Java;JavaScript;Kotlin;Objective-C;PHP;Python;SQL;TypeScript</v>
      </c>
    </row>
    <row r="1198">
      <c r="A1198" s="3">
        <v>1197.0</v>
      </c>
      <c r="B1198" s="4" t="str">
        <f>IFERROR(__xludf.DUMMYFUNCTION("""COMPUTED_VALUE"""),"C;C++;C#;HTML/CSS;Java;JavaScript;Kotlin;Objective-C;PHP;SQL;Swift;TypeScript;VBA")</f>
        <v>C;C++;C#;HTML/CSS;Java;JavaScript;Kotlin;Objective-C;PHP;SQL;Swift;TypeScript;VBA</v>
      </c>
    </row>
    <row r="1199">
      <c r="A1199" s="3">
        <v>1198.0</v>
      </c>
      <c r="B1199" s="4" t="str">
        <f>IFERROR(__xludf.DUMMYFUNCTION("""COMPUTED_VALUE"""),"HTML/CSS;JavaScript;Python;R;SQL")</f>
        <v>HTML/CSS;JavaScript;Python;R;SQL</v>
      </c>
    </row>
    <row r="1200">
      <c r="A1200" s="3">
        <v>1199.0</v>
      </c>
      <c r="B1200" s="4" t="str">
        <f>IFERROR(__xludf.DUMMYFUNCTION("""COMPUTED_VALUE"""),"C++;C#;HTML/CSS;Java;JavaScript")</f>
        <v>C++;C#;HTML/CSS;Java;JavaScript</v>
      </c>
    </row>
    <row r="1201">
      <c r="A1201" s="3">
        <v>1200.0</v>
      </c>
      <c r="B1201" s="4" t="str">
        <f>IFERROR(__xludf.DUMMYFUNCTION("""COMPUTED_VALUE"""),"C#;HTML/CSS;Java;JavaScript;PHP;SQL")</f>
        <v>C#;HTML/CSS;Java;JavaScript;PHP;SQL</v>
      </c>
    </row>
    <row r="1202">
      <c r="A1202" s="3">
        <v>1201.0</v>
      </c>
      <c r="B1202" s="4" t="str">
        <f>IFERROR(__xludf.DUMMYFUNCTION("""COMPUTED_VALUE"""),"C#;HTML/CSS;JavaScript;PHP;Python;SQL;TypeScript")</f>
        <v>C#;HTML/CSS;JavaScript;PHP;Python;SQL;TypeScript</v>
      </c>
    </row>
    <row r="1203">
      <c r="A1203" s="3">
        <v>1202.0</v>
      </c>
      <c r="B1203" s="4" t="str">
        <f>IFERROR(__xludf.DUMMYFUNCTION("""COMPUTED_VALUE"""),"C;C++;SQL")</f>
        <v>C;C++;SQL</v>
      </c>
    </row>
    <row r="1204">
      <c r="A1204" s="3">
        <v>1203.0</v>
      </c>
      <c r="B1204" s="4" t="str">
        <f>IFERROR(__xludf.DUMMYFUNCTION("""COMPUTED_VALUE"""),"HTML/CSS;Java;JavaScript;Kotlin;PHP;SQL")</f>
        <v>HTML/CSS;Java;JavaScript;Kotlin;PHP;SQL</v>
      </c>
    </row>
    <row r="1205">
      <c r="A1205" s="3">
        <v>1204.0</v>
      </c>
      <c r="B1205" s="4" t="str">
        <f>IFERROR(__xludf.DUMMYFUNCTION("""COMPUTED_VALUE"""),"HTML/CSS;Java;Python;VBA")</f>
        <v>HTML/CSS;Java;Python;VBA</v>
      </c>
    </row>
    <row r="1206">
      <c r="A1206" s="3">
        <v>1205.0</v>
      </c>
      <c r="B1206" s="4" t="str">
        <f>IFERROR(__xludf.DUMMYFUNCTION("""COMPUTED_VALUE"""),"Bash/Shell/PowerShell;HTML/CSS;Java;JavaScript;Kotlin;Python;Ruby;SQL")</f>
        <v>Bash/Shell/PowerShell;HTML/CSS;Java;JavaScript;Kotlin;Python;Ruby;SQL</v>
      </c>
    </row>
    <row r="1207">
      <c r="A1207" s="3">
        <v>1206.0</v>
      </c>
      <c r="B1207" s="4" t="str">
        <f>IFERROR(__xludf.DUMMYFUNCTION("""COMPUTED_VALUE"""),"C#;HTML/CSS;JavaScript;SQL;TypeScript")</f>
        <v>C#;HTML/CSS;JavaScript;SQL;TypeScript</v>
      </c>
    </row>
    <row r="1208">
      <c r="A1208" s="3">
        <v>1207.0</v>
      </c>
      <c r="B1208" s="4" t="str">
        <f>IFERROR(__xludf.DUMMYFUNCTION("""COMPUTED_VALUE"""),"Bash/Shell/PowerShell;C;C++;SQL;Other(s):")</f>
        <v>Bash/Shell/PowerShell;C;C++;SQL;Other(s):</v>
      </c>
    </row>
    <row r="1209">
      <c r="A1209" s="3">
        <v>1208.0</v>
      </c>
      <c r="B1209" s="4" t="str">
        <f>IFERROR(__xludf.DUMMYFUNCTION("""COMPUTED_VALUE"""),"C#;Java")</f>
        <v>C#;Java</v>
      </c>
    </row>
    <row r="1210">
      <c r="A1210" s="3">
        <v>1209.0</v>
      </c>
      <c r="B1210" s="4" t="str">
        <f>IFERROR(__xludf.DUMMYFUNCTION("""COMPUTED_VALUE"""),"Bash/Shell/PowerShell;C;C++;C#;Java;Python;Other(s):")</f>
        <v>Bash/Shell/PowerShell;C;C++;C#;Java;Python;Other(s):</v>
      </c>
    </row>
    <row r="1211">
      <c r="A1211" s="3">
        <v>1210.0</v>
      </c>
      <c r="B1211" s="4" t="str">
        <f>IFERROR(__xludf.DUMMYFUNCTION("""COMPUTED_VALUE"""),"HTML/CSS;JavaScript;Python")</f>
        <v>HTML/CSS;JavaScript;Python</v>
      </c>
    </row>
    <row r="1212">
      <c r="A1212" s="3">
        <v>1211.0</v>
      </c>
      <c r="B1212" s="4" t="str">
        <f>IFERROR(__xludf.DUMMYFUNCTION("""COMPUTED_VALUE"""),"C#;HTML/CSS;JavaScript;SQL;TypeScript;VBA")</f>
        <v>C#;HTML/CSS;JavaScript;SQL;TypeScript;VBA</v>
      </c>
    </row>
    <row r="1213">
      <c r="A1213" s="3">
        <v>1212.0</v>
      </c>
      <c r="B1213" s="4" t="str">
        <f>IFERROR(__xludf.DUMMYFUNCTION("""COMPUTED_VALUE"""),"Bash/Shell/PowerShell;C++;Go;HTML/CSS;JavaScript;Python;Rust")</f>
        <v>Bash/Shell/PowerShell;C++;Go;HTML/CSS;JavaScript;Python;Rust</v>
      </c>
    </row>
    <row r="1214">
      <c r="A1214" s="3">
        <v>1213.0</v>
      </c>
      <c r="B1214" s="4" t="str">
        <f>IFERROR(__xludf.DUMMYFUNCTION("""COMPUTED_VALUE"""),"Bash/Shell/PowerShell;Java;Python;SQL")</f>
        <v>Bash/Shell/PowerShell;Java;Python;SQL</v>
      </c>
    </row>
    <row r="1215">
      <c r="A1215" s="3">
        <v>1214.0</v>
      </c>
      <c r="B1215" s="4" t="str">
        <f>IFERROR(__xludf.DUMMYFUNCTION("""COMPUTED_VALUE"""),"Java;JavaScript;PHP;TypeScript")</f>
        <v>Java;JavaScript;PHP;TypeScript</v>
      </c>
    </row>
    <row r="1216">
      <c r="A1216" s="3">
        <v>1215.0</v>
      </c>
      <c r="B1216" s="4" t="str">
        <f>IFERROR(__xludf.DUMMYFUNCTION("""COMPUTED_VALUE"""),"HTML/CSS;JavaScript;SQL")</f>
        <v>HTML/CSS;JavaScript;SQL</v>
      </c>
    </row>
    <row r="1217">
      <c r="A1217" s="3">
        <v>1216.0</v>
      </c>
      <c r="B1217" s="4" t="str">
        <f>IFERROR(__xludf.DUMMYFUNCTION("""COMPUTED_VALUE"""),"JavaScript;PHP")</f>
        <v>JavaScript;PHP</v>
      </c>
    </row>
    <row r="1218">
      <c r="A1218" s="3">
        <v>1217.0</v>
      </c>
      <c r="B1218" s="4" t="str">
        <f>IFERROR(__xludf.DUMMYFUNCTION("""COMPUTED_VALUE"""),"C#;HTML/CSS;JavaScript;R;SQL")</f>
        <v>C#;HTML/CSS;JavaScript;R;SQL</v>
      </c>
    </row>
    <row r="1219">
      <c r="A1219" s="3">
        <v>1218.0</v>
      </c>
      <c r="B1219" s="4" t="str">
        <f>IFERROR(__xludf.DUMMYFUNCTION("""COMPUTED_VALUE"""),"Bash/Shell/PowerShell;HTML/CSS;Java;JavaScript;PHP;Python")</f>
        <v>Bash/Shell/PowerShell;HTML/CSS;Java;JavaScript;PHP;Python</v>
      </c>
    </row>
    <row r="1220">
      <c r="A1220" s="3">
        <v>1219.0</v>
      </c>
      <c r="B1220" s="4" t="str">
        <f>IFERROR(__xludf.DUMMYFUNCTION("""COMPUTED_VALUE"""),"Elixir;HTML/CSS;JavaScript;Ruby;SQL;Other(s):")</f>
        <v>Elixir;HTML/CSS;JavaScript;Ruby;SQL;Other(s):</v>
      </c>
    </row>
    <row r="1221">
      <c r="A1221" s="3">
        <v>1220.0</v>
      </c>
      <c r="B1221" s="4" t="str">
        <f>IFERROR(__xludf.DUMMYFUNCTION("""COMPUTED_VALUE"""),"HTML/CSS;Python")</f>
        <v>HTML/CSS;Python</v>
      </c>
    </row>
    <row r="1222">
      <c r="A1222" s="3">
        <v>1221.0</v>
      </c>
      <c r="B1222" s="4" t="str">
        <f>IFERROR(__xludf.DUMMYFUNCTION("""COMPUTED_VALUE"""),"Bash/Shell/PowerShell;C#;HTML/CSS;JavaScript;SQL")</f>
        <v>Bash/Shell/PowerShell;C#;HTML/CSS;JavaScript;SQL</v>
      </c>
    </row>
    <row r="1223">
      <c r="A1223" s="3">
        <v>1222.0</v>
      </c>
      <c r="B1223" s="4" t="str">
        <f>IFERROR(__xludf.DUMMYFUNCTION("""COMPUTED_VALUE"""),"Bash/Shell/PowerShell;HTML/CSS;Java;JavaScript;PHP;SQL;TypeScript")</f>
        <v>Bash/Shell/PowerShell;HTML/CSS;Java;JavaScript;PHP;SQL;TypeScript</v>
      </c>
    </row>
    <row r="1224">
      <c r="A1224" s="3">
        <v>1223.0</v>
      </c>
      <c r="B1224" s="4" t="str">
        <f>IFERROR(__xludf.DUMMYFUNCTION("""COMPUTED_VALUE"""),"C++;HTML/CSS;PHP;SQL")</f>
        <v>C++;HTML/CSS;PHP;SQL</v>
      </c>
    </row>
    <row r="1225">
      <c r="A1225" s="3">
        <v>1224.0</v>
      </c>
      <c r="B1225" s="4" t="str">
        <f>IFERROR(__xludf.DUMMYFUNCTION("""COMPUTED_VALUE"""),"C#;HTML/CSS;JavaScript;TypeScript")</f>
        <v>C#;HTML/CSS;JavaScript;TypeScript</v>
      </c>
    </row>
    <row r="1226">
      <c r="A1226" s="3">
        <v>1225.0</v>
      </c>
      <c r="B1226" s="4" t="str">
        <f>IFERROR(__xludf.DUMMYFUNCTION("""COMPUTED_VALUE"""),"C++;C#;HTML/CSS;PHP;SQL")</f>
        <v>C++;C#;HTML/CSS;PHP;SQL</v>
      </c>
    </row>
    <row r="1227">
      <c r="A1227" s="3">
        <v>1226.0</v>
      </c>
      <c r="B1227" s="4" t="str">
        <f>IFERROR(__xludf.DUMMYFUNCTION("""COMPUTED_VALUE"""),"Bash/Shell/PowerShell;Java")</f>
        <v>Bash/Shell/PowerShell;Java</v>
      </c>
    </row>
    <row r="1228">
      <c r="A1228" s="3">
        <v>1227.0</v>
      </c>
      <c r="B1228" s="4" t="str">
        <f>IFERROR(__xludf.DUMMYFUNCTION("""COMPUTED_VALUE"""),"Bash/Shell/PowerShell;C;Clojure;Go;HTML/CSS;JavaScript;Objective-C;PHP;Python;Ruby;SQL;Swift;TypeScript")</f>
        <v>Bash/Shell/PowerShell;C;Clojure;Go;HTML/CSS;JavaScript;Objective-C;PHP;Python;Ruby;SQL;Swift;TypeScript</v>
      </c>
    </row>
    <row r="1229">
      <c r="A1229" s="3">
        <v>1228.0</v>
      </c>
      <c r="B1229" s="4" t="str">
        <f>IFERROR(__xludf.DUMMYFUNCTION("""COMPUTED_VALUE"""),"HTML/CSS;Java;JavaScript")</f>
        <v>HTML/CSS;Java;JavaScript</v>
      </c>
    </row>
    <row r="1230">
      <c r="A1230" s="3">
        <v>1229.0</v>
      </c>
      <c r="B1230" s="4" t="str">
        <f>IFERROR(__xludf.DUMMYFUNCTION("""COMPUTED_VALUE"""),"Bash/Shell/PowerShell;C;C++;C#;HTML/CSS;JavaScript;PHP;SQL")</f>
        <v>Bash/Shell/PowerShell;C;C++;C#;HTML/CSS;JavaScript;PHP;SQL</v>
      </c>
    </row>
    <row r="1231">
      <c r="A1231" s="3">
        <v>1230.0</v>
      </c>
      <c r="B1231" s="4" t="str">
        <f>IFERROR(__xludf.DUMMYFUNCTION("""COMPUTED_VALUE"""),"Java;JavaScript;PHP")</f>
        <v>Java;JavaScript;PHP</v>
      </c>
    </row>
    <row r="1232">
      <c r="A1232" s="3">
        <v>1231.0</v>
      </c>
      <c r="B1232" s="4" t="str">
        <f>IFERROR(__xludf.DUMMYFUNCTION("""COMPUTED_VALUE"""),"C++;C#;HTML/CSS;Java;JavaScript;PHP;SQL;TypeScript")</f>
        <v>C++;C#;HTML/CSS;Java;JavaScript;PHP;SQL;TypeScript</v>
      </c>
    </row>
    <row r="1233">
      <c r="A1233" s="3">
        <v>1232.0</v>
      </c>
      <c r="B1233" s="4" t="str">
        <f>IFERROR(__xludf.DUMMYFUNCTION("""COMPUTED_VALUE"""),"C#;Java")</f>
        <v>C#;Java</v>
      </c>
    </row>
    <row r="1234">
      <c r="A1234" s="3">
        <v>1233.0</v>
      </c>
      <c r="B1234" s="4" t="str">
        <f>IFERROR(__xludf.DUMMYFUNCTION("""COMPUTED_VALUE"""),"HTML/CSS;Java;JavaScript")</f>
        <v>HTML/CSS;Java;JavaScript</v>
      </c>
    </row>
    <row r="1235">
      <c r="A1235" s="3">
        <v>1234.0</v>
      </c>
      <c r="B1235" s="4" t="str">
        <f>IFERROR(__xludf.DUMMYFUNCTION("""COMPUTED_VALUE"""),"Bash/Shell/PowerShell;HTML/CSS;Java;JavaScript;Python;TypeScript")</f>
        <v>Bash/Shell/PowerShell;HTML/CSS;Java;JavaScript;Python;TypeScript</v>
      </c>
    </row>
    <row r="1236">
      <c r="A1236" s="3">
        <v>1235.0</v>
      </c>
      <c r="B1236" s="4" t="str">
        <f>IFERROR(__xludf.DUMMYFUNCTION("""COMPUTED_VALUE"""),"Assembly;Bash/Shell/PowerShell;C;C++;C#;HTML/CSS;Java;JavaScript;Kotlin;Objective-C;PHP;Python;Ruby;SQL;Swift;VBA;Other(s):")</f>
        <v>Assembly;Bash/Shell/PowerShell;C;C++;C#;HTML/CSS;Java;JavaScript;Kotlin;Objective-C;PHP;Python;Ruby;SQL;Swift;VBA;Other(s):</v>
      </c>
    </row>
    <row r="1237">
      <c r="A1237" s="3">
        <v>1236.0</v>
      </c>
      <c r="B1237" s="4" t="str">
        <f>IFERROR(__xludf.DUMMYFUNCTION("""COMPUTED_VALUE"""),"Go;HTML/CSS;JavaScript;Ruby;SQL")</f>
        <v>Go;HTML/CSS;JavaScript;Ruby;SQL</v>
      </c>
    </row>
    <row r="1238">
      <c r="A1238" s="3">
        <v>1237.0</v>
      </c>
      <c r="B1238" s="4" t="str">
        <f>IFERROR(__xludf.DUMMYFUNCTION("""COMPUTED_VALUE"""),"Bash/Shell/PowerShell;HTML/CSS;JavaScript;PHP;SQL")</f>
        <v>Bash/Shell/PowerShell;HTML/CSS;JavaScript;PHP;SQL</v>
      </c>
    </row>
    <row r="1239">
      <c r="A1239" s="3">
        <v>1238.0</v>
      </c>
      <c r="B1239" s="4" t="str">
        <f>IFERROR(__xludf.DUMMYFUNCTION("""COMPUTED_VALUE"""),"C;C++;HTML/CSS;Python")</f>
        <v>C;C++;HTML/CSS;Python</v>
      </c>
    </row>
    <row r="1240">
      <c r="A1240" s="3">
        <v>1239.0</v>
      </c>
      <c r="B1240" s="4" t="str">
        <f>IFERROR(__xludf.DUMMYFUNCTION("""COMPUTED_VALUE"""),"C#;HTML/CSS;Java;JavaScript;SQL;TypeScript")</f>
        <v>C#;HTML/CSS;Java;JavaScript;SQL;TypeScript</v>
      </c>
    </row>
    <row r="1241">
      <c r="A1241" s="3">
        <v>1240.0</v>
      </c>
      <c r="B1241" s="4" t="str">
        <f>IFERROR(__xludf.DUMMYFUNCTION("""COMPUTED_VALUE"""),"Bash/Shell/PowerShell;Elixir;Erlang;HTML/CSS;Java;JavaScript;Kotlin;Objective-C;Python;Ruby;Scala;SQL;Swift;TypeScript;Other(s):")</f>
        <v>Bash/Shell/PowerShell;Elixir;Erlang;HTML/CSS;Java;JavaScript;Kotlin;Objective-C;Python;Ruby;Scala;SQL;Swift;TypeScript;Other(s):</v>
      </c>
    </row>
    <row r="1242">
      <c r="A1242" s="3">
        <v>1241.0</v>
      </c>
      <c r="B1242" s="4" t="str">
        <f>IFERROR(__xludf.DUMMYFUNCTION("""COMPUTED_VALUE"""),"Bash/Shell/PowerShell;C#;HTML/CSS;JavaScript;TypeScript")</f>
        <v>Bash/Shell/PowerShell;C#;HTML/CSS;JavaScript;TypeScript</v>
      </c>
    </row>
    <row r="1243">
      <c r="A1243" s="3">
        <v>1242.0</v>
      </c>
      <c r="B1243" s="4" t="str">
        <f>IFERROR(__xludf.DUMMYFUNCTION("""COMPUTED_VALUE"""),"C#;Swift")</f>
        <v>C#;Swift</v>
      </c>
    </row>
    <row r="1244">
      <c r="A1244" s="3">
        <v>1243.0</v>
      </c>
      <c r="B1244" s="4" t="str">
        <f>IFERROR(__xludf.DUMMYFUNCTION("""COMPUTED_VALUE"""),"C;C++;Java;R")</f>
        <v>C;C++;Java;R</v>
      </c>
    </row>
    <row r="1245">
      <c r="A1245" s="3">
        <v>1244.0</v>
      </c>
      <c r="B1245" s="4" t="str">
        <f>IFERROR(__xludf.DUMMYFUNCTION("""COMPUTED_VALUE"""),"Bash/Shell/PowerShell;C;C++")</f>
        <v>Bash/Shell/PowerShell;C;C++</v>
      </c>
    </row>
    <row r="1246">
      <c r="A1246" s="3">
        <v>1245.0</v>
      </c>
      <c r="B1246" s="4" t="str">
        <f>IFERROR(__xludf.DUMMYFUNCTION("""COMPUTED_VALUE"""),"C;C++;C#;F#;HTML/CSS;Java;JavaScript;Kotlin;PHP;SQL")</f>
        <v>C;C++;C#;F#;HTML/CSS;Java;JavaScript;Kotlin;PHP;SQL</v>
      </c>
    </row>
    <row r="1247">
      <c r="A1247" s="3">
        <v>1246.0</v>
      </c>
      <c r="B1247" s="4" t="str">
        <f>IFERROR(__xludf.DUMMYFUNCTION("""COMPUTED_VALUE"""),"C;C++;HTML/CSS;Java;Python")</f>
        <v>C;C++;HTML/CSS;Java;Python</v>
      </c>
    </row>
    <row r="1248">
      <c r="A1248" s="3">
        <v>1247.0</v>
      </c>
      <c r="B1248" s="4" t="str">
        <f>IFERROR(__xludf.DUMMYFUNCTION("""COMPUTED_VALUE"""),"HTML/CSS;JavaScript;PHP;SQL")</f>
        <v>HTML/CSS;JavaScript;PHP;SQL</v>
      </c>
    </row>
    <row r="1249">
      <c r="A1249" s="3">
        <v>1248.0</v>
      </c>
      <c r="B1249" s="4" t="str">
        <f>IFERROR(__xludf.DUMMYFUNCTION("""COMPUTED_VALUE"""),"C#;HTML/CSS;JavaScript;SQL;TypeScript")</f>
        <v>C#;HTML/CSS;JavaScript;SQL;TypeScript</v>
      </c>
    </row>
    <row r="1250">
      <c r="A1250" s="3">
        <v>1249.0</v>
      </c>
      <c r="B1250" s="4" t="str">
        <f>IFERROR(__xludf.DUMMYFUNCTION("""COMPUTED_VALUE"""),"C++;Other(s):")</f>
        <v>C++;Other(s):</v>
      </c>
    </row>
    <row r="1251">
      <c r="A1251" s="3">
        <v>1250.0</v>
      </c>
      <c r="B1251" s="4" t="str">
        <f>IFERROR(__xludf.DUMMYFUNCTION("""COMPUTED_VALUE"""),"HTML/CSS;JavaScript;PHP")</f>
        <v>HTML/CSS;JavaScript;PHP</v>
      </c>
    </row>
    <row r="1252">
      <c r="A1252" s="3">
        <v>1251.0</v>
      </c>
      <c r="B1252" s="4" t="str">
        <f>IFERROR(__xludf.DUMMYFUNCTION("""COMPUTED_VALUE"""),"Bash/Shell/PowerShell;HTML/CSS;Python")</f>
        <v>Bash/Shell/PowerShell;HTML/CSS;Python</v>
      </c>
    </row>
    <row r="1253">
      <c r="A1253" s="3">
        <v>1252.0</v>
      </c>
      <c r="B1253" s="4" t="str">
        <f>IFERROR(__xludf.DUMMYFUNCTION("""COMPUTED_VALUE"""),"Java;Kotlin;Objective-C;Swift")</f>
        <v>Java;Kotlin;Objective-C;Swift</v>
      </c>
    </row>
    <row r="1254">
      <c r="A1254" s="3">
        <v>1253.0</v>
      </c>
      <c r="B1254" s="4" t="str">
        <f>IFERROR(__xludf.DUMMYFUNCTION("""COMPUTED_VALUE"""),"C;C++;C#;HTML/CSS;JavaScript;PHP;SQL;TypeScript")</f>
        <v>C;C++;C#;HTML/CSS;JavaScript;PHP;SQL;TypeScript</v>
      </c>
    </row>
    <row r="1255">
      <c r="A1255" s="3">
        <v>1254.0</v>
      </c>
      <c r="B1255" s="4" t="str">
        <f>IFERROR(__xludf.DUMMYFUNCTION("""COMPUTED_VALUE"""),"HTML/CSS;JavaScript")</f>
        <v>HTML/CSS;JavaScript</v>
      </c>
    </row>
    <row r="1256">
      <c r="A1256" s="3">
        <v>1255.0</v>
      </c>
      <c r="B1256" s="4" t="str">
        <f>IFERROR(__xludf.DUMMYFUNCTION("""COMPUTED_VALUE"""),"Bash/Shell/PowerShell;C;C#;HTML/CSS;Java;JavaScript;Python;SQL")</f>
        <v>Bash/Shell/PowerShell;C;C#;HTML/CSS;Java;JavaScript;Python;SQL</v>
      </c>
    </row>
    <row r="1257">
      <c r="A1257" s="3">
        <v>1256.0</v>
      </c>
      <c r="B1257" s="4" t="str">
        <f>IFERROR(__xludf.DUMMYFUNCTION("""COMPUTED_VALUE"""),"Bash/Shell/PowerShell;C;C++;C#;HTML/CSS;Java;JavaScript;Python;R;SQL;Swift")</f>
        <v>Bash/Shell/PowerShell;C;C++;C#;HTML/CSS;Java;JavaScript;Python;R;SQL;Swift</v>
      </c>
    </row>
    <row r="1258">
      <c r="A1258" s="3">
        <v>1257.0</v>
      </c>
      <c r="B1258" s="4" t="str">
        <f>IFERROR(__xludf.DUMMYFUNCTION("""COMPUTED_VALUE"""),"Bash/Shell/PowerShell;C#;HTML/CSS;JavaScript;Python;TypeScript")</f>
        <v>Bash/Shell/PowerShell;C#;HTML/CSS;JavaScript;Python;TypeScript</v>
      </c>
    </row>
    <row r="1259">
      <c r="A1259" s="3">
        <v>1258.0</v>
      </c>
      <c r="B1259" s="4" t="str">
        <f>IFERROR(__xludf.DUMMYFUNCTION("""COMPUTED_VALUE"""),"C;C++;C#;Dart;Java")</f>
        <v>C;C++;C#;Dart;Java</v>
      </c>
    </row>
    <row r="1260">
      <c r="A1260" s="3">
        <v>1259.0</v>
      </c>
      <c r="B1260" s="4" t="str">
        <f>IFERROR(__xludf.DUMMYFUNCTION("""COMPUTED_VALUE"""),"C;Objective-C")</f>
        <v>C;Objective-C</v>
      </c>
    </row>
    <row r="1261">
      <c r="A1261" s="3">
        <v>1260.0</v>
      </c>
      <c r="B1261" s="4" t="str">
        <f>IFERROR(__xludf.DUMMYFUNCTION("""COMPUTED_VALUE"""),"Bash/Shell/PowerShell;C;C++;Python")</f>
        <v>Bash/Shell/PowerShell;C;C++;Python</v>
      </c>
    </row>
    <row r="1262">
      <c r="A1262" s="3">
        <v>1261.0</v>
      </c>
      <c r="B1262" s="4" t="str">
        <f>IFERROR(__xludf.DUMMYFUNCTION("""COMPUTED_VALUE"""),"Bash/Shell/PowerShell;C;C++;C#;Elixir;HTML/CSS;Java;JavaScript;PHP;Python;SQL;TypeScript")</f>
        <v>Bash/Shell/PowerShell;C;C++;C#;Elixir;HTML/CSS;Java;JavaScript;PHP;Python;SQL;TypeScript</v>
      </c>
    </row>
    <row r="1263">
      <c r="A1263" s="3">
        <v>1262.0</v>
      </c>
      <c r="B1263" s="4" t="str">
        <f>IFERROR(__xludf.DUMMYFUNCTION("""COMPUTED_VALUE"""),"Bash/Shell/PowerShell;C;HTML/CSS;JavaScript;Objective-C;PHP;Python;SQL;Swift")</f>
        <v>Bash/Shell/PowerShell;C;HTML/CSS;JavaScript;Objective-C;PHP;Python;SQL;Swift</v>
      </c>
    </row>
    <row r="1264">
      <c r="A1264" s="3">
        <v>1263.0</v>
      </c>
      <c r="B1264" s="4" t="str">
        <f>IFERROR(__xludf.DUMMYFUNCTION("""COMPUTED_VALUE"""),"C++;C#;HTML/CSS;Java;JavaScript;PHP")</f>
        <v>C++;C#;HTML/CSS;Java;JavaScript;PHP</v>
      </c>
    </row>
    <row r="1265">
      <c r="A1265" s="3">
        <v>1264.0</v>
      </c>
      <c r="B1265" s="4" t="str">
        <f>IFERROR(__xludf.DUMMYFUNCTION("""COMPUTED_VALUE"""),"HTML/CSS;JavaScript")</f>
        <v>HTML/CSS;JavaScript</v>
      </c>
    </row>
    <row r="1266">
      <c r="A1266" s="3">
        <v>1265.0</v>
      </c>
      <c r="B1266" s="4" t="str">
        <f>IFERROR(__xludf.DUMMYFUNCTION("""COMPUTED_VALUE"""),"C#;HTML/CSS;JavaScript;SQL;TypeScript")</f>
        <v>C#;HTML/CSS;JavaScript;SQL;TypeScript</v>
      </c>
    </row>
    <row r="1267">
      <c r="A1267" s="3">
        <v>1266.0</v>
      </c>
      <c r="B1267" s="4" t="str">
        <f>IFERROR(__xludf.DUMMYFUNCTION("""COMPUTED_VALUE"""),"Bash/Shell/PowerShell;C;C++;C#;HTML/CSS;Java;JavaScript;Python;R;SQL;TypeScript")</f>
        <v>Bash/Shell/PowerShell;C;C++;C#;HTML/CSS;Java;JavaScript;Python;R;SQL;TypeScript</v>
      </c>
    </row>
    <row r="1268">
      <c r="A1268" s="3">
        <v>1267.0</v>
      </c>
      <c r="B1268" s="4" t="str">
        <f>IFERROR(__xludf.DUMMYFUNCTION("""COMPUTED_VALUE"""),"Bash/Shell/PowerShell;C;HTML/CSS;Java;JavaScript;Python;SQL;Other(s):")</f>
        <v>Bash/Shell/PowerShell;C;HTML/CSS;Java;JavaScript;Python;SQL;Other(s):</v>
      </c>
    </row>
    <row r="1269">
      <c r="A1269" s="3">
        <v>1268.0</v>
      </c>
      <c r="B1269" s="4" t="str">
        <f>IFERROR(__xludf.DUMMYFUNCTION("""COMPUTED_VALUE"""),"Bash/Shell/PowerShell;HTML/CSS;JavaScript;PHP;Python;Ruby;SQL;TypeScript")</f>
        <v>Bash/Shell/PowerShell;HTML/CSS;JavaScript;PHP;Python;Ruby;SQL;TypeScript</v>
      </c>
    </row>
    <row r="1270">
      <c r="A1270" s="3">
        <v>1269.0</v>
      </c>
      <c r="B1270" s="4" t="str">
        <f>IFERROR(__xludf.DUMMYFUNCTION("""COMPUTED_VALUE"""),"Assembly;Bash/Shell/PowerShell;C;C++;HTML/CSS;Java;JavaScript;Python;R;Scala;SQL;Swift;TypeScript")</f>
        <v>Assembly;Bash/Shell/PowerShell;C;C++;HTML/CSS;Java;JavaScript;Python;R;Scala;SQL;Swift;TypeScript</v>
      </c>
    </row>
    <row r="1271">
      <c r="A1271" s="3">
        <v>1270.0</v>
      </c>
      <c r="B1271" s="4" t="str">
        <f>IFERROR(__xludf.DUMMYFUNCTION("""COMPUTED_VALUE"""),"Bash/Shell/PowerShell;C#;F#;HTML/CSS;JavaScript;SQL;Swift")</f>
        <v>Bash/Shell/PowerShell;C#;F#;HTML/CSS;JavaScript;SQL;Swift</v>
      </c>
    </row>
    <row r="1272">
      <c r="A1272" s="3">
        <v>1271.0</v>
      </c>
      <c r="B1272" s="4" t="str">
        <f>IFERROR(__xludf.DUMMYFUNCTION("""COMPUTED_VALUE"""),"HTML/CSS;JavaScript;Python;Ruby;SQL")</f>
        <v>HTML/CSS;JavaScript;Python;Ruby;SQL</v>
      </c>
    </row>
    <row r="1273">
      <c r="A1273" s="3">
        <v>1272.0</v>
      </c>
      <c r="B1273" s="4" t="str">
        <f>IFERROR(__xludf.DUMMYFUNCTION("""COMPUTED_VALUE"""),"HTML/CSS;Java;JavaScript;PHP;Python;SQL;VBA")</f>
        <v>HTML/CSS;Java;JavaScript;PHP;Python;SQL;VBA</v>
      </c>
    </row>
    <row r="1274">
      <c r="A1274" s="3">
        <v>1273.0</v>
      </c>
      <c r="B1274" s="4" t="str">
        <f>IFERROR(__xludf.DUMMYFUNCTION("""COMPUTED_VALUE"""),"HTML/CSS;PHP;SQL")</f>
        <v>HTML/CSS;PHP;SQL</v>
      </c>
    </row>
    <row r="1275">
      <c r="A1275" s="3">
        <v>1274.0</v>
      </c>
      <c r="B1275" s="4" t="str">
        <f>IFERROR(__xludf.DUMMYFUNCTION("""COMPUTED_VALUE"""),"Assembly;C#;SQL")</f>
        <v>Assembly;C#;SQL</v>
      </c>
    </row>
    <row r="1276">
      <c r="A1276" s="3">
        <v>1275.0</v>
      </c>
      <c r="B1276" s="4" t="str">
        <f>IFERROR(__xludf.DUMMYFUNCTION("""COMPUTED_VALUE"""),"C;HTML/CSS;JavaScript;Python;R;Ruby")</f>
        <v>C;HTML/CSS;JavaScript;Python;R;Ruby</v>
      </c>
    </row>
    <row r="1277">
      <c r="A1277" s="3">
        <v>1276.0</v>
      </c>
      <c r="B1277" s="4" t="str">
        <f>IFERROR(__xludf.DUMMYFUNCTION("""COMPUTED_VALUE"""),"Bash/Shell/PowerShell;C#;HTML/CSS;JavaScript;Python;SQL")</f>
        <v>Bash/Shell/PowerShell;C#;HTML/CSS;JavaScript;Python;SQL</v>
      </c>
    </row>
    <row r="1278">
      <c r="A1278" s="3">
        <v>1277.0</v>
      </c>
      <c r="B1278" s="4" t="str">
        <f>IFERROR(__xludf.DUMMYFUNCTION("""COMPUTED_VALUE"""),"Java;Objective-C;PHP")</f>
        <v>Java;Objective-C;PHP</v>
      </c>
    </row>
    <row r="1279">
      <c r="A1279" s="3">
        <v>1278.0</v>
      </c>
      <c r="B1279" s="4" t="str">
        <f>IFERROR(__xludf.DUMMYFUNCTION("""COMPUTED_VALUE"""),"HTML/CSS;JavaScript")</f>
        <v>HTML/CSS;JavaScript</v>
      </c>
    </row>
    <row r="1280">
      <c r="A1280" s="3">
        <v>1279.0</v>
      </c>
      <c r="B1280" s="4" t="str">
        <f>IFERROR(__xludf.DUMMYFUNCTION("""COMPUTED_VALUE"""),"HTML/CSS;JavaScript;PHP")</f>
        <v>HTML/CSS;JavaScript;PHP</v>
      </c>
    </row>
    <row r="1281">
      <c r="A1281" s="3">
        <v>1280.0</v>
      </c>
      <c r="B1281" s="4" t="str">
        <f>IFERROR(__xludf.DUMMYFUNCTION("""COMPUTED_VALUE"""),"HTML/CSS;Java;JavaScript;SQL;TypeScript")</f>
        <v>HTML/CSS;Java;JavaScript;SQL;TypeScript</v>
      </c>
    </row>
    <row r="1282">
      <c r="A1282" s="3">
        <v>1281.0</v>
      </c>
      <c r="B1282" s="4" t="str">
        <f>IFERROR(__xludf.DUMMYFUNCTION("""COMPUTED_VALUE"""),"Python;SQL")</f>
        <v>Python;SQL</v>
      </c>
    </row>
    <row r="1283">
      <c r="A1283" s="3">
        <v>1282.0</v>
      </c>
      <c r="B1283" s="4" t="str">
        <f>IFERROR(__xludf.DUMMYFUNCTION("""COMPUTED_VALUE"""),"Bash/Shell/PowerShell;HTML/CSS;JavaScript;Python;Scala;SQL;TypeScript")</f>
        <v>Bash/Shell/PowerShell;HTML/CSS;JavaScript;Python;Scala;SQL;TypeScript</v>
      </c>
    </row>
    <row r="1284">
      <c r="A1284" s="3">
        <v>1283.0</v>
      </c>
      <c r="B1284" s="4" t="str">
        <f>IFERROR(__xludf.DUMMYFUNCTION("""COMPUTED_VALUE"""),"C;C++;Java;JavaScript;PHP;Python")</f>
        <v>C;C++;Java;JavaScript;PHP;Python</v>
      </c>
    </row>
    <row r="1285">
      <c r="A1285" s="3">
        <v>1284.0</v>
      </c>
      <c r="B1285" s="4" t="str">
        <f>IFERROR(__xludf.DUMMYFUNCTION("""COMPUTED_VALUE"""),"C;HTML/CSS;Java;JavaScript;Kotlin;PHP;Python;SQL")</f>
        <v>C;HTML/CSS;Java;JavaScript;Kotlin;PHP;Python;SQL</v>
      </c>
    </row>
    <row r="1286">
      <c r="A1286" s="3">
        <v>1285.0</v>
      </c>
      <c r="B1286" s="4" t="str">
        <f>IFERROR(__xludf.DUMMYFUNCTION("""COMPUTED_VALUE"""),"C++;JavaScript;Python;SQL")</f>
        <v>C++;JavaScript;Python;SQL</v>
      </c>
    </row>
    <row r="1287">
      <c r="A1287" s="3">
        <v>1286.0</v>
      </c>
      <c r="B1287" s="4" t="str">
        <f>IFERROR(__xludf.DUMMYFUNCTION("""COMPUTED_VALUE"""),"Bash/Shell/PowerShell;HTML/CSS;Python;Ruby;SQL;Other(s):")</f>
        <v>Bash/Shell/PowerShell;HTML/CSS;Python;Ruby;SQL;Other(s):</v>
      </c>
    </row>
    <row r="1288">
      <c r="A1288" s="3">
        <v>1287.0</v>
      </c>
      <c r="B1288" s="4" t="str">
        <f>IFERROR(__xludf.DUMMYFUNCTION("""COMPUTED_VALUE"""),"C++;Dart;HTML/CSS;Java;PHP;Python;SQL")</f>
        <v>C++;Dart;HTML/CSS;Java;PHP;Python;SQL</v>
      </c>
    </row>
    <row r="1289">
      <c r="A1289" s="3">
        <v>1288.0</v>
      </c>
      <c r="B1289" s="4" t="str">
        <f>IFERROR(__xludf.DUMMYFUNCTION("""COMPUTED_VALUE"""),"Bash/Shell/PowerShell;PHP;Python;SQL")</f>
        <v>Bash/Shell/PowerShell;PHP;Python;SQL</v>
      </c>
    </row>
    <row r="1290">
      <c r="A1290" s="3">
        <v>1289.0</v>
      </c>
      <c r="B1290" s="4" t="str">
        <f>IFERROR(__xludf.DUMMYFUNCTION("""COMPUTED_VALUE"""),"Java;Scala")</f>
        <v>Java;Scala</v>
      </c>
    </row>
    <row r="1291">
      <c r="A1291" s="3">
        <v>1290.0</v>
      </c>
      <c r="B1291" s="4" t="str">
        <f>IFERROR(__xludf.DUMMYFUNCTION("""COMPUTED_VALUE"""),"C;C++;Python")</f>
        <v>C;C++;Python</v>
      </c>
    </row>
    <row r="1292">
      <c r="A1292" s="3">
        <v>1291.0</v>
      </c>
      <c r="B1292" s="4" t="str">
        <f>IFERROR(__xludf.DUMMYFUNCTION("""COMPUTED_VALUE"""),"JavaScript;Ruby")</f>
        <v>JavaScript;Ruby</v>
      </c>
    </row>
    <row r="1293">
      <c r="A1293" s="3">
        <v>1292.0</v>
      </c>
      <c r="B1293" s="4" t="str">
        <f>IFERROR(__xludf.DUMMYFUNCTION("""COMPUTED_VALUE"""),"Bash/Shell/PowerShell;C;C++;Clojure;Elixir;Erlang;Python")</f>
        <v>Bash/Shell/PowerShell;C;C++;Clojure;Elixir;Erlang;Python</v>
      </c>
    </row>
    <row r="1294">
      <c r="A1294" s="3">
        <v>1293.0</v>
      </c>
      <c r="B1294" s="4" t="str">
        <f>IFERROR(__xludf.DUMMYFUNCTION("""COMPUTED_VALUE"""),"C#;JavaScript;SQL")</f>
        <v>C#;JavaScript;SQL</v>
      </c>
    </row>
    <row r="1295">
      <c r="A1295" s="3">
        <v>1294.0</v>
      </c>
      <c r="B1295" s="4" t="str">
        <f>IFERROR(__xludf.DUMMYFUNCTION("""COMPUTED_VALUE"""),"Bash/Shell/PowerShell;HTML/CSS;Java;TypeScript")</f>
        <v>Bash/Shell/PowerShell;HTML/CSS;Java;TypeScript</v>
      </c>
    </row>
    <row r="1296">
      <c r="A1296" s="3">
        <v>1295.0</v>
      </c>
      <c r="B1296" s="4" t="str">
        <f>IFERROR(__xludf.DUMMYFUNCTION("""COMPUTED_VALUE"""),"Assembly;HTML/CSS;Java;JavaScript;SQL")</f>
        <v>Assembly;HTML/CSS;Java;JavaScript;SQL</v>
      </c>
    </row>
    <row r="1297">
      <c r="A1297" s="3">
        <v>1296.0</v>
      </c>
      <c r="B1297" s="4" t="str">
        <f>IFERROR(__xludf.DUMMYFUNCTION("""COMPUTED_VALUE"""),"Bash/Shell/PowerShell;HTML/CSS;JavaScript;PHP;SQL;TypeScript")</f>
        <v>Bash/Shell/PowerShell;HTML/CSS;JavaScript;PHP;SQL;TypeScript</v>
      </c>
    </row>
    <row r="1298">
      <c r="A1298" s="3">
        <v>1297.0</v>
      </c>
      <c r="B1298" s="4" t="str">
        <f>IFERROR(__xludf.DUMMYFUNCTION("""COMPUTED_VALUE"""),"Assembly;Bash/Shell/PowerShell;C;C++;C#;Go;Java;JavaScript;Python;Ruby;SQL;Other(s):")</f>
        <v>Assembly;Bash/Shell/PowerShell;C;C++;C#;Go;Java;JavaScript;Python;Ruby;SQL;Other(s):</v>
      </c>
    </row>
    <row r="1299">
      <c r="A1299" s="3">
        <v>1298.0</v>
      </c>
      <c r="B1299" s="4" t="str">
        <f>IFERROR(__xludf.DUMMYFUNCTION("""COMPUTED_VALUE"""),"C#;JavaScript")</f>
        <v>C#;JavaScript</v>
      </c>
    </row>
    <row r="1300">
      <c r="A1300" s="3">
        <v>1299.0</v>
      </c>
      <c r="B1300" s="4" t="str">
        <f>IFERROR(__xludf.DUMMYFUNCTION("""COMPUTED_VALUE"""),"Assembly;C;C++;C#;Objective-C;PHP;SQL")</f>
        <v>Assembly;C;C++;C#;Objective-C;PHP;SQL</v>
      </c>
    </row>
    <row r="1301">
      <c r="A1301" s="3">
        <v>1300.0</v>
      </c>
      <c r="B1301" s="4" t="str">
        <f>IFERROR(__xludf.DUMMYFUNCTION("""COMPUTED_VALUE"""),"Bash/Shell/PowerShell;C++;C#;Dart;Go;Java;Python;Other(s):")</f>
        <v>Bash/Shell/PowerShell;C++;C#;Dart;Go;Java;Python;Other(s):</v>
      </c>
    </row>
    <row r="1302">
      <c r="A1302" s="3">
        <v>1301.0</v>
      </c>
      <c r="B1302" s="4" t="str">
        <f>IFERROR(__xludf.DUMMYFUNCTION("""COMPUTED_VALUE"""),"Bash/Shell/PowerShell;HTML/CSS;Java;JavaScript;Ruby")</f>
        <v>Bash/Shell/PowerShell;HTML/CSS;Java;JavaScript;Ruby</v>
      </c>
    </row>
    <row r="1303">
      <c r="A1303" s="3">
        <v>1302.0</v>
      </c>
      <c r="B1303" s="4" t="str">
        <f>IFERROR(__xludf.DUMMYFUNCTION("""COMPUTED_VALUE"""),"C#;HTML/CSS;JavaScript;TypeScript")</f>
        <v>C#;HTML/CSS;JavaScript;TypeScript</v>
      </c>
    </row>
    <row r="1304">
      <c r="A1304" s="3">
        <v>1303.0</v>
      </c>
      <c r="B1304" s="4" t="str">
        <f>IFERROR(__xludf.DUMMYFUNCTION("""COMPUTED_VALUE"""),"C#;HTML/CSS;JavaScript;SQL")</f>
        <v>C#;HTML/CSS;JavaScript;SQL</v>
      </c>
    </row>
    <row r="1305">
      <c r="A1305" s="3">
        <v>1304.0</v>
      </c>
      <c r="B1305" s="4" t="str">
        <f>IFERROR(__xludf.DUMMYFUNCTION("""COMPUTED_VALUE"""),"Bash/Shell/PowerShell;C;C++;C#;HTML/CSS;Java;JavaScript")</f>
        <v>Bash/Shell/PowerShell;C;C++;C#;HTML/CSS;Java;JavaScript</v>
      </c>
    </row>
    <row r="1306">
      <c r="A1306" s="3">
        <v>1305.0</v>
      </c>
      <c r="B1306" s="4" t="str">
        <f>IFERROR(__xludf.DUMMYFUNCTION("""COMPUTED_VALUE"""),"Bash/Shell/PowerShell;Go;HTML/CSS;JavaScript;Ruby;Rust;SQL;Swift")</f>
        <v>Bash/Shell/PowerShell;Go;HTML/CSS;JavaScript;Ruby;Rust;SQL;Swift</v>
      </c>
    </row>
    <row r="1307">
      <c r="A1307" s="3">
        <v>1306.0</v>
      </c>
      <c r="B1307" s="4" t="str">
        <f>IFERROR(__xludf.DUMMYFUNCTION("""COMPUTED_VALUE"""),"Java;SQL")</f>
        <v>Java;SQL</v>
      </c>
    </row>
    <row r="1308">
      <c r="A1308" s="3">
        <v>1307.0</v>
      </c>
      <c r="B1308" s="4" t="str">
        <f>IFERROR(__xludf.DUMMYFUNCTION("""COMPUTED_VALUE"""),"Bash/Shell/PowerShell;C++;C#;HTML/CSS;JavaScript;Python;TypeScript;Other(s):")</f>
        <v>Bash/Shell/PowerShell;C++;C#;HTML/CSS;JavaScript;Python;TypeScript;Other(s):</v>
      </c>
    </row>
    <row r="1309">
      <c r="A1309" s="3">
        <v>1308.0</v>
      </c>
      <c r="B1309" s="4" t="str">
        <f>IFERROR(__xludf.DUMMYFUNCTION("""COMPUTED_VALUE"""),"HTML/CSS;JavaScript;PHP;SQL")</f>
        <v>HTML/CSS;JavaScript;PHP;SQL</v>
      </c>
    </row>
    <row r="1310">
      <c r="A1310" s="3">
        <v>1309.0</v>
      </c>
      <c r="B1310" s="4" t="str">
        <f>IFERROR(__xludf.DUMMYFUNCTION("""COMPUTED_VALUE"""),"Bash/Shell/PowerShell;C;C++;Clojure;Go;HTML/CSS;Java;JavaScript;Kotlin;PHP;Python;SQL;TypeScript;Other(s):")</f>
        <v>Bash/Shell/PowerShell;C;C++;Clojure;Go;HTML/CSS;Java;JavaScript;Kotlin;PHP;Python;SQL;TypeScript;Other(s):</v>
      </c>
    </row>
    <row r="1311">
      <c r="A1311" s="3">
        <v>1310.0</v>
      </c>
      <c r="B1311" s="4" t="str">
        <f>IFERROR(__xludf.DUMMYFUNCTION("""COMPUTED_VALUE"""),"HTML/CSS;Java;JavaScript;PHP;Python;R;Scala;SQL;TypeScript")</f>
        <v>HTML/CSS;Java;JavaScript;PHP;Python;R;Scala;SQL;TypeScript</v>
      </c>
    </row>
    <row r="1312">
      <c r="A1312" s="3">
        <v>1311.0</v>
      </c>
      <c r="B1312" s="4" t="str">
        <f>IFERROR(__xludf.DUMMYFUNCTION("""COMPUTED_VALUE"""),"C++;C#;Java;Python")</f>
        <v>C++;C#;Java;Python</v>
      </c>
    </row>
    <row r="1313">
      <c r="A1313" s="3">
        <v>1312.0</v>
      </c>
      <c r="B1313" s="4" t="str">
        <f>IFERROR(__xludf.DUMMYFUNCTION("""COMPUTED_VALUE"""),"C++")</f>
        <v>C++</v>
      </c>
    </row>
    <row r="1314">
      <c r="A1314" s="3">
        <v>1313.0</v>
      </c>
      <c r="B1314" s="4" t="str">
        <f>IFERROR(__xludf.DUMMYFUNCTION("""COMPUTED_VALUE"""),"Bash/Shell/PowerShell;C;C#;HTML/CSS;Java;JavaScript;Python;SQL;Other(s):")</f>
        <v>Bash/Shell/PowerShell;C;C#;HTML/CSS;Java;JavaScript;Python;SQL;Other(s):</v>
      </c>
    </row>
    <row r="1315">
      <c r="A1315" s="3">
        <v>1314.0</v>
      </c>
      <c r="B1315" s="4" t="str">
        <f>IFERROR(__xludf.DUMMYFUNCTION("""COMPUTED_VALUE"""),"Clojure;HTML/CSS;JavaScript;Kotlin;PHP;Ruby")</f>
        <v>Clojure;HTML/CSS;JavaScript;Kotlin;PHP;Ruby</v>
      </c>
    </row>
    <row r="1316">
      <c r="A1316" s="3">
        <v>1315.0</v>
      </c>
      <c r="B1316" s="4" t="str">
        <f>IFERROR(__xludf.DUMMYFUNCTION("""COMPUTED_VALUE"""),"Bash/Shell/PowerShell;C;C++;Python;Other(s):")</f>
        <v>Bash/Shell/PowerShell;C;C++;Python;Other(s):</v>
      </c>
    </row>
    <row r="1317">
      <c r="A1317" s="3">
        <v>1316.0</v>
      </c>
      <c r="B1317" s="4" t="str">
        <f>IFERROR(__xludf.DUMMYFUNCTION("""COMPUTED_VALUE"""),"C#;HTML/CSS;JavaScript;SQL;TypeScript")</f>
        <v>C#;HTML/CSS;JavaScript;SQL;TypeScript</v>
      </c>
    </row>
    <row r="1318">
      <c r="A1318" s="3">
        <v>1317.0</v>
      </c>
      <c r="B1318" s="4" t="str">
        <f>IFERROR(__xludf.DUMMYFUNCTION("""COMPUTED_VALUE"""),"Bash/Shell/PowerShell;C#;HTML/CSS;JavaScript;PHP;Python;R;SQL")</f>
        <v>Bash/Shell/PowerShell;C#;HTML/CSS;JavaScript;PHP;Python;R;SQL</v>
      </c>
    </row>
    <row r="1319">
      <c r="A1319" s="3">
        <v>1318.0</v>
      </c>
      <c r="B1319" s="4" t="str">
        <f>IFERROR(__xludf.DUMMYFUNCTION("""COMPUTED_VALUE"""),"C++;HTML/CSS;JavaScript;PHP;SQL")</f>
        <v>C++;HTML/CSS;JavaScript;PHP;SQL</v>
      </c>
    </row>
    <row r="1320">
      <c r="A1320" s="3">
        <v>1319.0</v>
      </c>
      <c r="B1320" s="4" t="str">
        <f>IFERROR(__xludf.DUMMYFUNCTION("""COMPUTED_VALUE"""),"HTML/CSS;JavaScript;Python;SQL;TypeScript")</f>
        <v>HTML/CSS;JavaScript;Python;SQL;TypeScript</v>
      </c>
    </row>
    <row r="1321">
      <c r="A1321" s="3">
        <v>1320.0</v>
      </c>
      <c r="B1321" s="4" t="str">
        <f>IFERROR(__xludf.DUMMYFUNCTION("""COMPUTED_VALUE"""),"Assembly;C;HTML/CSS;Java")</f>
        <v>Assembly;C;HTML/CSS;Java</v>
      </c>
    </row>
    <row r="1322">
      <c r="A1322" s="3">
        <v>1321.0</v>
      </c>
      <c r="B1322" s="4" t="str">
        <f>IFERROR(__xludf.DUMMYFUNCTION("""COMPUTED_VALUE"""),"HTML/CSS;JavaScript;PHP;SQL")</f>
        <v>HTML/CSS;JavaScript;PHP;SQL</v>
      </c>
    </row>
    <row r="1323">
      <c r="A1323" s="3">
        <v>1322.0</v>
      </c>
      <c r="B1323" s="4" t="str">
        <f>IFERROR(__xludf.DUMMYFUNCTION("""COMPUTED_VALUE"""),"HTML/CSS;JavaScript;TypeScript")</f>
        <v>HTML/CSS;JavaScript;TypeScript</v>
      </c>
    </row>
    <row r="1324">
      <c r="A1324" s="3">
        <v>1323.0</v>
      </c>
      <c r="B1324" s="4" t="str">
        <f>IFERROR(__xludf.DUMMYFUNCTION("""COMPUTED_VALUE"""),"HTML/CSS;JavaScript;PHP;SQL")</f>
        <v>HTML/CSS;JavaScript;PHP;SQL</v>
      </c>
    </row>
    <row r="1325">
      <c r="A1325" s="3">
        <v>1324.0</v>
      </c>
      <c r="B1325" s="4" t="str">
        <f>IFERROR(__xludf.DUMMYFUNCTION("""COMPUTED_VALUE"""),"HTML/CSS;Java;JavaScript;PHP;Python;SQL;VBA")</f>
        <v>HTML/CSS;Java;JavaScript;PHP;Python;SQL;VBA</v>
      </c>
    </row>
    <row r="1326">
      <c r="A1326" s="3">
        <v>1325.0</v>
      </c>
      <c r="B1326" s="4" t="str">
        <f>IFERROR(__xludf.DUMMYFUNCTION("""COMPUTED_VALUE"""),"C#;HTML/CSS;JavaScript;SQL")</f>
        <v>C#;HTML/CSS;JavaScript;SQL</v>
      </c>
    </row>
    <row r="1327">
      <c r="A1327" s="3">
        <v>1326.0</v>
      </c>
      <c r="B1327" s="4" t="str">
        <f>IFERROR(__xludf.DUMMYFUNCTION("""COMPUTED_VALUE"""),"Bash/Shell/PowerShell;Java;Kotlin;Python")</f>
        <v>Bash/Shell/PowerShell;Java;Kotlin;Python</v>
      </c>
    </row>
    <row r="1328">
      <c r="A1328" s="3">
        <v>1327.0</v>
      </c>
      <c r="B1328" s="4" t="str">
        <f>IFERROR(__xludf.DUMMYFUNCTION("""COMPUTED_VALUE"""),"HTML/CSS;Java;JavaScript;Python;R;Other(s):")</f>
        <v>HTML/CSS;Java;JavaScript;Python;R;Other(s):</v>
      </c>
    </row>
    <row r="1329">
      <c r="A1329" s="3">
        <v>1328.0</v>
      </c>
      <c r="B1329" s="4" t="str">
        <f>IFERROR(__xludf.DUMMYFUNCTION("""COMPUTED_VALUE"""),"C#;HTML/CSS;JavaScript;SQL;TypeScript")</f>
        <v>C#;HTML/CSS;JavaScript;SQL;TypeScript</v>
      </c>
    </row>
    <row r="1330">
      <c r="A1330" s="3">
        <v>1329.0</v>
      </c>
      <c r="B1330" s="4" t="str">
        <f>IFERROR(__xludf.DUMMYFUNCTION("""COMPUTED_VALUE"""),"Assembly;C#;HTML/CSS;Java;JavaScript;SQL;VBA")</f>
        <v>Assembly;C#;HTML/CSS;Java;JavaScript;SQL;VBA</v>
      </c>
    </row>
    <row r="1331">
      <c r="A1331" s="3">
        <v>1330.0</v>
      </c>
      <c r="B1331" s="4" t="str">
        <f>IFERROR(__xludf.DUMMYFUNCTION("""COMPUTED_VALUE"""),"C++;Dart;Java;Kotlin")</f>
        <v>C++;Dart;Java;Kotlin</v>
      </c>
    </row>
    <row r="1332">
      <c r="A1332" s="3">
        <v>1331.0</v>
      </c>
      <c r="B1332" s="4" t="str">
        <f>IFERROR(__xludf.DUMMYFUNCTION("""COMPUTED_VALUE"""),"Bash/Shell/PowerShell;HTML/CSS;JavaScript;Python;Ruby;SQL")</f>
        <v>Bash/Shell/PowerShell;HTML/CSS;JavaScript;Python;Ruby;SQL</v>
      </c>
    </row>
    <row r="1333">
      <c r="A1333" s="3">
        <v>1332.0</v>
      </c>
      <c r="B1333" s="4" t="str">
        <f>IFERROR(__xludf.DUMMYFUNCTION("""COMPUTED_VALUE"""),"Objective-C")</f>
        <v>Objective-C</v>
      </c>
    </row>
    <row r="1334">
      <c r="A1334" s="3">
        <v>1333.0</v>
      </c>
      <c r="B1334" s="4" t="str">
        <f>IFERROR(__xludf.DUMMYFUNCTION("""COMPUTED_VALUE"""),"HTML/CSS;Java;JavaScript;SQL;TypeScript")</f>
        <v>HTML/CSS;Java;JavaScript;SQL;TypeScript</v>
      </c>
    </row>
    <row r="1335">
      <c r="A1335" s="3">
        <v>1334.0</v>
      </c>
      <c r="B1335" s="4" t="str">
        <f>IFERROR(__xludf.DUMMYFUNCTION("""COMPUTED_VALUE"""),"Bash/Shell/PowerShell;C#;HTML/CSS;JavaScript;Objective-C;PHP;SQL;Swift;TypeScript")</f>
        <v>Bash/Shell/PowerShell;C#;HTML/CSS;JavaScript;Objective-C;PHP;SQL;Swift;TypeScript</v>
      </c>
    </row>
    <row r="1336">
      <c r="A1336" s="3">
        <v>1335.0</v>
      </c>
      <c r="B1336" s="4" t="str">
        <f>IFERROR(__xludf.DUMMYFUNCTION("""COMPUTED_VALUE"""),"HTML/CSS;JavaScript;PHP")</f>
        <v>HTML/CSS;JavaScript;PHP</v>
      </c>
    </row>
    <row r="1337">
      <c r="A1337" s="3">
        <v>1336.0</v>
      </c>
      <c r="B1337" s="4" t="str">
        <f>IFERROR(__xludf.DUMMYFUNCTION("""COMPUTED_VALUE"""),"C#;HTML/CSS;JavaScript;Rust;SQL")</f>
        <v>C#;HTML/CSS;JavaScript;Rust;SQL</v>
      </c>
    </row>
    <row r="1338">
      <c r="A1338" s="3">
        <v>1337.0</v>
      </c>
      <c r="B1338" s="4" t="str">
        <f>IFERROR(__xludf.DUMMYFUNCTION("""COMPUTED_VALUE"""),"Assembly;C#;HTML/CSS;Java;JavaScript;SQL;TypeScript")</f>
        <v>Assembly;C#;HTML/CSS;Java;JavaScript;SQL;TypeScript</v>
      </c>
    </row>
    <row r="1339">
      <c r="A1339" s="3">
        <v>1338.0</v>
      </c>
      <c r="B1339" s="4" t="str">
        <f>IFERROR(__xludf.DUMMYFUNCTION("""COMPUTED_VALUE"""),"Bash/Shell/PowerShell;C;HTML/CSS;Java;JavaScript;PHP;Python;SQL")</f>
        <v>Bash/Shell/PowerShell;C;HTML/CSS;Java;JavaScript;PHP;Python;SQL</v>
      </c>
    </row>
    <row r="1340">
      <c r="A1340" s="3">
        <v>1339.0</v>
      </c>
      <c r="B1340" s="4" t="str">
        <f>IFERROR(__xludf.DUMMYFUNCTION("""COMPUTED_VALUE"""),"C++;C#")</f>
        <v>C++;C#</v>
      </c>
    </row>
    <row r="1341">
      <c r="A1341" s="3">
        <v>1340.0</v>
      </c>
      <c r="B1341" s="4" t="str">
        <f>IFERROR(__xludf.DUMMYFUNCTION("""COMPUTED_VALUE"""),"C#;HTML/CSS;Java;JavaScript;PHP;SQL")</f>
        <v>C#;HTML/CSS;Java;JavaScript;PHP;SQL</v>
      </c>
    </row>
    <row r="1342">
      <c r="A1342" s="3">
        <v>1341.0</v>
      </c>
      <c r="B1342" s="4" t="str">
        <f>IFERROR(__xludf.DUMMYFUNCTION("""COMPUTED_VALUE"""),"Bash/Shell/PowerShell;Go;HTML/CSS;Java;JavaScript;SQL")</f>
        <v>Bash/Shell/PowerShell;Go;HTML/CSS;Java;JavaScript;SQL</v>
      </c>
    </row>
    <row r="1343">
      <c r="A1343" s="3">
        <v>1342.0</v>
      </c>
      <c r="B1343" s="4" t="str">
        <f>IFERROR(__xludf.DUMMYFUNCTION("""COMPUTED_VALUE"""),"Bash/Shell/PowerShell;C#;Go;HTML/CSS;Java;JavaScript;Kotlin;Python;Ruby;Rust;SQL")</f>
        <v>Bash/Shell/PowerShell;C#;Go;HTML/CSS;Java;JavaScript;Kotlin;Python;Ruby;Rust;SQL</v>
      </c>
    </row>
    <row r="1344">
      <c r="A1344" s="3">
        <v>1343.0</v>
      </c>
      <c r="B1344" s="4" t="str">
        <f>IFERROR(__xludf.DUMMYFUNCTION("""COMPUTED_VALUE"""),"Bash/Shell/PowerShell;HTML/CSS;Java;JavaScript;SQL;TypeScript")</f>
        <v>Bash/Shell/PowerShell;HTML/CSS;Java;JavaScript;SQL;TypeScript</v>
      </c>
    </row>
    <row r="1345">
      <c r="A1345" s="3">
        <v>1344.0</v>
      </c>
      <c r="B1345" s="4" t="str">
        <f>IFERROR(__xludf.DUMMYFUNCTION("""COMPUTED_VALUE"""),"Java")</f>
        <v>Java</v>
      </c>
    </row>
    <row r="1346">
      <c r="A1346" s="3">
        <v>1345.0</v>
      </c>
      <c r="B1346" s="4" t="str">
        <f>IFERROR(__xludf.DUMMYFUNCTION("""COMPUTED_VALUE"""),"C#;HTML/CSS;JavaScript;Objective-C;SQL;Swift")</f>
        <v>C#;HTML/CSS;JavaScript;Objective-C;SQL;Swift</v>
      </c>
    </row>
    <row r="1347">
      <c r="A1347" s="3">
        <v>1346.0</v>
      </c>
      <c r="B1347" s="4" t="str">
        <f>IFERROR(__xludf.DUMMYFUNCTION("""COMPUTED_VALUE"""),"Assembly;Bash/Shell/PowerShell;C#;HTML/CSS;Java;JavaScript;PHP;Python;SQL")</f>
        <v>Assembly;Bash/Shell/PowerShell;C#;HTML/CSS;Java;JavaScript;PHP;Python;SQL</v>
      </c>
    </row>
    <row r="1348">
      <c r="A1348" s="3">
        <v>1347.0</v>
      </c>
      <c r="B1348" s="4" t="str">
        <f>IFERROR(__xludf.DUMMYFUNCTION("""COMPUTED_VALUE"""),"C;HTML/CSS;Java;JavaScript;PHP;Python;SQL")</f>
        <v>C;HTML/CSS;Java;JavaScript;PHP;Python;SQL</v>
      </c>
    </row>
    <row r="1349">
      <c r="A1349" s="3">
        <v>1348.0</v>
      </c>
      <c r="B1349" s="4" t="str">
        <f>IFERROR(__xludf.DUMMYFUNCTION("""COMPUTED_VALUE"""),"C++;Java")</f>
        <v>C++;Java</v>
      </c>
    </row>
    <row r="1350">
      <c r="A1350" s="3">
        <v>1349.0</v>
      </c>
      <c r="B1350" s="4" t="str">
        <f>IFERROR(__xludf.DUMMYFUNCTION("""COMPUTED_VALUE"""),"C;C++;Swift")</f>
        <v>C;C++;Swift</v>
      </c>
    </row>
    <row r="1351">
      <c r="A1351" s="3">
        <v>1350.0</v>
      </c>
      <c r="B1351" s="4" t="str">
        <f>IFERROR(__xludf.DUMMYFUNCTION("""COMPUTED_VALUE"""),"Bash/Shell/PowerShell;C++;SQL")</f>
        <v>Bash/Shell/PowerShell;C++;SQL</v>
      </c>
    </row>
    <row r="1352">
      <c r="A1352" s="3">
        <v>1351.0</v>
      </c>
      <c r="B1352" s="4" t="str">
        <f>IFERROR(__xludf.DUMMYFUNCTION("""COMPUTED_VALUE"""),"HTML/CSS;JavaScript;TypeScript")</f>
        <v>HTML/CSS;JavaScript;TypeScript</v>
      </c>
    </row>
    <row r="1353">
      <c r="A1353" s="3">
        <v>1352.0</v>
      </c>
      <c r="B1353" s="4" t="str">
        <f>IFERROR(__xludf.DUMMYFUNCTION("""COMPUTED_VALUE"""),"Bash/Shell/PowerShell;C++;HTML/CSS;Java;JavaScript;PHP;SQL")</f>
        <v>Bash/Shell/PowerShell;C++;HTML/CSS;Java;JavaScript;PHP;SQL</v>
      </c>
    </row>
    <row r="1354">
      <c r="A1354" s="3">
        <v>1353.0</v>
      </c>
      <c r="B1354" s="4" t="str">
        <f>IFERROR(__xludf.DUMMYFUNCTION("""COMPUTED_VALUE"""),"JavaScript")</f>
        <v>JavaScript</v>
      </c>
    </row>
    <row r="1355">
      <c r="A1355" s="3">
        <v>1354.0</v>
      </c>
      <c r="B1355" s="4" t="str">
        <f>IFERROR(__xludf.DUMMYFUNCTION("""COMPUTED_VALUE"""),"Bash/Shell/PowerShell;C#;HTML/CSS;JavaScript;SQL;TypeScript")</f>
        <v>Bash/Shell/PowerShell;C#;HTML/CSS;JavaScript;SQL;TypeScript</v>
      </c>
    </row>
    <row r="1356">
      <c r="A1356" s="3">
        <v>1355.0</v>
      </c>
      <c r="B1356" s="4" t="str">
        <f>IFERROR(__xludf.DUMMYFUNCTION("""COMPUTED_VALUE"""),"Assembly;Bash/Shell/PowerShell;C;C++;C#;Clojure;Dart;Elixir;Erlang;F#;Go;HTML/CSS;Java;JavaScript;Kotlin;Objective-C;PHP;Python;R;Ruby;Rust;Scala;SQL;Swift;TypeScript;VBA;WebAssembly;Other(s):")</f>
        <v>Assembly;Bash/Shell/PowerShell;C;C++;C#;Clojure;Dart;Elixir;Erlang;F#;Go;HTML/CSS;Java;JavaScript;Kotlin;Objective-C;PHP;Python;R;Ruby;Rust;Scala;SQL;Swift;TypeScript;VBA;WebAssembly;Other(s):</v>
      </c>
    </row>
    <row r="1357">
      <c r="A1357" s="3">
        <v>1356.0</v>
      </c>
      <c r="B1357" s="4" t="str">
        <f>IFERROR(__xludf.DUMMYFUNCTION("""COMPUTED_VALUE"""),"Bash/Shell/PowerShell;Dart;Go;Java;Kotlin;Python;Scala;SQL")</f>
        <v>Bash/Shell/PowerShell;Dart;Go;Java;Kotlin;Python;Scala;SQL</v>
      </c>
    </row>
    <row r="1358">
      <c r="A1358" s="3">
        <v>1357.0</v>
      </c>
      <c r="B1358" s="4" t="str">
        <f>IFERROR(__xludf.DUMMYFUNCTION("""COMPUTED_VALUE"""),"HTML/CSS;JavaScript;Python;Other(s):")</f>
        <v>HTML/CSS;JavaScript;Python;Other(s):</v>
      </c>
    </row>
    <row r="1359">
      <c r="A1359" s="3">
        <v>1358.0</v>
      </c>
      <c r="B1359" s="4" t="str">
        <f>IFERROR(__xludf.DUMMYFUNCTION("""COMPUTED_VALUE"""),"C;C++;HTML/CSS;Java;JavaScript;SQL;TypeScript")</f>
        <v>C;C++;HTML/CSS;Java;JavaScript;SQL;TypeScript</v>
      </c>
    </row>
    <row r="1360">
      <c r="A1360" s="3">
        <v>1359.0</v>
      </c>
      <c r="B1360" s="4" t="str">
        <f>IFERROR(__xludf.DUMMYFUNCTION("""COMPUTED_VALUE"""),"Bash/Shell/PowerShell;Dart;HTML/CSS;JavaScript;PHP;SQL")</f>
        <v>Bash/Shell/PowerShell;Dart;HTML/CSS;JavaScript;PHP;SQL</v>
      </c>
    </row>
    <row r="1361">
      <c r="A1361" s="3">
        <v>1360.0</v>
      </c>
      <c r="B1361" s="4" t="str">
        <f>IFERROR(__xludf.DUMMYFUNCTION("""COMPUTED_VALUE"""),"Bash/Shell/PowerShell;HTML/CSS;JavaScript;PHP;SQL;Other(s):")</f>
        <v>Bash/Shell/PowerShell;HTML/CSS;JavaScript;PHP;SQL;Other(s):</v>
      </c>
    </row>
    <row r="1362">
      <c r="A1362" s="3">
        <v>1361.0</v>
      </c>
      <c r="B1362" s="4" t="str">
        <f>IFERROR(__xludf.DUMMYFUNCTION("""COMPUTED_VALUE"""),"C#;F#;JavaScript;TypeScript")</f>
        <v>C#;F#;JavaScript;TypeScript</v>
      </c>
    </row>
    <row r="1363">
      <c r="A1363" s="3">
        <v>1362.0</v>
      </c>
      <c r="B1363" s="4" t="str">
        <f>IFERROR(__xludf.DUMMYFUNCTION("""COMPUTED_VALUE"""),"C#;HTML/CSS;JavaScript;SQL")</f>
        <v>C#;HTML/CSS;JavaScript;SQL</v>
      </c>
    </row>
    <row r="1364">
      <c r="A1364" s="3">
        <v>1363.0</v>
      </c>
      <c r="B1364" s="4" t="str">
        <f>IFERROR(__xludf.DUMMYFUNCTION("""COMPUTED_VALUE"""),"Python;R")</f>
        <v>Python;R</v>
      </c>
    </row>
    <row r="1365">
      <c r="A1365" s="3">
        <v>1364.0</v>
      </c>
      <c r="B1365" s="4" t="str">
        <f>IFERROR(__xludf.DUMMYFUNCTION("""COMPUTED_VALUE"""),"Bash/Shell/PowerShell;HTML/CSS;JavaScript;PHP;Python;SQL")</f>
        <v>Bash/Shell/PowerShell;HTML/CSS;JavaScript;PHP;Python;SQL</v>
      </c>
    </row>
    <row r="1366">
      <c r="A1366" s="3">
        <v>1365.0</v>
      </c>
      <c r="B1366" s="4" t="str">
        <f>IFERROR(__xludf.DUMMYFUNCTION("""COMPUTED_VALUE"""),"Bash/Shell/PowerShell;HTML/CSS;Java;JavaScript;SQL")</f>
        <v>Bash/Shell/PowerShell;HTML/CSS;Java;JavaScript;SQL</v>
      </c>
    </row>
    <row r="1367">
      <c r="A1367" s="3">
        <v>1366.0</v>
      </c>
      <c r="B1367" s="4" t="str">
        <f>IFERROR(__xludf.DUMMYFUNCTION("""COMPUTED_VALUE"""),"HTML/CSS;Java;JavaScript")</f>
        <v>HTML/CSS;Java;JavaScript</v>
      </c>
    </row>
    <row r="1368">
      <c r="A1368" s="3">
        <v>1367.0</v>
      </c>
      <c r="B1368" s="4" t="str">
        <f>IFERROR(__xludf.DUMMYFUNCTION("""COMPUTED_VALUE"""),"Bash/Shell/PowerShell")</f>
        <v>Bash/Shell/PowerShell</v>
      </c>
    </row>
    <row r="1369">
      <c r="A1369" s="3">
        <v>1368.0</v>
      </c>
      <c r="B1369" s="4" t="str">
        <f>IFERROR(__xludf.DUMMYFUNCTION("""COMPUTED_VALUE"""),"Kotlin;Objective-C;Swift")</f>
        <v>Kotlin;Objective-C;Swift</v>
      </c>
    </row>
    <row r="1370">
      <c r="A1370" s="3">
        <v>1369.0</v>
      </c>
      <c r="B1370" s="4" t="str">
        <f>IFERROR(__xludf.DUMMYFUNCTION("""COMPUTED_VALUE"""),"C;C#;HTML/CSS;Java;JavaScript;PHP;Python;SQL;VBA")</f>
        <v>C;C#;HTML/CSS;Java;JavaScript;PHP;Python;SQL;VBA</v>
      </c>
    </row>
    <row r="1371">
      <c r="A1371" s="3">
        <v>1370.0</v>
      </c>
      <c r="B1371" s="4" t="str">
        <f>IFERROR(__xludf.DUMMYFUNCTION("""COMPUTED_VALUE"""),"C#;HTML/CSS;JavaScript;PHP;SQL;TypeScript")</f>
        <v>C#;HTML/CSS;JavaScript;PHP;SQL;TypeScript</v>
      </c>
    </row>
    <row r="1372">
      <c r="A1372" s="3">
        <v>1371.0</v>
      </c>
      <c r="B1372" s="4" t="str">
        <f>IFERROR(__xludf.DUMMYFUNCTION("""COMPUTED_VALUE"""),"HTML/CSS;Python;SQL;TypeScript;Other(s):")</f>
        <v>HTML/CSS;Python;SQL;TypeScript;Other(s):</v>
      </c>
    </row>
    <row r="1373">
      <c r="A1373" s="3">
        <v>1372.0</v>
      </c>
      <c r="B1373" s="4" t="str">
        <f>IFERROR(__xludf.DUMMYFUNCTION("""COMPUTED_VALUE"""),"C#;JavaScript;SQL;Other(s):")</f>
        <v>C#;JavaScript;SQL;Other(s):</v>
      </c>
    </row>
    <row r="1374">
      <c r="A1374" s="3">
        <v>1373.0</v>
      </c>
      <c r="B1374" s="4" t="str">
        <f>IFERROR(__xludf.DUMMYFUNCTION("""COMPUTED_VALUE"""),"C#;HTML/CSS;Java;JavaScript")</f>
        <v>C#;HTML/CSS;Java;JavaScript</v>
      </c>
    </row>
    <row r="1375">
      <c r="A1375" s="3">
        <v>1374.0</v>
      </c>
      <c r="B1375" s="4" t="str">
        <f>IFERROR(__xludf.DUMMYFUNCTION("""COMPUTED_VALUE"""),"Bash/Shell/PowerShell;C#;HTML/CSS;JavaScript;PHP;SQL")</f>
        <v>Bash/Shell/PowerShell;C#;HTML/CSS;JavaScript;PHP;SQL</v>
      </c>
    </row>
    <row r="1376">
      <c r="A1376" s="3">
        <v>1375.0</v>
      </c>
      <c r="B1376" s="4" t="str">
        <f>IFERROR(__xludf.DUMMYFUNCTION("""COMPUTED_VALUE"""),"HTML/CSS;Java;JavaScript;PHP;SQL;TypeScript")</f>
        <v>HTML/CSS;Java;JavaScript;PHP;SQL;TypeScript</v>
      </c>
    </row>
    <row r="1377">
      <c r="A1377" s="3">
        <v>1376.0</v>
      </c>
      <c r="B1377" s="4" t="str">
        <f>IFERROR(__xludf.DUMMYFUNCTION("""COMPUTED_VALUE"""),"HTML/CSS;JavaScript;SQL;TypeScript")</f>
        <v>HTML/CSS;JavaScript;SQL;TypeScript</v>
      </c>
    </row>
    <row r="1378">
      <c r="A1378" s="3">
        <v>1377.0</v>
      </c>
      <c r="B1378" s="4" t="str">
        <f>IFERROR(__xludf.DUMMYFUNCTION("""COMPUTED_VALUE"""),"Assembly;C;C++;C#;HTML/CSS;Java;Kotlin;Python;Ruby;SQL;Swift")</f>
        <v>Assembly;C;C++;C#;HTML/CSS;Java;Kotlin;Python;Ruby;SQL;Swift</v>
      </c>
    </row>
    <row r="1379">
      <c r="A1379" s="3">
        <v>1378.0</v>
      </c>
      <c r="B1379" s="4" t="str">
        <f>IFERROR(__xludf.DUMMYFUNCTION("""COMPUTED_VALUE"""),"C++;Python")</f>
        <v>C++;Python</v>
      </c>
    </row>
    <row r="1380">
      <c r="A1380" s="3">
        <v>1379.0</v>
      </c>
      <c r="B1380" s="4" t="str">
        <f>IFERROR(__xludf.DUMMYFUNCTION("""COMPUTED_VALUE"""),"C++;Python")</f>
        <v>C++;Python</v>
      </c>
    </row>
    <row r="1381">
      <c r="A1381" s="3">
        <v>1380.0</v>
      </c>
      <c r="B1381" s="4" t="str">
        <f>IFERROR(__xludf.DUMMYFUNCTION("""COMPUTED_VALUE"""),"SQL;Other(s):")</f>
        <v>SQL;Other(s):</v>
      </c>
    </row>
    <row r="1382">
      <c r="A1382" s="3">
        <v>1381.0</v>
      </c>
      <c r="B1382" s="4" t="str">
        <f>IFERROR(__xludf.DUMMYFUNCTION("""COMPUTED_VALUE"""),"Assembly;Bash/Shell/PowerShell;C;C++;HTML/CSS;Java;JavaScript;Python;Ruby;SQL")</f>
        <v>Assembly;Bash/Shell/PowerShell;C;C++;HTML/CSS;Java;JavaScript;Python;Ruby;SQL</v>
      </c>
    </row>
    <row r="1383">
      <c r="A1383" s="3">
        <v>1382.0</v>
      </c>
      <c r="B1383" s="4" t="str">
        <f>IFERROR(__xludf.DUMMYFUNCTION("""COMPUTED_VALUE"""),"C#;HTML/CSS;JavaScript;SQL")</f>
        <v>C#;HTML/CSS;JavaScript;SQL</v>
      </c>
    </row>
    <row r="1384">
      <c r="A1384" s="3">
        <v>1383.0</v>
      </c>
      <c r="B1384" s="4" t="str">
        <f>IFERROR(__xludf.DUMMYFUNCTION("""COMPUTED_VALUE"""),"Python")</f>
        <v>Python</v>
      </c>
    </row>
    <row r="1385">
      <c r="A1385" s="3">
        <v>1384.0</v>
      </c>
      <c r="B1385" s="4" t="str">
        <f>IFERROR(__xludf.DUMMYFUNCTION("""COMPUTED_VALUE"""),"Bash/Shell/PowerShell;C;Python")</f>
        <v>Bash/Shell/PowerShell;C;Python</v>
      </c>
    </row>
    <row r="1386">
      <c r="A1386" s="3">
        <v>1385.0</v>
      </c>
      <c r="B1386" s="4" t="str">
        <f>IFERROR(__xludf.DUMMYFUNCTION("""COMPUTED_VALUE"""),"Bash/Shell/PowerShell;C#;JavaScript;Rust")</f>
        <v>Bash/Shell/PowerShell;C#;JavaScript;Rust</v>
      </c>
    </row>
    <row r="1387">
      <c r="A1387" s="3">
        <v>1386.0</v>
      </c>
      <c r="B1387" s="4" t="str">
        <f>IFERROR(__xludf.DUMMYFUNCTION("""COMPUTED_VALUE"""),"C++;Java;Kotlin;Objective-C;Swift")</f>
        <v>C++;Java;Kotlin;Objective-C;Swift</v>
      </c>
    </row>
    <row r="1388">
      <c r="A1388" s="3">
        <v>1387.0</v>
      </c>
      <c r="B1388" s="4" t="str">
        <f>IFERROR(__xludf.DUMMYFUNCTION("""COMPUTED_VALUE"""),"HTML/CSS;Java;JavaScript;Python;Scala")</f>
        <v>HTML/CSS;Java;JavaScript;Python;Scala</v>
      </c>
    </row>
    <row r="1389">
      <c r="A1389" s="3">
        <v>1388.0</v>
      </c>
      <c r="B1389" s="4" t="str">
        <f>IFERROR(__xludf.DUMMYFUNCTION("""COMPUTED_VALUE"""),"Bash/Shell/PowerShell;HTML/CSS;JavaScript;Python;SQL")</f>
        <v>Bash/Shell/PowerShell;HTML/CSS;JavaScript;Python;SQL</v>
      </c>
    </row>
    <row r="1390">
      <c r="A1390" s="3">
        <v>1389.0</v>
      </c>
      <c r="B1390" s="4" t="str">
        <f>IFERROR(__xludf.DUMMYFUNCTION("""COMPUTED_VALUE"""),"Elixir;HTML/CSS;JavaScript;Ruby;SQL")</f>
        <v>Elixir;HTML/CSS;JavaScript;Ruby;SQL</v>
      </c>
    </row>
    <row r="1391">
      <c r="A1391" s="3">
        <v>1390.0</v>
      </c>
      <c r="B1391" s="4" t="str">
        <f>IFERROR(__xludf.DUMMYFUNCTION("""COMPUTED_VALUE"""),"Bash/Shell/PowerShell;HTML/CSS;JavaScript;PHP;SQL;TypeScript")</f>
        <v>Bash/Shell/PowerShell;HTML/CSS;JavaScript;PHP;SQL;TypeScript</v>
      </c>
    </row>
    <row r="1392">
      <c r="A1392" s="3">
        <v>1391.0</v>
      </c>
      <c r="B1392" s="4" t="str">
        <f>IFERROR(__xludf.DUMMYFUNCTION("""COMPUTED_VALUE"""),"Bash/Shell/PowerShell;HTML/CSS;Java;JavaScript;Python")</f>
        <v>Bash/Shell/PowerShell;HTML/CSS;Java;JavaScript;Python</v>
      </c>
    </row>
    <row r="1393">
      <c r="A1393" s="3">
        <v>1392.0</v>
      </c>
      <c r="B1393" s="4" t="str">
        <f>IFERROR(__xludf.DUMMYFUNCTION("""COMPUTED_VALUE"""),"C;C++;Java;SQL")</f>
        <v>C;C++;Java;SQL</v>
      </c>
    </row>
    <row r="1394">
      <c r="A1394" s="3">
        <v>1393.0</v>
      </c>
      <c r="B1394" s="4" t="str">
        <f>IFERROR(__xludf.DUMMYFUNCTION("""COMPUTED_VALUE"""),"C#;HTML/CSS;JavaScript;PHP;TypeScript")</f>
        <v>C#;HTML/CSS;JavaScript;PHP;TypeScript</v>
      </c>
    </row>
    <row r="1395">
      <c r="A1395" s="3">
        <v>1394.0</v>
      </c>
      <c r="B1395" s="4" t="str">
        <f>IFERROR(__xludf.DUMMYFUNCTION("""COMPUTED_VALUE"""),"Java")</f>
        <v>Java</v>
      </c>
    </row>
    <row r="1396">
      <c r="A1396" s="3">
        <v>1395.0</v>
      </c>
      <c r="B1396" s="4" t="str">
        <f>IFERROR(__xludf.DUMMYFUNCTION("""COMPUTED_VALUE"""),"HTML/CSS;JavaScript;TypeScript")</f>
        <v>HTML/CSS;JavaScript;TypeScript</v>
      </c>
    </row>
    <row r="1397">
      <c r="A1397" s="3">
        <v>1396.0</v>
      </c>
      <c r="B1397" s="4" t="str">
        <f>IFERROR(__xludf.DUMMYFUNCTION("""COMPUTED_VALUE"""),"C;Erlang;HTML/CSS;Java;JavaScript;Kotlin;Python;Rust;Swift")</f>
        <v>C;Erlang;HTML/CSS;Java;JavaScript;Kotlin;Python;Rust;Swift</v>
      </c>
    </row>
    <row r="1398">
      <c r="A1398" s="3">
        <v>1397.0</v>
      </c>
      <c r="B1398" s="4" t="str">
        <f>IFERROR(__xludf.DUMMYFUNCTION("""COMPUTED_VALUE"""),"C++;C#;JavaScript;TypeScript")</f>
        <v>C++;C#;JavaScript;TypeScript</v>
      </c>
    </row>
    <row r="1399">
      <c r="A1399" s="3">
        <v>1398.0</v>
      </c>
      <c r="B1399" s="4" t="str">
        <f>IFERROR(__xludf.DUMMYFUNCTION("""COMPUTED_VALUE"""),"Java;JavaScript")</f>
        <v>Java;JavaScript</v>
      </c>
    </row>
    <row r="1400">
      <c r="A1400" s="3">
        <v>1399.0</v>
      </c>
      <c r="B1400" s="4" t="str">
        <f>IFERROR(__xludf.DUMMYFUNCTION("""COMPUTED_VALUE"""),"C#;F#;HTML/CSS;Java;JavaScript;SQL;TypeScript;WebAssembly")</f>
        <v>C#;F#;HTML/CSS;Java;JavaScript;SQL;TypeScript;WebAssembly</v>
      </c>
    </row>
    <row r="1401">
      <c r="A1401" s="3">
        <v>1400.0</v>
      </c>
      <c r="B1401" s="4" t="str">
        <f>IFERROR(__xludf.DUMMYFUNCTION("""COMPUTED_VALUE"""),"Bash/Shell/PowerShell;HTML/CSS;JavaScript;PHP;SQL")</f>
        <v>Bash/Shell/PowerShell;HTML/CSS;JavaScript;PHP;SQL</v>
      </c>
    </row>
    <row r="1402">
      <c r="A1402" s="3">
        <v>1401.0</v>
      </c>
      <c r="B1402" s="4" t="str">
        <f>IFERROR(__xludf.DUMMYFUNCTION("""COMPUTED_VALUE"""),"Clojure;JavaScript;Python;Other(s):")</f>
        <v>Clojure;JavaScript;Python;Other(s):</v>
      </c>
    </row>
    <row r="1403">
      <c r="A1403" s="3">
        <v>1402.0</v>
      </c>
      <c r="B1403" s="4" t="str">
        <f>IFERROR(__xludf.DUMMYFUNCTION("""COMPUTED_VALUE"""),"Java")</f>
        <v>Java</v>
      </c>
    </row>
    <row r="1404">
      <c r="A1404" s="3">
        <v>1403.0</v>
      </c>
      <c r="B1404" s="4" t="str">
        <f>IFERROR(__xludf.DUMMYFUNCTION("""COMPUTED_VALUE"""),"Bash/Shell/PowerShell;Java;Python;Scala;SQL")</f>
        <v>Bash/Shell/PowerShell;Java;Python;Scala;SQL</v>
      </c>
    </row>
    <row r="1405">
      <c r="A1405" s="3">
        <v>1404.0</v>
      </c>
      <c r="B1405" s="4" t="str">
        <f>IFERROR(__xludf.DUMMYFUNCTION("""COMPUTED_VALUE"""),"HTML/CSS;JavaScript;TypeScript")</f>
        <v>HTML/CSS;JavaScript;TypeScript</v>
      </c>
    </row>
    <row r="1406">
      <c r="A1406" s="3">
        <v>1405.0</v>
      </c>
      <c r="B1406" s="4" t="str">
        <f>IFERROR(__xludf.DUMMYFUNCTION("""COMPUTED_VALUE"""),"C#;HTML/CSS;JavaScript;SQL")</f>
        <v>C#;HTML/CSS;JavaScript;SQL</v>
      </c>
    </row>
    <row r="1407">
      <c r="A1407" s="3">
        <v>1406.0</v>
      </c>
      <c r="B1407" s="4" t="str">
        <f>IFERROR(__xludf.DUMMYFUNCTION("""COMPUTED_VALUE"""),"HTML/CSS;Python;R;SQL")</f>
        <v>HTML/CSS;Python;R;SQL</v>
      </c>
    </row>
    <row r="1408">
      <c r="A1408" s="3">
        <v>1407.0</v>
      </c>
      <c r="B1408" s="4" t="str">
        <f>IFERROR(__xludf.DUMMYFUNCTION("""COMPUTED_VALUE"""),"C++;C#;Java;SQL")</f>
        <v>C++;C#;Java;SQL</v>
      </c>
    </row>
    <row r="1409">
      <c r="A1409" s="3">
        <v>1408.0</v>
      </c>
      <c r="B1409" s="4" t="str">
        <f>IFERROR(__xludf.DUMMYFUNCTION("""COMPUTED_VALUE"""),"Assembly;C;C++;JavaScript;Python;Rust;SQL;Other(s):")</f>
        <v>Assembly;C;C++;JavaScript;Python;Rust;SQL;Other(s):</v>
      </c>
    </row>
    <row r="1410">
      <c r="A1410" s="3">
        <v>1409.0</v>
      </c>
      <c r="B1410" s="4" t="str">
        <f>IFERROR(__xludf.DUMMYFUNCTION("""COMPUTED_VALUE"""),"HTML/CSS;Java;JavaScript")</f>
        <v>HTML/CSS;Java;JavaScript</v>
      </c>
    </row>
    <row r="1411">
      <c r="A1411" s="3">
        <v>1410.0</v>
      </c>
      <c r="B1411" s="4" t="str">
        <f>IFERROR(__xludf.DUMMYFUNCTION("""COMPUTED_VALUE"""),"C#;SQL;Other(s):")</f>
        <v>C#;SQL;Other(s):</v>
      </c>
    </row>
    <row r="1412">
      <c r="A1412" s="3">
        <v>1411.0</v>
      </c>
      <c r="B1412" s="4" t="str">
        <f>IFERROR(__xludf.DUMMYFUNCTION("""COMPUTED_VALUE"""),"Bash/Shell/PowerShell;C;C++;HTML/CSS;Java;JavaScript;SQL")</f>
        <v>Bash/Shell/PowerShell;C;C++;HTML/CSS;Java;JavaScript;SQL</v>
      </c>
    </row>
    <row r="1413">
      <c r="A1413" s="3">
        <v>1412.0</v>
      </c>
      <c r="B1413" s="4" t="str">
        <f>IFERROR(__xludf.DUMMYFUNCTION("""COMPUTED_VALUE"""),"HTML/CSS;JavaScript;Kotlin;Python;SQL")</f>
        <v>HTML/CSS;JavaScript;Kotlin;Python;SQL</v>
      </c>
    </row>
    <row r="1414">
      <c r="A1414" s="3">
        <v>1413.0</v>
      </c>
      <c r="B1414" s="4" t="str">
        <f>IFERROR(__xludf.DUMMYFUNCTION("""COMPUTED_VALUE"""),"Java;Scala")</f>
        <v>Java;Scala</v>
      </c>
    </row>
    <row r="1415">
      <c r="A1415" s="3">
        <v>1414.0</v>
      </c>
      <c r="B1415" s="4" t="str">
        <f>IFERROR(__xludf.DUMMYFUNCTION("""COMPUTED_VALUE"""),"Assembly;Bash/Shell/PowerShell;C;C++;C#;Go;HTML/CSS;Java;Python;Scala")</f>
        <v>Assembly;Bash/Shell/PowerShell;C;C++;C#;Go;HTML/CSS;Java;Python;Scala</v>
      </c>
    </row>
    <row r="1416">
      <c r="A1416" s="3">
        <v>1415.0</v>
      </c>
      <c r="B1416" s="4" t="str">
        <f>IFERROR(__xludf.DUMMYFUNCTION("""COMPUTED_VALUE"""),"C#;HTML/CSS;JavaScript;SQL;TypeScript")</f>
        <v>C#;HTML/CSS;JavaScript;SQL;TypeScript</v>
      </c>
    </row>
    <row r="1417">
      <c r="A1417" s="3">
        <v>1416.0</v>
      </c>
      <c r="B1417" s="4" t="str">
        <f>IFERROR(__xludf.DUMMYFUNCTION("""COMPUTED_VALUE"""),"HTML/CSS;JavaScript;PHP;SQL")</f>
        <v>HTML/CSS;JavaScript;PHP;SQL</v>
      </c>
    </row>
    <row r="1418">
      <c r="A1418" s="3">
        <v>1417.0</v>
      </c>
      <c r="B1418" s="4" t="str">
        <f>IFERROR(__xludf.DUMMYFUNCTION("""COMPUTED_VALUE"""),"HTML/CSS;JavaScript;PHP;SQL")</f>
        <v>HTML/CSS;JavaScript;PHP;SQL</v>
      </c>
    </row>
    <row r="1419">
      <c r="A1419" s="3">
        <v>1418.0</v>
      </c>
      <c r="B1419" s="4" t="str">
        <f>IFERROR(__xludf.DUMMYFUNCTION("""COMPUTED_VALUE"""),"C++;C#;HTML/CSS;JavaScript")</f>
        <v>C++;C#;HTML/CSS;JavaScript</v>
      </c>
    </row>
    <row r="1420">
      <c r="A1420" s="3">
        <v>1419.0</v>
      </c>
      <c r="B1420" s="4" t="str">
        <f>IFERROR(__xludf.DUMMYFUNCTION("""COMPUTED_VALUE"""),"C#;Python;Rust")</f>
        <v>C#;Python;Rust</v>
      </c>
    </row>
    <row r="1421">
      <c r="A1421" s="3">
        <v>1420.0</v>
      </c>
      <c r="B1421" s="4" t="str">
        <f>IFERROR(__xludf.DUMMYFUNCTION("""COMPUTED_VALUE"""),"HTML/CSS;JavaScript;PHP;SQL")</f>
        <v>HTML/CSS;JavaScript;PHP;SQL</v>
      </c>
    </row>
    <row r="1422">
      <c r="A1422" s="3">
        <v>1421.0</v>
      </c>
      <c r="B1422" s="4" t="str">
        <f>IFERROR(__xludf.DUMMYFUNCTION("""COMPUTED_VALUE"""),"Bash/Shell/PowerShell;Java;JavaScript;Python;SQL")</f>
        <v>Bash/Shell/PowerShell;Java;JavaScript;Python;SQL</v>
      </c>
    </row>
    <row r="1423">
      <c r="A1423" s="3">
        <v>1422.0</v>
      </c>
      <c r="B1423" s="4" t="str">
        <f>IFERROR(__xludf.DUMMYFUNCTION("""COMPUTED_VALUE"""),"C++;Java;Kotlin;Python;SQL")</f>
        <v>C++;Java;Kotlin;Python;SQL</v>
      </c>
    </row>
    <row r="1424">
      <c r="A1424" s="3">
        <v>1423.0</v>
      </c>
      <c r="B1424" s="4" t="str">
        <f>IFERROR(__xludf.DUMMYFUNCTION("""COMPUTED_VALUE"""),"C;C++;C#;Java;SQL;VBA")</f>
        <v>C;C++;C#;Java;SQL;VBA</v>
      </c>
    </row>
    <row r="1425">
      <c r="A1425" s="3">
        <v>1424.0</v>
      </c>
      <c r="B1425" s="4" t="str">
        <f>IFERROR(__xludf.DUMMYFUNCTION("""COMPUTED_VALUE"""),"HTML/CSS;JavaScript;PHP;SQL")</f>
        <v>HTML/CSS;JavaScript;PHP;SQL</v>
      </c>
    </row>
    <row r="1426">
      <c r="A1426" s="3">
        <v>1425.0</v>
      </c>
      <c r="B1426" s="4" t="str">
        <f>IFERROR(__xludf.DUMMYFUNCTION("""COMPUTED_VALUE"""),"C#;HTML/CSS;Java;JavaScript;PHP")</f>
        <v>C#;HTML/CSS;Java;JavaScript;PHP</v>
      </c>
    </row>
    <row r="1427">
      <c r="A1427" s="3">
        <v>1426.0</v>
      </c>
      <c r="B1427" s="4" t="str">
        <f>IFERROR(__xludf.DUMMYFUNCTION("""COMPUTED_VALUE"""),"HTML/CSS;JavaScript;PHP;Python;Swift")</f>
        <v>HTML/CSS;JavaScript;PHP;Python;Swift</v>
      </c>
    </row>
    <row r="1428">
      <c r="A1428" s="3">
        <v>1427.0</v>
      </c>
      <c r="B1428" s="4" t="str">
        <f>IFERROR(__xludf.DUMMYFUNCTION("""COMPUTED_VALUE"""),"Bash/Shell/PowerShell;PHP")</f>
        <v>Bash/Shell/PowerShell;PHP</v>
      </c>
    </row>
    <row r="1429">
      <c r="A1429" s="3">
        <v>1428.0</v>
      </c>
      <c r="B1429" s="4" t="str">
        <f>IFERROR(__xludf.DUMMYFUNCTION("""COMPUTED_VALUE"""),"C#;JavaScript;SQL;TypeScript")</f>
        <v>C#;JavaScript;SQL;TypeScript</v>
      </c>
    </row>
    <row r="1430">
      <c r="A1430" s="3">
        <v>1429.0</v>
      </c>
      <c r="B1430" s="4" t="str">
        <f>IFERROR(__xludf.DUMMYFUNCTION("""COMPUTED_VALUE"""),"HTML/CSS;Java;Kotlin;Python;SQL")</f>
        <v>HTML/CSS;Java;Kotlin;Python;SQL</v>
      </c>
    </row>
    <row r="1431">
      <c r="A1431" s="3">
        <v>1430.0</v>
      </c>
      <c r="B1431" s="4" t="str">
        <f>IFERROR(__xludf.DUMMYFUNCTION("""COMPUTED_VALUE"""),"Bash/Shell/PowerShell;HTML/CSS;Java;JavaScript;PHP;Python;SQL")</f>
        <v>Bash/Shell/PowerShell;HTML/CSS;Java;JavaScript;PHP;Python;SQL</v>
      </c>
    </row>
    <row r="1432">
      <c r="A1432" s="3">
        <v>1431.0</v>
      </c>
      <c r="B1432" s="4" t="str">
        <f>IFERROR(__xludf.DUMMYFUNCTION("""COMPUTED_VALUE"""),"Bash/Shell/PowerShell;HTML/CSS;Java;JavaScript;PHP;Python;R;Scala;SQL;VBA")</f>
        <v>Bash/Shell/PowerShell;HTML/CSS;Java;JavaScript;PHP;Python;R;Scala;SQL;VBA</v>
      </c>
    </row>
    <row r="1433">
      <c r="A1433" s="3">
        <v>1432.0</v>
      </c>
      <c r="B1433" s="4" t="str">
        <f>IFERROR(__xludf.DUMMYFUNCTION("""COMPUTED_VALUE"""),"Bash/Shell/PowerShell;C#;HTML/CSS;Java;JavaScript;Python;SQL")</f>
        <v>Bash/Shell/PowerShell;C#;HTML/CSS;Java;JavaScript;Python;SQL</v>
      </c>
    </row>
    <row r="1434">
      <c r="A1434" s="3">
        <v>1433.0</v>
      </c>
      <c r="B1434" s="4" t="str">
        <f>IFERROR(__xludf.DUMMYFUNCTION("""COMPUTED_VALUE"""),"Python")</f>
        <v>Python</v>
      </c>
    </row>
    <row r="1435">
      <c r="A1435" s="3">
        <v>1434.0</v>
      </c>
      <c r="B1435" s="4" t="str">
        <f>IFERROR(__xludf.DUMMYFUNCTION("""COMPUTED_VALUE"""),"Bash/Shell/PowerShell;HTML/CSS;Java;JavaScript;PHP;SQL")</f>
        <v>Bash/Shell/PowerShell;HTML/CSS;Java;JavaScript;PHP;SQL</v>
      </c>
    </row>
    <row r="1436">
      <c r="A1436" s="3">
        <v>1435.0</v>
      </c>
      <c r="B1436" s="4" t="str">
        <f>IFERROR(__xludf.DUMMYFUNCTION("""COMPUTED_VALUE"""),"Python;R")</f>
        <v>Python;R</v>
      </c>
    </row>
    <row r="1437">
      <c r="A1437" s="3">
        <v>1436.0</v>
      </c>
      <c r="B1437" s="4" t="str">
        <f>IFERROR(__xludf.DUMMYFUNCTION("""COMPUTED_VALUE"""),"HTML/CSS;JavaScript;PHP;SQL;TypeScript")</f>
        <v>HTML/CSS;JavaScript;PHP;SQL;TypeScript</v>
      </c>
    </row>
    <row r="1438">
      <c r="A1438" s="3">
        <v>1437.0</v>
      </c>
      <c r="B1438" s="4" t="str">
        <f>IFERROR(__xludf.DUMMYFUNCTION("""COMPUTED_VALUE"""),"HTML/CSS;JavaScript;Python")</f>
        <v>HTML/CSS;JavaScript;Python</v>
      </c>
    </row>
    <row r="1439">
      <c r="A1439" s="3">
        <v>1438.0</v>
      </c>
      <c r="B1439" s="4" t="str">
        <f>IFERROR(__xludf.DUMMYFUNCTION("""COMPUTED_VALUE"""),"HTML/CSS;Java;JavaScript;SQL")</f>
        <v>HTML/CSS;Java;JavaScript;SQL</v>
      </c>
    </row>
    <row r="1440">
      <c r="A1440" s="3">
        <v>1439.0</v>
      </c>
      <c r="B1440" s="4" t="str">
        <f>IFERROR(__xludf.DUMMYFUNCTION("""COMPUTED_VALUE"""),"Bash/Shell/PowerShell;Other(s):")</f>
        <v>Bash/Shell/PowerShell;Other(s):</v>
      </c>
    </row>
    <row r="1441">
      <c r="A1441" s="3">
        <v>1440.0</v>
      </c>
      <c r="B1441" s="4" t="str">
        <f>IFERROR(__xludf.DUMMYFUNCTION("""COMPUTED_VALUE"""),"C#;HTML/CSS;JavaScript;PHP;SQL;TypeScript")</f>
        <v>C#;HTML/CSS;JavaScript;PHP;SQL;TypeScript</v>
      </c>
    </row>
    <row r="1442">
      <c r="A1442" s="3">
        <v>1441.0</v>
      </c>
      <c r="B1442" s="4" t="str">
        <f>IFERROR(__xludf.DUMMYFUNCTION("""COMPUTED_VALUE"""),"HTML/CSS;JavaScript;Rust;SQL")</f>
        <v>HTML/CSS;JavaScript;Rust;SQL</v>
      </c>
    </row>
    <row r="1443">
      <c r="A1443" s="3">
        <v>1442.0</v>
      </c>
      <c r="B1443" s="4" t="str">
        <f>IFERROR(__xludf.DUMMYFUNCTION("""COMPUTED_VALUE"""),"C;C++;HTML/CSS;Java;JavaScript;PHP;SQL")</f>
        <v>C;C++;HTML/CSS;Java;JavaScript;PHP;SQL</v>
      </c>
    </row>
    <row r="1444">
      <c r="A1444" s="3">
        <v>1443.0</v>
      </c>
      <c r="B1444" s="4" t="str">
        <f>IFERROR(__xludf.DUMMYFUNCTION("""COMPUTED_VALUE"""),"Java")</f>
        <v>Java</v>
      </c>
    </row>
    <row r="1445">
      <c r="A1445" s="3">
        <v>1444.0</v>
      </c>
      <c r="B1445" s="4" t="str">
        <f>IFERROR(__xludf.DUMMYFUNCTION("""COMPUTED_VALUE"""),"Python;SQL")</f>
        <v>Python;SQL</v>
      </c>
    </row>
    <row r="1446">
      <c r="A1446" s="3">
        <v>1445.0</v>
      </c>
      <c r="B1446" s="4" t="str">
        <f>IFERROR(__xludf.DUMMYFUNCTION("""COMPUTED_VALUE"""),"C++;JavaScript;TypeScript")</f>
        <v>C++;JavaScript;TypeScript</v>
      </c>
    </row>
    <row r="1447">
      <c r="A1447" s="3">
        <v>1446.0</v>
      </c>
      <c r="B1447" s="4" t="str">
        <f>IFERROR(__xludf.DUMMYFUNCTION("""COMPUTED_VALUE"""),"Python;SQL")</f>
        <v>Python;SQL</v>
      </c>
    </row>
    <row r="1448">
      <c r="A1448" s="3">
        <v>1447.0</v>
      </c>
      <c r="B1448" s="4" t="str">
        <f>IFERROR(__xludf.DUMMYFUNCTION("""COMPUTED_VALUE"""),"C#;HTML/CSS;JavaScript")</f>
        <v>C#;HTML/CSS;JavaScript</v>
      </c>
    </row>
    <row r="1449">
      <c r="A1449" s="3">
        <v>1448.0</v>
      </c>
      <c r="B1449" s="4" t="str">
        <f>IFERROR(__xludf.DUMMYFUNCTION("""COMPUTED_VALUE"""),"C;C++;Java;JavaScript")</f>
        <v>C;C++;Java;JavaScript</v>
      </c>
    </row>
    <row r="1450">
      <c r="A1450" s="3">
        <v>1449.0</v>
      </c>
      <c r="B1450" s="4" t="str">
        <f>IFERROR(__xludf.DUMMYFUNCTION("""COMPUTED_VALUE"""),"Bash/Shell/PowerShell;Dart;Go;HTML/CSS;Java;JavaScript;PHP;Python;Ruby;Scala;TypeScript")</f>
        <v>Bash/Shell/PowerShell;Dart;Go;HTML/CSS;Java;JavaScript;PHP;Python;Ruby;Scala;TypeScript</v>
      </c>
    </row>
    <row r="1451">
      <c r="A1451" s="3">
        <v>1450.0</v>
      </c>
      <c r="B1451" s="4" t="str">
        <f>IFERROR(__xludf.DUMMYFUNCTION("""COMPUTED_VALUE"""),"C;HTML/CSS;PHP")</f>
        <v>C;HTML/CSS;PHP</v>
      </c>
    </row>
    <row r="1452">
      <c r="A1452" s="3">
        <v>1451.0</v>
      </c>
      <c r="B1452" s="4" t="str">
        <f>IFERROR(__xludf.DUMMYFUNCTION("""COMPUTED_VALUE"""),"Bash/Shell/PowerShell;Java;JavaScript;Python;Scala;SQL;TypeScript")</f>
        <v>Bash/Shell/PowerShell;Java;JavaScript;Python;Scala;SQL;TypeScript</v>
      </c>
    </row>
    <row r="1453">
      <c r="A1453" s="3">
        <v>1452.0</v>
      </c>
      <c r="B1453" s="4" t="str">
        <f>IFERROR(__xludf.DUMMYFUNCTION("""COMPUTED_VALUE"""),"Bash/Shell/PowerShell;HTML/CSS;JavaScript;Python")</f>
        <v>Bash/Shell/PowerShell;HTML/CSS;JavaScript;Python</v>
      </c>
    </row>
    <row r="1454">
      <c r="A1454" s="3">
        <v>1453.0</v>
      </c>
      <c r="B1454" s="4" t="str">
        <f>IFERROR(__xludf.DUMMYFUNCTION("""COMPUTED_VALUE"""),"C#;JavaScript")</f>
        <v>C#;JavaScript</v>
      </c>
    </row>
    <row r="1455">
      <c r="A1455" s="3">
        <v>1454.0</v>
      </c>
      <c r="B1455" s="4" t="str">
        <f>IFERROR(__xludf.DUMMYFUNCTION("""COMPUTED_VALUE"""),"C++;Python;SQL")</f>
        <v>C++;Python;SQL</v>
      </c>
    </row>
    <row r="1456">
      <c r="A1456" s="3">
        <v>1455.0</v>
      </c>
      <c r="B1456" s="4" t="str">
        <f>IFERROR(__xludf.DUMMYFUNCTION("""COMPUTED_VALUE"""),"Bash/Shell/PowerShell;HTML/CSS;Java;JavaScript;Python")</f>
        <v>Bash/Shell/PowerShell;HTML/CSS;Java;JavaScript;Python</v>
      </c>
    </row>
    <row r="1457">
      <c r="A1457" s="3">
        <v>1456.0</v>
      </c>
      <c r="B1457" s="4" t="str">
        <f>IFERROR(__xludf.DUMMYFUNCTION("""COMPUTED_VALUE"""),"HTML/CSS;JavaScript;PHP")</f>
        <v>HTML/CSS;JavaScript;PHP</v>
      </c>
    </row>
    <row r="1458">
      <c r="A1458" s="3">
        <v>1457.0</v>
      </c>
      <c r="B1458" s="4" t="str">
        <f>IFERROR(__xludf.DUMMYFUNCTION("""COMPUTED_VALUE"""),"C#;HTML/CSS;Java;JavaScript;Python")</f>
        <v>C#;HTML/CSS;Java;JavaScript;Python</v>
      </c>
    </row>
    <row r="1459">
      <c r="A1459" s="3">
        <v>1458.0</v>
      </c>
      <c r="B1459" s="4" t="str">
        <f>IFERROR(__xludf.DUMMYFUNCTION("""COMPUTED_VALUE"""),"C++;C#;Java;JavaScript")</f>
        <v>C++;C#;Java;JavaScript</v>
      </c>
    </row>
    <row r="1460">
      <c r="A1460" s="3">
        <v>1459.0</v>
      </c>
      <c r="B1460" s="4" t="str">
        <f>IFERROR(__xludf.DUMMYFUNCTION("""COMPUTED_VALUE"""),"HTML/CSS;JavaScript;PHP;Other(s):")</f>
        <v>HTML/CSS;JavaScript;PHP;Other(s):</v>
      </c>
    </row>
    <row r="1461">
      <c r="A1461" s="3">
        <v>1460.0</v>
      </c>
      <c r="B1461" s="4" t="str">
        <f>IFERROR(__xludf.DUMMYFUNCTION("""COMPUTED_VALUE"""),"Clojure;Java;Scala")</f>
        <v>Clojure;Java;Scala</v>
      </c>
    </row>
    <row r="1462">
      <c r="A1462" s="3">
        <v>1461.0</v>
      </c>
      <c r="B1462" s="4" t="str">
        <f>IFERROR(__xludf.DUMMYFUNCTION("""COMPUTED_VALUE"""),"HTML/CSS;Java")</f>
        <v>HTML/CSS;Java</v>
      </c>
    </row>
    <row r="1463">
      <c r="A1463" s="3">
        <v>1462.0</v>
      </c>
      <c r="B1463" s="4" t="str">
        <f>IFERROR(__xludf.DUMMYFUNCTION("""COMPUTED_VALUE"""),"Java")</f>
        <v>Java</v>
      </c>
    </row>
    <row r="1464">
      <c r="A1464" s="3">
        <v>1463.0</v>
      </c>
      <c r="B1464" s="4" t="str">
        <f>IFERROR(__xludf.DUMMYFUNCTION("""COMPUTED_VALUE"""),"Bash/Shell/PowerShell;C;C++;Clojure;HTML/CSS;Java;JavaScript;Python;SQL")</f>
        <v>Bash/Shell/PowerShell;C;C++;Clojure;HTML/CSS;Java;JavaScript;Python;SQL</v>
      </c>
    </row>
    <row r="1465">
      <c r="A1465" s="3">
        <v>1464.0</v>
      </c>
      <c r="B1465" s="4" t="str">
        <f>IFERROR(__xludf.DUMMYFUNCTION("""COMPUTED_VALUE"""),"Bash/Shell/PowerShell;C#;HTML/CSS;Java;JavaScript;Python;SQL")</f>
        <v>Bash/Shell/PowerShell;C#;HTML/CSS;Java;JavaScript;Python;SQL</v>
      </c>
    </row>
    <row r="1466">
      <c r="A1466" s="3">
        <v>1465.0</v>
      </c>
      <c r="B1466" s="4" t="str">
        <f>IFERROR(__xludf.DUMMYFUNCTION("""COMPUTED_VALUE"""),"C#;Dart;HTML/CSS;JavaScript;SQL")</f>
        <v>C#;Dart;HTML/CSS;JavaScript;SQL</v>
      </c>
    </row>
    <row r="1467">
      <c r="A1467" s="3">
        <v>1466.0</v>
      </c>
      <c r="B1467" s="4" t="str">
        <f>IFERROR(__xludf.DUMMYFUNCTION("""COMPUTED_VALUE"""),"C;C++;HTML/CSS;JavaScript;SQL")</f>
        <v>C;C++;HTML/CSS;JavaScript;SQL</v>
      </c>
    </row>
    <row r="1468">
      <c r="A1468" s="3">
        <v>1467.0</v>
      </c>
      <c r="B1468" s="4" t="str">
        <f>IFERROR(__xludf.DUMMYFUNCTION("""COMPUTED_VALUE"""),"C#;HTML/CSS;JavaScript;Python;SQL")</f>
        <v>C#;HTML/CSS;JavaScript;Python;SQL</v>
      </c>
    </row>
    <row r="1469">
      <c r="A1469" s="3">
        <v>1468.0</v>
      </c>
      <c r="B1469" s="4" t="str">
        <f>IFERROR(__xludf.DUMMYFUNCTION("""COMPUTED_VALUE"""),"HTML/CSS;JavaScript;Other(s):")</f>
        <v>HTML/CSS;JavaScript;Other(s):</v>
      </c>
    </row>
    <row r="1470">
      <c r="A1470" s="3">
        <v>1469.0</v>
      </c>
      <c r="B1470" s="4" t="str">
        <f>IFERROR(__xludf.DUMMYFUNCTION("""COMPUTED_VALUE"""),"C#;HTML/CSS;Java;Scala;SQL;TypeScript")</f>
        <v>C#;HTML/CSS;Java;Scala;SQL;TypeScript</v>
      </c>
    </row>
    <row r="1471">
      <c r="A1471" s="3">
        <v>1470.0</v>
      </c>
      <c r="B1471" s="4" t="str">
        <f>IFERROR(__xludf.DUMMYFUNCTION("""COMPUTED_VALUE"""),"C++;Go;JavaScript;Python")</f>
        <v>C++;Go;JavaScript;Python</v>
      </c>
    </row>
    <row r="1472">
      <c r="A1472" s="3">
        <v>1471.0</v>
      </c>
      <c r="B1472" s="4" t="str">
        <f>IFERROR(__xludf.DUMMYFUNCTION("""COMPUTED_VALUE"""),"HTML/CSS;JavaScript;Python")</f>
        <v>HTML/CSS;JavaScript;Python</v>
      </c>
    </row>
    <row r="1473">
      <c r="A1473" s="3">
        <v>1472.0</v>
      </c>
      <c r="B1473" s="4" t="str">
        <f>IFERROR(__xludf.DUMMYFUNCTION("""COMPUTED_VALUE"""),"Assembly;Bash/Shell/PowerShell;C#;HTML/CSS;JavaScript;PHP;SQL;Other(s):")</f>
        <v>Assembly;Bash/Shell/PowerShell;C#;HTML/CSS;JavaScript;PHP;SQL;Other(s):</v>
      </c>
    </row>
    <row r="1474">
      <c r="A1474" s="3">
        <v>1473.0</v>
      </c>
      <c r="B1474" s="4" t="str">
        <f>IFERROR(__xludf.DUMMYFUNCTION("""COMPUTED_VALUE"""),"Bash/Shell/PowerShell;C++;HTML/CSS;JavaScript;Python;Ruby;TypeScript")</f>
        <v>Bash/Shell/PowerShell;C++;HTML/CSS;JavaScript;Python;Ruby;TypeScript</v>
      </c>
    </row>
    <row r="1475">
      <c r="A1475" s="3">
        <v>1474.0</v>
      </c>
      <c r="B1475" s="4" t="str">
        <f>IFERROR(__xludf.DUMMYFUNCTION("""COMPUTED_VALUE"""),"JavaScript;R")</f>
        <v>JavaScript;R</v>
      </c>
    </row>
    <row r="1476">
      <c r="A1476" s="3">
        <v>1475.0</v>
      </c>
      <c r="B1476" s="4" t="str">
        <f>IFERROR(__xludf.DUMMYFUNCTION("""COMPUTED_VALUE"""),"HTML/CSS;Java;JavaScript;TypeScript")</f>
        <v>HTML/CSS;Java;JavaScript;TypeScript</v>
      </c>
    </row>
    <row r="1477">
      <c r="A1477" s="3">
        <v>1476.0</v>
      </c>
      <c r="B1477" s="4" t="str">
        <f>IFERROR(__xludf.DUMMYFUNCTION("""COMPUTED_VALUE"""),"Bash/Shell/PowerShell;HTML/CSS;JavaScript;Python;SQL;TypeScript")</f>
        <v>Bash/Shell/PowerShell;HTML/CSS;JavaScript;Python;SQL;TypeScript</v>
      </c>
    </row>
    <row r="1478">
      <c r="A1478" s="3">
        <v>1477.0</v>
      </c>
      <c r="B1478" s="4" t="str">
        <f>IFERROR(__xludf.DUMMYFUNCTION("""COMPUTED_VALUE"""),"R")</f>
        <v>R</v>
      </c>
    </row>
    <row r="1479">
      <c r="A1479" s="3">
        <v>1478.0</v>
      </c>
      <c r="B1479" s="4" t="str">
        <f>IFERROR(__xludf.DUMMYFUNCTION("""COMPUTED_VALUE"""),"C++;HTML/CSS;Java;JavaScript;PHP;SQL;TypeScript")</f>
        <v>C++;HTML/CSS;Java;JavaScript;PHP;SQL;TypeScript</v>
      </c>
    </row>
    <row r="1480">
      <c r="A1480" s="3">
        <v>1479.0</v>
      </c>
      <c r="B1480" s="4" t="str">
        <f>IFERROR(__xludf.DUMMYFUNCTION("""COMPUTED_VALUE"""),"Assembly;Bash/Shell/PowerShell;C;C++;C#;HTML/CSS;Java;JavaScript;Python;SQL")</f>
        <v>Assembly;Bash/Shell/PowerShell;C;C++;C#;HTML/CSS;Java;JavaScript;Python;SQL</v>
      </c>
    </row>
    <row r="1481">
      <c r="A1481" s="3">
        <v>1480.0</v>
      </c>
      <c r="B1481" s="4" t="str">
        <f>IFERROR(__xludf.DUMMYFUNCTION("""COMPUTED_VALUE"""),"C;C++;C#;HTML/CSS;TypeScript")</f>
        <v>C;C++;C#;HTML/CSS;TypeScript</v>
      </c>
    </row>
    <row r="1482">
      <c r="A1482" s="3">
        <v>1481.0</v>
      </c>
      <c r="B1482" s="4" t="str">
        <f>IFERROR(__xludf.DUMMYFUNCTION("""COMPUTED_VALUE"""),"Bash/Shell/PowerShell;HTML/CSS;JavaScript;Python;Ruby;Rust")</f>
        <v>Bash/Shell/PowerShell;HTML/CSS;JavaScript;Python;Ruby;Rust</v>
      </c>
    </row>
    <row r="1483">
      <c r="A1483" s="3">
        <v>1482.0</v>
      </c>
      <c r="B1483" s="4" t="str">
        <f>IFERROR(__xludf.DUMMYFUNCTION("""COMPUTED_VALUE"""),"Bash/Shell/PowerShell;C;HTML/CSS;Java;JavaScript;PHP;Python")</f>
        <v>Bash/Shell/PowerShell;C;HTML/CSS;Java;JavaScript;PHP;Python</v>
      </c>
    </row>
    <row r="1484">
      <c r="A1484" s="3">
        <v>1483.0</v>
      </c>
      <c r="B1484" s="4" t="str">
        <f>IFERROR(__xludf.DUMMYFUNCTION("""COMPUTED_VALUE"""),"Bash/Shell/PowerShell;Java;Kotlin;Ruby;Scala")</f>
        <v>Bash/Shell/PowerShell;Java;Kotlin;Ruby;Scala</v>
      </c>
    </row>
    <row r="1485">
      <c r="A1485" s="3">
        <v>1484.0</v>
      </c>
      <c r="B1485" s="4" t="str">
        <f>IFERROR(__xludf.DUMMYFUNCTION("""COMPUTED_VALUE"""),"C;C++;Java")</f>
        <v>C;C++;Java</v>
      </c>
    </row>
    <row r="1486">
      <c r="A1486" s="3">
        <v>1485.0</v>
      </c>
      <c r="B1486" s="4" t="str">
        <f>IFERROR(__xludf.DUMMYFUNCTION("""COMPUTED_VALUE"""),"C++;C#;Java;Python;VBA")</f>
        <v>C++;C#;Java;Python;VBA</v>
      </c>
    </row>
    <row r="1487">
      <c r="A1487" s="3">
        <v>1486.0</v>
      </c>
      <c r="B1487" s="4" t="str">
        <f>IFERROR(__xludf.DUMMYFUNCTION("""COMPUTED_VALUE"""),"Bash/Shell/PowerShell;C;C++;HTML/CSS")</f>
        <v>Bash/Shell/PowerShell;C;C++;HTML/CSS</v>
      </c>
    </row>
    <row r="1488">
      <c r="A1488" s="3">
        <v>1487.0</v>
      </c>
      <c r="B1488" s="4" t="str">
        <f>IFERROR(__xludf.DUMMYFUNCTION("""COMPUTED_VALUE"""),"Bash/Shell/PowerShell;HTML/CSS;JavaScript;Python;SQL;VBA")</f>
        <v>Bash/Shell/PowerShell;HTML/CSS;JavaScript;Python;SQL;VBA</v>
      </c>
    </row>
    <row r="1489">
      <c r="A1489" s="3">
        <v>1488.0</v>
      </c>
      <c r="B1489" s="4" t="str">
        <f>IFERROR(__xludf.DUMMYFUNCTION("""COMPUTED_VALUE"""),"Bash/Shell/PowerShell;HTML/CSS;JavaScript")</f>
        <v>Bash/Shell/PowerShell;HTML/CSS;JavaScript</v>
      </c>
    </row>
    <row r="1490">
      <c r="A1490" s="3">
        <v>1489.0</v>
      </c>
      <c r="B1490" s="4" t="str">
        <f>IFERROR(__xludf.DUMMYFUNCTION("""COMPUTED_VALUE"""),"HTML/CSS;JavaScript;R;SQL;TypeScript")</f>
        <v>HTML/CSS;JavaScript;R;SQL;TypeScript</v>
      </c>
    </row>
    <row r="1491">
      <c r="A1491" s="3">
        <v>1490.0</v>
      </c>
      <c r="B1491" s="4" t="str">
        <f>IFERROR(__xludf.DUMMYFUNCTION("""COMPUTED_VALUE"""),"Bash/Shell/PowerShell;Python;SQL")</f>
        <v>Bash/Shell/PowerShell;Python;SQL</v>
      </c>
    </row>
    <row r="1492">
      <c r="A1492" s="3">
        <v>1491.0</v>
      </c>
      <c r="B1492" s="4" t="str">
        <f>IFERROR(__xludf.DUMMYFUNCTION("""COMPUTED_VALUE"""),"Bash/Shell/PowerShell;C#;Go;Java;JavaScript;Kotlin;SQL;TypeScript")</f>
        <v>Bash/Shell/PowerShell;C#;Go;Java;JavaScript;Kotlin;SQL;TypeScript</v>
      </c>
    </row>
    <row r="1493">
      <c r="A1493" s="3">
        <v>1492.0</v>
      </c>
      <c r="B1493" s="4" t="str">
        <f>IFERROR(__xludf.DUMMYFUNCTION("""COMPUTED_VALUE"""),"HTML/CSS;JavaScript;PHP")</f>
        <v>HTML/CSS;JavaScript;PHP</v>
      </c>
    </row>
    <row r="1494">
      <c r="A1494" s="3">
        <v>1493.0</v>
      </c>
      <c r="B1494" s="4" t="str">
        <f>IFERROR(__xludf.DUMMYFUNCTION("""COMPUTED_VALUE"""),"Python")</f>
        <v>Python</v>
      </c>
    </row>
    <row r="1495">
      <c r="A1495" s="3">
        <v>1494.0</v>
      </c>
      <c r="B1495" s="4" t="str">
        <f>IFERROR(__xludf.DUMMYFUNCTION("""COMPUTED_VALUE"""),"Bash/Shell/PowerShell;HTML/CSS;Java;JavaScript;Python;Swift;TypeScript")</f>
        <v>Bash/Shell/PowerShell;HTML/CSS;Java;JavaScript;Python;Swift;TypeScript</v>
      </c>
    </row>
    <row r="1496">
      <c r="A1496" s="3">
        <v>1495.0</v>
      </c>
      <c r="B1496" s="4" t="str">
        <f>IFERROR(__xludf.DUMMYFUNCTION("""COMPUTED_VALUE"""),"Bash/Shell/PowerShell;C;Go;Java;Python;Scala;SQL")</f>
        <v>Bash/Shell/PowerShell;C;Go;Java;Python;Scala;SQL</v>
      </c>
    </row>
    <row r="1497">
      <c r="A1497" s="3">
        <v>1496.0</v>
      </c>
      <c r="B1497" s="4" t="str">
        <f>IFERROR(__xludf.DUMMYFUNCTION("""COMPUTED_VALUE"""),"C#;SQL")</f>
        <v>C#;SQL</v>
      </c>
    </row>
    <row r="1498">
      <c r="A1498" s="3">
        <v>1497.0</v>
      </c>
      <c r="B1498" s="4" t="str">
        <f>IFERROR(__xludf.DUMMYFUNCTION("""COMPUTED_VALUE"""),"Go;HTML/CSS;Java;JavaScript;Kotlin;SQL")</f>
        <v>Go;HTML/CSS;Java;JavaScript;Kotlin;SQL</v>
      </c>
    </row>
    <row r="1499">
      <c r="A1499" s="3">
        <v>1498.0</v>
      </c>
      <c r="B1499" s="4" t="str">
        <f>IFERROR(__xludf.DUMMYFUNCTION("""COMPUTED_VALUE"""),"Bash/Shell/PowerShell;Python;Other(s):")</f>
        <v>Bash/Shell/PowerShell;Python;Other(s):</v>
      </c>
    </row>
    <row r="1500">
      <c r="A1500" s="3">
        <v>1499.0</v>
      </c>
      <c r="B1500" s="4" t="str">
        <f>IFERROR(__xludf.DUMMYFUNCTION("""COMPUTED_VALUE"""),"Assembly;Bash/Shell/PowerShell;C;C++;C#;HTML/CSS;Java;JavaScript;Objective-C;PHP;Python;R;SQL;VBA")</f>
        <v>Assembly;Bash/Shell/PowerShell;C;C++;C#;HTML/CSS;Java;JavaScript;Objective-C;PHP;Python;R;SQL;VBA</v>
      </c>
    </row>
    <row r="1501">
      <c r="A1501" s="3">
        <v>1500.0</v>
      </c>
      <c r="B1501" s="4" t="str">
        <f>IFERROR(__xludf.DUMMYFUNCTION("""COMPUTED_VALUE"""),"Go;HTML/CSS;JavaScript")</f>
        <v>Go;HTML/CSS;JavaScript</v>
      </c>
    </row>
    <row r="1502">
      <c r="A1502" s="3">
        <v>1501.0</v>
      </c>
      <c r="B1502" s="4" t="str">
        <f>IFERROR(__xludf.DUMMYFUNCTION("""COMPUTED_VALUE"""),"HTML/CSS;TypeScript")</f>
        <v>HTML/CSS;TypeScript</v>
      </c>
    </row>
    <row r="1503">
      <c r="A1503" s="3">
        <v>1502.0</v>
      </c>
      <c r="B1503" s="4" t="str">
        <f>IFERROR(__xludf.DUMMYFUNCTION("""COMPUTED_VALUE"""),"Bash/Shell/PowerShell;C#;Java;JavaScript;Kotlin;PHP;Swift")</f>
        <v>Bash/Shell/PowerShell;C#;Java;JavaScript;Kotlin;PHP;Swift</v>
      </c>
    </row>
    <row r="1504">
      <c r="A1504" s="3">
        <v>1503.0</v>
      </c>
      <c r="B1504" s="4" t="str">
        <f>IFERROR(__xludf.DUMMYFUNCTION("""COMPUTED_VALUE"""),"Go;HTML/CSS;JavaScript;SQL;Swift")</f>
        <v>Go;HTML/CSS;JavaScript;SQL;Swift</v>
      </c>
    </row>
    <row r="1505">
      <c r="A1505" s="3">
        <v>1504.0</v>
      </c>
      <c r="B1505" s="4" t="str">
        <f>IFERROR(__xludf.DUMMYFUNCTION("""COMPUTED_VALUE"""),"Python;R")</f>
        <v>Python;R</v>
      </c>
    </row>
    <row r="1506">
      <c r="A1506" s="3">
        <v>1505.0</v>
      </c>
      <c r="B1506" s="4" t="str">
        <f>IFERROR(__xludf.DUMMYFUNCTION("""COMPUTED_VALUE"""),"HTML/CSS;Python")</f>
        <v>HTML/CSS;Python</v>
      </c>
    </row>
    <row r="1507">
      <c r="A1507" s="3">
        <v>1506.0</v>
      </c>
      <c r="B1507" s="4" t="str">
        <f>IFERROR(__xludf.DUMMYFUNCTION("""COMPUTED_VALUE"""),"C;C++;C#;HTML/CSS;Java;JavaScript;Swift")</f>
        <v>C;C++;C#;HTML/CSS;Java;JavaScript;Swift</v>
      </c>
    </row>
    <row r="1508">
      <c r="A1508" s="3">
        <v>1507.0</v>
      </c>
      <c r="B1508" s="4" t="str">
        <f>IFERROR(__xludf.DUMMYFUNCTION("""COMPUTED_VALUE"""),"Bash/Shell/PowerShell;Go;Java;JavaScript;Python")</f>
        <v>Bash/Shell/PowerShell;Go;Java;JavaScript;Python</v>
      </c>
    </row>
    <row r="1509">
      <c r="A1509" s="3">
        <v>1508.0</v>
      </c>
      <c r="B1509" s="4" t="str">
        <f>IFERROR(__xludf.DUMMYFUNCTION("""COMPUTED_VALUE"""),"C;C++;C#;HTML/CSS;Java;JavaScript;PHP;Swift")</f>
        <v>C;C++;C#;HTML/CSS;Java;JavaScript;PHP;Swift</v>
      </c>
    </row>
    <row r="1510">
      <c r="A1510" s="3">
        <v>1509.0</v>
      </c>
      <c r="B1510" s="4" t="str">
        <f>IFERROR(__xludf.DUMMYFUNCTION("""COMPUTED_VALUE"""),"Bash/Shell/PowerShell;C;SQL")</f>
        <v>Bash/Shell/PowerShell;C;SQL</v>
      </c>
    </row>
    <row r="1511">
      <c r="A1511" s="3">
        <v>1510.0</v>
      </c>
      <c r="B1511" s="4" t="str">
        <f>IFERROR(__xludf.DUMMYFUNCTION("""COMPUTED_VALUE"""),"Bash/Shell/PowerShell;Python")</f>
        <v>Bash/Shell/PowerShell;Python</v>
      </c>
    </row>
    <row r="1512">
      <c r="A1512" s="3">
        <v>1511.0</v>
      </c>
      <c r="B1512" s="4" t="str">
        <f>IFERROR(__xludf.DUMMYFUNCTION("""COMPUTED_VALUE"""),"Bash/Shell/PowerShell;HTML/CSS;Java;JavaScript;SQL")</f>
        <v>Bash/Shell/PowerShell;HTML/CSS;Java;JavaScript;SQL</v>
      </c>
    </row>
    <row r="1513">
      <c r="A1513" s="3">
        <v>1512.0</v>
      </c>
      <c r="B1513" s="4" t="str">
        <f>IFERROR(__xludf.DUMMYFUNCTION("""COMPUTED_VALUE"""),"C#;HTML/CSS;JavaScript;SQL;TypeScript")</f>
        <v>C#;HTML/CSS;JavaScript;SQL;TypeScript</v>
      </c>
    </row>
    <row r="1514">
      <c r="A1514" s="3">
        <v>1513.0</v>
      </c>
      <c r="B1514" s="4" t="str">
        <f>IFERROR(__xludf.DUMMYFUNCTION("""COMPUTED_VALUE"""),"Bash/Shell/PowerShell;Elixir;Erlang;Go;Java;JavaScript;Python;Ruby;SQL")</f>
        <v>Bash/Shell/PowerShell;Elixir;Erlang;Go;Java;JavaScript;Python;Ruby;SQL</v>
      </c>
    </row>
    <row r="1515">
      <c r="A1515" s="3">
        <v>1514.0</v>
      </c>
      <c r="B1515" s="4" t="str">
        <f>IFERROR(__xludf.DUMMYFUNCTION("""COMPUTED_VALUE"""),"Bash/Shell/PowerShell;Java;JavaScript;PHP;SQL")</f>
        <v>Bash/Shell/PowerShell;Java;JavaScript;PHP;SQL</v>
      </c>
    </row>
    <row r="1516">
      <c r="A1516" s="3">
        <v>1515.0</v>
      </c>
      <c r="B1516" s="4" t="str">
        <f>IFERROR(__xludf.DUMMYFUNCTION("""COMPUTED_VALUE"""),"Bash/Shell/PowerShell;C++;HTML/CSS;JavaScript;PHP;Python")</f>
        <v>Bash/Shell/PowerShell;C++;HTML/CSS;JavaScript;PHP;Python</v>
      </c>
    </row>
    <row r="1517">
      <c r="A1517" s="3">
        <v>1516.0</v>
      </c>
      <c r="B1517" s="4" t="str">
        <f>IFERROR(__xludf.DUMMYFUNCTION("""COMPUTED_VALUE"""),"C#;HTML/CSS;JavaScript;SQL;TypeScript")</f>
        <v>C#;HTML/CSS;JavaScript;SQL;TypeScript</v>
      </c>
    </row>
    <row r="1518">
      <c r="A1518" s="3">
        <v>1517.0</v>
      </c>
      <c r="B1518" s="4" t="str">
        <f>IFERROR(__xludf.DUMMYFUNCTION("""COMPUTED_VALUE"""),"Assembly;Bash/Shell/PowerShell;C++;C#;HTML/CSS;JavaScript;Python;SQL")</f>
        <v>Assembly;Bash/Shell/PowerShell;C++;C#;HTML/CSS;JavaScript;Python;SQL</v>
      </c>
    </row>
    <row r="1519">
      <c r="A1519" s="3">
        <v>1518.0</v>
      </c>
      <c r="B1519" s="4" t="str">
        <f>IFERROR(__xludf.DUMMYFUNCTION("""COMPUTED_VALUE"""),"Bash/Shell/PowerShell;Java;Ruby")</f>
        <v>Bash/Shell/PowerShell;Java;Ruby</v>
      </c>
    </row>
    <row r="1520">
      <c r="A1520" s="3">
        <v>1519.0</v>
      </c>
      <c r="B1520" s="4" t="str">
        <f>IFERROR(__xludf.DUMMYFUNCTION("""COMPUTED_VALUE"""),"C#;Go;HTML/CSS;Java;Kotlin;PHP;Python;Rust;Scala;SQL;Swift;TypeScript")</f>
        <v>C#;Go;HTML/CSS;Java;Kotlin;PHP;Python;Rust;Scala;SQL;Swift;TypeScript</v>
      </c>
    </row>
    <row r="1521">
      <c r="A1521" s="3">
        <v>1520.0</v>
      </c>
      <c r="B1521" s="4" t="str">
        <f>IFERROR(__xludf.DUMMYFUNCTION("""COMPUTED_VALUE"""),"Bash/Shell/PowerShell;HTML/CSS;Ruby;SQL")</f>
        <v>Bash/Shell/PowerShell;HTML/CSS;Ruby;SQL</v>
      </c>
    </row>
    <row r="1522">
      <c r="A1522" s="3">
        <v>1521.0</v>
      </c>
      <c r="B1522" s="4" t="str">
        <f>IFERROR(__xludf.DUMMYFUNCTION("""COMPUTED_VALUE"""),"Assembly;C;C#;HTML/CSS;Java;JavaScript;PHP;Python;SQL;VBA")</f>
        <v>Assembly;C;C#;HTML/CSS;Java;JavaScript;PHP;Python;SQL;VBA</v>
      </c>
    </row>
    <row r="1523">
      <c r="A1523" s="3">
        <v>1522.0</v>
      </c>
      <c r="B1523" s="4" t="str">
        <f>IFERROR(__xludf.DUMMYFUNCTION("""COMPUTED_VALUE"""),"HTML/CSS;JavaScript")</f>
        <v>HTML/CSS;JavaScript</v>
      </c>
    </row>
    <row r="1524">
      <c r="A1524" s="3">
        <v>1523.0</v>
      </c>
      <c r="B1524" s="4" t="str">
        <f>IFERROR(__xludf.DUMMYFUNCTION("""COMPUTED_VALUE"""),"C#;HTML/CSS;JavaScript;PHP;SQL;TypeScript")</f>
        <v>C#;HTML/CSS;JavaScript;PHP;SQL;TypeScript</v>
      </c>
    </row>
    <row r="1525">
      <c r="A1525" s="3">
        <v>1524.0</v>
      </c>
      <c r="B1525" s="4" t="str">
        <f>IFERROR(__xludf.DUMMYFUNCTION("""COMPUTED_VALUE"""),"Bash/Shell/PowerShell;C#;PHP;SQL")</f>
        <v>Bash/Shell/PowerShell;C#;PHP;SQL</v>
      </c>
    </row>
    <row r="1526">
      <c r="A1526" s="3">
        <v>1525.0</v>
      </c>
      <c r="B1526" s="4" t="str">
        <f>IFERROR(__xludf.DUMMYFUNCTION("""COMPUTED_VALUE"""),"Assembly;C;C++;C#;Other(s):")</f>
        <v>Assembly;C;C++;C#;Other(s):</v>
      </c>
    </row>
    <row r="1527">
      <c r="A1527" s="3">
        <v>1526.0</v>
      </c>
      <c r="B1527" s="4" t="str">
        <f>IFERROR(__xludf.DUMMYFUNCTION("""COMPUTED_VALUE"""),"Bash/Shell/PowerShell;C;HTML/CSS;Java;JavaScript;Python;SQL")</f>
        <v>Bash/Shell/PowerShell;C;HTML/CSS;Java;JavaScript;Python;SQL</v>
      </c>
    </row>
    <row r="1528">
      <c r="A1528" s="3">
        <v>1527.0</v>
      </c>
      <c r="B1528" s="4" t="str">
        <f>IFERROR(__xludf.DUMMYFUNCTION("""COMPUTED_VALUE"""),"HTML/CSS;JavaScript;PHP;SQL")</f>
        <v>HTML/CSS;JavaScript;PHP;SQL</v>
      </c>
    </row>
    <row r="1529">
      <c r="A1529" s="3">
        <v>1528.0</v>
      </c>
      <c r="B1529" s="4" t="str">
        <f>IFERROR(__xludf.DUMMYFUNCTION("""COMPUTED_VALUE"""),"Assembly;Bash/Shell/PowerShell;C;C++;Python")</f>
        <v>Assembly;Bash/Shell/PowerShell;C;C++;Python</v>
      </c>
    </row>
    <row r="1530">
      <c r="A1530" s="3">
        <v>1529.0</v>
      </c>
      <c r="B1530" s="4" t="str">
        <f>IFERROR(__xludf.DUMMYFUNCTION("""COMPUTED_VALUE"""),"Bash/Shell/PowerShell;C#;HTML/CSS;JavaScript;SQL;TypeScript")</f>
        <v>Bash/Shell/PowerShell;C#;HTML/CSS;JavaScript;SQL;TypeScript</v>
      </c>
    </row>
    <row r="1531">
      <c r="A1531" s="3">
        <v>1530.0</v>
      </c>
      <c r="B1531" s="4" t="str">
        <f>IFERROR(__xludf.DUMMYFUNCTION("""COMPUTED_VALUE"""),"C#;HTML/CSS;Java;JavaScript;Objective-C;Python;SQL;Other(s):")</f>
        <v>C#;HTML/CSS;Java;JavaScript;Objective-C;Python;SQL;Other(s):</v>
      </c>
    </row>
    <row r="1532">
      <c r="A1532" s="3">
        <v>1531.0</v>
      </c>
      <c r="B1532" s="4" t="str">
        <f>IFERROR(__xludf.DUMMYFUNCTION("""COMPUTED_VALUE"""),"Dart;HTML/CSS;JavaScript;Python;TypeScript")</f>
        <v>Dart;HTML/CSS;JavaScript;Python;TypeScript</v>
      </c>
    </row>
    <row r="1533">
      <c r="A1533" s="3">
        <v>1532.0</v>
      </c>
      <c r="B1533" s="4" t="str">
        <f>IFERROR(__xludf.DUMMYFUNCTION("""COMPUTED_VALUE"""),"Bash/Shell/PowerShell;C;C++;Java")</f>
        <v>Bash/Shell/PowerShell;C;C++;Java</v>
      </c>
    </row>
    <row r="1534">
      <c r="A1534" s="3">
        <v>1533.0</v>
      </c>
      <c r="B1534" s="4" t="str">
        <f>IFERROR(__xludf.DUMMYFUNCTION("""COMPUTED_VALUE"""),"Java;SQL")</f>
        <v>Java;SQL</v>
      </c>
    </row>
    <row r="1535">
      <c r="A1535" s="3">
        <v>1534.0</v>
      </c>
      <c r="B1535" s="4" t="str">
        <f>IFERROR(__xludf.DUMMYFUNCTION("""COMPUTED_VALUE"""),"HTML/CSS;JavaScript;PHP;Python")</f>
        <v>HTML/CSS;JavaScript;PHP;Python</v>
      </c>
    </row>
    <row r="1536">
      <c r="A1536" s="3">
        <v>1535.0</v>
      </c>
      <c r="B1536" s="4" t="str">
        <f>IFERROR(__xludf.DUMMYFUNCTION("""COMPUTED_VALUE"""),"Bash/Shell/PowerShell;C#;HTML/CSS;Java;JavaScript;SQL")</f>
        <v>Bash/Shell/PowerShell;C#;HTML/CSS;Java;JavaScript;SQL</v>
      </c>
    </row>
    <row r="1537">
      <c r="A1537" s="3">
        <v>1536.0</v>
      </c>
      <c r="B1537" s="4" t="str">
        <f>IFERROR(__xludf.DUMMYFUNCTION("""COMPUTED_VALUE"""),"Assembly;Bash/Shell/PowerShell;C;C++;Go;HTML/CSS;Java;JavaScript;PHP;Python;Rust;SQL")</f>
        <v>Assembly;Bash/Shell/PowerShell;C;C++;Go;HTML/CSS;Java;JavaScript;PHP;Python;Rust;SQL</v>
      </c>
    </row>
    <row r="1538">
      <c r="A1538" s="3">
        <v>1537.0</v>
      </c>
      <c r="B1538" s="4" t="str">
        <f>IFERROR(__xludf.DUMMYFUNCTION("""COMPUTED_VALUE"""),"HTML/CSS;JavaScript;PHP;Ruby")</f>
        <v>HTML/CSS;JavaScript;PHP;Ruby</v>
      </c>
    </row>
    <row r="1539">
      <c r="A1539" s="3">
        <v>1538.0</v>
      </c>
      <c r="B1539" s="4" t="str">
        <f>IFERROR(__xludf.DUMMYFUNCTION("""COMPUTED_VALUE"""),"Bash/Shell/PowerShell;C++;Java;Python;Scala;SQL;TypeScript")</f>
        <v>Bash/Shell/PowerShell;C++;Java;Python;Scala;SQL;TypeScript</v>
      </c>
    </row>
    <row r="1540">
      <c r="A1540" s="3">
        <v>1539.0</v>
      </c>
      <c r="B1540" s="4" t="str">
        <f>IFERROR(__xludf.DUMMYFUNCTION("""COMPUTED_VALUE"""),"C++;HTML/CSS;JavaScript;SQL")</f>
        <v>C++;HTML/CSS;JavaScript;SQL</v>
      </c>
    </row>
    <row r="1541">
      <c r="A1541" s="3">
        <v>1540.0</v>
      </c>
      <c r="B1541" s="4" t="str">
        <f>IFERROR(__xludf.DUMMYFUNCTION("""COMPUTED_VALUE"""),"C#;HTML/CSS;JavaScript;SQL;VBA")</f>
        <v>C#;HTML/CSS;JavaScript;SQL;VBA</v>
      </c>
    </row>
    <row r="1542">
      <c r="A1542" s="3">
        <v>1541.0</v>
      </c>
      <c r="B1542" s="4" t="str">
        <f>IFERROR(__xludf.DUMMYFUNCTION("""COMPUTED_VALUE"""),"HTML/CSS;JavaScript;PHP;Python;SQL")</f>
        <v>HTML/CSS;JavaScript;PHP;Python;SQL</v>
      </c>
    </row>
    <row r="1543">
      <c r="A1543" s="3">
        <v>1542.0</v>
      </c>
      <c r="B1543" s="4" t="str">
        <f>IFERROR(__xludf.DUMMYFUNCTION("""COMPUTED_VALUE"""),"Bash/Shell/PowerShell;HTML/CSS;Java;SQL")</f>
        <v>Bash/Shell/PowerShell;HTML/CSS;Java;SQL</v>
      </c>
    </row>
    <row r="1544">
      <c r="A1544" s="3">
        <v>1543.0</v>
      </c>
      <c r="B1544" s="4" t="str">
        <f>IFERROR(__xludf.DUMMYFUNCTION("""COMPUTED_VALUE"""),"Bash/Shell/PowerShell;C++;Python;Scala")</f>
        <v>Bash/Shell/PowerShell;C++;Python;Scala</v>
      </c>
    </row>
    <row r="1545">
      <c r="A1545" s="3">
        <v>1544.0</v>
      </c>
      <c r="B1545" s="4" t="str">
        <f>IFERROR(__xludf.DUMMYFUNCTION("""COMPUTED_VALUE"""),"C;HTML/CSS;JavaScript;PHP;R;SQL;VBA")</f>
        <v>C;HTML/CSS;JavaScript;PHP;R;SQL;VBA</v>
      </c>
    </row>
    <row r="1546">
      <c r="A1546" s="3">
        <v>1545.0</v>
      </c>
      <c r="B1546" s="4" t="str">
        <f>IFERROR(__xludf.DUMMYFUNCTION("""COMPUTED_VALUE"""),"C#")</f>
        <v>C#</v>
      </c>
    </row>
    <row r="1547">
      <c r="A1547" s="3">
        <v>1546.0</v>
      </c>
      <c r="B1547" s="4" t="str">
        <f>IFERROR(__xludf.DUMMYFUNCTION("""COMPUTED_VALUE"""),"Assembly;C;C++;HTML/CSS;Java;JavaScript;Kotlin;PHP;SQL;TypeScript;VBA")</f>
        <v>Assembly;C;C++;HTML/CSS;Java;JavaScript;Kotlin;PHP;SQL;TypeScript;VBA</v>
      </c>
    </row>
    <row r="1548">
      <c r="A1548" s="3">
        <v>1547.0</v>
      </c>
      <c r="B1548" s="4" t="str">
        <f>IFERROR(__xludf.DUMMYFUNCTION("""COMPUTED_VALUE"""),"Assembly;C;C++;C#;Python;Other(s):")</f>
        <v>Assembly;C;C++;C#;Python;Other(s):</v>
      </c>
    </row>
    <row r="1549">
      <c r="A1549" s="3">
        <v>1548.0</v>
      </c>
      <c r="B1549" s="4" t="str">
        <f>IFERROR(__xludf.DUMMYFUNCTION("""COMPUTED_VALUE"""),"Bash/Shell/PowerShell;HTML/CSS;Java;JavaScript;PHP;Python;SQL;VBA")</f>
        <v>Bash/Shell/PowerShell;HTML/CSS;Java;JavaScript;PHP;Python;SQL;VBA</v>
      </c>
    </row>
    <row r="1550">
      <c r="A1550" s="3">
        <v>1549.0</v>
      </c>
      <c r="B1550" s="4" t="str">
        <f>IFERROR(__xludf.DUMMYFUNCTION("""COMPUTED_VALUE"""),"HTML/CSS;Java;JavaScript;Kotlin;Python;TypeScript")</f>
        <v>HTML/CSS;Java;JavaScript;Kotlin;Python;TypeScript</v>
      </c>
    </row>
    <row r="1551">
      <c r="A1551" s="3">
        <v>1550.0</v>
      </c>
      <c r="B1551" s="4" t="str">
        <f>IFERROR(__xludf.DUMMYFUNCTION("""COMPUTED_VALUE"""),"Bash/Shell/PowerShell;C#;HTML/CSS;Java;JavaScript;SQL;TypeScript")</f>
        <v>Bash/Shell/PowerShell;C#;HTML/CSS;Java;JavaScript;SQL;TypeScript</v>
      </c>
    </row>
    <row r="1552">
      <c r="A1552" s="3">
        <v>1551.0</v>
      </c>
      <c r="B1552" s="4" t="str">
        <f>IFERROR(__xludf.DUMMYFUNCTION("""COMPUTED_VALUE"""),"Java;JavaScript;PHP;SQL")</f>
        <v>Java;JavaScript;PHP;SQL</v>
      </c>
    </row>
    <row r="1553">
      <c r="A1553" s="3">
        <v>1552.0</v>
      </c>
      <c r="B1553" s="4" t="str">
        <f>IFERROR(__xludf.DUMMYFUNCTION("""COMPUTED_VALUE"""),"Java;JavaScript;Python")</f>
        <v>Java;JavaScript;Python</v>
      </c>
    </row>
    <row r="1554">
      <c r="A1554" s="3">
        <v>1553.0</v>
      </c>
      <c r="B1554" s="4" t="str">
        <f>IFERROR(__xludf.DUMMYFUNCTION("""COMPUTED_VALUE"""),"Assembly;Bash/Shell/PowerShell;C;C++;HTML/CSS;Java;JavaScript;Python;SQL")</f>
        <v>Assembly;Bash/Shell/PowerShell;C;C++;HTML/CSS;Java;JavaScript;Python;SQL</v>
      </c>
    </row>
    <row r="1555">
      <c r="A1555" s="3">
        <v>1554.0</v>
      </c>
      <c r="B1555" s="4" t="str">
        <f>IFERROR(__xludf.DUMMYFUNCTION("""COMPUTED_VALUE"""),"JavaScript")</f>
        <v>JavaScript</v>
      </c>
    </row>
    <row r="1556">
      <c r="A1556" s="3">
        <v>1555.0</v>
      </c>
      <c r="B1556" s="4" t="str">
        <f>IFERROR(__xludf.DUMMYFUNCTION("""COMPUTED_VALUE"""),"Java")</f>
        <v>Java</v>
      </c>
    </row>
    <row r="1557">
      <c r="A1557" s="3">
        <v>1556.0</v>
      </c>
      <c r="B1557" s="4" t="str">
        <f>IFERROR(__xludf.DUMMYFUNCTION("""COMPUTED_VALUE"""),"C++;JavaScript;Python")</f>
        <v>C++;JavaScript;Python</v>
      </c>
    </row>
    <row r="1558">
      <c r="A1558" s="3">
        <v>1557.0</v>
      </c>
      <c r="B1558" s="4" t="str">
        <f>IFERROR(__xludf.DUMMYFUNCTION("""COMPUTED_VALUE"""),"Go;HTML/CSS;JavaScript;PHP;SQL")</f>
        <v>Go;HTML/CSS;JavaScript;PHP;SQL</v>
      </c>
    </row>
    <row r="1559">
      <c r="A1559" s="3">
        <v>1558.0</v>
      </c>
      <c r="B1559" s="4" t="str">
        <f>IFERROR(__xludf.DUMMYFUNCTION("""COMPUTED_VALUE"""),"Bash/Shell/PowerShell;JavaScript;Python;R;SQL")</f>
        <v>Bash/Shell/PowerShell;JavaScript;Python;R;SQL</v>
      </c>
    </row>
    <row r="1560">
      <c r="A1560" s="3">
        <v>1559.0</v>
      </c>
      <c r="B1560" s="4" t="str">
        <f>IFERROR(__xludf.DUMMYFUNCTION("""COMPUTED_VALUE"""),"C#;HTML/CSS;Java;Python")</f>
        <v>C#;HTML/CSS;Java;Python</v>
      </c>
    </row>
    <row r="1561">
      <c r="A1561" s="3">
        <v>1560.0</v>
      </c>
      <c r="B1561" s="4" t="str">
        <f>IFERROR(__xludf.DUMMYFUNCTION("""COMPUTED_VALUE"""),"Bash/Shell/PowerShell;C;C++;C#;Python;Swift")</f>
        <v>Bash/Shell/PowerShell;C;C++;C#;Python;Swift</v>
      </c>
    </row>
    <row r="1562">
      <c r="A1562" s="3">
        <v>1561.0</v>
      </c>
      <c r="B1562" s="4" t="str">
        <f>IFERROR(__xludf.DUMMYFUNCTION("""COMPUTED_VALUE"""),"HTML/CSS;Java;JavaScript;PHP;Python;SQL")</f>
        <v>HTML/CSS;Java;JavaScript;PHP;Python;SQL</v>
      </c>
    </row>
    <row r="1563">
      <c r="A1563" s="3">
        <v>1562.0</v>
      </c>
      <c r="B1563" s="4" t="str">
        <f>IFERROR(__xludf.DUMMYFUNCTION("""COMPUTED_VALUE"""),"C#;JavaScript;SQL")</f>
        <v>C#;JavaScript;SQL</v>
      </c>
    </row>
    <row r="1564">
      <c r="A1564" s="3">
        <v>1563.0</v>
      </c>
      <c r="B1564" s="4" t="str">
        <f>IFERROR(__xludf.DUMMYFUNCTION("""COMPUTED_VALUE"""),"Bash/Shell/PowerShell;C;C++;C#;HTML/CSS;Java;JavaScript;PHP;Python;Swift;TypeScript")</f>
        <v>Bash/Shell/PowerShell;C;C++;C#;HTML/CSS;Java;JavaScript;PHP;Python;Swift;TypeScript</v>
      </c>
    </row>
    <row r="1565">
      <c r="A1565" s="3">
        <v>1564.0</v>
      </c>
      <c r="B1565" s="4" t="str">
        <f>IFERROR(__xludf.DUMMYFUNCTION("""COMPUTED_VALUE"""),"Bash/Shell/PowerShell;HTML/CSS;Python;R;SQL")</f>
        <v>Bash/Shell/PowerShell;HTML/CSS;Python;R;SQL</v>
      </c>
    </row>
    <row r="1566">
      <c r="A1566" s="3">
        <v>1565.0</v>
      </c>
      <c r="B1566" s="4" t="str">
        <f>IFERROR(__xludf.DUMMYFUNCTION("""COMPUTED_VALUE"""),"HTML/CSS;Java;JavaScript;PHP;SQL")</f>
        <v>HTML/CSS;Java;JavaScript;PHP;SQL</v>
      </c>
    </row>
    <row r="1567">
      <c r="A1567" s="3">
        <v>1566.0</v>
      </c>
      <c r="B1567" s="4" t="str">
        <f>IFERROR(__xludf.DUMMYFUNCTION("""COMPUTED_VALUE"""),"HTML/CSS;Java;JavaScript;SQL;TypeScript")</f>
        <v>HTML/CSS;Java;JavaScript;SQL;TypeScript</v>
      </c>
    </row>
    <row r="1568">
      <c r="A1568" s="3">
        <v>1567.0</v>
      </c>
      <c r="B1568" s="4" t="str">
        <f>IFERROR(__xludf.DUMMYFUNCTION("""COMPUTED_VALUE"""),"Bash/Shell/PowerShell;HTML/CSS;Java;JavaScript;Kotlin;Python;Scala;SQL")</f>
        <v>Bash/Shell/PowerShell;HTML/CSS;Java;JavaScript;Kotlin;Python;Scala;SQL</v>
      </c>
    </row>
    <row r="1569">
      <c r="A1569" s="3">
        <v>1568.0</v>
      </c>
      <c r="B1569" s="4" t="str">
        <f>IFERROR(__xludf.DUMMYFUNCTION("""COMPUTED_VALUE"""),"C++;C#;HTML/CSS;Java;JavaScript;SQL")</f>
        <v>C++;C#;HTML/CSS;Java;JavaScript;SQL</v>
      </c>
    </row>
    <row r="1570">
      <c r="A1570" s="3">
        <v>1569.0</v>
      </c>
      <c r="B1570" s="4" t="str">
        <f>IFERROR(__xludf.DUMMYFUNCTION("""COMPUTED_VALUE"""),"Bash/Shell/PowerShell;HTML/CSS;JavaScript;SQL;Other(s):")</f>
        <v>Bash/Shell/PowerShell;HTML/CSS;JavaScript;SQL;Other(s):</v>
      </c>
    </row>
    <row r="1571">
      <c r="A1571" s="3">
        <v>1570.0</v>
      </c>
      <c r="B1571" s="4" t="str">
        <f>IFERROR(__xludf.DUMMYFUNCTION("""COMPUTED_VALUE"""),"Bash/Shell/PowerShell;HTML/CSS;Java;JavaScript;PHP;SQL")</f>
        <v>Bash/Shell/PowerShell;HTML/CSS;Java;JavaScript;PHP;SQL</v>
      </c>
    </row>
    <row r="1572">
      <c r="A1572" s="3">
        <v>1571.0</v>
      </c>
      <c r="B1572" s="4" t="str">
        <f>IFERROR(__xludf.DUMMYFUNCTION("""COMPUTED_VALUE"""),"Bash/Shell/PowerShell;HTML/CSS;Java;JavaScript;SQL;TypeScript")</f>
        <v>Bash/Shell/PowerShell;HTML/CSS;Java;JavaScript;SQL;TypeScript</v>
      </c>
    </row>
    <row r="1573">
      <c r="A1573" s="3">
        <v>1572.0</v>
      </c>
      <c r="B1573" s="4" t="str">
        <f>IFERROR(__xludf.DUMMYFUNCTION("""COMPUTED_VALUE"""),"C#;SQL")</f>
        <v>C#;SQL</v>
      </c>
    </row>
    <row r="1574">
      <c r="A1574" s="3">
        <v>1573.0</v>
      </c>
      <c r="B1574" s="4" t="str">
        <f>IFERROR(__xludf.DUMMYFUNCTION("""COMPUTED_VALUE"""),"Bash/Shell/PowerShell;C;C++;Java;Kotlin;Python;Other(s):")</f>
        <v>Bash/Shell/PowerShell;C;C++;Java;Kotlin;Python;Other(s):</v>
      </c>
    </row>
    <row r="1575">
      <c r="A1575" s="3">
        <v>1574.0</v>
      </c>
      <c r="B1575" s="4" t="str">
        <f>IFERROR(__xludf.DUMMYFUNCTION("""COMPUTED_VALUE"""),"C++;HTML/CSS;JavaScript;Python")</f>
        <v>C++;HTML/CSS;JavaScript;Python</v>
      </c>
    </row>
    <row r="1576">
      <c r="A1576" s="3">
        <v>1575.0</v>
      </c>
      <c r="B1576" s="4" t="str">
        <f>IFERROR(__xludf.DUMMYFUNCTION("""COMPUTED_VALUE"""),"HTML/CSS;JavaScript;PHP;Scala;SQL")</f>
        <v>HTML/CSS;JavaScript;PHP;Scala;SQL</v>
      </c>
    </row>
    <row r="1577">
      <c r="A1577" s="3">
        <v>1576.0</v>
      </c>
      <c r="B1577" s="4" t="str">
        <f>IFERROR(__xludf.DUMMYFUNCTION("""COMPUTED_VALUE"""),"Bash/Shell/PowerShell;C#;HTML/CSS;JavaScript;PHP;Python;SQL")</f>
        <v>Bash/Shell/PowerShell;C#;HTML/CSS;JavaScript;PHP;Python;SQL</v>
      </c>
    </row>
    <row r="1578">
      <c r="A1578" s="3">
        <v>1577.0</v>
      </c>
      <c r="B1578" s="4" t="str">
        <f>IFERROR(__xludf.DUMMYFUNCTION("""COMPUTED_VALUE"""),"C;C++;C#;HTML/CSS;Java;JavaScript;Kotlin;Rust;SQL;Swift;TypeScript")</f>
        <v>C;C++;C#;HTML/CSS;Java;JavaScript;Kotlin;Rust;SQL;Swift;TypeScript</v>
      </c>
    </row>
    <row r="1579">
      <c r="A1579" s="3">
        <v>1578.0</v>
      </c>
      <c r="B1579" s="4" t="str">
        <f>IFERROR(__xludf.DUMMYFUNCTION("""COMPUTED_VALUE"""),"HTML/CSS;JavaScript;PHP;SQL")</f>
        <v>HTML/CSS;JavaScript;PHP;SQL</v>
      </c>
    </row>
    <row r="1580">
      <c r="A1580" s="3">
        <v>1579.0</v>
      </c>
      <c r="B1580" s="4" t="str">
        <f>IFERROR(__xludf.DUMMYFUNCTION("""COMPUTED_VALUE"""),"C#;HTML/CSS;JavaScript;TypeScript")</f>
        <v>C#;HTML/CSS;JavaScript;TypeScript</v>
      </c>
    </row>
    <row r="1581">
      <c r="A1581" s="3">
        <v>1580.0</v>
      </c>
      <c r="B1581" s="4" t="str">
        <f>IFERROR(__xludf.DUMMYFUNCTION("""COMPUTED_VALUE"""),"Bash/Shell/PowerShell;C#;Go;HTML/CSS;JavaScript;Python;R")</f>
        <v>Bash/Shell/PowerShell;C#;Go;HTML/CSS;JavaScript;Python;R</v>
      </c>
    </row>
    <row r="1582">
      <c r="A1582" s="3">
        <v>1581.0</v>
      </c>
      <c r="B1582" s="4" t="str">
        <f>IFERROR(__xludf.DUMMYFUNCTION("""COMPUTED_VALUE"""),"HTML/CSS;JavaScript;Python;Other(s):")</f>
        <v>HTML/CSS;JavaScript;Python;Other(s):</v>
      </c>
    </row>
    <row r="1583">
      <c r="A1583" s="3">
        <v>1582.0</v>
      </c>
      <c r="B1583" s="4" t="str">
        <f>IFERROR(__xludf.DUMMYFUNCTION("""COMPUTED_VALUE"""),"Bash/Shell/PowerShell;C;C++;Python")</f>
        <v>Bash/Shell/PowerShell;C;C++;Python</v>
      </c>
    </row>
    <row r="1584">
      <c r="A1584" s="3">
        <v>1583.0</v>
      </c>
      <c r="B1584" s="4" t="str">
        <f>IFERROR(__xludf.DUMMYFUNCTION("""COMPUTED_VALUE"""),"C++;Python")</f>
        <v>C++;Python</v>
      </c>
    </row>
    <row r="1585">
      <c r="A1585" s="3">
        <v>1584.0</v>
      </c>
      <c r="B1585" s="4" t="str">
        <f>IFERROR(__xludf.DUMMYFUNCTION("""COMPUTED_VALUE"""),"HTML/CSS;Java;JavaScript;TypeScript;Other(s):")</f>
        <v>HTML/CSS;Java;JavaScript;TypeScript;Other(s):</v>
      </c>
    </row>
    <row r="1586">
      <c r="A1586" s="3">
        <v>1585.0</v>
      </c>
      <c r="B1586" s="4" t="str">
        <f>IFERROR(__xludf.DUMMYFUNCTION("""COMPUTED_VALUE"""),"HTML/CSS;JavaScript;PHP;Ruby;SQL;TypeScript;Other(s):")</f>
        <v>HTML/CSS;JavaScript;PHP;Ruby;SQL;TypeScript;Other(s):</v>
      </c>
    </row>
    <row r="1587">
      <c r="A1587" s="3">
        <v>1586.0</v>
      </c>
      <c r="B1587" s="4" t="str">
        <f>IFERROR(__xludf.DUMMYFUNCTION("""COMPUTED_VALUE"""),"Bash/Shell/PowerShell;Go;Java;Kotlin;SQL")</f>
        <v>Bash/Shell/PowerShell;Go;Java;Kotlin;SQL</v>
      </c>
    </row>
    <row r="1588">
      <c r="A1588" s="3">
        <v>1587.0</v>
      </c>
      <c r="B1588" s="4" t="str">
        <f>IFERROR(__xludf.DUMMYFUNCTION("""COMPUTED_VALUE"""),"Java;JavaScript;TypeScript")</f>
        <v>Java;JavaScript;TypeScript</v>
      </c>
    </row>
    <row r="1589">
      <c r="A1589" s="3">
        <v>1588.0</v>
      </c>
      <c r="B1589" s="4" t="str">
        <f>IFERROR(__xludf.DUMMYFUNCTION("""COMPUTED_VALUE"""),"C#;Java")</f>
        <v>C#;Java</v>
      </c>
    </row>
    <row r="1590">
      <c r="A1590" s="3">
        <v>1589.0</v>
      </c>
      <c r="B1590" s="4" t="str">
        <f>IFERROR(__xludf.DUMMYFUNCTION("""COMPUTED_VALUE"""),"Assembly;C++;HTML/CSS;JavaScript;PHP;Python;SQL")</f>
        <v>Assembly;C++;HTML/CSS;JavaScript;PHP;Python;SQL</v>
      </c>
    </row>
    <row r="1591">
      <c r="A1591" s="3">
        <v>1590.0</v>
      </c>
      <c r="B1591" s="4" t="str">
        <f>IFERROR(__xludf.DUMMYFUNCTION("""COMPUTED_VALUE"""),"Bash/Shell/PowerShell;C++;C#;HTML/CSS;JavaScript;Python;SQL")</f>
        <v>Bash/Shell/PowerShell;C++;C#;HTML/CSS;JavaScript;Python;SQL</v>
      </c>
    </row>
    <row r="1592">
      <c r="A1592" s="3">
        <v>1591.0</v>
      </c>
      <c r="B1592" s="4" t="str">
        <f>IFERROR(__xludf.DUMMYFUNCTION("""COMPUTED_VALUE"""),"Bash/Shell/PowerShell;C;Go;HTML/CSS;Java;JavaScript;TypeScript")</f>
        <v>Bash/Shell/PowerShell;C;Go;HTML/CSS;Java;JavaScript;TypeScript</v>
      </c>
    </row>
    <row r="1593">
      <c r="A1593" s="3">
        <v>1592.0</v>
      </c>
      <c r="B1593" s="4" t="str">
        <f>IFERROR(__xludf.DUMMYFUNCTION("""COMPUTED_VALUE"""),"HTML/CSS;JavaScript;TypeScript")</f>
        <v>HTML/CSS;JavaScript;TypeScript</v>
      </c>
    </row>
    <row r="1594">
      <c r="A1594" s="3">
        <v>1593.0</v>
      </c>
      <c r="B1594" s="4" t="str">
        <f>IFERROR(__xludf.DUMMYFUNCTION("""COMPUTED_VALUE"""),"C#;HTML/CSS;JavaScript;Other(s):")</f>
        <v>C#;HTML/CSS;JavaScript;Other(s):</v>
      </c>
    </row>
    <row r="1595">
      <c r="A1595" s="3">
        <v>1594.0</v>
      </c>
      <c r="B1595" s="4" t="str">
        <f>IFERROR(__xludf.DUMMYFUNCTION("""COMPUTED_VALUE"""),"HTML/CSS;JavaScript;Python")</f>
        <v>HTML/CSS;JavaScript;Python</v>
      </c>
    </row>
    <row r="1596">
      <c r="A1596" s="3">
        <v>1595.0</v>
      </c>
      <c r="B1596" s="4" t="str">
        <f>IFERROR(__xludf.DUMMYFUNCTION("""COMPUTED_VALUE"""),"Bash/Shell/PowerShell;Clojure;Java;Kotlin;Scala;SQL")</f>
        <v>Bash/Shell/PowerShell;Clojure;Java;Kotlin;Scala;SQL</v>
      </c>
    </row>
    <row r="1597">
      <c r="A1597" s="3">
        <v>1596.0</v>
      </c>
      <c r="B1597" s="4" t="str">
        <f>IFERROR(__xludf.DUMMYFUNCTION("""COMPUTED_VALUE"""),"Java")</f>
        <v>Java</v>
      </c>
    </row>
    <row r="1598">
      <c r="A1598" s="3">
        <v>1597.0</v>
      </c>
      <c r="B1598" s="4" t="str">
        <f>IFERROR(__xludf.DUMMYFUNCTION("""COMPUTED_VALUE"""),"Bash/Shell/PowerShell;C#;HTML/CSS;JavaScript;SQL;TypeScript")</f>
        <v>Bash/Shell/PowerShell;C#;HTML/CSS;JavaScript;SQL;TypeScript</v>
      </c>
    </row>
    <row r="1599">
      <c r="A1599" s="3">
        <v>1598.0</v>
      </c>
      <c r="B1599" s="4" t="str">
        <f>IFERROR(__xludf.DUMMYFUNCTION("""COMPUTED_VALUE"""),"Assembly;HTML/CSS;JavaScript;Python;SQL;TypeScript")</f>
        <v>Assembly;HTML/CSS;JavaScript;Python;SQL;TypeScript</v>
      </c>
    </row>
    <row r="1600">
      <c r="A1600" s="3">
        <v>1599.0</v>
      </c>
      <c r="B1600" s="4" t="str">
        <f>IFERROR(__xludf.DUMMYFUNCTION("""COMPUTED_VALUE"""),"Bash/Shell/PowerShell;C++")</f>
        <v>Bash/Shell/PowerShell;C++</v>
      </c>
    </row>
    <row r="1601">
      <c r="A1601" s="3">
        <v>1600.0</v>
      </c>
      <c r="B1601" s="4" t="str">
        <f>IFERROR(__xludf.DUMMYFUNCTION("""COMPUTED_VALUE"""),"Bash/Shell/PowerShell;C;C++;Java;JavaScript;Python")</f>
        <v>Bash/Shell/PowerShell;C;C++;Java;JavaScript;Python</v>
      </c>
    </row>
    <row r="1602">
      <c r="A1602" s="3">
        <v>1601.0</v>
      </c>
      <c r="B1602" s="4" t="str">
        <f>IFERROR(__xludf.DUMMYFUNCTION("""COMPUTED_VALUE"""),"Scala")</f>
        <v>Scala</v>
      </c>
    </row>
    <row r="1603">
      <c r="A1603" s="3">
        <v>1602.0</v>
      </c>
      <c r="B1603" s="4" t="str">
        <f>IFERROR(__xludf.DUMMYFUNCTION("""COMPUTED_VALUE"""),"HTML/CSS;Python;R")</f>
        <v>HTML/CSS;Python;R</v>
      </c>
    </row>
    <row r="1604">
      <c r="A1604" s="3">
        <v>1603.0</v>
      </c>
      <c r="B1604" s="4" t="str">
        <f>IFERROR(__xludf.DUMMYFUNCTION("""COMPUTED_VALUE"""),"Bash/Shell/PowerShell;C;C++;C#;Go;HTML/CSS;JavaScript;PHP;Python;Rust;SQL;TypeScript")</f>
        <v>Bash/Shell/PowerShell;C;C++;C#;Go;HTML/CSS;JavaScript;PHP;Python;Rust;SQL;TypeScript</v>
      </c>
    </row>
    <row r="1605">
      <c r="A1605" s="3">
        <v>1604.0</v>
      </c>
      <c r="B1605" s="4" t="str">
        <f>IFERROR(__xludf.DUMMYFUNCTION("""COMPUTED_VALUE"""),"Objective-C;Swift")</f>
        <v>Objective-C;Swift</v>
      </c>
    </row>
    <row r="1606">
      <c r="A1606" s="3">
        <v>1605.0</v>
      </c>
      <c r="B1606" s="4" t="str">
        <f>IFERROR(__xludf.DUMMYFUNCTION("""COMPUTED_VALUE"""),"C#;HTML/CSS;JavaScript;Python")</f>
        <v>C#;HTML/CSS;JavaScript;Python</v>
      </c>
    </row>
    <row r="1607">
      <c r="A1607" s="3">
        <v>1606.0</v>
      </c>
      <c r="B1607" s="4" t="str">
        <f>IFERROR(__xludf.DUMMYFUNCTION("""COMPUTED_VALUE"""),"Bash/Shell/PowerShell;C++;C#;HTML/CSS;Java;JavaScript;Python;Ruby;SQL;TypeScript;VBA")</f>
        <v>Bash/Shell/PowerShell;C++;C#;HTML/CSS;Java;JavaScript;Python;Ruby;SQL;TypeScript;VBA</v>
      </c>
    </row>
    <row r="1608">
      <c r="A1608" s="3">
        <v>1607.0</v>
      </c>
      <c r="B1608" s="4" t="str">
        <f>IFERROR(__xludf.DUMMYFUNCTION("""COMPUTED_VALUE"""),"C#;Java;JavaScript;PHP;SQL")</f>
        <v>C#;Java;JavaScript;PHP;SQL</v>
      </c>
    </row>
    <row r="1609">
      <c r="A1609" s="3">
        <v>1608.0</v>
      </c>
      <c r="B1609" s="4" t="str">
        <f>IFERROR(__xludf.DUMMYFUNCTION("""COMPUTED_VALUE"""),"C#;SQL")</f>
        <v>C#;SQL</v>
      </c>
    </row>
    <row r="1610">
      <c r="A1610" s="3">
        <v>1609.0</v>
      </c>
      <c r="B1610" s="4" t="str">
        <f>IFERROR(__xludf.DUMMYFUNCTION("""COMPUTED_VALUE"""),"C#;HTML/CSS;Java;JavaScript;TypeScript;WebAssembly;Other(s):")</f>
        <v>C#;HTML/CSS;Java;JavaScript;TypeScript;WebAssembly;Other(s):</v>
      </c>
    </row>
    <row r="1611">
      <c r="A1611" s="3">
        <v>1610.0</v>
      </c>
      <c r="B1611" s="4" t="str">
        <f>IFERROR(__xludf.DUMMYFUNCTION("""COMPUTED_VALUE"""),"Bash/Shell/PowerShell;HTML/CSS;Java;JavaScript;Python;SQL")</f>
        <v>Bash/Shell/PowerShell;HTML/CSS;Java;JavaScript;Python;SQL</v>
      </c>
    </row>
    <row r="1612">
      <c r="A1612" s="3">
        <v>1611.0</v>
      </c>
      <c r="B1612" s="4" t="str">
        <f>IFERROR(__xludf.DUMMYFUNCTION("""COMPUTED_VALUE"""),"Bash/Shell/PowerShell;C++;C#;JavaScript;Objective-C;Python;Swift")</f>
        <v>Bash/Shell/PowerShell;C++;C#;JavaScript;Objective-C;Python;Swift</v>
      </c>
    </row>
    <row r="1613">
      <c r="A1613" s="3">
        <v>1612.0</v>
      </c>
      <c r="B1613" s="4" t="str">
        <f>IFERROR(__xludf.DUMMYFUNCTION("""COMPUTED_VALUE"""),"Assembly;Bash/Shell/PowerShell;C;Python")</f>
        <v>Assembly;Bash/Shell/PowerShell;C;Python</v>
      </c>
    </row>
    <row r="1614">
      <c r="A1614" s="3">
        <v>1613.0</v>
      </c>
      <c r="B1614" s="4" t="str">
        <f>IFERROR(__xludf.DUMMYFUNCTION("""COMPUTED_VALUE"""),"Bash/Shell/PowerShell;HTML/CSS;Java;JavaScript;Kotlin;Python;SQL")</f>
        <v>Bash/Shell/PowerShell;HTML/CSS;Java;JavaScript;Kotlin;Python;SQL</v>
      </c>
    </row>
    <row r="1615">
      <c r="A1615" s="3">
        <v>1614.0</v>
      </c>
      <c r="B1615" s="4" t="str">
        <f>IFERROR(__xludf.DUMMYFUNCTION("""COMPUTED_VALUE"""),"Bash/Shell/PowerShell;Python;Ruby;SQL")</f>
        <v>Bash/Shell/PowerShell;Python;Ruby;SQL</v>
      </c>
    </row>
    <row r="1616">
      <c r="A1616" s="3">
        <v>1615.0</v>
      </c>
      <c r="B1616" s="4" t="str">
        <f>IFERROR(__xludf.DUMMYFUNCTION("""COMPUTED_VALUE"""),"Assembly;C++;C#;Java;JavaScript;Python;VBA")</f>
        <v>Assembly;C++;C#;Java;JavaScript;Python;VBA</v>
      </c>
    </row>
    <row r="1617">
      <c r="A1617" s="3">
        <v>1616.0</v>
      </c>
      <c r="B1617" s="4" t="str">
        <f>IFERROR(__xludf.DUMMYFUNCTION("""COMPUTED_VALUE"""),"HTML/CSS;Java;JavaScript;PHP;SQL;TypeScript;Other(s):")</f>
        <v>HTML/CSS;Java;JavaScript;PHP;SQL;TypeScript;Other(s):</v>
      </c>
    </row>
    <row r="1618">
      <c r="A1618" s="3">
        <v>1617.0</v>
      </c>
      <c r="B1618" s="4" t="str">
        <f>IFERROR(__xludf.DUMMYFUNCTION("""COMPUTED_VALUE"""),"Bash/Shell/PowerShell;Java;JavaScript;Python;Scala")</f>
        <v>Bash/Shell/PowerShell;Java;JavaScript;Python;Scala</v>
      </c>
    </row>
    <row r="1619">
      <c r="A1619" s="3">
        <v>1618.0</v>
      </c>
      <c r="B1619" s="4" t="str">
        <f>IFERROR(__xludf.DUMMYFUNCTION("""COMPUTED_VALUE"""),"Assembly;Java;Scala;SQL")</f>
        <v>Assembly;Java;Scala;SQL</v>
      </c>
    </row>
    <row r="1620">
      <c r="A1620" s="3">
        <v>1619.0</v>
      </c>
      <c r="B1620" s="4" t="str">
        <f>IFERROR(__xludf.DUMMYFUNCTION("""COMPUTED_VALUE"""),"HTML/CSS;JavaScript;PHP;SQL")</f>
        <v>HTML/CSS;JavaScript;PHP;SQL</v>
      </c>
    </row>
    <row r="1621">
      <c r="A1621" s="3">
        <v>1620.0</v>
      </c>
      <c r="B1621" s="4" t="str">
        <f>IFERROR(__xludf.DUMMYFUNCTION("""COMPUTED_VALUE"""),"HTML/CSS;Java;JavaScript")</f>
        <v>HTML/CSS;Java;JavaScript</v>
      </c>
    </row>
    <row r="1622">
      <c r="A1622" s="3">
        <v>1621.0</v>
      </c>
      <c r="B1622" s="4" t="str">
        <f>IFERROR(__xludf.DUMMYFUNCTION("""COMPUTED_VALUE"""),"Bash/Shell/PowerShell;C;Clojure;HTML/CSS;Java;JavaScript;Kotlin;Python;Rust;Swift")</f>
        <v>Bash/Shell/PowerShell;C;Clojure;HTML/CSS;Java;JavaScript;Kotlin;Python;Rust;Swift</v>
      </c>
    </row>
    <row r="1623">
      <c r="A1623" s="3">
        <v>1622.0</v>
      </c>
      <c r="B1623" s="4" t="str">
        <f>IFERROR(__xludf.DUMMYFUNCTION("""COMPUTED_VALUE"""),"C#")</f>
        <v>C#</v>
      </c>
    </row>
    <row r="1624">
      <c r="A1624" s="3">
        <v>1623.0</v>
      </c>
      <c r="B1624" s="4" t="str">
        <f>IFERROR(__xludf.DUMMYFUNCTION("""COMPUTED_VALUE"""),"Assembly;C;C++;C#;Python;Ruby")</f>
        <v>Assembly;C;C++;C#;Python;Ruby</v>
      </c>
    </row>
    <row r="1625">
      <c r="A1625" s="3">
        <v>1624.0</v>
      </c>
      <c r="B1625" s="4" t="str">
        <f>IFERROR(__xludf.DUMMYFUNCTION("""COMPUTED_VALUE"""),"C++;C#;Java;Rust")</f>
        <v>C++;C#;Java;Rust</v>
      </c>
    </row>
    <row r="1626">
      <c r="A1626" s="3">
        <v>1625.0</v>
      </c>
      <c r="B1626" s="4" t="str">
        <f>IFERROR(__xludf.DUMMYFUNCTION("""COMPUTED_VALUE"""),"HTML/CSS;JavaScript;Python;Other(s):")</f>
        <v>HTML/CSS;JavaScript;Python;Other(s):</v>
      </c>
    </row>
    <row r="1627">
      <c r="A1627" s="3">
        <v>1626.0</v>
      </c>
      <c r="B1627" s="4" t="str">
        <f>IFERROR(__xludf.DUMMYFUNCTION("""COMPUTED_VALUE"""),"C++;C#;HTML/CSS;JavaScript;PHP;Python;R;SQL")</f>
        <v>C++;C#;HTML/CSS;JavaScript;PHP;Python;R;SQL</v>
      </c>
    </row>
    <row r="1628">
      <c r="A1628" s="3">
        <v>1627.0</v>
      </c>
      <c r="B1628" s="4" t="str">
        <f>IFERROR(__xludf.DUMMYFUNCTION("""COMPUTED_VALUE"""),"Bash/Shell/PowerShell;C++;C#;Java;JavaScript;PHP;Python;TypeScript")</f>
        <v>Bash/Shell/PowerShell;C++;C#;Java;JavaScript;PHP;Python;TypeScript</v>
      </c>
    </row>
    <row r="1629">
      <c r="A1629" s="3">
        <v>1628.0</v>
      </c>
      <c r="B1629" s="4" t="str">
        <f>IFERROR(__xludf.DUMMYFUNCTION("""COMPUTED_VALUE"""),"Bash/Shell/PowerShell;Python;SQL")</f>
        <v>Bash/Shell/PowerShell;Python;SQL</v>
      </c>
    </row>
    <row r="1630">
      <c r="A1630" s="3">
        <v>1629.0</v>
      </c>
      <c r="B1630" s="4" t="str">
        <f>IFERROR(__xludf.DUMMYFUNCTION("""COMPUTED_VALUE"""),"Bash/Shell/PowerShell;Elixir;HTML/CSS;JavaScript;Python;Ruby;SQL")</f>
        <v>Bash/Shell/PowerShell;Elixir;HTML/CSS;JavaScript;Python;Ruby;SQL</v>
      </c>
    </row>
    <row r="1631">
      <c r="A1631" s="3">
        <v>1630.0</v>
      </c>
      <c r="B1631" s="4" t="str">
        <f>IFERROR(__xludf.DUMMYFUNCTION("""COMPUTED_VALUE"""),"HTML/CSS;JavaScript;Kotlin;PHP;Ruby;SQL")</f>
        <v>HTML/CSS;JavaScript;Kotlin;PHP;Ruby;SQL</v>
      </c>
    </row>
    <row r="1632">
      <c r="A1632" s="3">
        <v>1631.0</v>
      </c>
      <c r="B1632" s="4" t="str">
        <f>IFERROR(__xludf.DUMMYFUNCTION("""COMPUTED_VALUE"""),"HTML/CSS;Java;JavaScript;Python;Ruby;Scala;SQL")</f>
        <v>HTML/CSS;Java;JavaScript;Python;Ruby;Scala;SQL</v>
      </c>
    </row>
    <row r="1633">
      <c r="A1633" s="3">
        <v>1632.0</v>
      </c>
      <c r="B1633" s="4" t="str">
        <f>IFERROR(__xludf.DUMMYFUNCTION("""COMPUTED_VALUE"""),"C;HTML/CSS;JavaScript;TypeScript")</f>
        <v>C;HTML/CSS;JavaScript;TypeScript</v>
      </c>
    </row>
    <row r="1634">
      <c r="A1634" s="3">
        <v>1633.0</v>
      </c>
      <c r="B1634" s="4" t="str">
        <f>IFERROR(__xludf.DUMMYFUNCTION("""COMPUTED_VALUE"""),"C#;HTML/CSS;Java;JavaScript")</f>
        <v>C#;HTML/CSS;Java;JavaScript</v>
      </c>
    </row>
    <row r="1635">
      <c r="A1635" s="3">
        <v>1634.0</v>
      </c>
      <c r="B1635" s="4" t="str">
        <f>IFERROR(__xludf.DUMMYFUNCTION("""COMPUTED_VALUE"""),"Bash/Shell/PowerShell;HTML/CSS;Java;JavaScript;PHP;Python;Ruby;SQL;TypeScript")</f>
        <v>Bash/Shell/PowerShell;HTML/CSS;Java;JavaScript;PHP;Python;Ruby;SQL;TypeScript</v>
      </c>
    </row>
    <row r="1636">
      <c r="A1636" s="3">
        <v>1635.0</v>
      </c>
      <c r="B1636" s="4" t="str">
        <f>IFERROR(__xludf.DUMMYFUNCTION("""COMPUTED_VALUE"""),"Bash/Shell/PowerShell;C;HTML/CSS;JavaScript;Python;Rust")</f>
        <v>Bash/Shell/PowerShell;C;HTML/CSS;JavaScript;Python;Rust</v>
      </c>
    </row>
    <row r="1637">
      <c r="A1637" s="3">
        <v>1636.0</v>
      </c>
      <c r="B1637" s="4" t="str">
        <f>IFERROR(__xludf.DUMMYFUNCTION("""COMPUTED_VALUE"""),"C;C++;Go;HTML/CSS;Java;JavaScript;Objective-C;Python;Swift")</f>
        <v>C;C++;Go;HTML/CSS;Java;JavaScript;Objective-C;Python;Swift</v>
      </c>
    </row>
    <row r="1638">
      <c r="A1638" s="3">
        <v>1637.0</v>
      </c>
      <c r="B1638" s="4" t="str">
        <f>IFERROR(__xludf.DUMMYFUNCTION("""COMPUTED_VALUE"""),"Bash/Shell/PowerShell;C++;C#;HTML/CSS;JavaScript;PHP;Python;Swift")</f>
        <v>Bash/Shell/PowerShell;C++;C#;HTML/CSS;JavaScript;PHP;Python;Swift</v>
      </c>
    </row>
    <row r="1639">
      <c r="A1639" s="3">
        <v>1638.0</v>
      </c>
      <c r="B1639" s="4" t="str">
        <f>IFERROR(__xludf.DUMMYFUNCTION("""COMPUTED_VALUE"""),"Elixir;HTML/CSS;JavaScript;Python;SQL;Swift")</f>
        <v>Elixir;HTML/CSS;JavaScript;Python;SQL;Swift</v>
      </c>
    </row>
    <row r="1640">
      <c r="A1640" s="3">
        <v>1639.0</v>
      </c>
      <c r="B1640" s="4" t="str">
        <f>IFERROR(__xludf.DUMMYFUNCTION("""COMPUTED_VALUE"""),"Java;JavaScript")</f>
        <v>Java;JavaScript</v>
      </c>
    </row>
    <row r="1641">
      <c r="A1641" s="3">
        <v>1640.0</v>
      </c>
      <c r="B1641" s="4" t="str">
        <f>IFERROR(__xludf.DUMMYFUNCTION("""COMPUTED_VALUE"""),"C#;HTML/CSS;JavaScript;PHP;SQL")</f>
        <v>C#;HTML/CSS;JavaScript;PHP;SQL</v>
      </c>
    </row>
    <row r="1642">
      <c r="A1642" s="3">
        <v>1641.0</v>
      </c>
      <c r="B1642" s="4" t="str">
        <f>IFERROR(__xludf.DUMMYFUNCTION("""COMPUTED_VALUE"""),"Bash/Shell/PowerShell;HTML/CSS;JavaScript;PHP;SQL;TypeScript")</f>
        <v>Bash/Shell/PowerShell;HTML/CSS;JavaScript;PHP;SQL;TypeScript</v>
      </c>
    </row>
    <row r="1643">
      <c r="A1643" s="3">
        <v>1642.0</v>
      </c>
      <c r="B1643" s="4" t="str">
        <f>IFERROR(__xludf.DUMMYFUNCTION("""COMPUTED_VALUE"""),"Assembly;Bash/Shell/PowerShell;C;C++;HTML/CSS;Java;JavaScript;PHP;Python;SQL;TypeScript")</f>
        <v>Assembly;Bash/Shell/PowerShell;C;C++;HTML/CSS;Java;JavaScript;PHP;Python;SQL;TypeScript</v>
      </c>
    </row>
    <row r="1644">
      <c r="A1644" s="3">
        <v>1643.0</v>
      </c>
      <c r="B1644" s="4" t="str">
        <f>IFERROR(__xludf.DUMMYFUNCTION("""COMPUTED_VALUE"""),"Bash/Shell/PowerShell;C#;Python;SQL")</f>
        <v>Bash/Shell/PowerShell;C#;Python;SQL</v>
      </c>
    </row>
    <row r="1645">
      <c r="A1645" s="3">
        <v>1644.0</v>
      </c>
      <c r="B1645" s="4" t="str">
        <f>IFERROR(__xludf.DUMMYFUNCTION("""COMPUTED_VALUE"""),"Java;JavaScript;SQL;Other(s):")</f>
        <v>Java;JavaScript;SQL;Other(s):</v>
      </c>
    </row>
    <row r="1646">
      <c r="A1646" s="3">
        <v>1645.0</v>
      </c>
      <c r="B1646" s="4" t="str">
        <f>IFERROR(__xludf.DUMMYFUNCTION("""COMPUTED_VALUE"""),"HTML/CSS;JavaScript;TypeScript")</f>
        <v>HTML/CSS;JavaScript;TypeScript</v>
      </c>
    </row>
    <row r="1647">
      <c r="A1647" s="3">
        <v>1646.0</v>
      </c>
      <c r="B1647" s="4" t="str">
        <f>IFERROR(__xludf.DUMMYFUNCTION("""COMPUTED_VALUE"""),"HTML/CSS;Java;JavaScript;PHP;Python")</f>
        <v>HTML/CSS;Java;JavaScript;PHP;Python</v>
      </c>
    </row>
    <row r="1648">
      <c r="A1648" s="3">
        <v>1647.0</v>
      </c>
      <c r="B1648" s="4" t="str">
        <f>IFERROR(__xludf.DUMMYFUNCTION("""COMPUTED_VALUE"""),"C;Go;Java;JavaScript;Python;SQL")</f>
        <v>C;Go;Java;JavaScript;Python;SQL</v>
      </c>
    </row>
    <row r="1649">
      <c r="A1649" s="3">
        <v>1648.0</v>
      </c>
      <c r="B1649" s="4" t="str">
        <f>IFERROR(__xludf.DUMMYFUNCTION("""COMPUTED_VALUE"""),"Bash/Shell/PowerShell;C#;HTML/CSS;JavaScript;SQL")</f>
        <v>Bash/Shell/PowerShell;C#;HTML/CSS;JavaScript;SQL</v>
      </c>
    </row>
    <row r="1650">
      <c r="A1650" s="3">
        <v>1649.0</v>
      </c>
      <c r="B1650" s="4" t="str">
        <f>IFERROR(__xludf.DUMMYFUNCTION("""COMPUTED_VALUE"""),"Bash/Shell/PowerShell;Java;Python")</f>
        <v>Bash/Shell/PowerShell;Java;Python</v>
      </c>
    </row>
    <row r="1651">
      <c r="A1651" s="3">
        <v>1650.0</v>
      </c>
      <c r="B1651" s="4" t="str">
        <f>IFERROR(__xludf.DUMMYFUNCTION("""COMPUTED_VALUE"""),"C#;HTML/CSS;JavaScript;Python;SQL;TypeScript")</f>
        <v>C#;HTML/CSS;JavaScript;Python;SQL;TypeScript</v>
      </c>
    </row>
    <row r="1652">
      <c r="A1652" s="3">
        <v>1651.0</v>
      </c>
      <c r="B1652" s="4" t="str">
        <f>IFERROR(__xludf.DUMMYFUNCTION("""COMPUTED_VALUE"""),"Bash/Shell/PowerShell;Go;HTML/CSS;JavaScript;Python;R;Ruby;SQL")</f>
        <v>Bash/Shell/PowerShell;Go;HTML/CSS;JavaScript;Python;R;Ruby;SQL</v>
      </c>
    </row>
    <row r="1653">
      <c r="A1653" s="3">
        <v>1652.0</v>
      </c>
      <c r="B1653" s="4" t="str">
        <f>IFERROR(__xludf.DUMMYFUNCTION("""COMPUTED_VALUE"""),"Bash/Shell/PowerShell;HTML/CSS;Java;JavaScript;Python;SQL;TypeScript")</f>
        <v>Bash/Shell/PowerShell;HTML/CSS;Java;JavaScript;Python;SQL;TypeScript</v>
      </c>
    </row>
    <row r="1654">
      <c r="A1654" s="3">
        <v>1653.0</v>
      </c>
      <c r="B1654" s="4" t="str">
        <f>IFERROR(__xludf.DUMMYFUNCTION("""COMPUTED_VALUE"""),"C;C++;HTML/CSS;Java;JavaScript;Kotlin;Python;SQL;Swift")</f>
        <v>C;C++;HTML/CSS;Java;JavaScript;Kotlin;Python;SQL;Swift</v>
      </c>
    </row>
    <row r="1655">
      <c r="A1655" s="3">
        <v>1654.0</v>
      </c>
      <c r="B1655" s="4" t="str">
        <f>IFERROR(__xludf.DUMMYFUNCTION("""COMPUTED_VALUE"""),"C#;HTML/CSS;Java;JavaScript;PHP;Python;Ruby;Scala;SQL;TypeScript")</f>
        <v>C#;HTML/CSS;Java;JavaScript;PHP;Python;Ruby;Scala;SQL;TypeScript</v>
      </c>
    </row>
    <row r="1656">
      <c r="A1656" s="3">
        <v>1655.0</v>
      </c>
      <c r="B1656" s="4" t="str">
        <f>IFERROR(__xludf.DUMMYFUNCTION("""COMPUTED_VALUE"""),"R")</f>
        <v>R</v>
      </c>
    </row>
    <row r="1657">
      <c r="A1657" s="3">
        <v>1656.0</v>
      </c>
      <c r="B1657" s="4" t="str">
        <f>IFERROR(__xludf.DUMMYFUNCTION("""COMPUTED_VALUE"""),"Dart;Java;JavaScript;Kotlin;TypeScript")</f>
        <v>Dart;Java;JavaScript;Kotlin;TypeScript</v>
      </c>
    </row>
    <row r="1658">
      <c r="A1658" s="3">
        <v>1657.0</v>
      </c>
      <c r="B1658" s="4" t="str">
        <f>IFERROR(__xludf.DUMMYFUNCTION("""COMPUTED_VALUE"""),"Bash/Shell/PowerShell;C++;Rust;TypeScript")</f>
        <v>Bash/Shell/PowerShell;C++;Rust;TypeScript</v>
      </c>
    </row>
    <row r="1659">
      <c r="A1659" s="3">
        <v>1658.0</v>
      </c>
      <c r="B1659" s="4" t="str">
        <f>IFERROR(__xludf.DUMMYFUNCTION("""COMPUTED_VALUE"""),"C++;C#;HTML/CSS;Java;JavaScript;PHP;SQL")</f>
        <v>C++;C#;HTML/CSS;Java;JavaScript;PHP;SQL</v>
      </c>
    </row>
    <row r="1660">
      <c r="A1660" s="3">
        <v>1659.0</v>
      </c>
      <c r="B1660" s="4" t="str">
        <f>IFERROR(__xludf.DUMMYFUNCTION("""COMPUTED_VALUE"""),"HTML/CSS;JavaScript;Ruby")</f>
        <v>HTML/CSS;JavaScript;Ruby</v>
      </c>
    </row>
    <row r="1661">
      <c r="A1661" s="3">
        <v>1660.0</v>
      </c>
      <c r="B1661" s="4" t="str">
        <f>IFERROR(__xludf.DUMMYFUNCTION("""COMPUTED_VALUE"""),"HTML/CSS;JavaScript;PHP;Python")</f>
        <v>HTML/CSS;JavaScript;PHP;Python</v>
      </c>
    </row>
    <row r="1662">
      <c r="A1662" s="3">
        <v>1661.0</v>
      </c>
      <c r="B1662" s="4" t="str">
        <f>IFERROR(__xludf.DUMMYFUNCTION("""COMPUTED_VALUE"""),"HTML/CSS;JavaScript;PHP;Python")</f>
        <v>HTML/CSS;JavaScript;PHP;Python</v>
      </c>
    </row>
    <row r="1663">
      <c r="A1663" s="3">
        <v>1662.0</v>
      </c>
      <c r="B1663" s="4" t="str">
        <f>IFERROR(__xludf.DUMMYFUNCTION("""COMPUTED_VALUE"""),"Elixir;HTML/CSS;JavaScript;PHP;Python")</f>
        <v>Elixir;HTML/CSS;JavaScript;PHP;Python</v>
      </c>
    </row>
    <row r="1664">
      <c r="A1664" s="3">
        <v>1663.0</v>
      </c>
      <c r="B1664" s="4" t="str">
        <f>IFERROR(__xludf.DUMMYFUNCTION("""COMPUTED_VALUE"""),"Bash/Shell/PowerShell;C;HTML/CSS;Java;JavaScript;PHP;Python;SQL")</f>
        <v>Bash/Shell/PowerShell;C;HTML/CSS;Java;JavaScript;PHP;Python;SQL</v>
      </c>
    </row>
    <row r="1665">
      <c r="A1665" s="3">
        <v>1664.0</v>
      </c>
      <c r="B1665" s="4" t="str">
        <f>IFERROR(__xludf.DUMMYFUNCTION("""COMPUTED_VALUE"""),"JavaScript;Python")</f>
        <v>JavaScript;Python</v>
      </c>
    </row>
    <row r="1666">
      <c r="A1666" s="3">
        <v>1665.0</v>
      </c>
      <c r="B1666" s="4" t="str">
        <f>IFERROR(__xludf.DUMMYFUNCTION("""COMPUTED_VALUE"""),"Go;HTML/CSS;Java;JavaScript;Python")</f>
        <v>Go;HTML/CSS;Java;JavaScript;Python</v>
      </c>
    </row>
    <row r="1667">
      <c r="A1667" s="3">
        <v>1666.0</v>
      </c>
      <c r="B1667" s="4" t="str">
        <f>IFERROR(__xludf.DUMMYFUNCTION("""COMPUTED_VALUE"""),"C#;HTML/CSS;JavaScript;TypeScript")</f>
        <v>C#;HTML/CSS;JavaScript;TypeScript</v>
      </c>
    </row>
    <row r="1668">
      <c r="A1668" s="3">
        <v>1667.0</v>
      </c>
      <c r="B1668" s="4" t="str">
        <f>IFERROR(__xludf.DUMMYFUNCTION("""COMPUTED_VALUE"""),"Bash/Shell/PowerShell;C;Python")</f>
        <v>Bash/Shell/PowerShell;C;Python</v>
      </c>
    </row>
    <row r="1669">
      <c r="A1669" s="3">
        <v>1668.0</v>
      </c>
      <c r="B1669" s="4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1670">
      <c r="A1670" s="3">
        <v>1669.0</v>
      </c>
      <c r="B1670" s="4" t="str">
        <f>IFERROR(__xludf.DUMMYFUNCTION("""COMPUTED_VALUE"""),"Bash/Shell/PowerShell;C#;JavaScript;SQL;TypeScript")</f>
        <v>Bash/Shell/PowerShell;C#;JavaScript;SQL;TypeScript</v>
      </c>
    </row>
    <row r="1671">
      <c r="A1671" s="3">
        <v>1670.0</v>
      </c>
      <c r="B1671" s="4" t="str">
        <f>IFERROR(__xludf.DUMMYFUNCTION("""COMPUTED_VALUE"""),"Bash/Shell/PowerShell;C#;JavaScript;R")</f>
        <v>Bash/Shell/PowerShell;C#;JavaScript;R</v>
      </c>
    </row>
    <row r="1672">
      <c r="A1672" s="3">
        <v>1671.0</v>
      </c>
      <c r="B1672" s="4" t="str">
        <f>IFERROR(__xludf.DUMMYFUNCTION("""COMPUTED_VALUE"""),"Assembly;C#;HTML/CSS;Java;JavaScript;PHP;TypeScript")</f>
        <v>Assembly;C#;HTML/CSS;Java;JavaScript;PHP;TypeScript</v>
      </c>
    </row>
    <row r="1673">
      <c r="A1673" s="3">
        <v>1672.0</v>
      </c>
      <c r="B1673" s="4" t="str">
        <f>IFERROR(__xludf.DUMMYFUNCTION("""COMPUTED_VALUE"""),"HTML/CSS;JavaScript")</f>
        <v>HTML/CSS;JavaScript</v>
      </c>
    </row>
    <row r="1674">
      <c r="A1674" s="3">
        <v>1673.0</v>
      </c>
      <c r="B1674" s="4" t="str">
        <f>IFERROR(__xludf.DUMMYFUNCTION("""COMPUTED_VALUE"""),"Java;SQL")</f>
        <v>Java;SQL</v>
      </c>
    </row>
    <row r="1675">
      <c r="A1675" s="3">
        <v>1674.0</v>
      </c>
      <c r="B1675" s="4" t="str">
        <f>IFERROR(__xludf.DUMMYFUNCTION("""COMPUTED_VALUE"""),"Bash/Shell/PowerShell;C;C++;C#;HTML/CSS;Java;JavaScript;Kotlin;PHP;Rust;SQL;TypeScript")</f>
        <v>Bash/Shell/PowerShell;C;C++;C#;HTML/CSS;Java;JavaScript;Kotlin;PHP;Rust;SQL;TypeScript</v>
      </c>
    </row>
    <row r="1676">
      <c r="A1676" s="3">
        <v>1675.0</v>
      </c>
      <c r="B1676" s="4" t="str">
        <f>IFERROR(__xludf.DUMMYFUNCTION("""COMPUTED_VALUE"""),"VBA;Other(s):")</f>
        <v>VBA;Other(s):</v>
      </c>
    </row>
    <row r="1677">
      <c r="A1677" s="3">
        <v>1676.0</v>
      </c>
      <c r="B1677" s="4" t="str">
        <f>IFERROR(__xludf.DUMMYFUNCTION("""COMPUTED_VALUE"""),"Assembly;HTML/CSS;Java;JavaScript;PHP;Python;SQL")</f>
        <v>Assembly;HTML/CSS;Java;JavaScript;PHP;Python;SQL</v>
      </c>
    </row>
    <row r="1678">
      <c r="A1678" s="3">
        <v>1677.0</v>
      </c>
      <c r="B1678" s="4" t="str">
        <f>IFERROR(__xludf.DUMMYFUNCTION("""COMPUTED_VALUE"""),"C#;HTML/CSS;JavaScript")</f>
        <v>C#;HTML/CSS;JavaScript</v>
      </c>
    </row>
    <row r="1679">
      <c r="A1679" s="3">
        <v>1678.0</v>
      </c>
      <c r="B1679" s="4" t="str">
        <f>IFERROR(__xludf.DUMMYFUNCTION("""COMPUTED_VALUE"""),"C;C++")</f>
        <v>C;C++</v>
      </c>
    </row>
    <row r="1680">
      <c r="A1680" s="3">
        <v>1679.0</v>
      </c>
      <c r="B1680" s="4" t="str">
        <f>IFERROR(__xludf.DUMMYFUNCTION("""COMPUTED_VALUE"""),"HTML/CSS;JavaScript;PHP;SQL")</f>
        <v>HTML/CSS;JavaScript;PHP;SQL</v>
      </c>
    </row>
    <row r="1681">
      <c r="A1681" s="3">
        <v>1680.0</v>
      </c>
      <c r="B1681" s="4" t="str">
        <f>IFERROR(__xludf.DUMMYFUNCTION("""COMPUTED_VALUE"""),"Bash/Shell/PowerShell;HTML/CSS;JavaScript;Python;SQL;Other(s):")</f>
        <v>Bash/Shell/PowerShell;HTML/CSS;JavaScript;Python;SQL;Other(s):</v>
      </c>
    </row>
    <row r="1682">
      <c r="A1682" s="3">
        <v>1681.0</v>
      </c>
      <c r="B1682" s="4" t="str">
        <f>IFERROR(__xludf.DUMMYFUNCTION("""COMPUTED_VALUE"""),"HTML/CSS;Java;JavaScript;Python;R")</f>
        <v>HTML/CSS;Java;JavaScript;Python;R</v>
      </c>
    </row>
    <row r="1683">
      <c r="A1683" s="3">
        <v>1682.0</v>
      </c>
      <c r="B1683" s="4" t="str">
        <f>IFERROR(__xludf.DUMMYFUNCTION("""COMPUTED_VALUE"""),"HTML/CSS;Java;JavaScript;Kotlin;PHP;Ruby")</f>
        <v>HTML/CSS;Java;JavaScript;Kotlin;PHP;Ruby</v>
      </c>
    </row>
    <row r="1684">
      <c r="A1684" s="3">
        <v>1683.0</v>
      </c>
      <c r="B1684" s="4" t="str">
        <f>IFERROR(__xludf.DUMMYFUNCTION("""COMPUTED_VALUE"""),"Python")</f>
        <v>Python</v>
      </c>
    </row>
    <row r="1685">
      <c r="A1685" s="3">
        <v>1684.0</v>
      </c>
      <c r="B1685" s="4" t="str">
        <f>IFERROR(__xludf.DUMMYFUNCTION("""COMPUTED_VALUE"""),"Go;Java;JavaScript;Python;Scala")</f>
        <v>Go;Java;JavaScript;Python;Scala</v>
      </c>
    </row>
    <row r="1686">
      <c r="A1686" s="3">
        <v>1685.0</v>
      </c>
      <c r="B1686" s="4" t="str">
        <f>IFERROR(__xludf.DUMMYFUNCTION("""COMPUTED_VALUE"""),"Java;Kotlin")</f>
        <v>Java;Kotlin</v>
      </c>
    </row>
    <row r="1687">
      <c r="A1687" s="3">
        <v>1686.0</v>
      </c>
      <c r="B1687" s="4" t="str">
        <f>IFERROR(__xludf.DUMMYFUNCTION("""COMPUTED_VALUE"""),"HTML/CSS;JavaScript;TypeScript")</f>
        <v>HTML/CSS;JavaScript;TypeScript</v>
      </c>
    </row>
    <row r="1688">
      <c r="A1688" s="3">
        <v>1687.0</v>
      </c>
      <c r="B1688" s="4" t="str">
        <f>IFERROR(__xludf.DUMMYFUNCTION("""COMPUTED_VALUE"""),"Bash/Shell/PowerShell;C++;Java;Python;Scala;SQL")</f>
        <v>Bash/Shell/PowerShell;C++;Java;Python;Scala;SQL</v>
      </c>
    </row>
    <row r="1689">
      <c r="A1689" s="3">
        <v>1688.0</v>
      </c>
      <c r="B1689" s="4" t="str">
        <f>IFERROR(__xludf.DUMMYFUNCTION("""COMPUTED_VALUE"""),"Bash/Shell/PowerShell;C#;Go")</f>
        <v>Bash/Shell/PowerShell;C#;Go</v>
      </c>
    </row>
    <row r="1690">
      <c r="A1690" s="3">
        <v>1689.0</v>
      </c>
      <c r="B1690" s="4" t="str">
        <f>IFERROR(__xludf.DUMMYFUNCTION("""COMPUTED_VALUE"""),"HTML/CSS;Java;JavaScript")</f>
        <v>HTML/CSS;Java;JavaScript</v>
      </c>
    </row>
    <row r="1691">
      <c r="A1691" s="3">
        <v>1690.0</v>
      </c>
      <c r="B1691" s="4" t="str">
        <f>IFERROR(__xludf.DUMMYFUNCTION("""COMPUTED_VALUE"""),"Go;JavaScript;Python;SQL")</f>
        <v>Go;JavaScript;Python;SQL</v>
      </c>
    </row>
    <row r="1692">
      <c r="A1692" s="3">
        <v>1691.0</v>
      </c>
      <c r="B1692" s="4" t="str">
        <f>IFERROR(__xludf.DUMMYFUNCTION("""COMPUTED_VALUE"""),"Bash/Shell/PowerShell;C;C++;C#;Clojure;HTML/CSS;Java;JavaScript;Objective-C;Python;Ruby;Other(s):")</f>
        <v>Bash/Shell/PowerShell;C;C++;C#;Clojure;HTML/CSS;Java;JavaScript;Objective-C;Python;Ruby;Other(s):</v>
      </c>
    </row>
    <row r="1693">
      <c r="A1693" s="3">
        <v>1692.0</v>
      </c>
      <c r="B1693" s="4" t="str">
        <f>IFERROR(__xludf.DUMMYFUNCTION("""COMPUTED_VALUE"""),"Bash/Shell/PowerShell;C++;HTML/CSS;Java;JavaScript;PHP;Python;R;SQL")</f>
        <v>Bash/Shell/PowerShell;C++;HTML/CSS;Java;JavaScript;PHP;Python;R;SQL</v>
      </c>
    </row>
    <row r="1694">
      <c r="A1694" s="3">
        <v>1693.0</v>
      </c>
      <c r="B1694" s="4" t="str">
        <f>IFERROR(__xludf.DUMMYFUNCTION("""COMPUTED_VALUE"""),"Bash/Shell/PowerShell;Elixir;HTML/CSS;JavaScript;PHP;SQL")</f>
        <v>Bash/Shell/PowerShell;Elixir;HTML/CSS;JavaScript;PHP;SQL</v>
      </c>
    </row>
    <row r="1695">
      <c r="A1695" s="3">
        <v>1694.0</v>
      </c>
      <c r="B1695" s="4" t="str">
        <f>IFERROR(__xludf.DUMMYFUNCTION("""COMPUTED_VALUE"""),"Bash/Shell/PowerShell;C;HTML/CSS;Java;JavaScript;PHP;SQL")</f>
        <v>Bash/Shell/PowerShell;C;HTML/CSS;Java;JavaScript;PHP;SQL</v>
      </c>
    </row>
    <row r="1696">
      <c r="A1696" s="3">
        <v>1695.0</v>
      </c>
      <c r="B1696" s="4" t="str">
        <f>IFERROR(__xludf.DUMMYFUNCTION("""COMPUTED_VALUE"""),"Bash/Shell/PowerShell;Java")</f>
        <v>Bash/Shell/PowerShell;Java</v>
      </c>
    </row>
    <row r="1697">
      <c r="A1697" s="3">
        <v>1696.0</v>
      </c>
      <c r="B1697" s="4" t="str">
        <f>IFERROR(__xludf.DUMMYFUNCTION("""COMPUTED_VALUE"""),"Bash/Shell/PowerShell;HTML/CSS;Java;JavaScript;PHP;SQL")</f>
        <v>Bash/Shell/PowerShell;HTML/CSS;Java;JavaScript;PHP;SQL</v>
      </c>
    </row>
    <row r="1698">
      <c r="A1698" s="3">
        <v>1697.0</v>
      </c>
      <c r="B1698" s="4" t="str">
        <f>IFERROR(__xludf.DUMMYFUNCTION("""COMPUTED_VALUE"""),"C;C++;HTML/CSS;Java;JavaScript;Kotlin;PHP;Python;SQL")</f>
        <v>C;C++;HTML/CSS;Java;JavaScript;Kotlin;PHP;Python;SQL</v>
      </c>
    </row>
    <row r="1699">
      <c r="A1699" s="3">
        <v>1698.0</v>
      </c>
      <c r="B1699" s="4" t="str">
        <f>IFERROR(__xludf.DUMMYFUNCTION("""COMPUTED_VALUE"""),"C++;Java;JavaScript;Kotlin;PHP;SQL")</f>
        <v>C++;Java;JavaScript;Kotlin;PHP;SQL</v>
      </c>
    </row>
    <row r="1700">
      <c r="A1700" s="3">
        <v>1699.0</v>
      </c>
      <c r="B1700" s="4" t="str">
        <f>IFERROR(__xludf.DUMMYFUNCTION("""COMPUTED_VALUE"""),"PHP;Python")</f>
        <v>PHP;Python</v>
      </c>
    </row>
    <row r="1701">
      <c r="A1701" s="3">
        <v>1700.0</v>
      </c>
      <c r="B1701" s="4" t="str">
        <f>IFERROR(__xludf.DUMMYFUNCTION("""COMPUTED_VALUE"""),"C;C++")</f>
        <v>C;C++</v>
      </c>
    </row>
    <row r="1702">
      <c r="A1702" s="3">
        <v>1701.0</v>
      </c>
      <c r="B1702" s="4" t="str">
        <f>IFERROR(__xludf.DUMMYFUNCTION("""COMPUTED_VALUE"""),"C;C++;HTML/CSS;Java;JavaScript;PHP;Python;SQL")</f>
        <v>C;C++;HTML/CSS;Java;JavaScript;PHP;Python;SQL</v>
      </c>
    </row>
    <row r="1703">
      <c r="A1703" s="3">
        <v>1702.0</v>
      </c>
      <c r="B1703" s="4" t="str">
        <f>IFERROR(__xludf.DUMMYFUNCTION("""COMPUTED_VALUE"""),"C++;C#;HTML/CSS;JavaScript;Python;TypeScript")</f>
        <v>C++;C#;HTML/CSS;JavaScript;Python;TypeScript</v>
      </c>
    </row>
    <row r="1704">
      <c r="A1704" s="3">
        <v>1703.0</v>
      </c>
      <c r="B1704" s="4" t="str">
        <f>IFERROR(__xludf.DUMMYFUNCTION("""COMPUTED_VALUE"""),"C;C++;HTML/CSS;Java;JavaScript;PHP;Python;SQL;VBA")</f>
        <v>C;C++;HTML/CSS;Java;JavaScript;PHP;Python;SQL;VBA</v>
      </c>
    </row>
    <row r="1705">
      <c r="A1705" s="3">
        <v>1704.0</v>
      </c>
      <c r="B1705" s="4" t="str">
        <f>IFERROR(__xludf.DUMMYFUNCTION("""COMPUTED_VALUE"""),"HTML/CSS;JavaScript")</f>
        <v>HTML/CSS;JavaScript</v>
      </c>
    </row>
    <row r="1706">
      <c r="A1706" s="3">
        <v>1705.0</v>
      </c>
      <c r="B1706" s="4" t="str">
        <f>IFERROR(__xludf.DUMMYFUNCTION("""COMPUTED_VALUE"""),"HTML/CSS;Java;JavaScript;SQL")</f>
        <v>HTML/CSS;Java;JavaScript;SQL</v>
      </c>
    </row>
    <row r="1707">
      <c r="A1707" s="3">
        <v>1706.0</v>
      </c>
      <c r="B1707" s="4" t="str">
        <f>IFERROR(__xludf.DUMMYFUNCTION("""COMPUTED_VALUE"""),"PHP;Python")</f>
        <v>PHP;Python</v>
      </c>
    </row>
    <row r="1708">
      <c r="A1708" s="3">
        <v>1707.0</v>
      </c>
      <c r="B1708" s="4" t="str">
        <f>IFERROR(__xludf.DUMMYFUNCTION("""COMPUTED_VALUE"""),"Python;R;SQL")</f>
        <v>Python;R;SQL</v>
      </c>
    </row>
    <row r="1709">
      <c r="A1709" s="3">
        <v>1708.0</v>
      </c>
      <c r="B1709" s="4" t="str">
        <f>IFERROR(__xludf.DUMMYFUNCTION("""COMPUTED_VALUE"""),"Bash/Shell/PowerShell;C++;JavaScript;PHP;Python;SQL")</f>
        <v>Bash/Shell/PowerShell;C++;JavaScript;PHP;Python;SQL</v>
      </c>
    </row>
    <row r="1710">
      <c r="A1710" s="3">
        <v>1709.0</v>
      </c>
      <c r="B1710" s="4" t="str">
        <f>IFERROR(__xludf.DUMMYFUNCTION("""COMPUTED_VALUE"""),"Assembly;C;C++;C#;HTML/CSS;Java;JavaScript;PHP;Python;Ruby;SQL")</f>
        <v>Assembly;C;C++;C#;HTML/CSS;Java;JavaScript;PHP;Python;Ruby;SQL</v>
      </c>
    </row>
    <row r="1711">
      <c r="A1711" s="3">
        <v>1710.0</v>
      </c>
      <c r="B1711" s="4" t="str">
        <f>IFERROR(__xludf.DUMMYFUNCTION("""COMPUTED_VALUE"""),"Bash/Shell/PowerShell;HTML/CSS;Java;JavaScript;Kotlin;Python;Scala;SQL")</f>
        <v>Bash/Shell/PowerShell;HTML/CSS;Java;JavaScript;Kotlin;Python;Scala;SQL</v>
      </c>
    </row>
    <row r="1712">
      <c r="A1712" s="3">
        <v>1711.0</v>
      </c>
      <c r="B1712" s="4" t="str">
        <f>IFERROR(__xludf.DUMMYFUNCTION("""COMPUTED_VALUE"""),"Bash/Shell/PowerShell;C#;Dart;Elixir;Go;HTML/CSS;Java;JavaScript;Kotlin;Python;Ruby;Swift;TypeScript")</f>
        <v>Bash/Shell/PowerShell;C#;Dart;Elixir;Go;HTML/CSS;Java;JavaScript;Kotlin;Python;Ruby;Swift;TypeScript</v>
      </c>
    </row>
    <row r="1713">
      <c r="A1713" s="3">
        <v>1712.0</v>
      </c>
      <c r="B1713" s="4" t="str">
        <f>IFERROR(__xludf.DUMMYFUNCTION("""COMPUTED_VALUE"""),"HTML/CSS;JavaScript;TypeScript")</f>
        <v>HTML/CSS;JavaScript;TypeScript</v>
      </c>
    </row>
    <row r="1714">
      <c r="A1714" s="3">
        <v>1713.0</v>
      </c>
      <c r="B1714" s="4" t="str">
        <f>IFERROR(__xludf.DUMMYFUNCTION("""COMPUTED_VALUE"""),"Assembly;Bash/Shell/PowerShell;HTML/CSS;Java;JavaScript;Scala")</f>
        <v>Assembly;Bash/Shell/PowerShell;HTML/CSS;Java;JavaScript;Scala</v>
      </c>
    </row>
    <row r="1715">
      <c r="A1715" s="3">
        <v>1714.0</v>
      </c>
      <c r="B1715" s="4" t="str">
        <f>IFERROR(__xludf.DUMMYFUNCTION("""COMPUTED_VALUE"""),"HTML/CSS;Java;Other(s):")</f>
        <v>HTML/CSS;Java;Other(s):</v>
      </c>
    </row>
    <row r="1716">
      <c r="A1716" s="3">
        <v>1715.0</v>
      </c>
      <c r="B1716" s="4" t="str">
        <f>IFERROR(__xludf.DUMMYFUNCTION("""COMPUTED_VALUE"""),"Java;Other(s):")</f>
        <v>Java;Other(s):</v>
      </c>
    </row>
    <row r="1717">
      <c r="A1717" s="3">
        <v>1716.0</v>
      </c>
      <c r="B1717" s="4" t="str">
        <f>IFERROR(__xludf.DUMMYFUNCTION("""COMPUTED_VALUE"""),"HTML/CSS;Java;JavaScript;PHP;TypeScript")</f>
        <v>HTML/CSS;Java;JavaScript;PHP;TypeScript</v>
      </c>
    </row>
    <row r="1718">
      <c r="A1718" s="3">
        <v>1717.0</v>
      </c>
      <c r="B1718" s="4" t="str">
        <f>IFERROR(__xludf.DUMMYFUNCTION("""COMPUTED_VALUE"""),"HTML/CSS;Java;JavaScript;SQL;TypeScript")</f>
        <v>HTML/CSS;Java;JavaScript;SQL;TypeScript</v>
      </c>
    </row>
    <row r="1719">
      <c r="A1719" s="3">
        <v>1718.0</v>
      </c>
      <c r="B1719" s="4" t="str">
        <f>IFERROR(__xludf.DUMMYFUNCTION("""COMPUTED_VALUE"""),"C;C++;Java;Python")</f>
        <v>C;C++;Java;Python</v>
      </c>
    </row>
    <row r="1720">
      <c r="A1720" s="3">
        <v>1719.0</v>
      </c>
      <c r="B1720" s="4" t="str">
        <f>IFERROR(__xludf.DUMMYFUNCTION("""COMPUTED_VALUE"""),"HTML/CSS;JavaScript;TypeScript")</f>
        <v>HTML/CSS;JavaScript;TypeScript</v>
      </c>
    </row>
    <row r="1721">
      <c r="A1721" s="3">
        <v>1720.0</v>
      </c>
      <c r="B1721" s="4" t="str">
        <f>IFERROR(__xludf.DUMMYFUNCTION("""COMPUTED_VALUE"""),"Java;Scala;SQL")</f>
        <v>Java;Scala;SQL</v>
      </c>
    </row>
    <row r="1722">
      <c r="A1722" s="3">
        <v>1721.0</v>
      </c>
      <c r="B1722" s="4" t="str">
        <f>IFERROR(__xludf.DUMMYFUNCTION("""COMPUTED_VALUE"""),"Bash/Shell/PowerShell;Go;Java;Kotlin;Python")</f>
        <v>Bash/Shell/PowerShell;Go;Java;Kotlin;Python</v>
      </c>
    </row>
    <row r="1723">
      <c r="A1723" s="3">
        <v>1722.0</v>
      </c>
      <c r="B1723" s="4" t="str">
        <f>IFERROR(__xludf.DUMMYFUNCTION("""COMPUTED_VALUE"""),"Bash/Shell/PowerShell;TypeScript")</f>
        <v>Bash/Shell/PowerShell;TypeScript</v>
      </c>
    </row>
    <row r="1724">
      <c r="A1724" s="3">
        <v>1723.0</v>
      </c>
      <c r="B1724" s="4" t="str">
        <f>IFERROR(__xludf.DUMMYFUNCTION("""COMPUTED_VALUE"""),"C++;Java")</f>
        <v>C++;Java</v>
      </c>
    </row>
    <row r="1725">
      <c r="A1725" s="3">
        <v>1724.0</v>
      </c>
      <c r="B1725" s="4" t="str">
        <f>IFERROR(__xludf.DUMMYFUNCTION("""COMPUTED_VALUE"""),"Bash/Shell/PowerShell;C;Clojure;HTML/CSS;Java;JavaScript;TypeScript;Other(s):")</f>
        <v>Bash/Shell/PowerShell;C;Clojure;HTML/CSS;Java;JavaScript;TypeScript;Other(s):</v>
      </c>
    </row>
    <row r="1726">
      <c r="A1726" s="3">
        <v>1725.0</v>
      </c>
      <c r="B1726" s="4" t="str">
        <f>IFERROR(__xludf.DUMMYFUNCTION("""COMPUTED_VALUE"""),"C#;HTML/CSS;JavaScript;SQL;TypeScript")</f>
        <v>C#;HTML/CSS;JavaScript;SQL;TypeScript</v>
      </c>
    </row>
    <row r="1727">
      <c r="A1727" s="3">
        <v>1726.0</v>
      </c>
      <c r="B1727" s="4" t="str">
        <f>IFERROR(__xludf.DUMMYFUNCTION("""COMPUTED_VALUE"""),"C#;HTML/CSS;Java;JavaScript;SQL")</f>
        <v>C#;HTML/CSS;Java;JavaScript;SQL</v>
      </c>
    </row>
    <row r="1728">
      <c r="A1728" s="3">
        <v>1727.0</v>
      </c>
      <c r="B1728" s="4" t="str">
        <f>IFERROR(__xludf.DUMMYFUNCTION("""COMPUTED_VALUE"""),"Bash/Shell/PowerShell;C;C++;HTML/CSS;JavaScript;Python")</f>
        <v>Bash/Shell/PowerShell;C;C++;HTML/CSS;JavaScript;Python</v>
      </c>
    </row>
    <row r="1729">
      <c r="A1729" s="3">
        <v>1728.0</v>
      </c>
      <c r="B1729" s="4" t="str">
        <f>IFERROR(__xludf.DUMMYFUNCTION("""COMPUTED_VALUE"""),"Bash/Shell/PowerShell;C#;HTML/CSS;JavaScript;Python;Ruby;SQL;TypeScript")</f>
        <v>Bash/Shell/PowerShell;C#;HTML/CSS;JavaScript;Python;Ruby;SQL;TypeScript</v>
      </c>
    </row>
    <row r="1730">
      <c r="A1730" s="3">
        <v>1729.0</v>
      </c>
      <c r="B1730" s="4" t="str">
        <f>IFERROR(__xludf.DUMMYFUNCTION("""COMPUTED_VALUE"""),"C;C++;C#;JavaScript")</f>
        <v>C;C++;C#;JavaScript</v>
      </c>
    </row>
    <row r="1731">
      <c r="A1731" s="3">
        <v>1730.0</v>
      </c>
      <c r="B1731" s="4" t="str">
        <f>IFERROR(__xludf.DUMMYFUNCTION("""COMPUTED_VALUE"""),"C#;HTML/CSS;JavaScript;Kotlin;Python;SQL;Swift")</f>
        <v>C#;HTML/CSS;JavaScript;Kotlin;Python;SQL;Swift</v>
      </c>
    </row>
    <row r="1732">
      <c r="A1732" s="3">
        <v>1731.0</v>
      </c>
      <c r="B1732" s="4" t="str">
        <f>IFERROR(__xludf.DUMMYFUNCTION("""COMPUTED_VALUE"""),"C;C#;Python")</f>
        <v>C;C#;Python</v>
      </c>
    </row>
    <row r="1733">
      <c r="A1733" s="3">
        <v>1732.0</v>
      </c>
      <c r="B1733" s="4" t="str">
        <f>IFERROR(__xludf.DUMMYFUNCTION("""COMPUTED_VALUE"""),"HTML/CSS;JavaScript")</f>
        <v>HTML/CSS;JavaScript</v>
      </c>
    </row>
    <row r="1734">
      <c r="A1734" s="3">
        <v>1733.0</v>
      </c>
      <c r="B1734" s="4" t="str">
        <f>IFERROR(__xludf.DUMMYFUNCTION("""COMPUTED_VALUE"""),"Bash/Shell/PowerShell;Dart;Elixir;Go;HTML/CSS;Java;JavaScript;Python;Ruby;Rust;SQL;Swift;TypeScript")</f>
        <v>Bash/Shell/PowerShell;Dart;Elixir;Go;HTML/CSS;Java;JavaScript;Python;Ruby;Rust;SQL;Swift;TypeScript</v>
      </c>
    </row>
    <row r="1735">
      <c r="A1735" s="3">
        <v>1734.0</v>
      </c>
      <c r="B1735" s="4" t="str">
        <f>IFERROR(__xludf.DUMMYFUNCTION("""COMPUTED_VALUE"""),"Bash/Shell/PowerShell;HTML/CSS;Java;JavaScript;SQL")</f>
        <v>Bash/Shell/PowerShell;HTML/CSS;Java;JavaScript;SQL</v>
      </c>
    </row>
    <row r="1736">
      <c r="A1736" s="3">
        <v>1735.0</v>
      </c>
      <c r="B1736" s="4" t="str">
        <f>IFERROR(__xludf.DUMMYFUNCTION("""COMPUTED_VALUE"""),"Bash/Shell/PowerShell;Python;R")</f>
        <v>Bash/Shell/PowerShell;Python;R</v>
      </c>
    </row>
    <row r="1737">
      <c r="A1737" s="3">
        <v>1736.0</v>
      </c>
      <c r="B1737" s="4" t="str">
        <f>IFERROR(__xludf.DUMMYFUNCTION("""COMPUTED_VALUE"""),"Objective-C;Python;Swift")</f>
        <v>Objective-C;Python;Swift</v>
      </c>
    </row>
    <row r="1738">
      <c r="A1738" s="3">
        <v>1737.0</v>
      </c>
      <c r="B1738" s="4" t="str">
        <f>IFERROR(__xludf.DUMMYFUNCTION("""COMPUTED_VALUE"""),"C#;HTML/CSS;JavaScript;SQL;Other(s):")</f>
        <v>C#;HTML/CSS;JavaScript;SQL;Other(s):</v>
      </c>
    </row>
    <row r="1739">
      <c r="A1739" s="3">
        <v>1738.0</v>
      </c>
      <c r="B1739" s="4" t="str">
        <f>IFERROR(__xludf.DUMMYFUNCTION("""COMPUTED_VALUE"""),"HTML/CSS;Java;JavaScript;PHP;Ruby;SQL")</f>
        <v>HTML/CSS;Java;JavaScript;PHP;Ruby;SQL</v>
      </c>
    </row>
    <row r="1740">
      <c r="A1740" s="3">
        <v>1739.0</v>
      </c>
      <c r="B1740" s="4" t="str">
        <f>IFERROR(__xludf.DUMMYFUNCTION("""COMPUTED_VALUE"""),"HTML/CSS;JavaScript;Python;VBA")</f>
        <v>HTML/CSS;JavaScript;Python;VBA</v>
      </c>
    </row>
    <row r="1741">
      <c r="A1741" s="3">
        <v>1740.0</v>
      </c>
      <c r="B1741" s="4" t="str">
        <f>IFERROR(__xludf.DUMMYFUNCTION("""COMPUTED_VALUE"""),"Bash/Shell/PowerShell;C++;C#;Java;Kotlin;PHP")</f>
        <v>Bash/Shell/PowerShell;C++;C#;Java;Kotlin;PHP</v>
      </c>
    </row>
    <row r="1742">
      <c r="A1742" s="3">
        <v>1741.0</v>
      </c>
      <c r="B1742" s="4" t="str">
        <f>IFERROR(__xludf.DUMMYFUNCTION("""COMPUTED_VALUE"""),"Bash/Shell/PowerShell;HTML/CSS;JavaScript;Ruby;SQL")</f>
        <v>Bash/Shell/PowerShell;HTML/CSS;JavaScript;Ruby;SQL</v>
      </c>
    </row>
    <row r="1743">
      <c r="A1743" s="3">
        <v>1742.0</v>
      </c>
      <c r="B1743" s="4" t="str">
        <f>IFERROR(__xludf.DUMMYFUNCTION("""COMPUTED_VALUE"""),"Bash/Shell/PowerShell;Go;HTML/CSS;JavaScript;Ruby")</f>
        <v>Bash/Shell/PowerShell;Go;HTML/CSS;JavaScript;Ruby</v>
      </c>
    </row>
    <row r="1744">
      <c r="A1744" s="3">
        <v>1743.0</v>
      </c>
      <c r="B1744" s="4" t="str">
        <f>IFERROR(__xludf.DUMMYFUNCTION("""COMPUTED_VALUE"""),"Bash/Shell/PowerShell;C;HTML/CSS;Java;JavaScript;PHP;Python;SQL;VBA")</f>
        <v>Bash/Shell/PowerShell;C;HTML/CSS;Java;JavaScript;PHP;Python;SQL;VBA</v>
      </c>
    </row>
    <row r="1745">
      <c r="A1745" s="3">
        <v>1744.0</v>
      </c>
      <c r="B1745" s="4" t="str">
        <f>IFERROR(__xludf.DUMMYFUNCTION("""COMPUTED_VALUE"""),"Bash/Shell/PowerShell;Python;SQL;Other(s):")</f>
        <v>Bash/Shell/PowerShell;Python;SQL;Other(s):</v>
      </c>
    </row>
    <row r="1746">
      <c r="A1746" s="3">
        <v>1745.0</v>
      </c>
      <c r="B1746" s="4" t="str">
        <f>IFERROR(__xludf.DUMMYFUNCTION("""COMPUTED_VALUE"""),"HTML/CSS;JavaScript;PHP;SQL;Other(s):")</f>
        <v>HTML/CSS;JavaScript;PHP;SQL;Other(s):</v>
      </c>
    </row>
    <row r="1747">
      <c r="A1747" s="3">
        <v>1746.0</v>
      </c>
      <c r="B1747" s="4" t="str">
        <f>IFERROR(__xludf.DUMMYFUNCTION("""COMPUTED_VALUE"""),"Clojure;HTML/CSS;JavaScript;Python")</f>
        <v>Clojure;HTML/CSS;JavaScript;Python</v>
      </c>
    </row>
    <row r="1748">
      <c r="A1748" s="3">
        <v>1747.0</v>
      </c>
      <c r="B1748" s="4" t="str">
        <f>IFERROR(__xludf.DUMMYFUNCTION("""COMPUTED_VALUE"""),"Bash/Shell/PowerShell;HTML/CSS;JavaScript;PHP;Python;SQL")</f>
        <v>Bash/Shell/PowerShell;HTML/CSS;JavaScript;PHP;Python;SQL</v>
      </c>
    </row>
    <row r="1749">
      <c r="A1749" s="3">
        <v>1748.0</v>
      </c>
      <c r="B1749" s="4" t="str">
        <f>IFERROR(__xludf.DUMMYFUNCTION("""COMPUTED_VALUE"""),"Assembly;C;C++;Java;JavaScript;Kotlin;Scala;SQL;TypeScript")</f>
        <v>Assembly;C;C++;Java;JavaScript;Kotlin;Scala;SQL;TypeScript</v>
      </c>
    </row>
    <row r="1750">
      <c r="A1750" s="3">
        <v>1749.0</v>
      </c>
      <c r="B1750" s="4" t="str">
        <f>IFERROR(__xludf.DUMMYFUNCTION("""COMPUTED_VALUE"""),"JavaScript")</f>
        <v>JavaScript</v>
      </c>
    </row>
    <row r="1751">
      <c r="A1751" s="3">
        <v>1750.0</v>
      </c>
      <c r="B1751" s="4" t="str">
        <f>IFERROR(__xludf.DUMMYFUNCTION("""COMPUTED_VALUE"""),"C#;HTML/CSS;Java;PHP;Python;SQL")</f>
        <v>C#;HTML/CSS;Java;PHP;Python;SQL</v>
      </c>
    </row>
    <row r="1752">
      <c r="A1752" s="3">
        <v>1751.0</v>
      </c>
      <c r="B1752" s="4" t="str">
        <f>IFERROR(__xludf.DUMMYFUNCTION("""COMPUTED_VALUE"""),"C#;HTML/CSS;Java;JavaScript;PHP;SQL;TypeScript")</f>
        <v>C#;HTML/CSS;Java;JavaScript;PHP;SQL;TypeScript</v>
      </c>
    </row>
    <row r="1753">
      <c r="A1753" s="3">
        <v>1752.0</v>
      </c>
      <c r="B1753" s="4" t="str">
        <f>IFERROR(__xludf.DUMMYFUNCTION("""COMPUTED_VALUE"""),"Go;HTML/CSS;Java;JavaScript;PHP;Python;SQL")</f>
        <v>Go;HTML/CSS;Java;JavaScript;PHP;Python;SQL</v>
      </c>
    </row>
    <row r="1754">
      <c r="A1754" s="3">
        <v>1753.0</v>
      </c>
      <c r="B1754" s="4" t="str">
        <f>IFERROR(__xludf.DUMMYFUNCTION("""COMPUTED_VALUE"""),"Assembly;Bash/Shell/PowerShell;C;C#;F#;HTML/CSS;JavaScript;PHP;Python;SQL;TypeScript;VBA;Other(s):")</f>
        <v>Assembly;Bash/Shell/PowerShell;C;C#;F#;HTML/CSS;JavaScript;PHP;Python;SQL;TypeScript;VBA;Other(s):</v>
      </c>
    </row>
    <row r="1755">
      <c r="A1755" s="3">
        <v>1754.0</v>
      </c>
      <c r="B1755" s="4" t="str">
        <f>IFERROR(__xludf.DUMMYFUNCTION("""COMPUTED_VALUE"""),"Bash/Shell/PowerShell;Clojure;Java;JavaScript;Ruby;SQL")</f>
        <v>Bash/Shell/PowerShell;Clojure;Java;JavaScript;Ruby;SQL</v>
      </c>
    </row>
    <row r="1756">
      <c r="A1756" s="3">
        <v>1755.0</v>
      </c>
      <c r="B1756" s="4" t="str">
        <f>IFERROR(__xludf.DUMMYFUNCTION("""COMPUTED_VALUE"""),"Assembly;C#;HTML/CSS;JavaScript;SQL")</f>
        <v>Assembly;C#;HTML/CSS;JavaScript;SQL</v>
      </c>
    </row>
    <row r="1757">
      <c r="A1757" s="3">
        <v>1756.0</v>
      </c>
      <c r="B1757" s="4" t="str">
        <f>IFERROR(__xludf.DUMMYFUNCTION("""COMPUTED_VALUE"""),"Python")</f>
        <v>Python</v>
      </c>
    </row>
    <row r="1758">
      <c r="A1758" s="3">
        <v>1757.0</v>
      </c>
      <c r="B1758" s="4" t="str">
        <f>IFERROR(__xludf.DUMMYFUNCTION("""COMPUTED_VALUE"""),"C#;JavaScript;SQL;TypeScript")</f>
        <v>C#;JavaScript;SQL;TypeScript</v>
      </c>
    </row>
    <row r="1759">
      <c r="A1759" s="3">
        <v>1758.0</v>
      </c>
      <c r="B1759" s="4" t="str">
        <f>IFERROR(__xludf.DUMMYFUNCTION("""COMPUTED_VALUE"""),"Bash/Shell/PowerShell;C++;C#;Python;Ruby")</f>
        <v>Bash/Shell/PowerShell;C++;C#;Python;Ruby</v>
      </c>
    </row>
    <row r="1760">
      <c r="A1760" s="3">
        <v>1759.0</v>
      </c>
      <c r="B1760" s="4" t="str">
        <f>IFERROR(__xludf.DUMMYFUNCTION("""COMPUTED_VALUE"""),"Bash/Shell/PowerShell;HTML/CSS;JavaScript;PHP;Python;SQL;TypeScript")</f>
        <v>Bash/Shell/PowerShell;HTML/CSS;JavaScript;PHP;Python;SQL;TypeScript</v>
      </c>
    </row>
    <row r="1761">
      <c r="A1761" s="3">
        <v>1760.0</v>
      </c>
      <c r="B1761" s="4" t="str">
        <f>IFERROR(__xludf.DUMMYFUNCTION("""COMPUTED_VALUE"""),"Assembly;C;C++;Erlang;Go;HTML/CSS;Java;JavaScript;Kotlin")</f>
        <v>Assembly;C;C++;Erlang;Go;HTML/CSS;Java;JavaScript;Kotlin</v>
      </c>
    </row>
    <row r="1762">
      <c r="A1762" s="3">
        <v>1761.0</v>
      </c>
      <c r="B1762" s="4" t="str">
        <f>IFERROR(__xludf.DUMMYFUNCTION("""COMPUTED_VALUE"""),"Bash/Shell/PowerShell;C;C++;Java;Objective-C;Python")</f>
        <v>Bash/Shell/PowerShell;C;C++;Java;Objective-C;Python</v>
      </c>
    </row>
    <row r="1763">
      <c r="A1763" s="3">
        <v>1762.0</v>
      </c>
      <c r="B1763" s="4" t="str">
        <f>IFERROR(__xludf.DUMMYFUNCTION("""COMPUTED_VALUE"""),"C#;HTML/CSS;JavaScript;SQL")</f>
        <v>C#;HTML/CSS;JavaScript;SQL</v>
      </c>
    </row>
    <row r="1764">
      <c r="A1764" s="3">
        <v>1763.0</v>
      </c>
      <c r="B1764" s="4" t="str">
        <f>IFERROR(__xludf.DUMMYFUNCTION("""COMPUTED_VALUE"""),"Bash/Shell/PowerShell;C#;HTML/CSS;Java;JavaScript;PHP;Python;SQL;Other(s):")</f>
        <v>Bash/Shell/PowerShell;C#;HTML/CSS;Java;JavaScript;PHP;Python;SQL;Other(s):</v>
      </c>
    </row>
    <row r="1765">
      <c r="A1765" s="3">
        <v>1764.0</v>
      </c>
      <c r="B1765" s="4" t="str">
        <f>IFERROR(__xludf.DUMMYFUNCTION("""COMPUTED_VALUE"""),"Go;HTML/CSS;Java;JavaScript;PHP;SQL")</f>
        <v>Go;HTML/CSS;Java;JavaScript;PHP;SQL</v>
      </c>
    </row>
    <row r="1766">
      <c r="A1766" s="3">
        <v>1765.0</v>
      </c>
      <c r="B1766" s="4" t="str">
        <f>IFERROR(__xludf.DUMMYFUNCTION("""COMPUTED_VALUE"""),"Bash/Shell/PowerShell;HTML/CSS;JavaScript;Objective-C;PHP;Ruby;SQL;Swift")</f>
        <v>Bash/Shell/PowerShell;HTML/CSS;JavaScript;Objective-C;PHP;Ruby;SQL;Swift</v>
      </c>
    </row>
    <row r="1767">
      <c r="A1767" s="3">
        <v>1766.0</v>
      </c>
      <c r="B1767" s="4" t="str">
        <f>IFERROR(__xludf.DUMMYFUNCTION("""COMPUTED_VALUE"""),"Python;SQL;VBA")</f>
        <v>Python;SQL;VBA</v>
      </c>
    </row>
    <row r="1768">
      <c r="A1768" s="3">
        <v>1767.0</v>
      </c>
      <c r="B1768" s="4" t="str">
        <f>IFERROR(__xludf.DUMMYFUNCTION("""COMPUTED_VALUE"""),"Java;Kotlin")</f>
        <v>Java;Kotlin</v>
      </c>
    </row>
    <row r="1769">
      <c r="A1769" s="3">
        <v>1768.0</v>
      </c>
      <c r="B1769" s="4" t="str">
        <f>IFERROR(__xludf.DUMMYFUNCTION("""COMPUTED_VALUE"""),"Assembly;Bash/Shell/PowerShell;JavaScript;Python")</f>
        <v>Assembly;Bash/Shell/PowerShell;JavaScript;Python</v>
      </c>
    </row>
    <row r="1770">
      <c r="A1770" s="3">
        <v>1769.0</v>
      </c>
      <c r="B1770" s="4" t="str">
        <f>IFERROR(__xludf.DUMMYFUNCTION("""COMPUTED_VALUE"""),"C#;HTML/CSS;JavaScript;PHP;SQL;TypeScript")</f>
        <v>C#;HTML/CSS;JavaScript;PHP;SQL;TypeScript</v>
      </c>
    </row>
    <row r="1771">
      <c r="A1771" s="3">
        <v>1770.0</v>
      </c>
      <c r="B1771" s="4" t="str">
        <f>IFERROR(__xludf.DUMMYFUNCTION("""COMPUTED_VALUE"""),"HTML/CSS;Java;JavaScript;SQL")</f>
        <v>HTML/CSS;Java;JavaScript;SQL</v>
      </c>
    </row>
    <row r="1772">
      <c r="A1772" s="3">
        <v>1771.0</v>
      </c>
      <c r="B1772" s="4" t="str">
        <f>IFERROR(__xludf.DUMMYFUNCTION("""COMPUTED_VALUE"""),"HTML/CSS;Java;SQL")</f>
        <v>HTML/CSS;Java;SQL</v>
      </c>
    </row>
    <row r="1773">
      <c r="A1773" s="3">
        <v>1772.0</v>
      </c>
      <c r="B1773" s="4" t="str">
        <f>IFERROR(__xludf.DUMMYFUNCTION("""COMPUTED_VALUE"""),"Bash/Shell/PowerShell;C#;Java;JavaScript;SQL;VBA")</f>
        <v>Bash/Shell/PowerShell;C#;Java;JavaScript;SQL;VBA</v>
      </c>
    </row>
    <row r="1774">
      <c r="A1774" s="3">
        <v>1773.0</v>
      </c>
      <c r="B1774" s="4" t="str">
        <f>IFERROR(__xludf.DUMMYFUNCTION("""COMPUTED_VALUE"""),"C#;HTML/CSS;JavaScript;SQL")</f>
        <v>C#;HTML/CSS;JavaScript;SQL</v>
      </c>
    </row>
    <row r="1775">
      <c r="A1775" s="3">
        <v>1774.0</v>
      </c>
      <c r="B1775" s="4" t="str">
        <f>IFERROR(__xludf.DUMMYFUNCTION("""COMPUTED_VALUE"""),"Assembly;Bash/Shell/PowerShell;Elixir;HTML/CSS;JavaScript;Ruby;Scala;TypeScript")</f>
        <v>Assembly;Bash/Shell/PowerShell;Elixir;HTML/CSS;JavaScript;Ruby;Scala;TypeScript</v>
      </c>
    </row>
    <row r="1776">
      <c r="A1776" s="3">
        <v>1775.0</v>
      </c>
      <c r="B1776" s="4" t="str">
        <f>IFERROR(__xludf.DUMMYFUNCTION("""COMPUTED_VALUE"""),"Assembly;C#;Java;Python;SQL")</f>
        <v>Assembly;C#;Java;Python;SQL</v>
      </c>
    </row>
    <row r="1777">
      <c r="A1777" s="3">
        <v>1776.0</v>
      </c>
      <c r="B1777" s="4" t="str">
        <f>IFERROR(__xludf.DUMMYFUNCTION("""COMPUTED_VALUE"""),"HTML/CSS;JavaScript;PHP;Python;SQL")</f>
        <v>HTML/CSS;JavaScript;PHP;Python;SQL</v>
      </c>
    </row>
    <row r="1778">
      <c r="A1778" s="3">
        <v>1777.0</v>
      </c>
      <c r="B1778" s="4" t="str">
        <f>IFERROR(__xludf.DUMMYFUNCTION("""COMPUTED_VALUE"""),"C#;HTML/CSS;JavaScript;TypeScript")</f>
        <v>C#;HTML/CSS;JavaScript;TypeScript</v>
      </c>
    </row>
    <row r="1779">
      <c r="A1779" s="3">
        <v>1778.0</v>
      </c>
      <c r="B1779" s="4" t="str">
        <f>IFERROR(__xludf.DUMMYFUNCTION("""COMPUTED_VALUE"""),"C#;HTML/CSS;Python")</f>
        <v>C#;HTML/CSS;Python</v>
      </c>
    </row>
    <row r="1780">
      <c r="A1780" s="3">
        <v>1779.0</v>
      </c>
      <c r="B1780" s="4" t="str">
        <f>IFERROR(__xludf.DUMMYFUNCTION("""COMPUTED_VALUE"""),"HTML/CSS;JavaScript;PHP;Python;SQL;TypeScript")</f>
        <v>HTML/CSS;JavaScript;PHP;Python;SQL;TypeScript</v>
      </c>
    </row>
    <row r="1781">
      <c r="A1781" s="3">
        <v>1780.0</v>
      </c>
      <c r="B1781" s="4" t="str">
        <f>IFERROR(__xludf.DUMMYFUNCTION("""COMPUTED_VALUE"""),"C;C++;HTML/CSS;Java;JavaScript;PHP;R;VBA")</f>
        <v>C;C++;HTML/CSS;Java;JavaScript;PHP;R;VBA</v>
      </c>
    </row>
    <row r="1782">
      <c r="A1782" s="3">
        <v>1781.0</v>
      </c>
      <c r="B1782" s="4" t="str">
        <f>IFERROR(__xludf.DUMMYFUNCTION("""COMPUTED_VALUE"""),"Bash/Shell/PowerShell;C++;C#;HTML/CSS;Java;JavaScript;Python;Scala")</f>
        <v>Bash/Shell/PowerShell;C++;C#;HTML/CSS;Java;JavaScript;Python;Scala</v>
      </c>
    </row>
    <row r="1783">
      <c r="A1783" s="3">
        <v>1782.0</v>
      </c>
      <c r="B1783" s="4" t="str">
        <f>IFERROR(__xludf.DUMMYFUNCTION("""COMPUTED_VALUE"""),"Bash/Shell/PowerShell;C;Elixir;Erlang;Go;JavaScript;TypeScript")</f>
        <v>Bash/Shell/PowerShell;C;Elixir;Erlang;Go;JavaScript;TypeScript</v>
      </c>
    </row>
    <row r="1784">
      <c r="A1784" s="3">
        <v>1783.0</v>
      </c>
      <c r="B1784" s="4" t="str">
        <f>IFERROR(__xludf.DUMMYFUNCTION("""COMPUTED_VALUE"""),"HTML/CSS;JavaScript")</f>
        <v>HTML/CSS;JavaScript</v>
      </c>
    </row>
    <row r="1785">
      <c r="A1785" s="3">
        <v>1784.0</v>
      </c>
      <c r="B1785" s="4" t="str">
        <f>IFERROR(__xludf.DUMMYFUNCTION("""COMPUTED_VALUE"""),"Assembly;Bash/Shell/PowerShell;C;C#;F#;Swift")</f>
        <v>Assembly;Bash/Shell/PowerShell;C;C#;F#;Swift</v>
      </c>
    </row>
    <row r="1786">
      <c r="A1786" s="3">
        <v>1785.0</v>
      </c>
      <c r="B1786" s="4" t="str">
        <f>IFERROR(__xludf.DUMMYFUNCTION("""COMPUTED_VALUE"""),"C#;HTML/CSS;JavaScript;Ruby")</f>
        <v>C#;HTML/CSS;JavaScript;Ruby</v>
      </c>
    </row>
    <row r="1787">
      <c r="A1787" s="3">
        <v>1786.0</v>
      </c>
      <c r="B1787" s="4" t="str">
        <f>IFERROR(__xludf.DUMMYFUNCTION("""COMPUTED_VALUE"""),"Bash/Shell/PowerShell;Go;Java;Python;Ruby;SQL")</f>
        <v>Bash/Shell/PowerShell;Go;Java;Python;Ruby;SQL</v>
      </c>
    </row>
    <row r="1788">
      <c r="A1788" s="3">
        <v>1787.0</v>
      </c>
      <c r="B1788" s="4" t="str">
        <f>IFERROR(__xludf.DUMMYFUNCTION("""COMPUTED_VALUE"""),"HTML/CSS;Java;JavaScript;PHP;SQL;TypeScript")</f>
        <v>HTML/CSS;Java;JavaScript;PHP;SQL;TypeScript</v>
      </c>
    </row>
    <row r="1789">
      <c r="A1789" s="3">
        <v>1788.0</v>
      </c>
      <c r="B1789" s="4" t="str">
        <f>IFERROR(__xludf.DUMMYFUNCTION("""COMPUTED_VALUE"""),"Bash/Shell/PowerShell;C++;HTML/CSS;Java;JavaScript;Python;Ruby;SQL")</f>
        <v>Bash/Shell/PowerShell;C++;HTML/CSS;Java;JavaScript;Python;Ruby;SQL</v>
      </c>
    </row>
    <row r="1790">
      <c r="A1790" s="3">
        <v>1789.0</v>
      </c>
      <c r="B1790" s="4" t="str">
        <f>IFERROR(__xludf.DUMMYFUNCTION("""COMPUTED_VALUE"""),"C;C++;SQL")</f>
        <v>C;C++;SQL</v>
      </c>
    </row>
    <row r="1791">
      <c r="A1791" s="3">
        <v>1790.0</v>
      </c>
      <c r="B1791" s="4" t="str">
        <f>IFERROR(__xludf.DUMMYFUNCTION("""COMPUTED_VALUE"""),"C++;JavaScript;Python")</f>
        <v>C++;JavaScript;Python</v>
      </c>
    </row>
    <row r="1792">
      <c r="A1792" s="3">
        <v>1791.0</v>
      </c>
      <c r="B1792" s="4" t="str">
        <f>IFERROR(__xludf.DUMMYFUNCTION("""COMPUTED_VALUE"""),"JavaScript;TypeScript")</f>
        <v>JavaScript;TypeScript</v>
      </c>
    </row>
    <row r="1793">
      <c r="A1793" s="3">
        <v>1792.0</v>
      </c>
      <c r="B1793" s="4" t="str">
        <f>IFERROR(__xludf.DUMMYFUNCTION("""COMPUTED_VALUE"""),"Bash/Shell/PowerShell;C;C++;C#;HTML/CSS;JavaScript;Python;SQL;Other(s):")</f>
        <v>Bash/Shell/PowerShell;C;C++;C#;HTML/CSS;JavaScript;Python;SQL;Other(s):</v>
      </c>
    </row>
    <row r="1794">
      <c r="A1794" s="3">
        <v>1793.0</v>
      </c>
      <c r="B1794" s="4" t="str">
        <f>IFERROR(__xludf.DUMMYFUNCTION("""COMPUTED_VALUE"""),"Bash/Shell/PowerShell;C#;Go")</f>
        <v>Bash/Shell/PowerShell;C#;Go</v>
      </c>
    </row>
    <row r="1795">
      <c r="A1795" s="3">
        <v>1794.0</v>
      </c>
      <c r="B1795" s="4" t="str">
        <f>IFERROR(__xludf.DUMMYFUNCTION("""COMPUTED_VALUE"""),"C++;C#;HTML/CSS;JavaScript;SQL")</f>
        <v>C++;C#;HTML/CSS;JavaScript;SQL</v>
      </c>
    </row>
    <row r="1796">
      <c r="A1796" s="3">
        <v>1795.0</v>
      </c>
      <c r="B1796" s="4" t="str">
        <f>IFERROR(__xludf.DUMMYFUNCTION("""COMPUTED_VALUE"""),"C#;HTML/CSS;JavaScript;PHP;SQL")</f>
        <v>C#;HTML/CSS;JavaScript;PHP;SQL</v>
      </c>
    </row>
    <row r="1797">
      <c r="A1797" s="3">
        <v>1796.0</v>
      </c>
      <c r="B1797" s="4" t="str">
        <f>IFERROR(__xludf.DUMMYFUNCTION("""COMPUTED_VALUE"""),"C#;HTML/CSS;JavaScript;SQL")</f>
        <v>C#;HTML/CSS;JavaScript;SQL</v>
      </c>
    </row>
    <row r="1798">
      <c r="A1798" s="3">
        <v>1797.0</v>
      </c>
      <c r="B1798" s="4" t="str">
        <f>IFERROR(__xludf.DUMMYFUNCTION("""COMPUTED_VALUE"""),"C++;HTML/CSS;Java;JavaScript;Python;R;Ruby;SQL")</f>
        <v>C++;HTML/CSS;Java;JavaScript;Python;R;Ruby;SQL</v>
      </c>
    </row>
    <row r="1799">
      <c r="A1799" s="3">
        <v>1798.0</v>
      </c>
      <c r="B1799" s="4" t="str">
        <f>IFERROR(__xludf.DUMMYFUNCTION("""COMPUTED_VALUE"""),"C++;Python")</f>
        <v>C++;Python</v>
      </c>
    </row>
    <row r="1800">
      <c r="A1800" s="3">
        <v>1799.0</v>
      </c>
      <c r="B1800" s="4" t="str">
        <f>IFERROR(__xludf.DUMMYFUNCTION("""COMPUTED_VALUE"""),"Bash/Shell/PowerShell;JavaScript;Python;TypeScript")</f>
        <v>Bash/Shell/PowerShell;JavaScript;Python;TypeScript</v>
      </c>
    </row>
    <row r="1801">
      <c r="A1801" s="3">
        <v>1800.0</v>
      </c>
      <c r="B1801" s="4" t="str">
        <f>IFERROR(__xludf.DUMMYFUNCTION("""COMPUTED_VALUE"""),"HTML/CSS;JavaScript;VBA")</f>
        <v>HTML/CSS;JavaScript;VBA</v>
      </c>
    </row>
    <row r="1802">
      <c r="A1802" s="3">
        <v>1801.0</v>
      </c>
      <c r="B1802" s="4" t="str">
        <f>IFERROR(__xludf.DUMMYFUNCTION("""COMPUTED_VALUE"""),"Bash/Shell/PowerShell;C#;HTML/CSS;Java;JavaScript;PHP;Python;R;Ruby;SQL;VBA;Other(s):")</f>
        <v>Bash/Shell/PowerShell;C#;HTML/CSS;Java;JavaScript;PHP;Python;R;Ruby;SQL;VBA;Other(s):</v>
      </c>
    </row>
    <row r="1803">
      <c r="A1803" s="3">
        <v>1802.0</v>
      </c>
      <c r="B1803" s="4" t="str">
        <f>IFERROR(__xludf.DUMMYFUNCTION("""COMPUTED_VALUE"""),"C#;R;SQL;Other(s):")</f>
        <v>C#;R;SQL;Other(s):</v>
      </c>
    </row>
    <row r="1804">
      <c r="A1804" s="3">
        <v>1803.0</v>
      </c>
      <c r="B1804" s="4" t="str">
        <f>IFERROR(__xludf.DUMMYFUNCTION("""COMPUTED_VALUE"""),"C#;HTML/CSS;JavaScript;SQL;TypeScript")</f>
        <v>C#;HTML/CSS;JavaScript;SQL;TypeScript</v>
      </c>
    </row>
    <row r="1805">
      <c r="A1805" s="3">
        <v>1804.0</v>
      </c>
      <c r="B1805" s="4" t="str">
        <f>IFERROR(__xludf.DUMMYFUNCTION("""COMPUTED_VALUE"""),"Bash/Shell/PowerShell;C#;HTML/CSS;JavaScript;PHP;TypeScript")</f>
        <v>Bash/Shell/PowerShell;C#;HTML/CSS;JavaScript;PHP;TypeScript</v>
      </c>
    </row>
    <row r="1806">
      <c r="A1806" s="3">
        <v>1805.0</v>
      </c>
      <c r="B1806" s="4" t="str">
        <f>IFERROR(__xludf.DUMMYFUNCTION("""COMPUTED_VALUE"""),"Bash/Shell/PowerShell;C;HTML/CSS;Java;Python;SQL")</f>
        <v>Bash/Shell/PowerShell;C;HTML/CSS;Java;Python;SQL</v>
      </c>
    </row>
    <row r="1807">
      <c r="A1807" s="3">
        <v>1806.0</v>
      </c>
      <c r="B1807" s="4" t="str">
        <f>IFERROR(__xludf.DUMMYFUNCTION("""COMPUTED_VALUE"""),"C++;C#;HTML/CSS;Java;JavaScript;Objective-C;Python;SQL;Swift")</f>
        <v>C++;C#;HTML/CSS;Java;JavaScript;Objective-C;Python;SQL;Swift</v>
      </c>
    </row>
    <row r="1808">
      <c r="A1808" s="3">
        <v>1807.0</v>
      </c>
      <c r="B1808" s="4" t="str">
        <f>IFERROR(__xludf.DUMMYFUNCTION("""COMPUTED_VALUE"""),"C#;HTML/CSS;JavaScript;SQL")</f>
        <v>C#;HTML/CSS;JavaScript;SQL</v>
      </c>
    </row>
    <row r="1809">
      <c r="A1809" s="3">
        <v>1808.0</v>
      </c>
      <c r="B1809" s="4" t="str">
        <f>IFERROR(__xludf.DUMMYFUNCTION("""COMPUTED_VALUE"""),"Bash/Shell/PowerShell;Go;HTML/CSS;Java;JavaScript;Ruby")</f>
        <v>Bash/Shell/PowerShell;Go;HTML/CSS;Java;JavaScript;Ruby</v>
      </c>
    </row>
    <row r="1810">
      <c r="A1810" s="3">
        <v>1809.0</v>
      </c>
      <c r="B1810" s="4" t="str">
        <f>IFERROR(__xludf.DUMMYFUNCTION("""COMPUTED_VALUE"""),"C#;Elixir;Erlang;HTML/CSS;JavaScript;Python;SQL;TypeScript")</f>
        <v>C#;Elixir;Erlang;HTML/CSS;JavaScript;Python;SQL;TypeScript</v>
      </c>
    </row>
    <row r="1811">
      <c r="A1811" s="3">
        <v>1810.0</v>
      </c>
      <c r="B1811" s="4" t="str">
        <f>IFERROR(__xludf.DUMMYFUNCTION("""COMPUTED_VALUE"""),"HTML/CSS;JavaScript")</f>
        <v>HTML/CSS;JavaScript</v>
      </c>
    </row>
    <row r="1812">
      <c r="A1812" s="3">
        <v>1811.0</v>
      </c>
      <c r="B1812" s="4" t="str">
        <f>IFERROR(__xludf.DUMMYFUNCTION("""COMPUTED_VALUE"""),"Bash/Shell/PowerShell;C;Go;PHP;Python")</f>
        <v>Bash/Shell/PowerShell;C;Go;PHP;Python</v>
      </c>
    </row>
    <row r="1813">
      <c r="A1813" s="3">
        <v>1812.0</v>
      </c>
      <c r="B1813" s="4" t="str">
        <f>IFERROR(__xludf.DUMMYFUNCTION("""COMPUTED_VALUE"""),"C#")</f>
        <v>C#</v>
      </c>
    </row>
    <row r="1814">
      <c r="A1814" s="3">
        <v>1813.0</v>
      </c>
      <c r="B1814" s="4" t="str">
        <f>IFERROR(__xludf.DUMMYFUNCTION("""COMPUTED_VALUE"""),"JavaScript;TypeScript")</f>
        <v>JavaScript;TypeScript</v>
      </c>
    </row>
    <row r="1815">
      <c r="A1815" s="3">
        <v>1814.0</v>
      </c>
      <c r="B1815" s="4" t="str">
        <f>IFERROR(__xludf.DUMMYFUNCTION("""COMPUTED_VALUE"""),"Bash/Shell/PowerShell;C++;HTML/CSS;Java;JavaScript;SQL")</f>
        <v>Bash/Shell/PowerShell;C++;HTML/CSS;Java;JavaScript;SQL</v>
      </c>
    </row>
    <row r="1816">
      <c r="A1816" s="3">
        <v>1815.0</v>
      </c>
      <c r="B1816" s="4" t="str">
        <f>IFERROR(__xludf.DUMMYFUNCTION("""COMPUTED_VALUE"""),"C#;JavaScript;SQL;TypeScript")</f>
        <v>C#;JavaScript;SQL;TypeScript</v>
      </c>
    </row>
    <row r="1817">
      <c r="A1817" s="3">
        <v>1816.0</v>
      </c>
      <c r="B1817" s="4" t="str">
        <f>IFERROR(__xludf.DUMMYFUNCTION("""COMPUTED_VALUE"""),"C#;SQL")</f>
        <v>C#;SQL</v>
      </c>
    </row>
    <row r="1818">
      <c r="A1818" s="3">
        <v>1817.0</v>
      </c>
      <c r="B1818" s="4" t="str">
        <f>IFERROR(__xludf.DUMMYFUNCTION("""COMPUTED_VALUE"""),"C#;HTML/CSS;JavaScript;SQL")</f>
        <v>C#;HTML/CSS;JavaScript;SQL</v>
      </c>
    </row>
    <row r="1819">
      <c r="A1819" s="3">
        <v>1818.0</v>
      </c>
      <c r="B1819" s="4" t="str">
        <f>IFERROR(__xludf.DUMMYFUNCTION("""COMPUTED_VALUE"""),"Clojure;JavaScript;TypeScript")</f>
        <v>Clojure;JavaScript;TypeScript</v>
      </c>
    </row>
    <row r="1820">
      <c r="A1820" s="3">
        <v>1819.0</v>
      </c>
      <c r="B1820" s="4" t="str">
        <f>IFERROR(__xludf.DUMMYFUNCTION("""COMPUTED_VALUE"""),"HTML/CSS;Java;JavaScript;Python;TypeScript")</f>
        <v>HTML/CSS;Java;JavaScript;Python;TypeScript</v>
      </c>
    </row>
    <row r="1821">
      <c r="A1821" s="3">
        <v>1820.0</v>
      </c>
      <c r="B1821" s="4" t="str">
        <f>IFERROR(__xludf.DUMMYFUNCTION("""COMPUTED_VALUE"""),"Bash/Shell/PowerShell;Go;HTML/CSS;JavaScript;Python;SQL")</f>
        <v>Bash/Shell/PowerShell;Go;HTML/CSS;JavaScript;Python;SQL</v>
      </c>
    </row>
    <row r="1822">
      <c r="A1822" s="3">
        <v>1821.0</v>
      </c>
      <c r="B1822" s="4" t="str">
        <f>IFERROR(__xludf.DUMMYFUNCTION("""COMPUTED_VALUE"""),"Bash/Shell/PowerShell;Dart;Java;JavaScript;Objective-C;Swift")</f>
        <v>Bash/Shell/PowerShell;Dart;Java;JavaScript;Objective-C;Swift</v>
      </c>
    </row>
    <row r="1823">
      <c r="A1823" s="3">
        <v>1822.0</v>
      </c>
      <c r="B1823" s="4" t="str">
        <f>IFERROR(__xludf.DUMMYFUNCTION("""COMPUTED_VALUE"""),"Bash/Shell/PowerShell;C#;HTML/CSS;Java;JavaScript;SQL;TypeScript;VBA")</f>
        <v>Bash/Shell/PowerShell;C#;HTML/CSS;Java;JavaScript;SQL;TypeScript;VBA</v>
      </c>
    </row>
    <row r="1824">
      <c r="A1824" s="3">
        <v>1823.0</v>
      </c>
      <c r="B1824" s="4" t="str">
        <f>IFERROR(__xludf.DUMMYFUNCTION("""COMPUTED_VALUE"""),"C#;Scala;SQL")</f>
        <v>C#;Scala;SQL</v>
      </c>
    </row>
    <row r="1825">
      <c r="A1825" s="3">
        <v>1824.0</v>
      </c>
      <c r="B1825" s="4" t="str">
        <f>IFERROR(__xludf.DUMMYFUNCTION("""COMPUTED_VALUE"""),"Bash/Shell/PowerShell;HTML/CSS;Java;SQL;TypeScript")</f>
        <v>Bash/Shell/PowerShell;HTML/CSS;Java;SQL;TypeScript</v>
      </c>
    </row>
    <row r="1826">
      <c r="A1826" s="3">
        <v>1825.0</v>
      </c>
      <c r="B1826" s="4" t="str">
        <f>IFERROR(__xludf.DUMMYFUNCTION("""COMPUTED_VALUE"""),"Assembly;C++;C#;HTML/CSS;JavaScript;SQL;TypeScript")</f>
        <v>Assembly;C++;C#;HTML/CSS;JavaScript;SQL;TypeScript</v>
      </c>
    </row>
    <row r="1827">
      <c r="A1827" s="3">
        <v>1826.0</v>
      </c>
      <c r="B1827" s="4" t="str">
        <f>IFERROR(__xludf.DUMMYFUNCTION("""COMPUTED_VALUE"""),"C#;SQL;TypeScript")</f>
        <v>C#;SQL;TypeScript</v>
      </c>
    </row>
    <row r="1828">
      <c r="A1828" s="3">
        <v>1827.0</v>
      </c>
      <c r="B1828" s="4" t="str">
        <f>IFERROR(__xludf.DUMMYFUNCTION("""COMPUTED_VALUE"""),"Bash/Shell/PowerShell;C#;HTML/CSS;JavaScript;SQL;TypeScript")</f>
        <v>Bash/Shell/PowerShell;C#;HTML/CSS;JavaScript;SQL;TypeScript</v>
      </c>
    </row>
    <row r="1829">
      <c r="A1829" s="3">
        <v>1828.0</v>
      </c>
      <c r="B1829" s="4" t="str">
        <f>IFERROR(__xludf.DUMMYFUNCTION("""COMPUTED_VALUE"""),"C#;HTML/CSS;Java;JavaScript;Swift;Other(s):")</f>
        <v>C#;HTML/CSS;Java;JavaScript;Swift;Other(s):</v>
      </c>
    </row>
    <row r="1830">
      <c r="A1830" s="3">
        <v>1829.0</v>
      </c>
      <c r="B1830" s="4" t="str">
        <f>IFERROR(__xludf.DUMMYFUNCTION("""COMPUTED_VALUE"""),"Bash/Shell/PowerShell;C++;HTML/CSS;Java;JavaScript;Other(s):")</f>
        <v>Bash/Shell/PowerShell;C++;HTML/CSS;Java;JavaScript;Other(s):</v>
      </c>
    </row>
    <row r="1831">
      <c r="A1831" s="3">
        <v>1830.0</v>
      </c>
      <c r="B1831" s="4" t="str">
        <f>IFERROR(__xludf.DUMMYFUNCTION("""COMPUTED_VALUE"""),"C;C++;C#;HTML/CSS;Objective-C;Python;SQL;TypeScript")</f>
        <v>C;C++;C#;HTML/CSS;Objective-C;Python;SQL;TypeScript</v>
      </c>
    </row>
    <row r="1832">
      <c r="A1832" s="3">
        <v>1831.0</v>
      </c>
      <c r="B1832" s="4" t="str">
        <f>IFERROR(__xludf.DUMMYFUNCTION("""COMPUTED_VALUE"""),"C;C#;Java;Python;SQL;Swift")</f>
        <v>C;C#;Java;Python;SQL;Swift</v>
      </c>
    </row>
    <row r="1833">
      <c r="A1833" s="3">
        <v>1832.0</v>
      </c>
      <c r="B1833" s="4" t="str">
        <f>IFERROR(__xludf.DUMMYFUNCTION("""COMPUTED_VALUE"""),"HTML/CSS;Java;JavaScript;Python;Scala;SQL;Other(s):")</f>
        <v>HTML/CSS;Java;JavaScript;Python;Scala;SQL;Other(s):</v>
      </c>
    </row>
    <row r="1834">
      <c r="A1834" s="3">
        <v>1833.0</v>
      </c>
      <c r="B1834" s="4" t="str">
        <f>IFERROR(__xludf.DUMMYFUNCTION("""COMPUTED_VALUE"""),"Bash/Shell/PowerShell;HTML/CSS;JavaScript;Kotlin;Python;TypeScript")</f>
        <v>Bash/Shell/PowerShell;HTML/CSS;JavaScript;Kotlin;Python;TypeScript</v>
      </c>
    </row>
    <row r="1835">
      <c r="A1835" s="3">
        <v>1834.0</v>
      </c>
      <c r="B1835" s="4" t="str">
        <f>IFERROR(__xludf.DUMMYFUNCTION("""COMPUTED_VALUE"""),"C#")</f>
        <v>C#</v>
      </c>
    </row>
    <row r="1836">
      <c r="A1836" s="3">
        <v>1835.0</v>
      </c>
      <c r="B1836" s="4" t="str">
        <f>IFERROR(__xludf.DUMMYFUNCTION("""COMPUTED_VALUE"""),"Java;SQL")</f>
        <v>Java;SQL</v>
      </c>
    </row>
    <row r="1837">
      <c r="A1837" s="3">
        <v>1836.0</v>
      </c>
      <c r="B1837" s="4" t="str">
        <f>IFERROR(__xludf.DUMMYFUNCTION("""COMPUTED_VALUE"""),"Assembly;C;C++;C#;Java;Python;SQL")</f>
        <v>Assembly;C;C++;C#;Java;Python;SQL</v>
      </c>
    </row>
    <row r="1838">
      <c r="A1838" s="3">
        <v>1837.0</v>
      </c>
      <c r="B1838" s="4" t="str">
        <f>IFERROR(__xludf.DUMMYFUNCTION("""COMPUTED_VALUE"""),"Bash/Shell/PowerShell;HTML/CSS;JavaScript;Scala;SQL;TypeScript")</f>
        <v>Bash/Shell/PowerShell;HTML/CSS;JavaScript;Scala;SQL;TypeScript</v>
      </c>
    </row>
    <row r="1839">
      <c r="A1839" s="3">
        <v>1838.0</v>
      </c>
      <c r="B1839" s="4" t="str">
        <f>IFERROR(__xludf.DUMMYFUNCTION("""COMPUTED_VALUE"""),"Assembly;Bash/Shell/PowerShell;C;C++;C#;F#;Go;HTML/CSS;Java;JavaScript;Kotlin;Objective-C;PHP;Python;R;Ruby;Rust;Scala;SQL;Swift;TypeScript;VBA;WebAssembly")</f>
        <v>Assembly;Bash/Shell/PowerShell;C;C++;C#;F#;Go;HTML/CSS;Java;JavaScript;Kotlin;Objective-C;PHP;Python;R;Ruby;Rust;Scala;SQL;Swift;TypeScript;VBA;WebAssembly</v>
      </c>
    </row>
    <row r="1840">
      <c r="A1840" s="3">
        <v>1839.0</v>
      </c>
      <c r="B1840" s="4" t="str">
        <f>IFERROR(__xludf.DUMMYFUNCTION("""COMPUTED_VALUE"""),"Bash/Shell/PowerShell;C#;Java;Python")</f>
        <v>Bash/Shell/PowerShell;C#;Java;Python</v>
      </c>
    </row>
    <row r="1841">
      <c r="A1841" s="3">
        <v>1840.0</v>
      </c>
      <c r="B1841" s="4" t="str">
        <f>IFERROR(__xludf.DUMMYFUNCTION("""COMPUTED_VALUE"""),"Go;HTML/CSS;JavaScript;Kotlin")</f>
        <v>Go;HTML/CSS;JavaScript;Kotlin</v>
      </c>
    </row>
    <row r="1842">
      <c r="A1842" s="3">
        <v>1841.0</v>
      </c>
      <c r="B1842" s="4" t="str">
        <f>IFERROR(__xludf.DUMMYFUNCTION("""COMPUTED_VALUE"""),"HTML/CSS;JavaScript;Python")</f>
        <v>HTML/CSS;JavaScript;Python</v>
      </c>
    </row>
    <row r="1843">
      <c r="A1843" s="3">
        <v>1842.0</v>
      </c>
      <c r="B1843" s="4" t="str">
        <f>IFERROR(__xludf.DUMMYFUNCTION("""COMPUTED_VALUE"""),"Bash/Shell/PowerShell;C++;C#;HTML/CSS;JavaScript;Python;SQL;TypeScript")</f>
        <v>Bash/Shell/PowerShell;C++;C#;HTML/CSS;JavaScript;Python;SQL;TypeScript</v>
      </c>
    </row>
    <row r="1844">
      <c r="A1844" s="3">
        <v>1843.0</v>
      </c>
      <c r="B1844" s="4" t="str">
        <f>IFERROR(__xludf.DUMMYFUNCTION("""COMPUTED_VALUE"""),"Clojure;Other(s):")</f>
        <v>Clojure;Other(s):</v>
      </c>
    </row>
    <row r="1845">
      <c r="A1845" s="3">
        <v>1844.0</v>
      </c>
      <c r="B1845" s="4" t="str">
        <f>IFERROR(__xludf.DUMMYFUNCTION("""COMPUTED_VALUE"""),"Bash/Shell/PowerShell;HTML/CSS;Java;JavaScript")</f>
        <v>Bash/Shell/PowerShell;HTML/CSS;Java;JavaScript</v>
      </c>
    </row>
    <row r="1846">
      <c r="A1846" s="3">
        <v>1845.0</v>
      </c>
      <c r="B1846" s="4" t="str">
        <f>IFERROR(__xludf.DUMMYFUNCTION("""COMPUTED_VALUE"""),"Bash/Shell/PowerShell;HTML/CSS;JavaScript;Python")</f>
        <v>Bash/Shell/PowerShell;HTML/CSS;JavaScript;Python</v>
      </c>
    </row>
    <row r="1847">
      <c r="A1847" s="3">
        <v>1846.0</v>
      </c>
      <c r="B1847" s="4" t="str">
        <f>IFERROR(__xludf.DUMMYFUNCTION("""COMPUTED_VALUE"""),"Bash/Shell/PowerShell;C++")</f>
        <v>Bash/Shell/PowerShell;C++</v>
      </c>
    </row>
    <row r="1848">
      <c r="A1848" s="3">
        <v>1847.0</v>
      </c>
      <c r="B1848" s="4" t="str">
        <f>IFERROR(__xludf.DUMMYFUNCTION("""COMPUTED_VALUE"""),"Java")</f>
        <v>Java</v>
      </c>
    </row>
    <row r="1849">
      <c r="A1849" s="3">
        <v>1848.0</v>
      </c>
      <c r="B1849" s="4" t="str">
        <f>IFERROR(__xludf.DUMMYFUNCTION("""COMPUTED_VALUE"""),"C#")</f>
        <v>C#</v>
      </c>
    </row>
    <row r="1850">
      <c r="A1850" s="3">
        <v>1849.0</v>
      </c>
      <c r="B1850" s="4" t="str">
        <f>IFERROR(__xludf.DUMMYFUNCTION("""COMPUTED_VALUE"""),"R")</f>
        <v>R</v>
      </c>
    </row>
    <row r="1851">
      <c r="A1851" s="3">
        <v>1850.0</v>
      </c>
      <c r="B1851" s="4" t="str">
        <f>IFERROR(__xludf.DUMMYFUNCTION("""COMPUTED_VALUE"""),"C#;HTML/CSS;JavaScript;SQL")</f>
        <v>C#;HTML/CSS;JavaScript;SQL</v>
      </c>
    </row>
    <row r="1852">
      <c r="A1852" s="3">
        <v>1851.0</v>
      </c>
      <c r="B1852" s="4" t="str">
        <f>IFERROR(__xludf.DUMMYFUNCTION("""COMPUTED_VALUE"""),"Bash/Shell/PowerShell;HTML/CSS;JavaScript;Python;Scala;SQL")</f>
        <v>Bash/Shell/PowerShell;HTML/CSS;JavaScript;Python;Scala;SQL</v>
      </c>
    </row>
    <row r="1853">
      <c r="A1853" s="3">
        <v>1852.0</v>
      </c>
      <c r="B1853" s="4" t="str">
        <f>IFERROR(__xludf.DUMMYFUNCTION("""COMPUTED_VALUE"""),"R")</f>
        <v>R</v>
      </c>
    </row>
    <row r="1854">
      <c r="A1854" s="3">
        <v>1853.0</v>
      </c>
      <c r="B1854" s="4" t="str">
        <f>IFERROR(__xludf.DUMMYFUNCTION("""COMPUTED_VALUE"""),"HTML/CSS;JavaScript;PHP;Ruby")</f>
        <v>HTML/CSS;JavaScript;PHP;Ruby</v>
      </c>
    </row>
    <row r="1855">
      <c r="A1855" s="3">
        <v>1854.0</v>
      </c>
      <c r="B1855" s="4" t="str">
        <f>IFERROR(__xludf.DUMMYFUNCTION("""COMPUTED_VALUE"""),"Clojure;HTML/CSS;JavaScript;PHP;Swift")</f>
        <v>Clojure;HTML/CSS;JavaScript;PHP;Swift</v>
      </c>
    </row>
    <row r="1856">
      <c r="A1856" s="3">
        <v>1855.0</v>
      </c>
      <c r="B1856" s="4" t="str">
        <f>IFERROR(__xludf.DUMMYFUNCTION("""COMPUTED_VALUE"""),"HTML/CSS;Java;JavaScript;SQL")</f>
        <v>HTML/CSS;Java;JavaScript;SQL</v>
      </c>
    </row>
    <row r="1857">
      <c r="A1857" s="3">
        <v>1856.0</v>
      </c>
      <c r="B1857" s="4" t="str">
        <f>IFERROR(__xludf.DUMMYFUNCTION("""COMPUTED_VALUE"""),"Python;Other(s):")</f>
        <v>Python;Other(s):</v>
      </c>
    </row>
    <row r="1858">
      <c r="A1858" s="3">
        <v>1857.0</v>
      </c>
      <c r="B1858" s="4" t="str">
        <f>IFERROR(__xludf.DUMMYFUNCTION("""COMPUTED_VALUE"""),"Bash/Shell/PowerShell;Go;HTML/CSS;JavaScript;Kotlin;Python;Ruby;SQL")</f>
        <v>Bash/Shell/PowerShell;Go;HTML/CSS;JavaScript;Kotlin;Python;Ruby;SQL</v>
      </c>
    </row>
    <row r="1859">
      <c r="A1859" s="3">
        <v>1858.0</v>
      </c>
      <c r="B1859" s="4" t="str">
        <f>IFERROR(__xludf.DUMMYFUNCTION("""COMPUTED_VALUE"""),"Java;JavaScript;SQL")</f>
        <v>Java;JavaScript;SQL</v>
      </c>
    </row>
    <row r="1860">
      <c r="A1860" s="3">
        <v>1859.0</v>
      </c>
      <c r="B1860" s="4" t="str">
        <f>IFERROR(__xludf.DUMMYFUNCTION("""COMPUTED_VALUE"""),"Bash/Shell/PowerShell;C++;HTML/CSS;JavaScript;Python;SQL")</f>
        <v>Bash/Shell/PowerShell;C++;HTML/CSS;JavaScript;Python;SQL</v>
      </c>
    </row>
    <row r="1861">
      <c r="A1861" s="3">
        <v>1860.0</v>
      </c>
      <c r="B1861" s="4" t="str">
        <f>IFERROR(__xludf.DUMMYFUNCTION("""COMPUTED_VALUE"""),"C#")</f>
        <v>C#</v>
      </c>
    </row>
    <row r="1862">
      <c r="A1862" s="3">
        <v>1861.0</v>
      </c>
      <c r="B1862" s="4" t="str">
        <f>IFERROR(__xludf.DUMMYFUNCTION("""COMPUTED_VALUE"""),"HTML/CSS;Java;JavaScript;PHP;SQL;Other(s):")</f>
        <v>HTML/CSS;Java;JavaScript;PHP;SQL;Other(s):</v>
      </c>
    </row>
    <row r="1863">
      <c r="A1863" s="3">
        <v>1862.0</v>
      </c>
      <c r="B1863" s="4" t="str">
        <f>IFERROR(__xludf.DUMMYFUNCTION("""COMPUTED_VALUE"""),"C#;HTML/CSS;JavaScript;SQL")</f>
        <v>C#;HTML/CSS;JavaScript;SQL</v>
      </c>
    </row>
    <row r="1864">
      <c r="A1864" s="3">
        <v>1863.0</v>
      </c>
      <c r="B1864" s="4" t="str">
        <f>IFERROR(__xludf.DUMMYFUNCTION("""COMPUTED_VALUE"""),"Bash/Shell/PowerShell;Python")</f>
        <v>Bash/Shell/PowerShell;Python</v>
      </c>
    </row>
    <row r="1865">
      <c r="A1865" s="3">
        <v>1864.0</v>
      </c>
      <c r="B1865" s="4" t="str">
        <f>IFERROR(__xludf.DUMMYFUNCTION("""COMPUTED_VALUE"""),"HTML/CSS;Java;JavaScript;TypeScript")</f>
        <v>HTML/CSS;Java;JavaScript;TypeScript</v>
      </c>
    </row>
    <row r="1866">
      <c r="A1866" s="3">
        <v>1865.0</v>
      </c>
      <c r="B1866" s="4" t="str">
        <f>IFERROR(__xludf.DUMMYFUNCTION("""COMPUTED_VALUE"""),"C;Java")</f>
        <v>C;Java</v>
      </c>
    </row>
    <row r="1867">
      <c r="A1867" s="3">
        <v>1866.0</v>
      </c>
      <c r="B1867" s="4" t="str">
        <f>IFERROR(__xludf.DUMMYFUNCTION("""COMPUTED_VALUE"""),"HTML/CSS;Java;JavaScript;Kotlin;Scala")</f>
        <v>HTML/CSS;Java;JavaScript;Kotlin;Scala</v>
      </c>
    </row>
    <row r="1868">
      <c r="A1868" s="3">
        <v>1867.0</v>
      </c>
      <c r="B1868" s="4" t="str">
        <f>IFERROR(__xludf.DUMMYFUNCTION("""COMPUTED_VALUE"""),"Bash/Shell/PowerShell;C;Go;HTML/CSS;Java;JavaScript;PHP;Python;SQL;TypeScript")</f>
        <v>Bash/Shell/PowerShell;C;Go;HTML/CSS;Java;JavaScript;PHP;Python;SQL;TypeScript</v>
      </c>
    </row>
    <row r="1869">
      <c r="A1869" s="3">
        <v>1868.0</v>
      </c>
      <c r="B1869" s="4" t="str">
        <f>IFERROR(__xludf.DUMMYFUNCTION("""COMPUTED_VALUE"""),"Bash/Shell/PowerShell;Dart;HTML/CSS;Java;JavaScript;Kotlin;Objective-C;PHP;Python;SQL;Swift")</f>
        <v>Bash/Shell/PowerShell;Dart;HTML/CSS;Java;JavaScript;Kotlin;Objective-C;PHP;Python;SQL;Swift</v>
      </c>
    </row>
    <row r="1870">
      <c r="A1870" s="3">
        <v>1869.0</v>
      </c>
      <c r="B1870" s="4" t="str">
        <f>IFERROR(__xludf.DUMMYFUNCTION("""COMPUTED_VALUE"""),"Assembly;C;C++;C#;HTML/CSS;JavaScript;SQL")</f>
        <v>Assembly;C;C++;C#;HTML/CSS;JavaScript;SQL</v>
      </c>
    </row>
    <row r="1871">
      <c r="A1871" s="3">
        <v>1870.0</v>
      </c>
      <c r="B1871" s="4" t="str">
        <f>IFERROR(__xludf.DUMMYFUNCTION("""COMPUTED_VALUE"""),"Bash/Shell/PowerShell;HTML/CSS;JavaScript;Python;SQL;VBA")</f>
        <v>Bash/Shell/PowerShell;HTML/CSS;JavaScript;Python;SQL;VBA</v>
      </c>
    </row>
    <row r="1872">
      <c r="A1872" s="3">
        <v>1871.0</v>
      </c>
      <c r="B1872" s="4" t="str">
        <f>IFERROR(__xludf.DUMMYFUNCTION("""COMPUTED_VALUE"""),"C++;C#;HTML/CSS;JavaScript;Python;SQL;TypeScript")</f>
        <v>C++;C#;HTML/CSS;JavaScript;Python;SQL;TypeScript</v>
      </c>
    </row>
    <row r="1873">
      <c r="A1873" s="3">
        <v>1872.0</v>
      </c>
      <c r="B1873" s="4" t="str">
        <f>IFERROR(__xludf.DUMMYFUNCTION("""COMPUTED_VALUE"""),"HTML/CSS;Java")</f>
        <v>HTML/CSS;Java</v>
      </c>
    </row>
    <row r="1874">
      <c r="A1874" s="3">
        <v>1873.0</v>
      </c>
      <c r="B1874" s="4" t="str">
        <f>IFERROR(__xludf.DUMMYFUNCTION("""COMPUTED_VALUE"""),"C;C++;C#;HTML/CSS;JavaScript;TypeScript")</f>
        <v>C;C++;C#;HTML/CSS;JavaScript;TypeScript</v>
      </c>
    </row>
    <row r="1875">
      <c r="A1875" s="3">
        <v>1874.0</v>
      </c>
      <c r="B1875" s="4" t="str">
        <f>IFERROR(__xludf.DUMMYFUNCTION("""COMPUTED_VALUE"""),"HTML/CSS;JavaScript;Python;R;VBA")</f>
        <v>HTML/CSS;JavaScript;Python;R;VBA</v>
      </c>
    </row>
    <row r="1876">
      <c r="A1876" s="3">
        <v>1875.0</v>
      </c>
      <c r="B1876" s="4" t="str">
        <f>IFERROR(__xludf.DUMMYFUNCTION("""COMPUTED_VALUE"""),"Bash/Shell/PowerShell;C#;HTML/CSS;JavaScript;SQL;TypeScript")</f>
        <v>Bash/Shell/PowerShell;C#;HTML/CSS;JavaScript;SQL;TypeScript</v>
      </c>
    </row>
    <row r="1877">
      <c r="A1877" s="3">
        <v>1876.0</v>
      </c>
      <c r="B1877" s="4" t="str">
        <f>IFERROR(__xludf.DUMMYFUNCTION("""COMPUTED_VALUE"""),"C#;HTML/CSS;JavaScript;SQL;TypeScript")</f>
        <v>C#;HTML/CSS;JavaScript;SQL;TypeScript</v>
      </c>
    </row>
    <row r="1878">
      <c r="A1878" s="3">
        <v>1877.0</v>
      </c>
      <c r="B1878" s="4" t="str">
        <f>IFERROR(__xludf.DUMMYFUNCTION("""COMPUTED_VALUE"""),"C++;C#;HTML/CSS;Java;JavaScript;SQL")</f>
        <v>C++;C#;HTML/CSS;Java;JavaScript;SQL</v>
      </c>
    </row>
    <row r="1879">
      <c r="A1879" s="3">
        <v>1878.0</v>
      </c>
      <c r="B1879" s="4" t="str">
        <f>IFERROR(__xludf.DUMMYFUNCTION("""COMPUTED_VALUE"""),"Bash/Shell/PowerShell;C#;Elixir;HTML/CSS;Java;JavaScript;PHP;Python;Ruby;SQL")</f>
        <v>Bash/Shell/PowerShell;C#;Elixir;HTML/CSS;Java;JavaScript;PHP;Python;Ruby;SQL</v>
      </c>
    </row>
    <row r="1880">
      <c r="A1880" s="3">
        <v>1879.0</v>
      </c>
      <c r="B1880" s="4" t="str">
        <f>IFERROR(__xludf.DUMMYFUNCTION("""COMPUTED_VALUE"""),"Java")</f>
        <v>Java</v>
      </c>
    </row>
    <row r="1881">
      <c r="A1881" s="3">
        <v>1880.0</v>
      </c>
      <c r="B1881" s="4" t="str">
        <f>IFERROR(__xludf.DUMMYFUNCTION("""COMPUTED_VALUE"""),"Bash/Shell/PowerShell;HTML/CSS;JavaScript;PHP;Python;SQL;VBA")</f>
        <v>Bash/Shell/PowerShell;HTML/CSS;JavaScript;PHP;Python;SQL;VBA</v>
      </c>
    </row>
    <row r="1882">
      <c r="A1882" s="3">
        <v>1881.0</v>
      </c>
      <c r="B1882" s="4" t="str">
        <f>IFERROR(__xludf.DUMMYFUNCTION("""COMPUTED_VALUE"""),"Assembly;Bash/Shell/PowerShell;C;C++;C#;HTML/CSS;Java;JavaScript;PHP;Python;SQL;Swift;TypeScript;VBA")</f>
        <v>Assembly;Bash/Shell/PowerShell;C;C++;C#;HTML/CSS;Java;JavaScript;PHP;Python;SQL;Swift;TypeScript;VBA</v>
      </c>
    </row>
    <row r="1883">
      <c r="A1883" s="3">
        <v>1882.0</v>
      </c>
      <c r="B1883" s="4" t="str">
        <f>IFERROR(__xludf.DUMMYFUNCTION("""COMPUTED_VALUE"""),"Bash/Shell/PowerShell;C;HTML/CSS;Java;JavaScript;Objective-C;PHP;Python;SQL")</f>
        <v>Bash/Shell/PowerShell;C;HTML/CSS;Java;JavaScript;Objective-C;PHP;Python;SQL</v>
      </c>
    </row>
    <row r="1884">
      <c r="A1884" s="3">
        <v>1883.0</v>
      </c>
      <c r="B1884" s="4" t="str">
        <f>IFERROR(__xludf.DUMMYFUNCTION("""COMPUTED_VALUE"""),"Bash/Shell/PowerShell;Elixir;HTML/CSS;Java;JavaScript;Python;SQL;TypeScript")</f>
        <v>Bash/Shell/PowerShell;Elixir;HTML/CSS;Java;JavaScript;Python;SQL;TypeScript</v>
      </c>
    </row>
    <row r="1885">
      <c r="A1885" s="3">
        <v>1884.0</v>
      </c>
      <c r="B1885" s="4" t="str">
        <f>IFERROR(__xludf.DUMMYFUNCTION("""COMPUTED_VALUE"""),"Java")</f>
        <v>Java</v>
      </c>
    </row>
    <row r="1886">
      <c r="A1886" s="3">
        <v>1885.0</v>
      </c>
      <c r="B1886" s="4" t="str">
        <f>IFERROR(__xludf.DUMMYFUNCTION("""COMPUTED_VALUE"""),"Java;SQL")</f>
        <v>Java;SQL</v>
      </c>
    </row>
    <row r="1887">
      <c r="A1887" s="3">
        <v>1886.0</v>
      </c>
      <c r="B1887" s="4" t="str">
        <f>IFERROR(__xludf.DUMMYFUNCTION("""COMPUTED_VALUE"""),"C#;HTML/CSS;JavaScript;SQL")</f>
        <v>C#;HTML/CSS;JavaScript;SQL</v>
      </c>
    </row>
    <row r="1888">
      <c r="A1888" s="3">
        <v>1887.0</v>
      </c>
      <c r="B1888" s="4" t="str">
        <f>IFERROR(__xludf.DUMMYFUNCTION("""COMPUTED_VALUE"""),"Bash/Shell/PowerShell;C#;HTML/CSS;Java;JavaScript;SQL")</f>
        <v>Bash/Shell/PowerShell;C#;HTML/CSS;Java;JavaScript;SQL</v>
      </c>
    </row>
    <row r="1889">
      <c r="A1889" s="3">
        <v>1888.0</v>
      </c>
      <c r="B1889" s="4" t="str">
        <f>IFERROR(__xludf.DUMMYFUNCTION("""COMPUTED_VALUE"""),"C#;F#;Go;HTML/CSS;Java;JavaScript;Kotlin;Python;R;SQL;TypeScript")</f>
        <v>C#;F#;Go;HTML/CSS;Java;JavaScript;Kotlin;Python;R;SQL;TypeScript</v>
      </c>
    </row>
    <row r="1890">
      <c r="A1890" s="3">
        <v>1889.0</v>
      </c>
      <c r="B1890" s="4" t="str">
        <f>IFERROR(__xludf.DUMMYFUNCTION("""COMPUTED_VALUE"""),"Bash/Shell/PowerShell;HTML/CSS;Java;JavaScript;Other(s):")</f>
        <v>Bash/Shell/PowerShell;HTML/CSS;Java;JavaScript;Other(s):</v>
      </c>
    </row>
    <row r="1891">
      <c r="A1891" s="3">
        <v>1890.0</v>
      </c>
      <c r="B1891" s="4" t="str">
        <f>IFERROR(__xludf.DUMMYFUNCTION("""COMPUTED_VALUE"""),"Assembly;C;C++;Python")</f>
        <v>Assembly;C;C++;Python</v>
      </c>
    </row>
    <row r="1892">
      <c r="A1892" s="3">
        <v>1891.0</v>
      </c>
      <c r="B1892" s="4" t="str">
        <f>IFERROR(__xludf.DUMMYFUNCTION("""COMPUTED_VALUE"""),"C;C++;C#;HTML/CSS;Objective-C;SQL;Swift;TypeScript;Other(s):")</f>
        <v>C;C++;C#;HTML/CSS;Objective-C;SQL;Swift;TypeScript;Other(s):</v>
      </c>
    </row>
    <row r="1893">
      <c r="A1893" s="3">
        <v>1892.0</v>
      </c>
      <c r="B1893" s="4" t="str">
        <f>IFERROR(__xludf.DUMMYFUNCTION("""COMPUTED_VALUE"""),"Bash/Shell/PowerShell;C++;C#;JavaScript;SQL")</f>
        <v>Bash/Shell/PowerShell;C++;C#;JavaScript;SQL</v>
      </c>
    </row>
    <row r="1894">
      <c r="A1894" s="3">
        <v>1893.0</v>
      </c>
      <c r="B1894" s="4" t="str">
        <f>IFERROR(__xludf.DUMMYFUNCTION("""COMPUTED_VALUE"""),"Bash/Shell/PowerShell;HTML/CSS;JavaScript;Python;SQL;TypeScript;Other(s):")</f>
        <v>Bash/Shell/PowerShell;HTML/CSS;JavaScript;Python;SQL;TypeScript;Other(s):</v>
      </c>
    </row>
    <row r="1895">
      <c r="A1895" s="3">
        <v>1894.0</v>
      </c>
      <c r="B1895" s="4" t="str">
        <f>IFERROR(__xludf.DUMMYFUNCTION("""COMPUTED_VALUE"""),"Go;JavaScript")</f>
        <v>Go;JavaScript</v>
      </c>
    </row>
    <row r="1896">
      <c r="A1896" s="3">
        <v>1895.0</v>
      </c>
      <c r="B1896" s="4" t="str">
        <f>IFERROR(__xludf.DUMMYFUNCTION("""COMPUTED_VALUE"""),"C++;JavaScript;Python;SQL")</f>
        <v>C++;JavaScript;Python;SQL</v>
      </c>
    </row>
    <row r="1897">
      <c r="A1897" s="3">
        <v>1896.0</v>
      </c>
      <c r="B1897" s="4" t="str">
        <f>IFERROR(__xludf.DUMMYFUNCTION("""COMPUTED_VALUE"""),"Java;JavaScript;Kotlin;Objective-C;Rust;Swift;TypeScript")</f>
        <v>Java;JavaScript;Kotlin;Objective-C;Rust;Swift;TypeScript</v>
      </c>
    </row>
    <row r="1898">
      <c r="A1898" s="3">
        <v>1897.0</v>
      </c>
      <c r="B1898" s="4" t="str">
        <f>IFERROR(__xludf.DUMMYFUNCTION("""COMPUTED_VALUE"""),"Bash/Shell/PowerShell;C;C++;Go;HTML/CSS;JavaScript;Python;WebAssembly;Other(s):")</f>
        <v>Bash/Shell/PowerShell;C;C++;Go;HTML/CSS;JavaScript;Python;WebAssembly;Other(s):</v>
      </c>
    </row>
    <row r="1899">
      <c r="A1899" s="3">
        <v>1898.0</v>
      </c>
      <c r="B1899" s="4" t="str">
        <f>IFERROR(__xludf.DUMMYFUNCTION("""COMPUTED_VALUE"""),"Bash/Shell/PowerShell;HTML/CSS;JavaScript;R;VBA;Other(s):")</f>
        <v>Bash/Shell/PowerShell;HTML/CSS;JavaScript;R;VBA;Other(s):</v>
      </c>
    </row>
    <row r="1900">
      <c r="A1900" s="3">
        <v>1899.0</v>
      </c>
      <c r="B1900" s="4" t="str">
        <f>IFERROR(__xludf.DUMMYFUNCTION("""COMPUTED_VALUE"""),"C#;HTML/CSS;JavaScript;TypeScript")</f>
        <v>C#;HTML/CSS;JavaScript;TypeScript</v>
      </c>
    </row>
    <row r="1901">
      <c r="A1901" s="3">
        <v>1900.0</v>
      </c>
      <c r="B1901" s="4" t="str">
        <f>IFERROR(__xludf.DUMMYFUNCTION("""COMPUTED_VALUE"""),"Dart;Java;JavaScript;Kotlin")</f>
        <v>Dart;Java;JavaScript;Kotlin</v>
      </c>
    </row>
    <row r="1902">
      <c r="A1902" s="3">
        <v>1901.0</v>
      </c>
      <c r="B1902" s="4" t="str">
        <f>IFERROR(__xludf.DUMMYFUNCTION("""COMPUTED_VALUE"""),"Assembly;Bash/Shell/PowerShell;C;C++;C#;Clojure;F#;Go;HTML/CSS;Java;JavaScript;Kotlin;PHP;Python;Rust;Scala;SQL;TypeScript;WebAssembly;Other(s):")</f>
        <v>Assembly;Bash/Shell/PowerShell;C;C++;C#;Clojure;F#;Go;HTML/CSS;Java;JavaScript;Kotlin;PHP;Python;Rust;Scala;SQL;TypeScript;WebAssembly;Other(s):</v>
      </c>
    </row>
    <row r="1903">
      <c r="A1903" s="3">
        <v>1902.0</v>
      </c>
      <c r="B1903" s="4" t="str">
        <f>IFERROR(__xludf.DUMMYFUNCTION("""COMPUTED_VALUE"""),"C#;HTML/CSS;JavaScript;Ruby;SQL")</f>
        <v>C#;HTML/CSS;JavaScript;Ruby;SQL</v>
      </c>
    </row>
    <row r="1904">
      <c r="A1904" s="3">
        <v>1903.0</v>
      </c>
      <c r="B1904" s="4" t="str">
        <f>IFERROR(__xludf.DUMMYFUNCTION("""COMPUTED_VALUE"""),"Bash/Shell/PowerShell;C;C++;C#;HTML/CSS;Java;JavaScript;Python;SQL")</f>
        <v>Bash/Shell/PowerShell;C;C++;C#;HTML/CSS;Java;JavaScript;Python;SQL</v>
      </c>
    </row>
    <row r="1905">
      <c r="A1905" s="3">
        <v>1904.0</v>
      </c>
      <c r="B1905" s="4" t="str">
        <f>IFERROR(__xludf.DUMMYFUNCTION("""COMPUTED_VALUE"""),"C;C++;HTML/CSS;Java;JavaScript;Python;SQL")</f>
        <v>C;C++;HTML/CSS;Java;JavaScript;Python;SQL</v>
      </c>
    </row>
    <row r="1906">
      <c r="A1906" s="3">
        <v>1905.0</v>
      </c>
      <c r="B1906" s="4" t="str">
        <f>IFERROR(__xludf.DUMMYFUNCTION("""COMPUTED_VALUE"""),"C#;F#;HTML/CSS;SQL;Other(s):")</f>
        <v>C#;F#;HTML/CSS;SQL;Other(s):</v>
      </c>
    </row>
    <row r="1907">
      <c r="A1907" s="3">
        <v>1906.0</v>
      </c>
      <c r="B1907" s="4" t="str">
        <f>IFERROR(__xludf.DUMMYFUNCTION("""COMPUTED_VALUE"""),"C#;Python")</f>
        <v>C#;Python</v>
      </c>
    </row>
    <row r="1908">
      <c r="A1908" s="3">
        <v>1907.0</v>
      </c>
      <c r="B1908" s="4" t="str">
        <f>IFERROR(__xludf.DUMMYFUNCTION("""COMPUTED_VALUE"""),"Java;Kotlin")</f>
        <v>Java;Kotlin</v>
      </c>
    </row>
    <row r="1909">
      <c r="A1909" s="3">
        <v>1908.0</v>
      </c>
      <c r="B1909" s="4" t="str">
        <f>IFERROR(__xludf.DUMMYFUNCTION("""COMPUTED_VALUE"""),"C#;HTML/CSS;JavaScript;TypeScript")</f>
        <v>C#;HTML/CSS;JavaScript;TypeScript</v>
      </c>
    </row>
    <row r="1910">
      <c r="A1910" s="3">
        <v>1909.0</v>
      </c>
      <c r="B1910" s="4" t="str">
        <f>IFERROR(__xludf.DUMMYFUNCTION("""COMPUTED_VALUE"""),"Bash/Shell/PowerShell;C#;HTML/CSS;JavaScript;Python;R;SQL;VBA")</f>
        <v>Bash/Shell/PowerShell;C#;HTML/CSS;JavaScript;Python;R;SQL;VBA</v>
      </c>
    </row>
    <row r="1911">
      <c r="A1911" s="3">
        <v>1910.0</v>
      </c>
      <c r="B1911" s="4" t="str">
        <f>IFERROR(__xludf.DUMMYFUNCTION("""COMPUTED_VALUE"""),"C;C++;Java;Python;SQL;Swift;VBA")</f>
        <v>C;C++;Java;Python;SQL;Swift;VBA</v>
      </c>
    </row>
    <row r="1912">
      <c r="A1912" s="3">
        <v>1911.0</v>
      </c>
      <c r="B1912" s="4" t="str">
        <f>IFERROR(__xludf.DUMMYFUNCTION("""COMPUTED_VALUE"""),"Bash/Shell/PowerShell;HTML/CSS;Java;JavaScript;PHP;Ruby;SQL;TypeScript")</f>
        <v>Bash/Shell/PowerShell;HTML/CSS;Java;JavaScript;PHP;Ruby;SQL;TypeScript</v>
      </c>
    </row>
    <row r="1913">
      <c r="A1913" s="3">
        <v>1912.0</v>
      </c>
      <c r="B1913" s="4" t="str">
        <f>IFERROR(__xludf.DUMMYFUNCTION("""COMPUTED_VALUE"""),"Objective-C;Swift")</f>
        <v>Objective-C;Swift</v>
      </c>
    </row>
    <row r="1914">
      <c r="A1914" s="3">
        <v>1913.0</v>
      </c>
      <c r="B1914" s="4" t="str">
        <f>IFERROR(__xludf.DUMMYFUNCTION("""COMPUTED_VALUE"""),"C;C++;C#;HTML/CSS;Java;JavaScript;PHP;SQL")</f>
        <v>C;C++;C#;HTML/CSS;Java;JavaScript;PHP;SQL</v>
      </c>
    </row>
    <row r="1915">
      <c r="A1915" s="3">
        <v>1914.0</v>
      </c>
      <c r="B1915" s="4" t="str">
        <f>IFERROR(__xludf.DUMMYFUNCTION("""COMPUTED_VALUE"""),"C#;Java;JavaScript;Kotlin")</f>
        <v>C#;Java;JavaScript;Kotlin</v>
      </c>
    </row>
    <row r="1916">
      <c r="A1916" s="3">
        <v>1915.0</v>
      </c>
      <c r="B1916" s="4" t="str">
        <f>IFERROR(__xludf.DUMMYFUNCTION("""COMPUTED_VALUE"""),"Bash/Shell/PowerShell;Clojure;Go;HTML/CSS;SQL")</f>
        <v>Bash/Shell/PowerShell;Clojure;Go;HTML/CSS;SQL</v>
      </c>
    </row>
    <row r="1917">
      <c r="A1917" s="3">
        <v>1916.0</v>
      </c>
      <c r="B1917" s="4" t="str">
        <f>IFERROR(__xludf.DUMMYFUNCTION("""COMPUTED_VALUE"""),"Assembly")</f>
        <v>Assembly</v>
      </c>
    </row>
    <row r="1918">
      <c r="A1918" s="3">
        <v>1917.0</v>
      </c>
      <c r="B1918" s="4" t="str">
        <f>IFERROR(__xludf.DUMMYFUNCTION("""COMPUTED_VALUE"""),"C#;JavaScript;Python;SQL")</f>
        <v>C#;JavaScript;Python;SQL</v>
      </c>
    </row>
    <row r="1919">
      <c r="A1919" s="3">
        <v>1918.0</v>
      </c>
      <c r="B1919" s="4" t="str">
        <f>IFERROR(__xludf.DUMMYFUNCTION("""COMPUTED_VALUE"""),"Assembly;C++;HTML/CSS;Java;JavaScript;PHP;SQL")</f>
        <v>Assembly;C++;HTML/CSS;Java;JavaScript;PHP;SQL</v>
      </c>
    </row>
    <row r="1920">
      <c r="A1920" s="3">
        <v>1919.0</v>
      </c>
      <c r="B1920" s="4" t="str">
        <f>IFERROR(__xludf.DUMMYFUNCTION("""COMPUTED_VALUE"""),"C++")</f>
        <v>C++</v>
      </c>
    </row>
    <row r="1921">
      <c r="A1921" s="3">
        <v>1920.0</v>
      </c>
      <c r="B1921" s="4" t="str">
        <f>IFERROR(__xludf.DUMMYFUNCTION("""COMPUTED_VALUE"""),"HTML/CSS;Java;JavaScript;TypeScript")</f>
        <v>HTML/CSS;Java;JavaScript;TypeScript</v>
      </c>
    </row>
    <row r="1922">
      <c r="A1922" s="3">
        <v>1921.0</v>
      </c>
      <c r="B1922" s="4" t="str">
        <f>IFERROR(__xludf.DUMMYFUNCTION("""COMPUTED_VALUE"""),"C#;HTML/CSS;Java;JavaScript;TypeScript;VBA")</f>
        <v>C#;HTML/CSS;Java;JavaScript;TypeScript;VBA</v>
      </c>
    </row>
    <row r="1923">
      <c r="A1923" s="3">
        <v>1922.0</v>
      </c>
      <c r="B1923" s="4" t="str">
        <f>IFERROR(__xludf.DUMMYFUNCTION("""COMPUTED_VALUE"""),"Python;Ruby")</f>
        <v>Python;Ruby</v>
      </c>
    </row>
    <row r="1924">
      <c r="A1924" s="3">
        <v>1923.0</v>
      </c>
      <c r="B1924" s="4" t="str">
        <f>IFERROR(__xludf.DUMMYFUNCTION("""COMPUTED_VALUE"""),"Bash/Shell/PowerShell;HTML/CSS;Java;JavaScript;TypeScript")</f>
        <v>Bash/Shell/PowerShell;HTML/CSS;Java;JavaScript;TypeScript</v>
      </c>
    </row>
    <row r="1925">
      <c r="A1925" s="3">
        <v>1924.0</v>
      </c>
      <c r="B1925" s="4" t="str">
        <f>IFERROR(__xludf.DUMMYFUNCTION("""COMPUTED_VALUE"""),"Bash/Shell/PowerShell;C#;HTML/CSS;JavaScript;Python;R;SQL;VBA")</f>
        <v>Bash/Shell/PowerShell;C#;HTML/CSS;JavaScript;Python;R;SQL;VBA</v>
      </c>
    </row>
    <row r="1926">
      <c r="A1926" s="3">
        <v>1925.0</v>
      </c>
      <c r="B1926" s="4" t="str">
        <f>IFERROR(__xludf.DUMMYFUNCTION("""COMPUTED_VALUE"""),"HTML/CSS;JavaScript;PHP")</f>
        <v>HTML/CSS;JavaScript;PHP</v>
      </c>
    </row>
    <row r="1927">
      <c r="A1927" s="3">
        <v>1926.0</v>
      </c>
      <c r="B1927" s="4" t="str">
        <f>IFERROR(__xludf.DUMMYFUNCTION("""COMPUTED_VALUE"""),"Python;Ruby;SQL;Other(s):")</f>
        <v>Python;Ruby;SQL;Other(s):</v>
      </c>
    </row>
    <row r="1928">
      <c r="A1928" s="3">
        <v>1927.0</v>
      </c>
      <c r="B1928" s="4" t="str">
        <f>IFERROR(__xludf.DUMMYFUNCTION("""COMPUTED_VALUE"""),"Bash/Shell/PowerShell;Go;HTML/CSS;Java;JavaScript;Scala;TypeScript")</f>
        <v>Bash/Shell/PowerShell;Go;HTML/CSS;Java;JavaScript;Scala;TypeScript</v>
      </c>
    </row>
    <row r="1929">
      <c r="A1929" s="3">
        <v>1928.0</v>
      </c>
      <c r="B1929" s="4" t="str">
        <f>IFERROR(__xludf.DUMMYFUNCTION("""COMPUTED_VALUE"""),"HTML/CSS;JavaScript")</f>
        <v>HTML/CSS;JavaScript</v>
      </c>
    </row>
    <row r="1930">
      <c r="A1930" s="3">
        <v>1929.0</v>
      </c>
      <c r="B1930" s="4" t="str">
        <f>IFERROR(__xludf.DUMMYFUNCTION("""COMPUTED_VALUE"""),"Bash/Shell/PowerShell;HTML/CSS;JavaScript;Python;SQL;Other(s):")</f>
        <v>Bash/Shell/PowerShell;HTML/CSS;JavaScript;Python;SQL;Other(s):</v>
      </c>
    </row>
    <row r="1931">
      <c r="A1931" s="3">
        <v>1930.0</v>
      </c>
      <c r="B1931" s="4" t="str">
        <f>IFERROR(__xludf.DUMMYFUNCTION("""COMPUTED_VALUE"""),"C#;HTML/CSS;Java;JavaScript;Objective-C;Scala;SQL;TypeScript")</f>
        <v>C#;HTML/CSS;Java;JavaScript;Objective-C;Scala;SQL;TypeScript</v>
      </c>
    </row>
    <row r="1932">
      <c r="A1932" s="3">
        <v>1931.0</v>
      </c>
      <c r="B1932" s="4" t="str">
        <f>IFERROR(__xludf.DUMMYFUNCTION("""COMPUTED_VALUE"""),"Bash/Shell/PowerShell;HTML/CSS;JavaScript;Python;SQL")</f>
        <v>Bash/Shell/PowerShell;HTML/CSS;JavaScript;Python;SQL</v>
      </c>
    </row>
    <row r="1933">
      <c r="A1933" s="3">
        <v>1932.0</v>
      </c>
      <c r="B1933" s="4" t="str">
        <f>IFERROR(__xludf.DUMMYFUNCTION("""COMPUTED_VALUE"""),"Assembly;Bash/Shell/PowerShell;C++;C#;JavaScript;Python")</f>
        <v>Assembly;Bash/Shell/PowerShell;C++;C#;JavaScript;Python</v>
      </c>
    </row>
    <row r="1934">
      <c r="A1934" s="3">
        <v>1933.0</v>
      </c>
      <c r="B1934" s="4" t="str">
        <f>IFERROR(__xludf.DUMMYFUNCTION("""COMPUTED_VALUE"""),"C#;HTML/CSS;Java;JavaScript;TypeScript")</f>
        <v>C#;HTML/CSS;Java;JavaScript;TypeScript</v>
      </c>
    </row>
    <row r="1935">
      <c r="A1935" s="3">
        <v>1934.0</v>
      </c>
      <c r="B1935" s="4" t="str">
        <f>IFERROR(__xludf.DUMMYFUNCTION("""COMPUTED_VALUE"""),"Bash/Shell/PowerShell;HTML/CSS;JavaScript;Python;SQL")</f>
        <v>Bash/Shell/PowerShell;HTML/CSS;JavaScript;Python;SQL</v>
      </c>
    </row>
    <row r="1936">
      <c r="A1936" s="3">
        <v>1935.0</v>
      </c>
      <c r="B1936" s="4" t="str">
        <f>IFERROR(__xludf.DUMMYFUNCTION("""COMPUTED_VALUE"""),"C++;HTML/CSS;Python")</f>
        <v>C++;HTML/CSS;Python</v>
      </c>
    </row>
    <row r="1937">
      <c r="A1937" s="3">
        <v>1936.0</v>
      </c>
      <c r="B1937" s="4" t="str">
        <f>IFERROR(__xludf.DUMMYFUNCTION("""COMPUTED_VALUE"""),"Bash/Shell/PowerShell;C;C++;C#;HTML/CSS;Java;JavaScript;PHP;SQL")</f>
        <v>Bash/Shell/PowerShell;C;C++;C#;HTML/CSS;Java;JavaScript;PHP;SQL</v>
      </c>
    </row>
    <row r="1938">
      <c r="A1938" s="3">
        <v>1937.0</v>
      </c>
      <c r="B1938" s="4" t="str">
        <f>IFERROR(__xludf.DUMMYFUNCTION("""COMPUTED_VALUE"""),"Bash/Shell/PowerShell;HTML/CSS;Java;PHP;Python;R;SQL")</f>
        <v>Bash/Shell/PowerShell;HTML/CSS;Java;PHP;Python;R;SQL</v>
      </c>
    </row>
    <row r="1939">
      <c r="A1939" s="3">
        <v>1938.0</v>
      </c>
      <c r="B1939" s="4" t="str">
        <f>IFERROR(__xludf.DUMMYFUNCTION("""COMPUTED_VALUE"""),"Bash/Shell/PowerShell;C#;HTML/CSS;Java;JavaScript;SQL")</f>
        <v>Bash/Shell/PowerShell;C#;HTML/CSS;Java;JavaScript;SQL</v>
      </c>
    </row>
    <row r="1940">
      <c r="A1940" s="3">
        <v>1939.0</v>
      </c>
      <c r="B1940" s="4" t="str">
        <f>IFERROR(__xludf.DUMMYFUNCTION("""COMPUTED_VALUE"""),"C#;SQL;Other(s):")</f>
        <v>C#;SQL;Other(s):</v>
      </c>
    </row>
    <row r="1941">
      <c r="A1941" s="3">
        <v>1940.0</v>
      </c>
      <c r="B1941" s="4" t="str">
        <f>IFERROR(__xludf.DUMMYFUNCTION("""COMPUTED_VALUE"""),"C#;Java;Objective-C;VBA")</f>
        <v>C#;Java;Objective-C;VBA</v>
      </c>
    </row>
    <row r="1942">
      <c r="A1942" s="3">
        <v>1941.0</v>
      </c>
      <c r="B1942" s="4" t="str">
        <f>IFERROR(__xludf.DUMMYFUNCTION("""COMPUTED_VALUE"""),"Bash/Shell/PowerShell;C#;HTML/CSS;JavaScript;PHP;Python;SQL;VBA")</f>
        <v>Bash/Shell/PowerShell;C#;HTML/CSS;JavaScript;PHP;Python;SQL;VBA</v>
      </c>
    </row>
    <row r="1943">
      <c r="A1943" s="3">
        <v>1942.0</v>
      </c>
      <c r="B1943" s="4" t="str">
        <f>IFERROR(__xludf.DUMMYFUNCTION("""COMPUTED_VALUE"""),"Assembly;C;HTML/CSS;Java;JavaScript;PHP;SQL")</f>
        <v>Assembly;C;HTML/CSS;Java;JavaScript;PHP;SQL</v>
      </c>
    </row>
    <row r="1944">
      <c r="A1944" s="3">
        <v>1943.0</v>
      </c>
      <c r="B1944" s="4" t="str">
        <f>IFERROR(__xludf.DUMMYFUNCTION("""COMPUTED_VALUE"""),"C++;Python")</f>
        <v>C++;Python</v>
      </c>
    </row>
    <row r="1945">
      <c r="A1945" s="3">
        <v>1944.0</v>
      </c>
      <c r="B1945" s="4" t="str">
        <f>IFERROR(__xludf.DUMMYFUNCTION("""COMPUTED_VALUE"""),"Assembly;Bash/Shell/PowerShell;C;C++;C#;HTML/CSS;Java;JavaScript;PHP;Python;SQL")</f>
        <v>Assembly;Bash/Shell/PowerShell;C;C++;C#;HTML/CSS;Java;JavaScript;PHP;Python;SQL</v>
      </c>
    </row>
    <row r="1946">
      <c r="A1946" s="3">
        <v>1945.0</v>
      </c>
      <c r="B1946" s="4" t="str">
        <f>IFERROR(__xludf.DUMMYFUNCTION("""COMPUTED_VALUE"""),"Bash/Shell/PowerShell;HTML/CSS;JavaScript;SQL;TypeScript")</f>
        <v>Bash/Shell/PowerShell;HTML/CSS;JavaScript;SQL;TypeScript</v>
      </c>
    </row>
    <row r="1947">
      <c r="A1947" s="3">
        <v>1946.0</v>
      </c>
      <c r="B1947" s="4" t="str">
        <f>IFERROR(__xludf.DUMMYFUNCTION("""COMPUTED_VALUE"""),"Bash/Shell/PowerShell;C++;C#;HTML/CSS;JavaScript;SQL")</f>
        <v>Bash/Shell/PowerShell;C++;C#;HTML/CSS;JavaScript;SQL</v>
      </c>
    </row>
    <row r="1948">
      <c r="A1948" s="3">
        <v>1947.0</v>
      </c>
      <c r="B1948" s="4" t="str">
        <f>IFERROR(__xludf.DUMMYFUNCTION("""COMPUTED_VALUE"""),"C#;HTML/CSS;JavaScript;SQL")</f>
        <v>C#;HTML/CSS;JavaScript;SQL</v>
      </c>
    </row>
    <row r="1949">
      <c r="A1949" s="3">
        <v>1948.0</v>
      </c>
      <c r="B1949" s="4" t="str">
        <f>IFERROR(__xludf.DUMMYFUNCTION("""COMPUTED_VALUE"""),"Bash/Shell/PowerShell;C#;HTML/CSS;Java;JavaScript;SQL;Swift;TypeScript")</f>
        <v>Bash/Shell/PowerShell;C#;HTML/CSS;Java;JavaScript;SQL;Swift;TypeScript</v>
      </c>
    </row>
    <row r="1950">
      <c r="A1950" s="3">
        <v>1949.0</v>
      </c>
      <c r="B1950" s="4" t="str">
        <f>IFERROR(__xludf.DUMMYFUNCTION("""COMPUTED_VALUE"""),"Python;Other(s):")</f>
        <v>Python;Other(s):</v>
      </c>
    </row>
    <row r="1951">
      <c r="A1951" s="3">
        <v>1950.0</v>
      </c>
      <c r="B1951" s="4" t="str">
        <f>IFERROR(__xludf.DUMMYFUNCTION("""COMPUTED_VALUE"""),"Bash/Shell/PowerShell;HTML/CSS;JavaScript;TypeScript")</f>
        <v>Bash/Shell/PowerShell;HTML/CSS;JavaScript;TypeScript</v>
      </c>
    </row>
    <row r="1952">
      <c r="A1952" s="3">
        <v>1951.0</v>
      </c>
      <c r="B1952" s="4" t="str">
        <f>IFERROR(__xludf.DUMMYFUNCTION("""COMPUTED_VALUE"""),"C#;HTML/CSS;Java;JavaScript;SQL;TypeScript")</f>
        <v>C#;HTML/CSS;Java;JavaScript;SQL;TypeScript</v>
      </c>
    </row>
    <row r="1953">
      <c r="A1953" s="3">
        <v>1952.0</v>
      </c>
      <c r="B1953" s="4" t="str">
        <f>IFERROR(__xludf.DUMMYFUNCTION("""COMPUTED_VALUE"""),"HTML/CSS;JavaScript;PHP;SQL")</f>
        <v>HTML/CSS;JavaScript;PHP;SQL</v>
      </c>
    </row>
    <row r="1954">
      <c r="A1954" s="3">
        <v>1953.0</v>
      </c>
      <c r="B1954" s="4" t="str">
        <f>IFERROR(__xludf.DUMMYFUNCTION("""COMPUTED_VALUE"""),"Bash/Shell/PowerShell;HTML/CSS;Java;JavaScript;SQL")</f>
        <v>Bash/Shell/PowerShell;HTML/CSS;Java;JavaScript;SQL</v>
      </c>
    </row>
    <row r="1955">
      <c r="A1955" s="3">
        <v>1954.0</v>
      </c>
      <c r="B1955" s="4" t="str">
        <f>IFERROR(__xludf.DUMMYFUNCTION("""COMPUTED_VALUE"""),"Bash/Shell/PowerShell;HTML/CSS;JavaScript;PHP;SQL")</f>
        <v>Bash/Shell/PowerShell;HTML/CSS;JavaScript;PHP;SQL</v>
      </c>
    </row>
    <row r="1956">
      <c r="A1956" s="3">
        <v>1955.0</v>
      </c>
      <c r="B1956" s="4" t="str">
        <f>IFERROR(__xludf.DUMMYFUNCTION("""COMPUTED_VALUE"""),"Bash/Shell/PowerShell;Java")</f>
        <v>Bash/Shell/PowerShell;Java</v>
      </c>
    </row>
    <row r="1957">
      <c r="A1957" s="3">
        <v>1956.0</v>
      </c>
      <c r="B1957" s="4" t="str">
        <f>IFERROR(__xludf.DUMMYFUNCTION("""COMPUTED_VALUE"""),"C#;JavaScript;SQL")</f>
        <v>C#;JavaScript;SQL</v>
      </c>
    </row>
    <row r="1958">
      <c r="A1958" s="3">
        <v>1957.0</v>
      </c>
      <c r="B1958" s="4" t="str">
        <f>IFERROR(__xludf.DUMMYFUNCTION("""COMPUTED_VALUE"""),"C++;C#")</f>
        <v>C++;C#</v>
      </c>
    </row>
    <row r="1959">
      <c r="A1959" s="3">
        <v>1958.0</v>
      </c>
      <c r="B1959" s="4" t="str">
        <f>IFERROR(__xludf.DUMMYFUNCTION("""COMPUTED_VALUE"""),"C#;HTML/CSS;Java;JavaScript")</f>
        <v>C#;HTML/CSS;Java;JavaScript</v>
      </c>
    </row>
    <row r="1960">
      <c r="A1960" s="3">
        <v>1959.0</v>
      </c>
      <c r="B1960" s="4" t="str">
        <f>IFERROR(__xludf.DUMMYFUNCTION("""COMPUTED_VALUE"""),"HTML/CSS;JavaScript;Ruby")</f>
        <v>HTML/CSS;JavaScript;Ruby</v>
      </c>
    </row>
    <row r="1961">
      <c r="A1961" s="3">
        <v>1960.0</v>
      </c>
      <c r="B1961" s="4" t="str">
        <f>IFERROR(__xludf.DUMMYFUNCTION("""COMPUTED_VALUE"""),"HTML/CSS;Java;PHP;SQL")</f>
        <v>HTML/CSS;Java;PHP;SQL</v>
      </c>
    </row>
    <row r="1962">
      <c r="A1962" s="3">
        <v>1961.0</v>
      </c>
      <c r="B1962" s="4" t="str">
        <f>IFERROR(__xludf.DUMMYFUNCTION("""COMPUTED_VALUE"""),"C#;HTML/CSS;JavaScript;SQL")</f>
        <v>C#;HTML/CSS;JavaScript;SQL</v>
      </c>
    </row>
    <row r="1963">
      <c r="A1963" s="3">
        <v>1962.0</v>
      </c>
      <c r="B1963" s="4" t="str">
        <f>IFERROR(__xludf.DUMMYFUNCTION("""COMPUTED_VALUE"""),"C++;JavaScript;SQL")</f>
        <v>C++;JavaScript;SQL</v>
      </c>
    </row>
    <row r="1964">
      <c r="A1964" s="3">
        <v>1963.0</v>
      </c>
      <c r="B1964" s="4" t="str">
        <f>IFERROR(__xludf.DUMMYFUNCTION("""COMPUTED_VALUE"""),"C;C++;C#;Go;HTML/CSS;Java;JavaScript;Python;R;Scala;SQL;VBA")</f>
        <v>C;C++;C#;Go;HTML/CSS;Java;JavaScript;Python;R;Scala;SQL;VBA</v>
      </c>
    </row>
    <row r="1965">
      <c r="A1965" s="3">
        <v>1964.0</v>
      </c>
      <c r="B1965" s="4" t="str">
        <f>IFERROR(__xludf.DUMMYFUNCTION("""COMPUTED_VALUE"""),"Elixir;HTML/CSS;Java;JavaScript")</f>
        <v>Elixir;HTML/CSS;Java;JavaScript</v>
      </c>
    </row>
    <row r="1966">
      <c r="A1966" s="3">
        <v>1965.0</v>
      </c>
      <c r="B1966" s="4" t="str">
        <f>IFERROR(__xludf.DUMMYFUNCTION("""COMPUTED_VALUE"""),"Python")</f>
        <v>Python</v>
      </c>
    </row>
    <row r="1967">
      <c r="A1967" s="3">
        <v>1966.0</v>
      </c>
      <c r="B1967" s="4" t="str">
        <f>IFERROR(__xludf.DUMMYFUNCTION("""COMPUTED_VALUE"""),"C#;PHP;SQL")</f>
        <v>C#;PHP;SQL</v>
      </c>
    </row>
    <row r="1968">
      <c r="A1968" s="3">
        <v>1967.0</v>
      </c>
      <c r="B1968" s="4" t="str">
        <f>IFERROR(__xludf.DUMMYFUNCTION("""COMPUTED_VALUE"""),"C;C#;HTML/CSS;Java;JavaScript;Python;R;SQL;TypeScript")</f>
        <v>C;C#;HTML/CSS;Java;JavaScript;Python;R;SQL;TypeScript</v>
      </c>
    </row>
    <row r="1969">
      <c r="A1969" s="3">
        <v>1968.0</v>
      </c>
      <c r="B1969" s="4" t="str">
        <f>IFERROR(__xludf.DUMMYFUNCTION("""COMPUTED_VALUE"""),"Bash/Shell/PowerShell;C#;HTML/CSS;Java;JavaScript;TypeScript;Other(s):")</f>
        <v>Bash/Shell/PowerShell;C#;HTML/CSS;Java;JavaScript;TypeScript;Other(s):</v>
      </c>
    </row>
    <row r="1970">
      <c r="A1970" s="3">
        <v>1969.0</v>
      </c>
      <c r="B1970" s="4" t="str">
        <f>IFERROR(__xludf.DUMMYFUNCTION("""COMPUTED_VALUE"""),"C;C++")</f>
        <v>C;C++</v>
      </c>
    </row>
    <row r="1971">
      <c r="A1971" s="3">
        <v>1970.0</v>
      </c>
      <c r="B1971" s="4" t="str">
        <f>IFERROR(__xludf.DUMMYFUNCTION("""COMPUTED_VALUE"""),"C++;Python")</f>
        <v>C++;Python</v>
      </c>
    </row>
    <row r="1972">
      <c r="A1972" s="3">
        <v>1971.0</v>
      </c>
      <c r="B1972" s="4" t="str">
        <f>IFERROR(__xludf.DUMMYFUNCTION("""COMPUTED_VALUE"""),"Bash/Shell/PowerShell;Go;HTML/CSS;JavaScript;Python;Ruby;TypeScript")</f>
        <v>Bash/Shell/PowerShell;Go;HTML/CSS;JavaScript;Python;Ruby;TypeScript</v>
      </c>
    </row>
    <row r="1973">
      <c r="A1973" s="3">
        <v>1972.0</v>
      </c>
      <c r="B1973" s="4" t="str">
        <f>IFERROR(__xludf.DUMMYFUNCTION("""COMPUTED_VALUE"""),"C++;C#;Go;HTML/CSS;JavaScript;Python;SQL")</f>
        <v>C++;C#;Go;HTML/CSS;JavaScript;Python;SQL</v>
      </c>
    </row>
    <row r="1974">
      <c r="A1974" s="3">
        <v>1973.0</v>
      </c>
      <c r="B1974" s="4" t="str">
        <f>IFERROR(__xludf.DUMMYFUNCTION("""COMPUTED_VALUE"""),"HTML/CSS;JavaScript;Ruby;SQL")</f>
        <v>HTML/CSS;JavaScript;Ruby;SQL</v>
      </c>
    </row>
    <row r="1975">
      <c r="A1975" s="3">
        <v>1974.0</v>
      </c>
      <c r="B1975" s="4" t="str">
        <f>IFERROR(__xludf.DUMMYFUNCTION("""COMPUTED_VALUE"""),"Bash/Shell/PowerShell;HTML/CSS;JavaScript")</f>
        <v>Bash/Shell/PowerShell;HTML/CSS;JavaScript</v>
      </c>
    </row>
    <row r="1976">
      <c r="A1976" s="3">
        <v>1975.0</v>
      </c>
      <c r="B1976" s="4" t="str">
        <f>IFERROR(__xludf.DUMMYFUNCTION("""COMPUTED_VALUE"""),"Bash/Shell/PowerShell;HTML/CSS;Java;JavaScript;Ruby")</f>
        <v>Bash/Shell/PowerShell;HTML/CSS;Java;JavaScript;Ruby</v>
      </c>
    </row>
    <row r="1977">
      <c r="A1977" s="3">
        <v>1976.0</v>
      </c>
      <c r="B1977" s="4" t="str">
        <f>IFERROR(__xludf.DUMMYFUNCTION("""COMPUTED_VALUE"""),"Bash/Shell/PowerShell;HTML/CSS;Java;JavaScript;Kotlin;Objective-C;Python;SQL;Swift")</f>
        <v>Bash/Shell/PowerShell;HTML/CSS;Java;JavaScript;Kotlin;Objective-C;Python;SQL;Swift</v>
      </c>
    </row>
    <row r="1978">
      <c r="A1978" s="3">
        <v>1977.0</v>
      </c>
      <c r="B1978" s="4" t="str">
        <f>IFERROR(__xludf.DUMMYFUNCTION("""COMPUTED_VALUE"""),"C;C#;HTML/CSS;Java;JavaScript;Ruby")</f>
        <v>C;C#;HTML/CSS;Java;JavaScript;Ruby</v>
      </c>
    </row>
    <row r="1979">
      <c r="A1979" s="3">
        <v>1978.0</v>
      </c>
      <c r="B1979" s="4" t="str">
        <f>IFERROR(__xludf.DUMMYFUNCTION("""COMPUTED_VALUE"""),"C;C++;Java;PHP;Python;Ruby;SQL")</f>
        <v>C;C++;Java;PHP;Python;Ruby;SQL</v>
      </c>
    </row>
    <row r="1980">
      <c r="A1980" s="3">
        <v>1979.0</v>
      </c>
      <c r="B1980" s="4" t="str">
        <f>IFERROR(__xludf.DUMMYFUNCTION("""COMPUTED_VALUE"""),"Bash/Shell/PowerShell;C#;F#;HTML/CSS;JavaScript;SQL;VBA")</f>
        <v>Bash/Shell/PowerShell;C#;F#;HTML/CSS;JavaScript;SQL;VBA</v>
      </c>
    </row>
    <row r="1981">
      <c r="A1981" s="3">
        <v>1980.0</v>
      </c>
      <c r="B1981" s="4" t="str">
        <f>IFERROR(__xludf.DUMMYFUNCTION("""COMPUTED_VALUE"""),"C#;Python;SQL")</f>
        <v>C#;Python;SQL</v>
      </c>
    </row>
    <row r="1982">
      <c r="A1982" s="3">
        <v>1981.0</v>
      </c>
      <c r="B1982" s="4" t="str">
        <f>IFERROR(__xludf.DUMMYFUNCTION("""COMPUTED_VALUE"""),"R")</f>
        <v>R</v>
      </c>
    </row>
    <row r="1983">
      <c r="A1983" s="3">
        <v>1982.0</v>
      </c>
      <c r="B1983" s="4" t="str">
        <f>IFERROR(__xludf.DUMMYFUNCTION("""COMPUTED_VALUE"""),"JavaScript;TypeScript")</f>
        <v>JavaScript;TypeScript</v>
      </c>
    </row>
    <row r="1984">
      <c r="A1984" s="3">
        <v>1983.0</v>
      </c>
      <c r="B1984" s="4" t="str">
        <f>IFERROR(__xludf.DUMMYFUNCTION("""COMPUTED_VALUE"""),"C#;F#;JavaScript;Scala;TypeScript;Other(s):")</f>
        <v>C#;F#;JavaScript;Scala;TypeScript;Other(s):</v>
      </c>
    </row>
    <row r="1985">
      <c r="A1985" s="3">
        <v>1984.0</v>
      </c>
      <c r="B1985" s="4" t="str">
        <f>IFERROR(__xludf.DUMMYFUNCTION("""COMPUTED_VALUE"""),"C#;HTML/CSS;JavaScript;SQL")</f>
        <v>C#;HTML/CSS;JavaScript;SQL</v>
      </c>
    </row>
    <row r="1986">
      <c r="A1986" s="3">
        <v>1985.0</v>
      </c>
      <c r="B1986" s="4" t="str">
        <f>IFERROR(__xludf.DUMMYFUNCTION("""COMPUTED_VALUE"""),"C#")</f>
        <v>C#</v>
      </c>
    </row>
    <row r="1987">
      <c r="A1987" s="3">
        <v>1986.0</v>
      </c>
      <c r="B1987" s="4" t="str">
        <f>IFERROR(__xludf.DUMMYFUNCTION("""COMPUTED_VALUE"""),"Bash/Shell/PowerShell;C;HTML/CSS;JavaScript;SQL")</f>
        <v>Bash/Shell/PowerShell;C;HTML/CSS;JavaScript;SQL</v>
      </c>
    </row>
    <row r="1988">
      <c r="A1988" s="3">
        <v>1987.0</v>
      </c>
      <c r="B1988" s="4" t="str">
        <f>IFERROR(__xludf.DUMMYFUNCTION("""COMPUTED_VALUE"""),"C;C++;Java;JavaScript;Other(s):")</f>
        <v>C;C++;Java;JavaScript;Other(s):</v>
      </c>
    </row>
    <row r="1989">
      <c r="A1989" s="3">
        <v>1988.0</v>
      </c>
      <c r="B1989" s="4" t="str">
        <f>IFERROR(__xludf.DUMMYFUNCTION("""COMPUTED_VALUE"""),"Bash/Shell/PowerShell;C;HTML/CSS;JavaScript;Python")</f>
        <v>Bash/Shell/PowerShell;C;HTML/CSS;JavaScript;Python</v>
      </c>
    </row>
    <row r="1990">
      <c r="A1990" s="3">
        <v>1989.0</v>
      </c>
      <c r="B1990" s="4" t="str">
        <f>IFERROR(__xludf.DUMMYFUNCTION("""COMPUTED_VALUE"""),"C#;SQL")</f>
        <v>C#;SQL</v>
      </c>
    </row>
    <row r="1991">
      <c r="A1991" s="3">
        <v>1990.0</v>
      </c>
      <c r="B1991" s="4" t="str">
        <f>IFERROR(__xludf.DUMMYFUNCTION("""COMPUTED_VALUE"""),"HTML/CSS;JavaScript;PHP;SQL")</f>
        <v>HTML/CSS;JavaScript;PHP;SQL</v>
      </c>
    </row>
    <row r="1992">
      <c r="A1992" s="3">
        <v>1991.0</v>
      </c>
      <c r="B1992" s="4" t="str">
        <f>IFERROR(__xludf.DUMMYFUNCTION("""COMPUTED_VALUE"""),"C#;HTML/CSS;JavaScript;PHP")</f>
        <v>C#;HTML/CSS;JavaScript;PHP</v>
      </c>
    </row>
    <row r="1993">
      <c r="A1993" s="3">
        <v>1992.0</v>
      </c>
      <c r="B1993" s="4" t="str">
        <f>IFERROR(__xludf.DUMMYFUNCTION("""COMPUTED_VALUE"""),"Bash/Shell/PowerShell;C;C++;HTML/CSS;Java;JavaScript;PHP;Python;Ruby;SQL")</f>
        <v>Bash/Shell/PowerShell;C;C++;HTML/CSS;Java;JavaScript;PHP;Python;Ruby;SQL</v>
      </c>
    </row>
    <row r="1994">
      <c r="A1994" s="3">
        <v>1993.0</v>
      </c>
      <c r="B1994" s="4" t="str">
        <f>IFERROR(__xludf.DUMMYFUNCTION("""COMPUTED_VALUE"""),"Go;Objective-C;Swift")</f>
        <v>Go;Objective-C;Swift</v>
      </c>
    </row>
    <row r="1995">
      <c r="A1995" s="3">
        <v>1994.0</v>
      </c>
      <c r="B1995" s="4" t="str">
        <f>IFERROR(__xludf.DUMMYFUNCTION("""COMPUTED_VALUE"""),"Bash/Shell/PowerShell;JavaScript;Objective-C;Ruby;SQL;Swift")</f>
        <v>Bash/Shell/PowerShell;JavaScript;Objective-C;Ruby;SQL;Swift</v>
      </c>
    </row>
    <row r="1996">
      <c r="A1996" s="3">
        <v>1995.0</v>
      </c>
      <c r="B1996" s="4" t="str">
        <f>IFERROR(__xludf.DUMMYFUNCTION("""COMPUTED_VALUE"""),"C;C++;HTML/CSS;JavaScript;Python")</f>
        <v>C;C++;HTML/CSS;JavaScript;Python</v>
      </c>
    </row>
    <row r="1997">
      <c r="A1997" s="3">
        <v>1996.0</v>
      </c>
      <c r="B1997" s="4" t="str">
        <f>IFERROR(__xludf.DUMMYFUNCTION("""COMPUTED_VALUE"""),"C;C++;HTML/CSS;Java;JavaScript;Python;R")</f>
        <v>C;C++;HTML/CSS;Java;JavaScript;Python;R</v>
      </c>
    </row>
    <row r="1998">
      <c r="A1998" s="3">
        <v>1997.0</v>
      </c>
      <c r="B1998" s="4" t="str">
        <f>IFERROR(__xludf.DUMMYFUNCTION("""COMPUTED_VALUE"""),"Bash/Shell/PowerShell;Java")</f>
        <v>Bash/Shell/PowerShell;Java</v>
      </c>
    </row>
    <row r="1999">
      <c r="A1999" s="3">
        <v>1998.0</v>
      </c>
      <c r="B1999" s="4" t="str">
        <f>IFERROR(__xludf.DUMMYFUNCTION("""COMPUTED_VALUE"""),"HTML/CSS;Java;JavaScript;Kotlin;Python;Rust;Swift;TypeScript")</f>
        <v>HTML/CSS;Java;JavaScript;Kotlin;Python;Rust;Swift;TypeScript</v>
      </c>
    </row>
    <row r="2000">
      <c r="A2000" s="3">
        <v>1999.0</v>
      </c>
      <c r="B2000" s="4" t="str">
        <f>IFERROR(__xludf.DUMMYFUNCTION("""COMPUTED_VALUE"""),"C#;HTML/CSS;SQL")</f>
        <v>C#;HTML/CSS;SQL</v>
      </c>
    </row>
    <row r="2001">
      <c r="A2001" s="3">
        <v>2000.0</v>
      </c>
      <c r="B2001" s="4" t="str">
        <f>IFERROR(__xludf.DUMMYFUNCTION("""COMPUTED_VALUE"""),"Bash/Shell/PowerShell;C#;HTML/CSS;JavaScript;SQL;VBA")</f>
        <v>Bash/Shell/PowerShell;C#;HTML/CSS;JavaScript;SQL;VBA</v>
      </c>
    </row>
    <row r="2002">
      <c r="A2002" s="3">
        <v>2001.0</v>
      </c>
      <c r="B2002" s="4" t="str">
        <f>IFERROR(__xludf.DUMMYFUNCTION("""COMPUTED_VALUE"""),"C#;HTML/CSS;Java;JavaScript;SQL;Other(s):")</f>
        <v>C#;HTML/CSS;Java;JavaScript;SQL;Other(s):</v>
      </c>
    </row>
    <row r="2003">
      <c r="A2003" s="3">
        <v>2002.0</v>
      </c>
      <c r="B2003" s="4" t="str">
        <f>IFERROR(__xludf.DUMMYFUNCTION("""COMPUTED_VALUE"""),"C#;HTML/CSS;JavaScript;PHP;SQL;Other(s):")</f>
        <v>C#;HTML/CSS;JavaScript;PHP;SQL;Other(s):</v>
      </c>
    </row>
    <row r="2004">
      <c r="A2004" s="3">
        <v>2003.0</v>
      </c>
      <c r="B2004" s="4" t="str">
        <f>IFERROR(__xludf.DUMMYFUNCTION("""COMPUTED_VALUE"""),"Objective-C;Swift")</f>
        <v>Objective-C;Swift</v>
      </c>
    </row>
    <row r="2005">
      <c r="A2005" s="3">
        <v>2004.0</v>
      </c>
      <c r="B2005" s="4" t="str">
        <f>IFERROR(__xludf.DUMMYFUNCTION("""COMPUTED_VALUE"""),"Bash/Shell/PowerShell;C;Clojure;Java;Python;Rust;Scala;SQL")</f>
        <v>Bash/Shell/PowerShell;C;Clojure;Java;Python;Rust;Scala;SQL</v>
      </c>
    </row>
    <row r="2006">
      <c r="A2006" s="3">
        <v>2005.0</v>
      </c>
      <c r="B2006" s="4" t="str">
        <f>IFERROR(__xludf.DUMMYFUNCTION("""COMPUTED_VALUE"""),"C#;Java;PHP;Python")</f>
        <v>C#;Java;PHP;Python</v>
      </c>
    </row>
    <row r="2007">
      <c r="A2007" s="3">
        <v>2006.0</v>
      </c>
      <c r="B2007" s="4" t="str">
        <f>IFERROR(__xludf.DUMMYFUNCTION("""COMPUTED_VALUE"""),"Dart;HTML/CSS;Java;JavaScript")</f>
        <v>Dart;HTML/CSS;Java;JavaScript</v>
      </c>
    </row>
    <row r="2008">
      <c r="A2008" s="3">
        <v>2007.0</v>
      </c>
      <c r="B2008" s="4" t="str">
        <f>IFERROR(__xludf.DUMMYFUNCTION("""COMPUTED_VALUE"""),"HTML/CSS;JavaScript;Python;SQL")</f>
        <v>HTML/CSS;JavaScript;Python;SQL</v>
      </c>
    </row>
    <row r="2009">
      <c r="A2009" s="3">
        <v>2008.0</v>
      </c>
      <c r="B2009" s="4" t="str">
        <f>IFERROR(__xludf.DUMMYFUNCTION("""COMPUTED_VALUE"""),"Assembly;Bash/Shell/PowerShell;C++")</f>
        <v>Assembly;Bash/Shell/PowerShell;C++</v>
      </c>
    </row>
    <row r="2010">
      <c r="A2010" s="3">
        <v>2009.0</v>
      </c>
      <c r="B2010" s="4" t="str">
        <f>IFERROR(__xludf.DUMMYFUNCTION("""COMPUTED_VALUE"""),"C++;C#;HTML/CSS;Python")</f>
        <v>C++;C#;HTML/CSS;Python</v>
      </c>
    </row>
    <row r="2011">
      <c r="A2011" s="3">
        <v>2010.0</v>
      </c>
      <c r="B2011" s="4" t="str">
        <f>IFERROR(__xludf.DUMMYFUNCTION("""COMPUTED_VALUE"""),"Bash/Shell/PowerShell;C#;HTML/CSS;Java;JavaScript;PHP;SQL")</f>
        <v>Bash/Shell/PowerShell;C#;HTML/CSS;Java;JavaScript;PHP;SQL</v>
      </c>
    </row>
    <row r="2012">
      <c r="A2012" s="3">
        <v>2011.0</v>
      </c>
      <c r="B2012" s="4" t="str">
        <f>IFERROR(__xludf.DUMMYFUNCTION("""COMPUTED_VALUE"""),"Java;Python")</f>
        <v>Java;Python</v>
      </c>
    </row>
    <row r="2013">
      <c r="A2013" s="3">
        <v>2012.0</v>
      </c>
      <c r="B2013" s="4" t="str">
        <f>IFERROR(__xludf.DUMMYFUNCTION("""COMPUTED_VALUE"""),"C;C++;C#;Go")</f>
        <v>C;C++;C#;Go</v>
      </c>
    </row>
    <row r="2014">
      <c r="A2014" s="3">
        <v>2013.0</v>
      </c>
      <c r="B2014" s="4" t="str">
        <f>IFERROR(__xludf.DUMMYFUNCTION("""COMPUTED_VALUE"""),"C#;SQL;Other(s):")</f>
        <v>C#;SQL;Other(s):</v>
      </c>
    </row>
    <row r="2015">
      <c r="A2015" s="3">
        <v>2014.0</v>
      </c>
      <c r="B2015" s="4" t="str">
        <f>IFERROR(__xludf.DUMMYFUNCTION("""COMPUTED_VALUE"""),"C#;HTML/CSS;JavaScript;SQL")</f>
        <v>C#;HTML/CSS;JavaScript;SQL</v>
      </c>
    </row>
    <row r="2016">
      <c r="A2016" s="3">
        <v>2015.0</v>
      </c>
      <c r="B2016" s="4" t="str">
        <f>IFERROR(__xludf.DUMMYFUNCTION("""COMPUTED_VALUE"""),"Bash/Shell/PowerShell;C++;Go;HTML/CSS;Java;JavaScript;PHP;SQL")</f>
        <v>Bash/Shell/PowerShell;C++;Go;HTML/CSS;Java;JavaScript;PHP;SQL</v>
      </c>
    </row>
    <row r="2017">
      <c r="A2017" s="3">
        <v>2016.0</v>
      </c>
      <c r="B2017" s="4" t="str">
        <f>IFERROR(__xludf.DUMMYFUNCTION("""COMPUTED_VALUE"""),"Bash/Shell/PowerShell;HTML/CSS;JavaScript;Python;SQL")</f>
        <v>Bash/Shell/PowerShell;HTML/CSS;JavaScript;Python;SQL</v>
      </c>
    </row>
    <row r="2018">
      <c r="A2018" s="3">
        <v>2017.0</v>
      </c>
      <c r="B2018" s="4" t="str">
        <f>IFERROR(__xludf.DUMMYFUNCTION("""COMPUTED_VALUE"""),"C++;C#")</f>
        <v>C++;C#</v>
      </c>
    </row>
    <row r="2019">
      <c r="A2019" s="3">
        <v>2018.0</v>
      </c>
      <c r="B2019" s="4" t="str">
        <f>IFERROR(__xludf.DUMMYFUNCTION("""COMPUTED_VALUE"""),"JavaScript;TypeScript")</f>
        <v>JavaScript;TypeScript</v>
      </c>
    </row>
    <row r="2020">
      <c r="A2020" s="3">
        <v>2019.0</v>
      </c>
      <c r="B2020" s="4" t="str">
        <f>IFERROR(__xludf.DUMMYFUNCTION("""COMPUTED_VALUE"""),"Bash/Shell/PowerShell;C;C++;C#;Java;JavaScript;PHP;Python;SQL")</f>
        <v>Bash/Shell/PowerShell;C;C++;C#;Java;JavaScript;PHP;Python;SQL</v>
      </c>
    </row>
    <row r="2021">
      <c r="A2021" s="3">
        <v>2020.0</v>
      </c>
      <c r="B2021" s="4" t="str">
        <f>IFERROR(__xludf.DUMMYFUNCTION("""COMPUTED_VALUE"""),"Bash/Shell/PowerShell;Java;JavaScript;Python;SQL")</f>
        <v>Bash/Shell/PowerShell;Java;JavaScript;Python;SQL</v>
      </c>
    </row>
    <row r="2022">
      <c r="A2022" s="3">
        <v>2021.0</v>
      </c>
      <c r="B2022" s="4" t="str">
        <f>IFERROR(__xludf.DUMMYFUNCTION("""COMPUTED_VALUE"""),"Bash/Shell/PowerShell;HTML/CSS;JavaScript;SQL;Swift")</f>
        <v>Bash/Shell/PowerShell;HTML/CSS;JavaScript;SQL;Swift</v>
      </c>
    </row>
    <row r="2023">
      <c r="A2023" s="3">
        <v>2022.0</v>
      </c>
      <c r="B2023" s="4" t="str">
        <f>IFERROR(__xludf.DUMMYFUNCTION("""COMPUTED_VALUE"""),"JavaScript;PHP")</f>
        <v>JavaScript;PHP</v>
      </c>
    </row>
    <row r="2024">
      <c r="A2024" s="3">
        <v>2023.0</v>
      </c>
      <c r="B2024" s="4" t="str">
        <f>IFERROR(__xludf.DUMMYFUNCTION("""COMPUTED_VALUE"""),"C#;HTML/CSS;Java;JavaScript;PHP;SQL")</f>
        <v>C#;HTML/CSS;Java;JavaScript;PHP;SQL</v>
      </c>
    </row>
    <row r="2025">
      <c r="A2025" s="3">
        <v>2024.0</v>
      </c>
      <c r="B2025" s="4" t="str">
        <f>IFERROR(__xludf.DUMMYFUNCTION("""COMPUTED_VALUE"""),"Bash/Shell/PowerShell;HTML/CSS;Java;JavaScript;PHP;SQL;VBA")</f>
        <v>Bash/Shell/PowerShell;HTML/CSS;Java;JavaScript;PHP;SQL;VBA</v>
      </c>
    </row>
    <row r="2026">
      <c r="A2026" s="3">
        <v>2025.0</v>
      </c>
      <c r="B2026" s="4" t="str">
        <f>IFERROR(__xludf.DUMMYFUNCTION("""COMPUTED_VALUE"""),"HTML/CSS;Java;JavaScript;TypeScript")</f>
        <v>HTML/CSS;Java;JavaScript;TypeScript</v>
      </c>
    </row>
    <row r="2027">
      <c r="A2027" s="3">
        <v>2026.0</v>
      </c>
      <c r="B2027" s="4" t="str">
        <f>IFERROR(__xludf.DUMMYFUNCTION("""COMPUTED_VALUE"""),"Assembly;Bash/Shell/PowerShell;Java;JavaScript;Python;SQL")</f>
        <v>Assembly;Bash/Shell/PowerShell;Java;JavaScript;Python;SQL</v>
      </c>
    </row>
    <row r="2028">
      <c r="A2028" s="3">
        <v>2027.0</v>
      </c>
      <c r="B2028" s="4" t="str">
        <f>IFERROR(__xludf.DUMMYFUNCTION("""COMPUTED_VALUE"""),"Java;JavaScript;SQL")</f>
        <v>Java;JavaScript;SQL</v>
      </c>
    </row>
    <row r="2029">
      <c r="A2029" s="3">
        <v>2028.0</v>
      </c>
      <c r="B2029" s="4" t="str">
        <f>IFERROR(__xludf.DUMMYFUNCTION("""COMPUTED_VALUE"""),"C;C++;C#;HTML/CSS;Java;JavaScript;PHP;Python;SQL")</f>
        <v>C;C++;C#;HTML/CSS;Java;JavaScript;PHP;Python;SQL</v>
      </c>
    </row>
    <row r="2030">
      <c r="A2030" s="3">
        <v>2029.0</v>
      </c>
      <c r="B2030" s="4" t="str">
        <f>IFERROR(__xludf.DUMMYFUNCTION("""COMPUTED_VALUE"""),"C#")</f>
        <v>C#</v>
      </c>
    </row>
    <row r="2031">
      <c r="A2031" s="3">
        <v>2030.0</v>
      </c>
      <c r="B2031" s="4" t="str">
        <f>IFERROR(__xludf.DUMMYFUNCTION("""COMPUTED_VALUE"""),"Bash/Shell/PowerShell;C;C++;Go;Kotlin;Python")</f>
        <v>Bash/Shell/PowerShell;C;C++;Go;Kotlin;Python</v>
      </c>
    </row>
    <row r="2032">
      <c r="A2032" s="3">
        <v>2031.0</v>
      </c>
      <c r="B2032" s="4" t="str">
        <f>IFERROR(__xludf.DUMMYFUNCTION("""COMPUTED_VALUE"""),"Bash/Shell/PowerShell;HTML/CSS;JavaScript;PHP;SQL")</f>
        <v>Bash/Shell/PowerShell;HTML/CSS;JavaScript;PHP;SQL</v>
      </c>
    </row>
    <row r="2033">
      <c r="A2033" s="3">
        <v>2032.0</v>
      </c>
      <c r="B2033" s="4" t="str">
        <f>IFERROR(__xludf.DUMMYFUNCTION("""COMPUTED_VALUE"""),"C#;JavaScript;Python")</f>
        <v>C#;JavaScript;Python</v>
      </c>
    </row>
    <row r="2034">
      <c r="A2034" s="3">
        <v>2033.0</v>
      </c>
      <c r="B2034" s="4" t="str">
        <f>IFERROR(__xludf.DUMMYFUNCTION("""COMPUTED_VALUE"""),"C#")</f>
        <v>C#</v>
      </c>
    </row>
    <row r="2035">
      <c r="A2035" s="3">
        <v>2034.0</v>
      </c>
      <c r="B2035" s="4" t="str">
        <f>IFERROR(__xludf.DUMMYFUNCTION("""COMPUTED_VALUE"""),"Bash/Shell/PowerShell;C#;HTML/CSS;Java;JavaScript;PHP;Python;R;SQL")</f>
        <v>Bash/Shell/PowerShell;C#;HTML/CSS;Java;JavaScript;PHP;Python;R;SQL</v>
      </c>
    </row>
    <row r="2036">
      <c r="A2036" s="3">
        <v>2035.0</v>
      </c>
      <c r="B2036" s="4" t="str">
        <f>IFERROR(__xludf.DUMMYFUNCTION("""COMPUTED_VALUE"""),"C;HTML/CSS;JavaScript;Python;SQL")</f>
        <v>C;HTML/CSS;JavaScript;Python;SQL</v>
      </c>
    </row>
    <row r="2037">
      <c r="A2037" s="3">
        <v>2036.0</v>
      </c>
      <c r="B2037" s="4" t="str">
        <f>IFERROR(__xludf.DUMMYFUNCTION("""COMPUTED_VALUE"""),"Bash/Shell/PowerShell;HTML/CSS;JavaScript;Ruby;SQL")</f>
        <v>Bash/Shell/PowerShell;HTML/CSS;JavaScript;Ruby;SQL</v>
      </c>
    </row>
    <row r="2038">
      <c r="A2038" s="3">
        <v>2037.0</v>
      </c>
      <c r="B2038" s="4" t="str">
        <f>IFERROR(__xludf.DUMMYFUNCTION("""COMPUTED_VALUE"""),"JavaScript;Other(s):")</f>
        <v>JavaScript;Other(s):</v>
      </c>
    </row>
    <row r="2039">
      <c r="A2039" s="3">
        <v>2038.0</v>
      </c>
      <c r="B2039" s="4" t="str">
        <f>IFERROR(__xludf.DUMMYFUNCTION("""COMPUTED_VALUE"""),"Bash/Shell/PowerShell;C#;HTML/CSS;JavaScript;Ruby;SQL")</f>
        <v>Bash/Shell/PowerShell;C#;HTML/CSS;JavaScript;Ruby;SQL</v>
      </c>
    </row>
    <row r="2040">
      <c r="A2040" s="3">
        <v>2039.0</v>
      </c>
      <c r="B2040" s="4" t="str">
        <f>IFERROR(__xludf.DUMMYFUNCTION("""COMPUTED_VALUE"""),"Bash/Shell/PowerShell;C++;Dart;Python")</f>
        <v>Bash/Shell/PowerShell;C++;Dart;Python</v>
      </c>
    </row>
    <row r="2041">
      <c r="A2041" s="3">
        <v>2040.0</v>
      </c>
      <c r="B2041" s="4" t="str">
        <f>IFERROR(__xludf.DUMMYFUNCTION("""COMPUTED_VALUE"""),"Bash/Shell/PowerShell;Java;JavaScript;SQL;Swift;TypeScript")</f>
        <v>Bash/Shell/PowerShell;Java;JavaScript;SQL;Swift;TypeScript</v>
      </c>
    </row>
    <row r="2042">
      <c r="A2042" s="3">
        <v>2041.0</v>
      </c>
      <c r="B2042" s="4" t="str">
        <f>IFERROR(__xludf.DUMMYFUNCTION("""COMPUTED_VALUE"""),"C#;HTML/CSS;JavaScript;SQL")</f>
        <v>C#;HTML/CSS;JavaScript;SQL</v>
      </c>
    </row>
    <row r="2043">
      <c r="A2043" s="3">
        <v>2042.0</v>
      </c>
      <c r="B2043" s="4" t="str">
        <f>IFERROR(__xludf.DUMMYFUNCTION("""COMPUTED_VALUE"""),"C#;HTML/CSS;JavaScript;SQL")</f>
        <v>C#;HTML/CSS;JavaScript;SQL</v>
      </c>
    </row>
    <row r="2044">
      <c r="A2044" s="3">
        <v>2043.0</v>
      </c>
      <c r="B2044" s="4" t="str">
        <f>IFERROR(__xludf.DUMMYFUNCTION("""COMPUTED_VALUE"""),"Bash/Shell/PowerShell;Dart;Java;JavaScript")</f>
        <v>Bash/Shell/PowerShell;Dart;Java;JavaScript</v>
      </c>
    </row>
    <row r="2045">
      <c r="A2045" s="3">
        <v>2044.0</v>
      </c>
      <c r="B2045" s="4" t="str">
        <f>IFERROR(__xludf.DUMMYFUNCTION("""COMPUTED_VALUE"""),"Java;Python")</f>
        <v>Java;Python</v>
      </c>
    </row>
    <row r="2046">
      <c r="A2046" s="3">
        <v>2045.0</v>
      </c>
      <c r="B2046" s="4" t="str">
        <f>IFERROR(__xludf.DUMMYFUNCTION("""COMPUTED_VALUE"""),"HTML/CSS;JavaScript;PHP;Python")</f>
        <v>HTML/CSS;JavaScript;PHP;Python</v>
      </c>
    </row>
    <row r="2047">
      <c r="A2047" s="3">
        <v>2046.0</v>
      </c>
      <c r="B2047" s="4" t="str">
        <f>IFERROR(__xludf.DUMMYFUNCTION("""COMPUTED_VALUE"""),"Java")</f>
        <v>Java</v>
      </c>
    </row>
    <row r="2048">
      <c r="A2048" s="3">
        <v>2047.0</v>
      </c>
      <c r="B2048" s="4" t="str">
        <f>IFERROR(__xludf.DUMMYFUNCTION("""COMPUTED_VALUE"""),"HTML/CSS;JavaScript;Ruby;SQL")</f>
        <v>HTML/CSS;JavaScript;Ruby;SQL</v>
      </c>
    </row>
    <row r="2049">
      <c r="A2049" s="3">
        <v>2048.0</v>
      </c>
      <c r="B2049" s="4" t="str">
        <f>IFERROR(__xludf.DUMMYFUNCTION("""COMPUTED_VALUE"""),"C#;HTML/CSS;JavaScript;Kotlin;SQL;Swift;TypeScript")</f>
        <v>C#;HTML/CSS;JavaScript;Kotlin;SQL;Swift;TypeScript</v>
      </c>
    </row>
    <row r="2050">
      <c r="A2050" s="3">
        <v>2049.0</v>
      </c>
      <c r="B2050" s="4" t="str">
        <f>IFERROR(__xludf.DUMMYFUNCTION("""COMPUTED_VALUE"""),"C;C++;HTML/CSS;Java;JavaScript;PHP;Python;Ruby;SQL;Swift")</f>
        <v>C;C++;HTML/CSS;Java;JavaScript;PHP;Python;Ruby;SQL;Swift</v>
      </c>
    </row>
    <row r="2051">
      <c r="A2051" s="3">
        <v>2050.0</v>
      </c>
      <c r="B2051" s="4" t="str">
        <f>IFERROR(__xludf.DUMMYFUNCTION("""COMPUTED_VALUE"""),"Go;Java;Python")</f>
        <v>Go;Java;Python</v>
      </c>
    </row>
    <row r="2052">
      <c r="A2052" s="3">
        <v>2051.0</v>
      </c>
      <c r="B2052" s="4" t="str">
        <f>IFERROR(__xludf.DUMMYFUNCTION("""COMPUTED_VALUE"""),"HTML/CSS;JavaScript;TypeScript")</f>
        <v>HTML/CSS;JavaScript;TypeScript</v>
      </c>
    </row>
    <row r="2053">
      <c r="A2053" s="3">
        <v>2052.0</v>
      </c>
      <c r="B2053" s="4" t="str">
        <f>IFERROR(__xludf.DUMMYFUNCTION("""COMPUTED_VALUE"""),"Assembly;C;C++;HTML/CSS;JavaScript")</f>
        <v>Assembly;C;C++;HTML/CSS;JavaScript</v>
      </c>
    </row>
    <row r="2054">
      <c r="A2054" s="3">
        <v>2053.0</v>
      </c>
      <c r="B2054" s="4" t="str">
        <f>IFERROR(__xludf.DUMMYFUNCTION("""COMPUTED_VALUE"""),"Bash/Shell/PowerShell;HTML/CSS;Java;JavaScript;PHP;SQL")</f>
        <v>Bash/Shell/PowerShell;HTML/CSS;Java;JavaScript;PHP;SQL</v>
      </c>
    </row>
    <row r="2055">
      <c r="A2055" s="3">
        <v>2054.0</v>
      </c>
      <c r="B2055" s="4" t="str">
        <f>IFERROR(__xludf.DUMMYFUNCTION("""COMPUTED_VALUE"""),"Bash/Shell/PowerShell;C;C++;HTML/CSS;JavaScript;Python;R")</f>
        <v>Bash/Shell/PowerShell;C;C++;HTML/CSS;JavaScript;Python;R</v>
      </c>
    </row>
    <row r="2056">
      <c r="A2056" s="3">
        <v>2055.0</v>
      </c>
      <c r="B2056" s="4" t="str">
        <f>IFERROR(__xludf.DUMMYFUNCTION("""COMPUTED_VALUE"""),"SQL;Other(s):")</f>
        <v>SQL;Other(s):</v>
      </c>
    </row>
    <row r="2057">
      <c r="A2057" s="3">
        <v>2056.0</v>
      </c>
      <c r="B2057" s="4" t="str">
        <f>IFERROR(__xludf.DUMMYFUNCTION("""COMPUTED_VALUE"""),"C#;HTML/CSS;JavaScript")</f>
        <v>C#;HTML/CSS;JavaScript</v>
      </c>
    </row>
    <row r="2058">
      <c r="A2058" s="3">
        <v>2057.0</v>
      </c>
      <c r="B2058" s="4" t="str">
        <f>IFERROR(__xludf.DUMMYFUNCTION("""COMPUTED_VALUE"""),"Bash/Shell/PowerShell;C;Python")</f>
        <v>Bash/Shell/PowerShell;C;Python</v>
      </c>
    </row>
    <row r="2059">
      <c r="A2059" s="3">
        <v>2058.0</v>
      </c>
      <c r="B2059" s="4" t="str">
        <f>IFERROR(__xludf.DUMMYFUNCTION("""COMPUTED_VALUE"""),"Bash/Shell/PowerShell;HTML/CSS;Python;SQL")</f>
        <v>Bash/Shell/PowerShell;HTML/CSS;Python;SQL</v>
      </c>
    </row>
    <row r="2060">
      <c r="A2060" s="3">
        <v>2059.0</v>
      </c>
      <c r="B2060" s="4" t="str">
        <f>IFERROR(__xludf.DUMMYFUNCTION("""COMPUTED_VALUE"""),"Bash/Shell/PowerShell;C++;JavaScript;Python")</f>
        <v>Bash/Shell/PowerShell;C++;JavaScript;Python</v>
      </c>
    </row>
    <row r="2061">
      <c r="A2061" s="3">
        <v>2060.0</v>
      </c>
      <c r="B2061" s="4" t="str">
        <f>IFERROR(__xludf.DUMMYFUNCTION("""COMPUTED_VALUE"""),"Bash/Shell/PowerShell;C#;HTML/CSS;JavaScript;SQL;TypeScript")</f>
        <v>Bash/Shell/PowerShell;C#;HTML/CSS;JavaScript;SQL;TypeScript</v>
      </c>
    </row>
    <row r="2062">
      <c r="A2062" s="3">
        <v>2061.0</v>
      </c>
      <c r="B2062" s="4" t="str">
        <f>IFERROR(__xludf.DUMMYFUNCTION("""COMPUTED_VALUE"""),"Bash/Shell/PowerShell;C++;Python;R")</f>
        <v>Bash/Shell/PowerShell;C++;Python;R</v>
      </c>
    </row>
    <row r="2063">
      <c r="A2063" s="3">
        <v>2062.0</v>
      </c>
      <c r="B2063" s="4" t="str">
        <f>IFERROR(__xludf.DUMMYFUNCTION("""COMPUTED_VALUE"""),"HTML/CSS;JavaScript")</f>
        <v>HTML/CSS;JavaScript</v>
      </c>
    </row>
    <row r="2064">
      <c r="A2064" s="3">
        <v>2063.0</v>
      </c>
      <c r="B2064" s="4" t="str">
        <f>IFERROR(__xludf.DUMMYFUNCTION("""COMPUTED_VALUE"""),"HTML/CSS;Java;JavaScript;PHP;Ruby;SQL")</f>
        <v>HTML/CSS;Java;JavaScript;PHP;Ruby;SQL</v>
      </c>
    </row>
    <row r="2065">
      <c r="A2065" s="3">
        <v>2064.0</v>
      </c>
      <c r="B2065" s="4" t="str">
        <f>IFERROR(__xludf.DUMMYFUNCTION("""COMPUTED_VALUE"""),"C++;HTML/CSS;Java;JavaScript;Python")</f>
        <v>C++;HTML/CSS;Java;JavaScript;Python</v>
      </c>
    </row>
    <row r="2066">
      <c r="A2066" s="3">
        <v>2065.0</v>
      </c>
      <c r="B2066" s="4" t="str">
        <f>IFERROR(__xludf.DUMMYFUNCTION("""COMPUTED_VALUE"""),"C#;HTML/CSS;JavaScript;TypeScript")</f>
        <v>C#;HTML/CSS;JavaScript;TypeScript</v>
      </c>
    </row>
    <row r="2067">
      <c r="A2067" s="3">
        <v>2066.0</v>
      </c>
      <c r="B2067" s="4" t="str">
        <f>IFERROR(__xludf.DUMMYFUNCTION("""COMPUTED_VALUE"""),"Objective-C;Swift")</f>
        <v>Objective-C;Swift</v>
      </c>
    </row>
    <row r="2068">
      <c r="A2068" s="3">
        <v>2067.0</v>
      </c>
      <c r="B2068" s="4" t="str">
        <f>IFERROR(__xludf.DUMMYFUNCTION("""COMPUTED_VALUE"""),"HTML/CSS;JavaScript")</f>
        <v>HTML/CSS;JavaScript</v>
      </c>
    </row>
    <row r="2069">
      <c r="A2069" s="3">
        <v>2068.0</v>
      </c>
      <c r="B2069" s="4" t="str">
        <f>IFERROR(__xludf.DUMMYFUNCTION("""COMPUTED_VALUE"""),"Assembly;Bash/Shell/PowerShell;HTML/CSS;JavaScript;PHP;SQL")</f>
        <v>Assembly;Bash/Shell/PowerShell;HTML/CSS;JavaScript;PHP;SQL</v>
      </c>
    </row>
    <row r="2070">
      <c r="A2070" s="3">
        <v>2069.0</v>
      </c>
      <c r="B2070" s="4" t="str">
        <f>IFERROR(__xludf.DUMMYFUNCTION("""COMPUTED_VALUE"""),"Java;JavaScript;Python;Other(s):")</f>
        <v>Java;JavaScript;Python;Other(s):</v>
      </c>
    </row>
    <row r="2071">
      <c r="A2071" s="3">
        <v>2070.0</v>
      </c>
      <c r="B2071" s="4" t="str">
        <f>IFERROR(__xludf.DUMMYFUNCTION("""COMPUTED_VALUE"""),"Java;JavaScript;SQL")</f>
        <v>Java;JavaScript;SQL</v>
      </c>
    </row>
    <row r="2072">
      <c r="A2072" s="3">
        <v>2071.0</v>
      </c>
      <c r="B2072" s="4" t="str">
        <f>IFERROR(__xludf.DUMMYFUNCTION("""COMPUTED_VALUE"""),"C;R")</f>
        <v>C;R</v>
      </c>
    </row>
    <row r="2073">
      <c r="A2073" s="3">
        <v>2072.0</v>
      </c>
      <c r="B2073" s="4" t="str">
        <f>IFERROR(__xludf.DUMMYFUNCTION("""COMPUTED_VALUE"""),"C;C++;VBA")</f>
        <v>C;C++;VBA</v>
      </c>
    </row>
    <row r="2074">
      <c r="A2074" s="3">
        <v>2073.0</v>
      </c>
      <c r="B2074" s="4" t="str">
        <f>IFERROR(__xludf.DUMMYFUNCTION("""COMPUTED_VALUE"""),"Assembly;Bash/Shell/PowerShell;Java")</f>
        <v>Assembly;Bash/Shell/PowerShell;Java</v>
      </c>
    </row>
    <row r="2075">
      <c r="A2075" s="3">
        <v>2074.0</v>
      </c>
      <c r="B2075" s="4" t="str">
        <f>IFERROR(__xludf.DUMMYFUNCTION("""COMPUTED_VALUE"""),"Bash/Shell/PowerShell;C#;JavaScript;SQL;TypeScript")</f>
        <v>Bash/Shell/PowerShell;C#;JavaScript;SQL;TypeScript</v>
      </c>
    </row>
    <row r="2076">
      <c r="A2076" s="3">
        <v>2075.0</v>
      </c>
      <c r="B2076" s="4" t="str">
        <f>IFERROR(__xludf.DUMMYFUNCTION("""COMPUTED_VALUE"""),"HTML/CSS;Java;JavaScript;TypeScript")</f>
        <v>HTML/CSS;Java;JavaScript;TypeScript</v>
      </c>
    </row>
    <row r="2077">
      <c r="A2077" s="3">
        <v>2076.0</v>
      </c>
      <c r="B2077" s="4" t="str">
        <f>IFERROR(__xludf.DUMMYFUNCTION("""COMPUTED_VALUE"""),"Go;Java;JavaScript;PHP;Python")</f>
        <v>Go;Java;JavaScript;PHP;Python</v>
      </c>
    </row>
    <row r="2078">
      <c r="A2078" s="3">
        <v>2077.0</v>
      </c>
      <c r="B2078" s="4" t="str">
        <f>IFERROR(__xludf.DUMMYFUNCTION("""COMPUTED_VALUE"""),"Bash/Shell/PowerShell;Go;HTML/CSS;JavaScript")</f>
        <v>Bash/Shell/PowerShell;Go;HTML/CSS;JavaScript</v>
      </c>
    </row>
    <row r="2079">
      <c r="A2079" s="3">
        <v>2078.0</v>
      </c>
      <c r="B2079" s="4" t="str">
        <f>IFERROR(__xludf.DUMMYFUNCTION("""COMPUTED_VALUE"""),"C#;HTML/CSS;JavaScript;SQL")</f>
        <v>C#;HTML/CSS;JavaScript;SQL</v>
      </c>
    </row>
    <row r="2080">
      <c r="A2080" s="3">
        <v>2079.0</v>
      </c>
      <c r="B2080" s="4" t="str">
        <f>IFERROR(__xludf.DUMMYFUNCTION("""COMPUTED_VALUE"""),"HTML/CSS;JavaScript;Other(s):")</f>
        <v>HTML/CSS;JavaScript;Other(s):</v>
      </c>
    </row>
    <row r="2081">
      <c r="A2081" s="3">
        <v>2080.0</v>
      </c>
      <c r="B2081" s="4" t="str">
        <f>IFERROR(__xludf.DUMMYFUNCTION("""COMPUTED_VALUE"""),"Bash/Shell/PowerShell;HTML/CSS;Java;JavaScript;PHP;Python;SQL")</f>
        <v>Bash/Shell/PowerShell;HTML/CSS;Java;JavaScript;PHP;Python;SQL</v>
      </c>
    </row>
    <row r="2082">
      <c r="A2082" s="3">
        <v>2081.0</v>
      </c>
      <c r="B2082" s="4" t="str">
        <f>IFERROR(__xludf.DUMMYFUNCTION("""COMPUTED_VALUE"""),"Bash/Shell/PowerShell;Go;HTML/CSS;JavaScript;Python;Ruby;SQL")</f>
        <v>Bash/Shell/PowerShell;Go;HTML/CSS;JavaScript;Python;Ruby;SQL</v>
      </c>
    </row>
    <row r="2083">
      <c r="A2083" s="3">
        <v>2082.0</v>
      </c>
      <c r="B2083" s="4" t="str">
        <f>IFERROR(__xludf.DUMMYFUNCTION("""COMPUTED_VALUE"""),"JavaScript;R;SQL;VBA")</f>
        <v>JavaScript;R;SQL;VBA</v>
      </c>
    </row>
    <row r="2084">
      <c r="A2084" s="3">
        <v>2083.0</v>
      </c>
      <c r="B2084" s="4" t="str">
        <f>IFERROR(__xludf.DUMMYFUNCTION("""COMPUTED_VALUE"""),"C;C++;JavaScript;Python;Rust")</f>
        <v>C;C++;JavaScript;Python;Rust</v>
      </c>
    </row>
    <row r="2085">
      <c r="A2085" s="3">
        <v>2084.0</v>
      </c>
      <c r="B2085" s="4" t="str">
        <f>IFERROR(__xludf.DUMMYFUNCTION("""COMPUTED_VALUE"""),"HTML/CSS;Java;JavaScript;SQL;TypeScript")</f>
        <v>HTML/CSS;Java;JavaScript;SQL;TypeScript</v>
      </c>
    </row>
    <row r="2086">
      <c r="A2086" s="3">
        <v>2085.0</v>
      </c>
      <c r="B2086" s="4" t="str">
        <f>IFERROR(__xludf.DUMMYFUNCTION("""COMPUTED_VALUE"""),"Other(s):")</f>
        <v>Other(s):</v>
      </c>
    </row>
    <row r="2087">
      <c r="A2087" s="3">
        <v>2086.0</v>
      </c>
      <c r="B2087" s="4" t="str">
        <f>IFERROR(__xludf.DUMMYFUNCTION("""COMPUTED_VALUE"""),"Bash/Shell/PowerShell;Java;JavaScript;PHP;SQL")</f>
        <v>Bash/Shell/PowerShell;Java;JavaScript;PHP;SQL</v>
      </c>
    </row>
    <row r="2088">
      <c r="A2088" s="3">
        <v>2087.0</v>
      </c>
      <c r="B2088" s="4" t="str">
        <f>IFERROR(__xludf.DUMMYFUNCTION("""COMPUTED_VALUE"""),"Bash/Shell/PowerShell;C;HTML/CSS;JavaScript;PHP;Python")</f>
        <v>Bash/Shell/PowerShell;C;HTML/CSS;JavaScript;PHP;Python</v>
      </c>
    </row>
    <row r="2089">
      <c r="A2089" s="3">
        <v>2088.0</v>
      </c>
      <c r="B2089" s="4" t="str">
        <f>IFERROR(__xludf.DUMMYFUNCTION("""COMPUTED_VALUE"""),"HTML/CSS;JavaScript;PHP")</f>
        <v>HTML/CSS;JavaScript;PHP</v>
      </c>
    </row>
    <row r="2090">
      <c r="A2090" s="3">
        <v>2089.0</v>
      </c>
      <c r="B2090" s="4" t="str">
        <f>IFERROR(__xludf.DUMMYFUNCTION("""COMPUTED_VALUE"""),"Java;Kotlin")</f>
        <v>Java;Kotlin</v>
      </c>
    </row>
    <row r="2091">
      <c r="A2091" s="3">
        <v>2090.0</v>
      </c>
      <c r="B2091" s="4" t="str">
        <f>IFERROR(__xludf.DUMMYFUNCTION("""COMPUTED_VALUE"""),"C;Java")</f>
        <v>C;Java</v>
      </c>
    </row>
    <row r="2092">
      <c r="A2092" s="3">
        <v>2091.0</v>
      </c>
      <c r="B2092" s="4" t="str">
        <f>IFERROR(__xludf.DUMMYFUNCTION("""COMPUTED_VALUE"""),"JavaScript;PHP")</f>
        <v>JavaScript;PHP</v>
      </c>
    </row>
    <row r="2093">
      <c r="A2093" s="3">
        <v>2092.0</v>
      </c>
      <c r="B2093" s="4" t="str">
        <f>IFERROR(__xludf.DUMMYFUNCTION("""COMPUTED_VALUE"""),"Bash/Shell/PowerShell;HTML/CSS;Java;JavaScript;Python;SQL;TypeScript")</f>
        <v>Bash/Shell/PowerShell;HTML/CSS;Java;JavaScript;Python;SQL;TypeScript</v>
      </c>
    </row>
    <row r="2094">
      <c r="A2094" s="3">
        <v>2093.0</v>
      </c>
      <c r="B2094" s="4" t="str">
        <f>IFERROR(__xludf.DUMMYFUNCTION("""COMPUTED_VALUE"""),"C;C++;HTML/CSS;Java;JavaScript;PHP;Python")</f>
        <v>C;C++;HTML/CSS;Java;JavaScript;PHP;Python</v>
      </c>
    </row>
    <row r="2095">
      <c r="A2095" s="3">
        <v>2094.0</v>
      </c>
      <c r="B2095" s="4" t="str">
        <f>IFERROR(__xludf.DUMMYFUNCTION("""COMPUTED_VALUE"""),"C#;HTML/CSS;JavaScript;Python;SQL")</f>
        <v>C#;HTML/CSS;JavaScript;Python;SQL</v>
      </c>
    </row>
    <row r="2096">
      <c r="A2096" s="3">
        <v>2095.0</v>
      </c>
      <c r="B2096" s="4" t="str">
        <f>IFERROR(__xludf.DUMMYFUNCTION("""COMPUTED_VALUE"""),"HTML/CSS;PHP;Python;SQL;VBA")</f>
        <v>HTML/CSS;PHP;Python;SQL;VBA</v>
      </c>
    </row>
    <row r="2097">
      <c r="A2097" s="3">
        <v>2096.0</v>
      </c>
      <c r="B2097" s="4" t="str">
        <f>IFERROR(__xludf.DUMMYFUNCTION("""COMPUTED_VALUE"""),"HTML/CSS;JavaScript;TypeScript")</f>
        <v>HTML/CSS;JavaScript;TypeScript</v>
      </c>
    </row>
    <row r="2098">
      <c r="A2098" s="3">
        <v>2097.0</v>
      </c>
      <c r="B2098" s="4" t="str">
        <f>IFERROR(__xludf.DUMMYFUNCTION("""COMPUTED_VALUE"""),"C#")</f>
        <v>C#</v>
      </c>
    </row>
    <row r="2099">
      <c r="A2099" s="3">
        <v>2098.0</v>
      </c>
      <c r="B2099" s="4" t="str">
        <f>IFERROR(__xludf.DUMMYFUNCTION("""COMPUTED_VALUE"""),"Bash/Shell/PowerShell;C;Java;Python")</f>
        <v>Bash/Shell/PowerShell;C;Java;Python</v>
      </c>
    </row>
    <row r="2100">
      <c r="A2100" s="3">
        <v>2099.0</v>
      </c>
      <c r="B2100" s="4" t="str">
        <f>IFERROR(__xludf.DUMMYFUNCTION("""COMPUTED_VALUE"""),"JavaScript;Python")</f>
        <v>JavaScript;Python</v>
      </c>
    </row>
    <row r="2101">
      <c r="A2101" s="3">
        <v>2100.0</v>
      </c>
      <c r="B2101" s="4" t="str">
        <f>IFERROR(__xludf.DUMMYFUNCTION("""COMPUTED_VALUE"""),"HTML/CSS;JavaScript;PHP;SQL")</f>
        <v>HTML/CSS;JavaScript;PHP;SQL</v>
      </c>
    </row>
    <row r="2102">
      <c r="A2102" s="3">
        <v>2101.0</v>
      </c>
      <c r="B2102" s="4" t="str">
        <f>IFERROR(__xludf.DUMMYFUNCTION("""COMPUTED_VALUE"""),"Assembly;Bash/Shell/PowerShell;C;C++;HTML/CSS;Java;JavaScript;PHP;Python;SQL;Other(s):")</f>
        <v>Assembly;Bash/Shell/PowerShell;C;C++;HTML/CSS;Java;JavaScript;PHP;Python;SQL;Other(s):</v>
      </c>
    </row>
    <row r="2103">
      <c r="A2103" s="3">
        <v>2102.0</v>
      </c>
      <c r="B2103" s="4" t="str">
        <f>IFERROR(__xludf.DUMMYFUNCTION("""COMPUTED_VALUE"""),"Java;JavaScript;PHP;SQL;Other(s):")</f>
        <v>Java;JavaScript;PHP;SQL;Other(s):</v>
      </c>
    </row>
    <row r="2104">
      <c r="A2104" s="3">
        <v>2103.0</v>
      </c>
      <c r="B2104" s="4" t="str">
        <f>IFERROR(__xludf.DUMMYFUNCTION("""COMPUTED_VALUE"""),"HTML/CSS;JavaScript;PHP")</f>
        <v>HTML/CSS;JavaScript;PHP</v>
      </c>
    </row>
    <row r="2105">
      <c r="A2105" s="3">
        <v>2104.0</v>
      </c>
      <c r="B2105" s="4" t="str">
        <f>IFERROR(__xludf.DUMMYFUNCTION("""COMPUTED_VALUE"""),"C#;F#;Python;Other(s):")</f>
        <v>C#;F#;Python;Other(s):</v>
      </c>
    </row>
    <row r="2106">
      <c r="A2106" s="3">
        <v>2105.0</v>
      </c>
      <c r="B2106" s="4" t="str">
        <f>IFERROR(__xludf.DUMMYFUNCTION("""COMPUTED_VALUE"""),"JavaScript;Ruby;SQL")</f>
        <v>JavaScript;Ruby;SQL</v>
      </c>
    </row>
    <row r="2107">
      <c r="A2107" s="3">
        <v>2106.0</v>
      </c>
      <c r="B2107" s="4" t="str">
        <f>IFERROR(__xludf.DUMMYFUNCTION("""COMPUTED_VALUE"""),"Assembly;Bash/Shell/PowerShell;C;C++;C#;Erlang;F#;Go;HTML/CSS;Java;JavaScript;Kotlin;Python;R;Rust;Swift;TypeScript;VBA;WebAssembly")</f>
        <v>Assembly;Bash/Shell/PowerShell;C;C++;C#;Erlang;F#;Go;HTML/CSS;Java;JavaScript;Kotlin;Python;R;Rust;Swift;TypeScript;VBA;WebAssembly</v>
      </c>
    </row>
    <row r="2108">
      <c r="A2108" s="3">
        <v>2107.0</v>
      </c>
      <c r="B2108" s="4" t="str">
        <f>IFERROR(__xludf.DUMMYFUNCTION("""COMPUTED_VALUE"""),"HTML/CSS;JavaScript;PHP;SQL")</f>
        <v>HTML/CSS;JavaScript;PHP;SQL</v>
      </c>
    </row>
    <row r="2109">
      <c r="A2109" s="3">
        <v>2108.0</v>
      </c>
      <c r="B2109" s="4" t="str">
        <f>IFERROR(__xludf.DUMMYFUNCTION("""COMPUTED_VALUE"""),"HTML/CSS;JavaScript;Python")</f>
        <v>HTML/CSS;JavaScript;Python</v>
      </c>
    </row>
    <row r="2110">
      <c r="A2110" s="3">
        <v>2109.0</v>
      </c>
      <c r="B2110" s="4" t="str">
        <f>IFERROR(__xludf.DUMMYFUNCTION("""COMPUTED_VALUE"""),"Bash/Shell/PowerShell;HTML/CSS;JavaScript;PHP;TypeScript")</f>
        <v>Bash/Shell/PowerShell;HTML/CSS;JavaScript;PHP;TypeScript</v>
      </c>
    </row>
    <row r="2111">
      <c r="A2111" s="3">
        <v>2110.0</v>
      </c>
      <c r="B2111" s="4" t="str">
        <f>IFERROR(__xludf.DUMMYFUNCTION("""COMPUTED_VALUE"""),"Bash/Shell/PowerShell;Java;Python;SQL")</f>
        <v>Bash/Shell/PowerShell;Java;Python;SQL</v>
      </c>
    </row>
    <row r="2112">
      <c r="A2112" s="3">
        <v>2111.0</v>
      </c>
      <c r="B2112" s="4" t="str">
        <f>IFERROR(__xludf.DUMMYFUNCTION("""COMPUTED_VALUE"""),"Java;SQL")</f>
        <v>Java;SQL</v>
      </c>
    </row>
    <row r="2113">
      <c r="A2113" s="3">
        <v>2112.0</v>
      </c>
      <c r="B2113" s="4" t="str">
        <f>IFERROR(__xludf.DUMMYFUNCTION("""COMPUTED_VALUE"""),"Bash/Shell/PowerShell;C++;Python")</f>
        <v>Bash/Shell/PowerShell;C++;Python</v>
      </c>
    </row>
    <row r="2114">
      <c r="A2114" s="3">
        <v>2113.0</v>
      </c>
      <c r="B2114" s="4" t="str">
        <f>IFERROR(__xludf.DUMMYFUNCTION("""COMPUTED_VALUE"""),"C#;HTML/CSS;JavaScript;PHP")</f>
        <v>C#;HTML/CSS;JavaScript;PHP</v>
      </c>
    </row>
    <row r="2115">
      <c r="A2115" s="3">
        <v>2114.0</v>
      </c>
      <c r="B2115" s="4" t="str">
        <f>IFERROR(__xludf.DUMMYFUNCTION("""COMPUTED_VALUE"""),"HTML/CSS;JavaScript;PHP;SQL")</f>
        <v>HTML/CSS;JavaScript;PHP;SQL</v>
      </c>
    </row>
    <row r="2116">
      <c r="A2116" s="3">
        <v>2115.0</v>
      </c>
      <c r="B2116" s="4" t="str">
        <f>IFERROR(__xludf.DUMMYFUNCTION("""COMPUTED_VALUE"""),"Bash/Shell/PowerShell;C;C++;C#;Java")</f>
        <v>Bash/Shell/PowerShell;C;C++;C#;Java</v>
      </c>
    </row>
    <row r="2117">
      <c r="A2117" s="3">
        <v>2116.0</v>
      </c>
      <c r="B2117" s="4" t="str">
        <f>IFERROR(__xludf.DUMMYFUNCTION("""COMPUTED_VALUE"""),"HTML/CSS;Java;JavaScript;Kotlin;Python;SQL")</f>
        <v>HTML/CSS;Java;JavaScript;Kotlin;Python;SQL</v>
      </c>
    </row>
    <row r="2118">
      <c r="A2118" s="3">
        <v>2117.0</v>
      </c>
      <c r="B2118" s="4" t="str">
        <f>IFERROR(__xludf.DUMMYFUNCTION("""COMPUTED_VALUE"""),"C#;HTML/CSS;JavaScript")</f>
        <v>C#;HTML/CSS;JavaScript</v>
      </c>
    </row>
    <row r="2119">
      <c r="A2119" s="3">
        <v>2118.0</v>
      </c>
      <c r="B2119" s="4" t="str">
        <f>IFERROR(__xludf.DUMMYFUNCTION("""COMPUTED_VALUE"""),"C#;HTML/CSS;JavaScript;SQL;TypeScript")</f>
        <v>C#;HTML/CSS;JavaScript;SQL;TypeScript</v>
      </c>
    </row>
    <row r="2120">
      <c r="A2120" s="3">
        <v>2119.0</v>
      </c>
      <c r="B2120" s="4" t="str">
        <f>IFERROR(__xludf.DUMMYFUNCTION("""COMPUTED_VALUE"""),"Go;Objective-C;Swift;TypeScript")</f>
        <v>Go;Objective-C;Swift;TypeScript</v>
      </c>
    </row>
    <row r="2121">
      <c r="A2121" s="3">
        <v>2120.0</v>
      </c>
      <c r="B2121" s="4" t="str">
        <f>IFERROR(__xludf.DUMMYFUNCTION("""COMPUTED_VALUE"""),"Bash/Shell/PowerShell;Elixir;HTML/CSS;JavaScript;Ruby")</f>
        <v>Bash/Shell/PowerShell;Elixir;HTML/CSS;JavaScript;Ruby</v>
      </c>
    </row>
    <row r="2122">
      <c r="A2122" s="3">
        <v>2121.0</v>
      </c>
      <c r="B2122" s="4" t="str">
        <f>IFERROR(__xludf.DUMMYFUNCTION("""COMPUTED_VALUE"""),"C;C++;Java;PHP;SQL")</f>
        <v>C;C++;Java;PHP;SQL</v>
      </c>
    </row>
    <row r="2123">
      <c r="A2123" s="3">
        <v>2122.0</v>
      </c>
      <c r="B2123" s="4" t="str">
        <f>IFERROR(__xludf.DUMMYFUNCTION("""COMPUTED_VALUE"""),"JavaScript;TypeScript")</f>
        <v>JavaScript;TypeScript</v>
      </c>
    </row>
    <row r="2124">
      <c r="A2124" s="3">
        <v>2123.0</v>
      </c>
      <c r="B2124" s="4" t="str">
        <f>IFERROR(__xludf.DUMMYFUNCTION("""COMPUTED_VALUE"""),"Bash/Shell/PowerShell;C#;HTML/CSS;JavaScript;PHP;SQL;Other(s):")</f>
        <v>Bash/Shell/PowerShell;C#;HTML/CSS;JavaScript;PHP;SQL;Other(s):</v>
      </c>
    </row>
    <row r="2125">
      <c r="A2125" s="3">
        <v>2124.0</v>
      </c>
      <c r="B2125" s="4" t="str">
        <f>IFERROR(__xludf.DUMMYFUNCTION("""COMPUTED_VALUE"""),"JavaScript;Kotlin;Swift")</f>
        <v>JavaScript;Kotlin;Swift</v>
      </c>
    </row>
    <row r="2126">
      <c r="A2126" s="3">
        <v>2125.0</v>
      </c>
      <c r="B2126" s="4" t="str">
        <f>IFERROR(__xludf.DUMMYFUNCTION("""COMPUTED_VALUE"""),"Bash/Shell/PowerShell;C#;HTML/CSS;JavaScript;Rust;SQL;TypeScript;VBA")</f>
        <v>Bash/Shell/PowerShell;C#;HTML/CSS;JavaScript;Rust;SQL;TypeScript;VBA</v>
      </c>
    </row>
    <row r="2127">
      <c r="A2127" s="3">
        <v>2126.0</v>
      </c>
      <c r="B2127" s="4" t="str">
        <f>IFERROR(__xludf.DUMMYFUNCTION("""COMPUTED_VALUE"""),"C++;HTML/CSS;Java;PHP;Python;SQL;VBA")</f>
        <v>C++;HTML/CSS;Java;PHP;Python;SQL;VBA</v>
      </c>
    </row>
    <row r="2128">
      <c r="A2128" s="3">
        <v>2127.0</v>
      </c>
      <c r="B2128" s="4" t="str">
        <f>IFERROR(__xludf.DUMMYFUNCTION("""COMPUTED_VALUE"""),"C#;HTML/CSS;JavaScript;TypeScript")</f>
        <v>C#;HTML/CSS;JavaScript;TypeScript</v>
      </c>
    </row>
    <row r="2129">
      <c r="A2129" s="3">
        <v>2128.0</v>
      </c>
      <c r="B2129" s="4" t="str">
        <f>IFERROR(__xludf.DUMMYFUNCTION("""COMPUTED_VALUE"""),"C#;HTML/CSS;Objective-C;Python")</f>
        <v>C#;HTML/CSS;Objective-C;Python</v>
      </c>
    </row>
    <row r="2130">
      <c r="A2130" s="3">
        <v>2129.0</v>
      </c>
      <c r="B2130" s="4" t="str">
        <f>IFERROR(__xludf.DUMMYFUNCTION("""COMPUTED_VALUE"""),"Java;SQL")</f>
        <v>Java;SQL</v>
      </c>
    </row>
    <row r="2131">
      <c r="A2131" s="3">
        <v>2130.0</v>
      </c>
      <c r="B2131" s="4" t="str">
        <f>IFERROR(__xludf.DUMMYFUNCTION("""COMPUTED_VALUE"""),"Bash/Shell/PowerShell;HTML/CSS;JavaScript;PHP;Python;SQL")</f>
        <v>Bash/Shell/PowerShell;HTML/CSS;JavaScript;PHP;Python;SQL</v>
      </c>
    </row>
    <row r="2132">
      <c r="A2132" s="3">
        <v>2131.0</v>
      </c>
      <c r="B2132" s="4" t="str">
        <f>IFERROR(__xludf.DUMMYFUNCTION("""COMPUTED_VALUE"""),"C#;HTML/CSS;Java;JavaScript;SQL;TypeScript")</f>
        <v>C#;HTML/CSS;Java;JavaScript;SQL;TypeScript</v>
      </c>
    </row>
    <row r="2133">
      <c r="A2133" s="3">
        <v>2132.0</v>
      </c>
      <c r="B2133" s="4" t="str">
        <f>IFERROR(__xludf.DUMMYFUNCTION("""COMPUTED_VALUE"""),"HTML/CSS;JavaScript;PHP;SQL")</f>
        <v>HTML/CSS;JavaScript;PHP;SQL</v>
      </c>
    </row>
    <row r="2134">
      <c r="A2134" s="3">
        <v>2133.0</v>
      </c>
      <c r="B2134" s="4" t="str">
        <f>IFERROR(__xludf.DUMMYFUNCTION("""COMPUTED_VALUE"""),"Assembly;Bash/Shell/PowerShell;C;C++;C#;Go;HTML/CSS;JavaScript;PHP;Python;Rust;WebAssembly;Other(s):")</f>
        <v>Assembly;Bash/Shell/PowerShell;C;C++;C#;Go;HTML/CSS;JavaScript;PHP;Python;Rust;WebAssembly;Other(s):</v>
      </c>
    </row>
    <row r="2135">
      <c r="A2135" s="3">
        <v>2134.0</v>
      </c>
      <c r="B2135" s="4" t="str">
        <f>IFERROR(__xludf.DUMMYFUNCTION("""COMPUTED_VALUE"""),"Assembly;Bash/Shell/PowerShell;C;C++;Java;JavaScript;PHP;Python;SQL;WebAssembly")</f>
        <v>Assembly;Bash/Shell/PowerShell;C;C++;Java;JavaScript;PHP;Python;SQL;WebAssembly</v>
      </c>
    </row>
    <row r="2136">
      <c r="A2136" s="3">
        <v>2135.0</v>
      </c>
      <c r="B2136" s="4" t="str">
        <f>IFERROR(__xludf.DUMMYFUNCTION("""COMPUTED_VALUE"""),"Bash/Shell/PowerShell;JavaScript;PHP;SQL")</f>
        <v>Bash/Shell/PowerShell;JavaScript;PHP;SQL</v>
      </c>
    </row>
    <row r="2137">
      <c r="A2137" s="3">
        <v>2136.0</v>
      </c>
      <c r="B2137" s="4" t="str">
        <f>IFERROR(__xludf.DUMMYFUNCTION("""COMPUTED_VALUE"""),"Assembly;C++;Python")</f>
        <v>Assembly;C++;Python</v>
      </c>
    </row>
    <row r="2138">
      <c r="A2138" s="3">
        <v>2137.0</v>
      </c>
      <c r="B2138" s="4" t="str">
        <f>IFERROR(__xludf.DUMMYFUNCTION("""COMPUTED_VALUE"""),"Bash/Shell/PowerShell;C#;HTML/CSS;JavaScript;Python;SQL")</f>
        <v>Bash/Shell/PowerShell;C#;HTML/CSS;JavaScript;Python;SQL</v>
      </c>
    </row>
    <row r="2139">
      <c r="A2139" s="3">
        <v>2138.0</v>
      </c>
      <c r="B2139" s="4" t="str">
        <f>IFERROR(__xludf.DUMMYFUNCTION("""COMPUTED_VALUE"""),"Bash/Shell/PowerShell;C;Python")</f>
        <v>Bash/Shell/PowerShell;C;Python</v>
      </c>
    </row>
    <row r="2140">
      <c r="A2140" s="3">
        <v>2139.0</v>
      </c>
      <c r="B2140" s="4" t="str">
        <f>IFERROR(__xludf.DUMMYFUNCTION("""COMPUTED_VALUE"""),"HTML/CSS;Ruby")</f>
        <v>HTML/CSS;Ruby</v>
      </c>
    </row>
    <row r="2141">
      <c r="A2141" s="3">
        <v>2140.0</v>
      </c>
      <c r="B2141" s="4" t="str">
        <f>IFERROR(__xludf.DUMMYFUNCTION("""COMPUTED_VALUE"""),"Bash/Shell/PowerShell;C#;SQL;TypeScript")</f>
        <v>Bash/Shell/PowerShell;C#;SQL;TypeScript</v>
      </c>
    </row>
    <row r="2142">
      <c r="A2142" s="3">
        <v>2141.0</v>
      </c>
      <c r="B2142" s="4" t="str">
        <f>IFERROR(__xludf.DUMMYFUNCTION("""COMPUTED_VALUE"""),"C#;HTML/CSS;JavaScript;SQL;WebAssembly")</f>
        <v>C#;HTML/CSS;JavaScript;SQL;WebAssembly</v>
      </c>
    </row>
    <row r="2143">
      <c r="A2143" s="3">
        <v>2142.0</v>
      </c>
      <c r="B2143" s="4" t="str">
        <f>IFERROR(__xludf.DUMMYFUNCTION("""COMPUTED_VALUE"""),"JavaScript;Swift;TypeScript")</f>
        <v>JavaScript;Swift;TypeScript</v>
      </c>
    </row>
    <row r="2144">
      <c r="A2144" s="3">
        <v>2143.0</v>
      </c>
      <c r="B2144" s="4" t="str">
        <f>IFERROR(__xludf.DUMMYFUNCTION("""COMPUTED_VALUE"""),"C;C++;C#;HTML/CSS;Java;JavaScript;Kotlin;SQL;TypeScript")</f>
        <v>C;C++;C#;HTML/CSS;Java;JavaScript;Kotlin;SQL;TypeScript</v>
      </c>
    </row>
    <row r="2145">
      <c r="A2145" s="3">
        <v>2144.0</v>
      </c>
      <c r="B2145" s="4" t="str">
        <f>IFERROR(__xludf.DUMMYFUNCTION("""COMPUTED_VALUE"""),"Bash/Shell/PowerShell;HTML/CSS;JavaScript;VBA")</f>
        <v>Bash/Shell/PowerShell;HTML/CSS;JavaScript;VBA</v>
      </c>
    </row>
    <row r="2146">
      <c r="A2146" s="3">
        <v>2145.0</v>
      </c>
      <c r="B2146" s="4" t="str">
        <f>IFERROR(__xludf.DUMMYFUNCTION("""COMPUTED_VALUE"""),"Bash/Shell/PowerShell;C#;HTML/CSS;Java;JavaScript;PHP;SQL")</f>
        <v>Bash/Shell/PowerShell;C#;HTML/CSS;Java;JavaScript;PHP;SQL</v>
      </c>
    </row>
    <row r="2147">
      <c r="A2147" s="3">
        <v>2146.0</v>
      </c>
      <c r="B2147" s="4" t="str">
        <f>IFERROR(__xludf.DUMMYFUNCTION("""COMPUTED_VALUE"""),"Java;SQL;VBA")</f>
        <v>Java;SQL;VBA</v>
      </c>
    </row>
    <row r="2148">
      <c r="A2148" s="3">
        <v>2147.0</v>
      </c>
      <c r="B2148" s="4" t="str">
        <f>IFERROR(__xludf.DUMMYFUNCTION("""COMPUTED_VALUE"""),"HTML/CSS;JavaScript;TypeScript")</f>
        <v>HTML/CSS;JavaScript;TypeScript</v>
      </c>
    </row>
    <row r="2149">
      <c r="A2149" s="3">
        <v>2148.0</v>
      </c>
      <c r="B2149" s="4" t="str">
        <f>IFERROR(__xludf.DUMMYFUNCTION("""COMPUTED_VALUE"""),"JavaScript;PHP")</f>
        <v>JavaScript;PHP</v>
      </c>
    </row>
    <row r="2150">
      <c r="A2150" s="3">
        <v>2149.0</v>
      </c>
      <c r="B2150" s="4" t="str">
        <f>IFERROR(__xludf.DUMMYFUNCTION("""COMPUTED_VALUE"""),"C;C++;HTML/CSS;Java;JavaScript;Objective-C;Python;TypeScript")</f>
        <v>C;C++;HTML/CSS;Java;JavaScript;Objective-C;Python;TypeScript</v>
      </c>
    </row>
    <row r="2151">
      <c r="A2151" s="3">
        <v>2150.0</v>
      </c>
      <c r="B2151" s="4" t="str">
        <f>IFERROR(__xludf.DUMMYFUNCTION("""COMPUTED_VALUE"""),"HTML/CSS;SQL;Other(s):")</f>
        <v>HTML/CSS;SQL;Other(s):</v>
      </c>
    </row>
    <row r="2152">
      <c r="A2152" s="3">
        <v>2151.0</v>
      </c>
      <c r="B2152" s="4" t="str">
        <f>IFERROR(__xludf.DUMMYFUNCTION("""COMPUTED_VALUE"""),"Assembly;Bash/Shell/PowerShell;C;Go;HTML/CSS;Java;JavaScript;Python;R;TypeScript")</f>
        <v>Assembly;Bash/Shell/PowerShell;C;Go;HTML/CSS;Java;JavaScript;Python;R;TypeScript</v>
      </c>
    </row>
    <row r="2153">
      <c r="A2153" s="3">
        <v>2152.0</v>
      </c>
      <c r="B2153" s="4" t="str">
        <f>IFERROR(__xludf.DUMMYFUNCTION("""COMPUTED_VALUE"""),"Bash/Shell/PowerShell;C;C++;Java;Python;Ruby")</f>
        <v>Bash/Shell/PowerShell;C;C++;Java;Python;Ruby</v>
      </c>
    </row>
    <row r="2154">
      <c r="A2154" s="3">
        <v>2153.0</v>
      </c>
      <c r="B2154" s="4" t="str">
        <f>IFERROR(__xludf.DUMMYFUNCTION("""COMPUTED_VALUE"""),"C;C++;HTML/CSS;JavaScript;Python;R;Ruby;SQL")</f>
        <v>C;C++;HTML/CSS;JavaScript;Python;R;Ruby;SQL</v>
      </c>
    </row>
    <row r="2155">
      <c r="A2155" s="3">
        <v>2154.0</v>
      </c>
      <c r="B2155" s="4" t="str">
        <f>IFERROR(__xludf.DUMMYFUNCTION("""COMPUTED_VALUE"""),"C;C++;HTML/CSS;Java;JavaScript;Objective-C;Scala")</f>
        <v>C;C++;HTML/CSS;Java;JavaScript;Objective-C;Scala</v>
      </c>
    </row>
    <row r="2156">
      <c r="A2156" s="3">
        <v>2155.0</v>
      </c>
      <c r="B2156" s="4" t="str">
        <f>IFERROR(__xludf.DUMMYFUNCTION("""COMPUTED_VALUE"""),"C#;HTML/CSS;JavaScript;SQL;TypeScript")</f>
        <v>C#;HTML/CSS;JavaScript;SQL;TypeScript</v>
      </c>
    </row>
    <row r="2157">
      <c r="A2157" s="3">
        <v>2156.0</v>
      </c>
      <c r="B2157" s="4" t="str">
        <f>IFERROR(__xludf.DUMMYFUNCTION("""COMPUTED_VALUE"""),"Bash/Shell/PowerShell;C#;HTML/CSS;JavaScript;SQL")</f>
        <v>Bash/Shell/PowerShell;C#;HTML/CSS;JavaScript;SQL</v>
      </c>
    </row>
    <row r="2158">
      <c r="A2158" s="3">
        <v>2157.0</v>
      </c>
      <c r="B2158" s="4" t="str">
        <f>IFERROR(__xludf.DUMMYFUNCTION("""COMPUTED_VALUE"""),"Bash/Shell/PowerShell;C#;JavaScript;Python;SQL")</f>
        <v>Bash/Shell/PowerShell;C#;JavaScript;Python;SQL</v>
      </c>
    </row>
    <row r="2159">
      <c r="A2159" s="3">
        <v>2158.0</v>
      </c>
      <c r="B2159" s="4" t="str">
        <f>IFERROR(__xludf.DUMMYFUNCTION("""COMPUTED_VALUE"""),"Python;SQL")</f>
        <v>Python;SQL</v>
      </c>
    </row>
    <row r="2160">
      <c r="A2160" s="3">
        <v>2159.0</v>
      </c>
      <c r="B2160" s="4" t="str">
        <f>IFERROR(__xludf.DUMMYFUNCTION("""COMPUTED_VALUE"""),"Bash/Shell/PowerShell;Python")</f>
        <v>Bash/Shell/PowerShell;Python</v>
      </c>
    </row>
    <row r="2161">
      <c r="A2161" s="3">
        <v>2160.0</v>
      </c>
      <c r="B2161" s="4" t="str">
        <f>IFERROR(__xludf.DUMMYFUNCTION("""COMPUTED_VALUE"""),"Bash/Shell/PowerShell;HTML/CSS;JavaScript;PHP;Python;SQL")</f>
        <v>Bash/Shell/PowerShell;HTML/CSS;JavaScript;PHP;Python;SQL</v>
      </c>
    </row>
    <row r="2162">
      <c r="A2162" s="3">
        <v>2161.0</v>
      </c>
      <c r="B2162" s="4" t="str">
        <f>IFERROR(__xludf.DUMMYFUNCTION("""COMPUTED_VALUE"""),"C++;C#;HTML/CSS;JavaScript;Python;SQL;TypeScript;Other(s):")</f>
        <v>C++;C#;HTML/CSS;JavaScript;Python;SQL;TypeScript;Other(s):</v>
      </c>
    </row>
    <row r="2163">
      <c r="A2163" s="3">
        <v>2162.0</v>
      </c>
      <c r="B2163" s="4" t="str">
        <f>IFERROR(__xludf.DUMMYFUNCTION("""COMPUTED_VALUE"""),"HTML/CSS;Java;JavaScript;Python;SQL")</f>
        <v>HTML/CSS;Java;JavaScript;Python;SQL</v>
      </c>
    </row>
    <row r="2164">
      <c r="A2164" s="3">
        <v>2163.0</v>
      </c>
      <c r="B2164" s="4" t="str">
        <f>IFERROR(__xludf.DUMMYFUNCTION("""COMPUTED_VALUE"""),"C#;HTML/CSS;Java;JavaScript")</f>
        <v>C#;HTML/CSS;Java;JavaScript</v>
      </c>
    </row>
    <row r="2165">
      <c r="A2165" s="3">
        <v>2164.0</v>
      </c>
      <c r="B2165" s="4" t="str">
        <f>IFERROR(__xludf.DUMMYFUNCTION("""COMPUTED_VALUE"""),"HTML/CSS;Java;JavaScript;Python;Other(s):")</f>
        <v>HTML/CSS;Java;JavaScript;Python;Other(s):</v>
      </c>
    </row>
    <row r="2166">
      <c r="A2166" s="3">
        <v>2165.0</v>
      </c>
      <c r="B2166" s="4" t="str">
        <f>IFERROR(__xludf.DUMMYFUNCTION("""COMPUTED_VALUE"""),"Bash/Shell/PowerShell;C;C++;C#;HTML/CSS;JavaScript;SQL")</f>
        <v>Bash/Shell/PowerShell;C;C++;C#;HTML/CSS;JavaScript;SQL</v>
      </c>
    </row>
    <row r="2167">
      <c r="A2167" s="3">
        <v>2166.0</v>
      </c>
      <c r="B2167" s="4" t="str">
        <f>IFERROR(__xludf.DUMMYFUNCTION("""COMPUTED_VALUE"""),"Bash/Shell/PowerShell;HTML/CSS;JavaScript")</f>
        <v>Bash/Shell/PowerShell;HTML/CSS;JavaScript</v>
      </c>
    </row>
    <row r="2168">
      <c r="A2168" s="3">
        <v>2167.0</v>
      </c>
      <c r="B2168" s="4" t="str">
        <f>IFERROR(__xludf.DUMMYFUNCTION("""COMPUTED_VALUE"""),"Assembly;Bash/Shell/PowerShell;C;C++;Go;HTML/CSS;Java;PHP;Python;R;Scala;SQL")</f>
        <v>Assembly;Bash/Shell/PowerShell;C;C++;Go;HTML/CSS;Java;PHP;Python;R;Scala;SQL</v>
      </c>
    </row>
    <row r="2169">
      <c r="A2169" s="3">
        <v>2168.0</v>
      </c>
      <c r="B2169" s="4" t="str">
        <f>IFERROR(__xludf.DUMMYFUNCTION("""COMPUTED_VALUE"""),"HTML/CSS;JavaScript;TypeScript")</f>
        <v>HTML/CSS;JavaScript;TypeScript</v>
      </c>
    </row>
    <row r="2170">
      <c r="A2170" s="3">
        <v>2169.0</v>
      </c>
      <c r="B2170" s="4" t="str">
        <f>IFERROR(__xludf.DUMMYFUNCTION("""COMPUTED_VALUE"""),"Bash/Shell/PowerShell;Python")</f>
        <v>Bash/Shell/PowerShell;Python</v>
      </c>
    </row>
    <row r="2171">
      <c r="A2171" s="3">
        <v>2170.0</v>
      </c>
      <c r="B2171" s="4" t="str">
        <f>IFERROR(__xludf.DUMMYFUNCTION("""COMPUTED_VALUE"""),"Assembly;Python")</f>
        <v>Assembly;Python</v>
      </c>
    </row>
    <row r="2172">
      <c r="A2172" s="3">
        <v>2171.0</v>
      </c>
      <c r="B2172" s="4" t="str">
        <f>IFERROR(__xludf.DUMMYFUNCTION("""COMPUTED_VALUE"""),"Go;Java;JavaScript;PHP;Ruby")</f>
        <v>Go;Java;JavaScript;PHP;Ruby</v>
      </c>
    </row>
    <row r="2173">
      <c r="A2173" s="3">
        <v>2172.0</v>
      </c>
      <c r="B2173" s="4" t="str">
        <f>IFERROR(__xludf.DUMMYFUNCTION("""COMPUTED_VALUE"""),"Bash/Shell/PowerShell;C#;Go;HTML/CSS;Java;JavaScript;Kotlin;TypeScript")</f>
        <v>Bash/Shell/PowerShell;C#;Go;HTML/CSS;Java;JavaScript;Kotlin;TypeScript</v>
      </c>
    </row>
    <row r="2174">
      <c r="A2174" s="3">
        <v>2173.0</v>
      </c>
      <c r="B2174" s="4" t="str">
        <f>IFERROR(__xludf.DUMMYFUNCTION("""COMPUTED_VALUE"""),"Bash/Shell/PowerShell;C;C++;C#;HTML/CSS;TypeScript")</f>
        <v>Bash/Shell/PowerShell;C;C++;C#;HTML/CSS;TypeScript</v>
      </c>
    </row>
    <row r="2175">
      <c r="A2175" s="3">
        <v>2174.0</v>
      </c>
      <c r="B2175" s="4" t="str">
        <f>IFERROR(__xludf.DUMMYFUNCTION("""COMPUTED_VALUE"""),"HTML/CSS;Java;JavaScript;PHP;SQL")</f>
        <v>HTML/CSS;Java;JavaScript;PHP;SQL</v>
      </c>
    </row>
    <row r="2176">
      <c r="A2176" s="3">
        <v>2175.0</v>
      </c>
      <c r="B2176" s="4" t="str">
        <f>IFERROR(__xludf.DUMMYFUNCTION("""COMPUTED_VALUE"""),"C#;Go")</f>
        <v>C#;Go</v>
      </c>
    </row>
    <row r="2177">
      <c r="A2177" s="3">
        <v>2176.0</v>
      </c>
      <c r="B2177" s="4" t="str">
        <f>IFERROR(__xludf.DUMMYFUNCTION("""COMPUTED_VALUE"""),"C;Java")</f>
        <v>C;Java</v>
      </c>
    </row>
    <row r="2178">
      <c r="A2178" s="3">
        <v>2177.0</v>
      </c>
      <c r="B2178" s="4" t="str">
        <f>IFERROR(__xludf.DUMMYFUNCTION("""COMPUTED_VALUE"""),"Bash/Shell/PowerShell;C#;Elixir;Go;HTML/CSS;JavaScript;Ruby;Scala;Swift")</f>
        <v>Bash/Shell/PowerShell;C#;Elixir;Go;HTML/CSS;JavaScript;Ruby;Scala;Swift</v>
      </c>
    </row>
    <row r="2179">
      <c r="A2179" s="3">
        <v>2178.0</v>
      </c>
      <c r="B2179" s="4" t="str">
        <f>IFERROR(__xludf.DUMMYFUNCTION("""COMPUTED_VALUE"""),"HTML/CSS;Java;Python;Ruby;VBA;Other(s):")</f>
        <v>HTML/CSS;Java;Python;Ruby;VBA;Other(s):</v>
      </c>
    </row>
    <row r="2180">
      <c r="A2180" s="3">
        <v>2179.0</v>
      </c>
      <c r="B2180" s="4" t="str">
        <f>IFERROR(__xludf.DUMMYFUNCTION("""COMPUTED_VALUE"""),"Bash/Shell/PowerShell;Java;Swift")</f>
        <v>Bash/Shell/PowerShell;Java;Swift</v>
      </c>
    </row>
    <row r="2181">
      <c r="A2181" s="3">
        <v>2180.0</v>
      </c>
      <c r="B2181" s="4" t="str">
        <f>IFERROR(__xludf.DUMMYFUNCTION("""COMPUTED_VALUE"""),"C#;HTML/CSS;JavaScript;R;SQL")</f>
        <v>C#;HTML/CSS;JavaScript;R;SQL</v>
      </c>
    </row>
    <row r="2182">
      <c r="A2182" s="3">
        <v>2181.0</v>
      </c>
      <c r="B2182" s="4" t="str">
        <f>IFERROR(__xludf.DUMMYFUNCTION("""COMPUTED_VALUE"""),"Bash/Shell/PowerShell;C;Python;SQL")</f>
        <v>Bash/Shell/PowerShell;C;Python;SQL</v>
      </c>
    </row>
    <row r="2183">
      <c r="A2183" s="3">
        <v>2182.0</v>
      </c>
      <c r="B2183" s="4" t="str">
        <f>IFERROR(__xludf.DUMMYFUNCTION("""COMPUTED_VALUE"""),"Bash/Shell/PowerShell;C++;Dart;HTML/CSS;Java;JavaScript;Kotlin;Objective-C;Python;SQL;Swift")</f>
        <v>Bash/Shell/PowerShell;C++;Dart;HTML/CSS;Java;JavaScript;Kotlin;Objective-C;Python;SQL;Swift</v>
      </c>
    </row>
    <row r="2184">
      <c r="A2184" s="3">
        <v>2183.0</v>
      </c>
      <c r="B2184" s="4" t="str">
        <f>IFERROR(__xludf.DUMMYFUNCTION("""COMPUTED_VALUE"""),"C#;HTML/CSS;JavaScript;SQL;TypeScript")</f>
        <v>C#;HTML/CSS;JavaScript;SQL;TypeScript</v>
      </c>
    </row>
    <row r="2185">
      <c r="A2185" s="3">
        <v>2184.0</v>
      </c>
      <c r="B2185" s="4" t="str">
        <f>IFERROR(__xludf.DUMMYFUNCTION("""COMPUTED_VALUE"""),"Bash/Shell/PowerShell;HTML/CSS;Java;JavaScript;SQL;TypeScript")</f>
        <v>Bash/Shell/PowerShell;HTML/CSS;Java;JavaScript;SQL;TypeScript</v>
      </c>
    </row>
    <row r="2186">
      <c r="A2186" s="3">
        <v>2185.0</v>
      </c>
      <c r="B2186" s="4" t="str">
        <f>IFERROR(__xludf.DUMMYFUNCTION("""COMPUTED_VALUE"""),"Bash/Shell/PowerShell;C#;Go;Java;JavaScript;Python;Scala;SQL")</f>
        <v>Bash/Shell/PowerShell;C#;Go;Java;JavaScript;Python;Scala;SQL</v>
      </c>
    </row>
    <row r="2187">
      <c r="A2187" s="3">
        <v>2186.0</v>
      </c>
      <c r="B2187" s="4" t="str">
        <f>IFERROR(__xludf.DUMMYFUNCTION("""COMPUTED_VALUE"""),"Java;Kotlin")</f>
        <v>Java;Kotlin</v>
      </c>
    </row>
    <row r="2188">
      <c r="A2188" s="3">
        <v>2187.0</v>
      </c>
      <c r="B2188" s="4" t="str">
        <f>IFERROR(__xludf.DUMMYFUNCTION("""COMPUTED_VALUE"""),"HTML/CSS;JavaScript;PHP;TypeScript")</f>
        <v>HTML/CSS;JavaScript;PHP;TypeScript</v>
      </c>
    </row>
    <row r="2189">
      <c r="A2189" s="3">
        <v>2188.0</v>
      </c>
      <c r="B2189" s="4" t="str">
        <f>IFERROR(__xludf.DUMMYFUNCTION("""COMPUTED_VALUE"""),"Bash/Shell/PowerShell;C#;HTML/CSS;Java;JavaScript;SQL")</f>
        <v>Bash/Shell/PowerShell;C#;HTML/CSS;Java;JavaScript;SQL</v>
      </c>
    </row>
    <row r="2190">
      <c r="A2190" s="3">
        <v>2189.0</v>
      </c>
      <c r="B2190" s="4" t="str">
        <f>IFERROR(__xludf.DUMMYFUNCTION("""COMPUTED_VALUE"""),"HTML/CSS;JavaScript;PHP;SQL")</f>
        <v>HTML/CSS;JavaScript;PHP;SQL</v>
      </c>
    </row>
    <row r="2191">
      <c r="A2191" s="3">
        <v>2190.0</v>
      </c>
      <c r="B2191" s="4" t="str">
        <f>IFERROR(__xludf.DUMMYFUNCTION("""COMPUTED_VALUE"""),"Bash/Shell/PowerShell;C;C++;C#;HTML/CSS;Java;JavaScript;PHP;Scala;SQL")</f>
        <v>Bash/Shell/PowerShell;C;C++;C#;HTML/CSS;Java;JavaScript;PHP;Scala;SQL</v>
      </c>
    </row>
    <row r="2192">
      <c r="A2192" s="3">
        <v>2191.0</v>
      </c>
      <c r="B2192" s="4" t="str">
        <f>IFERROR(__xludf.DUMMYFUNCTION("""COMPUTED_VALUE"""),"HTML/CSS;Java;JavaScript;Python")</f>
        <v>HTML/CSS;Java;JavaScript;Python</v>
      </c>
    </row>
    <row r="2193">
      <c r="A2193" s="3">
        <v>2192.0</v>
      </c>
      <c r="B2193" s="4" t="str">
        <f>IFERROR(__xludf.DUMMYFUNCTION("""COMPUTED_VALUE"""),"Bash/Shell/PowerShell;C#;Clojure;Java;JavaScript;Python;TypeScript;Other(s):")</f>
        <v>Bash/Shell/PowerShell;C#;Clojure;Java;JavaScript;Python;TypeScript;Other(s):</v>
      </c>
    </row>
    <row r="2194">
      <c r="A2194" s="3">
        <v>2193.0</v>
      </c>
      <c r="B2194" s="4" t="str">
        <f>IFERROR(__xludf.DUMMYFUNCTION("""COMPUTED_VALUE"""),"HTML/CSS;JavaScript;PHP")</f>
        <v>HTML/CSS;JavaScript;PHP</v>
      </c>
    </row>
    <row r="2195">
      <c r="A2195" s="3">
        <v>2194.0</v>
      </c>
      <c r="B2195" s="4" t="str">
        <f>IFERROR(__xludf.DUMMYFUNCTION("""COMPUTED_VALUE"""),"C;Objective-C;Swift")</f>
        <v>C;Objective-C;Swift</v>
      </c>
    </row>
    <row r="2196">
      <c r="A2196" s="3">
        <v>2195.0</v>
      </c>
      <c r="B2196" s="4" t="str">
        <f>IFERROR(__xludf.DUMMYFUNCTION("""COMPUTED_VALUE"""),"C#;Go;HTML/CSS;Java;JavaScript;Kotlin;Objective-C;PHP;Python;SQL;Swift")</f>
        <v>C#;Go;HTML/CSS;Java;JavaScript;Kotlin;Objective-C;PHP;Python;SQL;Swift</v>
      </c>
    </row>
    <row r="2197">
      <c r="A2197" s="3">
        <v>2196.0</v>
      </c>
      <c r="B2197" s="4" t="str">
        <f>IFERROR(__xludf.DUMMYFUNCTION("""COMPUTED_VALUE"""),"Assembly;Bash/Shell/PowerShell;C;C++;C#;HTML/CSS;Java;JavaScript;PHP;SQL;TypeScript;VBA")</f>
        <v>Assembly;Bash/Shell/PowerShell;C;C++;C#;HTML/CSS;Java;JavaScript;PHP;SQL;TypeScript;VBA</v>
      </c>
    </row>
    <row r="2198">
      <c r="A2198" s="3">
        <v>2197.0</v>
      </c>
      <c r="B2198" s="4" t="str">
        <f>IFERROR(__xludf.DUMMYFUNCTION("""COMPUTED_VALUE"""),"Assembly;Bash/Shell/PowerShell;C;HTML/CSS;Java;Python;SQL")</f>
        <v>Assembly;Bash/Shell/PowerShell;C;HTML/CSS;Java;Python;SQL</v>
      </c>
    </row>
    <row r="2199">
      <c r="A2199" s="3">
        <v>2198.0</v>
      </c>
      <c r="B2199" s="4" t="str">
        <f>IFERROR(__xludf.DUMMYFUNCTION("""COMPUTED_VALUE"""),"Bash/Shell/PowerShell;HTML/CSS;Java;JavaScript;PHP;Ruby;SQL;Swift;TypeScript")</f>
        <v>Bash/Shell/PowerShell;HTML/CSS;Java;JavaScript;PHP;Ruby;SQL;Swift;TypeScript</v>
      </c>
    </row>
    <row r="2200">
      <c r="A2200" s="3">
        <v>2199.0</v>
      </c>
      <c r="B2200" s="4" t="str">
        <f>IFERROR(__xludf.DUMMYFUNCTION("""COMPUTED_VALUE"""),"Bash/Shell/PowerShell;C++;HTML/CSS;Java;JavaScript;PHP;Python;R;SQL")</f>
        <v>Bash/Shell/PowerShell;C++;HTML/CSS;Java;JavaScript;PHP;Python;R;SQL</v>
      </c>
    </row>
    <row r="2201">
      <c r="A2201" s="3">
        <v>2200.0</v>
      </c>
      <c r="B2201" s="4" t="str">
        <f>IFERROR(__xludf.DUMMYFUNCTION("""COMPUTED_VALUE"""),"C++;Java;Python;SQL")</f>
        <v>C++;Java;Python;SQL</v>
      </c>
    </row>
    <row r="2202">
      <c r="A2202" s="3">
        <v>2201.0</v>
      </c>
      <c r="B2202" s="4" t="str">
        <f>IFERROR(__xludf.DUMMYFUNCTION("""COMPUTED_VALUE"""),"Assembly;HTML/CSS;Java;JavaScript")</f>
        <v>Assembly;HTML/CSS;Java;JavaScript</v>
      </c>
    </row>
    <row r="2203">
      <c r="A2203" s="3">
        <v>2202.0</v>
      </c>
      <c r="B2203" s="4" t="str">
        <f>IFERROR(__xludf.DUMMYFUNCTION("""COMPUTED_VALUE"""),"Bash/Shell/PowerShell;HTML/CSS;JavaScript;SQL;Other(s):")</f>
        <v>Bash/Shell/PowerShell;HTML/CSS;JavaScript;SQL;Other(s):</v>
      </c>
    </row>
    <row r="2204">
      <c r="A2204" s="3">
        <v>2203.0</v>
      </c>
      <c r="B2204" s="4" t="str">
        <f>IFERROR(__xludf.DUMMYFUNCTION("""COMPUTED_VALUE"""),"Java;JavaScript;SQL")</f>
        <v>Java;JavaScript;SQL</v>
      </c>
    </row>
    <row r="2205">
      <c r="A2205" s="3">
        <v>2204.0</v>
      </c>
      <c r="B2205" s="4" t="str">
        <f>IFERROR(__xludf.DUMMYFUNCTION("""COMPUTED_VALUE"""),"Bash/Shell/PowerShell;C#;HTML/CSS;JavaScript;PHP;SQL;TypeScript;VBA")</f>
        <v>Bash/Shell/PowerShell;C#;HTML/CSS;JavaScript;PHP;SQL;TypeScript;VBA</v>
      </c>
    </row>
    <row r="2206">
      <c r="A2206" s="3">
        <v>2205.0</v>
      </c>
      <c r="B2206" s="4" t="str">
        <f>IFERROR(__xludf.DUMMYFUNCTION("""COMPUTED_VALUE"""),"HTML/CSS;JavaScript;PHP;Python")</f>
        <v>HTML/CSS;JavaScript;PHP;Python</v>
      </c>
    </row>
    <row r="2207">
      <c r="A2207" s="3">
        <v>2206.0</v>
      </c>
      <c r="B2207" s="4" t="str">
        <f>IFERROR(__xludf.DUMMYFUNCTION("""COMPUTED_VALUE"""),"C++;HTML/CSS;Java;JavaScript;SQL;TypeScript")</f>
        <v>C++;HTML/CSS;Java;JavaScript;SQL;TypeScript</v>
      </c>
    </row>
    <row r="2208">
      <c r="A2208" s="3">
        <v>2207.0</v>
      </c>
      <c r="B2208" s="4" t="str">
        <f>IFERROR(__xludf.DUMMYFUNCTION("""COMPUTED_VALUE"""),"Bash/Shell/PowerShell;C;C++;C#;HTML/CSS;JavaScript;PHP;SQL;VBA")</f>
        <v>Bash/Shell/PowerShell;C;C++;C#;HTML/CSS;JavaScript;PHP;SQL;VBA</v>
      </c>
    </row>
    <row r="2209">
      <c r="A2209" s="3">
        <v>2208.0</v>
      </c>
      <c r="B2209" s="4" t="str">
        <f>IFERROR(__xludf.DUMMYFUNCTION("""COMPUTED_VALUE"""),"Assembly;Bash/Shell/PowerShell;C;C++;HTML/CSS;Java;JavaScript;Kotlin;PHP;Python;SQL;Swift;TypeScript;Other(s):")</f>
        <v>Assembly;Bash/Shell/PowerShell;C;C++;HTML/CSS;Java;JavaScript;Kotlin;PHP;Python;SQL;Swift;TypeScript;Other(s):</v>
      </c>
    </row>
    <row r="2210">
      <c r="A2210" s="3">
        <v>2209.0</v>
      </c>
      <c r="B2210" s="4" t="str">
        <f>IFERROR(__xludf.DUMMYFUNCTION("""COMPUTED_VALUE"""),"Bash/Shell/PowerShell;C#;HTML/CSS;Java;JavaScript;SQL;TypeScript")</f>
        <v>Bash/Shell/PowerShell;C#;HTML/CSS;Java;JavaScript;SQL;TypeScript</v>
      </c>
    </row>
    <row r="2211">
      <c r="A2211" s="3">
        <v>2210.0</v>
      </c>
      <c r="B2211" s="4" t="str">
        <f>IFERROR(__xludf.DUMMYFUNCTION("""COMPUTED_VALUE"""),"C;C++;Java;JavaScript;SQL;TypeScript")</f>
        <v>C;C++;Java;JavaScript;SQL;TypeScript</v>
      </c>
    </row>
    <row r="2212">
      <c r="A2212" s="3">
        <v>2211.0</v>
      </c>
      <c r="B2212" s="4" t="str">
        <f>IFERROR(__xludf.DUMMYFUNCTION("""COMPUTED_VALUE"""),"HTML/CSS;Python;R")</f>
        <v>HTML/CSS;Python;R</v>
      </c>
    </row>
    <row r="2213">
      <c r="A2213" s="3">
        <v>2212.0</v>
      </c>
      <c r="B2213" s="4" t="str">
        <f>IFERROR(__xludf.DUMMYFUNCTION("""COMPUTED_VALUE"""),"C#;HTML/CSS;JavaScript")</f>
        <v>C#;HTML/CSS;JavaScript</v>
      </c>
    </row>
    <row r="2214">
      <c r="A2214" s="3">
        <v>2213.0</v>
      </c>
      <c r="B2214" s="4" t="str">
        <f>IFERROR(__xludf.DUMMYFUNCTION("""COMPUTED_VALUE"""),"Bash/Shell/PowerShell;HTML/CSS;JavaScript;PHP;Python;SQL;TypeScript")</f>
        <v>Bash/Shell/PowerShell;HTML/CSS;JavaScript;PHP;Python;SQL;TypeScript</v>
      </c>
    </row>
    <row r="2215">
      <c r="A2215" s="3">
        <v>2214.0</v>
      </c>
      <c r="B2215" s="4" t="str">
        <f>IFERROR(__xludf.DUMMYFUNCTION("""COMPUTED_VALUE"""),"HTML/CSS;JavaScript;Python")</f>
        <v>HTML/CSS;JavaScript;Python</v>
      </c>
    </row>
    <row r="2216">
      <c r="A2216" s="3">
        <v>2215.0</v>
      </c>
      <c r="B2216" s="4" t="str">
        <f>IFERROR(__xludf.DUMMYFUNCTION("""COMPUTED_VALUE"""),"Assembly;C;C++;C#;HTML/CSS;Java;JavaScript;PHP;SQL;Other(s):")</f>
        <v>Assembly;C;C++;C#;HTML/CSS;Java;JavaScript;PHP;SQL;Other(s):</v>
      </c>
    </row>
    <row r="2217">
      <c r="A2217" s="3">
        <v>2216.0</v>
      </c>
      <c r="B2217" s="4" t="str">
        <f>IFERROR(__xludf.DUMMYFUNCTION("""COMPUTED_VALUE"""),"C;C++;HTML/CSS;JavaScript")</f>
        <v>C;C++;HTML/CSS;JavaScript</v>
      </c>
    </row>
    <row r="2218">
      <c r="A2218" s="3">
        <v>2217.0</v>
      </c>
      <c r="B2218" s="4" t="str">
        <f>IFERROR(__xludf.DUMMYFUNCTION("""COMPUTED_VALUE"""),"Python;SQL")</f>
        <v>Python;SQL</v>
      </c>
    </row>
    <row r="2219">
      <c r="A2219" s="3">
        <v>2218.0</v>
      </c>
      <c r="B2219" s="4" t="str">
        <f>IFERROR(__xludf.DUMMYFUNCTION("""COMPUTED_VALUE"""),"HTML/CSS;JavaScript;PHP;SQL")</f>
        <v>HTML/CSS;JavaScript;PHP;SQL</v>
      </c>
    </row>
    <row r="2220">
      <c r="A2220" s="3">
        <v>2219.0</v>
      </c>
      <c r="B2220" s="4" t="str">
        <f>IFERROR(__xludf.DUMMYFUNCTION("""COMPUTED_VALUE"""),"Bash/Shell/PowerShell;C;Java;JavaScript;PHP;Python;Ruby")</f>
        <v>Bash/Shell/PowerShell;C;Java;JavaScript;PHP;Python;Ruby</v>
      </c>
    </row>
    <row r="2221">
      <c r="A2221" s="3">
        <v>2220.0</v>
      </c>
      <c r="B2221" s="4" t="str">
        <f>IFERROR(__xludf.DUMMYFUNCTION("""COMPUTED_VALUE"""),"JavaScript;Python")</f>
        <v>JavaScript;Python</v>
      </c>
    </row>
    <row r="2222">
      <c r="A2222" s="3">
        <v>2221.0</v>
      </c>
      <c r="B2222" s="4" t="str">
        <f>IFERROR(__xludf.DUMMYFUNCTION("""COMPUTED_VALUE"""),"Java;JavaScript")</f>
        <v>Java;JavaScript</v>
      </c>
    </row>
    <row r="2223">
      <c r="A2223" s="3">
        <v>2222.0</v>
      </c>
      <c r="B2223" s="4" t="str">
        <f>IFERROR(__xludf.DUMMYFUNCTION("""COMPUTED_VALUE"""),"C;C++;HTML/CSS;Java;JavaScript;PHP;R;SQL;TypeScript")</f>
        <v>C;C++;HTML/CSS;Java;JavaScript;PHP;R;SQL;TypeScript</v>
      </c>
    </row>
    <row r="2224">
      <c r="A2224" s="3">
        <v>2223.0</v>
      </c>
      <c r="B2224" s="4" t="str">
        <f>IFERROR(__xludf.DUMMYFUNCTION("""COMPUTED_VALUE"""),"Bash/Shell/PowerShell;HTML/CSS;JavaScript;Python;TypeScript")</f>
        <v>Bash/Shell/PowerShell;HTML/CSS;JavaScript;Python;TypeScript</v>
      </c>
    </row>
    <row r="2225">
      <c r="A2225" s="3">
        <v>2224.0</v>
      </c>
      <c r="B2225" s="4" t="str">
        <f>IFERROR(__xludf.DUMMYFUNCTION("""COMPUTED_VALUE"""),"Bash/Shell/PowerShell;HTML/CSS;JavaScript;Python;SQL;TypeScript;Other(s):")</f>
        <v>Bash/Shell/PowerShell;HTML/CSS;JavaScript;Python;SQL;TypeScript;Other(s):</v>
      </c>
    </row>
    <row r="2226">
      <c r="A2226" s="3">
        <v>2225.0</v>
      </c>
      <c r="B2226" s="4" t="str">
        <f>IFERROR(__xludf.DUMMYFUNCTION("""COMPUTED_VALUE"""),"Bash/Shell/PowerShell;C#;HTML/CSS;JavaScript;SQL;TypeScript")</f>
        <v>Bash/Shell/PowerShell;C#;HTML/CSS;JavaScript;SQL;TypeScript</v>
      </c>
    </row>
    <row r="2227">
      <c r="A2227" s="3">
        <v>2226.0</v>
      </c>
      <c r="B2227" s="4" t="str">
        <f>IFERROR(__xludf.DUMMYFUNCTION("""COMPUTED_VALUE"""),"Bash/Shell/PowerShell;C#;HTML/CSS;JavaScript;Python;Scala;SQL")</f>
        <v>Bash/Shell/PowerShell;C#;HTML/CSS;JavaScript;Python;Scala;SQL</v>
      </c>
    </row>
    <row r="2228">
      <c r="A2228" s="3">
        <v>2227.0</v>
      </c>
      <c r="B2228" s="4" t="str">
        <f>IFERROR(__xludf.DUMMYFUNCTION("""COMPUTED_VALUE"""),"Assembly;Bash/Shell/PowerShell;C;C++;C#;HTML/CSS;Java;JavaScript;PHP;SQL")</f>
        <v>Assembly;Bash/Shell/PowerShell;C;C++;C#;HTML/CSS;Java;JavaScript;PHP;SQL</v>
      </c>
    </row>
    <row r="2229">
      <c r="A2229" s="3">
        <v>2228.0</v>
      </c>
      <c r="B2229" s="4" t="str">
        <f>IFERROR(__xludf.DUMMYFUNCTION("""COMPUTED_VALUE"""),"Bash/Shell/PowerShell;Python")</f>
        <v>Bash/Shell/PowerShell;Python</v>
      </c>
    </row>
    <row r="2230">
      <c r="A2230" s="3">
        <v>2229.0</v>
      </c>
      <c r="B2230" s="4" t="str">
        <f>IFERROR(__xludf.DUMMYFUNCTION("""COMPUTED_VALUE"""),"C++;C#;HTML/CSS;Java;JavaScript;PHP;SQL;TypeScript")</f>
        <v>C++;C#;HTML/CSS;Java;JavaScript;PHP;SQL;TypeScript</v>
      </c>
    </row>
    <row r="2231">
      <c r="A2231" s="3">
        <v>2230.0</v>
      </c>
      <c r="B2231" s="4" t="str">
        <f>IFERROR(__xludf.DUMMYFUNCTION("""COMPUTED_VALUE"""),"Bash/Shell/PowerShell;Go;HTML/CSS;JavaScript;Ruby")</f>
        <v>Bash/Shell/PowerShell;Go;HTML/CSS;JavaScript;Ruby</v>
      </c>
    </row>
    <row r="2232">
      <c r="A2232" s="3">
        <v>2231.0</v>
      </c>
      <c r="B2232" s="4" t="str">
        <f>IFERROR(__xludf.DUMMYFUNCTION("""COMPUTED_VALUE"""),"C++;C#;Java;JavaScript;PHP;Python;Other(s):")</f>
        <v>C++;C#;Java;JavaScript;PHP;Python;Other(s):</v>
      </c>
    </row>
    <row r="2233">
      <c r="A2233" s="3">
        <v>2232.0</v>
      </c>
      <c r="B2233" s="4" t="str">
        <f>IFERROR(__xludf.DUMMYFUNCTION("""COMPUTED_VALUE"""),"C++;C#;JavaScript;Objective-C;Python;Ruby;SQL;Swift;TypeScript")</f>
        <v>C++;C#;JavaScript;Objective-C;Python;Ruby;SQL;Swift;TypeScript</v>
      </c>
    </row>
    <row r="2234">
      <c r="A2234" s="3">
        <v>2233.0</v>
      </c>
      <c r="B2234" s="4" t="str">
        <f>IFERROR(__xludf.DUMMYFUNCTION("""COMPUTED_VALUE"""),"C#;F#;HTML/CSS;Java;JavaScript;Ruby;SQL")</f>
        <v>C#;F#;HTML/CSS;Java;JavaScript;Ruby;SQL</v>
      </c>
    </row>
    <row r="2235">
      <c r="A2235" s="3">
        <v>2234.0</v>
      </c>
      <c r="B2235" s="4" t="str">
        <f>IFERROR(__xludf.DUMMYFUNCTION("""COMPUTED_VALUE"""),"C++;Python")</f>
        <v>C++;Python</v>
      </c>
    </row>
    <row r="2236">
      <c r="A2236" s="3">
        <v>2235.0</v>
      </c>
      <c r="B2236" s="4" t="str">
        <f>IFERROR(__xludf.DUMMYFUNCTION("""COMPUTED_VALUE"""),"Python")</f>
        <v>Python</v>
      </c>
    </row>
    <row r="2237">
      <c r="A2237" s="3">
        <v>2236.0</v>
      </c>
      <c r="B2237" s="4" t="str">
        <f>IFERROR(__xludf.DUMMYFUNCTION("""COMPUTED_VALUE"""),"C++;HTML/CSS;JavaScript")</f>
        <v>C++;HTML/CSS;JavaScript</v>
      </c>
    </row>
    <row r="2238">
      <c r="A2238" s="3">
        <v>2237.0</v>
      </c>
      <c r="B2238" s="4" t="str">
        <f>IFERROR(__xludf.DUMMYFUNCTION("""COMPUTED_VALUE"""),"C;HTML/CSS;JavaScript;VBA;Other(s):")</f>
        <v>C;HTML/CSS;JavaScript;VBA;Other(s):</v>
      </c>
    </row>
    <row r="2239">
      <c r="A2239" s="3">
        <v>2238.0</v>
      </c>
      <c r="B2239" s="4" t="str">
        <f>IFERROR(__xludf.DUMMYFUNCTION("""COMPUTED_VALUE"""),"C;C++;C#")</f>
        <v>C;C++;C#</v>
      </c>
    </row>
    <row r="2240">
      <c r="A2240" s="3">
        <v>2239.0</v>
      </c>
      <c r="B2240" s="4" t="str">
        <f>IFERROR(__xludf.DUMMYFUNCTION("""COMPUTED_VALUE"""),"Bash/Shell/PowerShell;HTML/CSS;JavaScript;PHP;Python;SQL")</f>
        <v>Bash/Shell/PowerShell;HTML/CSS;JavaScript;PHP;Python;SQL</v>
      </c>
    </row>
    <row r="2241">
      <c r="A2241" s="3">
        <v>2240.0</v>
      </c>
      <c r="B2241" s="4" t="str">
        <f>IFERROR(__xludf.DUMMYFUNCTION("""COMPUTED_VALUE"""),"C#;SQL")</f>
        <v>C#;SQL</v>
      </c>
    </row>
    <row r="2242">
      <c r="A2242" s="3">
        <v>2241.0</v>
      </c>
      <c r="B2242" s="4" t="str">
        <f>IFERROR(__xludf.DUMMYFUNCTION("""COMPUTED_VALUE"""),"HTML/CSS;Java;JavaScript;PHP;SQL")</f>
        <v>HTML/CSS;Java;JavaScript;PHP;SQL</v>
      </c>
    </row>
    <row r="2243">
      <c r="A2243" s="3">
        <v>2242.0</v>
      </c>
      <c r="B2243" s="4" t="str">
        <f>IFERROR(__xludf.DUMMYFUNCTION("""COMPUTED_VALUE"""),"HTML/CSS;JavaScript;SQL")</f>
        <v>HTML/CSS;JavaScript;SQL</v>
      </c>
    </row>
    <row r="2244">
      <c r="A2244" s="3">
        <v>2243.0</v>
      </c>
      <c r="B2244" s="4" t="str">
        <f>IFERROR(__xludf.DUMMYFUNCTION("""COMPUTED_VALUE"""),"C++;C#")</f>
        <v>C++;C#</v>
      </c>
    </row>
    <row r="2245">
      <c r="A2245" s="3">
        <v>2244.0</v>
      </c>
      <c r="B2245" s="4" t="str">
        <f>IFERROR(__xludf.DUMMYFUNCTION("""COMPUTED_VALUE"""),"HTML/CSS;JavaScript;PHP;Rust;TypeScript;WebAssembly")</f>
        <v>HTML/CSS;JavaScript;PHP;Rust;TypeScript;WebAssembly</v>
      </c>
    </row>
    <row r="2246">
      <c r="A2246" s="3">
        <v>2245.0</v>
      </c>
      <c r="B2246" s="4" t="str">
        <f>IFERROR(__xludf.DUMMYFUNCTION("""COMPUTED_VALUE"""),"Bash/Shell/PowerShell;C;C++;C#;HTML/CSS;JavaScript;Kotlin;PHP;Python;Rust;SQL;TypeScript")</f>
        <v>Bash/Shell/PowerShell;C;C++;C#;HTML/CSS;JavaScript;Kotlin;PHP;Python;Rust;SQL;TypeScript</v>
      </c>
    </row>
    <row r="2247">
      <c r="A2247" s="3">
        <v>2246.0</v>
      </c>
      <c r="B2247" s="4" t="str">
        <f>IFERROR(__xludf.DUMMYFUNCTION("""COMPUTED_VALUE"""),"Java;Python")</f>
        <v>Java;Python</v>
      </c>
    </row>
    <row r="2248">
      <c r="A2248" s="3">
        <v>2247.0</v>
      </c>
      <c r="B2248" s="4" t="str">
        <f>IFERROR(__xludf.DUMMYFUNCTION("""COMPUTED_VALUE"""),"Java;Kotlin;Python")</f>
        <v>Java;Kotlin;Python</v>
      </c>
    </row>
    <row r="2249">
      <c r="A2249" s="3">
        <v>2248.0</v>
      </c>
      <c r="B2249" s="4" t="str">
        <f>IFERROR(__xludf.DUMMYFUNCTION("""COMPUTED_VALUE"""),"Bash/Shell/PowerShell;HTML/CSS;JavaScript;Python;Ruby;SQL")</f>
        <v>Bash/Shell/PowerShell;HTML/CSS;JavaScript;Python;Ruby;SQL</v>
      </c>
    </row>
    <row r="2250">
      <c r="A2250" s="3">
        <v>2249.0</v>
      </c>
      <c r="B2250" s="4" t="str">
        <f>IFERROR(__xludf.DUMMYFUNCTION("""COMPUTED_VALUE"""),"Bash/Shell/PowerShell;Go;HTML/CSS;Java;JavaScript;PHP;Python;SQL")</f>
        <v>Bash/Shell/PowerShell;Go;HTML/CSS;Java;JavaScript;PHP;Python;SQL</v>
      </c>
    </row>
    <row r="2251">
      <c r="A2251" s="3">
        <v>2250.0</v>
      </c>
      <c r="B2251" s="4" t="str">
        <f>IFERROR(__xludf.DUMMYFUNCTION("""COMPUTED_VALUE"""),"C++;Python")</f>
        <v>C++;Python</v>
      </c>
    </row>
    <row r="2252">
      <c r="A2252" s="3">
        <v>2251.0</v>
      </c>
      <c r="B2252" s="4" t="str">
        <f>IFERROR(__xludf.DUMMYFUNCTION("""COMPUTED_VALUE"""),"Bash/Shell/PowerShell;HTML/CSS;Java;JavaScript;PHP;Python;SQL;TypeScript")</f>
        <v>Bash/Shell/PowerShell;HTML/CSS;Java;JavaScript;PHP;Python;SQL;TypeScript</v>
      </c>
    </row>
    <row r="2253">
      <c r="A2253" s="3">
        <v>2252.0</v>
      </c>
      <c r="B2253" s="4" t="str">
        <f>IFERROR(__xludf.DUMMYFUNCTION("""COMPUTED_VALUE"""),"C")</f>
        <v>C</v>
      </c>
    </row>
    <row r="2254">
      <c r="A2254" s="3">
        <v>2253.0</v>
      </c>
      <c r="B2254" s="4" t="str">
        <f>IFERROR(__xludf.DUMMYFUNCTION("""COMPUTED_VALUE"""),"C#;F#;Java")</f>
        <v>C#;F#;Java</v>
      </c>
    </row>
    <row r="2255">
      <c r="A2255" s="3">
        <v>2254.0</v>
      </c>
      <c r="B2255" s="4" t="str">
        <f>IFERROR(__xludf.DUMMYFUNCTION("""COMPUTED_VALUE"""),"Objective-C;Swift")</f>
        <v>Objective-C;Swift</v>
      </c>
    </row>
    <row r="2256">
      <c r="A2256" s="3">
        <v>2255.0</v>
      </c>
      <c r="B2256" s="4" t="str">
        <f>IFERROR(__xludf.DUMMYFUNCTION("""COMPUTED_VALUE"""),"Objective-C;Swift")</f>
        <v>Objective-C;Swift</v>
      </c>
    </row>
    <row r="2257">
      <c r="A2257" s="3">
        <v>2256.0</v>
      </c>
      <c r="B2257" s="4" t="str">
        <f>IFERROR(__xludf.DUMMYFUNCTION("""COMPUTED_VALUE"""),"C#;HTML/CSS;Java;JavaScript;Python;SQL;TypeScript")</f>
        <v>C#;HTML/CSS;Java;JavaScript;Python;SQL;TypeScript</v>
      </c>
    </row>
    <row r="2258">
      <c r="A2258" s="3">
        <v>2257.0</v>
      </c>
      <c r="B2258" s="4" t="str">
        <f>IFERROR(__xludf.DUMMYFUNCTION("""COMPUTED_VALUE"""),"Java;JavaScript;Kotlin;Python;R;Scala;TypeScript")</f>
        <v>Java;JavaScript;Kotlin;Python;R;Scala;TypeScript</v>
      </c>
    </row>
    <row r="2259">
      <c r="A2259" s="3">
        <v>2258.0</v>
      </c>
      <c r="B2259" s="4" t="str">
        <f>IFERROR(__xludf.DUMMYFUNCTION("""COMPUTED_VALUE"""),"Bash/Shell/PowerShell;HTML/CSS;JavaScript;Python;VBA")</f>
        <v>Bash/Shell/PowerShell;HTML/CSS;JavaScript;Python;VBA</v>
      </c>
    </row>
    <row r="2260">
      <c r="A2260" s="3">
        <v>2259.0</v>
      </c>
      <c r="B2260" s="4" t="str">
        <f>IFERROR(__xludf.DUMMYFUNCTION("""COMPUTED_VALUE"""),"HTML/CSS;JavaScript")</f>
        <v>HTML/CSS;JavaScript</v>
      </c>
    </row>
    <row r="2261">
      <c r="A2261" s="3">
        <v>2260.0</v>
      </c>
      <c r="B2261" s="4" t="str">
        <f>IFERROR(__xludf.DUMMYFUNCTION("""COMPUTED_VALUE"""),"Bash/Shell/PowerShell;Java;JavaScript;Python;SQL")</f>
        <v>Bash/Shell/PowerShell;Java;JavaScript;Python;SQL</v>
      </c>
    </row>
    <row r="2262">
      <c r="A2262" s="3">
        <v>2261.0</v>
      </c>
      <c r="B2262" s="4" t="str">
        <f>IFERROR(__xludf.DUMMYFUNCTION("""COMPUTED_VALUE"""),"Bash/Shell/PowerShell;C++;Go;HTML/CSS;Python;R;Scala;SQL")</f>
        <v>Bash/Shell/PowerShell;C++;Go;HTML/CSS;Python;R;Scala;SQL</v>
      </c>
    </row>
    <row r="2263">
      <c r="A2263" s="3">
        <v>2262.0</v>
      </c>
      <c r="B2263" s="4" t="str">
        <f>IFERROR(__xludf.DUMMYFUNCTION("""COMPUTED_VALUE"""),"C#;HTML/CSS;Java;Python;SQL")</f>
        <v>C#;HTML/CSS;Java;Python;SQL</v>
      </c>
    </row>
    <row r="2264">
      <c r="A2264" s="3">
        <v>2263.0</v>
      </c>
      <c r="B2264" s="4" t="str">
        <f>IFERROR(__xludf.DUMMYFUNCTION("""COMPUTED_VALUE"""),"C;C#;HTML/CSS;JavaScript;Python")</f>
        <v>C;C#;HTML/CSS;JavaScript;Python</v>
      </c>
    </row>
    <row r="2265">
      <c r="A2265" s="3">
        <v>2264.0</v>
      </c>
      <c r="B2265" s="4" t="str">
        <f>IFERROR(__xludf.DUMMYFUNCTION("""COMPUTED_VALUE"""),"C#;Python")</f>
        <v>C#;Python</v>
      </c>
    </row>
    <row r="2266">
      <c r="A2266" s="3">
        <v>2265.0</v>
      </c>
      <c r="B2266" s="4" t="str">
        <f>IFERROR(__xludf.DUMMYFUNCTION("""COMPUTED_VALUE"""),"C#;SQL")</f>
        <v>C#;SQL</v>
      </c>
    </row>
    <row r="2267">
      <c r="A2267" s="3">
        <v>2266.0</v>
      </c>
      <c r="B2267" s="4" t="str">
        <f>IFERROR(__xludf.DUMMYFUNCTION("""COMPUTED_VALUE"""),"Bash/Shell/PowerShell;C++;Elixir;HTML/CSS;Java;JavaScript;Python;Scala;SQL;TypeScript")</f>
        <v>Bash/Shell/PowerShell;C++;Elixir;HTML/CSS;Java;JavaScript;Python;Scala;SQL;TypeScript</v>
      </c>
    </row>
    <row r="2268">
      <c r="A2268" s="3">
        <v>2267.0</v>
      </c>
      <c r="B2268" s="4" t="str">
        <f>IFERROR(__xludf.DUMMYFUNCTION("""COMPUTED_VALUE"""),"HTML/CSS;Java;JavaScript;PHP;R;SQL")</f>
        <v>HTML/CSS;Java;JavaScript;PHP;R;SQL</v>
      </c>
    </row>
    <row r="2269">
      <c r="A2269" s="3">
        <v>2268.0</v>
      </c>
      <c r="B2269" s="4" t="str">
        <f>IFERROR(__xludf.DUMMYFUNCTION("""COMPUTED_VALUE"""),"HTML/CSS;Java;JavaScript;PHP;SQL;TypeScript")</f>
        <v>HTML/CSS;Java;JavaScript;PHP;SQL;TypeScript</v>
      </c>
    </row>
    <row r="2270">
      <c r="A2270" s="3">
        <v>2269.0</v>
      </c>
      <c r="B2270" s="4" t="str">
        <f>IFERROR(__xludf.DUMMYFUNCTION("""COMPUTED_VALUE"""),"C;Java;Python")</f>
        <v>C;Java;Python</v>
      </c>
    </row>
    <row r="2271">
      <c r="A2271" s="3">
        <v>2270.0</v>
      </c>
      <c r="B2271" s="4" t="str">
        <f>IFERROR(__xludf.DUMMYFUNCTION("""COMPUTED_VALUE"""),"HTML/CSS;Java;JavaScript")</f>
        <v>HTML/CSS;Java;JavaScript</v>
      </c>
    </row>
    <row r="2272">
      <c r="A2272" s="3">
        <v>2271.0</v>
      </c>
      <c r="B2272" s="4" t="str">
        <f>IFERROR(__xludf.DUMMYFUNCTION("""COMPUTED_VALUE"""),"Go;HTML/CSS;Java;JavaScript;Python;Ruby;SQL")</f>
        <v>Go;HTML/CSS;Java;JavaScript;Python;Ruby;SQL</v>
      </c>
    </row>
    <row r="2273">
      <c r="A2273" s="3">
        <v>2272.0</v>
      </c>
      <c r="B2273" s="4" t="str">
        <f>IFERROR(__xludf.DUMMYFUNCTION("""COMPUTED_VALUE"""),"Bash/Shell/PowerShell;C;C++;HTML/CSS;JavaScript;Python")</f>
        <v>Bash/Shell/PowerShell;C;C++;HTML/CSS;JavaScript;Python</v>
      </c>
    </row>
    <row r="2274">
      <c r="A2274" s="3">
        <v>2273.0</v>
      </c>
      <c r="B2274" s="4" t="str">
        <f>IFERROR(__xludf.DUMMYFUNCTION("""COMPUTED_VALUE"""),"Bash/Shell/PowerShell;C++;HTML/CSS;JavaScript;SQL;Other(s):")</f>
        <v>Bash/Shell/PowerShell;C++;HTML/CSS;JavaScript;SQL;Other(s):</v>
      </c>
    </row>
    <row r="2275">
      <c r="A2275" s="3">
        <v>2274.0</v>
      </c>
      <c r="B2275" s="4" t="str">
        <f>IFERROR(__xludf.DUMMYFUNCTION("""COMPUTED_VALUE"""),"Bash/Shell/PowerShell;HTML/CSS;JavaScript;PHP;TypeScript")</f>
        <v>Bash/Shell/PowerShell;HTML/CSS;JavaScript;PHP;TypeScript</v>
      </c>
    </row>
    <row r="2276">
      <c r="A2276" s="3">
        <v>2275.0</v>
      </c>
      <c r="B2276" s="4" t="str">
        <f>IFERROR(__xludf.DUMMYFUNCTION("""COMPUTED_VALUE"""),"C#;Java;Kotlin;Python")</f>
        <v>C#;Java;Kotlin;Python</v>
      </c>
    </row>
    <row r="2277">
      <c r="A2277" s="3">
        <v>2276.0</v>
      </c>
      <c r="B2277" s="4" t="str">
        <f>IFERROR(__xludf.DUMMYFUNCTION("""COMPUTED_VALUE"""),"C++;Go;Python")</f>
        <v>C++;Go;Python</v>
      </c>
    </row>
    <row r="2278">
      <c r="A2278" s="3">
        <v>2277.0</v>
      </c>
      <c r="B2278" s="4" t="str">
        <f>IFERROR(__xludf.DUMMYFUNCTION("""COMPUTED_VALUE"""),"HTML/CSS;JavaScript;PHP;Python;SQL")</f>
        <v>HTML/CSS;JavaScript;PHP;Python;SQL</v>
      </c>
    </row>
    <row r="2279">
      <c r="A2279" s="3">
        <v>2278.0</v>
      </c>
      <c r="B2279" s="4" t="str">
        <f>IFERROR(__xludf.DUMMYFUNCTION("""COMPUTED_VALUE"""),"Bash/Shell/PowerShell;C;HTML/CSS;Java;JavaScript;Python;SQL")</f>
        <v>Bash/Shell/PowerShell;C;HTML/CSS;Java;JavaScript;Python;SQL</v>
      </c>
    </row>
    <row r="2280">
      <c r="A2280" s="3">
        <v>2279.0</v>
      </c>
      <c r="B2280" s="4" t="str">
        <f>IFERROR(__xludf.DUMMYFUNCTION("""COMPUTED_VALUE"""),"JavaScript;PHP")</f>
        <v>JavaScript;PHP</v>
      </c>
    </row>
    <row r="2281">
      <c r="A2281" s="3">
        <v>2280.0</v>
      </c>
      <c r="B2281" s="4" t="str">
        <f>IFERROR(__xludf.DUMMYFUNCTION("""COMPUTED_VALUE"""),"C++;Java;Scala;SQL")</f>
        <v>C++;Java;Scala;SQL</v>
      </c>
    </row>
    <row r="2282">
      <c r="A2282" s="3">
        <v>2281.0</v>
      </c>
      <c r="B2282" s="4" t="str">
        <f>IFERROR(__xludf.DUMMYFUNCTION("""COMPUTED_VALUE"""),"Java;Scala;SQL")</f>
        <v>Java;Scala;SQL</v>
      </c>
    </row>
    <row r="2283">
      <c r="A2283" s="3">
        <v>2282.0</v>
      </c>
      <c r="B2283" s="4" t="str">
        <f>IFERROR(__xludf.DUMMYFUNCTION("""COMPUTED_VALUE"""),"Bash/Shell/PowerShell;HTML/CSS;Java;JavaScript;Kotlin;PHP;Python;Ruby;SQL;Swift;TypeScript")</f>
        <v>Bash/Shell/PowerShell;HTML/CSS;Java;JavaScript;Kotlin;PHP;Python;Ruby;SQL;Swift;TypeScript</v>
      </c>
    </row>
    <row r="2284">
      <c r="A2284" s="3">
        <v>2283.0</v>
      </c>
      <c r="B2284" s="4" t="str">
        <f>IFERROR(__xludf.DUMMYFUNCTION("""COMPUTED_VALUE"""),"Bash/Shell/PowerShell;C;C++;JavaScript;Python")</f>
        <v>Bash/Shell/PowerShell;C;C++;JavaScript;Python</v>
      </c>
    </row>
    <row r="2285">
      <c r="A2285" s="3">
        <v>2284.0</v>
      </c>
      <c r="B2285" s="4" t="str">
        <f>IFERROR(__xludf.DUMMYFUNCTION("""COMPUTED_VALUE"""),"C;C++;HTML/CSS;Java;JavaScript;PHP;Python;SQL")</f>
        <v>C;C++;HTML/CSS;Java;JavaScript;PHP;Python;SQL</v>
      </c>
    </row>
    <row r="2286">
      <c r="A2286" s="3">
        <v>2285.0</v>
      </c>
      <c r="B2286" s="4" t="str">
        <f>IFERROR(__xludf.DUMMYFUNCTION("""COMPUTED_VALUE"""),"Bash/Shell/PowerShell;HTML/CSS;JavaScript;Python")</f>
        <v>Bash/Shell/PowerShell;HTML/CSS;JavaScript;Python</v>
      </c>
    </row>
    <row r="2287">
      <c r="A2287" s="3">
        <v>2286.0</v>
      </c>
      <c r="B2287" s="4" t="str">
        <f>IFERROR(__xludf.DUMMYFUNCTION("""COMPUTED_VALUE"""),"HTML/CSS;Java;JavaScript;TypeScript;WebAssembly")</f>
        <v>HTML/CSS;Java;JavaScript;TypeScript;WebAssembly</v>
      </c>
    </row>
    <row r="2288">
      <c r="A2288" s="3">
        <v>2287.0</v>
      </c>
      <c r="B2288" s="4" t="str">
        <f>IFERROR(__xludf.DUMMYFUNCTION("""COMPUTED_VALUE"""),"Bash/Shell/PowerShell;C#;Erlang;HTML/CSS;JavaScript;Python;SQL;TypeScript")</f>
        <v>Bash/Shell/PowerShell;C#;Erlang;HTML/CSS;JavaScript;Python;SQL;TypeScript</v>
      </c>
    </row>
    <row r="2289">
      <c r="A2289" s="3">
        <v>2288.0</v>
      </c>
      <c r="B2289" s="4" t="str">
        <f>IFERROR(__xludf.DUMMYFUNCTION("""COMPUTED_VALUE"""),"C#;HTML/CSS;JavaScript;SQL")</f>
        <v>C#;HTML/CSS;JavaScript;SQL</v>
      </c>
    </row>
    <row r="2290">
      <c r="A2290" s="3">
        <v>2289.0</v>
      </c>
      <c r="B2290" s="4" t="str">
        <f>IFERROR(__xludf.DUMMYFUNCTION("""COMPUTED_VALUE"""),"Bash/Shell/PowerShell;HTML/CSS;JavaScript;Python;R;Scala;SQL")</f>
        <v>Bash/Shell/PowerShell;HTML/CSS;JavaScript;Python;R;Scala;SQL</v>
      </c>
    </row>
    <row r="2291">
      <c r="A2291" s="3">
        <v>2290.0</v>
      </c>
      <c r="B2291" s="4" t="str">
        <f>IFERROR(__xludf.DUMMYFUNCTION("""COMPUTED_VALUE"""),"HTML/CSS;JavaScript")</f>
        <v>HTML/CSS;JavaScript</v>
      </c>
    </row>
    <row r="2292">
      <c r="A2292" s="3">
        <v>2291.0</v>
      </c>
      <c r="B2292" s="4" t="str">
        <f>IFERROR(__xludf.DUMMYFUNCTION("""COMPUTED_VALUE"""),"Bash/Shell/PowerShell;C++;Go;HTML/CSS;JavaScript;PHP;Python;SQL;TypeScript")</f>
        <v>Bash/Shell/PowerShell;C++;Go;HTML/CSS;JavaScript;PHP;Python;SQL;TypeScript</v>
      </c>
    </row>
    <row r="2293">
      <c r="A2293" s="3">
        <v>2292.0</v>
      </c>
      <c r="B2293" s="4" t="str">
        <f>IFERROR(__xludf.DUMMYFUNCTION("""COMPUTED_VALUE"""),"C#;HTML/CSS;Java;JavaScript;Kotlin;Python;R;Scala;SQL;TypeScript")</f>
        <v>C#;HTML/CSS;Java;JavaScript;Kotlin;Python;R;Scala;SQL;TypeScript</v>
      </c>
    </row>
    <row r="2294">
      <c r="A2294" s="3">
        <v>2293.0</v>
      </c>
      <c r="B2294" s="4" t="str">
        <f>IFERROR(__xludf.DUMMYFUNCTION("""COMPUTED_VALUE"""),"Bash/Shell/PowerShell;HTML/CSS;Java;JavaScript;Python;SQL")</f>
        <v>Bash/Shell/PowerShell;HTML/CSS;Java;JavaScript;Python;SQL</v>
      </c>
    </row>
    <row r="2295">
      <c r="A2295" s="3">
        <v>2294.0</v>
      </c>
      <c r="B2295" s="4" t="str">
        <f>IFERROR(__xludf.DUMMYFUNCTION("""COMPUTED_VALUE"""),"Bash/Shell/PowerShell;C;C++;C#")</f>
        <v>Bash/Shell/PowerShell;C;C++;C#</v>
      </c>
    </row>
    <row r="2296">
      <c r="A2296" s="3">
        <v>2295.0</v>
      </c>
      <c r="B2296" s="4" t="str">
        <f>IFERROR(__xludf.DUMMYFUNCTION("""COMPUTED_VALUE"""),"C#;HTML/CSS;JavaScript;SQL")</f>
        <v>C#;HTML/CSS;JavaScript;SQL</v>
      </c>
    </row>
    <row r="2297">
      <c r="A2297" s="3">
        <v>2296.0</v>
      </c>
      <c r="B2297" s="4" t="str">
        <f>IFERROR(__xludf.DUMMYFUNCTION("""COMPUTED_VALUE"""),"HTML/CSS;JavaScript;PHP;SQL;TypeScript")</f>
        <v>HTML/CSS;JavaScript;PHP;SQL;TypeScript</v>
      </c>
    </row>
    <row r="2298">
      <c r="A2298" s="3">
        <v>2297.0</v>
      </c>
      <c r="B2298" s="4" t="str">
        <f>IFERROR(__xludf.DUMMYFUNCTION("""COMPUTED_VALUE"""),"HTML/CSS;Java;JavaScript;PHP;Python;R;SQL;Swift;TypeScript")</f>
        <v>HTML/CSS;Java;JavaScript;PHP;Python;R;SQL;Swift;TypeScript</v>
      </c>
    </row>
    <row r="2299">
      <c r="A2299" s="3">
        <v>2298.0</v>
      </c>
      <c r="B2299" s="4" t="str">
        <f>IFERROR(__xludf.DUMMYFUNCTION("""COMPUTED_VALUE"""),"Assembly;Bash/Shell/PowerShell;C;C++;HTML/CSS;Java;JavaScript;Objective-C;PHP;Python;SQL;TypeScript")</f>
        <v>Assembly;Bash/Shell/PowerShell;C;C++;HTML/CSS;Java;JavaScript;Objective-C;PHP;Python;SQL;TypeScript</v>
      </c>
    </row>
    <row r="2300">
      <c r="A2300" s="3">
        <v>2299.0</v>
      </c>
      <c r="B2300" s="4" t="str">
        <f>IFERROR(__xludf.DUMMYFUNCTION("""COMPUTED_VALUE"""),"Bash/Shell/PowerShell;Java;JavaScript;Python;TypeScript")</f>
        <v>Bash/Shell/PowerShell;Java;JavaScript;Python;TypeScript</v>
      </c>
    </row>
    <row r="2301">
      <c r="A2301" s="3">
        <v>2300.0</v>
      </c>
      <c r="B2301" s="4" t="str">
        <f>IFERROR(__xludf.DUMMYFUNCTION("""COMPUTED_VALUE"""),"HTML/CSS;PHP;SQL")</f>
        <v>HTML/CSS;PHP;SQL</v>
      </c>
    </row>
    <row r="2302">
      <c r="A2302" s="3">
        <v>2301.0</v>
      </c>
      <c r="B2302" s="4" t="str">
        <f>IFERROR(__xludf.DUMMYFUNCTION("""COMPUTED_VALUE"""),"Java;JavaScript;Kotlin;Objective-C;Python;SQL;Swift;Other(s):")</f>
        <v>Java;JavaScript;Kotlin;Objective-C;Python;SQL;Swift;Other(s):</v>
      </c>
    </row>
    <row r="2303">
      <c r="A2303" s="3">
        <v>2302.0</v>
      </c>
      <c r="B2303" s="4" t="str">
        <f>IFERROR(__xludf.DUMMYFUNCTION("""COMPUTED_VALUE"""),"HTML/CSS;Java;Kotlin;SQL")</f>
        <v>HTML/CSS;Java;Kotlin;SQL</v>
      </c>
    </row>
    <row r="2304">
      <c r="A2304" s="3">
        <v>2303.0</v>
      </c>
      <c r="B2304" s="4" t="str">
        <f>IFERROR(__xludf.DUMMYFUNCTION("""COMPUTED_VALUE"""),"HTML/CSS;JavaScript;PHP;SQL")</f>
        <v>HTML/CSS;JavaScript;PHP;SQL</v>
      </c>
    </row>
    <row r="2305">
      <c r="A2305" s="3">
        <v>2304.0</v>
      </c>
      <c r="B2305" s="4" t="str">
        <f>IFERROR(__xludf.DUMMYFUNCTION("""COMPUTED_VALUE"""),"C;C++;Go;HTML/CSS;JavaScript;SQL;TypeScript")</f>
        <v>C;C++;Go;HTML/CSS;JavaScript;SQL;TypeScript</v>
      </c>
    </row>
    <row r="2306">
      <c r="A2306" s="3">
        <v>2305.0</v>
      </c>
      <c r="B2306" s="4" t="str">
        <f>IFERROR(__xludf.DUMMYFUNCTION("""COMPUTED_VALUE"""),"Java;Python")</f>
        <v>Java;Python</v>
      </c>
    </row>
    <row r="2307">
      <c r="A2307" s="3">
        <v>2306.0</v>
      </c>
      <c r="B2307" s="4" t="str">
        <f>IFERROR(__xludf.DUMMYFUNCTION("""COMPUTED_VALUE"""),"HTML/CSS;JavaScript;Ruby")</f>
        <v>HTML/CSS;JavaScript;Ruby</v>
      </c>
    </row>
    <row r="2308">
      <c r="A2308" s="3">
        <v>2307.0</v>
      </c>
      <c r="B2308" s="4" t="str">
        <f>IFERROR(__xludf.DUMMYFUNCTION("""COMPUTED_VALUE"""),"Bash/Shell/PowerShell;C;HTML/CSS;Java;JavaScript;PHP;Python;SQL;TypeScript")</f>
        <v>Bash/Shell/PowerShell;C;HTML/CSS;Java;JavaScript;PHP;Python;SQL;TypeScript</v>
      </c>
    </row>
    <row r="2309">
      <c r="A2309" s="3">
        <v>2308.0</v>
      </c>
      <c r="B2309" s="4" t="str">
        <f>IFERROR(__xludf.DUMMYFUNCTION("""COMPUTED_VALUE"""),"C#;HTML/CSS;JavaScript;PHP")</f>
        <v>C#;HTML/CSS;JavaScript;PHP</v>
      </c>
    </row>
    <row r="2310">
      <c r="A2310" s="3">
        <v>2309.0</v>
      </c>
      <c r="B2310" s="4" t="str">
        <f>IFERROR(__xludf.DUMMYFUNCTION("""COMPUTED_VALUE"""),"Bash/Shell/PowerShell;C;C++;C#;HTML/CSS;JavaScript;SQL")</f>
        <v>Bash/Shell/PowerShell;C;C++;C#;HTML/CSS;JavaScript;SQL</v>
      </c>
    </row>
    <row r="2311">
      <c r="A2311" s="3">
        <v>2310.0</v>
      </c>
      <c r="B2311" s="4" t="str">
        <f>IFERROR(__xludf.DUMMYFUNCTION("""COMPUTED_VALUE"""),"Go;Java;JavaScript;Python")</f>
        <v>Go;Java;JavaScript;Python</v>
      </c>
    </row>
    <row r="2312">
      <c r="A2312" s="3">
        <v>2311.0</v>
      </c>
      <c r="B2312" s="4" t="str">
        <f>IFERROR(__xludf.DUMMYFUNCTION("""COMPUTED_VALUE"""),"Java")</f>
        <v>Java</v>
      </c>
    </row>
    <row r="2313">
      <c r="A2313" s="3">
        <v>2312.0</v>
      </c>
      <c r="B2313" s="4" t="str">
        <f>IFERROR(__xludf.DUMMYFUNCTION("""COMPUTED_VALUE"""),"Clojure;JavaScript;Ruby;SQL;Other(s):")</f>
        <v>Clojure;JavaScript;Ruby;SQL;Other(s):</v>
      </c>
    </row>
    <row r="2314">
      <c r="A2314" s="3">
        <v>2313.0</v>
      </c>
      <c r="B2314" s="4" t="str">
        <f>IFERROR(__xludf.DUMMYFUNCTION("""COMPUTED_VALUE"""),"Java;JavaScript;SQL;TypeScript")</f>
        <v>Java;JavaScript;SQL;TypeScript</v>
      </c>
    </row>
    <row r="2315">
      <c r="A2315" s="3">
        <v>2314.0</v>
      </c>
      <c r="B2315" s="4" t="str">
        <f>IFERROR(__xludf.DUMMYFUNCTION("""COMPUTED_VALUE"""),"Bash/Shell/PowerShell;C#;HTML/CSS;JavaScript;Python;SQL")</f>
        <v>Bash/Shell/PowerShell;C#;HTML/CSS;JavaScript;Python;SQL</v>
      </c>
    </row>
    <row r="2316">
      <c r="A2316" s="3">
        <v>2315.0</v>
      </c>
      <c r="B2316" s="4" t="str">
        <f>IFERROR(__xludf.DUMMYFUNCTION("""COMPUTED_VALUE"""),"HTML/CSS;JavaScript")</f>
        <v>HTML/CSS;JavaScript</v>
      </c>
    </row>
    <row r="2317">
      <c r="A2317" s="3">
        <v>2316.0</v>
      </c>
      <c r="B2317" s="4" t="str">
        <f>IFERROR(__xludf.DUMMYFUNCTION("""COMPUTED_VALUE"""),"C;Python;R;Ruby;SQL;VBA")</f>
        <v>C;Python;R;Ruby;SQL;VBA</v>
      </c>
    </row>
    <row r="2318">
      <c r="A2318" s="3">
        <v>2317.0</v>
      </c>
      <c r="B2318" s="4" t="str">
        <f>IFERROR(__xludf.DUMMYFUNCTION("""COMPUTED_VALUE"""),"Java;Ruby;Scala")</f>
        <v>Java;Ruby;Scala</v>
      </c>
    </row>
    <row r="2319">
      <c r="A2319" s="3">
        <v>2318.0</v>
      </c>
      <c r="B2319" s="4" t="str">
        <f>IFERROR(__xludf.DUMMYFUNCTION("""COMPUTED_VALUE"""),"C#;Python;SQL")</f>
        <v>C#;Python;SQL</v>
      </c>
    </row>
    <row r="2320">
      <c r="A2320" s="3">
        <v>2319.0</v>
      </c>
      <c r="B2320" s="4" t="str">
        <f>IFERROR(__xludf.DUMMYFUNCTION("""COMPUTED_VALUE"""),"C#;HTML/CSS;JavaScript;Objective-C;PHP;Swift")</f>
        <v>C#;HTML/CSS;JavaScript;Objective-C;PHP;Swift</v>
      </c>
    </row>
    <row r="2321">
      <c r="A2321" s="3">
        <v>2320.0</v>
      </c>
      <c r="B2321" s="4" t="str">
        <f>IFERROR(__xludf.DUMMYFUNCTION("""COMPUTED_VALUE"""),"C;HTML/CSS")</f>
        <v>C;HTML/CSS</v>
      </c>
    </row>
    <row r="2322">
      <c r="A2322" s="3">
        <v>2321.0</v>
      </c>
      <c r="B2322" s="4" t="str">
        <f>IFERROR(__xludf.DUMMYFUNCTION("""COMPUTED_VALUE"""),"C++;HTML/CSS;Java;JavaScript;Python")</f>
        <v>C++;HTML/CSS;Java;JavaScript;Python</v>
      </c>
    </row>
    <row r="2323">
      <c r="A2323" s="3">
        <v>2322.0</v>
      </c>
      <c r="B2323" s="4" t="str">
        <f>IFERROR(__xludf.DUMMYFUNCTION("""COMPUTED_VALUE"""),"Objective-C;Swift")</f>
        <v>Objective-C;Swift</v>
      </c>
    </row>
    <row r="2324">
      <c r="A2324" s="3">
        <v>2323.0</v>
      </c>
      <c r="B2324" s="4" t="str">
        <f>IFERROR(__xludf.DUMMYFUNCTION("""COMPUTED_VALUE"""),"C;C++;Python;Other(s):")</f>
        <v>C;C++;Python;Other(s):</v>
      </c>
    </row>
    <row r="2325">
      <c r="A2325" s="3">
        <v>2324.0</v>
      </c>
      <c r="B2325" s="4" t="str">
        <f>IFERROR(__xludf.DUMMYFUNCTION("""COMPUTED_VALUE"""),"HTML/CSS;JavaScript;PHP;SQL")</f>
        <v>HTML/CSS;JavaScript;PHP;SQL</v>
      </c>
    </row>
    <row r="2326">
      <c r="A2326" s="3">
        <v>2325.0</v>
      </c>
      <c r="B2326" s="4" t="str">
        <f>IFERROR(__xludf.DUMMYFUNCTION("""COMPUTED_VALUE"""),"C#;PHP;SQL")</f>
        <v>C#;PHP;SQL</v>
      </c>
    </row>
    <row r="2327">
      <c r="A2327" s="3">
        <v>2326.0</v>
      </c>
      <c r="B2327" s="4" t="str">
        <f>IFERROR(__xludf.DUMMYFUNCTION("""COMPUTED_VALUE"""),"Java")</f>
        <v>Java</v>
      </c>
    </row>
    <row r="2328">
      <c r="A2328" s="3">
        <v>2327.0</v>
      </c>
      <c r="B2328" s="4" t="str">
        <f>IFERROR(__xludf.DUMMYFUNCTION("""COMPUTED_VALUE"""),"Java;Python")</f>
        <v>Java;Python</v>
      </c>
    </row>
    <row r="2329">
      <c r="A2329" s="3">
        <v>2328.0</v>
      </c>
      <c r="B2329" s="4" t="str">
        <f>IFERROR(__xludf.DUMMYFUNCTION("""COMPUTED_VALUE"""),"Bash/Shell/PowerShell;C#;SQL")</f>
        <v>Bash/Shell/PowerShell;C#;SQL</v>
      </c>
    </row>
    <row r="2330">
      <c r="A2330" s="3">
        <v>2329.0</v>
      </c>
      <c r="B2330" s="4" t="str">
        <f>IFERROR(__xludf.DUMMYFUNCTION("""COMPUTED_VALUE"""),"HTML/CSS;Java;JavaScript;PHP;Python;SQL;VBA")</f>
        <v>HTML/CSS;Java;JavaScript;PHP;Python;SQL;VBA</v>
      </c>
    </row>
    <row r="2331">
      <c r="A2331" s="3">
        <v>2330.0</v>
      </c>
      <c r="B2331" s="4" t="str">
        <f>IFERROR(__xludf.DUMMYFUNCTION("""COMPUTED_VALUE"""),"HTML/CSS;JavaScript;PHP;SQL")</f>
        <v>HTML/CSS;JavaScript;PHP;SQL</v>
      </c>
    </row>
    <row r="2332">
      <c r="A2332" s="3">
        <v>2331.0</v>
      </c>
      <c r="B2332" s="4" t="str">
        <f>IFERROR(__xludf.DUMMYFUNCTION("""COMPUTED_VALUE"""),"C++;Rust;SQL;TypeScript")</f>
        <v>C++;Rust;SQL;TypeScript</v>
      </c>
    </row>
    <row r="2333">
      <c r="A2333" s="3">
        <v>2332.0</v>
      </c>
      <c r="B2333" s="4" t="str">
        <f>IFERROR(__xludf.DUMMYFUNCTION("""COMPUTED_VALUE"""),"Python;SQL")</f>
        <v>Python;SQL</v>
      </c>
    </row>
    <row r="2334">
      <c r="A2334" s="3">
        <v>2333.0</v>
      </c>
      <c r="B2334" s="4" t="str">
        <f>IFERROR(__xludf.DUMMYFUNCTION("""COMPUTED_VALUE"""),"Go;HTML/CSS;JavaScript;Python")</f>
        <v>Go;HTML/CSS;JavaScript;Python</v>
      </c>
    </row>
    <row r="2335">
      <c r="A2335" s="3">
        <v>2334.0</v>
      </c>
      <c r="B2335" s="4" t="str">
        <f>IFERROR(__xludf.DUMMYFUNCTION("""COMPUTED_VALUE"""),"Bash/Shell/PowerShell;C;C++;C#;HTML/CSS;Java;JavaScript;Python;SQL")</f>
        <v>Bash/Shell/PowerShell;C;C++;C#;HTML/CSS;Java;JavaScript;Python;SQL</v>
      </c>
    </row>
    <row r="2336">
      <c r="A2336" s="3">
        <v>2335.0</v>
      </c>
      <c r="B2336" s="4" t="str">
        <f>IFERROR(__xludf.DUMMYFUNCTION("""COMPUTED_VALUE"""),"PHP")</f>
        <v>PHP</v>
      </c>
    </row>
    <row r="2337">
      <c r="A2337" s="3">
        <v>2336.0</v>
      </c>
      <c r="B2337" s="4" t="str">
        <f>IFERROR(__xludf.DUMMYFUNCTION("""COMPUTED_VALUE"""),"Bash/Shell/PowerShell;C#;HTML/CSS;Java;JavaScript;Python;Other(s):")</f>
        <v>Bash/Shell/PowerShell;C#;HTML/CSS;Java;JavaScript;Python;Other(s):</v>
      </c>
    </row>
    <row r="2338">
      <c r="A2338" s="3">
        <v>2337.0</v>
      </c>
      <c r="B2338" s="4" t="str">
        <f>IFERROR(__xludf.DUMMYFUNCTION("""COMPUTED_VALUE"""),"Bash/Shell/PowerShell;HTML/CSS;Java;JavaScript;SQL")</f>
        <v>Bash/Shell/PowerShell;HTML/CSS;Java;JavaScript;SQL</v>
      </c>
    </row>
    <row r="2339">
      <c r="A2339" s="3">
        <v>2338.0</v>
      </c>
      <c r="B2339" s="4" t="str">
        <f>IFERROR(__xludf.DUMMYFUNCTION("""COMPUTED_VALUE"""),"Bash/Shell/PowerShell;C#;Java;Kotlin;Objective-C;Python;SQL;Swift")</f>
        <v>Bash/Shell/PowerShell;C#;Java;Kotlin;Objective-C;Python;SQL;Swift</v>
      </c>
    </row>
    <row r="2340">
      <c r="A2340" s="3">
        <v>2339.0</v>
      </c>
      <c r="B2340" s="4" t="str">
        <f>IFERROR(__xludf.DUMMYFUNCTION("""COMPUTED_VALUE"""),"Bash/Shell/PowerShell;C++;Java;JavaScript;Kotlin;Python;SQL;Swift")</f>
        <v>Bash/Shell/PowerShell;C++;Java;JavaScript;Kotlin;Python;SQL;Swift</v>
      </c>
    </row>
    <row r="2341">
      <c r="A2341" s="3">
        <v>2340.0</v>
      </c>
      <c r="B2341" s="4" t="str">
        <f>IFERROR(__xludf.DUMMYFUNCTION("""COMPUTED_VALUE"""),"C++;HTML/CSS;Java;JavaScript;Python;Other(s):")</f>
        <v>C++;HTML/CSS;Java;JavaScript;Python;Other(s):</v>
      </c>
    </row>
    <row r="2342">
      <c r="A2342" s="3">
        <v>2341.0</v>
      </c>
      <c r="B2342" s="4" t="str">
        <f>IFERROR(__xludf.DUMMYFUNCTION("""COMPUTED_VALUE"""),"C#;SQL")</f>
        <v>C#;SQL</v>
      </c>
    </row>
    <row r="2343">
      <c r="A2343" s="3">
        <v>2342.0</v>
      </c>
      <c r="B2343" s="4" t="str">
        <f>IFERROR(__xludf.DUMMYFUNCTION("""COMPUTED_VALUE"""),"C;C++;C#;Java;JavaScript;Python;Rust;SQL")</f>
        <v>C;C++;C#;Java;JavaScript;Python;Rust;SQL</v>
      </c>
    </row>
    <row r="2344">
      <c r="A2344" s="3">
        <v>2343.0</v>
      </c>
      <c r="B2344" s="4" t="str">
        <f>IFERROR(__xludf.DUMMYFUNCTION("""COMPUTED_VALUE"""),"Bash/Shell/PowerShell;Go;Python;Swift")</f>
        <v>Bash/Shell/PowerShell;Go;Python;Swift</v>
      </c>
    </row>
    <row r="2345">
      <c r="A2345" s="3">
        <v>2344.0</v>
      </c>
      <c r="B2345" s="4" t="str">
        <f>IFERROR(__xludf.DUMMYFUNCTION("""COMPUTED_VALUE"""),"C#;PHP;TypeScript")</f>
        <v>C#;PHP;TypeScript</v>
      </c>
    </row>
    <row r="2346">
      <c r="A2346" s="3">
        <v>2345.0</v>
      </c>
      <c r="B2346" s="4" t="str">
        <f>IFERROR(__xludf.DUMMYFUNCTION("""COMPUTED_VALUE"""),"Bash/Shell/PowerShell;HTML/CSS;JavaScript")</f>
        <v>Bash/Shell/PowerShell;HTML/CSS;JavaScript</v>
      </c>
    </row>
    <row r="2347">
      <c r="A2347" s="3">
        <v>2346.0</v>
      </c>
      <c r="B2347" s="4" t="str">
        <f>IFERROR(__xludf.DUMMYFUNCTION("""COMPUTED_VALUE"""),"Assembly;C;C++;Python")</f>
        <v>Assembly;C;C++;Python</v>
      </c>
    </row>
    <row r="2348">
      <c r="A2348" s="3">
        <v>2347.0</v>
      </c>
      <c r="B2348" s="4" t="str">
        <f>IFERROR(__xludf.DUMMYFUNCTION("""COMPUTED_VALUE"""),"Java;PHP;Python;SQL")</f>
        <v>Java;PHP;Python;SQL</v>
      </c>
    </row>
    <row r="2349">
      <c r="A2349" s="3">
        <v>2348.0</v>
      </c>
      <c r="B2349" s="4" t="str">
        <f>IFERROR(__xludf.DUMMYFUNCTION("""COMPUTED_VALUE"""),"SQL;Other(s):")</f>
        <v>SQL;Other(s):</v>
      </c>
    </row>
    <row r="2350">
      <c r="A2350" s="3">
        <v>2349.0</v>
      </c>
      <c r="B2350" s="4" t="str">
        <f>IFERROR(__xludf.DUMMYFUNCTION("""COMPUTED_VALUE"""),"Bash/Shell/PowerShell;C#;HTML/CSS;JavaScript;SQL;Other(s):")</f>
        <v>Bash/Shell/PowerShell;C#;HTML/CSS;JavaScript;SQL;Other(s):</v>
      </c>
    </row>
    <row r="2351">
      <c r="A2351" s="3">
        <v>2350.0</v>
      </c>
      <c r="B2351" s="4" t="str">
        <f>IFERROR(__xludf.DUMMYFUNCTION("""COMPUTED_VALUE"""),"Bash/Shell/PowerShell;HTML/CSS;JavaScript;Objective-C;PHP;Python;Ruby;SQL;Swift")</f>
        <v>Bash/Shell/PowerShell;HTML/CSS;JavaScript;Objective-C;PHP;Python;Ruby;SQL;Swift</v>
      </c>
    </row>
    <row r="2352">
      <c r="A2352" s="3">
        <v>2351.0</v>
      </c>
      <c r="B2352" s="4" t="str">
        <f>IFERROR(__xludf.DUMMYFUNCTION("""COMPUTED_VALUE"""),"Go;HTML/CSS;JavaScript;PHP;SQL")</f>
        <v>Go;HTML/CSS;JavaScript;PHP;SQL</v>
      </c>
    </row>
    <row r="2353">
      <c r="A2353" s="3">
        <v>2352.0</v>
      </c>
      <c r="B2353" s="4" t="str">
        <f>IFERROR(__xludf.DUMMYFUNCTION("""COMPUTED_VALUE"""),"HTML/CSS;JavaScript")</f>
        <v>HTML/CSS;JavaScript</v>
      </c>
    </row>
    <row r="2354">
      <c r="A2354" s="3">
        <v>2353.0</v>
      </c>
      <c r="B2354" s="4" t="str">
        <f>IFERROR(__xludf.DUMMYFUNCTION("""COMPUTED_VALUE"""),"C#;JavaScript;Other(s):")</f>
        <v>C#;JavaScript;Other(s):</v>
      </c>
    </row>
    <row r="2355">
      <c r="A2355" s="3">
        <v>2354.0</v>
      </c>
      <c r="B2355" s="4" t="str">
        <f>IFERROR(__xludf.DUMMYFUNCTION("""COMPUTED_VALUE"""),"Bash/Shell/PowerShell;HTML/CSS;Java;JavaScript;PHP;SQL")</f>
        <v>Bash/Shell/PowerShell;HTML/CSS;Java;JavaScript;PHP;SQL</v>
      </c>
    </row>
    <row r="2356">
      <c r="A2356" s="3">
        <v>2355.0</v>
      </c>
      <c r="B2356" s="4" t="str">
        <f>IFERROR(__xludf.DUMMYFUNCTION("""COMPUTED_VALUE"""),"HTML/CSS;JavaScript;PHP;Python;SQL")</f>
        <v>HTML/CSS;JavaScript;PHP;Python;SQL</v>
      </c>
    </row>
    <row r="2357">
      <c r="A2357" s="3">
        <v>2356.0</v>
      </c>
      <c r="B2357" s="4" t="str">
        <f>IFERROR(__xludf.DUMMYFUNCTION("""COMPUTED_VALUE"""),"Java")</f>
        <v>Java</v>
      </c>
    </row>
    <row r="2358">
      <c r="A2358" s="3">
        <v>2357.0</v>
      </c>
      <c r="B2358" s="4" t="str">
        <f>IFERROR(__xludf.DUMMYFUNCTION("""COMPUTED_VALUE"""),"Bash/Shell/PowerShell;JavaScript;Python;Swift;VBA")</f>
        <v>Bash/Shell/PowerShell;JavaScript;Python;Swift;VBA</v>
      </c>
    </row>
    <row r="2359">
      <c r="A2359" s="3">
        <v>2358.0</v>
      </c>
      <c r="B2359" s="4" t="str">
        <f>IFERROR(__xludf.DUMMYFUNCTION("""COMPUTED_VALUE"""),"C++;C#;Java;JavaScript;Other(s):")</f>
        <v>C++;C#;Java;JavaScript;Other(s):</v>
      </c>
    </row>
    <row r="2360">
      <c r="A2360" s="3">
        <v>2359.0</v>
      </c>
      <c r="B2360" s="4" t="str">
        <f>IFERROR(__xludf.DUMMYFUNCTION("""COMPUTED_VALUE"""),"Bash/Shell/PowerShell;Java;JavaScript;SQL")</f>
        <v>Bash/Shell/PowerShell;Java;JavaScript;SQL</v>
      </c>
    </row>
    <row r="2361">
      <c r="A2361" s="3">
        <v>2360.0</v>
      </c>
      <c r="B2361" s="4" t="str">
        <f>IFERROR(__xludf.DUMMYFUNCTION("""COMPUTED_VALUE"""),"HTML/CSS;Java;JavaScript;PHP;SQL;TypeScript")</f>
        <v>HTML/CSS;Java;JavaScript;PHP;SQL;TypeScript</v>
      </c>
    </row>
    <row r="2362">
      <c r="A2362" s="3">
        <v>2361.0</v>
      </c>
      <c r="B2362" s="4" t="str">
        <f>IFERROR(__xludf.DUMMYFUNCTION("""COMPUTED_VALUE"""),"Go;HTML/CSS;JavaScript;TypeScript")</f>
        <v>Go;HTML/CSS;JavaScript;TypeScript</v>
      </c>
    </row>
    <row r="2363">
      <c r="A2363" s="3">
        <v>2362.0</v>
      </c>
      <c r="B2363" s="4" t="str">
        <f>IFERROR(__xludf.DUMMYFUNCTION("""COMPUTED_VALUE"""),"C++;Java;Other(s):")</f>
        <v>C++;Java;Other(s):</v>
      </c>
    </row>
    <row r="2364">
      <c r="A2364" s="3">
        <v>2363.0</v>
      </c>
      <c r="B2364" s="4" t="str">
        <f>IFERROR(__xludf.DUMMYFUNCTION("""COMPUTED_VALUE"""),"Python;R;SQL")</f>
        <v>Python;R;SQL</v>
      </c>
    </row>
    <row r="2365">
      <c r="A2365" s="3">
        <v>2364.0</v>
      </c>
      <c r="B2365" s="4" t="str">
        <f>IFERROR(__xludf.DUMMYFUNCTION("""COMPUTED_VALUE"""),"Python;R;SQL")</f>
        <v>Python;R;SQL</v>
      </c>
    </row>
    <row r="2366">
      <c r="A2366" s="3">
        <v>2365.0</v>
      </c>
      <c r="B2366" s="4" t="str">
        <f>IFERROR(__xludf.DUMMYFUNCTION("""COMPUTED_VALUE"""),"JavaScript;Ruby")</f>
        <v>JavaScript;Ruby</v>
      </c>
    </row>
    <row r="2367">
      <c r="A2367" s="3">
        <v>2366.0</v>
      </c>
      <c r="B2367" s="4" t="str">
        <f>IFERROR(__xludf.DUMMYFUNCTION("""COMPUTED_VALUE"""),"Bash/Shell/PowerShell;C;C#;HTML/CSS;Java;JavaScript;Python;Ruby;SQL;TypeScript")</f>
        <v>Bash/Shell/PowerShell;C;C#;HTML/CSS;Java;JavaScript;Python;Ruby;SQL;TypeScript</v>
      </c>
    </row>
    <row r="2368">
      <c r="A2368" s="3">
        <v>2367.0</v>
      </c>
      <c r="B2368" s="4" t="str">
        <f>IFERROR(__xludf.DUMMYFUNCTION("""COMPUTED_VALUE"""),"Bash/Shell/PowerShell;HTML/CSS;Java;JavaScript;PHP;Python;SQL")</f>
        <v>Bash/Shell/PowerShell;HTML/CSS;Java;JavaScript;PHP;Python;SQL</v>
      </c>
    </row>
    <row r="2369">
      <c r="A2369" s="3">
        <v>2368.0</v>
      </c>
      <c r="B2369" s="4" t="str">
        <f>IFERROR(__xludf.DUMMYFUNCTION("""COMPUTED_VALUE"""),"HTML/CSS;JavaScript;Ruby")</f>
        <v>HTML/CSS;JavaScript;Ruby</v>
      </c>
    </row>
    <row r="2370">
      <c r="A2370" s="3">
        <v>2369.0</v>
      </c>
      <c r="B2370" s="4" t="str">
        <f>IFERROR(__xludf.DUMMYFUNCTION("""COMPUTED_VALUE"""),"JavaScript;Ruby;SQL;Swift;TypeScript")</f>
        <v>JavaScript;Ruby;SQL;Swift;TypeScript</v>
      </c>
    </row>
    <row r="2371">
      <c r="A2371" s="3">
        <v>2370.0</v>
      </c>
      <c r="B2371" s="4" t="str">
        <f>IFERROR(__xludf.DUMMYFUNCTION("""COMPUTED_VALUE"""),"PHP;SQL")</f>
        <v>PHP;SQL</v>
      </c>
    </row>
    <row r="2372">
      <c r="A2372" s="3">
        <v>2371.0</v>
      </c>
      <c r="B2372" s="4" t="str">
        <f>IFERROR(__xludf.DUMMYFUNCTION("""COMPUTED_VALUE"""),"Bash/Shell/PowerShell;Go;JavaScript;Python;Rust")</f>
        <v>Bash/Shell/PowerShell;Go;JavaScript;Python;Rust</v>
      </c>
    </row>
    <row r="2373">
      <c r="A2373" s="3">
        <v>2372.0</v>
      </c>
      <c r="B2373" s="4" t="str">
        <f>IFERROR(__xludf.DUMMYFUNCTION("""COMPUTED_VALUE"""),"Python")</f>
        <v>Python</v>
      </c>
    </row>
    <row r="2374">
      <c r="A2374" s="3">
        <v>2373.0</v>
      </c>
      <c r="B2374" s="4" t="str">
        <f>IFERROR(__xludf.DUMMYFUNCTION("""COMPUTED_VALUE"""),"Bash/Shell/PowerShell;JavaScript;R;SQL")</f>
        <v>Bash/Shell/PowerShell;JavaScript;R;SQL</v>
      </c>
    </row>
    <row r="2375">
      <c r="A2375" s="3">
        <v>2374.0</v>
      </c>
      <c r="B2375" s="4" t="str">
        <f>IFERROR(__xludf.DUMMYFUNCTION("""COMPUTED_VALUE"""),"Go;HTML/CSS;JavaScript;PHP;Ruby;SQL;TypeScript")</f>
        <v>Go;HTML/CSS;JavaScript;PHP;Ruby;SQL;TypeScript</v>
      </c>
    </row>
    <row r="2376">
      <c r="A2376" s="3">
        <v>2375.0</v>
      </c>
      <c r="B2376" s="4" t="str">
        <f>IFERROR(__xludf.DUMMYFUNCTION("""COMPUTED_VALUE"""),"JavaScript;Python")</f>
        <v>JavaScript;Python</v>
      </c>
    </row>
    <row r="2377">
      <c r="A2377" s="3">
        <v>2376.0</v>
      </c>
      <c r="B2377" s="4" t="str">
        <f>IFERROR(__xludf.DUMMYFUNCTION("""COMPUTED_VALUE"""),"HTML/CSS;TypeScript")</f>
        <v>HTML/CSS;TypeScript</v>
      </c>
    </row>
    <row r="2378">
      <c r="A2378" s="3">
        <v>2377.0</v>
      </c>
      <c r="B2378" s="4" t="str">
        <f>IFERROR(__xludf.DUMMYFUNCTION("""COMPUTED_VALUE"""),"Bash/Shell/PowerShell;C++;HTML/CSS;Python")</f>
        <v>Bash/Shell/PowerShell;C++;HTML/CSS;Python</v>
      </c>
    </row>
    <row r="2379">
      <c r="A2379" s="3">
        <v>2378.0</v>
      </c>
      <c r="B2379" s="4" t="str">
        <f>IFERROR(__xludf.DUMMYFUNCTION("""COMPUTED_VALUE"""),"Scala")</f>
        <v>Scala</v>
      </c>
    </row>
    <row r="2380">
      <c r="A2380" s="3">
        <v>2379.0</v>
      </c>
      <c r="B2380" s="4" t="str">
        <f>IFERROR(__xludf.DUMMYFUNCTION("""COMPUTED_VALUE"""),"Bash/Shell/PowerShell;JavaScript;Python")</f>
        <v>Bash/Shell/PowerShell;JavaScript;Python</v>
      </c>
    </row>
    <row r="2381">
      <c r="A2381" s="3">
        <v>2380.0</v>
      </c>
      <c r="B2381" s="4" t="str">
        <f>IFERROR(__xludf.DUMMYFUNCTION("""COMPUTED_VALUE"""),"Bash/Shell/PowerShell;C#;HTML/CSS;JavaScript;SQL")</f>
        <v>Bash/Shell/PowerShell;C#;HTML/CSS;JavaScript;SQL</v>
      </c>
    </row>
    <row r="2382">
      <c r="A2382" s="3">
        <v>2381.0</v>
      </c>
      <c r="B2382" s="4" t="str">
        <f>IFERROR(__xludf.DUMMYFUNCTION("""COMPUTED_VALUE"""),"JavaScript;PHP;SQL;TypeScript")</f>
        <v>JavaScript;PHP;SQL;TypeScript</v>
      </c>
    </row>
    <row r="2383">
      <c r="A2383" s="3">
        <v>2382.0</v>
      </c>
      <c r="B2383" s="4" t="str">
        <f>IFERROR(__xludf.DUMMYFUNCTION("""COMPUTED_VALUE"""),"Clojure;Java;Python;SQL")</f>
        <v>Clojure;Java;Python;SQL</v>
      </c>
    </row>
    <row r="2384">
      <c r="A2384" s="3">
        <v>2383.0</v>
      </c>
      <c r="B2384" s="4" t="str">
        <f>IFERROR(__xludf.DUMMYFUNCTION("""COMPUTED_VALUE"""),"Bash/Shell/PowerShell;Java")</f>
        <v>Bash/Shell/PowerShell;Java</v>
      </c>
    </row>
    <row r="2385">
      <c r="A2385" s="3">
        <v>2384.0</v>
      </c>
      <c r="B2385" s="4" t="str">
        <f>IFERROR(__xludf.DUMMYFUNCTION("""COMPUTED_VALUE"""),"Bash/Shell/PowerShell;C#;HTML/CSS;JavaScript;Python")</f>
        <v>Bash/Shell/PowerShell;C#;HTML/CSS;JavaScript;Python</v>
      </c>
    </row>
    <row r="2386">
      <c r="A2386" s="3">
        <v>2385.0</v>
      </c>
      <c r="B2386" s="4" t="str">
        <f>IFERROR(__xludf.DUMMYFUNCTION("""COMPUTED_VALUE"""),"Scala")</f>
        <v>Scala</v>
      </c>
    </row>
    <row r="2387">
      <c r="A2387" s="3">
        <v>2386.0</v>
      </c>
      <c r="B2387" s="4" t="str">
        <f>IFERROR(__xludf.DUMMYFUNCTION("""COMPUTED_VALUE"""),"Bash/Shell/PowerShell;Go;Python;Ruby")</f>
        <v>Bash/Shell/PowerShell;Go;Python;Ruby</v>
      </c>
    </row>
    <row r="2388">
      <c r="A2388" s="3">
        <v>2387.0</v>
      </c>
      <c r="B2388" s="4" t="str">
        <f>IFERROR(__xludf.DUMMYFUNCTION("""COMPUTED_VALUE"""),"Assembly;Bash/Shell/PowerShell;C;HTML/CSS;Java;JavaScript;Python;VBA")</f>
        <v>Assembly;Bash/Shell/PowerShell;C;HTML/CSS;Java;JavaScript;Python;VBA</v>
      </c>
    </row>
    <row r="2389">
      <c r="A2389" s="3">
        <v>2388.0</v>
      </c>
      <c r="B2389" s="4" t="str">
        <f>IFERROR(__xludf.DUMMYFUNCTION("""COMPUTED_VALUE"""),"Bash/Shell/PowerShell;C#;Go;PHP;Python;SQL;VBA")</f>
        <v>Bash/Shell/PowerShell;C#;Go;PHP;Python;SQL;VBA</v>
      </c>
    </row>
    <row r="2390">
      <c r="A2390" s="3">
        <v>2389.0</v>
      </c>
      <c r="B2390" s="4" t="str">
        <f>IFERROR(__xludf.DUMMYFUNCTION("""COMPUTED_VALUE"""),"HTML/CSS;Python;Other(s):")</f>
        <v>HTML/CSS;Python;Other(s):</v>
      </c>
    </row>
    <row r="2391">
      <c r="A2391" s="3">
        <v>2390.0</v>
      </c>
      <c r="B2391" s="4" t="str">
        <f>IFERROR(__xludf.DUMMYFUNCTION("""COMPUTED_VALUE"""),"Python")</f>
        <v>Python</v>
      </c>
    </row>
    <row r="2392">
      <c r="A2392" s="3">
        <v>2391.0</v>
      </c>
      <c r="B2392" s="4" t="str">
        <f>IFERROR(__xludf.DUMMYFUNCTION("""COMPUTED_VALUE"""),"Bash/Shell/PowerShell;Go;JavaScript;Python;Ruby;SQL")</f>
        <v>Bash/Shell/PowerShell;Go;JavaScript;Python;Ruby;SQL</v>
      </c>
    </row>
    <row r="2393">
      <c r="A2393" s="3">
        <v>2392.0</v>
      </c>
      <c r="B2393" s="4" t="str">
        <f>IFERROR(__xludf.DUMMYFUNCTION("""COMPUTED_VALUE"""),"HTML/CSS")</f>
        <v>HTML/CSS</v>
      </c>
    </row>
    <row r="2394">
      <c r="A2394" s="3">
        <v>2393.0</v>
      </c>
      <c r="B2394" s="4" t="str">
        <f>IFERROR(__xludf.DUMMYFUNCTION("""COMPUTED_VALUE"""),"C++;Java;VBA")</f>
        <v>C++;Java;VBA</v>
      </c>
    </row>
    <row r="2395">
      <c r="A2395" s="3">
        <v>2394.0</v>
      </c>
      <c r="B2395" s="4" t="str">
        <f>IFERROR(__xludf.DUMMYFUNCTION("""COMPUTED_VALUE"""),"Go;HTML/CSS;Java;JavaScript")</f>
        <v>Go;HTML/CSS;Java;JavaScript</v>
      </c>
    </row>
    <row r="2396">
      <c r="A2396" s="3">
        <v>2395.0</v>
      </c>
      <c r="B2396" s="4" t="str">
        <f>IFERROR(__xludf.DUMMYFUNCTION("""COMPUTED_VALUE"""),"Bash/Shell/PowerShell;HTML/CSS;Java;JavaScript;PHP;Python;Scala;TypeScript;Other(s):")</f>
        <v>Bash/Shell/PowerShell;HTML/CSS;Java;JavaScript;PHP;Python;Scala;TypeScript;Other(s):</v>
      </c>
    </row>
    <row r="2397">
      <c r="A2397" s="3">
        <v>2396.0</v>
      </c>
      <c r="B2397" s="4" t="str">
        <f>IFERROR(__xludf.DUMMYFUNCTION("""COMPUTED_VALUE"""),"Bash/Shell/PowerShell;Go;HTML/CSS;JavaScript;Ruby")</f>
        <v>Bash/Shell/PowerShell;Go;HTML/CSS;JavaScript;Ruby</v>
      </c>
    </row>
    <row r="2398">
      <c r="A2398" s="3">
        <v>2397.0</v>
      </c>
      <c r="B2398" s="4" t="str">
        <f>IFERROR(__xludf.DUMMYFUNCTION("""COMPUTED_VALUE"""),"Java;JavaScript;Python;SQL;Other(s):")</f>
        <v>Java;JavaScript;Python;SQL;Other(s):</v>
      </c>
    </row>
    <row r="2399">
      <c r="A2399" s="3">
        <v>2398.0</v>
      </c>
      <c r="B2399" s="4" t="str">
        <f>IFERROR(__xludf.DUMMYFUNCTION("""COMPUTED_VALUE"""),"C#")</f>
        <v>C#</v>
      </c>
    </row>
    <row r="2400">
      <c r="A2400" s="3">
        <v>2399.0</v>
      </c>
      <c r="B2400" s="4" t="str">
        <f>IFERROR(__xludf.DUMMYFUNCTION("""COMPUTED_VALUE"""),"C;C++;HTML/CSS;JavaScript;PHP;Python;SQL;VBA")</f>
        <v>C;C++;HTML/CSS;JavaScript;PHP;Python;SQL;VBA</v>
      </c>
    </row>
    <row r="2401">
      <c r="A2401" s="3">
        <v>2400.0</v>
      </c>
      <c r="B2401" s="4" t="str">
        <f>IFERROR(__xludf.DUMMYFUNCTION("""COMPUTED_VALUE"""),"Bash/Shell/PowerShell;C;C++;Rust")</f>
        <v>Bash/Shell/PowerShell;C;C++;Rust</v>
      </c>
    </row>
    <row r="2402">
      <c r="A2402" s="3">
        <v>2401.0</v>
      </c>
      <c r="B2402" s="4" t="str">
        <f>IFERROR(__xludf.DUMMYFUNCTION("""COMPUTED_VALUE"""),"C#;HTML/CSS;JavaScript;SQL")</f>
        <v>C#;HTML/CSS;JavaScript;SQL</v>
      </c>
    </row>
    <row r="2403">
      <c r="A2403" s="3">
        <v>2402.0</v>
      </c>
      <c r="B2403" s="4" t="str">
        <f>IFERROR(__xludf.DUMMYFUNCTION("""COMPUTED_VALUE"""),"C#;HTML/CSS;JavaScript;Python;SQL")</f>
        <v>C#;HTML/CSS;JavaScript;Python;SQL</v>
      </c>
    </row>
    <row r="2404">
      <c r="A2404" s="3">
        <v>2403.0</v>
      </c>
      <c r="B2404" s="4" t="str">
        <f>IFERROR(__xludf.DUMMYFUNCTION("""COMPUTED_VALUE"""),"C#;HTML/CSS;JavaScript;SQL;TypeScript;VBA")</f>
        <v>C#;HTML/CSS;JavaScript;SQL;TypeScript;VBA</v>
      </c>
    </row>
    <row r="2405">
      <c r="A2405" s="3">
        <v>2404.0</v>
      </c>
      <c r="B2405" s="4" t="str">
        <f>IFERROR(__xludf.DUMMYFUNCTION("""COMPUTED_VALUE"""),"Bash/Shell/PowerShell;C#;HTML/CSS;JavaScript;Python;WebAssembly")</f>
        <v>Bash/Shell/PowerShell;C#;HTML/CSS;JavaScript;Python;WebAssembly</v>
      </c>
    </row>
    <row r="2406">
      <c r="A2406" s="3">
        <v>2405.0</v>
      </c>
      <c r="B2406" s="4" t="str">
        <f>IFERROR(__xludf.DUMMYFUNCTION("""COMPUTED_VALUE"""),"Java;JavaScript;PHP")</f>
        <v>Java;JavaScript;PHP</v>
      </c>
    </row>
    <row r="2407">
      <c r="A2407" s="3">
        <v>2406.0</v>
      </c>
      <c r="B2407" s="4" t="str">
        <f>IFERROR(__xludf.DUMMYFUNCTION("""COMPUTED_VALUE"""),"Go;HTML/CSS;Java;JavaScript;PHP;Python;Scala;SQL")</f>
        <v>Go;HTML/CSS;Java;JavaScript;PHP;Python;Scala;SQL</v>
      </c>
    </row>
    <row r="2408">
      <c r="A2408" s="3">
        <v>2407.0</v>
      </c>
      <c r="B2408" s="4" t="str">
        <f>IFERROR(__xludf.DUMMYFUNCTION("""COMPUTED_VALUE"""),"C++;C#;HTML/CSS;Java;JavaScript;PHP;Python;SQL;TypeScript")</f>
        <v>C++;C#;HTML/CSS;Java;JavaScript;PHP;Python;SQL;TypeScript</v>
      </c>
    </row>
    <row r="2409">
      <c r="A2409" s="3">
        <v>2408.0</v>
      </c>
      <c r="B2409" s="4" t="str">
        <f>IFERROR(__xludf.DUMMYFUNCTION("""COMPUTED_VALUE"""),"HTML/CSS;Java;JavaScript;Python;SQL;Swift")</f>
        <v>HTML/CSS;Java;JavaScript;Python;SQL;Swift</v>
      </c>
    </row>
    <row r="2410">
      <c r="A2410" s="3">
        <v>2409.0</v>
      </c>
      <c r="B2410" s="4" t="str">
        <f>IFERROR(__xludf.DUMMYFUNCTION("""COMPUTED_VALUE"""),"Java;SQL")</f>
        <v>Java;SQL</v>
      </c>
    </row>
    <row r="2411">
      <c r="A2411" s="3">
        <v>2410.0</v>
      </c>
      <c r="B2411" s="4" t="str">
        <f>IFERROR(__xludf.DUMMYFUNCTION("""COMPUTED_VALUE"""),"C;C++;HTML/CSS;Java;JavaScript;SQL")</f>
        <v>C;C++;HTML/CSS;Java;JavaScript;SQL</v>
      </c>
    </row>
    <row r="2412">
      <c r="A2412" s="3">
        <v>2411.0</v>
      </c>
      <c r="B2412" s="4" t="str">
        <f>IFERROR(__xludf.DUMMYFUNCTION("""COMPUTED_VALUE"""),"JavaScript;Python")</f>
        <v>JavaScript;Python</v>
      </c>
    </row>
    <row r="2413">
      <c r="A2413" s="3">
        <v>2412.0</v>
      </c>
      <c r="B2413" s="4" t="str">
        <f>IFERROR(__xludf.DUMMYFUNCTION("""COMPUTED_VALUE"""),"Bash/Shell/PowerShell;HTML/CSS;Java;JavaScript;SQL;TypeScript")</f>
        <v>Bash/Shell/PowerShell;HTML/CSS;Java;JavaScript;SQL;TypeScript</v>
      </c>
    </row>
    <row r="2414">
      <c r="A2414" s="3">
        <v>2413.0</v>
      </c>
      <c r="B2414" s="4" t="str">
        <f>IFERROR(__xludf.DUMMYFUNCTION("""COMPUTED_VALUE"""),"HTML/CSS;Java;JavaScript;Python")</f>
        <v>HTML/CSS;Java;JavaScript;Python</v>
      </c>
    </row>
    <row r="2415">
      <c r="A2415" s="3">
        <v>2414.0</v>
      </c>
      <c r="B2415" s="4" t="str">
        <f>IFERROR(__xludf.DUMMYFUNCTION("""COMPUTED_VALUE"""),"HTML/CSS;JavaScript;PHP")</f>
        <v>HTML/CSS;JavaScript;PHP</v>
      </c>
    </row>
    <row r="2416">
      <c r="A2416" s="3">
        <v>2415.0</v>
      </c>
      <c r="B2416" s="4" t="str">
        <f>IFERROR(__xludf.DUMMYFUNCTION("""COMPUTED_VALUE"""),"Bash/Shell/PowerShell;Python")</f>
        <v>Bash/Shell/PowerShell;Python</v>
      </c>
    </row>
    <row r="2417">
      <c r="A2417" s="3">
        <v>2416.0</v>
      </c>
      <c r="B2417" s="4" t="str">
        <f>IFERROR(__xludf.DUMMYFUNCTION("""COMPUTED_VALUE"""),"Bash/Shell/PowerShell;HTML/CSS;Java;Ruby;SQL")</f>
        <v>Bash/Shell/PowerShell;HTML/CSS;Java;Ruby;SQL</v>
      </c>
    </row>
    <row r="2418">
      <c r="A2418" s="3">
        <v>2417.0</v>
      </c>
      <c r="B2418" s="4" t="str">
        <f>IFERROR(__xludf.DUMMYFUNCTION("""COMPUTED_VALUE"""),"HTML/CSS;JavaScript;SQL")</f>
        <v>HTML/CSS;JavaScript;SQL</v>
      </c>
    </row>
    <row r="2419">
      <c r="A2419" s="3">
        <v>2418.0</v>
      </c>
      <c r="B2419" s="4" t="str">
        <f>IFERROR(__xludf.DUMMYFUNCTION("""COMPUTED_VALUE"""),"C;C++;HTML/CSS;Java;JavaScript;VBA")</f>
        <v>C;C++;HTML/CSS;Java;JavaScript;VBA</v>
      </c>
    </row>
    <row r="2420">
      <c r="A2420" s="3">
        <v>2419.0</v>
      </c>
      <c r="B2420" s="4" t="str">
        <f>IFERROR(__xludf.DUMMYFUNCTION("""COMPUTED_VALUE"""),"HTML/CSS;JavaScript;TypeScript")</f>
        <v>HTML/CSS;JavaScript;TypeScript</v>
      </c>
    </row>
    <row r="2421">
      <c r="A2421" s="3">
        <v>2420.0</v>
      </c>
      <c r="B2421" s="4" t="str">
        <f>IFERROR(__xludf.DUMMYFUNCTION("""COMPUTED_VALUE"""),"HTML/CSS;Java;JavaScript;Python;TypeScript")</f>
        <v>HTML/CSS;Java;JavaScript;Python;TypeScript</v>
      </c>
    </row>
    <row r="2422">
      <c r="A2422" s="3">
        <v>2421.0</v>
      </c>
      <c r="B2422" s="4" t="str">
        <f>IFERROR(__xludf.DUMMYFUNCTION("""COMPUTED_VALUE"""),"HTML/CSS;Java;JavaScript;Python;SQL")</f>
        <v>HTML/CSS;Java;JavaScript;Python;SQL</v>
      </c>
    </row>
    <row r="2423">
      <c r="A2423" s="3">
        <v>2422.0</v>
      </c>
      <c r="B2423" s="4" t="str">
        <f>IFERROR(__xludf.DUMMYFUNCTION("""COMPUTED_VALUE"""),"HTML/CSS;JavaScript;PHP;SQL")</f>
        <v>HTML/CSS;JavaScript;PHP;SQL</v>
      </c>
    </row>
    <row r="2424">
      <c r="A2424" s="3">
        <v>2423.0</v>
      </c>
      <c r="B2424" s="4" t="str">
        <f>IFERROR(__xludf.DUMMYFUNCTION("""COMPUTED_VALUE"""),"C#;HTML/CSS;JavaScript;SQL;TypeScript")</f>
        <v>C#;HTML/CSS;JavaScript;SQL;TypeScript</v>
      </c>
    </row>
    <row r="2425">
      <c r="A2425" s="3">
        <v>2424.0</v>
      </c>
      <c r="B2425" s="4" t="str">
        <f>IFERROR(__xludf.DUMMYFUNCTION("""COMPUTED_VALUE"""),"Bash/Shell/PowerShell;HTML/CSS;PHP;Python;SQL;VBA;Other(s):")</f>
        <v>Bash/Shell/PowerShell;HTML/CSS;PHP;Python;SQL;VBA;Other(s):</v>
      </c>
    </row>
    <row r="2426">
      <c r="A2426" s="3">
        <v>2425.0</v>
      </c>
      <c r="B2426" s="4" t="str">
        <f>IFERROR(__xludf.DUMMYFUNCTION("""COMPUTED_VALUE"""),"Assembly;HTML/CSS;Java;JavaScript;SQL")</f>
        <v>Assembly;HTML/CSS;Java;JavaScript;SQL</v>
      </c>
    </row>
    <row r="2427">
      <c r="A2427" s="3">
        <v>2426.0</v>
      </c>
      <c r="B2427" s="4" t="str">
        <f>IFERROR(__xludf.DUMMYFUNCTION("""COMPUTED_VALUE"""),"Bash/Shell/PowerShell;HTML/CSS;JavaScript;PHP;Python;SQL")</f>
        <v>Bash/Shell/PowerShell;HTML/CSS;JavaScript;PHP;Python;SQL</v>
      </c>
    </row>
    <row r="2428">
      <c r="A2428" s="3">
        <v>2427.0</v>
      </c>
      <c r="B2428" s="4" t="str">
        <f>IFERROR(__xludf.DUMMYFUNCTION("""COMPUTED_VALUE"""),"Go;HTML/CSS;Java;JavaScript;Python;Ruby;SQL;TypeScript")</f>
        <v>Go;HTML/CSS;Java;JavaScript;Python;Ruby;SQL;TypeScript</v>
      </c>
    </row>
    <row r="2429">
      <c r="A2429" s="3">
        <v>2428.0</v>
      </c>
      <c r="B2429" s="4" t="str">
        <f>IFERROR(__xludf.DUMMYFUNCTION("""COMPUTED_VALUE"""),"Java;VBA")</f>
        <v>Java;VBA</v>
      </c>
    </row>
    <row r="2430">
      <c r="A2430" s="3">
        <v>2429.0</v>
      </c>
      <c r="B2430" s="4" t="str">
        <f>IFERROR(__xludf.DUMMYFUNCTION("""COMPUTED_VALUE"""),"C#;HTML/CSS;JavaScript;SQL;TypeScript")</f>
        <v>C#;HTML/CSS;JavaScript;SQL;TypeScript</v>
      </c>
    </row>
    <row r="2431">
      <c r="A2431" s="3">
        <v>2430.0</v>
      </c>
      <c r="B2431" s="4" t="str">
        <f>IFERROR(__xludf.DUMMYFUNCTION("""COMPUTED_VALUE"""),"Bash/Shell/PowerShell;C#;SQL")</f>
        <v>Bash/Shell/PowerShell;C#;SQL</v>
      </c>
    </row>
    <row r="2432">
      <c r="A2432" s="3">
        <v>2431.0</v>
      </c>
      <c r="B2432" s="4" t="str">
        <f>IFERROR(__xludf.DUMMYFUNCTION("""COMPUTED_VALUE"""),"Bash/Shell/PowerShell;HTML/CSS;JavaScript;PHP;Python;SQL;TypeScript")</f>
        <v>Bash/Shell/PowerShell;HTML/CSS;JavaScript;PHP;Python;SQL;TypeScript</v>
      </c>
    </row>
    <row r="2433">
      <c r="A2433" s="3">
        <v>2432.0</v>
      </c>
      <c r="B2433" s="4" t="str">
        <f>IFERROR(__xludf.DUMMYFUNCTION("""COMPUTED_VALUE"""),"C#;Python;R;Rust;SQL")</f>
        <v>C#;Python;R;Rust;SQL</v>
      </c>
    </row>
    <row r="2434">
      <c r="A2434" s="3">
        <v>2433.0</v>
      </c>
      <c r="B2434" s="4" t="str">
        <f>IFERROR(__xludf.DUMMYFUNCTION("""COMPUTED_VALUE"""),"Java;JavaScript")</f>
        <v>Java;JavaScript</v>
      </c>
    </row>
    <row r="2435">
      <c r="A2435" s="3">
        <v>2434.0</v>
      </c>
      <c r="B2435" s="4" t="str">
        <f>IFERROR(__xludf.DUMMYFUNCTION("""COMPUTED_VALUE"""),"HTML/CSS;Java;JavaScript;PHP;Python;SQL;TypeScript")</f>
        <v>HTML/CSS;Java;JavaScript;PHP;Python;SQL;TypeScript</v>
      </c>
    </row>
    <row r="2436">
      <c r="A2436" s="3">
        <v>2435.0</v>
      </c>
      <c r="B2436" s="4" t="str">
        <f>IFERROR(__xludf.DUMMYFUNCTION("""COMPUTED_VALUE"""),"C;Java;Kotlin")</f>
        <v>C;Java;Kotlin</v>
      </c>
    </row>
    <row r="2437">
      <c r="A2437" s="3">
        <v>2436.0</v>
      </c>
      <c r="B2437" s="4" t="str">
        <f>IFERROR(__xludf.DUMMYFUNCTION("""COMPUTED_VALUE"""),"HTML/CSS;Java;JavaScript;SQL")</f>
        <v>HTML/CSS;Java;JavaScript;SQL</v>
      </c>
    </row>
    <row r="2438">
      <c r="A2438" s="3">
        <v>2437.0</v>
      </c>
      <c r="B2438" s="4" t="str">
        <f>IFERROR(__xludf.DUMMYFUNCTION("""COMPUTED_VALUE"""),"Clojure;HTML/CSS;Java;Other(s):")</f>
        <v>Clojure;HTML/CSS;Java;Other(s):</v>
      </c>
    </row>
    <row r="2439">
      <c r="A2439" s="3">
        <v>2438.0</v>
      </c>
      <c r="B2439" s="4" t="str">
        <f>IFERROR(__xludf.DUMMYFUNCTION("""COMPUTED_VALUE"""),"Bash/Shell/PowerShell;C++;HTML/CSS;Java;JavaScript;Python;SQL;TypeScript")</f>
        <v>Bash/Shell/PowerShell;C++;HTML/CSS;Java;JavaScript;Python;SQL;TypeScript</v>
      </c>
    </row>
    <row r="2440">
      <c r="A2440" s="3">
        <v>2439.0</v>
      </c>
      <c r="B2440" s="4" t="str">
        <f>IFERROR(__xludf.DUMMYFUNCTION("""COMPUTED_VALUE"""),"Bash/Shell/PowerShell;C;HTML/CSS;JavaScript;Python;VBA")</f>
        <v>Bash/Shell/PowerShell;C;HTML/CSS;JavaScript;Python;VBA</v>
      </c>
    </row>
    <row r="2441">
      <c r="A2441" s="3">
        <v>2440.0</v>
      </c>
      <c r="B2441" s="4" t="str">
        <f>IFERROR(__xludf.DUMMYFUNCTION("""COMPUTED_VALUE"""),"Bash/Shell/PowerShell;C#;JavaScript;SQL")</f>
        <v>Bash/Shell/PowerShell;C#;JavaScript;SQL</v>
      </c>
    </row>
    <row r="2442">
      <c r="A2442" s="3">
        <v>2441.0</v>
      </c>
      <c r="B2442" s="4" t="str">
        <f>IFERROR(__xludf.DUMMYFUNCTION("""COMPUTED_VALUE"""),"HTML/CSS;Java;SQL")</f>
        <v>HTML/CSS;Java;SQL</v>
      </c>
    </row>
    <row r="2443">
      <c r="A2443" s="3">
        <v>2442.0</v>
      </c>
      <c r="B2443" s="4" t="str">
        <f>IFERROR(__xludf.DUMMYFUNCTION("""COMPUTED_VALUE"""),"Assembly;Bash/Shell/PowerShell;C;C++;C#;HTML/CSS;JavaScript;PHP;SQL")</f>
        <v>Assembly;Bash/Shell/PowerShell;C;C++;C#;HTML/CSS;JavaScript;PHP;SQL</v>
      </c>
    </row>
    <row r="2444">
      <c r="A2444" s="3">
        <v>2443.0</v>
      </c>
      <c r="B2444" s="4" t="str">
        <f>IFERROR(__xludf.DUMMYFUNCTION("""COMPUTED_VALUE"""),"C++;C#;Java;Python")</f>
        <v>C++;C#;Java;Python</v>
      </c>
    </row>
    <row r="2445">
      <c r="A2445" s="3">
        <v>2444.0</v>
      </c>
      <c r="B2445" s="4" t="str">
        <f>IFERROR(__xludf.DUMMYFUNCTION("""COMPUTED_VALUE"""),"Bash/Shell/PowerShell;C++;C#;Dart;F#;Go;HTML/CSS;Java;JavaScript;Kotlin;Objective-C;PHP;Python;Ruby;Rust;SQL;Swift;TypeScript")</f>
        <v>Bash/Shell/PowerShell;C++;C#;Dart;F#;Go;HTML/CSS;Java;JavaScript;Kotlin;Objective-C;PHP;Python;Ruby;Rust;SQL;Swift;TypeScript</v>
      </c>
    </row>
    <row r="2446">
      <c r="A2446" s="3">
        <v>2445.0</v>
      </c>
      <c r="B2446" s="4" t="str">
        <f>IFERROR(__xludf.DUMMYFUNCTION("""COMPUTED_VALUE"""),"Bash/Shell/PowerShell;C++;HTML/CSS;JavaScript;Rust;TypeScript")</f>
        <v>Bash/Shell/PowerShell;C++;HTML/CSS;JavaScript;Rust;TypeScript</v>
      </c>
    </row>
    <row r="2447">
      <c r="A2447" s="3">
        <v>2446.0</v>
      </c>
      <c r="B2447" s="4" t="str">
        <f>IFERROR(__xludf.DUMMYFUNCTION("""COMPUTED_VALUE"""),"C;HTML/CSS;Java;JavaScript;PHP;SQL")</f>
        <v>C;HTML/CSS;Java;JavaScript;PHP;SQL</v>
      </c>
    </row>
    <row r="2448">
      <c r="A2448" s="3">
        <v>2447.0</v>
      </c>
      <c r="B2448" s="4" t="str">
        <f>IFERROR(__xludf.DUMMYFUNCTION("""COMPUTED_VALUE"""),"Bash/Shell/PowerShell;C;Objective-C;Python")</f>
        <v>Bash/Shell/PowerShell;C;Objective-C;Python</v>
      </c>
    </row>
    <row r="2449">
      <c r="A2449" s="3">
        <v>2448.0</v>
      </c>
      <c r="B2449" s="4" t="str">
        <f>IFERROR(__xludf.DUMMYFUNCTION("""COMPUTED_VALUE"""),"HTML/CSS;JavaScript;Python;SQL")</f>
        <v>HTML/CSS;JavaScript;Python;SQL</v>
      </c>
    </row>
    <row r="2450">
      <c r="A2450" s="3">
        <v>2449.0</v>
      </c>
      <c r="B2450" s="4" t="str">
        <f>IFERROR(__xludf.DUMMYFUNCTION("""COMPUTED_VALUE"""),"HTML/CSS;JavaScript;PHP;SQL")</f>
        <v>HTML/CSS;JavaScript;PHP;SQL</v>
      </c>
    </row>
    <row r="2451">
      <c r="A2451" s="3">
        <v>2450.0</v>
      </c>
      <c r="B2451" s="4" t="str">
        <f>IFERROR(__xludf.DUMMYFUNCTION("""COMPUTED_VALUE"""),"C++;C#;Java;JavaScript;Python;SQL;TypeScript")</f>
        <v>C++;C#;Java;JavaScript;Python;SQL;TypeScript</v>
      </c>
    </row>
    <row r="2452">
      <c r="A2452" s="3">
        <v>2451.0</v>
      </c>
      <c r="B2452" s="4" t="str">
        <f>IFERROR(__xludf.DUMMYFUNCTION("""COMPUTED_VALUE"""),"HTML/CSS;Java;JavaScript;PHP;Python;SQL")</f>
        <v>HTML/CSS;Java;JavaScript;PHP;Python;SQL</v>
      </c>
    </row>
    <row r="2453">
      <c r="A2453" s="3">
        <v>2452.0</v>
      </c>
      <c r="B2453" s="4" t="str">
        <f>IFERROR(__xludf.DUMMYFUNCTION("""COMPUTED_VALUE"""),"Assembly;Bash/Shell/PowerShell;C;C++;C#;HTML/CSS;Java;JavaScript;Kotlin;PHP;Python;SQL;TypeScript")</f>
        <v>Assembly;Bash/Shell/PowerShell;C;C++;C#;HTML/CSS;Java;JavaScript;Kotlin;PHP;Python;SQL;TypeScript</v>
      </c>
    </row>
    <row r="2454">
      <c r="A2454" s="3">
        <v>2453.0</v>
      </c>
      <c r="B2454" s="4" t="str">
        <f>IFERROR(__xludf.DUMMYFUNCTION("""COMPUTED_VALUE"""),"C++;C#;HTML/CSS;JavaScript;SQL")</f>
        <v>C++;C#;HTML/CSS;JavaScript;SQL</v>
      </c>
    </row>
    <row r="2455">
      <c r="A2455" s="3">
        <v>2454.0</v>
      </c>
      <c r="B2455" s="4" t="str">
        <f>IFERROR(__xludf.DUMMYFUNCTION("""COMPUTED_VALUE"""),"Bash/Shell/PowerShell;C#;HTML/CSS;Java;JavaScript;Python")</f>
        <v>Bash/Shell/PowerShell;C#;HTML/CSS;Java;JavaScript;Python</v>
      </c>
    </row>
    <row r="2456">
      <c r="A2456" s="3">
        <v>2455.0</v>
      </c>
      <c r="B2456" s="4" t="str">
        <f>IFERROR(__xludf.DUMMYFUNCTION("""COMPUTED_VALUE"""),"JavaScript")</f>
        <v>JavaScript</v>
      </c>
    </row>
    <row r="2457">
      <c r="A2457" s="3">
        <v>2456.0</v>
      </c>
      <c r="B2457" s="4" t="str">
        <f>IFERROR(__xludf.DUMMYFUNCTION("""COMPUTED_VALUE"""),"HTML/CSS;JavaScript;Python;Other(s):")</f>
        <v>HTML/CSS;JavaScript;Python;Other(s):</v>
      </c>
    </row>
    <row r="2458">
      <c r="A2458" s="3">
        <v>2457.0</v>
      </c>
      <c r="B2458" s="4" t="str">
        <f>IFERROR(__xludf.DUMMYFUNCTION("""COMPUTED_VALUE"""),"Bash/Shell/PowerShell;HTML/CSS;JavaScript;PHP;TypeScript")</f>
        <v>Bash/Shell/PowerShell;HTML/CSS;JavaScript;PHP;TypeScript</v>
      </c>
    </row>
    <row r="2459">
      <c r="A2459" s="3">
        <v>2458.0</v>
      </c>
      <c r="B2459" s="4" t="str">
        <f>IFERROR(__xludf.DUMMYFUNCTION("""COMPUTED_VALUE"""),"C++;C#;HTML/CSS;Java;JavaScript;PHP;SQL;TypeScript")</f>
        <v>C++;C#;HTML/CSS;Java;JavaScript;PHP;SQL;TypeScript</v>
      </c>
    </row>
    <row r="2460">
      <c r="A2460" s="3">
        <v>2459.0</v>
      </c>
      <c r="B2460" s="4" t="str">
        <f>IFERROR(__xludf.DUMMYFUNCTION("""COMPUTED_VALUE"""),"Bash/Shell/PowerShell;HTML/CSS;JavaScript")</f>
        <v>Bash/Shell/PowerShell;HTML/CSS;JavaScript</v>
      </c>
    </row>
    <row r="2461">
      <c r="A2461" s="3">
        <v>2460.0</v>
      </c>
      <c r="B2461" s="4" t="str">
        <f>IFERROR(__xludf.DUMMYFUNCTION("""COMPUTED_VALUE"""),"Assembly;Bash/Shell/PowerShell;C;C++;C#;HTML/CSS;Java;JavaScript;PHP;Python;SQL;VBA")</f>
        <v>Assembly;Bash/Shell/PowerShell;C;C++;C#;HTML/CSS;Java;JavaScript;PHP;Python;SQL;VBA</v>
      </c>
    </row>
    <row r="2462">
      <c r="A2462" s="3">
        <v>2461.0</v>
      </c>
      <c r="B2462" s="4" t="str">
        <f>IFERROR(__xludf.DUMMYFUNCTION("""COMPUTED_VALUE"""),"HTML/CSS;JavaScript;PHP;SQL;TypeScript")</f>
        <v>HTML/CSS;JavaScript;PHP;SQL;TypeScript</v>
      </c>
    </row>
    <row r="2463">
      <c r="A2463" s="3">
        <v>2462.0</v>
      </c>
      <c r="B2463" s="4" t="str">
        <f>IFERROR(__xludf.DUMMYFUNCTION("""COMPUTED_VALUE"""),"Java;JavaScript")</f>
        <v>Java;JavaScript</v>
      </c>
    </row>
    <row r="2464">
      <c r="A2464" s="3">
        <v>2463.0</v>
      </c>
      <c r="B2464" s="4" t="str">
        <f>IFERROR(__xludf.DUMMYFUNCTION("""COMPUTED_VALUE"""),"Bash/Shell/PowerShell;Java;SQL")</f>
        <v>Bash/Shell/PowerShell;Java;SQL</v>
      </c>
    </row>
    <row r="2465">
      <c r="A2465" s="3">
        <v>2464.0</v>
      </c>
      <c r="B2465" s="4" t="str">
        <f>IFERROR(__xludf.DUMMYFUNCTION("""COMPUTED_VALUE"""),"C;C++;C#;HTML/CSS;Python;SQL")</f>
        <v>C;C++;C#;HTML/CSS;Python;SQL</v>
      </c>
    </row>
    <row r="2466">
      <c r="A2466" s="3">
        <v>2465.0</v>
      </c>
      <c r="B2466" s="4" t="str">
        <f>IFERROR(__xludf.DUMMYFUNCTION("""COMPUTED_VALUE"""),"Assembly;C#;Python;Other(s):")</f>
        <v>Assembly;C#;Python;Other(s):</v>
      </c>
    </row>
    <row r="2467">
      <c r="A2467" s="3">
        <v>2466.0</v>
      </c>
      <c r="B2467" s="4" t="str">
        <f>IFERROR(__xludf.DUMMYFUNCTION("""COMPUTED_VALUE"""),"HTML/CSS;JavaScript;Python;Ruby;TypeScript")</f>
        <v>HTML/CSS;JavaScript;Python;Ruby;TypeScript</v>
      </c>
    </row>
    <row r="2468">
      <c r="A2468" s="3">
        <v>2467.0</v>
      </c>
      <c r="B2468" s="4" t="str">
        <f>IFERROR(__xludf.DUMMYFUNCTION("""COMPUTED_VALUE"""),"C#;HTML/CSS;Java;JavaScript;Python;SQL;TypeScript")</f>
        <v>C#;HTML/CSS;Java;JavaScript;Python;SQL;TypeScript</v>
      </c>
    </row>
    <row r="2469">
      <c r="A2469" s="3">
        <v>2468.0</v>
      </c>
      <c r="B2469" s="4" t="str">
        <f>IFERROR(__xludf.DUMMYFUNCTION("""COMPUTED_VALUE"""),"C;C++;HTML/CSS;Java;JavaScript;PHP;Python;SQL;Swift")</f>
        <v>C;C++;HTML/CSS;Java;JavaScript;PHP;Python;SQL;Swift</v>
      </c>
    </row>
    <row r="2470">
      <c r="A2470" s="3">
        <v>2469.0</v>
      </c>
      <c r="B2470" s="4" t="str">
        <f>IFERROR(__xludf.DUMMYFUNCTION("""COMPUTED_VALUE"""),"Assembly;HTML/CSS;Java;JavaScript")</f>
        <v>Assembly;HTML/CSS;Java;JavaScript</v>
      </c>
    </row>
    <row r="2471">
      <c r="A2471" s="3">
        <v>2470.0</v>
      </c>
      <c r="B2471" s="4" t="str">
        <f>IFERROR(__xludf.DUMMYFUNCTION("""COMPUTED_VALUE"""),"C#")</f>
        <v>C#</v>
      </c>
    </row>
    <row r="2472">
      <c r="A2472" s="3">
        <v>2471.0</v>
      </c>
      <c r="B2472" s="4" t="str">
        <f>IFERROR(__xludf.DUMMYFUNCTION("""COMPUTED_VALUE"""),"Java;SQL;Other(s):")</f>
        <v>Java;SQL;Other(s):</v>
      </c>
    </row>
    <row r="2473">
      <c r="A2473" s="3">
        <v>2472.0</v>
      </c>
      <c r="B2473" s="4" t="str">
        <f>IFERROR(__xludf.DUMMYFUNCTION("""COMPUTED_VALUE"""),"C;C#;HTML/CSS;JavaScript;SQL")</f>
        <v>C;C#;HTML/CSS;JavaScript;SQL</v>
      </c>
    </row>
    <row r="2474">
      <c r="A2474" s="3">
        <v>2473.0</v>
      </c>
      <c r="B2474" s="4" t="str">
        <f>IFERROR(__xludf.DUMMYFUNCTION("""COMPUTED_VALUE"""),"Go;HTML/CSS;JavaScript;PHP;TypeScript")</f>
        <v>Go;HTML/CSS;JavaScript;PHP;TypeScript</v>
      </c>
    </row>
    <row r="2475">
      <c r="A2475" s="3">
        <v>2474.0</v>
      </c>
      <c r="B2475" s="4" t="str">
        <f>IFERROR(__xludf.DUMMYFUNCTION("""COMPUTED_VALUE"""),"C;C#;Java;Kotlin")</f>
        <v>C;C#;Java;Kotlin</v>
      </c>
    </row>
    <row r="2476">
      <c r="A2476" s="3">
        <v>2475.0</v>
      </c>
      <c r="B2476" s="4" t="str">
        <f>IFERROR(__xludf.DUMMYFUNCTION("""COMPUTED_VALUE"""),"Bash/Shell/PowerShell;HTML/CSS;JavaScript;Ruby;SQL")</f>
        <v>Bash/Shell/PowerShell;HTML/CSS;JavaScript;Ruby;SQL</v>
      </c>
    </row>
    <row r="2477">
      <c r="A2477" s="3">
        <v>2476.0</v>
      </c>
      <c r="B2477" s="4" t="str">
        <f>IFERROR(__xludf.DUMMYFUNCTION("""COMPUTED_VALUE"""),"JavaScript;PHP;SQL")</f>
        <v>JavaScript;PHP;SQL</v>
      </c>
    </row>
    <row r="2478">
      <c r="A2478" s="3">
        <v>2477.0</v>
      </c>
      <c r="B2478" s="4" t="str">
        <f>IFERROR(__xludf.DUMMYFUNCTION("""COMPUTED_VALUE"""),"Bash/Shell/PowerShell;C;C++;C#;Python")</f>
        <v>Bash/Shell/PowerShell;C;C++;C#;Python</v>
      </c>
    </row>
    <row r="2479">
      <c r="A2479" s="3">
        <v>2478.0</v>
      </c>
      <c r="B2479" s="4" t="str">
        <f>IFERROR(__xludf.DUMMYFUNCTION("""COMPUTED_VALUE"""),"Java;JavaScript;Rust;TypeScript")</f>
        <v>Java;JavaScript;Rust;TypeScript</v>
      </c>
    </row>
    <row r="2480">
      <c r="A2480" s="3">
        <v>2479.0</v>
      </c>
      <c r="B2480" s="4" t="str">
        <f>IFERROR(__xludf.DUMMYFUNCTION("""COMPUTED_VALUE"""),"HTML/CSS;Java")</f>
        <v>HTML/CSS;Java</v>
      </c>
    </row>
    <row r="2481">
      <c r="A2481" s="3">
        <v>2480.0</v>
      </c>
      <c r="B2481" s="4" t="str">
        <f>IFERROR(__xludf.DUMMYFUNCTION("""COMPUTED_VALUE"""),"Bash/Shell/PowerShell;C#;HTML/CSS;JavaScript;PHP;SQL")</f>
        <v>Bash/Shell/PowerShell;C#;HTML/CSS;JavaScript;PHP;SQL</v>
      </c>
    </row>
    <row r="2482">
      <c r="A2482" s="3">
        <v>2481.0</v>
      </c>
      <c r="B2482" s="4" t="str">
        <f>IFERROR(__xludf.DUMMYFUNCTION("""COMPUTED_VALUE"""),"Bash/Shell/PowerShell;C;C++;C#;F#;Go;HTML/CSS;Java;JavaScript;Objective-C;PHP;Python;Ruby;SQL;Swift;VBA;Other(s):")</f>
        <v>Bash/Shell/PowerShell;C;C++;C#;F#;Go;HTML/CSS;Java;JavaScript;Objective-C;PHP;Python;Ruby;SQL;Swift;VBA;Other(s):</v>
      </c>
    </row>
    <row r="2483">
      <c r="A2483" s="3">
        <v>2482.0</v>
      </c>
      <c r="B2483" s="4" t="str">
        <f>IFERROR(__xludf.DUMMYFUNCTION("""COMPUTED_VALUE"""),"Assembly;C;C++;C#;HTML/CSS;JavaScript;PHP;SQL")</f>
        <v>Assembly;C;C++;C#;HTML/CSS;JavaScript;PHP;SQL</v>
      </c>
    </row>
    <row r="2484">
      <c r="A2484" s="3">
        <v>2483.0</v>
      </c>
      <c r="B2484" s="4" t="str">
        <f>IFERROR(__xludf.DUMMYFUNCTION("""COMPUTED_VALUE"""),"Bash/Shell/PowerShell;HTML/CSS;JavaScript;TypeScript")</f>
        <v>Bash/Shell/PowerShell;HTML/CSS;JavaScript;TypeScript</v>
      </c>
    </row>
    <row r="2485">
      <c r="A2485" s="3">
        <v>2484.0</v>
      </c>
      <c r="B2485" s="4" t="str">
        <f>IFERROR(__xludf.DUMMYFUNCTION("""COMPUTED_VALUE"""),"JavaScript;Objective-C;PHP;Swift;TypeScript;Other(s):")</f>
        <v>JavaScript;Objective-C;PHP;Swift;TypeScript;Other(s):</v>
      </c>
    </row>
    <row r="2486">
      <c r="A2486" s="3">
        <v>2485.0</v>
      </c>
      <c r="B2486" s="4" t="str">
        <f>IFERROR(__xludf.DUMMYFUNCTION("""COMPUTED_VALUE"""),"Bash/Shell/PowerShell;C;C++;HTML/CSS;JavaScript;Python;TypeScript")</f>
        <v>Bash/Shell/PowerShell;C;C++;HTML/CSS;JavaScript;Python;TypeScript</v>
      </c>
    </row>
    <row r="2487">
      <c r="A2487" s="3">
        <v>2486.0</v>
      </c>
      <c r="B2487" s="4" t="str">
        <f>IFERROR(__xludf.DUMMYFUNCTION("""COMPUTED_VALUE"""),"Assembly;Bash/Shell/PowerShell;C;C++")</f>
        <v>Assembly;Bash/Shell/PowerShell;C;C++</v>
      </c>
    </row>
    <row r="2488">
      <c r="A2488" s="3">
        <v>2487.0</v>
      </c>
      <c r="B2488" s="4" t="str">
        <f>IFERROR(__xludf.DUMMYFUNCTION("""COMPUTED_VALUE"""),"Swift;TypeScript")</f>
        <v>Swift;TypeScript</v>
      </c>
    </row>
    <row r="2489">
      <c r="A2489" s="3">
        <v>2488.0</v>
      </c>
      <c r="B2489" s="4" t="str">
        <f>IFERROR(__xludf.DUMMYFUNCTION("""COMPUTED_VALUE"""),"HTML/CSS;JavaScript;PHP;SQL")</f>
        <v>HTML/CSS;JavaScript;PHP;SQL</v>
      </c>
    </row>
    <row r="2490">
      <c r="A2490" s="3">
        <v>2489.0</v>
      </c>
      <c r="B2490" s="4" t="str">
        <f>IFERROR(__xludf.DUMMYFUNCTION("""COMPUTED_VALUE"""),"JavaScript;Python")</f>
        <v>JavaScript;Python</v>
      </c>
    </row>
    <row r="2491">
      <c r="A2491" s="3">
        <v>2490.0</v>
      </c>
      <c r="B2491" s="4" t="str">
        <f>IFERROR(__xludf.DUMMYFUNCTION("""COMPUTED_VALUE"""),"Bash/Shell/PowerShell;HTML/CSS;JavaScript;Python;SQL")</f>
        <v>Bash/Shell/PowerShell;HTML/CSS;JavaScript;Python;SQL</v>
      </c>
    </row>
    <row r="2492">
      <c r="A2492" s="3">
        <v>2491.0</v>
      </c>
      <c r="B2492" s="4" t="str">
        <f>IFERROR(__xludf.DUMMYFUNCTION("""COMPUTED_VALUE"""),"Assembly;C;C#;HTML/CSS;Java;JavaScript;PHP;Python;SQL;VBA")</f>
        <v>Assembly;C;C#;HTML/CSS;Java;JavaScript;PHP;Python;SQL;VBA</v>
      </c>
    </row>
    <row r="2493">
      <c r="A2493" s="3">
        <v>2492.0</v>
      </c>
      <c r="B2493" s="4" t="str">
        <f>IFERROR(__xludf.DUMMYFUNCTION("""COMPUTED_VALUE"""),"HTML/CSS;PHP;Python;SQL")</f>
        <v>HTML/CSS;PHP;Python;SQL</v>
      </c>
    </row>
    <row r="2494">
      <c r="A2494" s="3">
        <v>2493.0</v>
      </c>
      <c r="B2494" s="4" t="str">
        <f>IFERROR(__xludf.DUMMYFUNCTION("""COMPUTED_VALUE"""),"JavaScript;Ruby;SQL")</f>
        <v>JavaScript;Ruby;SQL</v>
      </c>
    </row>
    <row r="2495">
      <c r="A2495" s="3">
        <v>2494.0</v>
      </c>
      <c r="B2495" s="4" t="str">
        <f>IFERROR(__xludf.DUMMYFUNCTION("""COMPUTED_VALUE"""),"Bash/Shell/PowerShell;C++;C#;HTML/CSS;JavaScript;PHP;SQL;TypeScript")</f>
        <v>Bash/Shell/PowerShell;C++;C#;HTML/CSS;JavaScript;PHP;SQL;TypeScript</v>
      </c>
    </row>
    <row r="2496">
      <c r="A2496" s="3">
        <v>2495.0</v>
      </c>
      <c r="B2496" s="4" t="str">
        <f>IFERROR(__xludf.DUMMYFUNCTION("""COMPUTED_VALUE"""),"Bash/Shell/PowerShell;C#;HTML/CSS;Java;JavaScript;SQL")</f>
        <v>Bash/Shell/PowerShell;C#;HTML/CSS;Java;JavaScript;SQL</v>
      </c>
    </row>
    <row r="2497">
      <c r="A2497" s="3">
        <v>2496.0</v>
      </c>
      <c r="B2497" s="4" t="str">
        <f>IFERROR(__xludf.DUMMYFUNCTION("""COMPUTED_VALUE"""),"Bash/Shell/PowerShell;C;C++;C#;Clojure;Go;HTML/CSS;Java;JavaScript;Objective-C;PHP;Python;R;Ruby;Scala;SQL;Other(s):")</f>
        <v>Bash/Shell/PowerShell;C;C++;C#;Clojure;Go;HTML/CSS;Java;JavaScript;Objective-C;PHP;Python;R;Ruby;Scala;SQL;Other(s):</v>
      </c>
    </row>
    <row r="2498">
      <c r="A2498" s="3">
        <v>2497.0</v>
      </c>
      <c r="B2498" s="4" t="str">
        <f>IFERROR(__xludf.DUMMYFUNCTION("""COMPUTED_VALUE"""),"HTML/CSS;PHP;SQL")</f>
        <v>HTML/CSS;PHP;SQL</v>
      </c>
    </row>
    <row r="2499">
      <c r="A2499" s="3">
        <v>2498.0</v>
      </c>
      <c r="B2499" s="4" t="str">
        <f>IFERROR(__xludf.DUMMYFUNCTION("""COMPUTED_VALUE"""),"Bash/Shell/PowerShell;C++;Go;HTML/CSS;Java;JavaScript;Python;TypeScript")</f>
        <v>Bash/Shell/PowerShell;C++;Go;HTML/CSS;Java;JavaScript;Python;TypeScript</v>
      </c>
    </row>
    <row r="2500">
      <c r="A2500" s="3">
        <v>2499.0</v>
      </c>
      <c r="B2500" s="4" t="str">
        <f>IFERROR(__xludf.DUMMYFUNCTION("""COMPUTED_VALUE"""),"Bash/Shell/PowerShell;C;C++;HTML/CSS;Java;JavaScript;Python;SQL")</f>
        <v>Bash/Shell/PowerShell;C;C++;HTML/CSS;Java;JavaScript;Python;SQL</v>
      </c>
    </row>
    <row r="2501">
      <c r="A2501" s="3">
        <v>2500.0</v>
      </c>
      <c r="B2501" s="4" t="str">
        <f>IFERROR(__xludf.DUMMYFUNCTION("""COMPUTED_VALUE"""),"Bash/Shell/PowerShell;Clojure;HTML/CSS;Java;JavaScript;SQL")</f>
        <v>Bash/Shell/PowerShell;Clojure;HTML/CSS;Java;JavaScript;SQL</v>
      </c>
    </row>
    <row r="2502">
      <c r="A2502" s="3">
        <v>2501.0</v>
      </c>
      <c r="B2502" s="4" t="str">
        <f>IFERROR(__xludf.DUMMYFUNCTION("""COMPUTED_VALUE"""),"Bash/Shell/PowerShell;C++;R;VBA")</f>
        <v>Bash/Shell/PowerShell;C++;R;VBA</v>
      </c>
    </row>
    <row r="2503">
      <c r="A2503" s="3">
        <v>2502.0</v>
      </c>
      <c r="B2503" s="4" t="str">
        <f>IFERROR(__xludf.DUMMYFUNCTION("""COMPUTED_VALUE"""),"HTML/CSS;Java;JavaScript;PHP;TypeScript")</f>
        <v>HTML/CSS;Java;JavaScript;PHP;TypeScript</v>
      </c>
    </row>
    <row r="2504">
      <c r="A2504" s="3">
        <v>2503.0</v>
      </c>
      <c r="B2504" s="4" t="str">
        <f>IFERROR(__xludf.DUMMYFUNCTION("""COMPUTED_VALUE"""),"C#;HTML/CSS;JavaScript;SQL")</f>
        <v>C#;HTML/CSS;JavaScript;SQL</v>
      </c>
    </row>
    <row r="2505">
      <c r="A2505" s="3">
        <v>2504.0</v>
      </c>
      <c r="B2505" s="4" t="str">
        <f>IFERROR(__xludf.DUMMYFUNCTION("""COMPUTED_VALUE"""),"Bash/Shell/PowerShell;HTML/CSS;Java;JavaScript;PHP;SQL")</f>
        <v>Bash/Shell/PowerShell;HTML/CSS;Java;JavaScript;PHP;SQL</v>
      </c>
    </row>
    <row r="2506">
      <c r="A2506" s="3">
        <v>2505.0</v>
      </c>
      <c r="B2506" s="4" t="str">
        <f>IFERROR(__xludf.DUMMYFUNCTION("""COMPUTED_VALUE"""),"C;C++;HTML/CSS;JavaScript;PHP;SQL")</f>
        <v>C;C++;HTML/CSS;JavaScript;PHP;SQL</v>
      </c>
    </row>
    <row r="2507">
      <c r="A2507" s="3">
        <v>2506.0</v>
      </c>
      <c r="B2507" s="4" t="str">
        <f>IFERROR(__xludf.DUMMYFUNCTION("""COMPUTED_VALUE"""),"HTML/CSS;Java;Python")</f>
        <v>HTML/CSS;Java;Python</v>
      </c>
    </row>
    <row r="2508">
      <c r="A2508" s="3">
        <v>2507.0</v>
      </c>
      <c r="B2508" s="4" t="str">
        <f>IFERROR(__xludf.DUMMYFUNCTION("""COMPUTED_VALUE"""),"Bash/Shell/PowerShell;C;C++;C#;Clojure;HTML/CSS;Java;JavaScript;Python;SQL;TypeScript")</f>
        <v>Bash/Shell/PowerShell;C;C++;C#;Clojure;HTML/CSS;Java;JavaScript;Python;SQL;TypeScript</v>
      </c>
    </row>
    <row r="2509">
      <c r="A2509" s="3">
        <v>2508.0</v>
      </c>
      <c r="B2509" s="4" t="str">
        <f>IFERROR(__xludf.DUMMYFUNCTION("""COMPUTED_VALUE"""),"Java;JavaScript;Python;SQL;TypeScript")</f>
        <v>Java;JavaScript;Python;SQL;TypeScript</v>
      </c>
    </row>
    <row r="2510">
      <c r="A2510" s="3">
        <v>2509.0</v>
      </c>
      <c r="B2510" s="4" t="str">
        <f>IFERROR(__xludf.DUMMYFUNCTION("""COMPUTED_VALUE"""),"Assembly;Bash/Shell/PowerShell;C;C++;HTML/CSS;Java;JavaScript;Kotlin;Objective-C;Python;SQL;Swift")</f>
        <v>Assembly;Bash/Shell/PowerShell;C;C++;HTML/CSS;Java;JavaScript;Kotlin;Objective-C;Python;SQL;Swift</v>
      </c>
    </row>
    <row r="2511">
      <c r="A2511" s="3">
        <v>2510.0</v>
      </c>
      <c r="B2511" s="4" t="str">
        <f>IFERROR(__xludf.DUMMYFUNCTION("""COMPUTED_VALUE"""),"Bash/Shell/PowerShell;HTML/CSS;JavaScript;Python;SQL;TypeScript")</f>
        <v>Bash/Shell/PowerShell;HTML/CSS;JavaScript;Python;SQL;TypeScript</v>
      </c>
    </row>
    <row r="2512">
      <c r="A2512" s="3">
        <v>2511.0</v>
      </c>
      <c r="B2512" s="4" t="str">
        <f>IFERROR(__xludf.DUMMYFUNCTION("""COMPUTED_VALUE"""),"Bash/Shell/PowerShell;HTML/CSS;JavaScript;PHP;SQL;TypeScript")</f>
        <v>Bash/Shell/PowerShell;HTML/CSS;JavaScript;PHP;SQL;TypeScript</v>
      </c>
    </row>
    <row r="2513">
      <c r="A2513" s="3">
        <v>2512.0</v>
      </c>
      <c r="B2513" s="4" t="str">
        <f>IFERROR(__xludf.DUMMYFUNCTION("""COMPUTED_VALUE"""),"HTML/CSS;Java;Kotlin;SQL")</f>
        <v>HTML/CSS;Java;Kotlin;SQL</v>
      </c>
    </row>
    <row r="2514">
      <c r="A2514" s="3">
        <v>2513.0</v>
      </c>
      <c r="B2514" s="4" t="str">
        <f>IFERROR(__xludf.DUMMYFUNCTION("""COMPUTED_VALUE"""),"HTML/CSS;JavaScript;PHP;SQL")</f>
        <v>HTML/CSS;JavaScript;PHP;SQL</v>
      </c>
    </row>
    <row r="2515">
      <c r="A2515" s="3">
        <v>2514.0</v>
      </c>
      <c r="B2515" s="4" t="str">
        <f>IFERROR(__xludf.DUMMYFUNCTION("""COMPUTED_VALUE"""),"HTML/CSS;Java;JavaScript;VBA")</f>
        <v>HTML/CSS;Java;JavaScript;VBA</v>
      </c>
    </row>
    <row r="2516">
      <c r="A2516" s="3">
        <v>2515.0</v>
      </c>
      <c r="B2516" s="4" t="str">
        <f>IFERROR(__xludf.DUMMYFUNCTION("""COMPUTED_VALUE"""),"C;HTML/CSS;Java;JavaScript;Python;SQL")</f>
        <v>C;HTML/CSS;Java;JavaScript;Python;SQL</v>
      </c>
    </row>
    <row r="2517">
      <c r="A2517" s="3">
        <v>2516.0</v>
      </c>
      <c r="B2517" s="4" t="str">
        <f>IFERROR(__xludf.DUMMYFUNCTION("""COMPUTED_VALUE"""),"Bash/Shell/PowerShell;C;C++;Clojure;HTML/CSS;Java;Python;Scala;SQL")</f>
        <v>Bash/Shell/PowerShell;C;C++;Clojure;HTML/CSS;Java;Python;Scala;SQL</v>
      </c>
    </row>
    <row r="2518">
      <c r="A2518" s="3">
        <v>2517.0</v>
      </c>
      <c r="B2518" s="4" t="str">
        <f>IFERROR(__xludf.DUMMYFUNCTION("""COMPUTED_VALUE"""),"HTML/CSS")</f>
        <v>HTML/CSS</v>
      </c>
    </row>
    <row r="2519">
      <c r="A2519" s="3">
        <v>2518.0</v>
      </c>
      <c r="B2519" s="4" t="str">
        <f>IFERROR(__xludf.DUMMYFUNCTION("""COMPUTED_VALUE"""),"HTML/CSS;Java;JavaScript;PHP;SQL")</f>
        <v>HTML/CSS;Java;JavaScript;PHP;SQL</v>
      </c>
    </row>
    <row r="2520">
      <c r="A2520" s="3">
        <v>2519.0</v>
      </c>
      <c r="B2520" s="4" t="str">
        <f>IFERROR(__xludf.DUMMYFUNCTION("""COMPUTED_VALUE"""),"Java;Objective-C")</f>
        <v>Java;Objective-C</v>
      </c>
    </row>
    <row r="2521">
      <c r="A2521" s="3">
        <v>2520.0</v>
      </c>
      <c r="B2521" s="4" t="str">
        <f>IFERROR(__xludf.DUMMYFUNCTION("""COMPUTED_VALUE"""),"Assembly;Bash/Shell/PowerShell;C;HTML/CSS;Java;JavaScript;Python;SQL")</f>
        <v>Assembly;Bash/Shell/PowerShell;C;HTML/CSS;Java;JavaScript;Python;SQL</v>
      </c>
    </row>
    <row r="2522">
      <c r="A2522" s="3">
        <v>2521.0</v>
      </c>
      <c r="B2522" s="4" t="str">
        <f>IFERROR(__xludf.DUMMYFUNCTION("""COMPUTED_VALUE"""),"Python")</f>
        <v>Python</v>
      </c>
    </row>
    <row r="2523">
      <c r="A2523" s="3">
        <v>2522.0</v>
      </c>
      <c r="B2523" s="4" t="str">
        <f>IFERROR(__xludf.DUMMYFUNCTION("""COMPUTED_VALUE"""),"Assembly;Bash/Shell/PowerShell;C;C++;C#;HTML/CSS;Java;JavaScript;Objective-C;Python;Swift;TypeScript")</f>
        <v>Assembly;Bash/Shell/PowerShell;C;C++;C#;HTML/CSS;Java;JavaScript;Objective-C;Python;Swift;TypeScript</v>
      </c>
    </row>
    <row r="2524">
      <c r="A2524" s="3">
        <v>2523.0</v>
      </c>
      <c r="B2524" s="4" t="str">
        <f>IFERROR(__xludf.DUMMYFUNCTION("""COMPUTED_VALUE"""),"HTML/CSS;JavaScript;PHP")</f>
        <v>HTML/CSS;JavaScript;PHP</v>
      </c>
    </row>
    <row r="2525">
      <c r="A2525" s="3">
        <v>2524.0</v>
      </c>
      <c r="B2525" s="4" t="str">
        <f>IFERROR(__xludf.DUMMYFUNCTION("""COMPUTED_VALUE"""),"C++;Java;Objective-C;Python;Swift")</f>
        <v>C++;Java;Objective-C;Python;Swift</v>
      </c>
    </row>
    <row r="2526">
      <c r="A2526" s="3">
        <v>2525.0</v>
      </c>
      <c r="B2526" s="4" t="str">
        <f>IFERROR(__xludf.DUMMYFUNCTION("""COMPUTED_VALUE"""),"HTML/CSS;Java;JavaScript;Objective-C;Python;TypeScript")</f>
        <v>HTML/CSS;Java;JavaScript;Objective-C;Python;TypeScript</v>
      </c>
    </row>
    <row r="2527">
      <c r="A2527" s="3">
        <v>2526.0</v>
      </c>
      <c r="B2527" s="4" t="str">
        <f>IFERROR(__xludf.DUMMYFUNCTION("""COMPUTED_VALUE"""),"C++")</f>
        <v>C++</v>
      </c>
    </row>
    <row r="2528">
      <c r="A2528" s="3">
        <v>2527.0</v>
      </c>
      <c r="B2528" s="4" t="str">
        <f>IFERROR(__xludf.DUMMYFUNCTION("""COMPUTED_VALUE"""),"HTML/CSS;JavaScript;PHP;SQL;TypeScript")</f>
        <v>HTML/CSS;JavaScript;PHP;SQL;TypeScript</v>
      </c>
    </row>
    <row r="2529">
      <c r="A2529" s="3">
        <v>2528.0</v>
      </c>
      <c r="B2529" s="4" t="str">
        <f>IFERROR(__xludf.DUMMYFUNCTION("""COMPUTED_VALUE"""),"Bash/Shell/PowerShell;C++;C#;HTML/CSS;Java;JavaScript;PHP;Python;Ruby")</f>
        <v>Bash/Shell/PowerShell;C++;C#;HTML/CSS;Java;JavaScript;PHP;Python;Ruby</v>
      </c>
    </row>
    <row r="2530">
      <c r="A2530" s="3">
        <v>2529.0</v>
      </c>
      <c r="B2530" s="4" t="str">
        <f>IFERROR(__xludf.DUMMYFUNCTION("""COMPUTED_VALUE"""),"Bash/Shell/PowerShell;C")</f>
        <v>Bash/Shell/PowerShell;C</v>
      </c>
    </row>
    <row r="2531">
      <c r="A2531" s="3">
        <v>2530.0</v>
      </c>
      <c r="B2531" s="4" t="str">
        <f>IFERROR(__xludf.DUMMYFUNCTION("""COMPUTED_VALUE"""),"Kotlin")</f>
        <v>Kotlin</v>
      </c>
    </row>
    <row r="2532">
      <c r="A2532" s="3">
        <v>2531.0</v>
      </c>
      <c r="B2532" s="4" t="str">
        <f>IFERROR(__xludf.DUMMYFUNCTION("""COMPUTED_VALUE"""),"HTML/CSS;JavaScript;TypeScript")</f>
        <v>HTML/CSS;JavaScript;TypeScript</v>
      </c>
    </row>
    <row r="2533">
      <c r="A2533" s="3">
        <v>2532.0</v>
      </c>
      <c r="B2533" s="4" t="str">
        <f>IFERROR(__xludf.DUMMYFUNCTION("""COMPUTED_VALUE"""),"Bash/Shell/PowerShell;C#;HTML/CSS;JavaScript;SQL;TypeScript")</f>
        <v>Bash/Shell/PowerShell;C#;HTML/CSS;JavaScript;SQL;TypeScript</v>
      </c>
    </row>
    <row r="2534">
      <c r="A2534" s="3">
        <v>2533.0</v>
      </c>
      <c r="B2534" s="4" t="str">
        <f>IFERROR(__xludf.DUMMYFUNCTION("""COMPUTED_VALUE"""),"Assembly;C;C++;Java;VBA")</f>
        <v>Assembly;C;C++;Java;VBA</v>
      </c>
    </row>
    <row r="2535">
      <c r="A2535" s="3">
        <v>2534.0</v>
      </c>
      <c r="B2535" s="4" t="str">
        <f>IFERROR(__xludf.DUMMYFUNCTION("""COMPUTED_VALUE"""),"Bash/Shell/PowerShell;C;C++;HTML/CSS;Java;JavaScript;Python;SQL;TypeScript")</f>
        <v>Bash/Shell/PowerShell;C;C++;HTML/CSS;Java;JavaScript;Python;SQL;TypeScript</v>
      </c>
    </row>
    <row r="2536">
      <c r="A2536" s="3">
        <v>2535.0</v>
      </c>
      <c r="B2536" s="4" t="str">
        <f>IFERROR(__xludf.DUMMYFUNCTION("""COMPUTED_VALUE"""),"HTML/CSS;JavaScript;PHP;Python;SQL")</f>
        <v>HTML/CSS;JavaScript;PHP;Python;SQL</v>
      </c>
    </row>
    <row r="2537">
      <c r="A2537" s="3">
        <v>2536.0</v>
      </c>
      <c r="B2537" s="4" t="str">
        <f>IFERROR(__xludf.DUMMYFUNCTION("""COMPUTED_VALUE"""),"C++;Python")</f>
        <v>C++;Python</v>
      </c>
    </row>
    <row r="2538">
      <c r="A2538" s="3">
        <v>2537.0</v>
      </c>
      <c r="B2538" s="4" t="str">
        <f>IFERROR(__xludf.DUMMYFUNCTION("""COMPUTED_VALUE"""),"Java;Kotlin")</f>
        <v>Java;Kotlin</v>
      </c>
    </row>
    <row r="2539">
      <c r="A2539" s="3">
        <v>2538.0</v>
      </c>
      <c r="B2539" s="4" t="str">
        <f>IFERROR(__xludf.DUMMYFUNCTION("""COMPUTED_VALUE"""),"Bash/Shell/PowerShell;HTML/CSS;Java;JavaScript;SQL;TypeScript")</f>
        <v>Bash/Shell/PowerShell;HTML/CSS;Java;JavaScript;SQL;TypeScript</v>
      </c>
    </row>
    <row r="2540">
      <c r="A2540" s="3">
        <v>2539.0</v>
      </c>
      <c r="B2540" s="4" t="str">
        <f>IFERROR(__xludf.DUMMYFUNCTION("""COMPUTED_VALUE"""),"Objective-C;Python;Swift")</f>
        <v>Objective-C;Python;Swift</v>
      </c>
    </row>
    <row r="2541">
      <c r="A2541" s="3">
        <v>2540.0</v>
      </c>
      <c r="B2541" s="4" t="str">
        <f>IFERROR(__xludf.DUMMYFUNCTION("""COMPUTED_VALUE"""),"C#;HTML/CSS;JavaScript;SQL")</f>
        <v>C#;HTML/CSS;JavaScript;SQL</v>
      </c>
    </row>
    <row r="2542">
      <c r="A2542" s="3">
        <v>2541.0</v>
      </c>
      <c r="B2542" s="4" t="str">
        <f>IFERROR(__xludf.DUMMYFUNCTION("""COMPUTED_VALUE"""),"Bash/Shell/PowerShell;HTML/CSS;JavaScript;Python;R")</f>
        <v>Bash/Shell/PowerShell;HTML/CSS;JavaScript;Python;R</v>
      </c>
    </row>
    <row r="2543">
      <c r="A2543" s="3">
        <v>2542.0</v>
      </c>
      <c r="B2543" s="4" t="str">
        <f>IFERROR(__xludf.DUMMYFUNCTION("""COMPUTED_VALUE"""),"Python;R;Scala;SQL")</f>
        <v>Python;R;Scala;SQL</v>
      </c>
    </row>
    <row r="2544">
      <c r="A2544" s="3">
        <v>2543.0</v>
      </c>
      <c r="B2544" s="4" t="str">
        <f>IFERROR(__xludf.DUMMYFUNCTION("""COMPUTED_VALUE"""),"Bash/Shell/PowerShell;C#;Go;JavaScript;Kotlin;Rust;TypeScript")</f>
        <v>Bash/Shell/PowerShell;C#;Go;JavaScript;Kotlin;Rust;TypeScript</v>
      </c>
    </row>
    <row r="2545">
      <c r="A2545" s="3">
        <v>2544.0</v>
      </c>
      <c r="B2545" s="4" t="str">
        <f>IFERROR(__xludf.DUMMYFUNCTION("""COMPUTED_VALUE"""),"Go;JavaScript;Python;TypeScript")</f>
        <v>Go;JavaScript;Python;TypeScript</v>
      </c>
    </row>
    <row r="2546">
      <c r="A2546" s="3">
        <v>2545.0</v>
      </c>
      <c r="B2546" s="4" t="str">
        <f>IFERROR(__xludf.DUMMYFUNCTION("""COMPUTED_VALUE"""),"C#;HTML/CSS;Java;JavaScript;Python;SQL;TypeScript")</f>
        <v>C#;HTML/CSS;Java;JavaScript;Python;SQL;TypeScript</v>
      </c>
    </row>
    <row r="2547">
      <c r="A2547" s="3">
        <v>2546.0</v>
      </c>
      <c r="B2547" s="4" t="str">
        <f>IFERROR(__xludf.DUMMYFUNCTION("""COMPUTED_VALUE"""),"C;C++;Java;Python")</f>
        <v>C;C++;Java;Python</v>
      </c>
    </row>
    <row r="2548">
      <c r="A2548" s="3">
        <v>2547.0</v>
      </c>
      <c r="B2548" s="4" t="str">
        <f>IFERROR(__xludf.DUMMYFUNCTION("""COMPUTED_VALUE"""),"C;C#;HTML/CSS;Java;JavaScript;Objective-C;PHP;SQL;Swift;TypeScript")</f>
        <v>C;C#;HTML/CSS;Java;JavaScript;Objective-C;PHP;SQL;Swift;TypeScript</v>
      </c>
    </row>
    <row r="2549">
      <c r="A2549" s="3">
        <v>2548.0</v>
      </c>
      <c r="B2549" s="4" t="str">
        <f>IFERROR(__xludf.DUMMYFUNCTION("""COMPUTED_VALUE"""),"Go;HTML/CSS;JavaScript;TypeScript")</f>
        <v>Go;HTML/CSS;JavaScript;TypeScript</v>
      </c>
    </row>
    <row r="2550">
      <c r="A2550" s="3">
        <v>2549.0</v>
      </c>
      <c r="B2550" s="4" t="str">
        <f>IFERROR(__xludf.DUMMYFUNCTION("""COMPUTED_VALUE"""),"Bash/Shell/PowerShell;HTML/CSS;Java;JavaScript;PHP;Python;SQL")</f>
        <v>Bash/Shell/PowerShell;HTML/CSS;Java;JavaScript;PHP;Python;SQL</v>
      </c>
    </row>
    <row r="2551">
      <c r="A2551" s="3">
        <v>2550.0</v>
      </c>
      <c r="B2551" s="4" t="str">
        <f>IFERROR(__xludf.DUMMYFUNCTION("""COMPUTED_VALUE"""),"HTML/CSS;PHP;SQL")</f>
        <v>HTML/CSS;PHP;SQL</v>
      </c>
    </row>
    <row r="2552">
      <c r="A2552" s="3">
        <v>2551.0</v>
      </c>
      <c r="B2552" s="4" t="str">
        <f>IFERROR(__xludf.DUMMYFUNCTION("""COMPUTED_VALUE"""),"Objective-C;Swift")</f>
        <v>Objective-C;Swift</v>
      </c>
    </row>
    <row r="2553">
      <c r="A2553" s="3">
        <v>2552.0</v>
      </c>
      <c r="B2553" s="4" t="str">
        <f>IFERROR(__xludf.DUMMYFUNCTION("""COMPUTED_VALUE"""),"Java;JavaScript;Scala;TypeScript")</f>
        <v>Java;JavaScript;Scala;TypeScript</v>
      </c>
    </row>
    <row r="2554">
      <c r="A2554" s="3">
        <v>2553.0</v>
      </c>
      <c r="B2554" s="4" t="str">
        <f>IFERROR(__xludf.DUMMYFUNCTION("""COMPUTED_VALUE"""),"C;Python")</f>
        <v>C;Python</v>
      </c>
    </row>
    <row r="2555">
      <c r="A2555" s="3">
        <v>2554.0</v>
      </c>
      <c r="B2555" s="4" t="str">
        <f>IFERROR(__xludf.DUMMYFUNCTION("""COMPUTED_VALUE"""),"Bash/Shell/PowerShell;HTML/CSS;JavaScript;Python;Ruby;TypeScript")</f>
        <v>Bash/Shell/PowerShell;HTML/CSS;JavaScript;Python;Ruby;TypeScript</v>
      </c>
    </row>
    <row r="2556">
      <c r="A2556" s="3">
        <v>2555.0</v>
      </c>
      <c r="B2556" s="4" t="str">
        <f>IFERROR(__xludf.DUMMYFUNCTION("""COMPUTED_VALUE"""),"C#;HTML/CSS;JavaScript")</f>
        <v>C#;HTML/CSS;JavaScript</v>
      </c>
    </row>
    <row r="2557">
      <c r="A2557" s="3">
        <v>2556.0</v>
      </c>
      <c r="B2557" s="4" t="str">
        <f>IFERROR(__xludf.DUMMYFUNCTION("""COMPUTED_VALUE"""),"Bash/Shell/PowerShell;HTML/CSS;JavaScript;PHP;Python;Other(s):")</f>
        <v>Bash/Shell/PowerShell;HTML/CSS;JavaScript;PHP;Python;Other(s):</v>
      </c>
    </row>
    <row r="2558">
      <c r="A2558" s="3">
        <v>2557.0</v>
      </c>
      <c r="B2558" s="4" t="str">
        <f>IFERROR(__xludf.DUMMYFUNCTION("""COMPUTED_VALUE"""),"Bash/Shell/PowerShell;JavaScript;PHP;SQL")</f>
        <v>Bash/Shell/PowerShell;JavaScript;PHP;SQL</v>
      </c>
    </row>
    <row r="2559">
      <c r="A2559" s="3">
        <v>2558.0</v>
      </c>
      <c r="B2559" s="4" t="str">
        <f>IFERROR(__xludf.DUMMYFUNCTION("""COMPUTED_VALUE"""),"C++;C#;HTML/CSS;JavaScript;VBA")</f>
        <v>C++;C#;HTML/CSS;JavaScript;VBA</v>
      </c>
    </row>
    <row r="2560">
      <c r="A2560" s="3">
        <v>2559.0</v>
      </c>
      <c r="B2560" s="4" t="str">
        <f>IFERROR(__xludf.DUMMYFUNCTION("""COMPUTED_VALUE"""),"C#;HTML/CSS;JavaScript;SQL")</f>
        <v>C#;HTML/CSS;JavaScript;SQL</v>
      </c>
    </row>
    <row r="2561">
      <c r="A2561" s="3">
        <v>2560.0</v>
      </c>
      <c r="B2561" s="4" t="str">
        <f>IFERROR(__xludf.DUMMYFUNCTION("""COMPUTED_VALUE"""),"C;C#;Dart;Go;HTML/CSS;Java;JavaScript;Python;SQL;Swift;TypeScript")</f>
        <v>C;C#;Dart;Go;HTML/CSS;Java;JavaScript;Python;SQL;Swift;TypeScript</v>
      </c>
    </row>
    <row r="2562">
      <c r="A2562" s="3">
        <v>2561.0</v>
      </c>
      <c r="B2562" s="4" t="str">
        <f>IFERROR(__xludf.DUMMYFUNCTION("""COMPUTED_VALUE"""),"C#")</f>
        <v>C#</v>
      </c>
    </row>
    <row r="2563">
      <c r="A2563" s="3">
        <v>2562.0</v>
      </c>
      <c r="B2563" s="4" t="str">
        <f>IFERROR(__xludf.DUMMYFUNCTION("""COMPUTED_VALUE"""),"C++;HTML/CSS;Java;JavaScript;Scala;TypeScript;WebAssembly")</f>
        <v>C++;HTML/CSS;Java;JavaScript;Scala;TypeScript;WebAssembly</v>
      </c>
    </row>
    <row r="2564">
      <c r="A2564" s="3">
        <v>2563.0</v>
      </c>
      <c r="B2564" s="4" t="str">
        <f>IFERROR(__xludf.DUMMYFUNCTION("""COMPUTED_VALUE"""),"Bash/Shell/PowerShell;Python")</f>
        <v>Bash/Shell/PowerShell;Python</v>
      </c>
    </row>
    <row r="2565">
      <c r="A2565" s="3">
        <v>2564.0</v>
      </c>
      <c r="B2565" s="4" t="str">
        <f>IFERROR(__xludf.DUMMYFUNCTION("""COMPUTED_VALUE"""),"HTML/CSS;JavaScript;Python")</f>
        <v>HTML/CSS;JavaScript;Python</v>
      </c>
    </row>
    <row r="2566">
      <c r="A2566" s="3">
        <v>2565.0</v>
      </c>
      <c r="B2566" s="4" t="str">
        <f>IFERROR(__xludf.DUMMYFUNCTION("""COMPUTED_VALUE"""),"C#;Dart;JavaScript;Python;SQL;TypeScript")</f>
        <v>C#;Dart;JavaScript;Python;SQL;TypeScript</v>
      </c>
    </row>
    <row r="2567">
      <c r="A2567" s="3">
        <v>2566.0</v>
      </c>
      <c r="B2567" s="4" t="str">
        <f>IFERROR(__xludf.DUMMYFUNCTION("""COMPUTED_VALUE"""),"Java")</f>
        <v>Java</v>
      </c>
    </row>
    <row r="2568">
      <c r="A2568" s="3">
        <v>2567.0</v>
      </c>
      <c r="B2568" s="4" t="str">
        <f>IFERROR(__xludf.DUMMYFUNCTION("""COMPUTED_VALUE"""),"HTML/CSS;JavaScript;PHP;SQL")</f>
        <v>HTML/CSS;JavaScript;PHP;SQL</v>
      </c>
    </row>
    <row r="2569">
      <c r="A2569" s="3">
        <v>2568.0</v>
      </c>
      <c r="B2569" s="4" t="str">
        <f>IFERROR(__xludf.DUMMYFUNCTION("""COMPUTED_VALUE"""),"Assembly;C;C++;HTML/CSS;Java;JavaScript;Python;Ruby;Scala;SQL")</f>
        <v>Assembly;C;C++;HTML/CSS;Java;JavaScript;Python;Ruby;Scala;SQL</v>
      </c>
    </row>
    <row r="2570">
      <c r="A2570" s="3">
        <v>2569.0</v>
      </c>
      <c r="B2570" s="4" t="str">
        <f>IFERROR(__xludf.DUMMYFUNCTION("""COMPUTED_VALUE"""),"JavaScript")</f>
        <v>JavaScript</v>
      </c>
    </row>
    <row r="2571">
      <c r="A2571" s="3">
        <v>2570.0</v>
      </c>
      <c r="B2571" s="4" t="str">
        <f>IFERROR(__xludf.DUMMYFUNCTION("""COMPUTED_VALUE"""),"Bash/Shell/PowerShell;JavaScript;Python")</f>
        <v>Bash/Shell/PowerShell;JavaScript;Python</v>
      </c>
    </row>
    <row r="2572">
      <c r="A2572" s="3">
        <v>2571.0</v>
      </c>
      <c r="B2572" s="4" t="str">
        <f>IFERROR(__xludf.DUMMYFUNCTION("""COMPUTED_VALUE"""),"HTML/CSS;JavaScript;Python;SQL")</f>
        <v>HTML/CSS;JavaScript;Python;SQL</v>
      </c>
    </row>
    <row r="2573">
      <c r="A2573" s="3">
        <v>2572.0</v>
      </c>
      <c r="B2573" s="4" t="str">
        <f>IFERROR(__xludf.DUMMYFUNCTION("""COMPUTED_VALUE"""),"Bash/Shell/PowerShell;C#;HTML/CSS;Java;JavaScript;Rust;SQL;TypeScript")</f>
        <v>Bash/Shell/PowerShell;C#;HTML/CSS;Java;JavaScript;Rust;SQL;TypeScript</v>
      </c>
    </row>
    <row r="2574">
      <c r="A2574" s="3">
        <v>2573.0</v>
      </c>
      <c r="B2574" s="4" t="str">
        <f>IFERROR(__xludf.DUMMYFUNCTION("""COMPUTED_VALUE"""),"HTML/CSS;JavaScript;PHP;Ruby")</f>
        <v>HTML/CSS;JavaScript;PHP;Ruby</v>
      </c>
    </row>
    <row r="2575">
      <c r="A2575" s="3">
        <v>2574.0</v>
      </c>
      <c r="B2575" s="4" t="str">
        <f>IFERROR(__xludf.DUMMYFUNCTION("""COMPUTED_VALUE"""),"Assembly;Bash/Shell/PowerShell;C;C++;C#;HTML/CSS;Java;JavaScript;Kotlin;PHP;Python;SQL;Other(s):")</f>
        <v>Assembly;Bash/Shell/PowerShell;C;C++;C#;HTML/CSS;Java;JavaScript;Kotlin;PHP;Python;SQL;Other(s):</v>
      </c>
    </row>
    <row r="2576">
      <c r="A2576" s="3">
        <v>2575.0</v>
      </c>
      <c r="B2576" s="4" t="str">
        <f>IFERROR(__xludf.DUMMYFUNCTION("""COMPUTED_VALUE"""),"HTML/CSS;Java;JavaScript")</f>
        <v>HTML/CSS;Java;JavaScript</v>
      </c>
    </row>
    <row r="2577">
      <c r="A2577" s="3">
        <v>2576.0</v>
      </c>
      <c r="B2577" s="4" t="str">
        <f>IFERROR(__xludf.DUMMYFUNCTION("""COMPUTED_VALUE"""),"Bash/Shell/PowerShell;C;C++;HTML/CSS;Java;JavaScript;PHP;Python")</f>
        <v>Bash/Shell/PowerShell;C;C++;HTML/CSS;Java;JavaScript;PHP;Python</v>
      </c>
    </row>
    <row r="2578">
      <c r="A2578" s="3">
        <v>2577.0</v>
      </c>
      <c r="B2578" s="4" t="str">
        <f>IFERROR(__xludf.DUMMYFUNCTION("""COMPUTED_VALUE"""),"C#;JavaScript;SQL")</f>
        <v>C#;JavaScript;SQL</v>
      </c>
    </row>
    <row r="2579">
      <c r="A2579" s="3">
        <v>2578.0</v>
      </c>
      <c r="B2579" s="4" t="str">
        <f>IFERROR(__xludf.DUMMYFUNCTION("""COMPUTED_VALUE"""),"HTML/CSS;JavaScript;TypeScript")</f>
        <v>HTML/CSS;JavaScript;TypeScript</v>
      </c>
    </row>
    <row r="2580">
      <c r="A2580" s="3">
        <v>2579.0</v>
      </c>
      <c r="B2580" s="4" t="str">
        <f>IFERROR(__xludf.DUMMYFUNCTION("""COMPUTED_VALUE"""),"Dart;HTML/CSS;JavaScript;PHP;SQL")</f>
        <v>Dart;HTML/CSS;JavaScript;PHP;SQL</v>
      </c>
    </row>
    <row r="2581">
      <c r="A2581" s="3">
        <v>2580.0</v>
      </c>
      <c r="B2581" s="4" t="str">
        <f>IFERROR(__xludf.DUMMYFUNCTION("""COMPUTED_VALUE"""),"Bash/Shell/PowerShell;C#;HTML/CSS;JavaScript;PHP;SQL")</f>
        <v>Bash/Shell/PowerShell;C#;HTML/CSS;JavaScript;PHP;SQL</v>
      </c>
    </row>
    <row r="2582">
      <c r="A2582" s="3">
        <v>2581.0</v>
      </c>
      <c r="B2582" s="4" t="str">
        <f>IFERROR(__xludf.DUMMYFUNCTION("""COMPUTED_VALUE"""),"Kotlin;Objective-C;Swift")</f>
        <v>Kotlin;Objective-C;Swift</v>
      </c>
    </row>
    <row r="2583">
      <c r="A2583" s="3">
        <v>2582.0</v>
      </c>
      <c r="B2583" s="4" t="str">
        <f>IFERROR(__xludf.DUMMYFUNCTION("""COMPUTED_VALUE"""),"Bash/Shell/PowerShell;C;C++;C#;HTML/CSS;JavaScript;PHP;Python;SQL;WebAssembly")</f>
        <v>Bash/Shell/PowerShell;C;C++;C#;HTML/CSS;JavaScript;PHP;Python;SQL;WebAssembly</v>
      </c>
    </row>
    <row r="2584">
      <c r="A2584" s="3">
        <v>2583.0</v>
      </c>
      <c r="B2584" s="4" t="str">
        <f>IFERROR(__xludf.DUMMYFUNCTION("""COMPUTED_VALUE"""),"C;C++;HTML/CSS;Java;JavaScript;Python")</f>
        <v>C;C++;HTML/CSS;Java;JavaScript;Python</v>
      </c>
    </row>
    <row r="2585">
      <c r="A2585" s="3">
        <v>2584.0</v>
      </c>
      <c r="B2585" s="4" t="str">
        <f>IFERROR(__xludf.DUMMYFUNCTION("""COMPUTED_VALUE"""),"Bash/Shell/PowerShell;C++;C#;HTML/CSS;JavaScript;PHP;Rust;SQL;TypeScript")</f>
        <v>Bash/Shell/PowerShell;C++;C#;HTML/CSS;JavaScript;PHP;Rust;SQL;TypeScript</v>
      </c>
    </row>
    <row r="2586">
      <c r="A2586" s="3">
        <v>2585.0</v>
      </c>
      <c r="B2586" s="4" t="str">
        <f>IFERROR(__xludf.DUMMYFUNCTION("""COMPUTED_VALUE"""),"C++;C#;Go;HTML/CSS;JavaScript;Python;Ruby;SQL")</f>
        <v>C++;C#;Go;HTML/CSS;JavaScript;Python;Ruby;SQL</v>
      </c>
    </row>
    <row r="2587">
      <c r="A2587" s="3">
        <v>2586.0</v>
      </c>
      <c r="B2587" s="4" t="str">
        <f>IFERROR(__xludf.DUMMYFUNCTION("""COMPUTED_VALUE"""),"C++;Go;Kotlin;Python;Ruby;SQL;Swift;TypeScript")</f>
        <v>C++;Go;Kotlin;Python;Ruby;SQL;Swift;TypeScript</v>
      </c>
    </row>
    <row r="2588">
      <c r="A2588" s="3">
        <v>2587.0</v>
      </c>
      <c r="B2588" s="4" t="str">
        <f>IFERROR(__xludf.DUMMYFUNCTION("""COMPUTED_VALUE"""),"C;HTML/CSS;Java;PHP;SQL")</f>
        <v>C;HTML/CSS;Java;PHP;SQL</v>
      </c>
    </row>
    <row r="2589">
      <c r="A2589" s="3">
        <v>2588.0</v>
      </c>
      <c r="B2589" s="4" t="str">
        <f>IFERROR(__xludf.DUMMYFUNCTION("""COMPUTED_VALUE"""),"Go;HTML/CSS;JavaScript;TypeScript")</f>
        <v>Go;HTML/CSS;JavaScript;TypeScript</v>
      </c>
    </row>
    <row r="2590">
      <c r="A2590" s="3">
        <v>2589.0</v>
      </c>
      <c r="B2590" s="4" t="str">
        <f>IFERROR(__xludf.DUMMYFUNCTION("""COMPUTED_VALUE"""),"Bash/Shell/PowerShell;Python;Other(s):")</f>
        <v>Bash/Shell/PowerShell;Python;Other(s):</v>
      </c>
    </row>
    <row r="2591">
      <c r="A2591" s="3">
        <v>2590.0</v>
      </c>
      <c r="B2591" s="4" t="str">
        <f>IFERROR(__xludf.DUMMYFUNCTION("""COMPUTED_VALUE"""),"Elixir;JavaScript;Ruby;SQL;TypeScript")</f>
        <v>Elixir;JavaScript;Ruby;SQL;TypeScript</v>
      </c>
    </row>
    <row r="2592">
      <c r="A2592" s="3">
        <v>2591.0</v>
      </c>
      <c r="B2592" s="4" t="str">
        <f>IFERROR(__xludf.DUMMYFUNCTION("""COMPUTED_VALUE"""),"HTML/CSS;Java;JavaScript;Other(s):")</f>
        <v>HTML/CSS;Java;JavaScript;Other(s):</v>
      </c>
    </row>
    <row r="2593">
      <c r="A2593" s="3">
        <v>2592.0</v>
      </c>
      <c r="B2593" s="4" t="str">
        <f>IFERROR(__xludf.DUMMYFUNCTION("""COMPUTED_VALUE"""),"Assembly;Bash/Shell/PowerShell;C;HTML/CSS;JavaScript;Python;Ruby;SQL")</f>
        <v>Assembly;Bash/Shell/PowerShell;C;HTML/CSS;JavaScript;Python;Ruby;SQL</v>
      </c>
    </row>
    <row r="2594">
      <c r="A2594" s="3">
        <v>2593.0</v>
      </c>
      <c r="B2594" s="4" t="str">
        <f>IFERROR(__xludf.DUMMYFUNCTION("""COMPUTED_VALUE"""),"JavaScript")</f>
        <v>JavaScript</v>
      </c>
    </row>
    <row r="2595">
      <c r="A2595" s="3">
        <v>2594.0</v>
      </c>
      <c r="B2595" s="4" t="str">
        <f>IFERROR(__xludf.DUMMYFUNCTION("""COMPUTED_VALUE"""),"Bash/Shell/PowerShell;C;C++;JavaScript;Python;Other(s):")</f>
        <v>Bash/Shell/PowerShell;C;C++;JavaScript;Python;Other(s):</v>
      </c>
    </row>
    <row r="2596">
      <c r="A2596" s="3">
        <v>2595.0</v>
      </c>
      <c r="B2596" s="4" t="str">
        <f>IFERROR(__xludf.DUMMYFUNCTION("""COMPUTED_VALUE"""),"Bash/Shell/PowerShell;C++;Java;Python;SQL")</f>
        <v>Bash/Shell/PowerShell;C++;Java;Python;SQL</v>
      </c>
    </row>
    <row r="2597">
      <c r="A2597" s="3">
        <v>2596.0</v>
      </c>
      <c r="B2597" s="4" t="str">
        <f>IFERROR(__xludf.DUMMYFUNCTION("""COMPUTED_VALUE"""),"HTML/CSS;JavaScript;PHP;SQL")</f>
        <v>HTML/CSS;JavaScript;PHP;SQL</v>
      </c>
    </row>
    <row r="2598">
      <c r="A2598" s="3">
        <v>2597.0</v>
      </c>
      <c r="B2598" s="4" t="str">
        <f>IFERROR(__xludf.DUMMYFUNCTION("""COMPUTED_VALUE"""),"HTML/CSS;JavaScript;PHP;SQL;TypeScript")</f>
        <v>HTML/CSS;JavaScript;PHP;SQL;TypeScript</v>
      </c>
    </row>
    <row r="2599">
      <c r="A2599" s="3">
        <v>2598.0</v>
      </c>
      <c r="B2599" s="4" t="str">
        <f>IFERROR(__xludf.DUMMYFUNCTION("""COMPUTED_VALUE"""),"Bash/Shell/PowerShell;C#;HTML/CSS;JavaScript;PHP;Ruby;SQL")</f>
        <v>Bash/Shell/PowerShell;C#;HTML/CSS;JavaScript;PHP;Ruby;SQL</v>
      </c>
    </row>
    <row r="2600">
      <c r="A2600" s="3">
        <v>2599.0</v>
      </c>
      <c r="B2600" s="4" t="str">
        <f>IFERROR(__xludf.DUMMYFUNCTION("""COMPUTED_VALUE"""),"Bash/Shell/PowerShell;C#;Go;HTML/CSS;JavaScript;Python")</f>
        <v>Bash/Shell/PowerShell;C#;Go;HTML/CSS;JavaScript;Python</v>
      </c>
    </row>
    <row r="2601">
      <c r="A2601" s="3">
        <v>2600.0</v>
      </c>
      <c r="B2601" s="4" t="str">
        <f>IFERROR(__xludf.DUMMYFUNCTION("""COMPUTED_VALUE"""),"HTML/CSS;JavaScript;PHP;Ruby;SQL")</f>
        <v>HTML/CSS;JavaScript;PHP;Ruby;SQL</v>
      </c>
    </row>
    <row r="2602">
      <c r="A2602" s="3">
        <v>2601.0</v>
      </c>
      <c r="B2602" s="4" t="str">
        <f>IFERROR(__xludf.DUMMYFUNCTION("""COMPUTED_VALUE"""),"HTML/CSS;JavaScript;Python;Ruby")</f>
        <v>HTML/CSS;JavaScript;Python;Ruby</v>
      </c>
    </row>
    <row r="2603">
      <c r="A2603" s="3">
        <v>2602.0</v>
      </c>
      <c r="B2603" s="4" t="str">
        <f>IFERROR(__xludf.DUMMYFUNCTION("""COMPUTED_VALUE"""),"JavaScript;TypeScript")</f>
        <v>JavaScript;TypeScript</v>
      </c>
    </row>
    <row r="2604">
      <c r="A2604" s="3">
        <v>2603.0</v>
      </c>
      <c r="B2604" s="4" t="str">
        <f>IFERROR(__xludf.DUMMYFUNCTION("""COMPUTED_VALUE"""),"Bash/Shell/PowerShell;HTML/CSS;JavaScript;PHP;SQL")</f>
        <v>Bash/Shell/PowerShell;HTML/CSS;JavaScript;PHP;SQL</v>
      </c>
    </row>
    <row r="2605">
      <c r="A2605" s="3">
        <v>2604.0</v>
      </c>
      <c r="B2605" s="4" t="str">
        <f>IFERROR(__xludf.DUMMYFUNCTION("""COMPUTED_VALUE"""),"Java;TypeScript")</f>
        <v>Java;TypeScript</v>
      </c>
    </row>
    <row r="2606">
      <c r="A2606" s="3">
        <v>2605.0</v>
      </c>
      <c r="B2606" s="4" t="str">
        <f>IFERROR(__xludf.DUMMYFUNCTION("""COMPUTED_VALUE"""),"HTML/CSS;JavaScript")</f>
        <v>HTML/CSS;JavaScript</v>
      </c>
    </row>
    <row r="2607">
      <c r="A2607" s="3">
        <v>2606.0</v>
      </c>
      <c r="B2607" s="4" t="str">
        <f>IFERROR(__xludf.DUMMYFUNCTION("""COMPUTED_VALUE"""),"HTML/CSS;JavaScript;TypeScript")</f>
        <v>HTML/CSS;JavaScript;TypeScript</v>
      </c>
    </row>
    <row r="2608">
      <c r="A2608" s="3">
        <v>2607.0</v>
      </c>
      <c r="B2608" s="4" t="str">
        <f>IFERROR(__xludf.DUMMYFUNCTION("""COMPUTED_VALUE"""),"Bash/Shell/PowerShell;C#;Other(s):")</f>
        <v>Bash/Shell/PowerShell;C#;Other(s):</v>
      </c>
    </row>
    <row r="2609">
      <c r="A2609" s="3">
        <v>2608.0</v>
      </c>
      <c r="B2609" s="4" t="str">
        <f>IFERROR(__xludf.DUMMYFUNCTION("""COMPUTED_VALUE"""),"C;C++;Python;Other(s):")</f>
        <v>C;C++;Python;Other(s):</v>
      </c>
    </row>
    <row r="2610">
      <c r="A2610" s="3">
        <v>2609.0</v>
      </c>
      <c r="B2610" s="4" t="str">
        <f>IFERROR(__xludf.DUMMYFUNCTION("""COMPUTED_VALUE"""),"Bash/Shell/PowerShell;C#;F#;Go")</f>
        <v>Bash/Shell/PowerShell;C#;F#;Go</v>
      </c>
    </row>
    <row r="2611">
      <c r="A2611" s="3">
        <v>2610.0</v>
      </c>
      <c r="B2611" s="4" t="str">
        <f>IFERROR(__xludf.DUMMYFUNCTION("""COMPUTED_VALUE"""),"Bash/Shell/PowerShell;HTML/CSS;Java;JavaScript;TypeScript")</f>
        <v>Bash/Shell/PowerShell;HTML/CSS;Java;JavaScript;TypeScript</v>
      </c>
    </row>
    <row r="2612">
      <c r="A2612" s="3">
        <v>2611.0</v>
      </c>
      <c r="B2612" s="4" t="str">
        <f>IFERROR(__xludf.DUMMYFUNCTION("""COMPUTED_VALUE"""),"HTML/CSS;Java;Kotlin;SQL;VBA")</f>
        <v>HTML/CSS;Java;Kotlin;SQL;VBA</v>
      </c>
    </row>
    <row r="2613">
      <c r="A2613" s="3">
        <v>2612.0</v>
      </c>
      <c r="B2613" s="4" t="str">
        <f>IFERROR(__xludf.DUMMYFUNCTION("""COMPUTED_VALUE"""),"Bash/Shell/PowerShell;Python;R;SQL;VBA")</f>
        <v>Bash/Shell/PowerShell;Python;R;SQL;VBA</v>
      </c>
    </row>
    <row r="2614">
      <c r="A2614" s="3">
        <v>2613.0</v>
      </c>
      <c r="B2614" s="4" t="str">
        <f>IFERROR(__xludf.DUMMYFUNCTION("""COMPUTED_VALUE"""),"Bash/Shell/PowerShell;C#;Elixir;Erlang")</f>
        <v>Bash/Shell/PowerShell;C#;Elixir;Erlang</v>
      </c>
    </row>
    <row r="2615">
      <c r="A2615" s="3">
        <v>2614.0</v>
      </c>
      <c r="B2615" s="4" t="str">
        <f>IFERROR(__xludf.DUMMYFUNCTION("""COMPUTED_VALUE"""),"Bash/Shell/PowerShell;Dart;HTML/CSS;Java;JavaScript;Python;SQL;TypeScript")</f>
        <v>Bash/Shell/PowerShell;Dart;HTML/CSS;Java;JavaScript;Python;SQL;TypeScript</v>
      </c>
    </row>
    <row r="2616">
      <c r="A2616" s="3">
        <v>2615.0</v>
      </c>
      <c r="B2616" s="4" t="str">
        <f>IFERROR(__xludf.DUMMYFUNCTION("""COMPUTED_VALUE"""),"HTML/CSS;JavaScript;SQL;TypeScript")</f>
        <v>HTML/CSS;JavaScript;SQL;TypeScript</v>
      </c>
    </row>
    <row r="2617">
      <c r="A2617" s="3">
        <v>2616.0</v>
      </c>
      <c r="B2617" s="4" t="str">
        <f>IFERROR(__xludf.DUMMYFUNCTION("""COMPUTED_VALUE"""),"HTML/CSS;JavaScript;PHP")</f>
        <v>HTML/CSS;JavaScript;PHP</v>
      </c>
    </row>
    <row r="2618">
      <c r="A2618" s="3">
        <v>2617.0</v>
      </c>
      <c r="B2618" s="4" t="str">
        <f>IFERROR(__xludf.DUMMYFUNCTION("""COMPUTED_VALUE"""),"C++;HTML/CSS;Java;Python")</f>
        <v>C++;HTML/CSS;Java;Python</v>
      </c>
    </row>
    <row r="2619">
      <c r="A2619" s="3">
        <v>2618.0</v>
      </c>
      <c r="B2619" s="4" t="str">
        <f>IFERROR(__xludf.DUMMYFUNCTION("""COMPUTED_VALUE"""),"Bash/Shell/PowerShell;HTML/CSS;JavaScript;Ruby;SQL")</f>
        <v>Bash/Shell/PowerShell;HTML/CSS;JavaScript;Ruby;SQL</v>
      </c>
    </row>
    <row r="2620">
      <c r="A2620" s="3">
        <v>2619.0</v>
      </c>
      <c r="B2620" s="4" t="str">
        <f>IFERROR(__xludf.DUMMYFUNCTION("""COMPUTED_VALUE"""),"Bash/Shell/PowerShell;Ruby;SQL")</f>
        <v>Bash/Shell/PowerShell;Ruby;SQL</v>
      </c>
    </row>
    <row r="2621">
      <c r="A2621" s="3">
        <v>2620.0</v>
      </c>
      <c r="B2621" s="4" t="str">
        <f>IFERROR(__xludf.DUMMYFUNCTION("""COMPUTED_VALUE"""),"Go;HTML/CSS;JavaScript;Python;Ruby;SQL")</f>
        <v>Go;HTML/CSS;JavaScript;Python;Ruby;SQL</v>
      </c>
    </row>
    <row r="2622">
      <c r="A2622" s="3">
        <v>2621.0</v>
      </c>
      <c r="B2622" s="4" t="str">
        <f>IFERROR(__xludf.DUMMYFUNCTION("""COMPUTED_VALUE"""),"C#;F#;Java;SQL")</f>
        <v>C#;F#;Java;SQL</v>
      </c>
    </row>
    <row r="2623">
      <c r="A2623" s="3">
        <v>2622.0</v>
      </c>
      <c r="B2623" s="4" t="str">
        <f>IFERROR(__xludf.DUMMYFUNCTION("""COMPUTED_VALUE"""),"Bash/Shell/PowerShell;HTML/CSS;JavaScript;PHP;Python;Scala")</f>
        <v>Bash/Shell/PowerShell;HTML/CSS;JavaScript;PHP;Python;Scala</v>
      </c>
    </row>
    <row r="2624">
      <c r="A2624" s="3">
        <v>2623.0</v>
      </c>
      <c r="B2624" s="4" t="str">
        <f>IFERROR(__xludf.DUMMYFUNCTION("""COMPUTED_VALUE"""),"Bash/Shell/PowerShell;C;C++;HTML/CSS;Java;JavaScript;Python;SQL")</f>
        <v>Bash/Shell/PowerShell;C;C++;HTML/CSS;Java;JavaScript;Python;SQL</v>
      </c>
    </row>
    <row r="2625">
      <c r="A2625" s="3">
        <v>2624.0</v>
      </c>
      <c r="B2625" s="4" t="str">
        <f>IFERROR(__xludf.DUMMYFUNCTION("""COMPUTED_VALUE"""),"Bash/Shell/PowerShell;Go;HTML/CSS;JavaScript;Python;SQL")</f>
        <v>Bash/Shell/PowerShell;Go;HTML/CSS;JavaScript;Python;SQL</v>
      </c>
    </row>
    <row r="2626">
      <c r="A2626" s="3">
        <v>2625.0</v>
      </c>
      <c r="B2626" s="4" t="str">
        <f>IFERROR(__xludf.DUMMYFUNCTION("""COMPUTED_VALUE"""),"C;C#;Go;HTML/CSS;JavaScript;PHP;Python;SQL")</f>
        <v>C;C#;Go;HTML/CSS;JavaScript;PHP;Python;SQL</v>
      </c>
    </row>
    <row r="2627">
      <c r="A2627" s="3">
        <v>2626.0</v>
      </c>
      <c r="B2627" s="4" t="str">
        <f>IFERROR(__xludf.DUMMYFUNCTION("""COMPUTED_VALUE"""),"HTML/CSS;JavaScript;Python;SQL")</f>
        <v>HTML/CSS;JavaScript;Python;SQL</v>
      </c>
    </row>
    <row r="2628">
      <c r="A2628" s="3">
        <v>2627.0</v>
      </c>
      <c r="B2628" s="4" t="str">
        <f>IFERROR(__xludf.DUMMYFUNCTION("""COMPUTED_VALUE"""),"Bash/Shell/PowerShell;C#;Java;JavaScript;SQL")</f>
        <v>Bash/Shell/PowerShell;C#;Java;JavaScript;SQL</v>
      </c>
    </row>
    <row r="2629">
      <c r="A2629" s="3">
        <v>2628.0</v>
      </c>
      <c r="B2629" s="4" t="str">
        <f>IFERROR(__xludf.DUMMYFUNCTION("""COMPUTED_VALUE"""),"C#;HTML/CSS;JavaScript;SQL;Other(s):")</f>
        <v>C#;HTML/CSS;JavaScript;SQL;Other(s):</v>
      </c>
    </row>
    <row r="2630">
      <c r="A2630" s="3">
        <v>2629.0</v>
      </c>
      <c r="B2630" s="4" t="str">
        <f>IFERROR(__xludf.DUMMYFUNCTION("""COMPUTED_VALUE"""),"Bash/Shell/PowerShell;C;C++;HTML/CSS;JavaScript;Python;Rust;SQL")</f>
        <v>Bash/Shell/PowerShell;C;C++;HTML/CSS;JavaScript;Python;Rust;SQL</v>
      </c>
    </row>
    <row r="2631">
      <c r="A2631" s="3">
        <v>2630.0</v>
      </c>
      <c r="B2631" s="4" t="str">
        <f>IFERROR(__xludf.DUMMYFUNCTION("""COMPUTED_VALUE"""),"C#;JavaScript;TypeScript")</f>
        <v>C#;JavaScript;TypeScript</v>
      </c>
    </row>
    <row r="2632">
      <c r="A2632" s="3">
        <v>2631.0</v>
      </c>
      <c r="B2632" s="4" t="str">
        <f>IFERROR(__xludf.DUMMYFUNCTION("""COMPUTED_VALUE"""),"HTML/CSS;SQL")</f>
        <v>HTML/CSS;SQL</v>
      </c>
    </row>
    <row r="2633">
      <c r="A2633" s="3">
        <v>2632.0</v>
      </c>
      <c r="B2633" s="4" t="str">
        <f>IFERROR(__xludf.DUMMYFUNCTION("""COMPUTED_VALUE"""),"C#;HTML/CSS;Java;JavaScript;PHP;SQL;VBA")</f>
        <v>C#;HTML/CSS;Java;JavaScript;PHP;SQL;VBA</v>
      </c>
    </row>
    <row r="2634">
      <c r="A2634" s="3">
        <v>2633.0</v>
      </c>
      <c r="B2634" s="4" t="str">
        <f>IFERROR(__xludf.DUMMYFUNCTION("""COMPUTED_VALUE"""),"C#;JavaScript;TypeScript")</f>
        <v>C#;JavaScript;TypeScript</v>
      </c>
    </row>
    <row r="2635">
      <c r="A2635" s="3">
        <v>2634.0</v>
      </c>
      <c r="B2635" s="4" t="str">
        <f>IFERROR(__xludf.DUMMYFUNCTION("""COMPUTED_VALUE"""),"C#;HTML/CSS;JavaScript;TypeScript")</f>
        <v>C#;HTML/CSS;JavaScript;TypeScript</v>
      </c>
    </row>
    <row r="2636">
      <c r="A2636" s="3">
        <v>2635.0</v>
      </c>
      <c r="B2636" s="4" t="str">
        <f>IFERROR(__xludf.DUMMYFUNCTION("""COMPUTED_VALUE"""),"Go;HTML/CSS;JavaScript;TypeScript")</f>
        <v>Go;HTML/CSS;JavaScript;TypeScript</v>
      </c>
    </row>
    <row r="2637">
      <c r="A2637" s="3">
        <v>2636.0</v>
      </c>
      <c r="B2637" s="4" t="str">
        <f>IFERROR(__xludf.DUMMYFUNCTION("""COMPUTED_VALUE"""),"C#;F#;SQL")</f>
        <v>C#;F#;SQL</v>
      </c>
    </row>
    <row r="2638">
      <c r="A2638" s="3">
        <v>2637.0</v>
      </c>
      <c r="B2638" s="4" t="str">
        <f>IFERROR(__xludf.DUMMYFUNCTION("""COMPUTED_VALUE"""),"Elixir;HTML/CSS;JavaScript;Ruby")</f>
        <v>Elixir;HTML/CSS;JavaScript;Ruby</v>
      </c>
    </row>
    <row r="2639">
      <c r="A2639" s="3">
        <v>2638.0</v>
      </c>
      <c r="B2639" s="4" t="str">
        <f>IFERROR(__xludf.DUMMYFUNCTION("""COMPUTED_VALUE"""),"HTML/CSS;JavaScript;PHP;SQL;TypeScript")</f>
        <v>HTML/CSS;JavaScript;PHP;SQL;TypeScript</v>
      </c>
    </row>
    <row r="2640">
      <c r="A2640" s="3">
        <v>2639.0</v>
      </c>
      <c r="B2640" s="4" t="str">
        <f>IFERROR(__xludf.DUMMYFUNCTION("""COMPUTED_VALUE"""),"C++;C#;HTML/CSS;Java;JavaScript;SQL;Other(s):")</f>
        <v>C++;C#;HTML/CSS;Java;JavaScript;SQL;Other(s):</v>
      </c>
    </row>
    <row r="2641">
      <c r="A2641" s="3">
        <v>2640.0</v>
      </c>
      <c r="B2641" s="4" t="str">
        <f>IFERROR(__xludf.DUMMYFUNCTION("""COMPUTED_VALUE"""),"Bash/Shell/PowerShell;HTML/CSS;SQL;VBA")</f>
        <v>Bash/Shell/PowerShell;HTML/CSS;SQL;VBA</v>
      </c>
    </row>
    <row r="2642">
      <c r="A2642" s="3">
        <v>2641.0</v>
      </c>
      <c r="B2642" s="4" t="str">
        <f>IFERROR(__xludf.DUMMYFUNCTION("""COMPUTED_VALUE"""),"C#;HTML/CSS;JavaScript;PHP;Ruby;SQL")</f>
        <v>C#;HTML/CSS;JavaScript;PHP;Ruby;SQL</v>
      </c>
    </row>
    <row r="2643">
      <c r="A2643" s="3">
        <v>2642.0</v>
      </c>
      <c r="B2643" s="4" t="str">
        <f>IFERROR(__xludf.DUMMYFUNCTION("""COMPUTED_VALUE"""),"Bash/Shell/PowerShell;C#;HTML/CSS;Java;Python;SQL")</f>
        <v>Bash/Shell/PowerShell;C#;HTML/CSS;Java;Python;SQL</v>
      </c>
    </row>
    <row r="2644">
      <c r="A2644" s="3">
        <v>2643.0</v>
      </c>
      <c r="B2644" s="4" t="str">
        <f>IFERROR(__xludf.DUMMYFUNCTION("""COMPUTED_VALUE"""),"C#;PHP;SQL")</f>
        <v>C#;PHP;SQL</v>
      </c>
    </row>
    <row r="2645">
      <c r="A2645" s="3">
        <v>2644.0</v>
      </c>
      <c r="B2645" s="4" t="str">
        <f>IFERROR(__xludf.DUMMYFUNCTION("""COMPUTED_VALUE"""),"Assembly;C;C++;C#;HTML/CSS;Java;JavaScript;PHP;SQL;VBA")</f>
        <v>Assembly;C;C++;C#;HTML/CSS;Java;JavaScript;PHP;SQL;VBA</v>
      </c>
    </row>
    <row r="2646">
      <c r="A2646" s="3">
        <v>2645.0</v>
      </c>
      <c r="B2646" s="4" t="str">
        <f>IFERROR(__xludf.DUMMYFUNCTION("""COMPUTED_VALUE"""),"HTML/CSS;JavaScript")</f>
        <v>HTML/CSS;JavaScript</v>
      </c>
    </row>
    <row r="2647">
      <c r="A2647" s="3">
        <v>2646.0</v>
      </c>
      <c r="B2647" s="4" t="str">
        <f>IFERROR(__xludf.DUMMYFUNCTION("""COMPUTED_VALUE"""),"HTML/CSS;JavaScript")</f>
        <v>HTML/CSS;JavaScript</v>
      </c>
    </row>
    <row r="2648">
      <c r="A2648" s="3">
        <v>2647.0</v>
      </c>
      <c r="B2648" s="4" t="str">
        <f>IFERROR(__xludf.DUMMYFUNCTION("""COMPUTED_VALUE"""),"Bash/Shell/PowerShell;C#;HTML/CSS;JavaScript")</f>
        <v>Bash/Shell/PowerShell;C#;HTML/CSS;JavaScript</v>
      </c>
    </row>
    <row r="2649">
      <c r="A2649" s="3">
        <v>2648.0</v>
      </c>
      <c r="B2649" s="4" t="str">
        <f>IFERROR(__xludf.DUMMYFUNCTION("""COMPUTED_VALUE"""),"C;C++;HTML/CSS;Java;JavaScript;PHP;SQL")</f>
        <v>C;C++;HTML/CSS;Java;JavaScript;PHP;SQL</v>
      </c>
    </row>
    <row r="2650">
      <c r="A2650" s="3">
        <v>2649.0</v>
      </c>
      <c r="B2650" s="4" t="str">
        <f>IFERROR(__xludf.DUMMYFUNCTION("""COMPUTED_VALUE"""),"Bash/Shell/PowerShell;C;C++;C#;Java;Objective-C;Ruby;Swift")</f>
        <v>Bash/Shell/PowerShell;C;C++;C#;Java;Objective-C;Ruby;Swift</v>
      </c>
    </row>
    <row r="2651">
      <c r="A2651" s="3">
        <v>2650.0</v>
      </c>
      <c r="B2651" s="4" t="str">
        <f>IFERROR(__xludf.DUMMYFUNCTION("""COMPUTED_VALUE"""),"Bash/Shell/PowerShell;HTML/CSS;JavaScript;PHP;Python;Rust;SQL;TypeScript")</f>
        <v>Bash/Shell/PowerShell;HTML/CSS;JavaScript;PHP;Python;Rust;SQL;TypeScript</v>
      </c>
    </row>
    <row r="2652">
      <c r="A2652" s="3">
        <v>2651.0</v>
      </c>
      <c r="B2652" s="4" t="str">
        <f>IFERROR(__xludf.DUMMYFUNCTION("""COMPUTED_VALUE"""),"C#;Java;JavaScript;TypeScript")</f>
        <v>C#;Java;JavaScript;TypeScript</v>
      </c>
    </row>
    <row r="2653">
      <c r="A2653" s="3">
        <v>2652.0</v>
      </c>
      <c r="B2653" s="4" t="str">
        <f>IFERROR(__xludf.DUMMYFUNCTION("""COMPUTED_VALUE"""),"Java;JavaScript")</f>
        <v>Java;JavaScript</v>
      </c>
    </row>
    <row r="2654">
      <c r="A2654" s="3">
        <v>2653.0</v>
      </c>
      <c r="B2654" s="4" t="str">
        <f>IFERROR(__xludf.DUMMYFUNCTION("""COMPUTED_VALUE"""),"Bash/Shell/PowerShell;C#;JavaScript;SQL;TypeScript")</f>
        <v>Bash/Shell/PowerShell;C#;JavaScript;SQL;TypeScript</v>
      </c>
    </row>
    <row r="2655">
      <c r="A2655" s="3">
        <v>2654.0</v>
      </c>
      <c r="B2655" s="4" t="str">
        <f>IFERROR(__xludf.DUMMYFUNCTION("""COMPUTED_VALUE"""),"Bash/Shell/PowerShell;C#;SQL")</f>
        <v>Bash/Shell/PowerShell;C#;SQL</v>
      </c>
    </row>
    <row r="2656">
      <c r="A2656" s="3">
        <v>2655.0</v>
      </c>
      <c r="B2656" s="4" t="str">
        <f>IFERROR(__xludf.DUMMYFUNCTION("""COMPUTED_VALUE"""),"Bash/Shell/PowerShell;HTML/CSS;JavaScript")</f>
        <v>Bash/Shell/PowerShell;HTML/CSS;JavaScript</v>
      </c>
    </row>
    <row r="2657">
      <c r="A2657" s="3">
        <v>2656.0</v>
      </c>
      <c r="B2657" s="4" t="str">
        <f>IFERROR(__xludf.DUMMYFUNCTION("""COMPUTED_VALUE"""),"Python;Rust")</f>
        <v>Python;Rust</v>
      </c>
    </row>
    <row r="2658">
      <c r="A2658" s="3">
        <v>2657.0</v>
      </c>
      <c r="B2658" s="4" t="str">
        <f>IFERROR(__xludf.DUMMYFUNCTION("""COMPUTED_VALUE"""),"Bash/Shell/PowerShell;Java;SQL;TypeScript")</f>
        <v>Bash/Shell/PowerShell;Java;SQL;TypeScript</v>
      </c>
    </row>
    <row r="2659">
      <c r="A2659" s="3">
        <v>2658.0</v>
      </c>
      <c r="B2659" s="4" t="str">
        <f>IFERROR(__xludf.DUMMYFUNCTION("""COMPUTED_VALUE"""),"Bash/Shell/PowerShell;Python;SQL;Other(s):")</f>
        <v>Bash/Shell/PowerShell;Python;SQL;Other(s):</v>
      </c>
    </row>
    <row r="2660">
      <c r="A2660" s="3">
        <v>2659.0</v>
      </c>
      <c r="B2660" s="4" t="str">
        <f>IFERROR(__xludf.DUMMYFUNCTION("""COMPUTED_VALUE"""),"Java")</f>
        <v>Java</v>
      </c>
    </row>
    <row r="2661">
      <c r="A2661" s="3">
        <v>2660.0</v>
      </c>
      <c r="B2661" s="4" t="str">
        <f>IFERROR(__xludf.DUMMYFUNCTION("""COMPUTED_VALUE"""),"Bash/Shell/PowerShell;HTML/CSS;Java;JavaScript;Python")</f>
        <v>Bash/Shell/PowerShell;HTML/CSS;Java;JavaScript;Python</v>
      </c>
    </row>
    <row r="2662">
      <c r="A2662" s="3">
        <v>2661.0</v>
      </c>
      <c r="B2662" s="4" t="str">
        <f>IFERROR(__xludf.DUMMYFUNCTION("""COMPUTED_VALUE"""),"C#;HTML/CSS;Java;JavaScript;PHP;SQL;TypeScript")</f>
        <v>C#;HTML/CSS;Java;JavaScript;PHP;SQL;TypeScript</v>
      </c>
    </row>
    <row r="2663">
      <c r="A2663" s="3">
        <v>2662.0</v>
      </c>
      <c r="B2663" s="4" t="str">
        <f>IFERROR(__xludf.DUMMYFUNCTION("""COMPUTED_VALUE"""),"C#;HTML/CSS;JavaScript;TypeScript")</f>
        <v>C#;HTML/CSS;JavaScript;TypeScript</v>
      </c>
    </row>
    <row r="2664">
      <c r="A2664" s="3">
        <v>2663.0</v>
      </c>
      <c r="B2664" s="4" t="str">
        <f>IFERROR(__xludf.DUMMYFUNCTION("""COMPUTED_VALUE"""),"C;C++;HTML/CSS;Java;JavaScript;Objective-C;Swift")</f>
        <v>C;C++;HTML/CSS;Java;JavaScript;Objective-C;Swift</v>
      </c>
    </row>
    <row r="2665">
      <c r="A2665" s="3">
        <v>2664.0</v>
      </c>
      <c r="B2665" s="4" t="str">
        <f>IFERROR(__xludf.DUMMYFUNCTION("""COMPUTED_VALUE"""),"Bash/Shell/PowerShell;C;C++;HTML/CSS;Java;Python")</f>
        <v>Bash/Shell/PowerShell;C;C++;HTML/CSS;Java;Python</v>
      </c>
    </row>
    <row r="2666">
      <c r="A2666" s="3">
        <v>2665.0</v>
      </c>
      <c r="B2666" s="4" t="str">
        <f>IFERROR(__xludf.DUMMYFUNCTION("""COMPUTED_VALUE"""),"HTML/CSS;JavaScript")</f>
        <v>HTML/CSS;JavaScript</v>
      </c>
    </row>
    <row r="2667">
      <c r="A2667" s="3">
        <v>2666.0</v>
      </c>
      <c r="B2667" s="4" t="str">
        <f>IFERROR(__xludf.DUMMYFUNCTION("""COMPUTED_VALUE"""),"HTML/CSS;JavaScript;PHP;SQL")</f>
        <v>HTML/CSS;JavaScript;PHP;SQL</v>
      </c>
    </row>
    <row r="2668">
      <c r="A2668" s="3">
        <v>2667.0</v>
      </c>
      <c r="B2668" s="4" t="str">
        <f>IFERROR(__xludf.DUMMYFUNCTION("""COMPUTED_VALUE"""),"Assembly;Bash/Shell/PowerShell;C;C++;C#;HTML/CSS;Java;JavaScript;Kotlin;Python;SQL")</f>
        <v>Assembly;Bash/Shell/PowerShell;C;C++;C#;HTML/CSS;Java;JavaScript;Kotlin;Python;SQL</v>
      </c>
    </row>
    <row r="2669">
      <c r="A2669" s="3">
        <v>2668.0</v>
      </c>
      <c r="B2669" s="4" t="str">
        <f>IFERROR(__xludf.DUMMYFUNCTION("""COMPUTED_VALUE"""),"Assembly;Bash/Shell/PowerShell;C;HTML/CSS;JavaScript;PHP;Python;SQL;Other(s):")</f>
        <v>Assembly;Bash/Shell/PowerShell;C;HTML/CSS;JavaScript;PHP;Python;SQL;Other(s):</v>
      </c>
    </row>
    <row r="2670">
      <c r="A2670" s="3">
        <v>2669.0</v>
      </c>
      <c r="B2670" s="4" t="str">
        <f>IFERROR(__xludf.DUMMYFUNCTION("""COMPUTED_VALUE"""),"Bash/Shell/PowerShell;Go;HTML/CSS;Java;JavaScript;Python;SQL;VBA")</f>
        <v>Bash/Shell/PowerShell;Go;HTML/CSS;Java;JavaScript;Python;SQL;VBA</v>
      </c>
    </row>
    <row r="2671">
      <c r="A2671" s="3">
        <v>2670.0</v>
      </c>
      <c r="B2671" s="4" t="str">
        <f>IFERROR(__xludf.DUMMYFUNCTION("""COMPUTED_VALUE"""),"Bash/Shell/PowerShell;C;HTML/CSS;JavaScript;Ruby;TypeScript")</f>
        <v>Bash/Shell/PowerShell;C;HTML/CSS;JavaScript;Ruby;TypeScript</v>
      </c>
    </row>
    <row r="2672">
      <c r="A2672" s="3">
        <v>2671.0</v>
      </c>
      <c r="B2672" s="4" t="str">
        <f>IFERROR(__xludf.DUMMYFUNCTION("""COMPUTED_VALUE"""),"Assembly;Bash/Shell/PowerShell;C;HTML/CSS;Java;JavaScript;PHP;SQL")</f>
        <v>Assembly;Bash/Shell/PowerShell;C;HTML/CSS;Java;JavaScript;PHP;SQL</v>
      </c>
    </row>
    <row r="2673">
      <c r="A2673" s="3">
        <v>2672.0</v>
      </c>
      <c r="B2673" s="4" t="str">
        <f>IFERROR(__xludf.DUMMYFUNCTION("""COMPUTED_VALUE"""),"Erlang;Go;HTML/CSS;Java;JavaScript;Python;SQL;TypeScript")</f>
        <v>Erlang;Go;HTML/CSS;Java;JavaScript;Python;SQL;TypeScript</v>
      </c>
    </row>
    <row r="2674">
      <c r="A2674" s="3">
        <v>2673.0</v>
      </c>
      <c r="B2674" s="4" t="str">
        <f>IFERROR(__xludf.DUMMYFUNCTION("""COMPUTED_VALUE"""),"HTML/CSS;JavaScript;PHP;Ruby;SQL")</f>
        <v>HTML/CSS;JavaScript;PHP;Ruby;SQL</v>
      </c>
    </row>
    <row r="2675">
      <c r="A2675" s="3">
        <v>2674.0</v>
      </c>
      <c r="B2675" s="4" t="str">
        <f>IFERROR(__xludf.DUMMYFUNCTION("""COMPUTED_VALUE"""),"Bash/Shell/PowerShell;C;C++;HTML/CSS;Python;R;Rust;Other(s):")</f>
        <v>Bash/Shell/PowerShell;C;C++;HTML/CSS;Python;R;Rust;Other(s):</v>
      </c>
    </row>
    <row r="2676">
      <c r="A2676" s="3">
        <v>2675.0</v>
      </c>
      <c r="B2676" s="4" t="str">
        <f>IFERROR(__xludf.DUMMYFUNCTION("""COMPUTED_VALUE"""),"Go;Python")</f>
        <v>Go;Python</v>
      </c>
    </row>
    <row r="2677">
      <c r="A2677" s="3">
        <v>2676.0</v>
      </c>
      <c r="B2677" s="4" t="str">
        <f>IFERROR(__xludf.DUMMYFUNCTION("""COMPUTED_VALUE"""),"Bash/Shell/PowerShell;C#;SQL")</f>
        <v>Bash/Shell/PowerShell;C#;SQL</v>
      </c>
    </row>
    <row r="2678">
      <c r="A2678" s="3">
        <v>2677.0</v>
      </c>
      <c r="B2678" s="4" t="str">
        <f>IFERROR(__xludf.DUMMYFUNCTION("""COMPUTED_VALUE"""),"Python")</f>
        <v>Python</v>
      </c>
    </row>
    <row r="2679">
      <c r="A2679" s="3">
        <v>2678.0</v>
      </c>
      <c r="B2679" s="4" t="str">
        <f>IFERROR(__xludf.DUMMYFUNCTION("""COMPUTED_VALUE"""),"HTML/CSS;JavaScript;Ruby;SQL;TypeScript")</f>
        <v>HTML/CSS;JavaScript;Ruby;SQL;TypeScript</v>
      </c>
    </row>
    <row r="2680">
      <c r="A2680" s="3">
        <v>2679.0</v>
      </c>
      <c r="B2680" s="4" t="str">
        <f>IFERROR(__xludf.DUMMYFUNCTION("""COMPUTED_VALUE"""),"HTML/CSS;JavaScript;PHP;SQL")</f>
        <v>HTML/CSS;JavaScript;PHP;SQL</v>
      </c>
    </row>
    <row r="2681">
      <c r="A2681" s="3">
        <v>2680.0</v>
      </c>
      <c r="B2681" s="4" t="str">
        <f>IFERROR(__xludf.DUMMYFUNCTION("""COMPUTED_VALUE"""),"JavaScript")</f>
        <v>JavaScript</v>
      </c>
    </row>
    <row r="2682">
      <c r="A2682" s="3">
        <v>2681.0</v>
      </c>
      <c r="B2682" s="4" t="str">
        <f>IFERROR(__xludf.DUMMYFUNCTION("""COMPUTED_VALUE"""),"Assembly;Python")</f>
        <v>Assembly;Python</v>
      </c>
    </row>
    <row r="2683">
      <c r="A2683" s="3">
        <v>2682.0</v>
      </c>
      <c r="B2683" s="4" t="str">
        <f>IFERROR(__xludf.DUMMYFUNCTION("""COMPUTED_VALUE"""),"Python")</f>
        <v>Python</v>
      </c>
    </row>
    <row r="2684">
      <c r="A2684" s="3">
        <v>2683.0</v>
      </c>
      <c r="B2684" s="4" t="str">
        <f>IFERROR(__xludf.DUMMYFUNCTION("""COMPUTED_VALUE"""),"Go;JavaScript;Objective-C;PHP;Ruby;SQL;Swift")</f>
        <v>Go;JavaScript;Objective-C;PHP;Ruby;SQL;Swift</v>
      </c>
    </row>
    <row r="2685">
      <c r="A2685" s="3">
        <v>2684.0</v>
      </c>
      <c r="B2685" s="4" t="str">
        <f>IFERROR(__xludf.DUMMYFUNCTION("""COMPUTED_VALUE"""),"Bash/Shell/PowerShell;Java;SQL")</f>
        <v>Bash/Shell/PowerShell;Java;SQL</v>
      </c>
    </row>
    <row r="2686">
      <c r="A2686" s="3">
        <v>2685.0</v>
      </c>
      <c r="B2686" s="4" t="str">
        <f>IFERROR(__xludf.DUMMYFUNCTION("""COMPUTED_VALUE"""),"Bash/Shell/PowerShell;C;C++;Go")</f>
        <v>Bash/Shell/PowerShell;C;C++;Go</v>
      </c>
    </row>
    <row r="2687">
      <c r="A2687" s="3">
        <v>2686.0</v>
      </c>
      <c r="B2687" s="4" t="str">
        <f>IFERROR(__xludf.DUMMYFUNCTION("""COMPUTED_VALUE"""),"C#;HTML/CSS;JavaScript")</f>
        <v>C#;HTML/CSS;JavaScript</v>
      </c>
    </row>
    <row r="2688">
      <c r="A2688" s="3">
        <v>2687.0</v>
      </c>
      <c r="B2688" s="4" t="str">
        <f>IFERROR(__xludf.DUMMYFUNCTION("""COMPUTED_VALUE"""),"Assembly;C++;HTML/CSS;Java;JavaScript;SQL;Swift;TypeScript;VBA")</f>
        <v>Assembly;C++;HTML/CSS;Java;JavaScript;SQL;Swift;TypeScript;VBA</v>
      </c>
    </row>
    <row r="2689">
      <c r="A2689" s="3">
        <v>2688.0</v>
      </c>
      <c r="B2689" s="4" t="str">
        <f>IFERROR(__xludf.DUMMYFUNCTION("""COMPUTED_VALUE"""),"Bash/Shell/PowerShell;HTML/CSS;JavaScript;Python;TypeScript")</f>
        <v>Bash/Shell/PowerShell;HTML/CSS;JavaScript;Python;TypeScript</v>
      </c>
    </row>
    <row r="2690">
      <c r="A2690" s="3">
        <v>2689.0</v>
      </c>
      <c r="B2690" s="4" t="str">
        <f>IFERROR(__xludf.DUMMYFUNCTION("""COMPUTED_VALUE"""),"HTML/CSS;JavaScript;Python;Ruby;SQL;VBA")</f>
        <v>HTML/CSS;JavaScript;Python;Ruby;SQL;VBA</v>
      </c>
    </row>
    <row r="2691">
      <c r="A2691" s="3">
        <v>2690.0</v>
      </c>
      <c r="B2691" s="4" t="str">
        <f>IFERROR(__xludf.DUMMYFUNCTION("""COMPUTED_VALUE"""),"HTML/CSS;JavaScript;PHP")</f>
        <v>HTML/CSS;JavaScript;PHP</v>
      </c>
    </row>
    <row r="2692">
      <c r="A2692" s="3">
        <v>2691.0</v>
      </c>
      <c r="B2692" s="4" t="str">
        <f>IFERROR(__xludf.DUMMYFUNCTION("""COMPUTED_VALUE"""),"Java")</f>
        <v>Java</v>
      </c>
    </row>
    <row r="2693">
      <c r="A2693" s="3">
        <v>2692.0</v>
      </c>
      <c r="B2693" s="4" t="str">
        <f>IFERROR(__xludf.DUMMYFUNCTION("""COMPUTED_VALUE"""),"C;HTML/CSS;Java;JavaScript;PHP;Python;SQL")</f>
        <v>C;HTML/CSS;Java;JavaScript;PHP;Python;SQL</v>
      </c>
    </row>
    <row r="2694">
      <c r="A2694" s="3">
        <v>2693.0</v>
      </c>
      <c r="B2694" s="4" t="str">
        <f>IFERROR(__xludf.DUMMYFUNCTION("""COMPUTED_VALUE"""),"C++;Objective-C;Swift")</f>
        <v>C++;Objective-C;Swift</v>
      </c>
    </row>
    <row r="2695">
      <c r="A2695" s="3">
        <v>2694.0</v>
      </c>
      <c r="B2695" s="4" t="str">
        <f>IFERROR(__xludf.DUMMYFUNCTION("""COMPUTED_VALUE"""),"Python")</f>
        <v>Python</v>
      </c>
    </row>
    <row r="2696">
      <c r="A2696" s="3">
        <v>2695.0</v>
      </c>
      <c r="B2696" s="4" t="str">
        <f>IFERROR(__xludf.DUMMYFUNCTION("""COMPUTED_VALUE"""),"Bash/Shell/PowerShell;C;C++;Dart;Go;HTML/CSS;Java;JavaScript;Kotlin;Python;Ruby;Rust;Scala;SQL;TypeScript")</f>
        <v>Bash/Shell/PowerShell;C;C++;Dart;Go;HTML/CSS;Java;JavaScript;Kotlin;Python;Ruby;Rust;Scala;SQL;TypeScript</v>
      </c>
    </row>
    <row r="2697">
      <c r="A2697" s="3">
        <v>2696.0</v>
      </c>
      <c r="B2697" s="4" t="str">
        <f>IFERROR(__xludf.DUMMYFUNCTION("""COMPUTED_VALUE"""),"Bash/Shell/PowerShell;Dart;HTML/CSS;JavaScript;Python;Rust;TypeScript")</f>
        <v>Bash/Shell/PowerShell;Dart;HTML/CSS;JavaScript;Python;Rust;TypeScript</v>
      </c>
    </row>
    <row r="2698">
      <c r="A2698" s="3">
        <v>2697.0</v>
      </c>
      <c r="B2698" s="4" t="str">
        <f>IFERROR(__xludf.DUMMYFUNCTION("""COMPUTED_VALUE"""),"HTML/CSS;Java;Python;SQL")</f>
        <v>HTML/CSS;Java;Python;SQL</v>
      </c>
    </row>
    <row r="2699">
      <c r="A2699" s="3">
        <v>2698.0</v>
      </c>
      <c r="B2699" s="4" t="str">
        <f>IFERROR(__xludf.DUMMYFUNCTION("""COMPUTED_VALUE"""),"HTML/CSS;JavaScript;PHP")</f>
        <v>HTML/CSS;JavaScript;PHP</v>
      </c>
    </row>
    <row r="2700">
      <c r="A2700" s="3">
        <v>2699.0</v>
      </c>
      <c r="B2700" s="4" t="str">
        <f>IFERROR(__xludf.DUMMYFUNCTION("""COMPUTED_VALUE"""),"Bash/Shell/PowerShell;HTML/CSS;Java;JavaScript;PHP;Python;SQL")</f>
        <v>Bash/Shell/PowerShell;HTML/CSS;Java;JavaScript;PHP;Python;SQL</v>
      </c>
    </row>
    <row r="2701">
      <c r="A2701" s="3">
        <v>2700.0</v>
      </c>
      <c r="B2701" s="4" t="str">
        <f>IFERROR(__xludf.DUMMYFUNCTION("""COMPUTED_VALUE"""),"Bash/Shell/PowerShell;C;Java")</f>
        <v>Bash/Shell/PowerShell;C;Java</v>
      </c>
    </row>
    <row r="2702">
      <c r="A2702" s="3">
        <v>2701.0</v>
      </c>
      <c r="B2702" s="4" t="str">
        <f>IFERROR(__xludf.DUMMYFUNCTION("""COMPUTED_VALUE"""),"Bash/Shell/PowerShell;Dart;Java;JavaScript;Kotlin;R;SQL")</f>
        <v>Bash/Shell/PowerShell;Dart;Java;JavaScript;Kotlin;R;SQL</v>
      </c>
    </row>
    <row r="2703">
      <c r="A2703" s="3">
        <v>2702.0</v>
      </c>
      <c r="B2703" s="4" t="str">
        <f>IFERROR(__xludf.DUMMYFUNCTION("""COMPUTED_VALUE"""),"C;C#;HTML/CSS;Java;Python;SQL")</f>
        <v>C;C#;HTML/CSS;Java;Python;SQL</v>
      </c>
    </row>
    <row r="2704">
      <c r="A2704" s="3">
        <v>2703.0</v>
      </c>
      <c r="B2704" s="4" t="str">
        <f>IFERROR(__xludf.DUMMYFUNCTION("""COMPUTED_VALUE"""),"HTML/CSS;JavaScript;PHP;SQL")</f>
        <v>HTML/CSS;JavaScript;PHP;SQL</v>
      </c>
    </row>
    <row r="2705">
      <c r="A2705" s="3">
        <v>2704.0</v>
      </c>
      <c r="B2705" s="4" t="str">
        <f>IFERROR(__xludf.DUMMYFUNCTION("""COMPUTED_VALUE"""),"C++;R")</f>
        <v>C++;R</v>
      </c>
    </row>
    <row r="2706">
      <c r="A2706" s="3">
        <v>2705.0</v>
      </c>
      <c r="B2706" s="4" t="str">
        <f>IFERROR(__xludf.DUMMYFUNCTION("""COMPUTED_VALUE"""),"Bash/Shell/PowerShell;HTML/CSS;JavaScript;SQL")</f>
        <v>Bash/Shell/PowerShell;HTML/CSS;JavaScript;SQL</v>
      </c>
    </row>
    <row r="2707">
      <c r="A2707" s="3">
        <v>2706.0</v>
      </c>
      <c r="B2707" s="4" t="str">
        <f>IFERROR(__xludf.DUMMYFUNCTION("""COMPUTED_VALUE"""),"HTML/CSS;Java;Kotlin")</f>
        <v>HTML/CSS;Java;Kotlin</v>
      </c>
    </row>
    <row r="2708">
      <c r="A2708" s="3">
        <v>2707.0</v>
      </c>
      <c r="B2708" s="4" t="str">
        <f>IFERROR(__xludf.DUMMYFUNCTION("""COMPUTED_VALUE"""),"HTML/CSS;JavaScript;PHP;Python;SQL")</f>
        <v>HTML/CSS;JavaScript;PHP;Python;SQL</v>
      </c>
    </row>
    <row r="2709">
      <c r="A2709" s="3">
        <v>2708.0</v>
      </c>
      <c r="B2709" s="4" t="str">
        <f>IFERROR(__xludf.DUMMYFUNCTION("""COMPUTED_VALUE"""),"Bash/Shell/PowerShell;C#;Java;SQL;Other(s):")</f>
        <v>Bash/Shell/PowerShell;C#;Java;SQL;Other(s):</v>
      </c>
    </row>
    <row r="2710">
      <c r="A2710" s="3">
        <v>2709.0</v>
      </c>
      <c r="B2710" s="4" t="str">
        <f>IFERROR(__xludf.DUMMYFUNCTION("""COMPUTED_VALUE"""),"HTML/CSS;Java;JavaScript;Kotlin;PHP;SQL;Swift")</f>
        <v>HTML/CSS;Java;JavaScript;Kotlin;PHP;SQL;Swift</v>
      </c>
    </row>
    <row r="2711">
      <c r="A2711" s="3">
        <v>2710.0</v>
      </c>
      <c r="B2711" s="4" t="str">
        <f>IFERROR(__xludf.DUMMYFUNCTION("""COMPUTED_VALUE"""),"C#;HTML/CSS;JavaScript;PHP;SQL")</f>
        <v>C#;HTML/CSS;JavaScript;PHP;SQL</v>
      </c>
    </row>
    <row r="2712">
      <c r="A2712" s="3">
        <v>2711.0</v>
      </c>
      <c r="B2712" s="4" t="str">
        <f>IFERROR(__xludf.DUMMYFUNCTION("""COMPUTED_VALUE"""),"Bash/Shell/PowerShell;C#;HTML/CSS;JavaScript;SQL;TypeScript")</f>
        <v>Bash/Shell/PowerShell;C#;HTML/CSS;JavaScript;SQL;TypeScript</v>
      </c>
    </row>
    <row r="2713">
      <c r="A2713" s="3">
        <v>2712.0</v>
      </c>
      <c r="B2713" s="4" t="str">
        <f>IFERROR(__xludf.DUMMYFUNCTION("""COMPUTED_VALUE"""),"Bash/Shell/PowerShell;C#;HTML/CSS;Java;JavaScript;SQL;TypeScript")</f>
        <v>Bash/Shell/PowerShell;C#;HTML/CSS;Java;JavaScript;SQL;TypeScript</v>
      </c>
    </row>
    <row r="2714">
      <c r="A2714" s="3">
        <v>2713.0</v>
      </c>
      <c r="B2714" s="4" t="str">
        <f>IFERROR(__xludf.DUMMYFUNCTION("""COMPUTED_VALUE"""),"HTML/CSS;JavaScript;Python;SQL")</f>
        <v>HTML/CSS;JavaScript;Python;SQL</v>
      </c>
    </row>
    <row r="2715">
      <c r="A2715" s="3">
        <v>2714.0</v>
      </c>
      <c r="B2715" s="4" t="str">
        <f>IFERROR(__xludf.DUMMYFUNCTION("""COMPUTED_VALUE"""),"Bash/Shell/PowerShell;C++;JavaScript;Python;TypeScript")</f>
        <v>Bash/Shell/PowerShell;C++;JavaScript;Python;TypeScript</v>
      </c>
    </row>
    <row r="2716">
      <c r="A2716" s="3">
        <v>2715.0</v>
      </c>
      <c r="B2716" s="4" t="str">
        <f>IFERROR(__xludf.DUMMYFUNCTION("""COMPUTED_VALUE"""),"HTML/CSS;Java;JavaScript;PHP;Python")</f>
        <v>HTML/CSS;Java;JavaScript;PHP;Python</v>
      </c>
    </row>
    <row r="2717">
      <c r="A2717" s="3">
        <v>2716.0</v>
      </c>
      <c r="B2717" s="4" t="str">
        <f>IFERROR(__xludf.DUMMYFUNCTION("""COMPUTED_VALUE"""),"Bash/Shell/PowerShell;C#;HTML/CSS;JavaScript;Python;SQL")</f>
        <v>Bash/Shell/PowerShell;C#;HTML/CSS;JavaScript;Python;SQL</v>
      </c>
    </row>
    <row r="2718">
      <c r="A2718" s="3">
        <v>2717.0</v>
      </c>
      <c r="B2718" s="4" t="str">
        <f>IFERROR(__xludf.DUMMYFUNCTION("""COMPUTED_VALUE"""),"C++")</f>
        <v>C++</v>
      </c>
    </row>
    <row r="2719">
      <c r="A2719" s="3">
        <v>2718.0</v>
      </c>
      <c r="B2719" s="4" t="str">
        <f>IFERROR(__xludf.DUMMYFUNCTION("""COMPUTED_VALUE"""),"Bash/Shell/PowerShell;JavaScript;Python;R;SQL;Other(s):")</f>
        <v>Bash/Shell/PowerShell;JavaScript;Python;R;SQL;Other(s):</v>
      </c>
    </row>
    <row r="2720">
      <c r="A2720" s="3">
        <v>2719.0</v>
      </c>
      <c r="B2720" s="4" t="str">
        <f>IFERROR(__xludf.DUMMYFUNCTION("""COMPUTED_VALUE"""),"C++;JavaScript;Python;Rust;TypeScript")</f>
        <v>C++;JavaScript;Python;Rust;TypeScript</v>
      </c>
    </row>
    <row r="2721">
      <c r="A2721" s="3">
        <v>2720.0</v>
      </c>
      <c r="B2721" s="4" t="str">
        <f>IFERROR(__xludf.DUMMYFUNCTION("""COMPUTED_VALUE"""),"Bash/Shell/PowerShell;C#;F#;SQL")</f>
        <v>Bash/Shell/PowerShell;C#;F#;SQL</v>
      </c>
    </row>
    <row r="2722">
      <c r="A2722" s="3">
        <v>2721.0</v>
      </c>
      <c r="B2722" s="4" t="str">
        <f>IFERROR(__xludf.DUMMYFUNCTION("""COMPUTED_VALUE"""),"Bash/Shell/PowerShell;C;HTML/CSS;Java;JavaScript;Objective-C;SQL")</f>
        <v>Bash/Shell/PowerShell;C;HTML/CSS;Java;JavaScript;Objective-C;SQL</v>
      </c>
    </row>
    <row r="2723">
      <c r="A2723" s="3">
        <v>2722.0</v>
      </c>
      <c r="B2723" s="4" t="str">
        <f>IFERROR(__xludf.DUMMYFUNCTION("""COMPUTED_VALUE"""),"C;C++;Java;JavaScript;Kotlin;TypeScript")</f>
        <v>C;C++;Java;JavaScript;Kotlin;TypeScript</v>
      </c>
    </row>
    <row r="2724">
      <c r="A2724" s="3">
        <v>2723.0</v>
      </c>
      <c r="B2724" s="4" t="str">
        <f>IFERROR(__xludf.DUMMYFUNCTION("""COMPUTED_VALUE"""),"Java;JavaScript")</f>
        <v>Java;JavaScript</v>
      </c>
    </row>
    <row r="2725">
      <c r="A2725" s="3">
        <v>2724.0</v>
      </c>
      <c r="B2725" s="4" t="str">
        <f>IFERROR(__xludf.DUMMYFUNCTION("""COMPUTED_VALUE"""),"Bash/Shell/PowerShell;HTML/CSS;JavaScript;PHP;SQL")</f>
        <v>Bash/Shell/PowerShell;HTML/CSS;JavaScript;PHP;SQL</v>
      </c>
    </row>
    <row r="2726">
      <c r="A2726" s="3">
        <v>2725.0</v>
      </c>
      <c r="B2726" s="4" t="str">
        <f>IFERROR(__xludf.DUMMYFUNCTION("""COMPUTED_VALUE"""),"Bash/Shell/PowerShell;Elixir;HTML/CSS;Java;JavaScript;Ruby;SQL")</f>
        <v>Bash/Shell/PowerShell;Elixir;HTML/CSS;Java;JavaScript;Ruby;SQL</v>
      </c>
    </row>
    <row r="2727">
      <c r="A2727" s="3">
        <v>2726.0</v>
      </c>
      <c r="B2727" s="4" t="str">
        <f>IFERROR(__xludf.DUMMYFUNCTION("""COMPUTED_VALUE"""),"Bash/Shell/PowerShell;C;JavaScript;Python;VBA")</f>
        <v>Bash/Shell/PowerShell;C;JavaScript;Python;VBA</v>
      </c>
    </row>
    <row r="2728">
      <c r="A2728" s="3">
        <v>2727.0</v>
      </c>
      <c r="B2728" s="4" t="str">
        <f>IFERROR(__xludf.DUMMYFUNCTION("""COMPUTED_VALUE"""),"HTML/CSS;JavaScript;PHP;SQL;TypeScript")</f>
        <v>HTML/CSS;JavaScript;PHP;SQL;TypeScript</v>
      </c>
    </row>
    <row r="2729">
      <c r="A2729" s="3">
        <v>2728.0</v>
      </c>
      <c r="B2729" s="4" t="str">
        <f>IFERROR(__xludf.DUMMYFUNCTION("""COMPUTED_VALUE"""),"HTML/CSS;JavaScript;Python;SQL;TypeScript")</f>
        <v>HTML/CSS;JavaScript;Python;SQL;TypeScript</v>
      </c>
    </row>
    <row r="2730">
      <c r="A2730" s="3">
        <v>2729.0</v>
      </c>
      <c r="B2730" s="4" t="str">
        <f>IFERROR(__xludf.DUMMYFUNCTION("""COMPUTED_VALUE"""),"Bash/Shell/PowerShell;C;PHP;Python")</f>
        <v>Bash/Shell/PowerShell;C;PHP;Python</v>
      </c>
    </row>
    <row r="2731">
      <c r="A2731" s="3">
        <v>2730.0</v>
      </c>
      <c r="B2731" s="4" t="str">
        <f>IFERROR(__xludf.DUMMYFUNCTION("""COMPUTED_VALUE"""),"Python")</f>
        <v>Python</v>
      </c>
    </row>
    <row r="2732">
      <c r="A2732" s="3">
        <v>2731.0</v>
      </c>
      <c r="B2732" s="4" t="str">
        <f>IFERROR(__xludf.DUMMYFUNCTION("""COMPUTED_VALUE"""),"C;C++;HTML/CSS;JavaScript;PHP;SQL;WebAssembly")</f>
        <v>C;C++;HTML/CSS;JavaScript;PHP;SQL;WebAssembly</v>
      </c>
    </row>
    <row r="2733">
      <c r="A2733" s="3">
        <v>2732.0</v>
      </c>
      <c r="B2733" s="4" t="str">
        <f>IFERROR(__xludf.DUMMYFUNCTION("""COMPUTED_VALUE"""),"C++;HTML/CSS;PHP;SQL")</f>
        <v>C++;HTML/CSS;PHP;SQL</v>
      </c>
    </row>
    <row r="2734">
      <c r="A2734" s="3">
        <v>2733.0</v>
      </c>
      <c r="B2734" s="4" t="str">
        <f>IFERROR(__xludf.DUMMYFUNCTION("""COMPUTED_VALUE"""),"C#;HTML/CSS;JavaScript;SQL;TypeScript")</f>
        <v>C#;HTML/CSS;JavaScript;SQL;TypeScript</v>
      </c>
    </row>
    <row r="2735">
      <c r="A2735" s="3">
        <v>2734.0</v>
      </c>
      <c r="B2735" s="4" t="str">
        <f>IFERROR(__xludf.DUMMYFUNCTION("""COMPUTED_VALUE"""),"HTML/CSS;Java;JavaScript;PHP;SQL;TypeScript;Other(s):")</f>
        <v>HTML/CSS;Java;JavaScript;PHP;SQL;TypeScript;Other(s):</v>
      </c>
    </row>
    <row r="2736">
      <c r="A2736" s="3">
        <v>2735.0</v>
      </c>
      <c r="B2736" s="4" t="str">
        <f>IFERROR(__xludf.DUMMYFUNCTION("""COMPUTED_VALUE"""),"HTML/CSS;JavaScript;PHP;Python")</f>
        <v>HTML/CSS;JavaScript;PHP;Python</v>
      </c>
    </row>
    <row r="2737">
      <c r="A2737" s="3">
        <v>2736.0</v>
      </c>
      <c r="B2737" s="4" t="str">
        <f>IFERROR(__xludf.DUMMYFUNCTION("""COMPUTED_VALUE"""),"Java;JavaScript")</f>
        <v>Java;JavaScript</v>
      </c>
    </row>
    <row r="2738">
      <c r="A2738" s="3">
        <v>2737.0</v>
      </c>
      <c r="B2738" s="4" t="str">
        <f>IFERROR(__xludf.DUMMYFUNCTION("""COMPUTED_VALUE"""),"HTML/CSS;JavaScript;PHP;TypeScript")</f>
        <v>HTML/CSS;JavaScript;PHP;TypeScript</v>
      </c>
    </row>
    <row r="2739">
      <c r="A2739" s="3">
        <v>2738.0</v>
      </c>
      <c r="B2739" s="4" t="str">
        <f>IFERROR(__xludf.DUMMYFUNCTION("""COMPUTED_VALUE"""),"HTML/CSS;JavaScript;Python")</f>
        <v>HTML/CSS;JavaScript;Python</v>
      </c>
    </row>
    <row r="2740">
      <c r="A2740" s="3">
        <v>2739.0</v>
      </c>
      <c r="B2740" s="4" t="str">
        <f>IFERROR(__xludf.DUMMYFUNCTION("""COMPUTED_VALUE"""),"Bash/Shell/PowerShell;C#;HTML/CSS;JavaScript;SQL;TypeScript")</f>
        <v>Bash/Shell/PowerShell;C#;HTML/CSS;JavaScript;SQL;TypeScript</v>
      </c>
    </row>
    <row r="2741">
      <c r="A2741" s="3">
        <v>2740.0</v>
      </c>
      <c r="B2741" s="4" t="str">
        <f>IFERROR(__xludf.DUMMYFUNCTION("""COMPUTED_VALUE"""),"Bash/Shell/PowerShell;C;C++;HTML/CSS;Python")</f>
        <v>Bash/Shell/PowerShell;C;C++;HTML/CSS;Python</v>
      </c>
    </row>
    <row r="2742">
      <c r="A2742" s="3">
        <v>2741.0</v>
      </c>
      <c r="B2742" s="4" t="str">
        <f>IFERROR(__xludf.DUMMYFUNCTION("""COMPUTED_VALUE"""),"JavaScript")</f>
        <v>JavaScript</v>
      </c>
    </row>
    <row r="2743">
      <c r="A2743" s="3">
        <v>2742.0</v>
      </c>
      <c r="B2743" s="4" t="str">
        <f>IFERROR(__xludf.DUMMYFUNCTION("""COMPUTED_VALUE"""),"Go;HTML/CSS;Java;JavaScript;Python;Ruby;Scala")</f>
        <v>Go;HTML/CSS;Java;JavaScript;Python;Ruby;Scala</v>
      </c>
    </row>
    <row r="2744">
      <c r="A2744" s="3">
        <v>2743.0</v>
      </c>
      <c r="B2744" s="4" t="str">
        <f>IFERROR(__xludf.DUMMYFUNCTION("""COMPUTED_VALUE"""),"Bash/Shell/PowerShell;HTML/CSS;JavaScript;PHP;SQL;TypeScript")</f>
        <v>Bash/Shell/PowerShell;HTML/CSS;JavaScript;PHP;SQL;TypeScript</v>
      </c>
    </row>
    <row r="2745">
      <c r="A2745" s="3">
        <v>2744.0</v>
      </c>
      <c r="B2745" s="4" t="str">
        <f>IFERROR(__xludf.DUMMYFUNCTION("""COMPUTED_VALUE"""),"HTML/CSS;Java;JavaScript;Python;SQL")</f>
        <v>HTML/CSS;Java;JavaScript;Python;SQL</v>
      </c>
    </row>
    <row r="2746">
      <c r="A2746" s="3">
        <v>2745.0</v>
      </c>
      <c r="B2746" s="4" t="str">
        <f>IFERROR(__xludf.DUMMYFUNCTION("""COMPUTED_VALUE"""),"Bash/Shell/PowerShell;HTML/CSS;JavaScript;Python;SQL")</f>
        <v>Bash/Shell/PowerShell;HTML/CSS;JavaScript;Python;SQL</v>
      </c>
    </row>
    <row r="2747">
      <c r="A2747" s="3">
        <v>2746.0</v>
      </c>
      <c r="B2747" s="4" t="str">
        <f>IFERROR(__xludf.DUMMYFUNCTION("""COMPUTED_VALUE"""),"C#;Go;HTML/CSS;Java;JavaScript;Objective-C;SQL;Swift;Other(s):")</f>
        <v>C#;Go;HTML/CSS;Java;JavaScript;Objective-C;SQL;Swift;Other(s):</v>
      </c>
    </row>
    <row r="2748">
      <c r="A2748" s="3">
        <v>2747.0</v>
      </c>
      <c r="B2748" s="4" t="str">
        <f>IFERROR(__xludf.DUMMYFUNCTION("""COMPUTED_VALUE"""),"C#;HTML/CSS;Java;JavaScript")</f>
        <v>C#;HTML/CSS;Java;JavaScript</v>
      </c>
    </row>
    <row r="2749">
      <c r="A2749" s="3">
        <v>2748.0</v>
      </c>
      <c r="B2749" s="4" t="str">
        <f>IFERROR(__xludf.DUMMYFUNCTION("""COMPUTED_VALUE"""),"HTML/CSS;JavaScript;PHP;Python;Ruby;SQL")</f>
        <v>HTML/CSS;JavaScript;PHP;Python;Ruby;SQL</v>
      </c>
    </row>
    <row r="2750">
      <c r="A2750" s="3">
        <v>2749.0</v>
      </c>
      <c r="B2750" s="4" t="str">
        <f>IFERROR(__xludf.DUMMYFUNCTION("""COMPUTED_VALUE"""),"Bash/Shell/PowerShell;C;C#;HTML/CSS;Java;JavaScript;Python;SQL")</f>
        <v>Bash/Shell/PowerShell;C;C#;HTML/CSS;Java;JavaScript;Python;SQL</v>
      </c>
    </row>
    <row r="2751">
      <c r="A2751" s="3">
        <v>2750.0</v>
      </c>
      <c r="B2751" s="4" t="str">
        <f>IFERROR(__xludf.DUMMYFUNCTION("""COMPUTED_VALUE"""),"HTML/CSS;Java;JavaScript;SQL")</f>
        <v>HTML/CSS;Java;JavaScript;SQL</v>
      </c>
    </row>
    <row r="2752">
      <c r="A2752" s="3">
        <v>2751.0</v>
      </c>
      <c r="B2752" s="4" t="str">
        <f>IFERROR(__xludf.DUMMYFUNCTION("""COMPUTED_VALUE"""),"C#;HTML/CSS;SQL")</f>
        <v>C#;HTML/CSS;SQL</v>
      </c>
    </row>
    <row r="2753">
      <c r="A2753" s="3">
        <v>2752.0</v>
      </c>
      <c r="B2753" s="4" t="str">
        <f>IFERROR(__xludf.DUMMYFUNCTION("""COMPUTED_VALUE"""),"HTML/CSS;JavaScript;Python;Ruby;SQL;VBA")</f>
        <v>HTML/CSS;JavaScript;Python;Ruby;SQL;VBA</v>
      </c>
    </row>
    <row r="2754">
      <c r="A2754" s="3">
        <v>2753.0</v>
      </c>
      <c r="B2754" s="4" t="str">
        <f>IFERROR(__xludf.DUMMYFUNCTION("""COMPUTED_VALUE"""),"Bash/Shell/PowerShell;C;C++;C#;HTML/CSS;Java;Python;Rust;Scala;SQL;TypeScript")</f>
        <v>Bash/Shell/PowerShell;C;C++;C#;HTML/CSS;Java;Python;Rust;Scala;SQL;TypeScript</v>
      </c>
    </row>
    <row r="2755">
      <c r="A2755" s="3">
        <v>2754.0</v>
      </c>
      <c r="B2755" s="4" t="str">
        <f>IFERROR(__xludf.DUMMYFUNCTION("""COMPUTED_VALUE"""),"C#;Java;JavaScript;PHP;SQL")</f>
        <v>C#;Java;JavaScript;PHP;SQL</v>
      </c>
    </row>
    <row r="2756">
      <c r="A2756" s="3">
        <v>2755.0</v>
      </c>
      <c r="B2756" s="4" t="str">
        <f>IFERROR(__xludf.DUMMYFUNCTION("""COMPUTED_VALUE"""),"HTML/CSS;Java;JavaScript;TypeScript")</f>
        <v>HTML/CSS;Java;JavaScript;TypeScript</v>
      </c>
    </row>
    <row r="2757">
      <c r="A2757" s="3">
        <v>2756.0</v>
      </c>
      <c r="B2757" s="4" t="str">
        <f>IFERROR(__xludf.DUMMYFUNCTION("""COMPUTED_VALUE"""),"C++;HTML/CSS;JavaScript;PHP;SQL")</f>
        <v>C++;HTML/CSS;JavaScript;PHP;SQL</v>
      </c>
    </row>
    <row r="2758">
      <c r="A2758" s="3">
        <v>2757.0</v>
      </c>
      <c r="B2758" s="4" t="str">
        <f>IFERROR(__xludf.DUMMYFUNCTION("""COMPUTED_VALUE"""),"HTML/CSS;JavaScript;PHP;SQL")</f>
        <v>HTML/CSS;JavaScript;PHP;SQL</v>
      </c>
    </row>
    <row r="2759">
      <c r="A2759" s="3">
        <v>2758.0</v>
      </c>
      <c r="B2759" s="4" t="str">
        <f>IFERROR(__xludf.DUMMYFUNCTION("""COMPUTED_VALUE"""),"Bash/Shell/PowerShell;C++;C#;HTML/CSS;JavaScript;PHP;SQL;TypeScript")</f>
        <v>Bash/Shell/PowerShell;C++;C#;HTML/CSS;JavaScript;PHP;SQL;TypeScript</v>
      </c>
    </row>
    <row r="2760">
      <c r="A2760" s="3">
        <v>2759.0</v>
      </c>
      <c r="B2760" s="4" t="str">
        <f>IFERROR(__xludf.DUMMYFUNCTION("""COMPUTED_VALUE"""),"C++;HTML/CSS;Java;JavaScript;SQL")</f>
        <v>C++;HTML/CSS;Java;JavaScript;SQL</v>
      </c>
    </row>
    <row r="2761">
      <c r="A2761" s="3">
        <v>2760.0</v>
      </c>
      <c r="B2761" s="4" t="str">
        <f>IFERROR(__xludf.DUMMYFUNCTION("""COMPUTED_VALUE"""),"Bash/Shell/PowerShell;C#;HTML/CSS;JavaScript;PHP;Python;SQL;VBA")</f>
        <v>Bash/Shell/PowerShell;C#;HTML/CSS;JavaScript;PHP;Python;SQL;VBA</v>
      </c>
    </row>
    <row r="2762">
      <c r="A2762" s="3">
        <v>2761.0</v>
      </c>
      <c r="B2762" s="4" t="str">
        <f>IFERROR(__xludf.DUMMYFUNCTION("""COMPUTED_VALUE"""),"Bash/Shell/PowerShell;Clojure;Go;JavaScript;Python;SQL")</f>
        <v>Bash/Shell/PowerShell;Clojure;Go;JavaScript;Python;SQL</v>
      </c>
    </row>
    <row r="2763">
      <c r="A2763" s="3">
        <v>2762.0</v>
      </c>
      <c r="B2763" s="4" t="str">
        <f>IFERROR(__xludf.DUMMYFUNCTION("""COMPUTED_VALUE"""),"C#;HTML/CSS;JavaScript;PHP;Python;SQL;TypeScript")</f>
        <v>C#;HTML/CSS;JavaScript;PHP;Python;SQL;TypeScript</v>
      </c>
    </row>
    <row r="2764">
      <c r="A2764" s="3">
        <v>2763.0</v>
      </c>
      <c r="B2764" s="4" t="str">
        <f>IFERROR(__xludf.DUMMYFUNCTION("""COMPUTED_VALUE"""),"Bash/Shell/PowerShell;C;HTML/CSS;JavaScript;Python;TypeScript")</f>
        <v>Bash/Shell/PowerShell;C;HTML/CSS;JavaScript;Python;TypeScript</v>
      </c>
    </row>
    <row r="2765">
      <c r="A2765" s="3">
        <v>2764.0</v>
      </c>
      <c r="B2765" s="4" t="str">
        <f>IFERROR(__xludf.DUMMYFUNCTION("""COMPUTED_VALUE"""),"Bash/Shell/PowerShell;C++;HTML/CSS;JavaScript;Python")</f>
        <v>Bash/Shell/PowerShell;C++;HTML/CSS;JavaScript;Python</v>
      </c>
    </row>
    <row r="2766">
      <c r="A2766" s="3">
        <v>2765.0</v>
      </c>
      <c r="B2766" s="4" t="str">
        <f>IFERROR(__xludf.DUMMYFUNCTION("""COMPUTED_VALUE"""),"Clojure;Elixir;HTML/CSS;JavaScript;Python;R;Rust;SQL;TypeScript")</f>
        <v>Clojure;Elixir;HTML/CSS;JavaScript;Python;R;Rust;SQL;TypeScript</v>
      </c>
    </row>
    <row r="2767">
      <c r="A2767" s="3">
        <v>2766.0</v>
      </c>
      <c r="B2767" s="4" t="str">
        <f>IFERROR(__xludf.DUMMYFUNCTION("""COMPUTED_VALUE"""),"C#;SQL")</f>
        <v>C#;SQL</v>
      </c>
    </row>
    <row r="2768">
      <c r="A2768" s="3">
        <v>2767.0</v>
      </c>
      <c r="B2768" s="4" t="str">
        <f>IFERROR(__xludf.DUMMYFUNCTION("""COMPUTED_VALUE"""),"Assembly;Bash/Shell/PowerShell;C;HTML/CSS;JavaScript;Python;Ruby")</f>
        <v>Assembly;Bash/Shell/PowerShell;C;HTML/CSS;JavaScript;Python;Ruby</v>
      </c>
    </row>
    <row r="2769">
      <c r="A2769" s="3">
        <v>2768.0</v>
      </c>
      <c r="B2769" s="4" t="str">
        <f>IFERROR(__xludf.DUMMYFUNCTION("""COMPUTED_VALUE"""),"C;C++;C#;HTML/CSS;Java")</f>
        <v>C;C++;C#;HTML/CSS;Java</v>
      </c>
    </row>
    <row r="2770">
      <c r="A2770" s="3">
        <v>2769.0</v>
      </c>
      <c r="B2770" s="4" t="str">
        <f>IFERROR(__xludf.DUMMYFUNCTION("""COMPUTED_VALUE"""),"Bash/Shell/PowerShell;Python;Scala;SQL")</f>
        <v>Bash/Shell/PowerShell;Python;Scala;SQL</v>
      </c>
    </row>
    <row r="2771">
      <c r="A2771" s="3">
        <v>2770.0</v>
      </c>
      <c r="B2771" s="4" t="str">
        <f>IFERROR(__xludf.DUMMYFUNCTION("""COMPUTED_VALUE"""),"Bash/Shell/PowerShell;C;C++;HTML/CSS;Java;JavaScript;Python;SQL;Other(s):")</f>
        <v>Bash/Shell/PowerShell;C;C++;HTML/CSS;Java;JavaScript;Python;SQL;Other(s):</v>
      </c>
    </row>
    <row r="2772">
      <c r="A2772" s="3">
        <v>2771.0</v>
      </c>
      <c r="B2772" s="4" t="str">
        <f>IFERROR(__xludf.DUMMYFUNCTION("""COMPUTED_VALUE"""),"HTML/CSS;JavaScript;PHP")</f>
        <v>HTML/CSS;JavaScript;PHP</v>
      </c>
    </row>
    <row r="2773">
      <c r="A2773" s="3">
        <v>2772.0</v>
      </c>
      <c r="B2773" s="4" t="str">
        <f>IFERROR(__xludf.DUMMYFUNCTION("""COMPUTED_VALUE"""),"Bash/Shell/PowerShell;C;C#;Dart;Go;HTML/CSS;JavaScript;SQL;TypeScript")</f>
        <v>Bash/Shell/PowerShell;C;C#;Dart;Go;HTML/CSS;JavaScript;SQL;TypeScript</v>
      </c>
    </row>
    <row r="2774">
      <c r="A2774" s="3">
        <v>2773.0</v>
      </c>
      <c r="B2774" s="4" t="str">
        <f>IFERROR(__xludf.DUMMYFUNCTION("""COMPUTED_VALUE"""),"Java;JavaScript;Python")</f>
        <v>Java;JavaScript;Python</v>
      </c>
    </row>
    <row r="2775">
      <c r="A2775" s="3">
        <v>2774.0</v>
      </c>
      <c r="B2775" s="4" t="str">
        <f>IFERROR(__xludf.DUMMYFUNCTION("""COMPUTED_VALUE"""),"HTML/CSS;JavaScript;Other(s):")</f>
        <v>HTML/CSS;JavaScript;Other(s):</v>
      </c>
    </row>
    <row r="2776">
      <c r="A2776" s="3">
        <v>2775.0</v>
      </c>
      <c r="B2776" s="4" t="str">
        <f>IFERROR(__xludf.DUMMYFUNCTION("""COMPUTED_VALUE"""),"C;C#;HTML/CSS;JavaScript;PHP;Python")</f>
        <v>C;C#;HTML/CSS;JavaScript;PHP;Python</v>
      </c>
    </row>
    <row r="2777">
      <c r="A2777" s="3">
        <v>2776.0</v>
      </c>
      <c r="B2777" s="4" t="str">
        <f>IFERROR(__xludf.DUMMYFUNCTION("""COMPUTED_VALUE"""),"Bash/Shell/PowerShell;HTML/CSS;Java;JavaScript;Python;SQL")</f>
        <v>Bash/Shell/PowerShell;HTML/CSS;Java;JavaScript;Python;SQL</v>
      </c>
    </row>
    <row r="2778">
      <c r="A2778" s="3">
        <v>2777.0</v>
      </c>
      <c r="B2778" s="4" t="str">
        <f>IFERROR(__xludf.DUMMYFUNCTION("""COMPUTED_VALUE"""),"Assembly;Bash/Shell/PowerShell;C;C++;C#;HTML/CSS;Java;Kotlin;PHP;SQL;Swift")</f>
        <v>Assembly;Bash/Shell/PowerShell;C;C++;C#;HTML/CSS;Java;Kotlin;PHP;SQL;Swift</v>
      </c>
    </row>
    <row r="2779">
      <c r="A2779" s="3">
        <v>2778.0</v>
      </c>
      <c r="B2779" s="4" t="str">
        <f>IFERROR(__xludf.DUMMYFUNCTION("""COMPUTED_VALUE"""),"Bash/Shell/PowerShell;C;HTML/CSS;JavaScript;Python")</f>
        <v>Bash/Shell/PowerShell;C;HTML/CSS;JavaScript;Python</v>
      </c>
    </row>
    <row r="2780">
      <c r="A2780" s="3">
        <v>2779.0</v>
      </c>
      <c r="B2780" s="4" t="str">
        <f>IFERROR(__xludf.DUMMYFUNCTION("""COMPUTED_VALUE"""),"Bash/Shell/PowerShell;C++;C#;HTML/CSS;JavaScript;PHP;Python;SQL;TypeScript")</f>
        <v>Bash/Shell/PowerShell;C++;C#;HTML/CSS;JavaScript;PHP;Python;SQL;TypeScript</v>
      </c>
    </row>
    <row r="2781">
      <c r="A2781" s="3">
        <v>2780.0</v>
      </c>
      <c r="B2781" s="4" t="str">
        <f>IFERROR(__xludf.DUMMYFUNCTION("""COMPUTED_VALUE"""),"Bash/Shell/PowerShell;C;C++;C#;Python")</f>
        <v>Bash/Shell/PowerShell;C;C++;C#;Python</v>
      </c>
    </row>
    <row r="2782">
      <c r="A2782" s="3">
        <v>2781.0</v>
      </c>
      <c r="B2782" s="4" t="str">
        <f>IFERROR(__xludf.DUMMYFUNCTION("""COMPUTED_VALUE"""),"Assembly;Bash/Shell/PowerShell;C;C++;HTML/CSS;JavaScript;PHP;Python;SQL")</f>
        <v>Assembly;Bash/Shell/PowerShell;C;C++;HTML/CSS;JavaScript;PHP;Python;SQL</v>
      </c>
    </row>
    <row r="2783">
      <c r="A2783" s="3">
        <v>2782.0</v>
      </c>
      <c r="B2783" s="4" t="str">
        <f>IFERROR(__xludf.DUMMYFUNCTION("""COMPUTED_VALUE"""),"Java;Python;Ruby")</f>
        <v>Java;Python;Ruby</v>
      </c>
    </row>
    <row r="2784">
      <c r="A2784" s="3">
        <v>2783.0</v>
      </c>
      <c r="B2784" s="4" t="str">
        <f>IFERROR(__xludf.DUMMYFUNCTION("""COMPUTED_VALUE"""),"HTML/CSS;JavaScript;Python;TypeScript")</f>
        <v>HTML/CSS;JavaScript;Python;TypeScript</v>
      </c>
    </row>
    <row r="2785">
      <c r="A2785" s="3">
        <v>2784.0</v>
      </c>
      <c r="B2785" s="4" t="str">
        <f>IFERROR(__xludf.DUMMYFUNCTION("""COMPUTED_VALUE"""),"Bash/Shell/PowerShell;Go;HTML/CSS;Java;JavaScript;Kotlin;PHP;Python;Ruby;SQL")</f>
        <v>Bash/Shell/PowerShell;Go;HTML/CSS;Java;JavaScript;Kotlin;PHP;Python;Ruby;SQL</v>
      </c>
    </row>
    <row r="2786">
      <c r="A2786" s="3">
        <v>2785.0</v>
      </c>
      <c r="B2786" s="4" t="str">
        <f>IFERROR(__xludf.DUMMYFUNCTION("""COMPUTED_VALUE"""),"Bash/Shell/PowerShell;C#;HTML/CSS;JavaScript;Python;R;SQL")</f>
        <v>Bash/Shell/PowerShell;C#;HTML/CSS;JavaScript;Python;R;SQL</v>
      </c>
    </row>
    <row r="2787">
      <c r="A2787" s="3">
        <v>2786.0</v>
      </c>
      <c r="B2787" s="4" t="str">
        <f>IFERROR(__xludf.DUMMYFUNCTION("""COMPUTED_VALUE"""),"JavaScript;TypeScript")</f>
        <v>JavaScript;TypeScript</v>
      </c>
    </row>
    <row r="2788">
      <c r="A2788" s="3">
        <v>2787.0</v>
      </c>
      <c r="B2788" s="4" t="str">
        <f>IFERROR(__xludf.DUMMYFUNCTION("""COMPUTED_VALUE"""),"C;HTML/CSS;Java;JavaScript;Python;SQL")</f>
        <v>C;HTML/CSS;Java;JavaScript;Python;SQL</v>
      </c>
    </row>
    <row r="2789">
      <c r="A2789" s="3">
        <v>2788.0</v>
      </c>
      <c r="B2789" s="4" t="str">
        <f>IFERROR(__xludf.DUMMYFUNCTION("""COMPUTED_VALUE"""),"C#;Java;Kotlin;Objective-C;Python;SQL;Swift")</f>
        <v>C#;Java;Kotlin;Objective-C;Python;SQL;Swift</v>
      </c>
    </row>
    <row r="2790">
      <c r="A2790" s="3">
        <v>2789.0</v>
      </c>
      <c r="B2790" s="4" t="str">
        <f>IFERROR(__xludf.DUMMYFUNCTION("""COMPUTED_VALUE"""),"C#;JavaScript;SQL;TypeScript;VBA")</f>
        <v>C#;JavaScript;SQL;TypeScript;VBA</v>
      </c>
    </row>
    <row r="2791">
      <c r="A2791" s="3">
        <v>2790.0</v>
      </c>
      <c r="B2791" s="4" t="str">
        <f>IFERROR(__xludf.DUMMYFUNCTION("""COMPUTED_VALUE"""),"C#;F#")</f>
        <v>C#;F#</v>
      </c>
    </row>
    <row r="2792">
      <c r="A2792" s="3">
        <v>2791.0</v>
      </c>
      <c r="B2792" s="4" t="str">
        <f>IFERROR(__xludf.DUMMYFUNCTION("""COMPUTED_VALUE"""),"Bash/Shell/PowerShell;HTML/CSS;JavaScript")</f>
        <v>Bash/Shell/PowerShell;HTML/CSS;JavaScript</v>
      </c>
    </row>
    <row r="2793">
      <c r="A2793" s="3">
        <v>2792.0</v>
      </c>
      <c r="B2793" s="4" t="str">
        <f>IFERROR(__xludf.DUMMYFUNCTION("""COMPUTED_VALUE"""),"C;SQL")</f>
        <v>C;SQL</v>
      </c>
    </row>
    <row r="2794">
      <c r="A2794" s="3">
        <v>2793.0</v>
      </c>
      <c r="B2794" s="4" t="str">
        <f>IFERROR(__xludf.DUMMYFUNCTION("""COMPUTED_VALUE"""),"C;C#;HTML/CSS;Java;JavaScript;Ruby;SQL;VBA")</f>
        <v>C;C#;HTML/CSS;Java;JavaScript;Ruby;SQL;VBA</v>
      </c>
    </row>
    <row r="2795">
      <c r="A2795" s="3">
        <v>2794.0</v>
      </c>
      <c r="B2795" s="4" t="str">
        <f>IFERROR(__xludf.DUMMYFUNCTION("""COMPUTED_VALUE"""),"Bash/Shell/PowerShell;HTML/CSS;JavaScript;Python;SQL")</f>
        <v>Bash/Shell/PowerShell;HTML/CSS;JavaScript;Python;SQL</v>
      </c>
    </row>
    <row r="2796">
      <c r="A2796" s="3">
        <v>2795.0</v>
      </c>
      <c r="B2796" s="4" t="str">
        <f>IFERROR(__xludf.DUMMYFUNCTION("""COMPUTED_VALUE"""),"HTML/CSS;JavaScript;SQL")</f>
        <v>HTML/CSS;JavaScript;SQL</v>
      </c>
    </row>
    <row r="2797">
      <c r="A2797" s="3">
        <v>2796.0</v>
      </c>
      <c r="B2797" s="4" t="str">
        <f>IFERROR(__xludf.DUMMYFUNCTION("""COMPUTED_VALUE"""),"Bash/Shell/PowerShell;HTML/CSS;JavaScript")</f>
        <v>Bash/Shell/PowerShell;HTML/CSS;JavaScript</v>
      </c>
    </row>
    <row r="2798">
      <c r="A2798" s="3">
        <v>2797.0</v>
      </c>
      <c r="B2798" s="4" t="str">
        <f>IFERROR(__xludf.DUMMYFUNCTION("""COMPUTED_VALUE"""),"Assembly;Bash/Shell/PowerShell;C")</f>
        <v>Assembly;Bash/Shell/PowerShell;C</v>
      </c>
    </row>
    <row r="2799">
      <c r="A2799" s="3">
        <v>2798.0</v>
      </c>
      <c r="B2799" s="4" t="str">
        <f>IFERROR(__xludf.DUMMYFUNCTION("""COMPUTED_VALUE"""),"Bash/Shell/PowerShell;HTML/CSS;JavaScript;Ruby")</f>
        <v>Bash/Shell/PowerShell;HTML/CSS;JavaScript;Ruby</v>
      </c>
    </row>
    <row r="2800">
      <c r="A2800" s="3">
        <v>2799.0</v>
      </c>
      <c r="B2800" s="4" t="str">
        <f>IFERROR(__xludf.DUMMYFUNCTION("""COMPUTED_VALUE"""),"HTML/CSS;Java;JavaScript;Python;R;SQL")</f>
        <v>HTML/CSS;Java;JavaScript;Python;R;SQL</v>
      </c>
    </row>
    <row r="2801">
      <c r="A2801" s="3">
        <v>2800.0</v>
      </c>
      <c r="B2801" s="4" t="str">
        <f>IFERROR(__xludf.DUMMYFUNCTION("""COMPUTED_VALUE"""),"Bash/Shell/PowerShell;HTML/CSS;JavaScript")</f>
        <v>Bash/Shell/PowerShell;HTML/CSS;JavaScript</v>
      </c>
    </row>
    <row r="2802">
      <c r="A2802" s="3">
        <v>2801.0</v>
      </c>
      <c r="B2802" s="4" t="str">
        <f>IFERROR(__xludf.DUMMYFUNCTION("""COMPUTED_VALUE"""),"HTML/CSS;JavaScript;PHP;SQL")</f>
        <v>HTML/CSS;JavaScript;PHP;SQL</v>
      </c>
    </row>
    <row r="2803">
      <c r="A2803" s="3">
        <v>2802.0</v>
      </c>
      <c r="B2803" s="4" t="str">
        <f>IFERROR(__xludf.DUMMYFUNCTION("""COMPUTED_VALUE"""),"Bash/Shell/PowerShell;C++;Go;Java;Rust")</f>
        <v>Bash/Shell/PowerShell;C++;Go;Java;Rust</v>
      </c>
    </row>
    <row r="2804">
      <c r="A2804" s="3">
        <v>2803.0</v>
      </c>
      <c r="B2804" s="4" t="str">
        <f>IFERROR(__xludf.DUMMYFUNCTION("""COMPUTED_VALUE"""),"C#;HTML/CSS;JavaScript;SQL")</f>
        <v>C#;HTML/CSS;JavaScript;SQL</v>
      </c>
    </row>
    <row r="2805">
      <c r="A2805" s="3">
        <v>2804.0</v>
      </c>
      <c r="B2805" s="4" t="str">
        <f>IFERROR(__xludf.DUMMYFUNCTION("""COMPUTED_VALUE"""),"Go;Ruby;TypeScript")</f>
        <v>Go;Ruby;TypeScript</v>
      </c>
    </row>
    <row r="2806">
      <c r="A2806" s="3">
        <v>2805.0</v>
      </c>
      <c r="B2806" s="4" t="str">
        <f>IFERROR(__xludf.DUMMYFUNCTION("""COMPUTED_VALUE"""),"Assembly;Bash/Shell/PowerShell;C;C++;C#;Go;HTML/CSS;Java;JavaScript;Kotlin;PHP;Python;SQL;VBA")</f>
        <v>Assembly;Bash/Shell/PowerShell;C;C++;C#;Go;HTML/CSS;Java;JavaScript;Kotlin;PHP;Python;SQL;VBA</v>
      </c>
    </row>
    <row r="2807">
      <c r="A2807" s="3">
        <v>2806.0</v>
      </c>
      <c r="B2807" s="4" t="str">
        <f>IFERROR(__xludf.DUMMYFUNCTION("""COMPUTED_VALUE"""),"C++;C#;HTML/CSS;Java;JavaScript;SQL")</f>
        <v>C++;C#;HTML/CSS;Java;JavaScript;SQL</v>
      </c>
    </row>
    <row r="2808">
      <c r="A2808" s="3">
        <v>2807.0</v>
      </c>
      <c r="B2808" s="4" t="str">
        <f>IFERROR(__xludf.DUMMYFUNCTION("""COMPUTED_VALUE"""),"Assembly;Bash/Shell/PowerShell;C;C++;Dart;Elixir;Erlang;Go;HTML/CSS;Java;JavaScript;Ruby;Rust;TypeScript;WebAssembly")</f>
        <v>Assembly;Bash/Shell/PowerShell;C;C++;Dart;Elixir;Erlang;Go;HTML/CSS;Java;JavaScript;Ruby;Rust;TypeScript;WebAssembly</v>
      </c>
    </row>
    <row r="2809">
      <c r="A2809" s="3">
        <v>2808.0</v>
      </c>
      <c r="B2809" s="4" t="str">
        <f>IFERROR(__xludf.DUMMYFUNCTION("""COMPUTED_VALUE"""),"Bash/Shell/PowerShell;HTML/CSS;Java;JavaScript;PHP;SQL")</f>
        <v>Bash/Shell/PowerShell;HTML/CSS;Java;JavaScript;PHP;SQL</v>
      </c>
    </row>
    <row r="2810">
      <c r="A2810" s="3">
        <v>2809.0</v>
      </c>
      <c r="B2810" s="4" t="str">
        <f>IFERROR(__xludf.DUMMYFUNCTION("""COMPUTED_VALUE"""),"Java;SQL")</f>
        <v>Java;SQL</v>
      </c>
    </row>
    <row r="2811">
      <c r="A2811" s="3">
        <v>2810.0</v>
      </c>
      <c r="B2811" s="4" t="str">
        <f>IFERROR(__xludf.DUMMYFUNCTION("""COMPUTED_VALUE"""),"HTML/CSS;Java;JavaScript")</f>
        <v>HTML/CSS;Java;JavaScript</v>
      </c>
    </row>
    <row r="2812">
      <c r="A2812" s="3">
        <v>2811.0</v>
      </c>
      <c r="B2812" s="4" t="str">
        <f>IFERROR(__xludf.DUMMYFUNCTION("""COMPUTED_VALUE"""),"Java;PHP;Python")</f>
        <v>Java;PHP;Python</v>
      </c>
    </row>
    <row r="2813">
      <c r="A2813" s="3">
        <v>2812.0</v>
      </c>
      <c r="B2813" s="4" t="str">
        <f>IFERROR(__xludf.DUMMYFUNCTION("""COMPUTED_VALUE"""),"HTML/CSS;JavaScript;SQL")</f>
        <v>HTML/CSS;JavaScript;SQL</v>
      </c>
    </row>
    <row r="2814">
      <c r="A2814" s="3">
        <v>2813.0</v>
      </c>
      <c r="B2814" s="4" t="str">
        <f>IFERROR(__xludf.DUMMYFUNCTION("""COMPUTED_VALUE"""),"Go;Other(s):")</f>
        <v>Go;Other(s):</v>
      </c>
    </row>
    <row r="2815">
      <c r="A2815" s="3">
        <v>2814.0</v>
      </c>
      <c r="B2815" s="4" t="str">
        <f>IFERROR(__xludf.DUMMYFUNCTION("""COMPUTED_VALUE"""),"HTML/CSS;JavaScript")</f>
        <v>HTML/CSS;JavaScript</v>
      </c>
    </row>
    <row r="2816">
      <c r="A2816" s="3">
        <v>2815.0</v>
      </c>
      <c r="B2816" s="4" t="str">
        <f>IFERROR(__xludf.DUMMYFUNCTION("""COMPUTED_VALUE"""),"Bash/Shell/PowerShell;C#;HTML/CSS;JavaScript;SQL;TypeScript")</f>
        <v>Bash/Shell/PowerShell;C#;HTML/CSS;JavaScript;SQL;TypeScript</v>
      </c>
    </row>
    <row r="2817">
      <c r="A2817" s="3">
        <v>2816.0</v>
      </c>
      <c r="B2817" s="4" t="str">
        <f>IFERROR(__xludf.DUMMYFUNCTION("""COMPUTED_VALUE"""),"C;C++;C#;Go;HTML/CSS;Java;JavaScript;Objective-C;PHP;Python;Ruby;SQL;Swift;TypeScript")</f>
        <v>C;C++;C#;Go;HTML/CSS;Java;JavaScript;Objective-C;PHP;Python;Ruby;SQL;Swift;TypeScript</v>
      </c>
    </row>
    <row r="2818">
      <c r="A2818" s="3">
        <v>2817.0</v>
      </c>
      <c r="B2818" s="4" t="str">
        <f>IFERROR(__xludf.DUMMYFUNCTION("""COMPUTED_VALUE"""),"C++;C#;F#;HTML/CSS;JavaScript;TypeScript;WebAssembly")</f>
        <v>C++;C#;F#;HTML/CSS;JavaScript;TypeScript;WebAssembly</v>
      </c>
    </row>
    <row r="2819">
      <c r="A2819" s="3">
        <v>2818.0</v>
      </c>
      <c r="B2819" s="4" t="str">
        <f>IFERROR(__xludf.DUMMYFUNCTION("""COMPUTED_VALUE"""),"Bash/Shell/PowerShell;HTML/CSS;JavaScript;Python;R;SQL")</f>
        <v>Bash/Shell/PowerShell;HTML/CSS;JavaScript;Python;R;SQL</v>
      </c>
    </row>
    <row r="2820">
      <c r="A2820" s="3">
        <v>2819.0</v>
      </c>
      <c r="B2820" s="4" t="str">
        <f>IFERROR(__xludf.DUMMYFUNCTION("""COMPUTED_VALUE"""),"Java;JavaScript;TypeScript")</f>
        <v>Java;JavaScript;TypeScript</v>
      </c>
    </row>
    <row r="2821">
      <c r="A2821" s="3">
        <v>2820.0</v>
      </c>
      <c r="B2821" s="4" t="str">
        <f>IFERROR(__xludf.DUMMYFUNCTION("""COMPUTED_VALUE"""),"Bash/Shell/PowerShell;HTML/CSS;Java;JavaScript;PHP;Python;SQL")</f>
        <v>Bash/Shell/PowerShell;HTML/CSS;Java;JavaScript;PHP;Python;SQL</v>
      </c>
    </row>
    <row r="2822">
      <c r="A2822" s="3">
        <v>2821.0</v>
      </c>
      <c r="B2822" s="4" t="str">
        <f>IFERROR(__xludf.DUMMYFUNCTION("""COMPUTED_VALUE"""),"Java;JavaScript;Scala;TypeScript")</f>
        <v>Java;JavaScript;Scala;TypeScript</v>
      </c>
    </row>
    <row r="2823">
      <c r="A2823" s="3">
        <v>2822.0</v>
      </c>
      <c r="B2823" s="4" t="str">
        <f>IFERROR(__xludf.DUMMYFUNCTION("""COMPUTED_VALUE"""),"JavaScript")</f>
        <v>JavaScript</v>
      </c>
    </row>
    <row r="2824">
      <c r="A2824" s="3">
        <v>2823.0</v>
      </c>
      <c r="B2824" s="4" t="str">
        <f>IFERROR(__xludf.DUMMYFUNCTION("""COMPUTED_VALUE"""),"HTML/CSS;Java;JavaScript;SQL;Other(s):")</f>
        <v>HTML/CSS;Java;JavaScript;SQL;Other(s):</v>
      </c>
    </row>
    <row r="2825">
      <c r="A2825" s="3">
        <v>2824.0</v>
      </c>
      <c r="B2825" s="4" t="str">
        <f>IFERROR(__xludf.DUMMYFUNCTION("""COMPUTED_VALUE"""),"C#;HTML/CSS;JavaScript;TypeScript")</f>
        <v>C#;HTML/CSS;JavaScript;TypeScript</v>
      </c>
    </row>
    <row r="2826">
      <c r="A2826" s="3">
        <v>2825.0</v>
      </c>
      <c r="B2826" s="4" t="str">
        <f>IFERROR(__xludf.DUMMYFUNCTION("""COMPUTED_VALUE"""),"Bash/Shell/PowerShell;HTML/CSS;JavaScript;Python;Ruby")</f>
        <v>Bash/Shell/PowerShell;HTML/CSS;JavaScript;Python;Ruby</v>
      </c>
    </row>
    <row r="2827">
      <c r="A2827" s="3">
        <v>2826.0</v>
      </c>
      <c r="B2827" s="4" t="str">
        <f>IFERROR(__xludf.DUMMYFUNCTION("""COMPUTED_VALUE"""),"Dart;Java;JavaScript;SQL;TypeScript")</f>
        <v>Dart;Java;JavaScript;SQL;TypeScript</v>
      </c>
    </row>
    <row r="2828">
      <c r="A2828" s="3">
        <v>2827.0</v>
      </c>
      <c r="B2828" s="4" t="str">
        <f>IFERROR(__xludf.DUMMYFUNCTION("""COMPUTED_VALUE"""),"JavaScript;Python;TypeScript")</f>
        <v>JavaScript;Python;TypeScript</v>
      </c>
    </row>
    <row r="2829">
      <c r="A2829" s="3">
        <v>2828.0</v>
      </c>
      <c r="B2829" s="4" t="str">
        <f>IFERROR(__xludf.DUMMYFUNCTION("""COMPUTED_VALUE"""),"HTML/CSS;JavaScript;Ruby;SQL")</f>
        <v>HTML/CSS;JavaScript;Ruby;SQL</v>
      </c>
    </row>
    <row r="2830">
      <c r="A2830" s="3">
        <v>2829.0</v>
      </c>
      <c r="B2830" s="4" t="str">
        <f>IFERROR(__xludf.DUMMYFUNCTION("""COMPUTED_VALUE"""),"Python;SQL")</f>
        <v>Python;SQL</v>
      </c>
    </row>
    <row r="2831">
      <c r="A2831" s="3">
        <v>2830.0</v>
      </c>
      <c r="B2831" s="4" t="str">
        <f>IFERROR(__xludf.DUMMYFUNCTION("""COMPUTED_VALUE"""),"C++")</f>
        <v>C++</v>
      </c>
    </row>
    <row r="2832">
      <c r="A2832" s="3">
        <v>2831.0</v>
      </c>
      <c r="B2832" s="4" t="str">
        <f>IFERROR(__xludf.DUMMYFUNCTION("""COMPUTED_VALUE"""),"C++;HTML/CSS;Java;PHP;SQL")</f>
        <v>C++;HTML/CSS;Java;PHP;SQL</v>
      </c>
    </row>
    <row r="2833">
      <c r="A2833" s="3">
        <v>2832.0</v>
      </c>
      <c r="B2833" s="4" t="str">
        <f>IFERROR(__xludf.DUMMYFUNCTION("""COMPUTED_VALUE"""),"Bash/Shell/PowerShell;C#;Python;SQL")</f>
        <v>Bash/Shell/PowerShell;C#;Python;SQL</v>
      </c>
    </row>
    <row r="2834">
      <c r="A2834" s="3">
        <v>2833.0</v>
      </c>
      <c r="B2834" s="4" t="str">
        <f>IFERROR(__xludf.DUMMYFUNCTION("""COMPUTED_VALUE"""),"C#;HTML/CSS;JavaScript")</f>
        <v>C#;HTML/CSS;JavaScript</v>
      </c>
    </row>
    <row r="2835">
      <c r="A2835" s="3">
        <v>2834.0</v>
      </c>
      <c r="B2835" s="4" t="str">
        <f>IFERROR(__xludf.DUMMYFUNCTION("""COMPUTED_VALUE"""),"C;C++;HTML/CSS;Java;Python;SQL")</f>
        <v>C;C++;HTML/CSS;Java;Python;SQL</v>
      </c>
    </row>
    <row r="2836">
      <c r="A2836" s="3">
        <v>2835.0</v>
      </c>
      <c r="B2836" s="4" t="str">
        <f>IFERROR(__xludf.DUMMYFUNCTION("""COMPUTED_VALUE"""),"Bash/Shell/PowerShell;HTML/CSS;JavaScript;PHP")</f>
        <v>Bash/Shell/PowerShell;HTML/CSS;JavaScript;PHP</v>
      </c>
    </row>
    <row r="2837">
      <c r="A2837" s="3">
        <v>2836.0</v>
      </c>
      <c r="B2837" s="4" t="str">
        <f>IFERROR(__xludf.DUMMYFUNCTION("""COMPUTED_VALUE"""),"Java;Python;R;SQL;VBA")</f>
        <v>Java;Python;R;SQL;VBA</v>
      </c>
    </row>
    <row r="2838">
      <c r="A2838" s="3">
        <v>2837.0</v>
      </c>
      <c r="B2838" s="4" t="str">
        <f>IFERROR(__xludf.DUMMYFUNCTION("""COMPUTED_VALUE"""),"Assembly;Java")</f>
        <v>Assembly;Java</v>
      </c>
    </row>
    <row r="2839">
      <c r="A2839" s="3">
        <v>2838.0</v>
      </c>
      <c r="B2839" s="4" t="str">
        <f>IFERROR(__xludf.DUMMYFUNCTION("""COMPUTED_VALUE"""),"C;C++;HTML/CSS;JavaScript;Python;SQL")</f>
        <v>C;C++;HTML/CSS;JavaScript;Python;SQL</v>
      </c>
    </row>
    <row r="2840">
      <c r="A2840" s="3">
        <v>2839.0</v>
      </c>
      <c r="B2840" s="4" t="str">
        <f>IFERROR(__xludf.DUMMYFUNCTION("""COMPUTED_VALUE"""),"C#;HTML/CSS;JavaScript;SQL")</f>
        <v>C#;HTML/CSS;JavaScript;SQL</v>
      </c>
    </row>
    <row r="2841">
      <c r="A2841" s="3">
        <v>2840.0</v>
      </c>
      <c r="B2841" s="4" t="str">
        <f>IFERROR(__xludf.DUMMYFUNCTION("""COMPUTED_VALUE"""),"HTML/CSS;JavaScript;Python;SQL")</f>
        <v>HTML/CSS;JavaScript;Python;SQL</v>
      </c>
    </row>
    <row r="2842">
      <c r="A2842" s="3">
        <v>2841.0</v>
      </c>
      <c r="B2842" s="4" t="str">
        <f>IFERROR(__xludf.DUMMYFUNCTION("""COMPUTED_VALUE"""),"C#;HTML/CSS;Java;JavaScript;PHP;SQL")</f>
        <v>C#;HTML/CSS;Java;JavaScript;PHP;SQL</v>
      </c>
    </row>
    <row r="2843">
      <c r="A2843" s="3">
        <v>2842.0</v>
      </c>
      <c r="B2843" s="4" t="str">
        <f>IFERROR(__xludf.DUMMYFUNCTION("""COMPUTED_VALUE"""),"Bash/Shell/PowerShell;HTML/CSS;JavaScript;Ruby")</f>
        <v>Bash/Shell/PowerShell;HTML/CSS;JavaScript;Ruby</v>
      </c>
    </row>
    <row r="2844">
      <c r="A2844" s="3">
        <v>2843.0</v>
      </c>
      <c r="B2844" s="4" t="str">
        <f>IFERROR(__xludf.DUMMYFUNCTION("""COMPUTED_VALUE"""),"Bash/Shell/PowerShell;C#;HTML/CSS;JavaScript;Python;R;SQL")</f>
        <v>Bash/Shell/PowerShell;C#;HTML/CSS;JavaScript;Python;R;SQL</v>
      </c>
    </row>
    <row r="2845">
      <c r="A2845" s="3">
        <v>2844.0</v>
      </c>
      <c r="B2845" s="4" t="str">
        <f>IFERROR(__xludf.DUMMYFUNCTION("""COMPUTED_VALUE"""),"HTML/CSS;Java;JavaScript")</f>
        <v>HTML/CSS;Java;JavaScript</v>
      </c>
    </row>
    <row r="2846">
      <c r="A2846" s="3">
        <v>2845.0</v>
      </c>
      <c r="B2846" s="4" t="str">
        <f>IFERROR(__xludf.DUMMYFUNCTION("""COMPUTED_VALUE"""),"HTML/CSS;Java;JavaScript;PHP;Python;SQL;TypeScript")</f>
        <v>HTML/CSS;Java;JavaScript;PHP;Python;SQL;TypeScript</v>
      </c>
    </row>
    <row r="2847">
      <c r="A2847" s="3">
        <v>2846.0</v>
      </c>
      <c r="B2847" s="4" t="str">
        <f>IFERROR(__xludf.DUMMYFUNCTION("""COMPUTED_VALUE"""),"Bash/Shell/PowerShell;Go;HTML/CSS;Java;JavaScript;Objective-C;PHP;Python;Ruby;SQL")</f>
        <v>Bash/Shell/PowerShell;Go;HTML/CSS;Java;JavaScript;Objective-C;PHP;Python;Ruby;SQL</v>
      </c>
    </row>
    <row r="2848">
      <c r="A2848" s="3">
        <v>2847.0</v>
      </c>
      <c r="B2848" s="4" t="str">
        <f>IFERROR(__xludf.DUMMYFUNCTION("""COMPUTED_VALUE"""),"Objective-C;Swift")</f>
        <v>Objective-C;Swift</v>
      </c>
    </row>
    <row r="2849">
      <c r="A2849" s="3">
        <v>2848.0</v>
      </c>
      <c r="B2849" s="4" t="str">
        <f>IFERROR(__xludf.DUMMYFUNCTION("""COMPUTED_VALUE"""),"HTML/CSS;Java;JavaScript;SQL")</f>
        <v>HTML/CSS;Java;JavaScript;SQL</v>
      </c>
    </row>
    <row r="2850">
      <c r="A2850" s="3">
        <v>2849.0</v>
      </c>
      <c r="B2850" s="4" t="str">
        <f>IFERROR(__xludf.DUMMYFUNCTION("""COMPUTED_VALUE"""),"Bash/Shell/PowerShell;C;Java;JavaScript;Python;R;Scala;SQL")</f>
        <v>Bash/Shell/PowerShell;C;Java;JavaScript;Python;R;Scala;SQL</v>
      </c>
    </row>
    <row r="2851">
      <c r="A2851" s="3">
        <v>2850.0</v>
      </c>
      <c r="B2851" s="4" t="str">
        <f>IFERROR(__xludf.DUMMYFUNCTION("""COMPUTED_VALUE"""),"Bash/Shell/PowerShell;C#;HTML/CSS;JavaScript;TypeScript;VBA")</f>
        <v>Bash/Shell/PowerShell;C#;HTML/CSS;JavaScript;TypeScript;VBA</v>
      </c>
    </row>
    <row r="2852">
      <c r="A2852" s="3">
        <v>2851.0</v>
      </c>
      <c r="B2852" s="4" t="str">
        <f>IFERROR(__xludf.DUMMYFUNCTION("""COMPUTED_VALUE"""),"Bash/Shell/PowerShell;C;HTML/CSS;Java;JavaScript;SQL;TypeScript;Other(s):")</f>
        <v>Bash/Shell/PowerShell;C;HTML/CSS;Java;JavaScript;SQL;TypeScript;Other(s):</v>
      </c>
    </row>
    <row r="2853">
      <c r="A2853" s="3">
        <v>2852.0</v>
      </c>
      <c r="B2853" s="4" t="str">
        <f>IFERROR(__xludf.DUMMYFUNCTION("""COMPUTED_VALUE"""),"HTML/CSS;JavaScript;Python")</f>
        <v>HTML/CSS;JavaScript;Python</v>
      </c>
    </row>
    <row r="2854">
      <c r="A2854" s="3">
        <v>2853.0</v>
      </c>
      <c r="B2854" s="4" t="str">
        <f>IFERROR(__xludf.DUMMYFUNCTION("""COMPUTED_VALUE"""),"Other(s):")</f>
        <v>Other(s):</v>
      </c>
    </row>
    <row r="2855">
      <c r="A2855" s="3">
        <v>2854.0</v>
      </c>
      <c r="B2855" s="4" t="str">
        <f>IFERROR(__xludf.DUMMYFUNCTION("""COMPUTED_VALUE"""),"Dart;HTML/CSS;Java;Python")</f>
        <v>Dart;HTML/CSS;Java;Python</v>
      </c>
    </row>
    <row r="2856">
      <c r="A2856" s="3">
        <v>2855.0</v>
      </c>
      <c r="B2856" s="4" t="str">
        <f>IFERROR(__xludf.DUMMYFUNCTION("""COMPUTED_VALUE"""),"HTML/CSS;Java;JavaScript;PHP;SQL")</f>
        <v>HTML/CSS;Java;JavaScript;PHP;SQL</v>
      </c>
    </row>
    <row r="2857">
      <c r="A2857" s="3">
        <v>2856.0</v>
      </c>
      <c r="B2857" s="4" t="str">
        <f>IFERROR(__xludf.DUMMYFUNCTION("""COMPUTED_VALUE"""),"HTML/CSS;Java;JavaScript;Kotlin")</f>
        <v>HTML/CSS;Java;JavaScript;Kotlin</v>
      </c>
    </row>
    <row r="2858">
      <c r="A2858" s="3">
        <v>2857.0</v>
      </c>
      <c r="B2858" s="4" t="str">
        <f>IFERROR(__xludf.DUMMYFUNCTION("""COMPUTED_VALUE"""),"C;C++;Objective-C;SQL;Swift")</f>
        <v>C;C++;Objective-C;SQL;Swift</v>
      </c>
    </row>
    <row r="2859">
      <c r="A2859" s="3">
        <v>2858.0</v>
      </c>
      <c r="B2859" s="4" t="str">
        <f>IFERROR(__xludf.DUMMYFUNCTION("""COMPUTED_VALUE"""),"HTML/CSS;JavaScript;PHP;SQL;Other(s):")</f>
        <v>HTML/CSS;JavaScript;PHP;SQL;Other(s):</v>
      </c>
    </row>
    <row r="2860">
      <c r="A2860" s="3">
        <v>2859.0</v>
      </c>
      <c r="B2860" s="4" t="str">
        <f>IFERROR(__xludf.DUMMYFUNCTION("""COMPUTED_VALUE"""),"Java;JavaScript;Python;Scala;SQL")</f>
        <v>Java;JavaScript;Python;Scala;SQL</v>
      </c>
    </row>
    <row r="2861">
      <c r="A2861" s="3">
        <v>2860.0</v>
      </c>
      <c r="B2861" s="4" t="str">
        <f>IFERROR(__xludf.DUMMYFUNCTION("""COMPUTED_VALUE"""),"C#;F#;HTML/CSS")</f>
        <v>C#;F#;HTML/CSS</v>
      </c>
    </row>
    <row r="2862">
      <c r="A2862" s="3">
        <v>2861.0</v>
      </c>
      <c r="B2862" s="4" t="str">
        <f>IFERROR(__xludf.DUMMYFUNCTION("""COMPUTED_VALUE"""),"C;Java;Python")</f>
        <v>C;Java;Python</v>
      </c>
    </row>
    <row r="2863">
      <c r="A2863" s="3">
        <v>2862.0</v>
      </c>
      <c r="B2863" s="4" t="str">
        <f>IFERROR(__xludf.DUMMYFUNCTION("""COMPUTED_VALUE"""),"Assembly;Bash/Shell/PowerShell;C++;C#;HTML/CSS;JavaScript;Python;R;SQL;Other(s):")</f>
        <v>Assembly;Bash/Shell/PowerShell;C++;C#;HTML/CSS;JavaScript;Python;R;SQL;Other(s):</v>
      </c>
    </row>
    <row r="2864">
      <c r="A2864" s="3">
        <v>2863.0</v>
      </c>
      <c r="B2864" s="4" t="str">
        <f>IFERROR(__xludf.DUMMYFUNCTION("""COMPUTED_VALUE"""),"JavaScript;PHP;SQL")</f>
        <v>JavaScript;PHP;SQL</v>
      </c>
    </row>
    <row r="2865">
      <c r="A2865" s="3">
        <v>2864.0</v>
      </c>
      <c r="B2865" s="4" t="str">
        <f>IFERROR(__xludf.DUMMYFUNCTION("""COMPUTED_VALUE"""),"HTML/CSS;JavaScript;PHP")</f>
        <v>HTML/CSS;JavaScript;PHP</v>
      </c>
    </row>
    <row r="2866">
      <c r="A2866" s="3">
        <v>2865.0</v>
      </c>
      <c r="B2866" s="4" t="str">
        <f>IFERROR(__xludf.DUMMYFUNCTION("""COMPUTED_VALUE"""),"Bash/Shell/PowerShell;C;C++;HTML/CSS;Java;JavaScript;Objective-C;SQL")</f>
        <v>Bash/Shell/PowerShell;C;C++;HTML/CSS;Java;JavaScript;Objective-C;SQL</v>
      </c>
    </row>
    <row r="2867">
      <c r="A2867" s="3">
        <v>2866.0</v>
      </c>
      <c r="B2867" s="4" t="str">
        <f>IFERROR(__xludf.DUMMYFUNCTION("""COMPUTED_VALUE"""),"Java;JavaScript")</f>
        <v>Java;JavaScript</v>
      </c>
    </row>
    <row r="2868">
      <c r="A2868" s="3">
        <v>2867.0</v>
      </c>
      <c r="B2868" s="4" t="str">
        <f>IFERROR(__xludf.DUMMYFUNCTION("""COMPUTED_VALUE"""),"Assembly;Bash/Shell/PowerShell;C;C++;C#;HTML/CSS;Java;JavaScript;SQL;VBA")</f>
        <v>Assembly;Bash/Shell/PowerShell;C;C++;C#;HTML/CSS;Java;JavaScript;SQL;VBA</v>
      </c>
    </row>
    <row r="2869">
      <c r="A2869" s="3">
        <v>2868.0</v>
      </c>
      <c r="B2869" s="4" t="str">
        <f>IFERROR(__xludf.DUMMYFUNCTION("""COMPUTED_VALUE"""),"HTML/CSS;Java;JavaScript;PHP;Other(s):")</f>
        <v>HTML/CSS;Java;JavaScript;PHP;Other(s):</v>
      </c>
    </row>
    <row r="2870">
      <c r="A2870" s="3">
        <v>2869.0</v>
      </c>
      <c r="B2870" s="4" t="str">
        <f>IFERROR(__xludf.DUMMYFUNCTION("""COMPUTED_VALUE"""),"C#;HTML/CSS;JavaScript;SQL")</f>
        <v>C#;HTML/CSS;JavaScript;SQL</v>
      </c>
    </row>
    <row r="2871">
      <c r="A2871" s="3">
        <v>2870.0</v>
      </c>
      <c r="B2871" s="4" t="str">
        <f>IFERROR(__xludf.DUMMYFUNCTION("""COMPUTED_VALUE"""),"C#;HTML/CSS;JavaScript;PHP;SQL")</f>
        <v>C#;HTML/CSS;JavaScript;PHP;SQL</v>
      </c>
    </row>
    <row r="2872">
      <c r="A2872" s="3">
        <v>2871.0</v>
      </c>
      <c r="B2872" s="4" t="str">
        <f>IFERROR(__xludf.DUMMYFUNCTION("""COMPUTED_VALUE"""),"C#;JavaScript;SQL")</f>
        <v>C#;JavaScript;SQL</v>
      </c>
    </row>
    <row r="2873">
      <c r="A2873" s="3">
        <v>2872.0</v>
      </c>
      <c r="B2873" s="4" t="str">
        <f>IFERROR(__xludf.DUMMYFUNCTION("""COMPUTED_VALUE"""),"C++;Objective-C")</f>
        <v>C++;Objective-C</v>
      </c>
    </row>
    <row r="2874">
      <c r="A2874" s="3">
        <v>2873.0</v>
      </c>
      <c r="B2874" s="4" t="str">
        <f>IFERROR(__xludf.DUMMYFUNCTION("""COMPUTED_VALUE"""),"Bash/Shell/PowerShell;JavaScript;PHP;TypeScript")</f>
        <v>Bash/Shell/PowerShell;JavaScript;PHP;TypeScript</v>
      </c>
    </row>
    <row r="2875">
      <c r="A2875" s="3">
        <v>2874.0</v>
      </c>
      <c r="B2875" s="4" t="str">
        <f>IFERROR(__xludf.DUMMYFUNCTION("""COMPUTED_VALUE"""),"HTML/CSS;JavaScript;Python;SQL;VBA")</f>
        <v>HTML/CSS;JavaScript;Python;SQL;VBA</v>
      </c>
    </row>
    <row r="2876">
      <c r="A2876" s="3">
        <v>2875.0</v>
      </c>
      <c r="B2876" s="4" t="str">
        <f>IFERROR(__xludf.DUMMYFUNCTION("""COMPUTED_VALUE"""),"C#;HTML/CSS")</f>
        <v>C#;HTML/CSS</v>
      </c>
    </row>
    <row r="2877">
      <c r="A2877" s="3">
        <v>2876.0</v>
      </c>
      <c r="B2877" s="4" t="str">
        <f>IFERROR(__xludf.DUMMYFUNCTION("""COMPUTED_VALUE"""),"Assembly;Bash/Shell/PowerShell;C;HTML/CSS;Java;Python")</f>
        <v>Assembly;Bash/Shell/PowerShell;C;HTML/CSS;Java;Python</v>
      </c>
    </row>
    <row r="2878">
      <c r="A2878" s="3">
        <v>2877.0</v>
      </c>
      <c r="B2878" s="4" t="str">
        <f>IFERROR(__xludf.DUMMYFUNCTION("""COMPUTED_VALUE"""),"Assembly;Bash/Shell/PowerShell;C;C++;HTML/CSS;Java;JavaScript;PHP;Python;Ruby;SQL")</f>
        <v>Assembly;Bash/Shell/PowerShell;C;C++;HTML/CSS;Java;JavaScript;PHP;Python;Ruby;SQL</v>
      </c>
    </row>
    <row r="2879">
      <c r="A2879" s="3">
        <v>2878.0</v>
      </c>
      <c r="B2879" s="4" t="str">
        <f>IFERROR(__xludf.DUMMYFUNCTION("""COMPUTED_VALUE"""),"HTML/CSS;Python")</f>
        <v>HTML/CSS;Python</v>
      </c>
    </row>
    <row r="2880">
      <c r="A2880" s="3">
        <v>2879.0</v>
      </c>
      <c r="B2880" s="4" t="str">
        <f>IFERROR(__xludf.DUMMYFUNCTION("""COMPUTED_VALUE"""),"HTML/CSS;Java;JavaScript")</f>
        <v>HTML/CSS;Java;JavaScript</v>
      </c>
    </row>
    <row r="2881">
      <c r="A2881" s="3">
        <v>2880.0</v>
      </c>
      <c r="B2881" s="4" t="str">
        <f>IFERROR(__xludf.DUMMYFUNCTION("""COMPUTED_VALUE"""),"Assembly;Bash/Shell/PowerShell;C;C++;C#;HTML/CSS;SQL")</f>
        <v>Assembly;Bash/Shell/PowerShell;C;C++;C#;HTML/CSS;SQL</v>
      </c>
    </row>
    <row r="2882">
      <c r="A2882" s="3">
        <v>2881.0</v>
      </c>
      <c r="B2882" s="4" t="str">
        <f>IFERROR(__xludf.DUMMYFUNCTION("""COMPUTED_VALUE"""),"JavaScript;SQL;TypeScript")</f>
        <v>JavaScript;SQL;TypeScript</v>
      </c>
    </row>
    <row r="2883">
      <c r="A2883" s="3">
        <v>2882.0</v>
      </c>
      <c r="B2883" s="4" t="str">
        <f>IFERROR(__xludf.DUMMYFUNCTION("""COMPUTED_VALUE"""),"Java;Python;Ruby;Scala")</f>
        <v>Java;Python;Ruby;Scala</v>
      </c>
    </row>
    <row r="2884">
      <c r="A2884" s="3">
        <v>2883.0</v>
      </c>
      <c r="B2884" s="4" t="str">
        <f>IFERROR(__xludf.DUMMYFUNCTION("""COMPUTED_VALUE"""),"HTML/CSS;JavaScript;PHP;SQL")</f>
        <v>HTML/CSS;JavaScript;PHP;SQL</v>
      </c>
    </row>
    <row r="2885">
      <c r="A2885" s="3">
        <v>2884.0</v>
      </c>
      <c r="B2885" s="4" t="str">
        <f>IFERROR(__xludf.DUMMYFUNCTION("""COMPUTED_VALUE"""),"Assembly;C;C++;HTML/CSS;Java;Objective-C;Python;SQL")</f>
        <v>Assembly;C;C++;HTML/CSS;Java;Objective-C;Python;SQL</v>
      </c>
    </row>
    <row r="2886">
      <c r="A2886" s="3">
        <v>2885.0</v>
      </c>
      <c r="B2886" s="4" t="str">
        <f>IFERROR(__xludf.DUMMYFUNCTION("""COMPUTED_VALUE"""),"Assembly;C++;C#;HTML/CSS;Java;JavaScript;PHP;Python;SQL")</f>
        <v>Assembly;C++;C#;HTML/CSS;Java;JavaScript;PHP;Python;SQL</v>
      </c>
    </row>
    <row r="2887">
      <c r="A2887" s="3">
        <v>2886.0</v>
      </c>
      <c r="B2887" s="4" t="str">
        <f>IFERROR(__xludf.DUMMYFUNCTION("""COMPUTED_VALUE"""),"C#;HTML/CSS;JavaScript;SQL;Swift;TypeScript")</f>
        <v>C#;HTML/CSS;JavaScript;SQL;Swift;TypeScript</v>
      </c>
    </row>
    <row r="2888">
      <c r="A2888" s="3">
        <v>2887.0</v>
      </c>
      <c r="B2888" s="4" t="str">
        <f>IFERROR(__xludf.DUMMYFUNCTION("""COMPUTED_VALUE"""),"C#")</f>
        <v>C#</v>
      </c>
    </row>
    <row r="2889">
      <c r="A2889" s="3">
        <v>2888.0</v>
      </c>
      <c r="B2889" s="4" t="str">
        <f>IFERROR(__xludf.DUMMYFUNCTION("""COMPUTED_VALUE"""),"Java;Kotlin;Objective-C;Swift;Other(s):")</f>
        <v>Java;Kotlin;Objective-C;Swift;Other(s):</v>
      </c>
    </row>
    <row r="2890">
      <c r="A2890" s="3">
        <v>2889.0</v>
      </c>
      <c r="B2890" s="4" t="str">
        <f>IFERROR(__xludf.DUMMYFUNCTION("""COMPUTED_VALUE"""),"HTML/CSS;Java;JavaScript;PHP")</f>
        <v>HTML/CSS;Java;JavaScript;PHP</v>
      </c>
    </row>
    <row r="2891">
      <c r="A2891" s="3">
        <v>2890.0</v>
      </c>
      <c r="B2891" s="4" t="str">
        <f>IFERROR(__xludf.DUMMYFUNCTION("""COMPUTED_VALUE"""),"Bash/Shell/PowerShell;Go;HTML/CSS;Java;JavaScript;Python;Ruby;Rust;SQL;Swift;TypeScript;WebAssembly")</f>
        <v>Bash/Shell/PowerShell;Go;HTML/CSS;Java;JavaScript;Python;Ruby;Rust;SQL;Swift;TypeScript;WebAssembly</v>
      </c>
    </row>
    <row r="2892">
      <c r="A2892" s="3">
        <v>2891.0</v>
      </c>
      <c r="B2892" s="4" t="str">
        <f>IFERROR(__xludf.DUMMYFUNCTION("""COMPUTED_VALUE"""),"Assembly;C;C++;HTML/CSS;Java;JavaScript;Ruby")</f>
        <v>Assembly;C;C++;HTML/CSS;Java;JavaScript;Ruby</v>
      </c>
    </row>
    <row r="2893">
      <c r="A2893" s="3">
        <v>2892.0</v>
      </c>
      <c r="B2893" s="4" t="str">
        <f>IFERROR(__xludf.DUMMYFUNCTION("""COMPUTED_VALUE"""),"Bash/Shell/PowerShell;Go;HTML/CSS;Kotlin;Python;SQL")</f>
        <v>Bash/Shell/PowerShell;Go;HTML/CSS;Kotlin;Python;SQL</v>
      </c>
    </row>
    <row r="2894">
      <c r="A2894" s="3">
        <v>2893.0</v>
      </c>
      <c r="B2894" s="4" t="str">
        <f>IFERROR(__xludf.DUMMYFUNCTION("""COMPUTED_VALUE"""),"Bash/Shell/PowerShell;Objective-C;Python;Swift")</f>
        <v>Bash/Shell/PowerShell;Objective-C;Python;Swift</v>
      </c>
    </row>
    <row r="2895">
      <c r="A2895" s="3">
        <v>2894.0</v>
      </c>
      <c r="B2895" s="4" t="str">
        <f>IFERROR(__xludf.DUMMYFUNCTION("""COMPUTED_VALUE"""),"Assembly;Bash/Shell/PowerShell;C;C++;HTML/CSS;JavaScript;PHP;Ruby")</f>
        <v>Assembly;Bash/Shell/PowerShell;C;C++;HTML/CSS;JavaScript;PHP;Ruby</v>
      </c>
    </row>
    <row r="2896">
      <c r="A2896" s="3">
        <v>2895.0</v>
      </c>
      <c r="B2896" s="4" t="str">
        <f>IFERROR(__xludf.DUMMYFUNCTION("""COMPUTED_VALUE"""),"C++;Go")</f>
        <v>C++;Go</v>
      </c>
    </row>
    <row r="2897">
      <c r="A2897" s="3">
        <v>2896.0</v>
      </c>
      <c r="B2897" s="4" t="str">
        <f>IFERROR(__xludf.DUMMYFUNCTION("""COMPUTED_VALUE"""),"Bash/Shell/PowerShell;C#;Go;HTML/CSS;JavaScript;PHP;Python;SQL;VBA")</f>
        <v>Bash/Shell/PowerShell;C#;Go;HTML/CSS;JavaScript;PHP;Python;SQL;VBA</v>
      </c>
    </row>
    <row r="2898">
      <c r="A2898" s="3">
        <v>2897.0</v>
      </c>
      <c r="B2898" s="4" t="str">
        <f>IFERROR(__xludf.DUMMYFUNCTION("""COMPUTED_VALUE"""),"HTML/CSS;JavaScript;PHP;SQL;TypeScript;Other(s):")</f>
        <v>HTML/CSS;JavaScript;PHP;SQL;TypeScript;Other(s):</v>
      </c>
    </row>
    <row r="2899">
      <c r="A2899" s="3">
        <v>2898.0</v>
      </c>
      <c r="B2899" s="4" t="str">
        <f>IFERROR(__xludf.DUMMYFUNCTION("""COMPUTED_VALUE"""),"HTML/CSS;JavaScript;PHP;SQL;Other(s):")</f>
        <v>HTML/CSS;JavaScript;PHP;SQL;Other(s):</v>
      </c>
    </row>
    <row r="2900">
      <c r="A2900" s="3">
        <v>2899.0</v>
      </c>
      <c r="B2900" s="4" t="str">
        <f>IFERROR(__xludf.DUMMYFUNCTION("""COMPUTED_VALUE"""),"C++;Dart;Go;HTML/CSS;SQL;VBA")</f>
        <v>C++;Dart;Go;HTML/CSS;SQL;VBA</v>
      </c>
    </row>
    <row r="2901">
      <c r="A2901" s="3">
        <v>2900.0</v>
      </c>
      <c r="B2901" s="4" t="str">
        <f>IFERROR(__xludf.DUMMYFUNCTION("""COMPUTED_VALUE"""),"Assembly;Bash/Shell/PowerShell;C;C++;HTML/CSS;Java;JavaScript;Python;SQL;TypeScript")</f>
        <v>Assembly;Bash/Shell/PowerShell;C;C++;HTML/CSS;Java;JavaScript;Python;SQL;TypeScript</v>
      </c>
    </row>
    <row r="2902">
      <c r="A2902" s="3">
        <v>2901.0</v>
      </c>
      <c r="B2902" s="4" t="str">
        <f>IFERROR(__xludf.DUMMYFUNCTION("""COMPUTED_VALUE"""),"C++;C#;HTML/CSS;Java;JavaScript;Kotlin;SQL;TypeScript")</f>
        <v>C++;C#;HTML/CSS;Java;JavaScript;Kotlin;SQL;TypeScript</v>
      </c>
    </row>
    <row r="2903">
      <c r="A2903" s="3">
        <v>2902.0</v>
      </c>
      <c r="B2903" s="4" t="str">
        <f>IFERROR(__xludf.DUMMYFUNCTION("""COMPUTED_VALUE"""),"HTML/CSS;Java;JavaScript;Python;SQL")</f>
        <v>HTML/CSS;Java;JavaScript;Python;SQL</v>
      </c>
    </row>
    <row r="2904">
      <c r="A2904" s="3">
        <v>2903.0</v>
      </c>
      <c r="B2904" s="4" t="str">
        <f>IFERROR(__xludf.DUMMYFUNCTION("""COMPUTED_VALUE"""),"Bash/Shell/PowerShell;C++;C#;HTML/CSS;JavaScript")</f>
        <v>Bash/Shell/PowerShell;C++;C#;HTML/CSS;JavaScript</v>
      </c>
    </row>
    <row r="2905">
      <c r="A2905" s="3">
        <v>2904.0</v>
      </c>
      <c r="B2905" s="4" t="str">
        <f>IFERROR(__xludf.DUMMYFUNCTION("""COMPUTED_VALUE"""),"Bash/Shell/PowerShell;HTML/CSS;Java;JavaScript;PHP;SQL")</f>
        <v>Bash/Shell/PowerShell;HTML/CSS;Java;JavaScript;PHP;SQL</v>
      </c>
    </row>
    <row r="2906">
      <c r="A2906" s="3">
        <v>2905.0</v>
      </c>
      <c r="B2906" s="4" t="str">
        <f>IFERROR(__xludf.DUMMYFUNCTION("""COMPUTED_VALUE"""),"Java")</f>
        <v>Java</v>
      </c>
    </row>
    <row r="2907">
      <c r="A2907" s="3">
        <v>2906.0</v>
      </c>
      <c r="B2907" s="4" t="str">
        <f>IFERROR(__xludf.DUMMYFUNCTION("""COMPUTED_VALUE"""),"Assembly;Bash/Shell/PowerShell;C;C++;C#;HTML/CSS;Java;JavaScript;Python;SQL;TypeScript")</f>
        <v>Assembly;Bash/Shell/PowerShell;C;C++;C#;HTML/CSS;Java;JavaScript;Python;SQL;TypeScript</v>
      </c>
    </row>
    <row r="2908">
      <c r="A2908" s="3">
        <v>2907.0</v>
      </c>
      <c r="B2908" s="4" t="str">
        <f>IFERROR(__xludf.DUMMYFUNCTION("""COMPUTED_VALUE"""),"C++;Java;Python")</f>
        <v>C++;Java;Python</v>
      </c>
    </row>
    <row r="2909">
      <c r="A2909" s="3">
        <v>2908.0</v>
      </c>
      <c r="B2909" s="4" t="str">
        <f>IFERROR(__xludf.DUMMYFUNCTION("""COMPUTED_VALUE"""),"Bash/Shell/PowerShell;C#;HTML/CSS;JavaScript;SQL;TypeScript;VBA")</f>
        <v>Bash/Shell/PowerShell;C#;HTML/CSS;JavaScript;SQL;TypeScript;VBA</v>
      </c>
    </row>
    <row r="2910">
      <c r="A2910" s="3">
        <v>2909.0</v>
      </c>
      <c r="B2910" s="4" t="str">
        <f>IFERROR(__xludf.DUMMYFUNCTION("""COMPUTED_VALUE"""),"Clojure")</f>
        <v>Clojure</v>
      </c>
    </row>
    <row r="2911">
      <c r="A2911" s="3">
        <v>2910.0</v>
      </c>
      <c r="B2911" s="4" t="str">
        <f>IFERROR(__xludf.DUMMYFUNCTION("""COMPUTED_VALUE"""),"HTML/CSS;JavaScript;PHP;SQL")</f>
        <v>HTML/CSS;JavaScript;PHP;SQL</v>
      </c>
    </row>
    <row r="2912">
      <c r="A2912" s="3">
        <v>2911.0</v>
      </c>
      <c r="B2912" s="4" t="str">
        <f>IFERROR(__xludf.DUMMYFUNCTION("""COMPUTED_VALUE"""),"Java;Python;Scala;SQL")</f>
        <v>Java;Python;Scala;SQL</v>
      </c>
    </row>
    <row r="2913">
      <c r="A2913" s="3">
        <v>2912.0</v>
      </c>
      <c r="B2913" s="4" t="str">
        <f>IFERROR(__xludf.DUMMYFUNCTION("""COMPUTED_VALUE"""),"C#;SQL")</f>
        <v>C#;SQL</v>
      </c>
    </row>
    <row r="2914">
      <c r="A2914" s="3">
        <v>2913.0</v>
      </c>
      <c r="B2914" s="4" t="str">
        <f>IFERROR(__xludf.DUMMYFUNCTION("""COMPUTED_VALUE"""),"HTML/CSS;Java;JavaScript;Python;SQL")</f>
        <v>HTML/CSS;Java;JavaScript;Python;SQL</v>
      </c>
    </row>
    <row r="2915">
      <c r="A2915" s="3">
        <v>2914.0</v>
      </c>
      <c r="B2915" s="4" t="str">
        <f>IFERROR(__xludf.DUMMYFUNCTION("""COMPUTED_VALUE"""),"Bash/Shell/PowerShell;HTML/CSS;JavaScript;Python")</f>
        <v>Bash/Shell/PowerShell;HTML/CSS;JavaScript;Python</v>
      </c>
    </row>
    <row r="2916">
      <c r="A2916" s="3">
        <v>2915.0</v>
      </c>
      <c r="B2916" s="4" t="str">
        <f>IFERROR(__xludf.DUMMYFUNCTION("""COMPUTED_VALUE"""),"Assembly;Bash/Shell/PowerShell;C;C++;HTML/CSS;Python;VBA")</f>
        <v>Assembly;Bash/Shell/PowerShell;C;C++;HTML/CSS;Python;VBA</v>
      </c>
    </row>
    <row r="2917">
      <c r="A2917" s="3">
        <v>2916.0</v>
      </c>
      <c r="B2917" s="4" t="str">
        <f>IFERROR(__xludf.DUMMYFUNCTION("""COMPUTED_VALUE"""),"C;HTML/CSS;Java;JavaScript;Python")</f>
        <v>C;HTML/CSS;Java;JavaScript;Python</v>
      </c>
    </row>
    <row r="2918">
      <c r="A2918" s="3">
        <v>2917.0</v>
      </c>
      <c r="B2918" s="4" t="str">
        <f>IFERROR(__xludf.DUMMYFUNCTION("""COMPUTED_VALUE"""),"HTML/CSS;JavaScript;Python;SQL")</f>
        <v>HTML/CSS;JavaScript;Python;SQL</v>
      </c>
    </row>
    <row r="2919">
      <c r="A2919" s="3">
        <v>2918.0</v>
      </c>
      <c r="B2919" s="4" t="str">
        <f>IFERROR(__xludf.DUMMYFUNCTION("""COMPUTED_VALUE"""),"C;C++;Java;Kotlin;SQL;Other(s):")</f>
        <v>C;C++;Java;Kotlin;SQL;Other(s):</v>
      </c>
    </row>
    <row r="2920">
      <c r="A2920" s="3">
        <v>2919.0</v>
      </c>
      <c r="B2920" s="4" t="str">
        <f>IFERROR(__xludf.DUMMYFUNCTION("""COMPUTED_VALUE"""),"Bash/Shell/PowerShell;C#;HTML/CSS;JavaScript;Kotlin;PHP;Python;SQL;TypeScript")</f>
        <v>Bash/Shell/PowerShell;C#;HTML/CSS;JavaScript;Kotlin;PHP;Python;SQL;TypeScript</v>
      </c>
    </row>
    <row r="2921">
      <c r="A2921" s="3">
        <v>2920.0</v>
      </c>
      <c r="B2921" s="4" t="str">
        <f>IFERROR(__xludf.DUMMYFUNCTION("""COMPUTED_VALUE"""),"Java;JavaScript;SQL")</f>
        <v>Java;JavaScript;SQL</v>
      </c>
    </row>
    <row r="2922">
      <c r="A2922" s="3">
        <v>2921.0</v>
      </c>
      <c r="B2922" s="4" t="str">
        <f>IFERROR(__xludf.DUMMYFUNCTION("""COMPUTED_VALUE"""),"HTML/CSS;JavaScript")</f>
        <v>HTML/CSS;JavaScript</v>
      </c>
    </row>
    <row r="2923">
      <c r="A2923" s="3">
        <v>2922.0</v>
      </c>
      <c r="B2923" s="4" t="str">
        <f>IFERROR(__xludf.DUMMYFUNCTION("""COMPUTED_VALUE"""),"Bash/Shell/PowerShell;Java;Python")</f>
        <v>Bash/Shell/PowerShell;Java;Python</v>
      </c>
    </row>
    <row r="2924">
      <c r="A2924" s="3">
        <v>2923.0</v>
      </c>
      <c r="B2924" s="4" t="str">
        <f>IFERROR(__xludf.DUMMYFUNCTION("""COMPUTED_VALUE"""),"C++;HTML/CSS;JavaScript;PHP")</f>
        <v>C++;HTML/CSS;JavaScript;PHP</v>
      </c>
    </row>
    <row r="2925">
      <c r="A2925" s="3">
        <v>2924.0</v>
      </c>
      <c r="B2925" s="4" t="str">
        <f>IFERROR(__xludf.DUMMYFUNCTION("""COMPUTED_VALUE"""),"HTML/CSS;JavaScript;PHP;Ruby;SQL")</f>
        <v>HTML/CSS;JavaScript;PHP;Ruby;SQL</v>
      </c>
    </row>
    <row r="2926">
      <c r="A2926" s="3">
        <v>2925.0</v>
      </c>
      <c r="B2926" s="4" t="str">
        <f>IFERROR(__xludf.DUMMYFUNCTION("""COMPUTED_VALUE"""),"Python")</f>
        <v>Python</v>
      </c>
    </row>
    <row r="2927">
      <c r="A2927" s="3">
        <v>2926.0</v>
      </c>
      <c r="B2927" s="4" t="str">
        <f>IFERROR(__xludf.DUMMYFUNCTION("""COMPUTED_VALUE"""),"HTML/CSS;Java;Kotlin")</f>
        <v>HTML/CSS;Java;Kotlin</v>
      </c>
    </row>
    <row r="2928">
      <c r="A2928" s="3">
        <v>2927.0</v>
      </c>
      <c r="B2928" s="4" t="str">
        <f>IFERROR(__xludf.DUMMYFUNCTION("""COMPUTED_VALUE"""),"Bash/Shell/PowerShell;HTML/CSS;Java;JavaScript;Python;TypeScript")</f>
        <v>Bash/Shell/PowerShell;HTML/CSS;Java;JavaScript;Python;TypeScript</v>
      </c>
    </row>
    <row r="2929">
      <c r="A2929" s="3">
        <v>2928.0</v>
      </c>
      <c r="B2929" s="4" t="str">
        <f>IFERROR(__xludf.DUMMYFUNCTION("""COMPUTED_VALUE"""),"Bash/Shell/PowerShell;Java;SQL")</f>
        <v>Bash/Shell/PowerShell;Java;SQL</v>
      </c>
    </row>
    <row r="2930">
      <c r="A2930" s="3">
        <v>2929.0</v>
      </c>
      <c r="B2930" s="4" t="str">
        <f>IFERROR(__xludf.DUMMYFUNCTION("""COMPUTED_VALUE"""),"C#;HTML/CSS;JavaScript;SQL;TypeScript")</f>
        <v>C#;HTML/CSS;JavaScript;SQL;TypeScript</v>
      </c>
    </row>
    <row r="2931">
      <c r="A2931" s="3">
        <v>2930.0</v>
      </c>
      <c r="B2931" s="4" t="str">
        <f>IFERROR(__xludf.DUMMYFUNCTION("""COMPUTED_VALUE"""),"Assembly;Bash/Shell/PowerShell;C;Dart;Java;Python;R;SQL")</f>
        <v>Assembly;Bash/Shell/PowerShell;C;Dart;Java;Python;R;SQL</v>
      </c>
    </row>
    <row r="2932">
      <c r="A2932" s="3">
        <v>2931.0</v>
      </c>
      <c r="B2932" s="4" t="str">
        <f>IFERROR(__xludf.DUMMYFUNCTION("""COMPUTED_VALUE"""),"Java;Kotlin")</f>
        <v>Java;Kotlin</v>
      </c>
    </row>
    <row r="2933">
      <c r="A2933" s="3">
        <v>2932.0</v>
      </c>
      <c r="B2933" s="4" t="str">
        <f>IFERROR(__xludf.DUMMYFUNCTION("""COMPUTED_VALUE"""),"Bash/Shell/PowerShell;HTML/CSS;PHP")</f>
        <v>Bash/Shell/PowerShell;HTML/CSS;PHP</v>
      </c>
    </row>
    <row r="2934">
      <c r="A2934" s="3">
        <v>2933.0</v>
      </c>
      <c r="B2934" s="4" t="str">
        <f>IFERROR(__xludf.DUMMYFUNCTION("""COMPUTED_VALUE"""),"HTML/CSS;JavaScript;Python;TypeScript")</f>
        <v>HTML/CSS;JavaScript;Python;TypeScript</v>
      </c>
    </row>
    <row r="2935">
      <c r="A2935" s="3">
        <v>2934.0</v>
      </c>
      <c r="B2935" s="4" t="str">
        <f>IFERROR(__xludf.DUMMYFUNCTION("""COMPUTED_VALUE"""),"Bash/Shell/PowerShell;JavaScript")</f>
        <v>Bash/Shell/PowerShell;JavaScript</v>
      </c>
    </row>
    <row r="2936">
      <c r="A2936" s="3">
        <v>2935.0</v>
      </c>
      <c r="B2936" s="4" t="str">
        <f>IFERROR(__xludf.DUMMYFUNCTION("""COMPUTED_VALUE"""),"Assembly;C;Python")</f>
        <v>Assembly;C;Python</v>
      </c>
    </row>
    <row r="2937">
      <c r="A2937" s="3">
        <v>2936.0</v>
      </c>
      <c r="B2937" s="4" t="str">
        <f>IFERROR(__xludf.DUMMYFUNCTION("""COMPUTED_VALUE"""),"C;C++;Python")</f>
        <v>C;C++;Python</v>
      </c>
    </row>
    <row r="2938">
      <c r="A2938" s="3">
        <v>2937.0</v>
      </c>
      <c r="B2938" s="4" t="str">
        <f>IFERROR(__xludf.DUMMYFUNCTION("""COMPUTED_VALUE"""),"C;C++;C#;HTML/CSS;Java;JavaScript;SQL;TypeScript")</f>
        <v>C;C++;C#;HTML/CSS;Java;JavaScript;SQL;TypeScript</v>
      </c>
    </row>
    <row r="2939">
      <c r="A2939" s="3">
        <v>2938.0</v>
      </c>
      <c r="B2939" s="4" t="str">
        <f>IFERROR(__xludf.DUMMYFUNCTION("""COMPUTED_VALUE"""),"Bash/Shell/PowerShell;Go;HTML/CSS;JavaScript;Python;Ruby;SQL")</f>
        <v>Bash/Shell/PowerShell;Go;HTML/CSS;JavaScript;Python;Ruby;SQL</v>
      </c>
    </row>
    <row r="2940">
      <c r="A2940" s="3">
        <v>2939.0</v>
      </c>
      <c r="B2940" s="4" t="str">
        <f>IFERROR(__xludf.DUMMYFUNCTION("""COMPUTED_VALUE"""),"C#;Java")</f>
        <v>C#;Java</v>
      </c>
    </row>
    <row r="2941">
      <c r="A2941" s="3">
        <v>2940.0</v>
      </c>
      <c r="B2941" s="4" t="str">
        <f>IFERROR(__xludf.DUMMYFUNCTION("""COMPUTED_VALUE"""),"Java;Kotlin;Python")</f>
        <v>Java;Kotlin;Python</v>
      </c>
    </row>
    <row r="2942">
      <c r="A2942" s="3">
        <v>2941.0</v>
      </c>
      <c r="B2942" s="4" t="str">
        <f>IFERROR(__xludf.DUMMYFUNCTION("""COMPUTED_VALUE"""),"C;C++;HTML/CSS;PHP;Other(s):")</f>
        <v>C;C++;HTML/CSS;PHP;Other(s):</v>
      </c>
    </row>
    <row r="2943">
      <c r="A2943" s="3">
        <v>2942.0</v>
      </c>
      <c r="B2943" s="4" t="str">
        <f>IFERROR(__xludf.DUMMYFUNCTION("""COMPUTED_VALUE"""),"HTML/CSS;JavaScript;PHP")</f>
        <v>HTML/CSS;JavaScript;PHP</v>
      </c>
    </row>
    <row r="2944">
      <c r="A2944" s="3">
        <v>2943.0</v>
      </c>
      <c r="B2944" s="4" t="str">
        <f>IFERROR(__xludf.DUMMYFUNCTION("""COMPUTED_VALUE"""),"C#;HTML/CSS;JavaScript;Rust;SQL;TypeScript")</f>
        <v>C#;HTML/CSS;JavaScript;Rust;SQL;TypeScript</v>
      </c>
    </row>
    <row r="2945">
      <c r="A2945" s="3">
        <v>2944.0</v>
      </c>
      <c r="B2945" s="4" t="str">
        <f>IFERROR(__xludf.DUMMYFUNCTION("""COMPUTED_VALUE"""),"Bash/Shell/PowerShell;HTML/CSS;JavaScript;PHP;Ruby;SQL;TypeScript;Other(s):")</f>
        <v>Bash/Shell/PowerShell;HTML/CSS;JavaScript;PHP;Ruby;SQL;TypeScript;Other(s):</v>
      </c>
    </row>
    <row r="2946">
      <c r="A2946" s="3">
        <v>2945.0</v>
      </c>
      <c r="B2946" s="4" t="str">
        <f>IFERROR(__xludf.DUMMYFUNCTION("""COMPUTED_VALUE"""),"Bash/Shell/PowerShell;C#;HTML/CSS;JavaScript")</f>
        <v>Bash/Shell/PowerShell;C#;HTML/CSS;JavaScript</v>
      </c>
    </row>
    <row r="2947">
      <c r="A2947" s="3">
        <v>2946.0</v>
      </c>
      <c r="B2947" s="4" t="str">
        <f>IFERROR(__xludf.DUMMYFUNCTION("""COMPUTED_VALUE"""),"C;C++;HTML/CSS;Java;JavaScript;Python;VBA")</f>
        <v>C;C++;HTML/CSS;Java;JavaScript;Python;VBA</v>
      </c>
    </row>
    <row r="2948">
      <c r="A2948" s="3">
        <v>2947.0</v>
      </c>
      <c r="B2948" s="4" t="str">
        <f>IFERROR(__xludf.DUMMYFUNCTION("""COMPUTED_VALUE"""),"Dart;Go;JavaScript;Rust;WebAssembly")</f>
        <v>Dart;Go;JavaScript;Rust;WebAssembly</v>
      </c>
    </row>
    <row r="2949">
      <c r="A2949" s="3">
        <v>2948.0</v>
      </c>
      <c r="B2949" s="4" t="str">
        <f>IFERROR(__xludf.DUMMYFUNCTION("""COMPUTED_VALUE"""),"C#;HTML/CSS;JavaScript;SQL;VBA")</f>
        <v>C#;HTML/CSS;JavaScript;SQL;VBA</v>
      </c>
    </row>
    <row r="2950">
      <c r="A2950" s="3">
        <v>2949.0</v>
      </c>
      <c r="B2950" s="4" t="str">
        <f>IFERROR(__xludf.DUMMYFUNCTION("""COMPUTED_VALUE"""),"Bash/Shell/PowerShell;C;HTML/CSS;Java;JavaScript;Python;Ruby;SQL;TypeScript")</f>
        <v>Bash/Shell/PowerShell;C;HTML/CSS;Java;JavaScript;Python;Ruby;SQL;TypeScript</v>
      </c>
    </row>
    <row r="2951">
      <c r="A2951" s="3">
        <v>2950.0</v>
      </c>
      <c r="B2951" s="4" t="str">
        <f>IFERROR(__xludf.DUMMYFUNCTION("""COMPUTED_VALUE"""),"C#;HTML/CSS;Java;JavaScript;Kotlin;SQL;TypeScript")</f>
        <v>C#;HTML/CSS;Java;JavaScript;Kotlin;SQL;TypeScript</v>
      </c>
    </row>
    <row r="2952">
      <c r="A2952" s="3">
        <v>2951.0</v>
      </c>
      <c r="B2952" s="4" t="str">
        <f>IFERROR(__xludf.DUMMYFUNCTION("""COMPUTED_VALUE"""),"Bash/Shell/PowerShell;HTML/CSS;Java;JavaScript;PHP;SQL")</f>
        <v>Bash/Shell/PowerShell;HTML/CSS;Java;JavaScript;PHP;SQL</v>
      </c>
    </row>
    <row r="2953">
      <c r="A2953" s="3">
        <v>2952.0</v>
      </c>
      <c r="B2953" s="4" t="str">
        <f>IFERROR(__xludf.DUMMYFUNCTION("""COMPUTED_VALUE"""),"HTML/CSS;Java;JavaScript")</f>
        <v>HTML/CSS;Java;JavaScript</v>
      </c>
    </row>
    <row r="2954">
      <c r="A2954" s="3">
        <v>2953.0</v>
      </c>
      <c r="B2954" s="4" t="str">
        <f>IFERROR(__xludf.DUMMYFUNCTION("""COMPUTED_VALUE"""),"HTML/CSS;Java;JavaScript;PHP;Python")</f>
        <v>HTML/CSS;Java;JavaScript;PHP;Python</v>
      </c>
    </row>
    <row r="2955">
      <c r="A2955" s="3">
        <v>2954.0</v>
      </c>
      <c r="B2955" s="4" t="str">
        <f>IFERROR(__xludf.DUMMYFUNCTION("""COMPUTED_VALUE"""),"Bash/Shell/PowerShell;C#;HTML/CSS;Java;JavaScript;SQL;TypeScript")</f>
        <v>Bash/Shell/PowerShell;C#;HTML/CSS;Java;JavaScript;SQL;TypeScript</v>
      </c>
    </row>
    <row r="2956">
      <c r="A2956" s="3">
        <v>2955.0</v>
      </c>
      <c r="B2956" s="4" t="str">
        <f>IFERROR(__xludf.DUMMYFUNCTION("""COMPUTED_VALUE"""),"Other(s):")</f>
        <v>Other(s):</v>
      </c>
    </row>
    <row r="2957">
      <c r="A2957" s="3">
        <v>2956.0</v>
      </c>
      <c r="B2957" s="4" t="str">
        <f>IFERROR(__xludf.DUMMYFUNCTION("""COMPUTED_VALUE"""),"Bash/Shell/PowerShell;C#;Go;HTML/CSS;JavaScript;Kotlin;Python;SQL;TypeScript")</f>
        <v>Bash/Shell/PowerShell;C#;Go;HTML/CSS;JavaScript;Kotlin;Python;SQL;TypeScript</v>
      </c>
    </row>
    <row r="2958">
      <c r="A2958" s="3">
        <v>2957.0</v>
      </c>
      <c r="B2958" s="4" t="str">
        <f>IFERROR(__xludf.DUMMYFUNCTION("""COMPUTED_VALUE"""),"Swift")</f>
        <v>Swift</v>
      </c>
    </row>
    <row r="2959">
      <c r="A2959" s="3">
        <v>2958.0</v>
      </c>
      <c r="B2959" s="4" t="str">
        <f>IFERROR(__xludf.DUMMYFUNCTION("""COMPUTED_VALUE"""),"HTML/CSS;Java;JavaScript;SQL")</f>
        <v>HTML/CSS;Java;JavaScript;SQL</v>
      </c>
    </row>
    <row r="2960">
      <c r="A2960" s="3">
        <v>2959.0</v>
      </c>
      <c r="B2960" s="4" t="str">
        <f>IFERROR(__xludf.DUMMYFUNCTION("""COMPUTED_VALUE"""),"C#;Java;JavaScript;PHP;SQL;Swift")</f>
        <v>C#;Java;JavaScript;PHP;SQL;Swift</v>
      </c>
    </row>
    <row r="2961">
      <c r="A2961" s="3">
        <v>2960.0</v>
      </c>
      <c r="B2961" s="4" t="str">
        <f>IFERROR(__xludf.DUMMYFUNCTION("""COMPUTED_VALUE"""),"Bash/Shell/PowerShell;HTML/CSS;JavaScript;PHP;Python;SQL")</f>
        <v>Bash/Shell/PowerShell;HTML/CSS;JavaScript;PHP;Python;SQL</v>
      </c>
    </row>
    <row r="2962">
      <c r="A2962" s="3">
        <v>2961.0</v>
      </c>
      <c r="B2962" s="4" t="str">
        <f>IFERROR(__xludf.DUMMYFUNCTION("""COMPUTED_VALUE"""),"Bash/Shell/PowerShell;Go;HTML/CSS;JavaScript;Objective-C;Ruby;SQL;Swift;TypeScript")</f>
        <v>Bash/Shell/PowerShell;Go;HTML/CSS;JavaScript;Objective-C;Ruby;SQL;Swift;TypeScript</v>
      </c>
    </row>
    <row r="2963">
      <c r="A2963" s="3">
        <v>2962.0</v>
      </c>
      <c r="B2963" s="4" t="str">
        <f>IFERROR(__xludf.DUMMYFUNCTION("""COMPUTED_VALUE"""),"Bash/Shell/PowerShell;Go;Java;Kotlin;Python")</f>
        <v>Bash/Shell/PowerShell;Go;Java;Kotlin;Python</v>
      </c>
    </row>
    <row r="2964">
      <c r="A2964" s="3">
        <v>2963.0</v>
      </c>
      <c r="B2964" s="4" t="str">
        <f>IFERROR(__xludf.DUMMYFUNCTION("""COMPUTED_VALUE"""),"Bash/Shell/PowerShell;C;Python")</f>
        <v>Bash/Shell/PowerShell;C;Python</v>
      </c>
    </row>
    <row r="2965">
      <c r="A2965" s="3">
        <v>2964.0</v>
      </c>
      <c r="B2965" s="4" t="str">
        <f>IFERROR(__xludf.DUMMYFUNCTION("""COMPUTED_VALUE"""),"Assembly;C;C++;C#;HTML/CSS;Java;JavaScript;Python")</f>
        <v>Assembly;C;C++;C#;HTML/CSS;Java;JavaScript;Python</v>
      </c>
    </row>
    <row r="2966">
      <c r="A2966" s="3">
        <v>2965.0</v>
      </c>
      <c r="B2966" s="4" t="str">
        <f>IFERROR(__xludf.DUMMYFUNCTION("""COMPUTED_VALUE"""),"C;JavaScript;Python")</f>
        <v>C;JavaScript;Python</v>
      </c>
    </row>
    <row r="2967">
      <c r="A2967" s="3">
        <v>2966.0</v>
      </c>
      <c r="B2967" s="4" t="str">
        <f>IFERROR(__xludf.DUMMYFUNCTION("""COMPUTED_VALUE"""),"Bash/Shell/PowerShell;Go;JavaScript;PHP;Python;Other(s):")</f>
        <v>Bash/Shell/PowerShell;Go;JavaScript;PHP;Python;Other(s):</v>
      </c>
    </row>
    <row r="2968">
      <c r="A2968" s="3">
        <v>2967.0</v>
      </c>
      <c r="B2968" s="4" t="str">
        <f>IFERROR(__xludf.DUMMYFUNCTION("""COMPUTED_VALUE"""),"C#;HTML/CSS;TypeScript")</f>
        <v>C#;HTML/CSS;TypeScript</v>
      </c>
    </row>
    <row r="2969">
      <c r="A2969" s="3">
        <v>2968.0</v>
      </c>
      <c r="B2969" s="4" t="str">
        <f>IFERROR(__xludf.DUMMYFUNCTION("""COMPUTED_VALUE"""),"Bash/Shell/PowerShell;C;C++;Go;Java;JavaScript;Python;SQL")</f>
        <v>Bash/Shell/PowerShell;C;C++;Go;Java;JavaScript;Python;SQL</v>
      </c>
    </row>
    <row r="2970">
      <c r="A2970" s="3">
        <v>2969.0</v>
      </c>
      <c r="B2970" s="4" t="str">
        <f>IFERROR(__xludf.DUMMYFUNCTION("""COMPUTED_VALUE"""),"Bash/Shell/PowerShell;HTML/CSS;Java;JavaScript;Kotlin;Python;TypeScript")</f>
        <v>Bash/Shell/PowerShell;HTML/CSS;Java;JavaScript;Kotlin;Python;TypeScript</v>
      </c>
    </row>
    <row r="2971">
      <c r="A2971" s="3">
        <v>2970.0</v>
      </c>
      <c r="B2971" s="4" t="str">
        <f>IFERROR(__xludf.DUMMYFUNCTION("""COMPUTED_VALUE"""),"C;C++;Objective-C;Swift;TypeScript")</f>
        <v>C;C++;Objective-C;Swift;TypeScript</v>
      </c>
    </row>
    <row r="2972">
      <c r="A2972" s="3">
        <v>2971.0</v>
      </c>
      <c r="B2972" s="4" t="str">
        <f>IFERROR(__xludf.DUMMYFUNCTION("""COMPUTED_VALUE"""),"Bash/Shell/PowerShell;JavaScript;TypeScript")</f>
        <v>Bash/Shell/PowerShell;JavaScript;TypeScript</v>
      </c>
    </row>
    <row r="2973">
      <c r="A2973" s="3">
        <v>2972.0</v>
      </c>
      <c r="B2973" s="4" t="str">
        <f>IFERROR(__xludf.DUMMYFUNCTION("""COMPUTED_VALUE"""),"Bash/Shell/PowerShell;C#;HTML/CSS;Java;JavaScript;PHP;Python;SQL;TypeScript")</f>
        <v>Bash/Shell/PowerShell;C#;HTML/CSS;Java;JavaScript;PHP;Python;SQL;TypeScript</v>
      </c>
    </row>
    <row r="2974">
      <c r="A2974" s="3">
        <v>2973.0</v>
      </c>
      <c r="B2974" s="4" t="str">
        <f>IFERROR(__xludf.DUMMYFUNCTION("""COMPUTED_VALUE"""),"HTML/CSS;JavaScript;Kotlin;Python;Scala;SQL;TypeScript")</f>
        <v>HTML/CSS;JavaScript;Kotlin;Python;Scala;SQL;TypeScript</v>
      </c>
    </row>
    <row r="2975">
      <c r="A2975" s="3">
        <v>2974.0</v>
      </c>
      <c r="B2975" s="4" t="str">
        <f>IFERROR(__xludf.DUMMYFUNCTION("""COMPUTED_VALUE"""),"HTML/CSS;JavaScript;TypeScript")</f>
        <v>HTML/CSS;JavaScript;TypeScript</v>
      </c>
    </row>
    <row r="2976">
      <c r="A2976" s="3">
        <v>2975.0</v>
      </c>
      <c r="B2976" s="4" t="str">
        <f>IFERROR(__xludf.DUMMYFUNCTION("""COMPUTED_VALUE"""),"HTML/CSS;JavaScript;Python")</f>
        <v>HTML/CSS;JavaScript;Python</v>
      </c>
    </row>
    <row r="2977">
      <c r="A2977" s="3">
        <v>2976.0</v>
      </c>
      <c r="B2977" s="4" t="str">
        <f>IFERROR(__xludf.DUMMYFUNCTION("""COMPUTED_VALUE"""),"C;C++;C#;HTML/CSS;JavaScript;PHP;SQL")</f>
        <v>C;C++;C#;HTML/CSS;JavaScript;PHP;SQL</v>
      </c>
    </row>
    <row r="2978">
      <c r="A2978" s="3">
        <v>2977.0</v>
      </c>
      <c r="B2978" s="4" t="str">
        <f>IFERROR(__xludf.DUMMYFUNCTION("""COMPUTED_VALUE"""),"Assembly;C;C++;C#;HTML/CSS;JavaScript;Python;TypeScript")</f>
        <v>Assembly;C;C++;C#;HTML/CSS;JavaScript;Python;TypeScript</v>
      </c>
    </row>
    <row r="2979">
      <c r="A2979" s="3">
        <v>2978.0</v>
      </c>
      <c r="B2979" s="4" t="str">
        <f>IFERROR(__xludf.DUMMYFUNCTION("""COMPUTED_VALUE"""),"Assembly;C;C++;C#;HTML/CSS;Java;JavaScript;VBA")</f>
        <v>Assembly;C;C++;C#;HTML/CSS;Java;JavaScript;VBA</v>
      </c>
    </row>
    <row r="2980">
      <c r="A2980" s="3">
        <v>2979.0</v>
      </c>
      <c r="B2980" s="4" t="str">
        <f>IFERROR(__xludf.DUMMYFUNCTION("""COMPUTED_VALUE"""),"Dart;HTML/CSS;JavaScript;PHP")</f>
        <v>Dart;HTML/CSS;JavaScript;PHP</v>
      </c>
    </row>
    <row r="2981">
      <c r="A2981" s="3">
        <v>2980.0</v>
      </c>
      <c r="B2981" s="4" t="str">
        <f>IFERROR(__xludf.DUMMYFUNCTION("""COMPUTED_VALUE"""),"JavaScript;PHP;SQL;TypeScript")</f>
        <v>JavaScript;PHP;SQL;TypeScript</v>
      </c>
    </row>
    <row r="2982">
      <c r="A2982" s="3">
        <v>2981.0</v>
      </c>
      <c r="B2982" s="4" t="str">
        <f>IFERROR(__xludf.DUMMYFUNCTION("""COMPUTED_VALUE"""),"Bash/Shell/PowerShell;C;C++;C#;HTML/CSS;JavaScript;SQL;TypeScript")</f>
        <v>Bash/Shell/PowerShell;C;C++;C#;HTML/CSS;JavaScript;SQL;TypeScript</v>
      </c>
    </row>
    <row r="2983">
      <c r="A2983" s="3">
        <v>2982.0</v>
      </c>
      <c r="B2983" s="4" t="str">
        <f>IFERROR(__xludf.DUMMYFUNCTION("""COMPUTED_VALUE"""),"HTML/CSS;JavaScript;PHP")</f>
        <v>HTML/CSS;JavaScript;PHP</v>
      </c>
    </row>
    <row r="2984">
      <c r="A2984" s="3">
        <v>2983.0</v>
      </c>
      <c r="B2984" s="4" t="str">
        <f>IFERROR(__xludf.DUMMYFUNCTION("""COMPUTED_VALUE"""),"C;C++;HTML/CSS;Java;PHP;Python;SQL")</f>
        <v>C;C++;HTML/CSS;Java;PHP;Python;SQL</v>
      </c>
    </row>
    <row r="2985">
      <c r="A2985" s="3">
        <v>2984.0</v>
      </c>
      <c r="B2985" s="4" t="str">
        <f>IFERROR(__xludf.DUMMYFUNCTION("""COMPUTED_VALUE"""),"Java")</f>
        <v>Java</v>
      </c>
    </row>
    <row r="2986">
      <c r="A2986" s="3">
        <v>2985.0</v>
      </c>
      <c r="B2986" s="4" t="str">
        <f>IFERROR(__xludf.DUMMYFUNCTION("""COMPUTED_VALUE"""),"HTML/CSS;JavaScript;Python")</f>
        <v>HTML/CSS;JavaScript;Python</v>
      </c>
    </row>
    <row r="2987">
      <c r="A2987" s="3">
        <v>2986.0</v>
      </c>
      <c r="B2987" s="4" t="str">
        <f>IFERROR(__xludf.DUMMYFUNCTION("""COMPUTED_VALUE"""),"C#;Ruby;Swift")</f>
        <v>C#;Ruby;Swift</v>
      </c>
    </row>
    <row r="2988">
      <c r="A2988" s="3">
        <v>2987.0</v>
      </c>
      <c r="B2988" s="4" t="str">
        <f>IFERROR(__xludf.DUMMYFUNCTION("""COMPUTED_VALUE"""),"Go;Java;Python;Other(s):")</f>
        <v>Go;Java;Python;Other(s):</v>
      </c>
    </row>
    <row r="2989">
      <c r="A2989" s="3">
        <v>2988.0</v>
      </c>
      <c r="B2989" s="4" t="str">
        <f>IFERROR(__xludf.DUMMYFUNCTION("""COMPUTED_VALUE"""),"C;C++;HTML/CSS;JavaScript;PHP;Other(s):")</f>
        <v>C;C++;HTML/CSS;JavaScript;PHP;Other(s):</v>
      </c>
    </row>
    <row r="2990">
      <c r="A2990" s="3">
        <v>2989.0</v>
      </c>
      <c r="B2990" s="4" t="str">
        <f>IFERROR(__xludf.DUMMYFUNCTION("""COMPUTED_VALUE"""),"C++;HTML/CSS;JavaScript;Kotlin;TypeScript;Other(s):")</f>
        <v>C++;HTML/CSS;JavaScript;Kotlin;TypeScript;Other(s):</v>
      </c>
    </row>
    <row r="2991">
      <c r="A2991" s="3">
        <v>2990.0</v>
      </c>
      <c r="B2991" s="4" t="str">
        <f>IFERROR(__xludf.DUMMYFUNCTION("""COMPUTED_VALUE"""),"Bash/Shell/PowerShell;HTML/CSS;JavaScript;Python;SQL")</f>
        <v>Bash/Shell/PowerShell;HTML/CSS;JavaScript;Python;SQL</v>
      </c>
    </row>
    <row r="2992">
      <c r="A2992" s="3">
        <v>2991.0</v>
      </c>
      <c r="B2992" s="4" t="str">
        <f>IFERROR(__xludf.DUMMYFUNCTION("""COMPUTED_VALUE"""),"Bash/Shell/PowerShell;C;C++;C#;HTML/CSS;Java;JavaScript;PHP;Python;SQL;VBA")</f>
        <v>Bash/Shell/PowerShell;C;C++;C#;HTML/CSS;Java;JavaScript;PHP;Python;SQL;VBA</v>
      </c>
    </row>
    <row r="2993">
      <c r="A2993" s="3">
        <v>2992.0</v>
      </c>
      <c r="B2993" s="4" t="str">
        <f>IFERROR(__xludf.DUMMYFUNCTION("""COMPUTED_VALUE"""),"Bash/Shell/PowerShell;C;HTML/CSS;Java;JavaScript;SQL")</f>
        <v>Bash/Shell/PowerShell;C;HTML/CSS;Java;JavaScript;SQL</v>
      </c>
    </row>
    <row r="2994">
      <c r="A2994" s="3">
        <v>2993.0</v>
      </c>
      <c r="B2994" s="4" t="str">
        <f>IFERROR(__xludf.DUMMYFUNCTION("""COMPUTED_VALUE"""),"HTML/CSS;PHP;SQL")</f>
        <v>HTML/CSS;PHP;SQL</v>
      </c>
    </row>
    <row r="2995">
      <c r="A2995" s="3">
        <v>2994.0</v>
      </c>
      <c r="B2995" s="4" t="str">
        <f>IFERROR(__xludf.DUMMYFUNCTION("""COMPUTED_VALUE"""),"HTML/CSS;Java;JavaScript;PHP;Python;SQL")</f>
        <v>HTML/CSS;Java;JavaScript;PHP;Python;SQL</v>
      </c>
    </row>
    <row r="2996">
      <c r="A2996" s="3">
        <v>2995.0</v>
      </c>
      <c r="B2996" s="4" t="str">
        <f>IFERROR(__xludf.DUMMYFUNCTION("""COMPUTED_VALUE"""),"C;C++;C#;HTML/CSS;JavaScript;SQL")</f>
        <v>C;C++;C#;HTML/CSS;JavaScript;SQL</v>
      </c>
    </row>
    <row r="2997">
      <c r="A2997" s="3">
        <v>2996.0</v>
      </c>
      <c r="B2997" s="4" t="str">
        <f>IFERROR(__xludf.DUMMYFUNCTION("""COMPUTED_VALUE"""),"Bash/Shell/PowerShell;C++;C#;Go;Java;Kotlin;Python;SQL")</f>
        <v>Bash/Shell/PowerShell;C++;C#;Go;Java;Kotlin;Python;SQL</v>
      </c>
    </row>
    <row r="2998">
      <c r="A2998" s="3">
        <v>2997.0</v>
      </c>
      <c r="B2998" s="4" t="str">
        <f>IFERROR(__xludf.DUMMYFUNCTION("""COMPUTED_VALUE"""),"Bash/Shell/PowerShell;HTML/CSS;Java;JavaScript;PHP;SQL")</f>
        <v>Bash/Shell/PowerShell;HTML/CSS;Java;JavaScript;PHP;SQL</v>
      </c>
    </row>
    <row r="2999">
      <c r="A2999" s="3">
        <v>2998.0</v>
      </c>
      <c r="B2999" s="4" t="str">
        <f>IFERROR(__xludf.DUMMYFUNCTION("""COMPUTED_VALUE"""),"Bash/Shell/PowerShell;HTML/CSS;JavaScript;Ruby")</f>
        <v>Bash/Shell/PowerShell;HTML/CSS;JavaScript;Ruby</v>
      </c>
    </row>
    <row r="3000">
      <c r="A3000" s="3">
        <v>2999.0</v>
      </c>
      <c r="B3000" s="4" t="str">
        <f>IFERROR(__xludf.DUMMYFUNCTION("""COMPUTED_VALUE"""),"HTML/CSS;Java;JavaScript;Objective-C;SQL;Swift")</f>
        <v>HTML/CSS;Java;JavaScript;Objective-C;SQL;Swift</v>
      </c>
    </row>
    <row r="3001">
      <c r="A3001" s="3">
        <v>3000.0</v>
      </c>
      <c r="B3001" s="4" t="str">
        <f>IFERROR(__xludf.DUMMYFUNCTION("""COMPUTED_VALUE"""),"Java;Python")</f>
        <v>Java;Python</v>
      </c>
    </row>
    <row r="3002">
      <c r="A3002" s="3">
        <v>3001.0</v>
      </c>
      <c r="B3002" s="4" t="str">
        <f>IFERROR(__xludf.DUMMYFUNCTION("""COMPUTED_VALUE"""),"Java;PHP;Python;SQL")</f>
        <v>Java;PHP;Python;SQL</v>
      </c>
    </row>
    <row r="3003">
      <c r="A3003" s="3">
        <v>3002.0</v>
      </c>
      <c r="B3003" s="4" t="str">
        <f>IFERROR(__xludf.DUMMYFUNCTION("""COMPUTED_VALUE"""),"C#;HTML/CSS;JavaScript;Python;VBA;Other(s):")</f>
        <v>C#;HTML/CSS;JavaScript;Python;VBA;Other(s):</v>
      </c>
    </row>
    <row r="3004">
      <c r="A3004" s="3">
        <v>3003.0</v>
      </c>
      <c r="B3004" s="4" t="str">
        <f>IFERROR(__xludf.DUMMYFUNCTION("""COMPUTED_VALUE"""),"Bash/Shell/PowerShell;C;C++;C#;JavaScript;PHP;SQL")</f>
        <v>Bash/Shell/PowerShell;C;C++;C#;JavaScript;PHP;SQL</v>
      </c>
    </row>
    <row r="3005">
      <c r="A3005" s="3">
        <v>3004.0</v>
      </c>
      <c r="B3005" s="4" t="str">
        <f>IFERROR(__xludf.DUMMYFUNCTION("""COMPUTED_VALUE"""),"HTML/CSS;JavaScript;TypeScript;Other(s):")</f>
        <v>HTML/CSS;JavaScript;TypeScript;Other(s):</v>
      </c>
    </row>
    <row r="3006">
      <c r="A3006" s="3">
        <v>3005.0</v>
      </c>
      <c r="B3006" s="4" t="str">
        <f>IFERROR(__xludf.DUMMYFUNCTION("""COMPUTED_VALUE"""),"Assembly;Bash/Shell/PowerShell;C;HTML/CSS;JavaScript;PHP;Python;SQL")</f>
        <v>Assembly;Bash/Shell/PowerShell;C;HTML/CSS;JavaScript;PHP;Python;SQL</v>
      </c>
    </row>
    <row r="3007">
      <c r="A3007" s="3">
        <v>3006.0</v>
      </c>
      <c r="B3007" s="4" t="str">
        <f>IFERROR(__xludf.DUMMYFUNCTION("""COMPUTED_VALUE"""),"Bash/Shell/PowerShell;Clojure;HTML/CSS;Java;JavaScript")</f>
        <v>Bash/Shell/PowerShell;Clojure;HTML/CSS;Java;JavaScript</v>
      </c>
    </row>
    <row r="3008">
      <c r="A3008" s="3">
        <v>3007.0</v>
      </c>
      <c r="B3008" s="4" t="str">
        <f>IFERROR(__xludf.DUMMYFUNCTION("""COMPUTED_VALUE"""),"C++;HTML/CSS;JavaScript;SQL")</f>
        <v>C++;HTML/CSS;JavaScript;SQL</v>
      </c>
    </row>
    <row r="3009">
      <c r="A3009" s="3">
        <v>3008.0</v>
      </c>
      <c r="B3009" s="4" t="str">
        <f>IFERROR(__xludf.DUMMYFUNCTION("""COMPUTED_VALUE"""),"C#;HTML/CSS;Java;JavaScript;PHP;SQL;VBA")</f>
        <v>C#;HTML/CSS;Java;JavaScript;PHP;SQL;VBA</v>
      </c>
    </row>
    <row r="3010">
      <c r="A3010" s="3">
        <v>3009.0</v>
      </c>
      <c r="B3010" s="4" t="str">
        <f>IFERROR(__xludf.DUMMYFUNCTION("""COMPUTED_VALUE"""),"C;C++;C#;HTML/CSS;Java;JavaScript;SQL;WebAssembly")</f>
        <v>C;C++;C#;HTML/CSS;Java;JavaScript;SQL;WebAssembly</v>
      </c>
    </row>
    <row r="3011">
      <c r="A3011" s="3">
        <v>3010.0</v>
      </c>
      <c r="B3011" s="4" t="str">
        <f>IFERROR(__xludf.DUMMYFUNCTION("""COMPUTED_VALUE"""),"Bash/Shell/PowerShell;HTML/CSS;JavaScript;PHP;Python;SQL;Swift")</f>
        <v>Bash/Shell/PowerShell;HTML/CSS;JavaScript;PHP;Python;SQL;Swift</v>
      </c>
    </row>
    <row r="3012">
      <c r="A3012" s="3">
        <v>3011.0</v>
      </c>
      <c r="B3012" s="4" t="str">
        <f>IFERROR(__xludf.DUMMYFUNCTION("""COMPUTED_VALUE"""),"C#;HTML/CSS;JavaScript;SQL;TypeScript")</f>
        <v>C#;HTML/CSS;JavaScript;SQL;TypeScript</v>
      </c>
    </row>
    <row r="3013">
      <c r="A3013" s="3">
        <v>3012.0</v>
      </c>
      <c r="B3013" s="4" t="str">
        <f>IFERROR(__xludf.DUMMYFUNCTION("""COMPUTED_VALUE"""),"Bash/Shell/PowerShell;HTML/CSS;Java;JavaScript;Kotlin")</f>
        <v>Bash/Shell/PowerShell;HTML/CSS;Java;JavaScript;Kotlin</v>
      </c>
    </row>
    <row r="3014">
      <c r="A3014" s="3">
        <v>3013.0</v>
      </c>
      <c r="B3014" s="4" t="str">
        <f>IFERROR(__xludf.DUMMYFUNCTION("""COMPUTED_VALUE"""),"C#;HTML/CSS;JavaScript;SQL")</f>
        <v>C#;HTML/CSS;JavaScript;SQL</v>
      </c>
    </row>
    <row r="3015">
      <c r="A3015" s="3">
        <v>3014.0</v>
      </c>
      <c r="B3015" s="4" t="str">
        <f>IFERROR(__xludf.DUMMYFUNCTION("""COMPUTED_VALUE"""),"C;C++;C#;Java;JavaScript")</f>
        <v>C;C++;C#;Java;JavaScript</v>
      </c>
    </row>
    <row r="3016">
      <c r="A3016" s="3">
        <v>3015.0</v>
      </c>
      <c r="B3016" s="4" t="str">
        <f>IFERROR(__xludf.DUMMYFUNCTION("""COMPUTED_VALUE"""),"Bash/Shell/PowerShell;C#;HTML/CSS;JavaScript;Python")</f>
        <v>Bash/Shell/PowerShell;C#;HTML/CSS;JavaScript;Python</v>
      </c>
    </row>
    <row r="3017">
      <c r="A3017" s="3">
        <v>3016.0</v>
      </c>
      <c r="B3017" s="4" t="str">
        <f>IFERROR(__xludf.DUMMYFUNCTION("""COMPUTED_VALUE"""),"Bash/Shell/PowerShell;Java;Kotlin;Python")</f>
        <v>Bash/Shell/PowerShell;Java;Kotlin;Python</v>
      </c>
    </row>
    <row r="3018">
      <c r="A3018" s="3">
        <v>3017.0</v>
      </c>
      <c r="B3018" s="4" t="str">
        <f>IFERROR(__xludf.DUMMYFUNCTION("""COMPUTED_VALUE"""),"Bash/Shell/PowerShell;HTML/CSS;JavaScript;Ruby")</f>
        <v>Bash/Shell/PowerShell;HTML/CSS;JavaScript;Ruby</v>
      </c>
    </row>
    <row r="3019">
      <c r="A3019" s="3">
        <v>3018.0</v>
      </c>
      <c r="B3019" s="4" t="str">
        <f>IFERROR(__xludf.DUMMYFUNCTION("""COMPUTED_VALUE"""),"Assembly;Bash/Shell/PowerShell;C;C++;Java;SQL")</f>
        <v>Assembly;Bash/Shell/PowerShell;C;C++;Java;SQL</v>
      </c>
    </row>
    <row r="3020">
      <c r="A3020" s="3">
        <v>3019.0</v>
      </c>
      <c r="B3020" s="4" t="str">
        <f>IFERROR(__xludf.DUMMYFUNCTION("""COMPUTED_VALUE"""),"Bash/Shell/PowerShell;Go;HTML/CSS;JavaScript;SQL")</f>
        <v>Bash/Shell/PowerShell;Go;HTML/CSS;JavaScript;SQL</v>
      </c>
    </row>
    <row r="3021">
      <c r="A3021" s="3">
        <v>3020.0</v>
      </c>
      <c r="B3021" s="4" t="str">
        <f>IFERROR(__xludf.DUMMYFUNCTION("""COMPUTED_VALUE"""),"C#;JavaScript;Kotlin;TypeScript")</f>
        <v>C#;JavaScript;Kotlin;TypeScript</v>
      </c>
    </row>
    <row r="3022">
      <c r="A3022" s="3">
        <v>3021.0</v>
      </c>
      <c r="B3022" s="4" t="str">
        <f>IFERROR(__xludf.DUMMYFUNCTION("""COMPUTED_VALUE"""),"C++;C#;HTML/CSS;JavaScript;SQL;TypeScript")</f>
        <v>C++;C#;HTML/CSS;JavaScript;SQL;TypeScript</v>
      </c>
    </row>
    <row r="3023">
      <c r="A3023" s="3">
        <v>3022.0</v>
      </c>
      <c r="B3023" s="4" t="str">
        <f>IFERROR(__xludf.DUMMYFUNCTION("""COMPUTED_VALUE"""),"Bash/Shell/PowerShell;C;HTML/CSS;Java;Python")</f>
        <v>Bash/Shell/PowerShell;C;HTML/CSS;Java;Python</v>
      </c>
    </row>
    <row r="3024">
      <c r="A3024" s="3">
        <v>3023.0</v>
      </c>
      <c r="B3024" s="4" t="str">
        <f>IFERROR(__xludf.DUMMYFUNCTION("""COMPUTED_VALUE"""),"Bash/Shell/PowerShell;C;Clojure;Elixir;HTML/CSS;Java;JavaScript;Python;R;Rust;Other(s):")</f>
        <v>Bash/Shell/PowerShell;C;Clojure;Elixir;HTML/CSS;Java;JavaScript;Python;R;Rust;Other(s):</v>
      </c>
    </row>
    <row r="3025">
      <c r="A3025" s="3">
        <v>3024.0</v>
      </c>
      <c r="B3025" s="4" t="str">
        <f>IFERROR(__xludf.DUMMYFUNCTION("""COMPUTED_VALUE"""),"Clojure;Java")</f>
        <v>Clojure;Java</v>
      </c>
    </row>
    <row r="3026">
      <c r="A3026" s="3">
        <v>3025.0</v>
      </c>
      <c r="B3026" s="4" t="str">
        <f>IFERROR(__xludf.DUMMYFUNCTION("""COMPUTED_VALUE"""),"C;HTML/CSS;Java;JavaScript;Python")</f>
        <v>C;HTML/CSS;Java;JavaScript;Python</v>
      </c>
    </row>
    <row r="3027">
      <c r="A3027" s="3">
        <v>3026.0</v>
      </c>
      <c r="B3027" s="4" t="str">
        <f>IFERROR(__xludf.DUMMYFUNCTION("""COMPUTED_VALUE"""),"Bash/Shell/PowerShell;C#;HTML/CSS;Java;JavaScript;SQL;VBA")</f>
        <v>Bash/Shell/PowerShell;C#;HTML/CSS;Java;JavaScript;SQL;VBA</v>
      </c>
    </row>
    <row r="3028">
      <c r="A3028" s="3">
        <v>3027.0</v>
      </c>
      <c r="B3028" s="4" t="str">
        <f>IFERROR(__xludf.DUMMYFUNCTION("""COMPUTED_VALUE"""),"Elixir;Objective-C;Swift")</f>
        <v>Elixir;Objective-C;Swift</v>
      </c>
    </row>
    <row r="3029">
      <c r="A3029" s="3">
        <v>3028.0</v>
      </c>
      <c r="B3029" s="4" t="str">
        <f>IFERROR(__xludf.DUMMYFUNCTION("""COMPUTED_VALUE"""),"PHP;SQL;Other(s):")</f>
        <v>PHP;SQL;Other(s):</v>
      </c>
    </row>
    <row r="3030">
      <c r="A3030" s="3">
        <v>3029.0</v>
      </c>
      <c r="B3030" s="4" t="str">
        <f>IFERROR(__xludf.DUMMYFUNCTION("""COMPUTED_VALUE"""),"Assembly;Bash/Shell/PowerShell;C++;C#;F#;HTML/CSS;JavaScript;SQL;TypeScript;WebAssembly")</f>
        <v>Assembly;Bash/Shell/PowerShell;C++;C#;F#;HTML/CSS;JavaScript;SQL;TypeScript;WebAssembly</v>
      </c>
    </row>
    <row r="3031">
      <c r="A3031" s="3">
        <v>3030.0</v>
      </c>
      <c r="B3031" s="4" t="str">
        <f>IFERROR(__xludf.DUMMYFUNCTION("""COMPUTED_VALUE"""),"JavaScript;Python")</f>
        <v>JavaScript;Python</v>
      </c>
    </row>
    <row r="3032">
      <c r="A3032" s="3">
        <v>3031.0</v>
      </c>
      <c r="B3032" s="4" t="str">
        <f>IFERROR(__xludf.DUMMYFUNCTION("""COMPUTED_VALUE"""),"Elixir;HTML/CSS;JavaScript;Ruby;SQL")</f>
        <v>Elixir;HTML/CSS;JavaScript;Ruby;SQL</v>
      </c>
    </row>
    <row r="3033">
      <c r="A3033" s="3">
        <v>3032.0</v>
      </c>
      <c r="B3033" s="4" t="str">
        <f>IFERROR(__xludf.DUMMYFUNCTION("""COMPUTED_VALUE"""),"C;C++")</f>
        <v>C;C++</v>
      </c>
    </row>
    <row r="3034">
      <c r="A3034" s="3">
        <v>3033.0</v>
      </c>
      <c r="B3034" s="4" t="str">
        <f>IFERROR(__xludf.DUMMYFUNCTION("""COMPUTED_VALUE"""),"C++;Python")</f>
        <v>C++;Python</v>
      </c>
    </row>
    <row r="3035">
      <c r="A3035" s="3">
        <v>3034.0</v>
      </c>
      <c r="B3035" s="4" t="str">
        <f>IFERROR(__xludf.DUMMYFUNCTION("""COMPUTED_VALUE"""),"Python;SQL")</f>
        <v>Python;SQL</v>
      </c>
    </row>
    <row r="3036">
      <c r="A3036" s="3">
        <v>3035.0</v>
      </c>
      <c r="B3036" s="4" t="str">
        <f>IFERROR(__xludf.DUMMYFUNCTION("""COMPUTED_VALUE"""),"C#;HTML/CSS;Java;JavaScript;Kotlin;Objective-C;SQL;Swift")</f>
        <v>C#;HTML/CSS;Java;JavaScript;Kotlin;Objective-C;SQL;Swift</v>
      </c>
    </row>
    <row r="3037">
      <c r="A3037" s="3">
        <v>3036.0</v>
      </c>
      <c r="B3037" s="4" t="str">
        <f>IFERROR(__xludf.DUMMYFUNCTION("""COMPUTED_VALUE"""),"Go;Ruby;Scala")</f>
        <v>Go;Ruby;Scala</v>
      </c>
    </row>
    <row r="3038">
      <c r="A3038" s="3">
        <v>3037.0</v>
      </c>
      <c r="B3038" s="4" t="str">
        <f>IFERROR(__xludf.DUMMYFUNCTION("""COMPUTED_VALUE"""),"JavaScript")</f>
        <v>JavaScript</v>
      </c>
    </row>
    <row r="3039">
      <c r="A3039" s="3">
        <v>3038.0</v>
      </c>
      <c r="B3039" s="4" t="str">
        <f>IFERROR(__xludf.DUMMYFUNCTION("""COMPUTED_VALUE"""),"C#;Java;JavaScript;Python;Scala;SQL")</f>
        <v>C#;Java;JavaScript;Python;Scala;SQL</v>
      </c>
    </row>
    <row r="3040">
      <c r="A3040" s="3">
        <v>3039.0</v>
      </c>
      <c r="B3040" s="4" t="str">
        <f>IFERROR(__xludf.DUMMYFUNCTION("""COMPUTED_VALUE"""),"C++;Python;Other(s):")</f>
        <v>C++;Python;Other(s):</v>
      </c>
    </row>
    <row r="3041">
      <c r="A3041" s="3">
        <v>3040.0</v>
      </c>
      <c r="B3041" s="4" t="str">
        <f>IFERROR(__xludf.DUMMYFUNCTION("""COMPUTED_VALUE"""),"Python;R;SQL")</f>
        <v>Python;R;SQL</v>
      </c>
    </row>
    <row r="3042">
      <c r="A3042" s="3">
        <v>3041.0</v>
      </c>
      <c r="B3042" s="4" t="str">
        <f>IFERROR(__xludf.DUMMYFUNCTION("""COMPUTED_VALUE"""),"Bash/Shell/PowerShell;C;C++;HTML/CSS;Java;JavaScript;PHP;Python")</f>
        <v>Bash/Shell/PowerShell;C;C++;HTML/CSS;Java;JavaScript;PHP;Python</v>
      </c>
    </row>
    <row r="3043">
      <c r="A3043" s="3">
        <v>3042.0</v>
      </c>
      <c r="B3043" s="4" t="str">
        <f>IFERROR(__xludf.DUMMYFUNCTION("""COMPUTED_VALUE"""),"C#;HTML/CSS;JavaScript;SQL")</f>
        <v>C#;HTML/CSS;JavaScript;SQL</v>
      </c>
    </row>
    <row r="3044">
      <c r="A3044" s="3">
        <v>3043.0</v>
      </c>
      <c r="B3044" s="4" t="str">
        <f>IFERROR(__xludf.DUMMYFUNCTION("""COMPUTED_VALUE"""),"C++;C#;JavaScript")</f>
        <v>C++;C#;JavaScript</v>
      </c>
    </row>
    <row r="3045">
      <c r="A3045" s="3">
        <v>3044.0</v>
      </c>
      <c r="B3045" s="4" t="str">
        <f>IFERROR(__xludf.DUMMYFUNCTION("""COMPUTED_VALUE"""),"Bash/Shell/PowerShell;C#;HTML/CSS;Java;JavaScript;PHP;Python;SQL")</f>
        <v>Bash/Shell/PowerShell;C#;HTML/CSS;Java;JavaScript;PHP;Python;SQL</v>
      </c>
    </row>
    <row r="3046">
      <c r="A3046" s="3">
        <v>3045.0</v>
      </c>
      <c r="B3046" s="4" t="str">
        <f>IFERROR(__xludf.DUMMYFUNCTION("""COMPUTED_VALUE"""),"Bash/Shell/PowerShell;JavaScript;PHP;Python;SQL")</f>
        <v>Bash/Shell/PowerShell;JavaScript;PHP;Python;SQL</v>
      </c>
    </row>
    <row r="3047">
      <c r="A3047" s="3">
        <v>3046.0</v>
      </c>
      <c r="B3047" s="4" t="str">
        <f>IFERROR(__xludf.DUMMYFUNCTION("""COMPUTED_VALUE"""),"C++;HTML/CSS;JavaScript;PHP;Python;SQL;TypeScript")</f>
        <v>C++;HTML/CSS;JavaScript;PHP;Python;SQL;TypeScript</v>
      </c>
    </row>
    <row r="3048">
      <c r="A3048" s="3">
        <v>3047.0</v>
      </c>
      <c r="B3048" s="4" t="str">
        <f>IFERROR(__xludf.DUMMYFUNCTION("""COMPUTED_VALUE"""),"HTML/CSS;JavaScript;PHP")</f>
        <v>HTML/CSS;JavaScript;PHP</v>
      </c>
    </row>
    <row r="3049">
      <c r="A3049" s="3">
        <v>3048.0</v>
      </c>
      <c r="B3049" s="4" t="str">
        <f>IFERROR(__xludf.DUMMYFUNCTION("""COMPUTED_VALUE"""),"HTML/CSS;JavaScript;PHP;SQL")</f>
        <v>HTML/CSS;JavaScript;PHP;SQL</v>
      </c>
    </row>
    <row r="3050">
      <c r="A3050" s="3">
        <v>3049.0</v>
      </c>
      <c r="B3050" s="4" t="str">
        <f>IFERROR(__xludf.DUMMYFUNCTION("""COMPUTED_VALUE"""),"Bash/Shell/PowerShell;C++;C#;F#;HTML/CSS;SQL;TypeScript")</f>
        <v>Bash/Shell/PowerShell;C++;C#;F#;HTML/CSS;SQL;TypeScript</v>
      </c>
    </row>
    <row r="3051">
      <c r="A3051" s="3">
        <v>3050.0</v>
      </c>
      <c r="B3051" s="4" t="str">
        <f>IFERROR(__xludf.DUMMYFUNCTION("""COMPUTED_VALUE"""),"C#;HTML/CSS;JavaScript;SQL;TypeScript")</f>
        <v>C#;HTML/CSS;JavaScript;SQL;TypeScript</v>
      </c>
    </row>
    <row r="3052">
      <c r="A3052" s="3">
        <v>3051.0</v>
      </c>
      <c r="B3052" s="4" t="str">
        <f>IFERROR(__xludf.DUMMYFUNCTION("""COMPUTED_VALUE"""),"Bash/Shell/PowerShell;C#;JavaScript;PHP;SQL;VBA")</f>
        <v>Bash/Shell/PowerShell;C#;JavaScript;PHP;SQL;VBA</v>
      </c>
    </row>
    <row r="3053">
      <c r="A3053" s="3">
        <v>3052.0</v>
      </c>
      <c r="B3053" s="4" t="str">
        <f>IFERROR(__xludf.DUMMYFUNCTION("""COMPUTED_VALUE"""),"C;C++;C#;Java;Python;R")</f>
        <v>C;C++;C#;Java;Python;R</v>
      </c>
    </row>
    <row r="3054">
      <c r="A3054" s="3">
        <v>3053.0</v>
      </c>
      <c r="B3054" s="4" t="str">
        <f>IFERROR(__xludf.DUMMYFUNCTION("""COMPUTED_VALUE"""),"Clojure;Erlang;Python;Other(s):")</f>
        <v>Clojure;Erlang;Python;Other(s):</v>
      </c>
    </row>
    <row r="3055">
      <c r="A3055" s="3">
        <v>3054.0</v>
      </c>
      <c r="B3055" s="4" t="str">
        <f>IFERROR(__xludf.DUMMYFUNCTION("""COMPUTED_VALUE"""),"Java;Python;SQL")</f>
        <v>Java;Python;SQL</v>
      </c>
    </row>
    <row r="3056">
      <c r="A3056" s="3">
        <v>3055.0</v>
      </c>
      <c r="B3056" s="4" t="str">
        <f>IFERROR(__xludf.DUMMYFUNCTION("""COMPUTED_VALUE"""),"Assembly;C;C#;HTML/CSS;JavaScript;SQL")</f>
        <v>Assembly;C;C#;HTML/CSS;JavaScript;SQL</v>
      </c>
    </row>
    <row r="3057">
      <c r="A3057" s="3">
        <v>3056.0</v>
      </c>
      <c r="B3057" s="4" t="str">
        <f>IFERROR(__xludf.DUMMYFUNCTION("""COMPUTED_VALUE"""),"Bash/Shell/PowerShell;C;C#;Go;JavaScript;Python;Ruby")</f>
        <v>Bash/Shell/PowerShell;C;C#;Go;JavaScript;Python;Ruby</v>
      </c>
    </row>
    <row r="3058">
      <c r="A3058" s="3">
        <v>3057.0</v>
      </c>
      <c r="B3058" s="4" t="str">
        <f>IFERROR(__xludf.DUMMYFUNCTION("""COMPUTED_VALUE"""),"C;HTML/CSS;Java;JavaScript;Python;TypeScript")</f>
        <v>C;HTML/CSS;Java;JavaScript;Python;TypeScript</v>
      </c>
    </row>
    <row r="3059">
      <c r="A3059" s="3">
        <v>3058.0</v>
      </c>
      <c r="B3059" s="4" t="str">
        <f>IFERROR(__xludf.DUMMYFUNCTION("""COMPUTED_VALUE"""),"C;C++;Java;Kotlin;Objective-C;Python;Swift")</f>
        <v>C;C++;Java;Kotlin;Objective-C;Python;Swift</v>
      </c>
    </row>
    <row r="3060">
      <c r="A3060" s="3">
        <v>3059.0</v>
      </c>
      <c r="B3060" s="4" t="str">
        <f>IFERROR(__xludf.DUMMYFUNCTION("""COMPUTED_VALUE"""),"Objective-C;Swift")</f>
        <v>Objective-C;Swift</v>
      </c>
    </row>
    <row r="3061">
      <c r="A3061" s="3">
        <v>3060.0</v>
      </c>
      <c r="B3061" s="4" t="str">
        <f>IFERROR(__xludf.DUMMYFUNCTION("""COMPUTED_VALUE"""),"Bash/Shell/PowerShell;C;HTML/CSS;Java;JavaScript;Python;SQL")</f>
        <v>Bash/Shell/PowerShell;C;HTML/CSS;Java;JavaScript;Python;SQL</v>
      </c>
    </row>
    <row r="3062">
      <c r="A3062" s="3">
        <v>3061.0</v>
      </c>
      <c r="B3062" s="4" t="str">
        <f>IFERROR(__xludf.DUMMYFUNCTION("""COMPUTED_VALUE"""),"C#;HTML/CSS;Java;JavaScript;Scala;SQL")</f>
        <v>C#;HTML/CSS;Java;JavaScript;Scala;SQL</v>
      </c>
    </row>
    <row r="3063">
      <c r="A3063" s="3">
        <v>3062.0</v>
      </c>
      <c r="B3063" s="4" t="str">
        <f>IFERROR(__xludf.DUMMYFUNCTION("""COMPUTED_VALUE"""),"Bash/Shell/PowerShell;C;C++;Go;HTML/CSS;Java;JavaScript;Python;SQL")</f>
        <v>Bash/Shell/PowerShell;C;C++;Go;HTML/CSS;Java;JavaScript;Python;SQL</v>
      </c>
    </row>
    <row r="3064">
      <c r="A3064" s="3">
        <v>3063.0</v>
      </c>
      <c r="B3064" s="4" t="str">
        <f>IFERROR(__xludf.DUMMYFUNCTION("""COMPUTED_VALUE"""),"Assembly;Bash/Shell/PowerShell;C;C++;C#;HTML/CSS;Java;JavaScript;Python")</f>
        <v>Assembly;Bash/Shell/PowerShell;C;C++;C#;HTML/CSS;Java;JavaScript;Python</v>
      </c>
    </row>
    <row r="3065">
      <c r="A3065" s="3">
        <v>3064.0</v>
      </c>
      <c r="B3065" s="4" t="str">
        <f>IFERROR(__xludf.DUMMYFUNCTION("""COMPUTED_VALUE"""),"Bash/Shell/PowerShell;HTML/CSS;JavaScript;PHP;Python;SQL")</f>
        <v>Bash/Shell/PowerShell;HTML/CSS;JavaScript;PHP;Python;SQL</v>
      </c>
    </row>
    <row r="3066">
      <c r="A3066" s="3">
        <v>3065.0</v>
      </c>
      <c r="B3066" s="4" t="str">
        <f>IFERROR(__xludf.DUMMYFUNCTION("""COMPUTED_VALUE"""),"C#;HTML/CSS;Java;JavaScript;PHP;SQL")</f>
        <v>C#;HTML/CSS;Java;JavaScript;PHP;SQL</v>
      </c>
    </row>
    <row r="3067">
      <c r="A3067" s="3">
        <v>3066.0</v>
      </c>
      <c r="B3067" s="4" t="str">
        <f>IFERROR(__xludf.DUMMYFUNCTION("""COMPUTED_VALUE"""),"C#")</f>
        <v>C#</v>
      </c>
    </row>
    <row r="3068">
      <c r="A3068" s="3">
        <v>3067.0</v>
      </c>
      <c r="B3068" s="4" t="str">
        <f>IFERROR(__xludf.DUMMYFUNCTION("""COMPUTED_VALUE"""),"C++;C#;HTML/CSS;Java;JavaScript;PHP;Python;Ruby;SQL")</f>
        <v>C++;C#;HTML/CSS;Java;JavaScript;PHP;Python;Ruby;SQL</v>
      </c>
    </row>
    <row r="3069">
      <c r="A3069" s="3">
        <v>3068.0</v>
      </c>
      <c r="B3069" s="4" t="str">
        <f>IFERROR(__xludf.DUMMYFUNCTION("""COMPUTED_VALUE"""),"JavaScript")</f>
        <v>JavaScript</v>
      </c>
    </row>
    <row r="3070">
      <c r="A3070" s="3">
        <v>3069.0</v>
      </c>
      <c r="B3070" s="4" t="str">
        <f>IFERROR(__xludf.DUMMYFUNCTION("""COMPUTED_VALUE"""),"Python")</f>
        <v>Python</v>
      </c>
    </row>
    <row r="3071">
      <c r="A3071" s="3">
        <v>3070.0</v>
      </c>
      <c r="B3071" s="4" t="str">
        <f>IFERROR(__xludf.DUMMYFUNCTION("""COMPUTED_VALUE"""),"C;C++;HTML/CSS;JavaScript;SQL;Swift")</f>
        <v>C;C++;HTML/CSS;JavaScript;SQL;Swift</v>
      </c>
    </row>
    <row r="3072">
      <c r="A3072" s="3">
        <v>3071.0</v>
      </c>
      <c r="B3072" s="4" t="str">
        <f>IFERROR(__xludf.DUMMYFUNCTION("""COMPUTED_VALUE"""),"C++")</f>
        <v>C++</v>
      </c>
    </row>
    <row r="3073">
      <c r="A3073" s="3">
        <v>3072.0</v>
      </c>
      <c r="B3073" s="4" t="str">
        <f>IFERROR(__xludf.DUMMYFUNCTION("""COMPUTED_VALUE"""),"Bash/Shell/PowerShell;C#;HTML/CSS;Java;JavaScript;Ruby")</f>
        <v>Bash/Shell/PowerShell;C#;HTML/CSS;Java;JavaScript;Ruby</v>
      </c>
    </row>
    <row r="3074">
      <c r="A3074" s="3">
        <v>3073.0</v>
      </c>
      <c r="B3074" s="4" t="str">
        <f>IFERROR(__xludf.DUMMYFUNCTION("""COMPUTED_VALUE"""),"Bash/Shell/PowerShell;Clojure;HTML/CSS;Java;JavaScript;Python;Ruby;SQL")</f>
        <v>Bash/Shell/PowerShell;Clojure;HTML/CSS;Java;JavaScript;Python;Ruby;SQL</v>
      </c>
    </row>
    <row r="3075">
      <c r="A3075" s="3">
        <v>3074.0</v>
      </c>
      <c r="B3075" s="4" t="str">
        <f>IFERROR(__xludf.DUMMYFUNCTION("""COMPUTED_VALUE"""),"C;C#;HTML/CSS;Python;R;SQL;WebAssembly")</f>
        <v>C;C#;HTML/CSS;Python;R;SQL;WebAssembly</v>
      </c>
    </row>
    <row r="3076">
      <c r="A3076" s="3">
        <v>3075.0</v>
      </c>
      <c r="B3076" s="4" t="str">
        <f>IFERROR(__xludf.DUMMYFUNCTION("""COMPUTED_VALUE"""),"C;C++;JavaScript;Objective-C;Swift;TypeScript")</f>
        <v>C;C++;JavaScript;Objective-C;Swift;TypeScript</v>
      </c>
    </row>
    <row r="3077">
      <c r="A3077" s="3">
        <v>3076.0</v>
      </c>
      <c r="B3077" s="4" t="str">
        <f>IFERROR(__xludf.DUMMYFUNCTION("""COMPUTED_VALUE"""),"Bash/Shell/PowerShell;C;C++;HTML/CSS;Java;JavaScript;PHP;Python;SQL;VBA")</f>
        <v>Bash/Shell/PowerShell;C;C++;HTML/CSS;Java;JavaScript;PHP;Python;SQL;VBA</v>
      </c>
    </row>
    <row r="3078">
      <c r="A3078" s="3">
        <v>3077.0</v>
      </c>
      <c r="B3078" s="4" t="str">
        <f>IFERROR(__xludf.DUMMYFUNCTION("""COMPUTED_VALUE"""),"Elixir;Erlang;Go;Python;Rust")</f>
        <v>Elixir;Erlang;Go;Python;Rust</v>
      </c>
    </row>
    <row r="3079">
      <c r="A3079" s="3">
        <v>3078.0</v>
      </c>
      <c r="B3079" s="4" t="str">
        <f>IFERROR(__xludf.DUMMYFUNCTION("""COMPUTED_VALUE"""),"C#")</f>
        <v>C#</v>
      </c>
    </row>
    <row r="3080">
      <c r="A3080" s="3">
        <v>3079.0</v>
      </c>
      <c r="B3080" s="4" t="str">
        <f>IFERROR(__xludf.DUMMYFUNCTION("""COMPUTED_VALUE"""),"HTML/CSS;JavaScript;Python")</f>
        <v>HTML/CSS;JavaScript;Python</v>
      </c>
    </row>
    <row r="3081">
      <c r="A3081" s="3">
        <v>3080.0</v>
      </c>
      <c r="B3081" s="4" t="str">
        <f>IFERROR(__xludf.DUMMYFUNCTION("""COMPUTED_VALUE"""),"C#;HTML/CSS;Java;JavaScript")</f>
        <v>C#;HTML/CSS;Java;JavaScript</v>
      </c>
    </row>
    <row r="3082">
      <c r="A3082" s="3">
        <v>3081.0</v>
      </c>
      <c r="B3082" s="4" t="str">
        <f>IFERROR(__xludf.DUMMYFUNCTION("""COMPUTED_VALUE"""),"Java;SQL")</f>
        <v>Java;SQL</v>
      </c>
    </row>
    <row r="3083">
      <c r="A3083" s="3">
        <v>3082.0</v>
      </c>
      <c r="B3083" s="4" t="str">
        <f>IFERROR(__xludf.DUMMYFUNCTION("""COMPUTED_VALUE"""),"Dart;Java;Kotlin;Objective-C;Python;Swift")</f>
        <v>Dart;Java;Kotlin;Objective-C;Python;Swift</v>
      </c>
    </row>
    <row r="3084">
      <c r="A3084" s="3">
        <v>3083.0</v>
      </c>
      <c r="B3084" s="4" t="str">
        <f>IFERROR(__xludf.DUMMYFUNCTION("""COMPUTED_VALUE"""),"JavaScript;PHP")</f>
        <v>JavaScript;PHP</v>
      </c>
    </row>
    <row r="3085">
      <c r="A3085" s="3">
        <v>3084.0</v>
      </c>
      <c r="B3085" s="4" t="str">
        <f>IFERROR(__xludf.DUMMYFUNCTION("""COMPUTED_VALUE"""),"HTML/CSS;JavaScript")</f>
        <v>HTML/CSS;JavaScript</v>
      </c>
    </row>
    <row r="3086">
      <c r="A3086" s="3">
        <v>3085.0</v>
      </c>
      <c r="B3086" s="4" t="str">
        <f>IFERROR(__xludf.DUMMYFUNCTION("""COMPUTED_VALUE"""),"Bash/Shell/PowerShell;Go;HTML/CSS;JavaScript;Python;Rust;SQL")</f>
        <v>Bash/Shell/PowerShell;Go;HTML/CSS;JavaScript;Python;Rust;SQL</v>
      </c>
    </row>
    <row r="3087">
      <c r="A3087" s="3">
        <v>3086.0</v>
      </c>
      <c r="B3087" s="4" t="str">
        <f>IFERROR(__xludf.DUMMYFUNCTION("""COMPUTED_VALUE"""),"Python;R;SQL")</f>
        <v>Python;R;SQL</v>
      </c>
    </row>
    <row r="3088">
      <c r="A3088" s="3">
        <v>3087.0</v>
      </c>
      <c r="B3088" s="4" t="str">
        <f>IFERROR(__xludf.DUMMYFUNCTION("""COMPUTED_VALUE"""),"Bash/Shell/PowerShell;HTML/CSS;JavaScript;PHP;Python;SQL")</f>
        <v>Bash/Shell/PowerShell;HTML/CSS;JavaScript;PHP;Python;SQL</v>
      </c>
    </row>
    <row r="3089">
      <c r="A3089" s="3">
        <v>3088.0</v>
      </c>
      <c r="B3089" s="4" t="str">
        <f>IFERROR(__xludf.DUMMYFUNCTION("""COMPUTED_VALUE"""),"Bash/Shell/PowerShell;C++;HTML/CSS;Java;JavaScript;PHP;SQL")</f>
        <v>Bash/Shell/PowerShell;C++;HTML/CSS;Java;JavaScript;PHP;SQL</v>
      </c>
    </row>
    <row r="3090">
      <c r="A3090" s="3">
        <v>3089.0</v>
      </c>
      <c r="B3090" s="4" t="str">
        <f>IFERROR(__xludf.DUMMYFUNCTION("""COMPUTED_VALUE"""),"HTML/CSS;Java;JavaScript;SQL")</f>
        <v>HTML/CSS;Java;JavaScript;SQL</v>
      </c>
    </row>
    <row r="3091">
      <c r="A3091" s="3">
        <v>3090.0</v>
      </c>
      <c r="B3091" s="4" t="str">
        <f>IFERROR(__xludf.DUMMYFUNCTION("""COMPUTED_VALUE"""),"Bash/Shell/PowerShell;C;PHP")</f>
        <v>Bash/Shell/PowerShell;C;PHP</v>
      </c>
    </row>
    <row r="3092">
      <c r="A3092" s="3">
        <v>3091.0</v>
      </c>
      <c r="B3092" s="4" t="str">
        <f>IFERROR(__xludf.DUMMYFUNCTION("""COMPUTED_VALUE"""),"Bash/Shell/PowerShell;C;C++;Java;Python;Scala")</f>
        <v>Bash/Shell/PowerShell;C;C++;Java;Python;Scala</v>
      </c>
    </row>
    <row r="3093">
      <c r="A3093" s="3">
        <v>3092.0</v>
      </c>
      <c r="B3093" s="4" t="str">
        <f>IFERROR(__xludf.DUMMYFUNCTION("""COMPUTED_VALUE"""),"HTML/CSS;Java;JavaScript")</f>
        <v>HTML/CSS;Java;JavaScript</v>
      </c>
    </row>
    <row r="3094">
      <c r="A3094" s="3">
        <v>3093.0</v>
      </c>
      <c r="B3094" s="4" t="str">
        <f>IFERROR(__xludf.DUMMYFUNCTION("""COMPUTED_VALUE"""),"HTML/CSS;Java;JavaScript;PHP;Swift")</f>
        <v>HTML/CSS;Java;JavaScript;PHP;Swift</v>
      </c>
    </row>
    <row r="3095">
      <c r="A3095" s="3">
        <v>3094.0</v>
      </c>
      <c r="B3095" s="4" t="str">
        <f>IFERROR(__xludf.DUMMYFUNCTION("""COMPUTED_VALUE"""),"HTML/CSS;Java;JavaScript;Python")</f>
        <v>HTML/CSS;Java;JavaScript;Python</v>
      </c>
    </row>
    <row r="3096">
      <c r="A3096" s="3">
        <v>3095.0</v>
      </c>
      <c r="B3096" s="4" t="str">
        <f>IFERROR(__xludf.DUMMYFUNCTION("""COMPUTED_VALUE"""),"Python;SQL")</f>
        <v>Python;SQL</v>
      </c>
    </row>
    <row r="3097">
      <c r="A3097" s="3">
        <v>3096.0</v>
      </c>
      <c r="B3097" s="4" t="str">
        <f>IFERROR(__xludf.DUMMYFUNCTION("""COMPUTED_VALUE"""),"C;C++;HTML/CSS;Java;JavaScript;PHP;Python;Ruby;SQL")</f>
        <v>C;C++;HTML/CSS;Java;JavaScript;PHP;Python;Ruby;SQL</v>
      </c>
    </row>
    <row r="3098">
      <c r="A3098" s="3">
        <v>3097.0</v>
      </c>
      <c r="B3098" s="4" t="str">
        <f>IFERROR(__xludf.DUMMYFUNCTION("""COMPUTED_VALUE"""),"Bash/Shell/PowerShell;C#;HTML/CSS;JavaScript;Python;SQL;TypeScript")</f>
        <v>Bash/Shell/PowerShell;C#;HTML/CSS;JavaScript;Python;SQL;TypeScript</v>
      </c>
    </row>
    <row r="3099">
      <c r="A3099" s="3">
        <v>3098.0</v>
      </c>
      <c r="B3099" s="4" t="str">
        <f>IFERROR(__xludf.DUMMYFUNCTION("""COMPUTED_VALUE"""),"HTML/CSS;JavaScript;Ruby")</f>
        <v>HTML/CSS;JavaScript;Ruby</v>
      </c>
    </row>
    <row r="3100">
      <c r="A3100" s="3">
        <v>3099.0</v>
      </c>
      <c r="B3100" s="4" t="str">
        <f>IFERROR(__xludf.DUMMYFUNCTION("""COMPUTED_VALUE"""),"Bash/Shell/PowerShell;C++;Python;Other(s):")</f>
        <v>Bash/Shell/PowerShell;C++;Python;Other(s):</v>
      </c>
    </row>
    <row r="3101">
      <c r="A3101" s="3">
        <v>3100.0</v>
      </c>
      <c r="B3101" s="4" t="str">
        <f>IFERROR(__xludf.DUMMYFUNCTION("""COMPUTED_VALUE"""),"C#;SQL;VBA;Other(s):")</f>
        <v>C#;SQL;VBA;Other(s):</v>
      </c>
    </row>
    <row r="3102">
      <c r="A3102" s="3">
        <v>3101.0</v>
      </c>
      <c r="B3102" s="4" t="str">
        <f>IFERROR(__xludf.DUMMYFUNCTION("""COMPUTED_VALUE"""),"C;C++;HTML/CSS;Java")</f>
        <v>C;C++;HTML/CSS;Java</v>
      </c>
    </row>
    <row r="3103">
      <c r="A3103" s="3">
        <v>3102.0</v>
      </c>
      <c r="B3103" s="4" t="str">
        <f>IFERROR(__xludf.DUMMYFUNCTION("""COMPUTED_VALUE"""),"C;C++;HTML/CSS;JavaScript;Other(s):")</f>
        <v>C;C++;HTML/CSS;JavaScript;Other(s):</v>
      </c>
    </row>
    <row r="3104">
      <c r="A3104" s="3">
        <v>3103.0</v>
      </c>
      <c r="B3104" s="4" t="str">
        <f>IFERROR(__xludf.DUMMYFUNCTION("""COMPUTED_VALUE"""),"Bash/Shell/PowerShell;C#;HTML/CSS;JavaScript;SQL")</f>
        <v>Bash/Shell/PowerShell;C#;HTML/CSS;JavaScript;SQL</v>
      </c>
    </row>
    <row r="3105">
      <c r="A3105" s="3">
        <v>3104.0</v>
      </c>
      <c r="B3105" s="4" t="str">
        <f>IFERROR(__xludf.DUMMYFUNCTION("""COMPUTED_VALUE"""),"Java;JavaScript")</f>
        <v>Java;JavaScript</v>
      </c>
    </row>
    <row r="3106">
      <c r="A3106" s="3">
        <v>3105.0</v>
      </c>
      <c r="B3106" s="4" t="str">
        <f>IFERROR(__xludf.DUMMYFUNCTION("""COMPUTED_VALUE"""),"Bash/Shell/PowerShell;C;HTML/CSS;Java;JavaScript;PHP;Python;TypeScript")</f>
        <v>Bash/Shell/PowerShell;C;HTML/CSS;Java;JavaScript;PHP;Python;TypeScript</v>
      </c>
    </row>
    <row r="3107">
      <c r="A3107" s="3">
        <v>3106.0</v>
      </c>
      <c r="B3107" s="4" t="str">
        <f>IFERROR(__xludf.DUMMYFUNCTION("""COMPUTED_VALUE"""),"HTML/CSS;JavaScript;Python")</f>
        <v>HTML/CSS;JavaScript;Python</v>
      </c>
    </row>
    <row r="3108">
      <c r="A3108" s="3">
        <v>3107.0</v>
      </c>
      <c r="B3108" s="4" t="str">
        <f>IFERROR(__xludf.DUMMYFUNCTION("""COMPUTED_VALUE"""),"Other(s):")</f>
        <v>Other(s):</v>
      </c>
    </row>
    <row r="3109">
      <c r="A3109" s="3">
        <v>3108.0</v>
      </c>
      <c r="B3109" s="4" t="str">
        <f>IFERROR(__xludf.DUMMYFUNCTION("""COMPUTED_VALUE"""),"Bash/Shell/PowerShell;C#;HTML/CSS;JavaScript")</f>
        <v>Bash/Shell/PowerShell;C#;HTML/CSS;JavaScript</v>
      </c>
    </row>
    <row r="3110">
      <c r="A3110" s="3">
        <v>3109.0</v>
      </c>
      <c r="B3110" s="4" t="str">
        <f>IFERROR(__xludf.DUMMYFUNCTION("""COMPUTED_VALUE"""),"Assembly;Bash/Shell/PowerShell;C;C++;C#;HTML/CSS;JavaScript;SQL;TypeScript")</f>
        <v>Assembly;Bash/Shell/PowerShell;C;C++;C#;HTML/CSS;JavaScript;SQL;TypeScript</v>
      </c>
    </row>
    <row r="3111">
      <c r="A3111" s="3">
        <v>3110.0</v>
      </c>
      <c r="B3111" s="4" t="str">
        <f>IFERROR(__xludf.DUMMYFUNCTION("""COMPUTED_VALUE"""),"Bash/Shell/PowerShell;C++;C#;SQL")</f>
        <v>Bash/Shell/PowerShell;C++;C#;SQL</v>
      </c>
    </row>
    <row r="3112">
      <c r="A3112" s="3">
        <v>3111.0</v>
      </c>
      <c r="B3112" s="4" t="str">
        <f>IFERROR(__xludf.DUMMYFUNCTION("""COMPUTED_VALUE"""),"Bash/Shell/PowerShell;C#;HTML/CSS;JavaScript;Python;SQL")</f>
        <v>Bash/Shell/PowerShell;C#;HTML/CSS;JavaScript;Python;SQL</v>
      </c>
    </row>
    <row r="3113">
      <c r="A3113" s="3">
        <v>3112.0</v>
      </c>
      <c r="B3113" s="4" t="str">
        <f>IFERROR(__xludf.DUMMYFUNCTION("""COMPUTED_VALUE"""),"Bash/Shell/PowerShell;C#;HTML/CSS;JavaScript;TypeScript")</f>
        <v>Bash/Shell/PowerShell;C#;HTML/CSS;JavaScript;TypeScript</v>
      </c>
    </row>
    <row r="3114">
      <c r="A3114" s="3">
        <v>3113.0</v>
      </c>
      <c r="B3114" s="4" t="str">
        <f>IFERROR(__xludf.DUMMYFUNCTION("""COMPUTED_VALUE"""),"HTML/CSS;JavaScript;PHP;TypeScript")</f>
        <v>HTML/CSS;JavaScript;PHP;TypeScript</v>
      </c>
    </row>
    <row r="3115">
      <c r="A3115" s="3">
        <v>3114.0</v>
      </c>
      <c r="B3115" s="4" t="str">
        <f>IFERROR(__xludf.DUMMYFUNCTION("""COMPUTED_VALUE"""),"C#;F#;HTML/CSS;JavaScript")</f>
        <v>C#;F#;HTML/CSS;JavaScript</v>
      </c>
    </row>
    <row r="3116">
      <c r="A3116" s="3">
        <v>3115.0</v>
      </c>
      <c r="B3116" s="4" t="str">
        <f>IFERROR(__xludf.DUMMYFUNCTION("""COMPUTED_VALUE"""),"C;C++;HTML/CSS;Java;JavaScript;SQL")</f>
        <v>C;C++;HTML/CSS;Java;JavaScript;SQL</v>
      </c>
    </row>
    <row r="3117">
      <c r="A3117" s="3">
        <v>3116.0</v>
      </c>
      <c r="B3117" s="4" t="str">
        <f>IFERROR(__xludf.DUMMYFUNCTION("""COMPUTED_VALUE"""),"C++;C#;SQL")</f>
        <v>C++;C#;SQL</v>
      </c>
    </row>
    <row r="3118">
      <c r="A3118" s="3">
        <v>3117.0</v>
      </c>
      <c r="B3118" s="4" t="str">
        <f>IFERROR(__xludf.DUMMYFUNCTION("""COMPUTED_VALUE"""),"Bash/Shell/PowerShell;C;C++;HTML/CSS;Java")</f>
        <v>Bash/Shell/PowerShell;C;C++;HTML/CSS;Java</v>
      </c>
    </row>
    <row r="3119">
      <c r="A3119" s="3">
        <v>3118.0</v>
      </c>
      <c r="B3119" s="4" t="str">
        <f>IFERROR(__xludf.DUMMYFUNCTION("""COMPUTED_VALUE"""),"Java;Python")</f>
        <v>Java;Python</v>
      </c>
    </row>
    <row r="3120">
      <c r="A3120" s="3">
        <v>3119.0</v>
      </c>
      <c r="B3120" s="4" t="str">
        <f>IFERROR(__xludf.DUMMYFUNCTION("""COMPUTED_VALUE"""),"C;C++;HTML/CSS;JavaScript;SQL")</f>
        <v>C;C++;HTML/CSS;JavaScript;SQL</v>
      </c>
    </row>
    <row r="3121">
      <c r="A3121" s="3">
        <v>3120.0</v>
      </c>
      <c r="B3121" s="4" t="str">
        <f>IFERROR(__xludf.DUMMYFUNCTION("""COMPUTED_VALUE"""),"C;HTML/CSS;JavaScript;PHP;Python;SQL")</f>
        <v>C;HTML/CSS;JavaScript;PHP;Python;SQL</v>
      </c>
    </row>
    <row r="3122">
      <c r="A3122" s="3">
        <v>3121.0</v>
      </c>
      <c r="B3122" s="4" t="str">
        <f>IFERROR(__xludf.DUMMYFUNCTION("""COMPUTED_VALUE"""),"Java")</f>
        <v>Java</v>
      </c>
    </row>
    <row r="3123">
      <c r="A3123" s="3">
        <v>3122.0</v>
      </c>
      <c r="B3123" s="4" t="str">
        <f>IFERROR(__xludf.DUMMYFUNCTION("""COMPUTED_VALUE"""),"C;C++;HTML/CSS;JavaScript")</f>
        <v>C;C++;HTML/CSS;JavaScript</v>
      </c>
    </row>
    <row r="3124">
      <c r="A3124" s="3">
        <v>3123.0</v>
      </c>
      <c r="B3124" s="4" t="str">
        <f>IFERROR(__xludf.DUMMYFUNCTION("""COMPUTED_VALUE"""),"Bash/Shell/PowerShell;Other(s):")</f>
        <v>Bash/Shell/PowerShell;Other(s):</v>
      </c>
    </row>
    <row r="3125">
      <c r="A3125" s="3">
        <v>3124.0</v>
      </c>
      <c r="B3125" s="4" t="str">
        <f>IFERROR(__xludf.DUMMYFUNCTION("""COMPUTED_VALUE"""),"JavaScript;PHP;SQL")</f>
        <v>JavaScript;PHP;SQL</v>
      </c>
    </row>
    <row r="3126">
      <c r="A3126" s="3">
        <v>3125.0</v>
      </c>
      <c r="B3126" s="4" t="str">
        <f>IFERROR(__xludf.DUMMYFUNCTION("""COMPUTED_VALUE"""),"HTML/CSS;Java;JavaScript;SQL")</f>
        <v>HTML/CSS;Java;JavaScript;SQL</v>
      </c>
    </row>
    <row r="3127">
      <c r="A3127" s="3">
        <v>3126.0</v>
      </c>
      <c r="B3127" s="4" t="str">
        <f>IFERROR(__xludf.DUMMYFUNCTION("""COMPUTED_VALUE"""),"HTML/CSS;JavaScript;TypeScript")</f>
        <v>HTML/CSS;JavaScript;TypeScript</v>
      </c>
    </row>
    <row r="3128">
      <c r="A3128" s="3">
        <v>3127.0</v>
      </c>
      <c r="B3128" s="4" t="str">
        <f>IFERROR(__xludf.DUMMYFUNCTION("""COMPUTED_VALUE"""),"Bash/Shell/PowerShell;C;C++;HTML/CSS;JavaScript;PHP;Python;SQL;Other(s):")</f>
        <v>Bash/Shell/PowerShell;C;C++;HTML/CSS;JavaScript;PHP;Python;SQL;Other(s):</v>
      </c>
    </row>
    <row r="3129">
      <c r="A3129" s="3">
        <v>3128.0</v>
      </c>
      <c r="B3129" s="4" t="str">
        <f>IFERROR(__xludf.DUMMYFUNCTION("""COMPUTED_VALUE"""),"C#;HTML/CSS;JavaScript;TypeScript")</f>
        <v>C#;HTML/CSS;JavaScript;TypeScript</v>
      </c>
    </row>
    <row r="3130">
      <c r="A3130" s="3">
        <v>3129.0</v>
      </c>
      <c r="B3130" s="4" t="str">
        <f>IFERROR(__xludf.DUMMYFUNCTION("""COMPUTED_VALUE"""),"Bash/Shell/PowerShell;C#;HTML/CSS;JavaScript;SQL")</f>
        <v>Bash/Shell/PowerShell;C#;HTML/CSS;JavaScript;SQL</v>
      </c>
    </row>
    <row r="3131">
      <c r="A3131" s="3">
        <v>3130.0</v>
      </c>
      <c r="B3131" s="4" t="str">
        <f>IFERROR(__xludf.DUMMYFUNCTION("""COMPUTED_VALUE"""),"C;C#;HTML/CSS;Java;JavaScript;PHP;VBA")</f>
        <v>C;C#;HTML/CSS;Java;JavaScript;PHP;VBA</v>
      </c>
    </row>
    <row r="3132">
      <c r="A3132" s="3">
        <v>3131.0</v>
      </c>
      <c r="B3132" s="4" t="str">
        <f>IFERROR(__xludf.DUMMYFUNCTION("""COMPUTED_VALUE"""),"Bash/Shell/PowerShell;C#;Go;HTML/CSS;Java;JavaScript;Python;SQL;TypeScript")</f>
        <v>Bash/Shell/PowerShell;C#;Go;HTML/CSS;Java;JavaScript;Python;SQL;TypeScript</v>
      </c>
    </row>
    <row r="3133">
      <c r="A3133" s="3">
        <v>3132.0</v>
      </c>
      <c r="B3133" s="4" t="str">
        <f>IFERROR(__xludf.DUMMYFUNCTION("""COMPUTED_VALUE"""),"Bash/Shell/PowerShell;HTML/CSS;Scala;SQL")</f>
        <v>Bash/Shell/PowerShell;HTML/CSS;Scala;SQL</v>
      </c>
    </row>
    <row r="3134">
      <c r="A3134" s="3">
        <v>3133.0</v>
      </c>
      <c r="B3134" s="4" t="str">
        <f>IFERROR(__xludf.DUMMYFUNCTION("""COMPUTED_VALUE"""),"HTML/CSS;Java;JavaScript;TypeScript")</f>
        <v>HTML/CSS;Java;JavaScript;TypeScript</v>
      </c>
    </row>
    <row r="3135">
      <c r="A3135" s="3">
        <v>3134.0</v>
      </c>
      <c r="B3135" s="4" t="str">
        <f>IFERROR(__xludf.DUMMYFUNCTION("""COMPUTED_VALUE"""),"HTML/CSS;JavaScript;Python;TypeScript")</f>
        <v>HTML/CSS;JavaScript;Python;TypeScript</v>
      </c>
    </row>
    <row r="3136">
      <c r="A3136" s="3">
        <v>3135.0</v>
      </c>
      <c r="B3136" s="4" t="str">
        <f>IFERROR(__xludf.DUMMYFUNCTION("""COMPUTED_VALUE"""),"Bash/Shell/PowerShell;C;C++;HTML/CSS;Java;JavaScript;Python;SQL;Other(s):")</f>
        <v>Bash/Shell/PowerShell;C;C++;HTML/CSS;Java;JavaScript;Python;SQL;Other(s):</v>
      </c>
    </row>
    <row r="3137">
      <c r="A3137" s="3">
        <v>3136.0</v>
      </c>
      <c r="B3137" s="4" t="str">
        <f>IFERROR(__xludf.DUMMYFUNCTION("""COMPUTED_VALUE"""),"Bash/Shell/PowerShell;Python;Scala;SQL")</f>
        <v>Bash/Shell/PowerShell;Python;Scala;SQL</v>
      </c>
    </row>
    <row r="3138">
      <c r="A3138" s="3">
        <v>3137.0</v>
      </c>
      <c r="B3138" s="4" t="str">
        <f>IFERROR(__xludf.DUMMYFUNCTION("""COMPUTED_VALUE"""),"Bash/Shell/PowerShell;C;C++;C#;Go;HTML/CSS;JavaScript;Python;SQL")</f>
        <v>Bash/Shell/PowerShell;C;C++;C#;Go;HTML/CSS;JavaScript;Python;SQL</v>
      </c>
    </row>
    <row r="3139">
      <c r="A3139" s="3">
        <v>3138.0</v>
      </c>
      <c r="B3139" s="4" t="str">
        <f>IFERROR(__xludf.DUMMYFUNCTION("""COMPUTED_VALUE"""),"Bash/Shell/PowerShell;HTML/CSS;JavaScript;PHP;SQL;TypeScript")</f>
        <v>Bash/Shell/PowerShell;HTML/CSS;JavaScript;PHP;SQL;TypeScript</v>
      </c>
    </row>
    <row r="3140">
      <c r="A3140" s="3">
        <v>3139.0</v>
      </c>
      <c r="B3140" s="4" t="str">
        <f>IFERROR(__xludf.DUMMYFUNCTION("""COMPUTED_VALUE"""),"C;C++;Go;Java;JavaScript;Python;R;SQL")</f>
        <v>C;C++;Go;Java;JavaScript;Python;R;SQL</v>
      </c>
    </row>
    <row r="3141">
      <c r="A3141" s="3">
        <v>3140.0</v>
      </c>
      <c r="B3141" s="4" t="str">
        <f>IFERROR(__xludf.DUMMYFUNCTION("""COMPUTED_VALUE"""),"Other(s):")</f>
        <v>Other(s):</v>
      </c>
    </row>
    <row r="3142">
      <c r="A3142" s="3">
        <v>3141.0</v>
      </c>
      <c r="B3142" s="4" t="str">
        <f>IFERROR(__xludf.DUMMYFUNCTION("""COMPUTED_VALUE"""),"Bash/Shell/PowerShell;C;C++;HTML/CSS;Java;JavaScript;Python;Rust")</f>
        <v>Bash/Shell/PowerShell;C;C++;HTML/CSS;Java;JavaScript;Python;Rust</v>
      </c>
    </row>
    <row r="3143">
      <c r="A3143" s="3">
        <v>3142.0</v>
      </c>
      <c r="B3143" s="4" t="str">
        <f>IFERROR(__xludf.DUMMYFUNCTION("""COMPUTED_VALUE"""),"HTML/CSS;Java;JavaScript;TypeScript")</f>
        <v>HTML/CSS;Java;JavaScript;TypeScript</v>
      </c>
    </row>
    <row r="3144">
      <c r="A3144" s="3">
        <v>3143.0</v>
      </c>
      <c r="B3144" s="4" t="str">
        <f>IFERROR(__xludf.DUMMYFUNCTION("""COMPUTED_VALUE"""),"Bash/Shell/PowerShell;HTML/CSS;JavaScript;PHP")</f>
        <v>Bash/Shell/PowerShell;HTML/CSS;JavaScript;PHP</v>
      </c>
    </row>
    <row r="3145">
      <c r="A3145" s="3">
        <v>3144.0</v>
      </c>
      <c r="B3145" s="4" t="str">
        <f>IFERROR(__xludf.DUMMYFUNCTION("""COMPUTED_VALUE"""),"Bash/Shell/PowerShell;C++;HTML/CSS;JavaScript;PHP;Python;Swift")</f>
        <v>Bash/Shell/PowerShell;C++;HTML/CSS;JavaScript;PHP;Python;Swift</v>
      </c>
    </row>
    <row r="3146">
      <c r="A3146" s="3">
        <v>3145.0</v>
      </c>
      <c r="B3146" s="4" t="str">
        <f>IFERROR(__xludf.DUMMYFUNCTION("""COMPUTED_VALUE"""),"C++;Python;Other(s):")</f>
        <v>C++;Python;Other(s):</v>
      </c>
    </row>
    <row r="3147">
      <c r="A3147" s="3">
        <v>3146.0</v>
      </c>
      <c r="B3147" s="4" t="str">
        <f>IFERROR(__xludf.DUMMYFUNCTION("""COMPUTED_VALUE"""),"Assembly;Bash/Shell/PowerShell;C;PHP;Python;SQL")</f>
        <v>Assembly;Bash/Shell/PowerShell;C;PHP;Python;SQL</v>
      </c>
    </row>
    <row r="3148">
      <c r="A3148" s="3">
        <v>3147.0</v>
      </c>
      <c r="B3148" s="4" t="str">
        <f>IFERROR(__xludf.DUMMYFUNCTION("""COMPUTED_VALUE"""),"C#;Python")</f>
        <v>C#;Python</v>
      </c>
    </row>
    <row r="3149">
      <c r="A3149" s="3">
        <v>3148.0</v>
      </c>
      <c r="B3149" s="4" t="str">
        <f>IFERROR(__xludf.DUMMYFUNCTION("""COMPUTED_VALUE"""),"Bash/Shell/PowerShell;Java;Python")</f>
        <v>Bash/Shell/PowerShell;Java;Python</v>
      </c>
    </row>
    <row r="3150">
      <c r="A3150" s="3">
        <v>3149.0</v>
      </c>
      <c r="B3150" s="4" t="str">
        <f>IFERROR(__xludf.DUMMYFUNCTION("""COMPUTED_VALUE"""),"Python")</f>
        <v>Python</v>
      </c>
    </row>
    <row r="3151">
      <c r="A3151" s="3">
        <v>3150.0</v>
      </c>
      <c r="B3151" s="4" t="str">
        <f>IFERROR(__xludf.DUMMYFUNCTION("""COMPUTED_VALUE"""),"Bash/Shell/PowerShell;C++;HTML/CSS;Java;JavaScript;PHP;Python;R;SQL")</f>
        <v>Bash/Shell/PowerShell;C++;HTML/CSS;Java;JavaScript;PHP;Python;R;SQL</v>
      </c>
    </row>
    <row r="3152">
      <c r="A3152" s="3">
        <v>3151.0</v>
      </c>
      <c r="B3152" s="4" t="str">
        <f>IFERROR(__xludf.DUMMYFUNCTION("""COMPUTED_VALUE"""),"Bash/Shell/PowerShell;C++;Python;Other(s):")</f>
        <v>Bash/Shell/PowerShell;C++;Python;Other(s):</v>
      </c>
    </row>
    <row r="3153">
      <c r="A3153" s="3">
        <v>3152.0</v>
      </c>
      <c r="B3153" s="4" t="str">
        <f>IFERROR(__xludf.DUMMYFUNCTION("""COMPUTED_VALUE"""),"C#;HTML/CSS;Java;JavaScript;PHP;SQL")</f>
        <v>C#;HTML/CSS;Java;JavaScript;PHP;SQL</v>
      </c>
    </row>
    <row r="3154">
      <c r="A3154" s="3">
        <v>3153.0</v>
      </c>
      <c r="B3154" s="4" t="str">
        <f>IFERROR(__xludf.DUMMYFUNCTION("""COMPUTED_VALUE"""),"C#;HTML/CSS;SQL")</f>
        <v>C#;HTML/CSS;SQL</v>
      </c>
    </row>
    <row r="3155">
      <c r="A3155" s="3">
        <v>3154.0</v>
      </c>
      <c r="B3155" s="4" t="str">
        <f>IFERROR(__xludf.DUMMYFUNCTION("""COMPUTED_VALUE"""),"Bash/Shell/PowerShell;C;Go;Java;Python")</f>
        <v>Bash/Shell/PowerShell;C;Go;Java;Python</v>
      </c>
    </row>
    <row r="3156">
      <c r="A3156" s="3">
        <v>3155.0</v>
      </c>
      <c r="B3156" s="4" t="str">
        <f>IFERROR(__xludf.DUMMYFUNCTION("""COMPUTED_VALUE"""),"HTML/CSS;Java;JavaScript;Python;R;Scala;SQL")</f>
        <v>HTML/CSS;Java;JavaScript;Python;R;Scala;SQL</v>
      </c>
    </row>
    <row r="3157">
      <c r="A3157" s="3">
        <v>3156.0</v>
      </c>
      <c r="B3157" s="4" t="str">
        <f>IFERROR(__xludf.DUMMYFUNCTION("""COMPUTED_VALUE"""),"Java;JavaScript;PHP;Python;SQL")</f>
        <v>Java;JavaScript;PHP;Python;SQL</v>
      </c>
    </row>
    <row r="3158">
      <c r="A3158" s="3">
        <v>3157.0</v>
      </c>
      <c r="B3158" s="4" t="str">
        <f>IFERROR(__xludf.DUMMYFUNCTION("""COMPUTED_VALUE"""),"Bash/Shell/PowerShell;HTML/CSS;Java;JavaScript;PHP;SQL")</f>
        <v>Bash/Shell/PowerShell;HTML/CSS;Java;JavaScript;PHP;SQL</v>
      </c>
    </row>
    <row r="3159">
      <c r="A3159" s="3">
        <v>3158.0</v>
      </c>
      <c r="B3159" s="4" t="str">
        <f>IFERROR(__xludf.DUMMYFUNCTION("""COMPUTED_VALUE"""),"C++;Java;JavaScript;Other(s):")</f>
        <v>C++;Java;JavaScript;Other(s):</v>
      </c>
    </row>
    <row r="3160">
      <c r="A3160" s="3">
        <v>3159.0</v>
      </c>
      <c r="B3160" s="4" t="str">
        <f>IFERROR(__xludf.DUMMYFUNCTION("""COMPUTED_VALUE"""),"Bash/Shell/PowerShell;C;Go;HTML/CSS;PHP;Python;Ruby;SQL")</f>
        <v>Bash/Shell/PowerShell;C;Go;HTML/CSS;PHP;Python;Ruby;SQL</v>
      </c>
    </row>
    <row r="3161">
      <c r="A3161" s="3">
        <v>3160.0</v>
      </c>
      <c r="B3161" s="4" t="str">
        <f>IFERROR(__xludf.DUMMYFUNCTION("""COMPUTED_VALUE"""),"Java;Kotlin;SQL")</f>
        <v>Java;Kotlin;SQL</v>
      </c>
    </row>
    <row r="3162">
      <c r="A3162" s="3">
        <v>3161.0</v>
      </c>
      <c r="B3162" s="4" t="str">
        <f>IFERROR(__xludf.DUMMYFUNCTION("""COMPUTED_VALUE"""),"Java;Kotlin;Python;SQL")</f>
        <v>Java;Kotlin;Python;SQL</v>
      </c>
    </row>
    <row r="3163">
      <c r="A3163" s="3">
        <v>3162.0</v>
      </c>
      <c r="B3163" s="4" t="str">
        <f>IFERROR(__xludf.DUMMYFUNCTION("""COMPUTED_VALUE"""),"C#;HTML/CSS;Java;JavaScript;SQL;TypeScript")</f>
        <v>C#;HTML/CSS;Java;JavaScript;SQL;TypeScript</v>
      </c>
    </row>
    <row r="3164">
      <c r="A3164" s="3">
        <v>3163.0</v>
      </c>
      <c r="B3164" s="4" t="str">
        <f>IFERROR(__xludf.DUMMYFUNCTION("""COMPUTED_VALUE"""),"Bash/Shell/PowerShell;C#;HTML/CSS;JavaScript;SQL")</f>
        <v>Bash/Shell/PowerShell;C#;HTML/CSS;JavaScript;SQL</v>
      </c>
    </row>
    <row r="3165">
      <c r="A3165" s="3">
        <v>3164.0</v>
      </c>
      <c r="B3165" s="4" t="str">
        <f>IFERROR(__xludf.DUMMYFUNCTION("""COMPUTED_VALUE"""),"Bash/Shell/PowerShell;C++;C#;HTML/CSS;Java;JavaScript;Swift")</f>
        <v>Bash/Shell/PowerShell;C++;C#;HTML/CSS;Java;JavaScript;Swift</v>
      </c>
    </row>
    <row r="3166">
      <c r="A3166" s="3">
        <v>3165.0</v>
      </c>
      <c r="B3166" s="4" t="str">
        <f>IFERROR(__xludf.DUMMYFUNCTION("""COMPUTED_VALUE"""),"Bash/Shell/PowerShell;C#;HTML/CSS;JavaScript;SQL;TypeScript")</f>
        <v>Bash/Shell/PowerShell;C#;HTML/CSS;JavaScript;SQL;TypeScript</v>
      </c>
    </row>
    <row r="3167">
      <c r="A3167" s="3">
        <v>3166.0</v>
      </c>
      <c r="B3167" s="4" t="str">
        <f>IFERROR(__xludf.DUMMYFUNCTION("""COMPUTED_VALUE"""),"C;SQL")</f>
        <v>C;SQL</v>
      </c>
    </row>
    <row r="3168">
      <c r="A3168" s="3">
        <v>3167.0</v>
      </c>
      <c r="B3168" s="4" t="str">
        <f>IFERROR(__xludf.DUMMYFUNCTION("""COMPUTED_VALUE"""),"Bash/Shell/PowerShell;Java")</f>
        <v>Bash/Shell/PowerShell;Java</v>
      </c>
    </row>
    <row r="3169">
      <c r="A3169" s="3">
        <v>3168.0</v>
      </c>
      <c r="B3169" s="4" t="str">
        <f>IFERROR(__xludf.DUMMYFUNCTION("""COMPUTED_VALUE"""),"HTML/CSS;JavaScript")</f>
        <v>HTML/CSS;JavaScript</v>
      </c>
    </row>
    <row r="3170">
      <c r="A3170" s="3">
        <v>3169.0</v>
      </c>
      <c r="B3170" s="4" t="str">
        <f>IFERROR(__xludf.DUMMYFUNCTION("""COMPUTED_VALUE"""),"Bash/Shell/PowerShell;HTML/CSS;JavaScript;PHP;SQL")</f>
        <v>Bash/Shell/PowerShell;HTML/CSS;JavaScript;PHP;SQL</v>
      </c>
    </row>
    <row r="3171">
      <c r="A3171" s="3">
        <v>3170.0</v>
      </c>
      <c r="B3171" s="4" t="str">
        <f>IFERROR(__xludf.DUMMYFUNCTION("""COMPUTED_VALUE"""),"Bash/Shell/PowerShell;JavaScript;Other(s):")</f>
        <v>Bash/Shell/PowerShell;JavaScript;Other(s):</v>
      </c>
    </row>
    <row r="3172">
      <c r="A3172" s="3">
        <v>3171.0</v>
      </c>
      <c r="B3172" s="4" t="str">
        <f>IFERROR(__xludf.DUMMYFUNCTION("""COMPUTED_VALUE"""),"C;C++;C#;Python")</f>
        <v>C;C++;C#;Python</v>
      </c>
    </row>
    <row r="3173">
      <c r="A3173" s="3">
        <v>3172.0</v>
      </c>
      <c r="B3173" s="4" t="str">
        <f>IFERROR(__xludf.DUMMYFUNCTION("""COMPUTED_VALUE"""),"Bash/Shell/PowerShell;C;C++;C#;F#;HTML/CSS;JavaScript;SQL;TypeScript")</f>
        <v>Bash/Shell/PowerShell;C;C++;C#;F#;HTML/CSS;JavaScript;SQL;TypeScript</v>
      </c>
    </row>
    <row r="3174">
      <c r="A3174" s="3">
        <v>3173.0</v>
      </c>
      <c r="B3174" s="4" t="str">
        <f>IFERROR(__xludf.DUMMYFUNCTION("""COMPUTED_VALUE"""),"C#;HTML/CSS;JavaScript;SQL;TypeScript")</f>
        <v>C#;HTML/CSS;JavaScript;SQL;TypeScript</v>
      </c>
    </row>
    <row r="3175">
      <c r="A3175" s="3">
        <v>3174.0</v>
      </c>
      <c r="B3175" s="4" t="str">
        <f>IFERROR(__xludf.DUMMYFUNCTION("""COMPUTED_VALUE"""),"HTML/CSS;Java;JavaScript;TypeScript")</f>
        <v>HTML/CSS;Java;JavaScript;TypeScript</v>
      </c>
    </row>
    <row r="3176">
      <c r="A3176" s="3">
        <v>3175.0</v>
      </c>
      <c r="B3176" s="4" t="str">
        <f>IFERROR(__xludf.DUMMYFUNCTION("""COMPUTED_VALUE"""),"HTML/CSS;Java;JavaScript;SQL")</f>
        <v>HTML/CSS;Java;JavaScript;SQL</v>
      </c>
    </row>
    <row r="3177">
      <c r="A3177" s="3">
        <v>3176.0</v>
      </c>
      <c r="B3177" s="4" t="str">
        <f>IFERROR(__xludf.DUMMYFUNCTION("""COMPUTED_VALUE"""),"C#;HTML/CSS;JavaScript;TypeScript")</f>
        <v>C#;HTML/CSS;JavaScript;TypeScript</v>
      </c>
    </row>
    <row r="3178">
      <c r="A3178" s="3">
        <v>3177.0</v>
      </c>
      <c r="B3178" s="4" t="str">
        <f>IFERROR(__xludf.DUMMYFUNCTION("""COMPUTED_VALUE"""),"HTML/CSS;Java;SQL")</f>
        <v>HTML/CSS;Java;SQL</v>
      </c>
    </row>
    <row r="3179">
      <c r="A3179" s="3">
        <v>3178.0</v>
      </c>
      <c r="B3179" s="4" t="str">
        <f>IFERROR(__xludf.DUMMYFUNCTION("""COMPUTED_VALUE"""),"HTML/CSS;JavaScript;PHP;Python;SQL;VBA")</f>
        <v>HTML/CSS;JavaScript;PHP;Python;SQL;VBA</v>
      </c>
    </row>
    <row r="3180">
      <c r="A3180" s="3">
        <v>3179.0</v>
      </c>
      <c r="B3180" s="4" t="str">
        <f>IFERROR(__xludf.DUMMYFUNCTION("""COMPUTED_VALUE"""),"HTML/CSS;JavaScript;PHP;SQL;TypeScript")</f>
        <v>HTML/CSS;JavaScript;PHP;SQL;TypeScript</v>
      </c>
    </row>
    <row r="3181">
      <c r="A3181" s="3">
        <v>3180.0</v>
      </c>
      <c r="B3181" s="4" t="str">
        <f>IFERROR(__xludf.DUMMYFUNCTION("""COMPUTED_VALUE"""),"Bash/Shell/PowerShell;C;C++;Dart;HTML/CSS;JavaScript;Objective-C;PHP;Python;R;SQL")</f>
        <v>Bash/Shell/PowerShell;C;C++;Dart;HTML/CSS;JavaScript;Objective-C;PHP;Python;R;SQL</v>
      </c>
    </row>
    <row r="3182">
      <c r="A3182" s="3">
        <v>3181.0</v>
      </c>
      <c r="B3182" s="4" t="str">
        <f>IFERROR(__xludf.DUMMYFUNCTION("""COMPUTED_VALUE"""),"Elixir;HTML/CSS;JavaScript;Ruby;Other(s):")</f>
        <v>Elixir;HTML/CSS;JavaScript;Ruby;Other(s):</v>
      </c>
    </row>
    <row r="3183">
      <c r="A3183" s="3">
        <v>3182.0</v>
      </c>
      <c r="B3183" s="4" t="str">
        <f>IFERROR(__xludf.DUMMYFUNCTION("""COMPUTED_VALUE"""),"Bash/Shell/PowerShell;C#;HTML/CSS;Java;JavaScript;PHP;Python;SQL")</f>
        <v>Bash/Shell/PowerShell;C#;HTML/CSS;Java;JavaScript;PHP;Python;SQL</v>
      </c>
    </row>
    <row r="3184">
      <c r="A3184" s="3">
        <v>3183.0</v>
      </c>
      <c r="B3184" s="4" t="str">
        <f>IFERROR(__xludf.DUMMYFUNCTION("""COMPUTED_VALUE"""),"Bash/Shell/PowerShell;C#;Java;Python;R;Scala;SQL")</f>
        <v>Bash/Shell/PowerShell;C#;Java;Python;R;Scala;SQL</v>
      </c>
    </row>
    <row r="3185">
      <c r="A3185" s="3">
        <v>3184.0</v>
      </c>
      <c r="B3185" s="4" t="str">
        <f>IFERROR(__xludf.DUMMYFUNCTION("""COMPUTED_VALUE"""),"C;C++;HTML/CSS;Objective-C;Other(s):")</f>
        <v>C;C++;HTML/CSS;Objective-C;Other(s):</v>
      </c>
    </row>
    <row r="3186">
      <c r="A3186" s="3">
        <v>3185.0</v>
      </c>
      <c r="B3186" s="4" t="str">
        <f>IFERROR(__xludf.DUMMYFUNCTION("""COMPUTED_VALUE"""),"HTML/CSS;JavaScript;PHP;SQL;TypeScript")</f>
        <v>HTML/CSS;JavaScript;PHP;SQL;TypeScript</v>
      </c>
    </row>
    <row r="3187">
      <c r="A3187" s="3">
        <v>3186.0</v>
      </c>
      <c r="B3187" s="4" t="str">
        <f>IFERROR(__xludf.DUMMYFUNCTION("""COMPUTED_VALUE"""),"Java;JavaScript;SQL")</f>
        <v>Java;JavaScript;SQL</v>
      </c>
    </row>
    <row r="3188">
      <c r="A3188" s="3">
        <v>3187.0</v>
      </c>
      <c r="B3188" s="4" t="str">
        <f>IFERROR(__xludf.DUMMYFUNCTION("""COMPUTED_VALUE"""),"C;Java;Objective-C;Swift")</f>
        <v>C;Java;Objective-C;Swift</v>
      </c>
    </row>
    <row r="3189">
      <c r="A3189" s="3">
        <v>3188.0</v>
      </c>
      <c r="B3189" s="4" t="str">
        <f>IFERROR(__xludf.DUMMYFUNCTION("""COMPUTED_VALUE"""),"HTML/CSS;JavaScript;Python;R")</f>
        <v>HTML/CSS;JavaScript;Python;R</v>
      </c>
    </row>
    <row r="3190">
      <c r="A3190" s="3">
        <v>3189.0</v>
      </c>
      <c r="B3190" s="4" t="str">
        <f>IFERROR(__xludf.DUMMYFUNCTION("""COMPUTED_VALUE"""),"HTML/CSS;JavaScript")</f>
        <v>HTML/CSS;JavaScript</v>
      </c>
    </row>
    <row r="3191">
      <c r="A3191" s="3">
        <v>3190.0</v>
      </c>
      <c r="B3191" s="4" t="str">
        <f>IFERROR(__xludf.DUMMYFUNCTION("""COMPUTED_VALUE"""),"Java;Python")</f>
        <v>Java;Python</v>
      </c>
    </row>
    <row r="3192">
      <c r="A3192" s="3">
        <v>3191.0</v>
      </c>
      <c r="B3192" s="4" t="str">
        <f>IFERROR(__xludf.DUMMYFUNCTION("""COMPUTED_VALUE"""),"Bash/Shell/PowerShell;C++;HTML/CSS;Java;JavaScript;PHP;SQL;VBA")</f>
        <v>Bash/Shell/PowerShell;C++;HTML/CSS;Java;JavaScript;PHP;SQL;VBA</v>
      </c>
    </row>
    <row r="3193">
      <c r="A3193" s="3">
        <v>3192.0</v>
      </c>
      <c r="B3193" s="4" t="str">
        <f>IFERROR(__xludf.DUMMYFUNCTION("""COMPUTED_VALUE"""),"Bash/Shell/PowerShell;Java;JavaScript;PHP;SQL")</f>
        <v>Bash/Shell/PowerShell;Java;JavaScript;PHP;SQL</v>
      </c>
    </row>
    <row r="3194">
      <c r="A3194" s="3">
        <v>3193.0</v>
      </c>
      <c r="B3194" s="4" t="str">
        <f>IFERROR(__xludf.DUMMYFUNCTION("""COMPUTED_VALUE"""),"Bash/Shell/PowerShell;C++;C#;HTML/CSS;Java;JavaScript;Objective-C;Python;SQL;Swift")</f>
        <v>Bash/Shell/PowerShell;C++;C#;HTML/CSS;Java;JavaScript;Objective-C;Python;SQL;Swift</v>
      </c>
    </row>
    <row r="3195">
      <c r="A3195" s="3">
        <v>3194.0</v>
      </c>
      <c r="B3195" s="4" t="str">
        <f>IFERROR(__xludf.DUMMYFUNCTION("""COMPUTED_VALUE"""),"Python;SQL;Other(s):")</f>
        <v>Python;SQL;Other(s):</v>
      </c>
    </row>
    <row r="3196">
      <c r="A3196" s="3">
        <v>3195.0</v>
      </c>
      <c r="B3196" s="4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3197">
      <c r="A3197" s="3">
        <v>3196.0</v>
      </c>
      <c r="B3197" s="4" t="str">
        <f>IFERROR(__xludf.DUMMYFUNCTION("""COMPUTED_VALUE"""),"HTML/CSS;Java;JavaScript")</f>
        <v>HTML/CSS;Java;JavaScript</v>
      </c>
    </row>
    <row r="3198">
      <c r="A3198" s="3">
        <v>3197.0</v>
      </c>
      <c r="B3198" s="4" t="str">
        <f>IFERROR(__xludf.DUMMYFUNCTION("""COMPUTED_VALUE"""),"Bash/Shell/PowerShell;C#;Go;HTML/CSS;JavaScript;SQL;TypeScript")</f>
        <v>Bash/Shell/PowerShell;C#;Go;HTML/CSS;JavaScript;SQL;TypeScript</v>
      </c>
    </row>
    <row r="3199">
      <c r="A3199" s="3">
        <v>3198.0</v>
      </c>
      <c r="B3199" s="4" t="str">
        <f>IFERROR(__xludf.DUMMYFUNCTION("""COMPUTED_VALUE"""),"Bash/Shell/PowerShell;C;Python")</f>
        <v>Bash/Shell/PowerShell;C;Python</v>
      </c>
    </row>
    <row r="3200">
      <c r="A3200" s="3">
        <v>3199.0</v>
      </c>
      <c r="B3200" s="4" t="str">
        <f>IFERROR(__xludf.DUMMYFUNCTION("""COMPUTED_VALUE"""),"C#;HTML/CSS;Java;JavaScript;SQL")</f>
        <v>C#;HTML/CSS;Java;JavaScript;SQL</v>
      </c>
    </row>
    <row r="3201">
      <c r="A3201" s="3">
        <v>3200.0</v>
      </c>
      <c r="B3201" s="4" t="str">
        <f>IFERROR(__xludf.DUMMYFUNCTION("""COMPUTED_VALUE"""),"HTML/CSS;Java;JavaScript;Kotlin;Objective-C;PHP;Python;SQL;Swift;TypeScript")</f>
        <v>HTML/CSS;Java;JavaScript;Kotlin;Objective-C;PHP;Python;SQL;Swift;TypeScript</v>
      </c>
    </row>
    <row r="3202">
      <c r="A3202" s="3">
        <v>3201.0</v>
      </c>
      <c r="B3202" s="4" t="str">
        <f>IFERROR(__xludf.DUMMYFUNCTION("""COMPUTED_VALUE"""),"Bash/Shell/PowerShell;Go;Java;Python;Ruby;SQL")</f>
        <v>Bash/Shell/PowerShell;Go;Java;Python;Ruby;SQL</v>
      </c>
    </row>
    <row r="3203">
      <c r="A3203" s="3">
        <v>3202.0</v>
      </c>
      <c r="B3203" s="4" t="str">
        <f>IFERROR(__xludf.DUMMYFUNCTION("""COMPUTED_VALUE"""),"Bash/Shell/PowerShell;HTML/CSS;Java;JavaScript;PHP;SQL;Other(s):")</f>
        <v>Bash/Shell/PowerShell;HTML/CSS;Java;JavaScript;PHP;SQL;Other(s):</v>
      </c>
    </row>
    <row r="3204">
      <c r="A3204" s="3">
        <v>3203.0</v>
      </c>
      <c r="B3204" s="4" t="str">
        <f>IFERROR(__xludf.DUMMYFUNCTION("""COMPUTED_VALUE"""),"HTML/CSS;Java;JavaScript")</f>
        <v>HTML/CSS;Java;JavaScript</v>
      </c>
    </row>
    <row r="3205">
      <c r="A3205" s="3">
        <v>3204.0</v>
      </c>
      <c r="B3205" s="4" t="str">
        <f>IFERROR(__xludf.DUMMYFUNCTION("""COMPUTED_VALUE"""),"C#;Dart;SQL;Other(s):")</f>
        <v>C#;Dart;SQL;Other(s):</v>
      </c>
    </row>
    <row r="3206">
      <c r="A3206" s="3">
        <v>3205.0</v>
      </c>
      <c r="B3206" s="4" t="str">
        <f>IFERROR(__xludf.DUMMYFUNCTION("""COMPUTED_VALUE"""),"Bash/Shell/PowerShell;HTML/CSS;Java;JavaScript;Python;SQL")</f>
        <v>Bash/Shell/PowerShell;HTML/CSS;Java;JavaScript;Python;SQL</v>
      </c>
    </row>
    <row r="3207">
      <c r="A3207" s="3">
        <v>3206.0</v>
      </c>
      <c r="B3207" s="4" t="str">
        <f>IFERROR(__xludf.DUMMYFUNCTION("""COMPUTED_VALUE"""),"C;Java;JavaScript;Python;TypeScript;Other(s):")</f>
        <v>C;Java;JavaScript;Python;TypeScript;Other(s):</v>
      </c>
    </row>
    <row r="3208">
      <c r="A3208" s="3">
        <v>3207.0</v>
      </c>
      <c r="B3208" s="4" t="str">
        <f>IFERROR(__xludf.DUMMYFUNCTION("""COMPUTED_VALUE"""),"C#;HTML/CSS;JavaScript;Python;SQL;Other(s):")</f>
        <v>C#;HTML/CSS;JavaScript;Python;SQL;Other(s):</v>
      </c>
    </row>
    <row r="3209">
      <c r="A3209" s="3">
        <v>3208.0</v>
      </c>
      <c r="B3209" s="4" t="str">
        <f>IFERROR(__xludf.DUMMYFUNCTION("""COMPUTED_VALUE"""),"C;Go;HTML/CSS;JavaScript;Ruby;SQL")</f>
        <v>C;Go;HTML/CSS;JavaScript;Ruby;SQL</v>
      </c>
    </row>
    <row r="3210">
      <c r="A3210" s="3">
        <v>3209.0</v>
      </c>
      <c r="B3210" s="4" t="str">
        <f>IFERROR(__xludf.DUMMYFUNCTION("""COMPUTED_VALUE"""),"Python;R")</f>
        <v>Python;R</v>
      </c>
    </row>
    <row r="3211">
      <c r="A3211" s="3">
        <v>3210.0</v>
      </c>
      <c r="B3211" s="4" t="str">
        <f>IFERROR(__xludf.DUMMYFUNCTION("""COMPUTED_VALUE"""),"Bash/Shell/PowerShell;HTML/CSS;JavaScript;PHP;SQL")</f>
        <v>Bash/Shell/PowerShell;HTML/CSS;JavaScript;PHP;SQL</v>
      </c>
    </row>
    <row r="3212">
      <c r="A3212" s="3">
        <v>3211.0</v>
      </c>
      <c r="B3212" s="4" t="str">
        <f>IFERROR(__xludf.DUMMYFUNCTION("""COMPUTED_VALUE"""),"C#;HTML/CSS;JavaScript;SQL;Other(s):")</f>
        <v>C#;HTML/CSS;JavaScript;SQL;Other(s):</v>
      </c>
    </row>
    <row r="3213">
      <c r="A3213" s="3">
        <v>3212.0</v>
      </c>
      <c r="B3213" s="4" t="str">
        <f>IFERROR(__xludf.DUMMYFUNCTION("""COMPUTED_VALUE"""),"HTML/CSS;Java;JavaScript;PHP;SQL;TypeScript")</f>
        <v>HTML/CSS;Java;JavaScript;PHP;SQL;TypeScript</v>
      </c>
    </row>
    <row r="3214">
      <c r="A3214" s="3">
        <v>3213.0</v>
      </c>
      <c r="B3214" s="4" t="str">
        <f>IFERROR(__xludf.DUMMYFUNCTION("""COMPUTED_VALUE"""),"JavaScript;PHP")</f>
        <v>JavaScript;PHP</v>
      </c>
    </row>
    <row r="3215">
      <c r="A3215" s="3">
        <v>3214.0</v>
      </c>
      <c r="B3215" s="4" t="str">
        <f>IFERROR(__xludf.DUMMYFUNCTION("""COMPUTED_VALUE"""),"Assembly;Bash/Shell/PowerShell;C;C++")</f>
        <v>Assembly;Bash/Shell/PowerShell;C;C++</v>
      </c>
    </row>
    <row r="3216">
      <c r="A3216" s="3">
        <v>3215.0</v>
      </c>
      <c r="B3216" s="4" t="str">
        <f>IFERROR(__xludf.DUMMYFUNCTION("""COMPUTED_VALUE"""),"C#;Go;Python;SQL;TypeScript")</f>
        <v>C#;Go;Python;SQL;TypeScript</v>
      </c>
    </row>
    <row r="3217">
      <c r="A3217" s="3">
        <v>3216.0</v>
      </c>
      <c r="B3217" s="4" t="str">
        <f>IFERROR(__xludf.DUMMYFUNCTION("""COMPUTED_VALUE"""),"Assembly;C#;HTML/CSS;JavaScript;SQL;TypeScript")</f>
        <v>Assembly;C#;HTML/CSS;JavaScript;SQL;TypeScript</v>
      </c>
    </row>
    <row r="3218">
      <c r="A3218" s="3">
        <v>3217.0</v>
      </c>
      <c r="B3218" s="4" t="str">
        <f>IFERROR(__xludf.DUMMYFUNCTION("""COMPUTED_VALUE"""),"Bash/Shell/PowerShell;HTML/CSS;Java;Python;SQL")</f>
        <v>Bash/Shell/PowerShell;HTML/CSS;Java;Python;SQL</v>
      </c>
    </row>
    <row r="3219">
      <c r="A3219" s="3">
        <v>3218.0</v>
      </c>
      <c r="B3219" s="4" t="str">
        <f>IFERROR(__xludf.DUMMYFUNCTION("""COMPUTED_VALUE"""),"Bash/Shell/PowerShell;C;HTML/CSS;JavaScript;Python")</f>
        <v>Bash/Shell/PowerShell;C;HTML/CSS;JavaScript;Python</v>
      </c>
    </row>
    <row r="3220">
      <c r="A3220" s="3">
        <v>3219.0</v>
      </c>
      <c r="B3220" s="4" t="str">
        <f>IFERROR(__xludf.DUMMYFUNCTION("""COMPUTED_VALUE"""),"Assembly;C++;HTML/CSS;Java;JavaScript;Python")</f>
        <v>Assembly;C++;HTML/CSS;Java;JavaScript;Python</v>
      </c>
    </row>
    <row r="3221">
      <c r="A3221" s="3">
        <v>3220.0</v>
      </c>
      <c r="B3221" s="4" t="str">
        <f>IFERROR(__xludf.DUMMYFUNCTION("""COMPUTED_VALUE"""),"C")</f>
        <v>C</v>
      </c>
    </row>
    <row r="3222">
      <c r="A3222" s="3">
        <v>3221.0</v>
      </c>
      <c r="B3222" s="4" t="str">
        <f>IFERROR(__xludf.DUMMYFUNCTION("""COMPUTED_VALUE"""),"Bash/Shell/PowerShell;C++;HTML/CSS;JavaScript;PHP;Python;SQL")</f>
        <v>Bash/Shell/PowerShell;C++;HTML/CSS;JavaScript;PHP;Python;SQL</v>
      </c>
    </row>
    <row r="3223">
      <c r="A3223" s="3">
        <v>3222.0</v>
      </c>
      <c r="B3223" s="4" t="str">
        <f>IFERROR(__xludf.DUMMYFUNCTION("""COMPUTED_VALUE"""),"Java;JavaScript;PHP")</f>
        <v>Java;JavaScript;PHP</v>
      </c>
    </row>
    <row r="3224">
      <c r="A3224" s="3">
        <v>3223.0</v>
      </c>
      <c r="B3224" s="4" t="str">
        <f>IFERROR(__xludf.DUMMYFUNCTION("""COMPUTED_VALUE"""),"Bash/Shell/PowerShell;HTML/CSS;JavaScript;PHP;SQL")</f>
        <v>Bash/Shell/PowerShell;HTML/CSS;JavaScript;PHP;SQL</v>
      </c>
    </row>
    <row r="3225">
      <c r="A3225" s="3">
        <v>3224.0</v>
      </c>
      <c r="B3225" s="4" t="str">
        <f>IFERROR(__xludf.DUMMYFUNCTION("""COMPUTED_VALUE"""),"Dart;Java;Kotlin;PHP;Python")</f>
        <v>Dart;Java;Kotlin;PHP;Python</v>
      </c>
    </row>
    <row r="3226">
      <c r="A3226" s="3">
        <v>3225.0</v>
      </c>
      <c r="B3226" s="4" t="str">
        <f>IFERROR(__xludf.DUMMYFUNCTION("""COMPUTED_VALUE"""),"C#;SQL")</f>
        <v>C#;SQL</v>
      </c>
    </row>
    <row r="3227">
      <c r="A3227" s="3">
        <v>3226.0</v>
      </c>
      <c r="B3227" s="4" t="str">
        <f>IFERROR(__xludf.DUMMYFUNCTION("""COMPUTED_VALUE"""),"C++;C#;HTML/CSS;Java;JavaScript;Python")</f>
        <v>C++;C#;HTML/CSS;Java;JavaScript;Python</v>
      </c>
    </row>
    <row r="3228">
      <c r="A3228" s="3">
        <v>3227.0</v>
      </c>
      <c r="B3228" s="4" t="str">
        <f>IFERROR(__xludf.DUMMYFUNCTION("""COMPUTED_VALUE"""),"HTML/CSS;JavaScript;Python;Ruby;SQL;TypeScript")</f>
        <v>HTML/CSS;JavaScript;Python;Ruby;SQL;TypeScript</v>
      </c>
    </row>
    <row r="3229">
      <c r="A3229" s="3">
        <v>3228.0</v>
      </c>
      <c r="B3229" s="4" t="str">
        <f>IFERROR(__xludf.DUMMYFUNCTION("""COMPUTED_VALUE"""),"Bash/Shell/PowerShell;HTML/CSS;Python;R;SQL")</f>
        <v>Bash/Shell/PowerShell;HTML/CSS;Python;R;SQL</v>
      </c>
    </row>
    <row r="3230">
      <c r="A3230" s="3">
        <v>3229.0</v>
      </c>
      <c r="B3230" s="4" t="str">
        <f>IFERROR(__xludf.DUMMYFUNCTION("""COMPUTED_VALUE"""),"HTML/CSS;Java;JavaScript;PHP;Python")</f>
        <v>HTML/CSS;Java;JavaScript;PHP;Python</v>
      </c>
    </row>
    <row r="3231">
      <c r="A3231" s="3">
        <v>3230.0</v>
      </c>
      <c r="B3231" s="4" t="str">
        <f>IFERROR(__xludf.DUMMYFUNCTION("""COMPUTED_VALUE"""),"Assembly;C;C++;JavaScript;Python")</f>
        <v>Assembly;C;C++;JavaScript;Python</v>
      </c>
    </row>
    <row r="3232">
      <c r="A3232" s="3">
        <v>3231.0</v>
      </c>
      <c r="B3232" s="4" t="str">
        <f>IFERROR(__xludf.DUMMYFUNCTION("""COMPUTED_VALUE"""),"Bash/Shell/PowerShell;C;C++;C#;HTML/CSS;Java;JavaScript;PHP;SQL;TypeScript")</f>
        <v>Bash/Shell/PowerShell;C;C++;C#;HTML/CSS;Java;JavaScript;PHP;SQL;TypeScript</v>
      </c>
    </row>
    <row r="3233">
      <c r="A3233" s="3">
        <v>3232.0</v>
      </c>
      <c r="B3233" s="4" t="str">
        <f>IFERROR(__xludf.DUMMYFUNCTION("""COMPUTED_VALUE"""),"C++;HTML/CSS;Python")</f>
        <v>C++;HTML/CSS;Python</v>
      </c>
    </row>
    <row r="3234">
      <c r="A3234" s="3">
        <v>3233.0</v>
      </c>
      <c r="B3234" s="4" t="str">
        <f>IFERROR(__xludf.DUMMYFUNCTION("""COMPUTED_VALUE"""),"Bash/Shell/PowerShell;C++;C#;F#;HTML/CSS;Python;SQL;TypeScript;Other(s):")</f>
        <v>Bash/Shell/PowerShell;C++;C#;F#;HTML/CSS;Python;SQL;TypeScript;Other(s):</v>
      </c>
    </row>
    <row r="3235">
      <c r="A3235" s="3">
        <v>3234.0</v>
      </c>
      <c r="B3235" s="4" t="str">
        <f>IFERROR(__xludf.DUMMYFUNCTION("""COMPUTED_VALUE"""),"Clojure;HTML/CSS")</f>
        <v>Clojure;HTML/CSS</v>
      </c>
    </row>
    <row r="3236">
      <c r="A3236" s="3">
        <v>3235.0</v>
      </c>
      <c r="B3236" s="4" t="str">
        <f>IFERROR(__xludf.DUMMYFUNCTION("""COMPUTED_VALUE"""),"C++")</f>
        <v>C++</v>
      </c>
    </row>
    <row r="3237">
      <c r="A3237" s="3">
        <v>3236.0</v>
      </c>
      <c r="B3237" s="4" t="str">
        <f>IFERROR(__xludf.DUMMYFUNCTION("""COMPUTED_VALUE"""),"Assembly;C;C++;HTML/CSS;Java;JavaScript;PHP;Python;R;SQL")</f>
        <v>Assembly;C;C++;HTML/CSS;Java;JavaScript;PHP;Python;R;SQL</v>
      </c>
    </row>
    <row r="3238">
      <c r="A3238" s="3">
        <v>3237.0</v>
      </c>
      <c r="B3238" s="4" t="str">
        <f>IFERROR(__xludf.DUMMYFUNCTION("""COMPUTED_VALUE"""),"HTML/CSS;JavaScript;TypeScript")</f>
        <v>HTML/CSS;JavaScript;TypeScript</v>
      </c>
    </row>
    <row r="3239">
      <c r="A3239" s="3">
        <v>3238.0</v>
      </c>
      <c r="B3239" s="4" t="str">
        <f>IFERROR(__xludf.DUMMYFUNCTION("""COMPUTED_VALUE"""),"Bash/Shell/PowerShell;C#;HTML/CSS;JavaScript;Python")</f>
        <v>Bash/Shell/PowerShell;C#;HTML/CSS;JavaScript;Python</v>
      </c>
    </row>
    <row r="3240">
      <c r="A3240" s="3">
        <v>3239.0</v>
      </c>
      <c r="B3240" s="4" t="str">
        <f>IFERROR(__xludf.DUMMYFUNCTION("""COMPUTED_VALUE"""),"HTML/CSS;JavaScript;TypeScript")</f>
        <v>HTML/CSS;JavaScript;TypeScript</v>
      </c>
    </row>
    <row r="3241">
      <c r="A3241" s="3">
        <v>3240.0</v>
      </c>
      <c r="B3241" s="4" t="str">
        <f>IFERROR(__xludf.DUMMYFUNCTION("""COMPUTED_VALUE"""),"Java;JavaScript;TypeScript")</f>
        <v>Java;JavaScript;TypeScript</v>
      </c>
    </row>
    <row r="3242">
      <c r="A3242" s="3">
        <v>3241.0</v>
      </c>
      <c r="B3242" s="4" t="str">
        <f>IFERROR(__xludf.DUMMYFUNCTION("""COMPUTED_VALUE"""),"Java;JavaScript;TypeScript")</f>
        <v>Java;JavaScript;TypeScript</v>
      </c>
    </row>
    <row r="3243">
      <c r="A3243" s="3">
        <v>3242.0</v>
      </c>
      <c r="B3243" s="4" t="str">
        <f>IFERROR(__xludf.DUMMYFUNCTION("""COMPUTED_VALUE"""),"Python")</f>
        <v>Python</v>
      </c>
    </row>
    <row r="3244">
      <c r="A3244" s="3">
        <v>3243.0</v>
      </c>
      <c r="B3244" s="4" t="str">
        <f>IFERROR(__xludf.DUMMYFUNCTION("""COMPUTED_VALUE"""),"Bash/Shell/PowerShell;Python")</f>
        <v>Bash/Shell/PowerShell;Python</v>
      </c>
    </row>
    <row r="3245">
      <c r="A3245" s="3">
        <v>3244.0</v>
      </c>
      <c r="B3245" s="4" t="str">
        <f>IFERROR(__xludf.DUMMYFUNCTION("""COMPUTED_VALUE"""),"Assembly;Bash/Shell/PowerShell;C;C++;HTML/CSS;JavaScript;Ruby;Rust")</f>
        <v>Assembly;Bash/Shell/PowerShell;C;C++;HTML/CSS;JavaScript;Ruby;Rust</v>
      </c>
    </row>
    <row r="3246">
      <c r="A3246" s="3">
        <v>3245.0</v>
      </c>
      <c r="B3246" s="4" t="str">
        <f>IFERROR(__xludf.DUMMYFUNCTION("""COMPUTED_VALUE"""),"Go;HTML/CSS;JavaScript;SQL")</f>
        <v>Go;HTML/CSS;JavaScript;SQL</v>
      </c>
    </row>
    <row r="3247">
      <c r="A3247" s="3">
        <v>3246.0</v>
      </c>
      <c r="B3247" s="4" t="str">
        <f>IFERROR(__xludf.DUMMYFUNCTION("""COMPUTED_VALUE"""),"SQL;Other(s):")</f>
        <v>SQL;Other(s):</v>
      </c>
    </row>
    <row r="3248">
      <c r="A3248" s="3">
        <v>3247.0</v>
      </c>
      <c r="B3248" s="4" t="str">
        <f>IFERROR(__xludf.DUMMYFUNCTION("""COMPUTED_VALUE"""),"Bash/Shell/PowerShell;C#;HTML/CSS;JavaScript;SQL;TypeScript")</f>
        <v>Bash/Shell/PowerShell;C#;HTML/CSS;JavaScript;SQL;TypeScript</v>
      </c>
    </row>
    <row r="3249">
      <c r="A3249" s="3">
        <v>3248.0</v>
      </c>
      <c r="B3249" s="4" t="str">
        <f>IFERROR(__xludf.DUMMYFUNCTION("""COMPUTED_VALUE"""),"Bash/Shell/PowerShell;C;C++;Go;HTML/CSS;Java;JavaScript;Kotlin;Python;SQL;Swift;TypeScript;WebAssembly;Other(s):")</f>
        <v>Bash/Shell/PowerShell;C;C++;Go;HTML/CSS;Java;JavaScript;Kotlin;Python;SQL;Swift;TypeScript;WebAssembly;Other(s):</v>
      </c>
    </row>
    <row r="3250">
      <c r="A3250" s="3">
        <v>3249.0</v>
      </c>
      <c r="B3250" s="4" t="str">
        <f>IFERROR(__xludf.DUMMYFUNCTION("""COMPUTED_VALUE"""),"C#;SQL;VBA")</f>
        <v>C#;SQL;VBA</v>
      </c>
    </row>
    <row r="3251">
      <c r="A3251" s="3">
        <v>3250.0</v>
      </c>
      <c r="B3251" s="4" t="str">
        <f>IFERROR(__xludf.DUMMYFUNCTION("""COMPUTED_VALUE"""),"Assembly;C;C++;HTML/CSS;Java;JavaScript;PHP;SQL")</f>
        <v>Assembly;C;C++;HTML/CSS;Java;JavaScript;PHP;SQL</v>
      </c>
    </row>
    <row r="3252">
      <c r="A3252" s="3">
        <v>3251.0</v>
      </c>
      <c r="B3252" s="4" t="str">
        <f>IFERROR(__xludf.DUMMYFUNCTION("""COMPUTED_VALUE"""),"C#;TypeScript")</f>
        <v>C#;TypeScript</v>
      </c>
    </row>
    <row r="3253">
      <c r="A3253" s="3">
        <v>3252.0</v>
      </c>
      <c r="B3253" s="4" t="str">
        <f>IFERROR(__xludf.DUMMYFUNCTION("""COMPUTED_VALUE"""),"C#;HTML/CSS;JavaScript;SQL;VBA")</f>
        <v>C#;HTML/CSS;JavaScript;SQL;VBA</v>
      </c>
    </row>
    <row r="3254">
      <c r="A3254" s="3">
        <v>3253.0</v>
      </c>
      <c r="B3254" s="4" t="str">
        <f>IFERROR(__xludf.DUMMYFUNCTION("""COMPUTED_VALUE"""),"Bash/Shell/PowerShell;HTML/CSS;Java;JavaScript;SQL")</f>
        <v>Bash/Shell/PowerShell;HTML/CSS;Java;JavaScript;SQL</v>
      </c>
    </row>
    <row r="3255">
      <c r="A3255" s="3">
        <v>3254.0</v>
      </c>
      <c r="B3255" s="4" t="str">
        <f>IFERROR(__xludf.DUMMYFUNCTION("""COMPUTED_VALUE"""),"Assembly;Bash/Shell/PowerShell;C;C++;C#;HTML/CSS;Java;JavaScript;Python;Rust;Scala;SQL;TypeScript")</f>
        <v>Assembly;Bash/Shell/PowerShell;C;C++;C#;HTML/CSS;Java;JavaScript;Python;Rust;Scala;SQL;TypeScript</v>
      </c>
    </row>
    <row r="3256">
      <c r="A3256" s="3">
        <v>3255.0</v>
      </c>
      <c r="B3256" s="4" t="str">
        <f>IFERROR(__xludf.DUMMYFUNCTION("""COMPUTED_VALUE"""),"Bash/Shell/PowerShell;HTML/CSS;JavaScript;Python")</f>
        <v>Bash/Shell/PowerShell;HTML/CSS;JavaScript;Python</v>
      </c>
    </row>
    <row r="3257">
      <c r="A3257" s="3">
        <v>3256.0</v>
      </c>
      <c r="B3257" s="4" t="str">
        <f>IFERROR(__xludf.DUMMYFUNCTION("""COMPUTED_VALUE"""),"Assembly;C;HTML/CSS;Java;JavaScript;PHP;SQL")</f>
        <v>Assembly;C;HTML/CSS;Java;JavaScript;PHP;SQL</v>
      </c>
    </row>
    <row r="3258">
      <c r="A3258" s="3">
        <v>3257.0</v>
      </c>
      <c r="B3258" s="4" t="str">
        <f>IFERROR(__xludf.DUMMYFUNCTION("""COMPUTED_VALUE"""),"Bash/Shell/PowerShell;Go;JavaScript;SQL")</f>
        <v>Bash/Shell/PowerShell;Go;JavaScript;SQL</v>
      </c>
    </row>
    <row r="3259">
      <c r="A3259" s="3">
        <v>3258.0</v>
      </c>
      <c r="B3259" s="4" t="str">
        <f>IFERROR(__xludf.DUMMYFUNCTION("""COMPUTED_VALUE"""),"C;HTML/CSS;JavaScript;Python;Rust")</f>
        <v>C;HTML/CSS;JavaScript;Python;Rust</v>
      </c>
    </row>
    <row r="3260">
      <c r="A3260" s="3">
        <v>3259.0</v>
      </c>
      <c r="B3260" s="4" t="str">
        <f>IFERROR(__xludf.DUMMYFUNCTION("""COMPUTED_VALUE"""),"C++;HTML/CSS;Java;SQL")</f>
        <v>C++;HTML/CSS;Java;SQL</v>
      </c>
    </row>
    <row r="3261">
      <c r="A3261" s="3">
        <v>3260.0</v>
      </c>
      <c r="B3261" s="4" t="str">
        <f>IFERROR(__xludf.DUMMYFUNCTION("""COMPUTED_VALUE"""),"C++;C#")</f>
        <v>C++;C#</v>
      </c>
    </row>
    <row r="3262">
      <c r="A3262" s="3">
        <v>3261.0</v>
      </c>
      <c r="B3262" s="4" t="str">
        <f>IFERROR(__xludf.DUMMYFUNCTION("""COMPUTED_VALUE"""),"HTML/CSS;Java;JavaScript;Python;TypeScript")</f>
        <v>HTML/CSS;Java;JavaScript;Python;TypeScript</v>
      </c>
    </row>
    <row r="3263">
      <c r="A3263" s="3">
        <v>3262.0</v>
      </c>
      <c r="B3263" s="4" t="str">
        <f>IFERROR(__xludf.DUMMYFUNCTION("""COMPUTED_VALUE"""),"HTML/CSS;JavaScript;SQL")</f>
        <v>HTML/CSS;JavaScript;SQL</v>
      </c>
    </row>
    <row r="3264">
      <c r="A3264" s="3">
        <v>3263.0</v>
      </c>
      <c r="B3264" s="4" t="str">
        <f>IFERROR(__xludf.DUMMYFUNCTION("""COMPUTED_VALUE"""),"Bash/Shell/PowerShell;Java;SQL;Other(s):")</f>
        <v>Bash/Shell/PowerShell;Java;SQL;Other(s):</v>
      </c>
    </row>
    <row r="3265">
      <c r="A3265" s="3">
        <v>3264.0</v>
      </c>
      <c r="B3265" s="4" t="str">
        <f>IFERROR(__xludf.DUMMYFUNCTION("""COMPUTED_VALUE"""),"HTML/CSS;JavaScript;PHP;R;SQL;TypeScript;VBA")</f>
        <v>HTML/CSS;JavaScript;PHP;R;SQL;TypeScript;VBA</v>
      </c>
    </row>
    <row r="3266">
      <c r="A3266" s="3">
        <v>3265.0</v>
      </c>
      <c r="B3266" s="4" t="str">
        <f>IFERROR(__xludf.DUMMYFUNCTION("""COMPUTED_VALUE"""),"Java;JavaScript;PHP")</f>
        <v>Java;JavaScript;PHP</v>
      </c>
    </row>
    <row r="3267">
      <c r="A3267" s="3">
        <v>3266.0</v>
      </c>
      <c r="B3267" s="4" t="str">
        <f>IFERROR(__xludf.DUMMYFUNCTION("""COMPUTED_VALUE"""),"Bash/Shell/PowerShell;HTML/CSS;Java;JavaScript;Python")</f>
        <v>Bash/Shell/PowerShell;HTML/CSS;Java;JavaScript;Python</v>
      </c>
    </row>
    <row r="3268">
      <c r="A3268" s="3">
        <v>3267.0</v>
      </c>
      <c r="B3268" s="4" t="str">
        <f>IFERROR(__xludf.DUMMYFUNCTION("""COMPUTED_VALUE"""),"Assembly;Bash/Shell/PowerShell;C;C++;Go;Python")</f>
        <v>Assembly;Bash/Shell/PowerShell;C;C++;Go;Python</v>
      </c>
    </row>
    <row r="3269">
      <c r="A3269" s="3">
        <v>3268.0</v>
      </c>
      <c r="B3269" s="4" t="str">
        <f>IFERROR(__xludf.DUMMYFUNCTION("""COMPUTED_VALUE"""),"HTML/CSS;JavaScript;PHP;Swift")</f>
        <v>HTML/CSS;JavaScript;PHP;Swift</v>
      </c>
    </row>
    <row r="3270">
      <c r="A3270" s="3">
        <v>3269.0</v>
      </c>
      <c r="B3270" s="4" t="str">
        <f>IFERROR(__xludf.DUMMYFUNCTION("""COMPUTED_VALUE"""),"C#;HTML/CSS;JavaScript")</f>
        <v>C#;HTML/CSS;JavaScript</v>
      </c>
    </row>
    <row r="3271">
      <c r="A3271" s="3">
        <v>3270.0</v>
      </c>
      <c r="B3271" s="4" t="str">
        <f>IFERROR(__xludf.DUMMYFUNCTION("""COMPUTED_VALUE"""),"Bash/Shell/PowerShell;C;HTML/CSS;Java;JavaScript;PHP;Python;R;SQL;TypeScript")</f>
        <v>Bash/Shell/PowerShell;C;HTML/CSS;Java;JavaScript;PHP;Python;R;SQL;TypeScript</v>
      </c>
    </row>
    <row r="3272">
      <c r="A3272" s="3">
        <v>3271.0</v>
      </c>
      <c r="B3272" s="4" t="str">
        <f>IFERROR(__xludf.DUMMYFUNCTION("""COMPUTED_VALUE"""),"Elixir;JavaScript;Ruby;SQL")</f>
        <v>Elixir;JavaScript;Ruby;SQL</v>
      </c>
    </row>
    <row r="3273">
      <c r="A3273" s="3">
        <v>3272.0</v>
      </c>
      <c r="B3273" s="4" t="str">
        <f>IFERROR(__xludf.DUMMYFUNCTION("""COMPUTED_VALUE"""),"C#;Java;SQL")</f>
        <v>C#;Java;SQL</v>
      </c>
    </row>
    <row r="3274">
      <c r="A3274" s="3">
        <v>3273.0</v>
      </c>
      <c r="B3274" s="4" t="str">
        <f>IFERROR(__xludf.DUMMYFUNCTION("""COMPUTED_VALUE"""),"Bash/Shell/PowerShell;Go;JavaScript;Python;TypeScript")</f>
        <v>Bash/Shell/PowerShell;Go;JavaScript;Python;TypeScript</v>
      </c>
    </row>
    <row r="3275">
      <c r="A3275" s="3">
        <v>3274.0</v>
      </c>
      <c r="B3275" s="4" t="str">
        <f>IFERROR(__xludf.DUMMYFUNCTION("""COMPUTED_VALUE"""),"Java;Kotlin;SQL")</f>
        <v>Java;Kotlin;SQL</v>
      </c>
    </row>
    <row r="3276">
      <c r="A3276" s="3">
        <v>3275.0</v>
      </c>
      <c r="B3276" s="4" t="str">
        <f>IFERROR(__xludf.DUMMYFUNCTION("""COMPUTED_VALUE"""),"Bash/Shell/PowerShell;HTML/CSS;Python;SQL;Other(s):")</f>
        <v>Bash/Shell/PowerShell;HTML/CSS;Python;SQL;Other(s):</v>
      </c>
    </row>
    <row r="3277">
      <c r="A3277" s="3">
        <v>3276.0</v>
      </c>
      <c r="B3277" s="4" t="str">
        <f>IFERROR(__xludf.DUMMYFUNCTION("""COMPUTED_VALUE"""),"Bash/Shell/PowerShell;C++;HTML/CSS;JavaScript;Python;R;VBA;Other(s):")</f>
        <v>Bash/Shell/PowerShell;C++;HTML/CSS;JavaScript;Python;R;VBA;Other(s):</v>
      </c>
    </row>
    <row r="3278">
      <c r="A3278" s="3">
        <v>3277.0</v>
      </c>
      <c r="B3278" s="4" t="str">
        <f>IFERROR(__xludf.DUMMYFUNCTION("""COMPUTED_VALUE"""),"Bash/Shell/PowerShell;HTML/CSS;Java;JavaScript;PHP;Python;SQL")</f>
        <v>Bash/Shell/PowerShell;HTML/CSS;Java;JavaScript;PHP;Python;SQL</v>
      </c>
    </row>
    <row r="3279">
      <c r="A3279" s="3">
        <v>3278.0</v>
      </c>
      <c r="B3279" s="4" t="str">
        <f>IFERROR(__xludf.DUMMYFUNCTION("""COMPUTED_VALUE"""),"Java")</f>
        <v>Java</v>
      </c>
    </row>
    <row r="3280">
      <c r="A3280" s="3">
        <v>3279.0</v>
      </c>
      <c r="B3280" s="4" t="str">
        <f>IFERROR(__xludf.DUMMYFUNCTION("""COMPUTED_VALUE"""),"Bash/Shell/PowerShell;HTML/CSS;JavaScript;Python;SQL")</f>
        <v>Bash/Shell/PowerShell;HTML/CSS;JavaScript;Python;SQL</v>
      </c>
    </row>
    <row r="3281">
      <c r="A3281" s="3">
        <v>3280.0</v>
      </c>
      <c r="B3281" s="4" t="str">
        <f>IFERROR(__xludf.DUMMYFUNCTION("""COMPUTED_VALUE"""),"C#;HTML/CSS;JavaScript")</f>
        <v>C#;HTML/CSS;JavaScript</v>
      </c>
    </row>
    <row r="3282">
      <c r="A3282" s="3">
        <v>3281.0</v>
      </c>
      <c r="B3282" s="4" t="str">
        <f>IFERROR(__xludf.DUMMYFUNCTION("""COMPUTED_VALUE"""),"C++;C#;Python")</f>
        <v>C++;C#;Python</v>
      </c>
    </row>
    <row r="3283">
      <c r="A3283" s="3">
        <v>3282.0</v>
      </c>
      <c r="B3283" s="4" t="str">
        <f>IFERROR(__xludf.DUMMYFUNCTION("""COMPUTED_VALUE"""),"Bash/Shell/PowerShell;Java;JavaScript;Python;Rust;SQL")</f>
        <v>Bash/Shell/PowerShell;Java;JavaScript;Python;Rust;SQL</v>
      </c>
    </row>
    <row r="3284">
      <c r="A3284" s="3">
        <v>3283.0</v>
      </c>
      <c r="B3284" s="4" t="str">
        <f>IFERROR(__xludf.DUMMYFUNCTION("""COMPUTED_VALUE"""),"C#;HTML/CSS;SQL")</f>
        <v>C#;HTML/CSS;SQL</v>
      </c>
    </row>
    <row r="3285">
      <c r="A3285" s="3">
        <v>3284.0</v>
      </c>
      <c r="B3285" s="4" t="str">
        <f>IFERROR(__xludf.DUMMYFUNCTION("""COMPUTED_VALUE"""),"Bash/Shell/PowerShell;C++;C#;Go;HTML/CSS;Java;JavaScript;PHP;SQL;VBA")</f>
        <v>Bash/Shell/PowerShell;C++;C#;Go;HTML/CSS;Java;JavaScript;PHP;SQL;VBA</v>
      </c>
    </row>
    <row r="3286">
      <c r="A3286" s="3">
        <v>3285.0</v>
      </c>
      <c r="B3286" s="4" t="str">
        <f>IFERROR(__xludf.DUMMYFUNCTION("""COMPUTED_VALUE"""),"Dart;HTML/CSS;JavaScript;PHP;SQL;Other(s):")</f>
        <v>Dart;HTML/CSS;JavaScript;PHP;SQL;Other(s):</v>
      </c>
    </row>
    <row r="3287">
      <c r="A3287" s="3">
        <v>3286.0</v>
      </c>
      <c r="B3287" s="4" t="str">
        <f>IFERROR(__xludf.DUMMYFUNCTION("""COMPUTED_VALUE"""),"HTML/CSS;Java;JavaScript;PHP;SQL;TypeScript")</f>
        <v>HTML/CSS;Java;JavaScript;PHP;SQL;TypeScript</v>
      </c>
    </row>
    <row r="3288">
      <c r="A3288" s="3">
        <v>3287.0</v>
      </c>
      <c r="B3288" s="4" t="str">
        <f>IFERROR(__xludf.DUMMYFUNCTION("""COMPUTED_VALUE"""),"HTML/CSS;JavaScript;PHP;TypeScript")</f>
        <v>HTML/CSS;JavaScript;PHP;TypeScript</v>
      </c>
    </row>
    <row r="3289">
      <c r="A3289" s="3">
        <v>3288.0</v>
      </c>
      <c r="B3289" s="4" t="str">
        <f>IFERROR(__xludf.DUMMYFUNCTION("""COMPUTED_VALUE"""),"Bash/Shell/PowerShell;C;C++;Java;Python")</f>
        <v>Bash/Shell/PowerShell;C;C++;Java;Python</v>
      </c>
    </row>
    <row r="3290">
      <c r="A3290" s="3">
        <v>3289.0</v>
      </c>
      <c r="B3290" s="4" t="str">
        <f>IFERROR(__xludf.DUMMYFUNCTION("""COMPUTED_VALUE"""),"Bash/Shell/PowerShell;Java;Python")</f>
        <v>Bash/Shell/PowerShell;Java;Python</v>
      </c>
    </row>
    <row r="3291">
      <c r="A3291" s="3">
        <v>3290.0</v>
      </c>
      <c r="B3291" s="4" t="str">
        <f>IFERROR(__xludf.DUMMYFUNCTION("""COMPUTED_VALUE"""),"C#;HTML/CSS;JavaScript;PHP;Python;SQL;TypeScript;VBA")</f>
        <v>C#;HTML/CSS;JavaScript;PHP;Python;SQL;TypeScript;VBA</v>
      </c>
    </row>
    <row r="3292">
      <c r="A3292" s="3">
        <v>3291.0</v>
      </c>
      <c r="B3292" s="4" t="str">
        <f>IFERROR(__xludf.DUMMYFUNCTION("""COMPUTED_VALUE"""),"HTML/CSS;JavaScript;Other(s):")</f>
        <v>HTML/CSS;JavaScript;Other(s):</v>
      </c>
    </row>
    <row r="3293">
      <c r="A3293" s="3">
        <v>3292.0</v>
      </c>
      <c r="B3293" s="4" t="str">
        <f>IFERROR(__xludf.DUMMYFUNCTION("""COMPUTED_VALUE"""),"C#;HTML/CSS;JavaScript;TypeScript;VBA;Other(s):")</f>
        <v>C#;HTML/CSS;JavaScript;TypeScript;VBA;Other(s):</v>
      </c>
    </row>
    <row r="3294">
      <c r="A3294" s="3">
        <v>3293.0</v>
      </c>
      <c r="B3294" s="4" t="str">
        <f>IFERROR(__xludf.DUMMYFUNCTION("""COMPUTED_VALUE"""),"HTML/CSS;Java")</f>
        <v>HTML/CSS;Java</v>
      </c>
    </row>
    <row r="3295">
      <c r="A3295" s="3">
        <v>3294.0</v>
      </c>
      <c r="B3295" s="4" t="str">
        <f>IFERROR(__xludf.DUMMYFUNCTION("""COMPUTED_VALUE"""),"Ruby")</f>
        <v>Ruby</v>
      </c>
    </row>
    <row r="3296">
      <c r="A3296" s="3">
        <v>3295.0</v>
      </c>
      <c r="B3296" s="4" t="str">
        <f>IFERROR(__xludf.DUMMYFUNCTION("""COMPUTED_VALUE"""),"HTML/CSS;JavaScript;Scala")</f>
        <v>HTML/CSS;JavaScript;Scala</v>
      </c>
    </row>
    <row r="3297">
      <c r="A3297" s="3">
        <v>3296.0</v>
      </c>
      <c r="B3297" s="4" t="str">
        <f>IFERROR(__xludf.DUMMYFUNCTION("""COMPUTED_VALUE"""),"C++;HTML/CSS;Java;JavaScript;Python;SQL")</f>
        <v>C++;HTML/CSS;Java;JavaScript;Python;SQL</v>
      </c>
    </row>
    <row r="3298">
      <c r="A3298" s="3">
        <v>3297.0</v>
      </c>
      <c r="B3298" s="4" t="str">
        <f>IFERROR(__xludf.DUMMYFUNCTION("""COMPUTED_VALUE"""),"C++;C#;Python")</f>
        <v>C++;C#;Python</v>
      </c>
    </row>
    <row r="3299">
      <c r="A3299" s="3">
        <v>3298.0</v>
      </c>
      <c r="B3299" s="4" t="str">
        <f>IFERROR(__xludf.DUMMYFUNCTION("""COMPUTED_VALUE"""),"C")</f>
        <v>C</v>
      </c>
    </row>
    <row r="3300">
      <c r="A3300" s="3">
        <v>3299.0</v>
      </c>
      <c r="B3300" s="4" t="str">
        <f>IFERROR(__xludf.DUMMYFUNCTION("""COMPUTED_VALUE"""),"Bash/Shell/PowerShell;HTML/CSS;Java;JavaScript;PHP;Python;SQL;TypeScript")</f>
        <v>Bash/Shell/PowerShell;HTML/CSS;Java;JavaScript;PHP;Python;SQL;TypeScript</v>
      </c>
    </row>
    <row r="3301">
      <c r="A3301" s="3">
        <v>3300.0</v>
      </c>
      <c r="B3301" s="4" t="str">
        <f>IFERROR(__xludf.DUMMYFUNCTION("""COMPUTED_VALUE"""),"Bash/Shell/PowerShell;C;C++;Go;HTML/CSS;Python;SQL;WebAssembly")</f>
        <v>Bash/Shell/PowerShell;C;C++;Go;HTML/CSS;Python;SQL;WebAssembly</v>
      </c>
    </row>
    <row r="3302">
      <c r="A3302" s="3">
        <v>3301.0</v>
      </c>
      <c r="B3302" s="4" t="str">
        <f>IFERROR(__xludf.DUMMYFUNCTION("""COMPUTED_VALUE"""),"C++;HTML/CSS;Java;JavaScript;Kotlin;Swift;TypeScript")</f>
        <v>C++;HTML/CSS;Java;JavaScript;Kotlin;Swift;TypeScript</v>
      </c>
    </row>
    <row r="3303">
      <c r="A3303" s="3">
        <v>3302.0</v>
      </c>
      <c r="B3303" s="4" t="str">
        <f>IFERROR(__xludf.DUMMYFUNCTION("""COMPUTED_VALUE"""),"Java;JavaScript;Python;Ruby")</f>
        <v>Java;JavaScript;Python;Ruby</v>
      </c>
    </row>
    <row r="3304">
      <c r="A3304" s="3">
        <v>3303.0</v>
      </c>
      <c r="B3304" s="4" t="str">
        <f>IFERROR(__xludf.DUMMYFUNCTION("""COMPUTED_VALUE"""),"Assembly;Bash/Shell/PowerShell;C;C++;C#;Go;HTML/CSS;Java;JavaScript;Objective-C;PHP;Python;Scala;SQL;Swift;TypeScript;VBA")</f>
        <v>Assembly;Bash/Shell/PowerShell;C;C++;C#;Go;HTML/CSS;Java;JavaScript;Objective-C;PHP;Python;Scala;SQL;Swift;TypeScript;VBA</v>
      </c>
    </row>
    <row r="3305">
      <c r="A3305" s="3">
        <v>3304.0</v>
      </c>
      <c r="B3305" s="4" t="str">
        <f>IFERROR(__xludf.DUMMYFUNCTION("""COMPUTED_VALUE"""),"C#;HTML/CSS;JavaScript;SQL")</f>
        <v>C#;HTML/CSS;JavaScript;SQL</v>
      </c>
    </row>
    <row r="3306">
      <c r="A3306" s="3">
        <v>3305.0</v>
      </c>
      <c r="B3306" s="4" t="str">
        <f>IFERROR(__xludf.DUMMYFUNCTION("""COMPUTED_VALUE"""),"Assembly;C")</f>
        <v>Assembly;C</v>
      </c>
    </row>
    <row r="3307">
      <c r="A3307" s="3">
        <v>3306.0</v>
      </c>
      <c r="B3307" s="4" t="str">
        <f>IFERROR(__xludf.DUMMYFUNCTION("""COMPUTED_VALUE"""),"Bash/Shell/PowerShell;Go;Ruby;Rust;SQL;Other(s):")</f>
        <v>Bash/Shell/PowerShell;Go;Ruby;Rust;SQL;Other(s):</v>
      </c>
    </row>
    <row r="3308">
      <c r="A3308" s="3">
        <v>3307.0</v>
      </c>
      <c r="B3308" s="4" t="str">
        <f>IFERROR(__xludf.DUMMYFUNCTION("""COMPUTED_VALUE"""),"C;C++;HTML/CSS;Java;JavaScript;PHP;Python;SQL")</f>
        <v>C;C++;HTML/CSS;Java;JavaScript;PHP;Python;SQL</v>
      </c>
    </row>
    <row r="3309">
      <c r="A3309" s="3">
        <v>3308.0</v>
      </c>
      <c r="B3309" s="4" t="str">
        <f>IFERROR(__xludf.DUMMYFUNCTION("""COMPUTED_VALUE"""),"Bash/Shell/PowerShell;HTML/CSS;Java;JavaScript;Kotlin;TypeScript")</f>
        <v>Bash/Shell/PowerShell;HTML/CSS;Java;JavaScript;Kotlin;TypeScript</v>
      </c>
    </row>
    <row r="3310">
      <c r="A3310" s="3">
        <v>3309.0</v>
      </c>
      <c r="B3310" s="4" t="str">
        <f>IFERROR(__xludf.DUMMYFUNCTION("""COMPUTED_VALUE"""),"Bash/Shell/PowerShell;C;C#;Dart;Go;HTML/CSS;JavaScript;PHP;Python;Ruby;SQL;TypeScript;VBA;WebAssembly")</f>
        <v>Bash/Shell/PowerShell;C;C#;Dart;Go;HTML/CSS;JavaScript;PHP;Python;Ruby;SQL;TypeScript;VBA;WebAssembly</v>
      </c>
    </row>
    <row r="3311">
      <c r="A3311" s="3">
        <v>3310.0</v>
      </c>
      <c r="B3311" s="4" t="str">
        <f>IFERROR(__xludf.DUMMYFUNCTION("""COMPUTED_VALUE"""),"C;Go;JavaScript;Kotlin;Python;Rust;SQL;Swift;TypeScript;WebAssembly")</f>
        <v>C;Go;JavaScript;Kotlin;Python;Rust;SQL;Swift;TypeScript;WebAssembly</v>
      </c>
    </row>
    <row r="3312">
      <c r="A3312" s="3">
        <v>3311.0</v>
      </c>
      <c r="B3312" s="4" t="str">
        <f>IFERROR(__xludf.DUMMYFUNCTION("""COMPUTED_VALUE"""),"Clojure;Go;HTML/CSS;Java;JavaScript;Kotlin;PHP;TypeScript")</f>
        <v>Clojure;Go;HTML/CSS;Java;JavaScript;Kotlin;PHP;TypeScript</v>
      </c>
    </row>
    <row r="3313">
      <c r="A3313" s="3">
        <v>3312.0</v>
      </c>
      <c r="B3313" s="4" t="str">
        <f>IFERROR(__xludf.DUMMYFUNCTION("""COMPUTED_VALUE"""),"Assembly;Bash/Shell/PowerShell;C;C++;HTML/CSS;Python")</f>
        <v>Assembly;Bash/Shell/PowerShell;C;C++;HTML/CSS;Python</v>
      </c>
    </row>
    <row r="3314">
      <c r="A3314" s="3">
        <v>3313.0</v>
      </c>
      <c r="B3314" s="4" t="str">
        <f>IFERROR(__xludf.DUMMYFUNCTION("""COMPUTED_VALUE"""),"C;C++;C#;HTML/CSS;Java;JavaScript;SQL;TypeScript")</f>
        <v>C;C++;C#;HTML/CSS;Java;JavaScript;SQL;TypeScript</v>
      </c>
    </row>
    <row r="3315">
      <c r="A3315" s="3">
        <v>3314.0</v>
      </c>
      <c r="B3315" s="4" t="str">
        <f>IFERROR(__xludf.DUMMYFUNCTION("""COMPUTED_VALUE"""),"Bash/Shell/PowerShell;HTML/CSS;JavaScript;PHP;Python;SQL")</f>
        <v>Bash/Shell/PowerShell;HTML/CSS;JavaScript;PHP;Python;SQL</v>
      </c>
    </row>
    <row r="3316">
      <c r="A3316" s="3">
        <v>3315.0</v>
      </c>
      <c r="B3316" s="4" t="str">
        <f>IFERROR(__xludf.DUMMYFUNCTION("""COMPUTED_VALUE"""),"Bash/Shell/PowerShell;Go;HTML/CSS;JavaScript;Python;Scala;SQL")</f>
        <v>Bash/Shell/PowerShell;Go;HTML/CSS;JavaScript;Python;Scala;SQL</v>
      </c>
    </row>
    <row r="3317">
      <c r="A3317" s="3">
        <v>3316.0</v>
      </c>
      <c r="B3317" s="4" t="str">
        <f>IFERROR(__xludf.DUMMYFUNCTION("""COMPUTED_VALUE"""),"Bash/Shell/PowerShell;C;C++;HTML/CSS;Java;JavaScript;PHP;SQL")</f>
        <v>Bash/Shell/PowerShell;C;C++;HTML/CSS;Java;JavaScript;PHP;SQL</v>
      </c>
    </row>
    <row r="3318">
      <c r="A3318" s="3">
        <v>3317.0</v>
      </c>
      <c r="B3318" s="4" t="str">
        <f>IFERROR(__xludf.DUMMYFUNCTION("""COMPUTED_VALUE"""),"HTML/CSS;Java;JavaScript;Python;R;Scala;SQL")</f>
        <v>HTML/CSS;Java;JavaScript;Python;R;Scala;SQL</v>
      </c>
    </row>
    <row r="3319">
      <c r="A3319" s="3">
        <v>3318.0</v>
      </c>
      <c r="B3319" s="4" t="str">
        <f>IFERROR(__xludf.DUMMYFUNCTION("""COMPUTED_VALUE"""),"C#;Java")</f>
        <v>C#;Java</v>
      </c>
    </row>
    <row r="3320">
      <c r="A3320" s="3">
        <v>3319.0</v>
      </c>
      <c r="B3320" s="4" t="str">
        <f>IFERROR(__xludf.DUMMYFUNCTION("""COMPUTED_VALUE"""),"Bash/Shell/PowerShell;Go;HTML/CSS;Java;JavaScript;Objective-C;PHP;Python;R;SQL;TypeScript")</f>
        <v>Bash/Shell/PowerShell;Go;HTML/CSS;Java;JavaScript;Objective-C;PHP;Python;R;SQL;TypeScript</v>
      </c>
    </row>
    <row r="3321">
      <c r="A3321" s="3">
        <v>3320.0</v>
      </c>
      <c r="B3321" s="4" t="str">
        <f>IFERROR(__xludf.DUMMYFUNCTION("""COMPUTED_VALUE"""),"Java")</f>
        <v>Java</v>
      </c>
    </row>
    <row r="3322">
      <c r="A3322" s="3">
        <v>3321.0</v>
      </c>
      <c r="B3322" s="4" t="str">
        <f>IFERROR(__xludf.DUMMYFUNCTION("""COMPUTED_VALUE"""),"Bash/Shell/PowerShell;HTML/CSS;JavaScript;TypeScript")</f>
        <v>Bash/Shell/PowerShell;HTML/CSS;JavaScript;TypeScript</v>
      </c>
    </row>
    <row r="3323">
      <c r="A3323" s="3">
        <v>3322.0</v>
      </c>
      <c r="B3323" s="4" t="str">
        <f>IFERROR(__xludf.DUMMYFUNCTION("""COMPUTED_VALUE"""),"JavaScript;Swift")</f>
        <v>JavaScript;Swift</v>
      </c>
    </row>
    <row r="3324">
      <c r="A3324" s="3">
        <v>3323.0</v>
      </c>
      <c r="B3324" s="4" t="str">
        <f>IFERROR(__xludf.DUMMYFUNCTION("""COMPUTED_VALUE"""),"Java;SQL")</f>
        <v>Java;SQL</v>
      </c>
    </row>
    <row r="3325">
      <c r="A3325" s="3">
        <v>3324.0</v>
      </c>
      <c r="B3325" s="4" t="str">
        <f>IFERROR(__xludf.DUMMYFUNCTION("""COMPUTED_VALUE"""),"Bash/Shell/PowerShell;HTML/CSS;Java;JavaScript;Python;SQL")</f>
        <v>Bash/Shell/PowerShell;HTML/CSS;Java;JavaScript;Python;SQL</v>
      </c>
    </row>
    <row r="3326">
      <c r="A3326" s="3">
        <v>3325.0</v>
      </c>
      <c r="B3326" s="4" t="str">
        <f>IFERROR(__xludf.DUMMYFUNCTION("""COMPUTED_VALUE"""),"Bash/Shell/PowerShell;Go;JavaScript;Python;Ruby;Scala;SQL;TypeScript")</f>
        <v>Bash/Shell/PowerShell;Go;JavaScript;Python;Ruby;Scala;SQL;TypeScript</v>
      </c>
    </row>
    <row r="3327">
      <c r="A3327" s="3">
        <v>3326.0</v>
      </c>
      <c r="B3327" s="4" t="str">
        <f>IFERROR(__xludf.DUMMYFUNCTION("""COMPUTED_VALUE"""),"C++;C#;VBA")</f>
        <v>C++;C#;VBA</v>
      </c>
    </row>
    <row r="3328">
      <c r="A3328" s="3">
        <v>3327.0</v>
      </c>
      <c r="B3328" s="4" t="str">
        <f>IFERROR(__xludf.DUMMYFUNCTION("""COMPUTED_VALUE"""),"Bash/Shell/PowerShell;C#;HTML/CSS;JavaScript")</f>
        <v>Bash/Shell/PowerShell;C#;HTML/CSS;JavaScript</v>
      </c>
    </row>
    <row r="3329">
      <c r="A3329" s="3">
        <v>3328.0</v>
      </c>
      <c r="B3329" s="4" t="str">
        <f>IFERROR(__xludf.DUMMYFUNCTION("""COMPUTED_VALUE"""),"HTML/CSS;Java;JavaScript;PHP;Python;SQL;TypeScript")</f>
        <v>HTML/CSS;Java;JavaScript;PHP;Python;SQL;TypeScript</v>
      </c>
    </row>
    <row r="3330">
      <c r="A3330" s="3">
        <v>3329.0</v>
      </c>
      <c r="B3330" s="4" t="str">
        <f>IFERROR(__xludf.DUMMYFUNCTION("""COMPUTED_VALUE"""),"C++;HTML/CSS;Python")</f>
        <v>C++;HTML/CSS;Python</v>
      </c>
    </row>
    <row r="3331">
      <c r="A3331" s="3">
        <v>3330.0</v>
      </c>
      <c r="B3331" s="4" t="str">
        <f>IFERROR(__xludf.DUMMYFUNCTION("""COMPUTED_VALUE"""),"Clojure;HTML/CSS;Java;JavaScript;Python")</f>
        <v>Clojure;HTML/CSS;Java;JavaScript;Python</v>
      </c>
    </row>
    <row r="3332">
      <c r="A3332" s="3">
        <v>3331.0</v>
      </c>
      <c r="B3332" s="4" t="str">
        <f>IFERROR(__xludf.DUMMYFUNCTION("""COMPUTED_VALUE"""),"Bash/Shell/PowerShell;C++;JavaScript;PHP;Python")</f>
        <v>Bash/Shell/PowerShell;C++;JavaScript;PHP;Python</v>
      </c>
    </row>
    <row r="3333">
      <c r="A3333" s="3">
        <v>3332.0</v>
      </c>
      <c r="B3333" s="4" t="str">
        <f>IFERROR(__xludf.DUMMYFUNCTION("""COMPUTED_VALUE"""),"Bash/Shell/PowerShell;HTML/CSS;Java;JavaScript;Kotlin;Objective-C;SQL;Swift")</f>
        <v>Bash/Shell/PowerShell;HTML/CSS;Java;JavaScript;Kotlin;Objective-C;SQL;Swift</v>
      </c>
    </row>
    <row r="3334">
      <c r="A3334" s="3">
        <v>3333.0</v>
      </c>
      <c r="B3334" s="4" t="str">
        <f>IFERROR(__xludf.DUMMYFUNCTION("""COMPUTED_VALUE"""),"C;C++;HTML/CSS;JavaScript;Python;R;Ruby;SQL;Swift")</f>
        <v>C;C++;HTML/CSS;JavaScript;Python;R;Ruby;SQL;Swift</v>
      </c>
    </row>
    <row r="3335">
      <c r="A3335" s="3">
        <v>3334.0</v>
      </c>
      <c r="B3335" s="4" t="str">
        <f>IFERROR(__xludf.DUMMYFUNCTION("""COMPUTED_VALUE"""),"Assembly;Bash/Shell/PowerShell;C;C++;Python;Other(s):")</f>
        <v>Assembly;Bash/Shell/PowerShell;C;C++;Python;Other(s):</v>
      </c>
    </row>
    <row r="3336">
      <c r="A3336" s="3">
        <v>3335.0</v>
      </c>
      <c r="B3336" s="4" t="str">
        <f>IFERROR(__xludf.DUMMYFUNCTION("""COMPUTED_VALUE"""),"Java;JavaScript;TypeScript")</f>
        <v>Java;JavaScript;TypeScript</v>
      </c>
    </row>
    <row r="3337">
      <c r="A3337" s="3">
        <v>3336.0</v>
      </c>
      <c r="B3337" s="4" t="str">
        <f>IFERROR(__xludf.DUMMYFUNCTION("""COMPUTED_VALUE"""),"Java;PHP")</f>
        <v>Java;PHP</v>
      </c>
    </row>
    <row r="3338">
      <c r="A3338" s="3">
        <v>3337.0</v>
      </c>
      <c r="B3338" s="4" t="str">
        <f>IFERROR(__xludf.DUMMYFUNCTION("""COMPUTED_VALUE"""),"Bash/Shell/PowerShell;C#;HTML/CSS;JavaScript;Python;R;SQL")</f>
        <v>Bash/Shell/PowerShell;C#;HTML/CSS;JavaScript;Python;R;SQL</v>
      </c>
    </row>
    <row r="3339">
      <c r="A3339" s="3">
        <v>3338.0</v>
      </c>
      <c r="B3339" s="4" t="str">
        <f>IFERROR(__xludf.DUMMYFUNCTION("""COMPUTED_VALUE"""),"C;Go;Python;SQL")</f>
        <v>C;Go;Python;SQL</v>
      </c>
    </row>
    <row r="3340">
      <c r="A3340" s="3">
        <v>3339.0</v>
      </c>
      <c r="B3340" s="4" t="str">
        <f>IFERROR(__xludf.DUMMYFUNCTION("""COMPUTED_VALUE"""),"Assembly;HTML/CSS;JavaScript;PHP;SQL;Swift")</f>
        <v>Assembly;HTML/CSS;JavaScript;PHP;SQL;Swift</v>
      </c>
    </row>
    <row r="3341">
      <c r="A3341" s="3">
        <v>3340.0</v>
      </c>
      <c r="B3341" s="4" t="str">
        <f>IFERROR(__xludf.DUMMYFUNCTION("""COMPUTED_VALUE"""),"C#;Java;Other(s):")</f>
        <v>C#;Java;Other(s):</v>
      </c>
    </row>
    <row r="3342">
      <c r="A3342" s="3">
        <v>3341.0</v>
      </c>
      <c r="B3342" s="4" t="str">
        <f>IFERROR(__xludf.DUMMYFUNCTION("""COMPUTED_VALUE"""),"Bash/Shell/PowerShell;Objective-C;Swift")</f>
        <v>Bash/Shell/PowerShell;Objective-C;Swift</v>
      </c>
    </row>
    <row r="3343">
      <c r="A3343" s="3">
        <v>3342.0</v>
      </c>
      <c r="B3343" s="4" t="str">
        <f>IFERROR(__xludf.DUMMYFUNCTION("""COMPUTED_VALUE"""),"Java;JavaScript;Python")</f>
        <v>Java;JavaScript;Python</v>
      </c>
    </row>
    <row r="3344">
      <c r="A3344" s="3">
        <v>3343.0</v>
      </c>
      <c r="B3344" s="4" t="str">
        <f>IFERROR(__xludf.DUMMYFUNCTION("""COMPUTED_VALUE"""),"Bash/Shell/PowerShell;C;C++;C#;HTML/CSS;Java;JavaScript;PHP;Python;SQL")</f>
        <v>Bash/Shell/PowerShell;C;C++;C#;HTML/CSS;Java;JavaScript;PHP;Python;SQL</v>
      </c>
    </row>
    <row r="3345">
      <c r="A3345" s="3">
        <v>3344.0</v>
      </c>
      <c r="B3345" s="4" t="str">
        <f>IFERROR(__xludf.DUMMYFUNCTION("""COMPUTED_VALUE"""),"C++;Go;JavaScript;SQL")</f>
        <v>C++;Go;JavaScript;SQL</v>
      </c>
    </row>
    <row r="3346">
      <c r="A3346" s="3">
        <v>3345.0</v>
      </c>
      <c r="B3346" s="4" t="str">
        <f>IFERROR(__xludf.DUMMYFUNCTION("""COMPUTED_VALUE"""),"C;HTML/CSS;Java;PHP")</f>
        <v>C;HTML/CSS;Java;PHP</v>
      </c>
    </row>
    <row r="3347">
      <c r="A3347" s="3">
        <v>3346.0</v>
      </c>
      <c r="B3347" s="4" t="str">
        <f>IFERROR(__xludf.DUMMYFUNCTION("""COMPUTED_VALUE"""),"C;C++;C#;Go;HTML/CSS;Java;JavaScript;PHP;Python;Ruby;SQL;TypeScript")</f>
        <v>C;C++;C#;Go;HTML/CSS;Java;JavaScript;PHP;Python;Ruby;SQL;TypeScript</v>
      </c>
    </row>
    <row r="3348">
      <c r="A3348" s="3">
        <v>3347.0</v>
      </c>
      <c r="B3348" s="4" t="str">
        <f>IFERROR(__xludf.DUMMYFUNCTION("""COMPUTED_VALUE"""),"C++;HTML/CSS;JavaScript")</f>
        <v>C++;HTML/CSS;JavaScript</v>
      </c>
    </row>
    <row r="3349">
      <c r="A3349" s="3">
        <v>3348.0</v>
      </c>
      <c r="B3349" s="4" t="str">
        <f>IFERROR(__xludf.DUMMYFUNCTION("""COMPUTED_VALUE"""),"Bash/Shell/PowerShell;HTML/CSS;JavaScript;SQL")</f>
        <v>Bash/Shell/PowerShell;HTML/CSS;JavaScript;SQL</v>
      </c>
    </row>
    <row r="3350">
      <c r="A3350" s="3">
        <v>3349.0</v>
      </c>
      <c r="B3350" s="4" t="str">
        <f>IFERROR(__xludf.DUMMYFUNCTION("""COMPUTED_VALUE"""),"Bash/Shell/PowerShell;C;Python")</f>
        <v>Bash/Shell/PowerShell;C;Python</v>
      </c>
    </row>
    <row r="3351">
      <c r="A3351" s="3">
        <v>3350.0</v>
      </c>
      <c r="B3351" s="4" t="str">
        <f>IFERROR(__xludf.DUMMYFUNCTION("""COMPUTED_VALUE"""),"C++;HTML/CSS;Java;JavaScript;Ruby;SQL")</f>
        <v>C++;HTML/CSS;Java;JavaScript;Ruby;SQL</v>
      </c>
    </row>
    <row r="3352">
      <c r="A3352" s="3">
        <v>3351.0</v>
      </c>
      <c r="B3352" s="4" t="str">
        <f>IFERROR(__xludf.DUMMYFUNCTION("""COMPUTED_VALUE"""),"Go;JavaScript;PHP;Python;SQL")</f>
        <v>Go;JavaScript;PHP;Python;SQL</v>
      </c>
    </row>
    <row r="3353">
      <c r="A3353" s="3">
        <v>3352.0</v>
      </c>
      <c r="B3353" s="4" t="str">
        <f>IFERROR(__xludf.DUMMYFUNCTION("""COMPUTED_VALUE"""),"HTML/CSS;JavaScript;PHP")</f>
        <v>HTML/CSS;JavaScript;PHP</v>
      </c>
    </row>
    <row r="3354">
      <c r="A3354" s="3">
        <v>3353.0</v>
      </c>
      <c r="B3354" s="4" t="str">
        <f>IFERROR(__xludf.DUMMYFUNCTION("""COMPUTED_VALUE"""),"Python;SQL")</f>
        <v>Python;SQL</v>
      </c>
    </row>
    <row r="3355">
      <c r="A3355" s="3">
        <v>3354.0</v>
      </c>
      <c r="B3355" s="4" t="str">
        <f>IFERROR(__xludf.DUMMYFUNCTION("""COMPUTED_VALUE"""),"C;C++;C#;HTML/CSS;Java;JavaScript;Objective-C;PHP;Python;SQL")</f>
        <v>C;C++;C#;HTML/CSS;Java;JavaScript;Objective-C;PHP;Python;SQL</v>
      </c>
    </row>
    <row r="3356">
      <c r="A3356" s="3">
        <v>3355.0</v>
      </c>
      <c r="B3356" s="4" t="str">
        <f>IFERROR(__xludf.DUMMYFUNCTION("""COMPUTED_VALUE"""),"C#;JavaScript")</f>
        <v>C#;JavaScript</v>
      </c>
    </row>
    <row r="3357">
      <c r="A3357" s="3">
        <v>3356.0</v>
      </c>
      <c r="B3357" s="4" t="str">
        <f>IFERROR(__xludf.DUMMYFUNCTION("""COMPUTED_VALUE"""),"C;C#")</f>
        <v>C;C#</v>
      </c>
    </row>
    <row r="3358">
      <c r="A3358" s="3">
        <v>3357.0</v>
      </c>
      <c r="B3358" s="4" t="str">
        <f>IFERROR(__xludf.DUMMYFUNCTION("""COMPUTED_VALUE"""),"C#;HTML/CSS;JavaScript;TypeScript")</f>
        <v>C#;HTML/CSS;JavaScript;TypeScript</v>
      </c>
    </row>
    <row r="3359">
      <c r="A3359" s="3">
        <v>3358.0</v>
      </c>
      <c r="B3359" s="4" t="str">
        <f>IFERROR(__xludf.DUMMYFUNCTION("""COMPUTED_VALUE"""),"C#;F#;HTML/CSS;JavaScript;Python;SQL;TypeScript;Other(s):")</f>
        <v>C#;F#;HTML/CSS;JavaScript;Python;SQL;TypeScript;Other(s):</v>
      </c>
    </row>
    <row r="3360">
      <c r="A3360" s="3">
        <v>3359.0</v>
      </c>
      <c r="B3360" s="4" t="str">
        <f>IFERROR(__xludf.DUMMYFUNCTION("""COMPUTED_VALUE"""),"Assembly;Bash/Shell/PowerShell;C;C++;Elixir;Erlang;HTML/CSS;Python;SQL;Other(s):")</f>
        <v>Assembly;Bash/Shell/PowerShell;C;C++;Elixir;Erlang;HTML/CSS;Python;SQL;Other(s):</v>
      </c>
    </row>
    <row r="3361">
      <c r="A3361" s="3">
        <v>3360.0</v>
      </c>
      <c r="B3361" s="4" t="str">
        <f>IFERROR(__xludf.DUMMYFUNCTION("""COMPUTED_VALUE"""),"Bash/Shell/PowerShell;HTML/CSS;JavaScript")</f>
        <v>Bash/Shell/PowerShell;HTML/CSS;JavaScript</v>
      </c>
    </row>
    <row r="3362">
      <c r="A3362" s="3">
        <v>3361.0</v>
      </c>
      <c r="B3362" s="4" t="str">
        <f>IFERROR(__xludf.DUMMYFUNCTION("""COMPUTED_VALUE"""),"C;C++;HTML/CSS;JavaScript;PHP;SQL")</f>
        <v>C;C++;HTML/CSS;JavaScript;PHP;SQL</v>
      </c>
    </row>
    <row r="3363">
      <c r="A3363" s="3">
        <v>3362.0</v>
      </c>
      <c r="B3363" s="4" t="str">
        <f>IFERROR(__xludf.DUMMYFUNCTION("""COMPUTED_VALUE"""),"Bash/Shell/PowerShell;HTML/CSS;JavaScript;Python;SQL")</f>
        <v>Bash/Shell/PowerShell;HTML/CSS;JavaScript;Python;SQL</v>
      </c>
    </row>
    <row r="3364">
      <c r="A3364" s="3">
        <v>3363.0</v>
      </c>
      <c r="B3364" s="4" t="str">
        <f>IFERROR(__xludf.DUMMYFUNCTION("""COMPUTED_VALUE"""),"Bash/Shell/PowerShell;C;C++;Other(s):")</f>
        <v>Bash/Shell/PowerShell;C;C++;Other(s):</v>
      </c>
    </row>
    <row r="3365">
      <c r="A3365" s="3">
        <v>3364.0</v>
      </c>
      <c r="B3365" s="4" t="str">
        <f>IFERROR(__xludf.DUMMYFUNCTION("""COMPUTED_VALUE"""),"Bash/Shell/PowerShell;C#;Java;JavaScript;SQL")</f>
        <v>Bash/Shell/PowerShell;C#;Java;JavaScript;SQL</v>
      </c>
    </row>
    <row r="3366">
      <c r="A3366" s="3">
        <v>3365.0</v>
      </c>
      <c r="B3366" s="4" t="str">
        <f>IFERROR(__xludf.DUMMYFUNCTION("""COMPUTED_VALUE"""),"Bash/Shell/PowerShell;C#;HTML/CSS;JavaScript;Python;Scala;SQL;VBA")</f>
        <v>Bash/Shell/PowerShell;C#;HTML/CSS;JavaScript;Python;Scala;SQL;VBA</v>
      </c>
    </row>
    <row r="3367">
      <c r="A3367" s="3">
        <v>3366.0</v>
      </c>
      <c r="B3367" s="4" t="str">
        <f>IFERROR(__xludf.DUMMYFUNCTION("""COMPUTED_VALUE"""),"Bash/Shell/PowerShell;Go;HTML/CSS;JavaScript;PHP;Python;SQL;TypeScript")</f>
        <v>Bash/Shell/PowerShell;Go;HTML/CSS;JavaScript;PHP;Python;SQL;TypeScript</v>
      </c>
    </row>
    <row r="3368">
      <c r="A3368" s="3">
        <v>3367.0</v>
      </c>
      <c r="B3368" s="4" t="str">
        <f>IFERROR(__xludf.DUMMYFUNCTION("""COMPUTED_VALUE"""),"Elixir;Ruby")</f>
        <v>Elixir;Ruby</v>
      </c>
    </row>
    <row r="3369">
      <c r="A3369" s="3">
        <v>3368.0</v>
      </c>
      <c r="B3369" s="4" t="str">
        <f>IFERROR(__xludf.DUMMYFUNCTION("""COMPUTED_VALUE"""),"Assembly;Bash/Shell/PowerShell;C;C++;Python")</f>
        <v>Assembly;Bash/Shell/PowerShell;C;C++;Python</v>
      </c>
    </row>
    <row r="3370">
      <c r="A3370" s="3">
        <v>3369.0</v>
      </c>
      <c r="B3370" s="4" t="str">
        <f>IFERROR(__xludf.DUMMYFUNCTION("""COMPUTED_VALUE"""),"C++;HTML/CSS;JavaScript;Python;WebAssembly")</f>
        <v>C++;HTML/CSS;JavaScript;Python;WebAssembly</v>
      </c>
    </row>
    <row r="3371">
      <c r="A3371" s="3">
        <v>3370.0</v>
      </c>
      <c r="B3371" s="4" t="str">
        <f>IFERROR(__xludf.DUMMYFUNCTION("""COMPUTED_VALUE"""),"C;C#;Python")</f>
        <v>C;C#;Python</v>
      </c>
    </row>
    <row r="3372">
      <c r="A3372" s="3">
        <v>3371.0</v>
      </c>
      <c r="B3372" s="4" t="str">
        <f>IFERROR(__xludf.DUMMYFUNCTION("""COMPUTED_VALUE"""),"Bash/Shell/PowerShell;HTML/CSS;JavaScript;Rust")</f>
        <v>Bash/Shell/PowerShell;HTML/CSS;JavaScript;Rust</v>
      </c>
    </row>
    <row r="3373">
      <c r="A3373" s="3">
        <v>3372.0</v>
      </c>
      <c r="B3373" s="4" t="str">
        <f>IFERROR(__xludf.DUMMYFUNCTION("""COMPUTED_VALUE"""),"Java;SQL")</f>
        <v>Java;SQL</v>
      </c>
    </row>
    <row r="3374">
      <c r="A3374" s="3">
        <v>3373.0</v>
      </c>
      <c r="B3374" s="4" t="str">
        <f>IFERROR(__xludf.DUMMYFUNCTION("""COMPUTED_VALUE"""),"C#;HTML/CSS;Python;Other(s):")</f>
        <v>C#;HTML/CSS;Python;Other(s):</v>
      </c>
    </row>
    <row r="3375">
      <c r="A3375" s="3">
        <v>3374.0</v>
      </c>
      <c r="B3375" s="4" t="str">
        <f>IFERROR(__xludf.DUMMYFUNCTION("""COMPUTED_VALUE"""),"C#;SQL;TypeScript")</f>
        <v>C#;SQL;TypeScript</v>
      </c>
    </row>
    <row r="3376">
      <c r="A3376" s="3">
        <v>3375.0</v>
      </c>
      <c r="B3376" s="4" t="str">
        <f>IFERROR(__xludf.DUMMYFUNCTION("""COMPUTED_VALUE"""),"Python")</f>
        <v>Python</v>
      </c>
    </row>
    <row r="3377">
      <c r="A3377" s="3">
        <v>3376.0</v>
      </c>
      <c r="B3377" s="4" t="str">
        <f>IFERROR(__xludf.DUMMYFUNCTION("""COMPUTED_VALUE"""),"Bash/Shell/PowerShell;C#;HTML/CSS;Java;JavaScript;PHP;Python;Ruby;SQL;TypeScript")</f>
        <v>Bash/Shell/PowerShell;C#;HTML/CSS;Java;JavaScript;PHP;Python;Ruby;SQL;TypeScript</v>
      </c>
    </row>
    <row r="3378">
      <c r="A3378" s="3">
        <v>3377.0</v>
      </c>
      <c r="B3378" s="4" t="str">
        <f>IFERROR(__xludf.DUMMYFUNCTION("""COMPUTED_VALUE"""),"HTML/CSS;Java;PHP")</f>
        <v>HTML/CSS;Java;PHP</v>
      </c>
    </row>
    <row r="3379">
      <c r="A3379" s="3">
        <v>3378.0</v>
      </c>
      <c r="B3379" s="4" t="str">
        <f>IFERROR(__xludf.DUMMYFUNCTION("""COMPUTED_VALUE"""),"Bash/Shell/PowerShell;C;C#;HTML/CSS;Python;VBA")</f>
        <v>Bash/Shell/PowerShell;C;C#;HTML/CSS;Python;VBA</v>
      </c>
    </row>
    <row r="3380">
      <c r="A3380" s="3">
        <v>3379.0</v>
      </c>
      <c r="B3380" s="4" t="str">
        <f>IFERROR(__xludf.DUMMYFUNCTION("""COMPUTED_VALUE"""),"HTML/CSS;JavaScript;Python;SQL")</f>
        <v>HTML/CSS;JavaScript;Python;SQL</v>
      </c>
    </row>
    <row r="3381">
      <c r="A3381" s="3">
        <v>3380.0</v>
      </c>
      <c r="B3381" s="4" t="str">
        <f>IFERROR(__xludf.DUMMYFUNCTION("""COMPUTED_VALUE"""),"C;HTML/CSS;Python;Other(s):")</f>
        <v>C;HTML/CSS;Python;Other(s):</v>
      </c>
    </row>
    <row r="3382">
      <c r="A3382" s="3">
        <v>3381.0</v>
      </c>
      <c r="B3382" s="4" t="str">
        <f>IFERROR(__xludf.DUMMYFUNCTION("""COMPUTED_VALUE"""),"Bash/Shell/PowerShell;HTML/CSS;JavaScript;Python;R;SQL;TypeScript")</f>
        <v>Bash/Shell/PowerShell;HTML/CSS;JavaScript;Python;R;SQL;TypeScript</v>
      </c>
    </row>
    <row r="3383">
      <c r="A3383" s="3">
        <v>3382.0</v>
      </c>
      <c r="B3383" s="4" t="str">
        <f>IFERROR(__xludf.DUMMYFUNCTION("""COMPUTED_VALUE"""),"HTML/CSS;PHP;Python")</f>
        <v>HTML/CSS;PHP;Python</v>
      </c>
    </row>
    <row r="3384">
      <c r="A3384" s="3">
        <v>3383.0</v>
      </c>
      <c r="B3384" s="4" t="str">
        <f>IFERROR(__xludf.DUMMYFUNCTION("""COMPUTED_VALUE"""),"Bash/Shell/PowerShell;HTML/CSS;Java;JavaScript;SQL;TypeScript")</f>
        <v>Bash/Shell/PowerShell;HTML/CSS;Java;JavaScript;SQL;TypeScript</v>
      </c>
    </row>
    <row r="3385">
      <c r="A3385" s="3">
        <v>3384.0</v>
      </c>
      <c r="B3385" s="4" t="str">
        <f>IFERROR(__xludf.DUMMYFUNCTION("""COMPUTED_VALUE"""),"Java;JavaScript;SQL")</f>
        <v>Java;JavaScript;SQL</v>
      </c>
    </row>
    <row r="3386">
      <c r="A3386" s="3">
        <v>3385.0</v>
      </c>
      <c r="B3386" s="4" t="str">
        <f>IFERROR(__xludf.DUMMYFUNCTION("""COMPUTED_VALUE"""),"Bash/Shell/PowerShell;JavaScript;R")</f>
        <v>Bash/Shell/PowerShell;JavaScript;R</v>
      </c>
    </row>
    <row r="3387">
      <c r="A3387" s="3">
        <v>3386.0</v>
      </c>
      <c r="B3387" s="4" t="str">
        <f>IFERROR(__xludf.DUMMYFUNCTION("""COMPUTED_VALUE"""),"C#;HTML/CSS;Java;JavaScript;Ruby;SQL")</f>
        <v>C#;HTML/CSS;Java;JavaScript;Ruby;SQL</v>
      </c>
    </row>
    <row r="3388">
      <c r="A3388" s="3">
        <v>3387.0</v>
      </c>
      <c r="B3388" s="4" t="str">
        <f>IFERROR(__xludf.DUMMYFUNCTION("""COMPUTED_VALUE"""),"Bash/Shell/PowerShell;HTML/CSS;Python;R;SQL")</f>
        <v>Bash/Shell/PowerShell;HTML/CSS;Python;R;SQL</v>
      </c>
    </row>
    <row r="3389">
      <c r="A3389" s="3">
        <v>3388.0</v>
      </c>
      <c r="B3389" s="4" t="str">
        <f>IFERROR(__xludf.DUMMYFUNCTION("""COMPUTED_VALUE"""),"Bash/Shell/PowerShell;HTML/CSS;Java;JavaScript;Python")</f>
        <v>Bash/Shell/PowerShell;HTML/CSS;Java;JavaScript;Python</v>
      </c>
    </row>
    <row r="3390">
      <c r="A3390" s="3">
        <v>3389.0</v>
      </c>
      <c r="B3390" s="4" t="str">
        <f>IFERROR(__xludf.DUMMYFUNCTION("""COMPUTED_VALUE"""),"C#;HTML/CSS;JavaScript;SQL")</f>
        <v>C#;HTML/CSS;JavaScript;SQL</v>
      </c>
    </row>
    <row r="3391">
      <c r="A3391" s="3">
        <v>3390.0</v>
      </c>
      <c r="B3391" s="4" t="str">
        <f>IFERROR(__xludf.DUMMYFUNCTION("""COMPUTED_VALUE"""),"C++;JavaScript;Python;SQL;Other(s):")</f>
        <v>C++;JavaScript;Python;SQL;Other(s):</v>
      </c>
    </row>
    <row r="3392">
      <c r="A3392" s="3">
        <v>3391.0</v>
      </c>
      <c r="B3392" s="4" t="str">
        <f>IFERROR(__xludf.DUMMYFUNCTION("""COMPUTED_VALUE"""),"Other(s):")</f>
        <v>Other(s):</v>
      </c>
    </row>
    <row r="3393">
      <c r="A3393" s="3">
        <v>3392.0</v>
      </c>
      <c r="B3393" s="4" t="str">
        <f>IFERROR(__xludf.DUMMYFUNCTION("""COMPUTED_VALUE"""),"Go;HTML/CSS;Java;JavaScript;SQL")</f>
        <v>Go;HTML/CSS;Java;JavaScript;SQL</v>
      </c>
    </row>
    <row r="3394">
      <c r="A3394" s="3">
        <v>3393.0</v>
      </c>
      <c r="B3394" s="4" t="str">
        <f>IFERROR(__xludf.DUMMYFUNCTION("""COMPUTED_VALUE"""),"Bash/Shell/PowerShell;Go;HTML/CSS;Java;JavaScript;Rust;VBA")</f>
        <v>Bash/Shell/PowerShell;Go;HTML/CSS;Java;JavaScript;Rust;VBA</v>
      </c>
    </row>
    <row r="3395">
      <c r="A3395" s="3">
        <v>3394.0</v>
      </c>
      <c r="B3395" s="4" t="str">
        <f>IFERROR(__xludf.DUMMYFUNCTION("""COMPUTED_VALUE"""),"HTML/CSS;JavaScript;Objective-C;SQL;TypeScript")</f>
        <v>HTML/CSS;JavaScript;Objective-C;SQL;TypeScript</v>
      </c>
    </row>
    <row r="3396">
      <c r="A3396" s="3">
        <v>3395.0</v>
      </c>
      <c r="B3396" s="4" t="str">
        <f>IFERROR(__xludf.DUMMYFUNCTION("""COMPUTED_VALUE"""),"C;HTML/CSS;Java;JavaScript")</f>
        <v>C;HTML/CSS;Java;JavaScript</v>
      </c>
    </row>
    <row r="3397">
      <c r="A3397" s="3">
        <v>3396.0</v>
      </c>
      <c r="B3397" s="4" t="str">
        <f>IFERROR(__xludf.DUMMYFUNCTION("""COMPUTED_VALUE"""),"Bash/Shell/PowerShell;C#;HTML/CSS;Java;JavaScript;PHP;Ruby")</f>
        <v>Bash/Shell/PowerShell;C#;HTML/CSS;Java;JavaScript;PHP;Ruby</v>
      </c>
    </row>
    <row r="3398">
      <c r="A3398" s="3">
        <v>3397.0</v>
      </c>
      <c r="B3398" s="4" t="str">
        <f>IFERROR(__xludf.DUMMYFUNCTION("""COMPUTED_VALUE"""),"Bash/Shell/PowerShell;C;Ruby;SQL")</f>
        <v>Bash/Shell/PowerShell;C;Ruby;SQL</v>
      </c>
    </row>
    <row r="3399">
      <c r="A3399" s="3">
        <v>3398.0</v>
      </c>
      <c r="B3399" s="4" t="str">
        <f>IFERROR(__xludf.DUMMYFUNCTION("""COMPUTED_VALUE"""),"C++;HTML/CSS;JavaScript")</f>
        <v>C++;HTML/CSS;JavaScript</v>
      </c>
    </row>
    <row r="3400">
      <c r="A3400" s="3">
        <v>3399.0</v>
      </c>
      <c r="B3400" s="4" t="str">
        <f>IFERROR(__xludf.DUMMYFUNCTION("""COMPUTED_VALUE"""),"Bash/Shell/PowerShell;HTML/CSS;Java;JavaScript;Python;Rust;SQL;TypeScript;Other(s):")</f>
        <v>Bash/Shell/PowerShell;HTML/CSS;Java;JavaScript;Python;Rust;SQL;TypeScript;Other(s):</v>
      </c>
    </row>
    <row r="3401">
      <c r="A3401" s="3">
        <v>3400.0</v>
      </c>
      <c r="B3401" s="4" t="str">
        <f>IFERROR(__xludf.DUMMYFUNCTION("""COMPUTED_VALUE"""),"C;C++;Rust;Other(s):")</f>
        <v>C;C++;Rust;Other(s):</v>
      </c>
    </row>
    <row r="3402">
      <c r="A3402" s="3">
        <v>3401.0</v>
      </c>
      <c r="B3402" s="4" t="str">
        <f>IFERROR(__xludf.DUMMYFUNCTION("""COMPUTED_VALUE"""),"Bash/Shell/PowerShell;C#;HTML/CSS;Java;JavaScript;PHP;SQL")</f>
        <v>Bash/Shell/PowerShell;C#;HTML/CSS;Java;JavaScript;PHP;SQL</v>
      </c>
    </row>
    <row r="3403">
      <c r="A3403" s="3">
        <v>3402.0</v>
      </c>
      <c r="B3403" s="4" t="str">
        <f>IFERROR(__xludf.DUMMYFUNCTION("""COMPUTED_VALUE"""),"Bash/Shell/PowerShell;HTML/CSS;JavaScript;SQL")</f>
        <v>Bash/Shell/PowerShell;HTML/CSS;JavaScript;SQL</v>
      </c>
    </row>
    <row r="3404">
      <c r="A3404" s="3">
        <v>3403.0</v>
      </c>
      <c r="B3404" s="4" t="str">
        <f>IFERROR(__xludf.DUMMYFUNCTION("""COMPUTED_VALUE"""),"C#")</f>
        <v>C#</v>
      </c>
    </row>
    <row r="3405">
      <c r="A3405" s="3">
        <v>3404.0</v>
      </c>
      <c r="B3405" s="4" t="str">
        <f>IFERROR(__xludf.DUMMYFUNCTION("""COMPUTED_VALUE"""),"C;C++;HTML/CSS;Java;JavaScript;PHP;SQL")</f>
        <v>C;C++;HTML/CSS;Java;JavaScript;PHP;SQL</v>
      </c>
    </row>
    <row r="3406">
      <c r="A3406" s="3">
        <v>3405.0</v>
      </c>
      <c r="B3406" s="4" t="str">
        <f>IFERROR(__xludf.DUMMYFUNCTION("""COMPUTED_VALUE"""),"Java;JavaScript;SQL;Swift")</f>
        <v>Java;JavaScript;SQL;Swift</v>
      </c>
    </row>
    <row r="3407">
      <c r="A3407" s="3">
        <v>3406.0</v>
      </c>
      <c r="B3407" s="4" t="str">
        <f>IFERROR(__xludf.DUMMYFUNCTION("""COMPUTED_VALUE"""),"Bash/Shell/PowerShell;Java;Python;Other(s):")</f>
        <v>Bash/Shell/PowerShell;Java;Python;Other(s):</v>
      </c>
    </row>
    <row r="3408">
      <c r="A3408" s="3">
        <v>3407.0</v>
      </c>
      <c r="B3408" s="4" t="str">
        <f>IFERROR(__xludf.DUMMYFUNCTION("""COMPUTED_VALUE"""),"C++;Other(s):")</f>
        <v>C++;Other(s):</v>
      </c>
    </row>
    <row r="3409">
      <c r="A3409" s="3">
        <v>3408.0</v>
      </c>
      <c r="B3409" s="4" t="str">
        <f>IFERROR(__xludf.DUMMYFUNCTION("""COMPUTED_VALUE"""),"Bash/Shell/PowerShell;C#;HTML/CSS;Java;JavaScript;SQL;VBA")</f>
        <v>Bash/Shell/PowerShell;C#;HTML/CSS;Java;JavaScript;SQL;VBA</v>
      </c>
    </row>
    <row r="3410">
      <c r="A3410" s="3">
        <v>3409.0</v>
      </c>
      <c r="B3410" s="4" t="str">
        <f>IFERROR(__xludf.DUMMYFUNCTION("""COMPUTED_VALUE"""),"Bash/Shell/PowerShell;C++;HTML/CSS;JavaScript;Objective-C;PHP;Python;SQL")</f>
        <v>Bash/Shell/PowerShell;C++;HTML/CSS;JavaScript;Objective-C;PHP;Python;SQL</v>
      </c>
    </row>
    <row r="3411">
      <c r="A3411" s="3">
        <v>3410.0</v>
      </c>
      <c r="B3411" s="4" t="str">
        <f>IFERROR(__xludf.DUMMYFUNCTION("""COMPUTED_VALUE"""),"C++;HTML/CSS;JavaScript;PHP;SQL")</f>
        <v>C++;HTML/CSS;JavaScript;PHP;SQL</v>
      </c>
    </row>
    <row r="3412">
      <c r="A3412" s="3">
        <v>3411.0</v>
      </c>
      <c r="B3412" s="4" t="str">
        <f>IFERROR(__xludf.DUMMYFUNCTION("""COMPUTED_VALUE"""),"Bash/Shell/PowerShell;C#;Other(s):")</f>
        <v>Bash/Shell/PowerShell;C#;Other(s):</v>
      </c>
    </row>
    <row r="3413">
      <c r="A3413" s="3">
        <v>3412.0</v>
      </c>
      <c r="B3413" s="4" t="str">
        <f>IFERROR(__xludf.DUMMYFUNCTION("""COMPUTED_VALUE"""),"HTML/CSS;JavaScript;PHP;SQL")</f>
        <v>HTML/CSS;JavaScript;PHP;SQL</v>
      </c>
    </row>
    <row r="3414">
      <c r="A3414" s="3">
        <v>3413.0</v>
      </c>
      <c r="B3414" s="4" t="str">
        <f>IFERROR(__xludf.DUMMYFUNCTION("""COMPUTED_VALUE"""),"Java;JavaScript;Python")</f>
        <v>Java;JavaScript;Python</v>
      </c>
    </row>
    <row r="3415">
      <c r="A3415" s="3">
        <v>3414.0</v>
      </c>
      <c r="B3415" s="4" t="str">
        <f>IFERROR(__xludf.DUMMYFUNCTION("""COMPUTED_VALUE"""),"C#;HTML/CSS;JavaScript;SQL")</f>
        <v>C#;HTML/CSS;JavaScript;SQL</v>
      </c>
    </row>
    <row r="3416">
      <c r="A3416" s="3">
        <v>3415.0</v>
      </c>
      <c r="B3416" s="4" t="str">
        <f>IFERROR(__xludf.DUMMYFUNCTION("""COMPUTED_VALUE"""),"C++;C#;Java;SQL;VBA")</f>
        <v>C++;C#;Java;SQL;VBA</v>
      </c>
    </row>
    <row r="3417">
      <c r="A3417" s="3">
        <v>3416.0</v>
      </c>
      <c r="B3417" s="4" t="str">
        <f>IFERROR(__xludf.DUMMYFUNCTION("""COMPUTED_VALUE"""),"C#;HTML/CSS;JavaScript;SQL;TypeScript")</f>
        <v>C#;HTML/CSS;JavaScript;SQL;TypeScript</v>
      </c>
    </row>
    <row r="3418">
      <c r="A3418" s="3">
        <v>3417.0</v>
      </c>
      <c r="B3418" s="4" t="str">
        <f>IFERROR(__xludf.DUMMYFUNCTION("""COMPUTED_VALUE"""),"Bash/Shell/PowerShell;C#;HTML/CSS;JavaScript")</f>
        <v>Bash/Shell/PowerShell;C#;HTML/CSS;JavaScript</v>
      </c>
    </row>
    <row r="3419">
      <c r="A3419" s="3">
        <v>3418.0</v>
      </c>
      <c r="B3419" s="4" t="str">
        <f>IFERROR(__xludf.DUMMYFUNCTION("""COMPUTED_VALUE"""),"Bash/Shell/PowerShell;C;C++;Java;JavaScript;PHP;Python;SQL")</f>
        <v>Bash/Shell/PowerShell;C;C++;Java;JavaScript;PHP;Python;SQL</v>
      </c>
    </row>
    <row r="3420">
      <c r="A3420" s="3">
        <v>3419.0</v>
      </c>
      <c r="B3420" s="4" t="str">
        <f>IFERROR(__xludf.DUMMYFUNCTION("""COMPUTED_VALUE"""),"Objective-C;SQL;Swift")</f>
        <v>Objective-C;SQL;Swift</v>
      </c>
    </row>
    <row r="3421">
      <c r="A3421" s="3">
        <v>3420.0</v>
      </c>
      <c r="B3421" s="4" t="str">
        <f>IFERROR(__xludf.DUMMYFUNCTION("""COMPUTED_VALUE"""),"C#;HTML/CSS;Java;JavaScript;PHP;SQL;Other(s):")</f>
        <v>C#;HTML/CSS;Java;JavaScript;PHP;SQL;Other(s):</v>
      </c>
    </row>
    <row r="3422">
      <c r="A3422" s="3">
        <v>3421.0</v>
      </c>
      <c r="B3422" s="4" t="str">
        <f>IFERROR(__xludf.DUMMYFUNCTION("""COMPUTED_VALUE"""),"Assembly;C;C++;C#;Java;PHP;Ruby;SQL")</f>
        <v>Assembly;C;C++;C#;Java;PHP;Ruby;SQL</v>
      </c>
    </row>
    <row r="3423">
      <c r="A3423" s="3">
        <v>3422.0</v>
      </c>
      <c r="B3423" s="4" t="str">
        <f>IFERROR(__xludf.DUMMYFUNCTION("""COMPUTED_VALUE"""),"HTML/CSS;JavaScript;PHP;SQL")</f>
        <v>HTML/CSS;JavaScript;PHP;SQL</v>
      </c>
    </row>
    <row r="3424">
      <c r="A3424" s="3">
        <v>3423.0</v>
      </c>
      <c r="B3424" s="4" t="str">
        <f>IFERROR(__xludf.DUMMYFUNCTION("""COMPUTED_VALUE"""),"HTML/CSS;JavaScript;Python;SQL")</f>
        <v>HTML/CSS;JavaScript;Python;SQL</v>
      </c>
    </row>
    <row r="3425">
      <c r="A3425" s="3">
        <v>3424.0</v>
      </c>
      <c r="B3425" s="4" t="str">
        <f>IFERROR(__xludf.DUMMYFUNCTION("""COMPUTED_VALUE"""),"Bash/Shell/PowerShell;C#;SQL;VBA")</f>
        <v>Bash/Shell/PowerShell;C#;SQL;VBA</v>
      </c>
    </row>
    <row r="3426">
      <c r="A3426" s="3">
        <v>3425.0</v>
      </c>
      <c r="B3426" s="4" t="str">
        <f>IFERROR(__xludf.DUMMYFUNCTION("""COMPUTED_VALUE"""),"C#")</f>
        <v>C#</v>
      </c>
    </row>
    <row r="3427">
      <c r="A3427" s="3">
        <v>3426.0</v>
      </c>
      <c r="B3427" s="4" t="str">
        <f>IFERROR(__xludf.DUMMYFUNCTION("""COMPUTED_VALUE"""),"Python")</f>
        <v>Python</v>
      </c>
    </row>
    <row r="3428">
      <c r="A3428" s="3">
        <v>3427.0</v>
      </c>
      <c r="B3428" s="4" t="str">
        <f>IFERROR(__xludf.DUMMYFUNCTION("""COMPUTED_VALUE"""),"Bash/Shell/PowerShell;C#;HTML/CSS;JavaScript;SQL;TypeScript")</f>
        <v>Bash/Shell/PowerShell;C#;HTML/CSS;JavaScript;SQL;TypeScript</v>
      </c>
    </row>
    <row r="3429">
      <c r="A3429" s="3">
        <v>3428.0</v>
      </c>
      <c r="B3429" s="4" t="str">
        <f>IFERROR(__xludf.DUMMYFUNCTION("""COMPUTED_VALUE"""),"C;C++;HTML/CSS;Java;JavaScript;PHP;SQL")</f>
        <v>C;C++;HTML/CSS;Java;JavaScript;PHP;SQL</v>
      </c>
    </row>
    <row r="3430">
      <c r="A3430" s="3">
        <v>3429.0</v>
      </c>
      <c r="B3430" s="4" t="str">
        <f>IFERROR(__xludf.DUMMYFUNCTION("""COMPUTED_VALUE"""),"C#;HTML/CSS;Java;JavaScript;Kotlin;SQL")</f>
        <v>C#;HTML/CSS;Java;JavaScript;Kotlin;SQL</v>
      </c>
    </row>
    <row r="3431">
      <c r="A3431" s="3">
        <v>3430.0</v>
      </c>
      <c r="B3431" s="4" t="str">
        <f>IFERROR(__xludf.DUMMYFUNCTION("""COMPUTED_VALUE"""),"Bash/Shell/PowerShell;HTML/CSS;JavaScript;PHP;Python;SQL;Other(s):")</f>
        <v>Bash/Shell/PowerShell;HTML/CSS;JavaScript;PHP;Python;SQL;Other(s):</v>
      </c>
    </row>
    <row r="3432">
      <c r="A3432" s="3">
        <v>3431.0</v>
      </c>
      <c r="B3432" s="4" t="str">
        <f>IFERROR(__xludf.DUMMYFUNCTION("""COMPUTED_VALUE"""),"HTML/CSS;JavaScript;TypeScript")</f>
        <v>HTML/CSS;JavaScript;TypeScript</v>
      </c>
    </row>
    <row r="3433">
      <c r="A3433" s="3">
        <v>3432.0</v>
      </c>
      <c r="B3433" s="4" t="str">
        <f>IFERROR(__xludf.DUMMYFUNCTION("""COMPUTED_VALUE"""),"C++;Java;JavaScript;SQL")</f>
        <v>C++;Java;JavaScript;SQL</v>
      </c>
    </row>
    <row r="3434">
      <c r="A3434" s="3">
        <v>3433.0</v>
      </c>
      <c r="B3434" s="4" t="str">
        <f>IFERROR(__xludf.DUMMYFUNCTION("""COMPUTED_VALUE"""),"C#;HTML/CSS;JavaScript;SQL")</f>
        <v>C#;HTML/CSS;JavaScript;SQL</v>
      </c>
    </row>
    <row r="3435">
      <c r="A3435" s="3">
        <v>3434.0</v>
      </c>
      <c r="B3435" s="4" t="str">
        <f>IFERROR(__xludf.DUMMYFUNCTION("""COMPUTED_VALUE"""),"Bash/Shell/PowerShell;HTML/CSS;Java;Python")</f>
        <v>Bash/Shell/PowerShell;HTML/CSS;Java;Python</v>
      </c>
    </row>
    <row r="3436">
      <c r="A3436" s="3">
        <v>3435.0</v>
      </c>
      <c r="B3436" s="4" t="str">
        <f>IFERROR(__xludf.DUMMYFUNCTION("""COMPUTED_VALUE"""),"HTML/CSS;JavaScript;PHP;SQL")</f>
        <v>HTML/CSS;JavaScript;PHP;SQL</v>
      </c>
    </row>
    <row r="3437">
      <c r="A3437" s="3">
        <v>3436.0</v>
      </c>
      <c r="B3437" s="4" t="str">
        <f>IFERROR(__xludf.DUMMYFUNCTION("""COMPUTED_VALUE"""),"HTML/CSS;JavaScript;Ruby;SQL")</f>
        <v>HTML/CSS;JavaScript;Ruby;SQL</v>
      </c>
    </row>
    <row r="3438">
      <c r="A3438" s="3">
        <v>3437.0</v>
      </c>
      <c r="B3438" s="4" t="str">
        <f>IFERROR(__xludf.DUMMYFUNCTION("""COMPUTED_VALUE"""),"Bash/Shell/PowerShell;C++;C#;Go;HTML/CSS;JavaScript;PHP;Python;TypeScript")</f>
        <v>Bash/Shell/PowerShell;C++;C#;Go;HTML/CSS;JavaScript;PHP;Python;TypeScript</v>
      </c>
    </row>
    <row r="3439">
      <c r="A3439" s="3">
        <v>3438.0</v>
      </c>
      <c r="B3439" s="4" t="str">
        <f>IFERROR(__xludf.DUMMYFUNCTION("""COMPUTED_VALUE"""),"Bash/Shell/PowerShell;C;C++;C#;HTML/CSS;Java;JavaScript;Python;TypeScript")</f>
        <v>Bash/Shell/PowerShell;C;C++;C#;HTML/CSS;Java;JavaScript;Python;TypeScript</v>
      </c>
    </row>
    <row r="3440">
      <c r="A3440" s="3">
        <v>3439.0</v>
      </c>
      <c r="B3440" s="4" t="str">
        <f>IFERROR(__xludf.DUMMYFUNCTION("""COMPUTED_VALUE"""),"Assembly;Bash/Shell/PowerShell;C;C++;HTML/CSS;JavaScript;Python")</f>
        <v>Assembly;Bash/Shell/PowerShell;C;C++;HTML/CSS;JavaScript;Python</v>
      </c>
    </row>
    <row r="3441">
      <c r="A3441" s="3">
        <v>3440.0</v>
      </c>
      <c r="B3441" s="4" t="str">
        <f>IFERROR(__xludf.DUMMYFUNCTION("""COMPUTED_VALUE"""),"Bash/Shell/PowerShell;Python")</f>
        <v>Bash/Shell/PowerShell;Python</v>
      </c>
    </row>
    <row r="3442">
      <c r="A3442" s="3">
        <v>3441.0</v>
      </c>
      <c r="B3442" s="4" t="str">
        <f>IFERROR(__xludf.DUMMYFUNCTION("""COMPUTED_VALUE"""),"C++;C#;Java;Objective-C")</f>
        <v>C++;C#;Java;Objective-C</v>
      </c>
    </row>
    <row r="3443">
      <c r="A3443" s="3">
        <v>3442.0</v>
      </c>
      <c r="B3443" s="4" t="str">
        <f>IFERROR(__xludf.DUMMYFUNCTION("""COMPUTED_VALUE"""),"Bash/Shell/PowerShell;Java;JavaScript;Python;SQL")</f>
        <v>Bash/Shell/PowerShell;Java;JavaScript;Python;SQL</v>
      </c>
    </row>
    <row r="3444">
      <c r="A3444" s="3">
        <v>3443.0</v>
      </c>
      <c r="B3444" s="4" t="str">
        <f>IFERROR(__xludf.DUMMYFUNCTION("""COMPUTED_VALUE"""),"Assembly;Bash/Shell/PowerShell;C++;HTML/CSS;Ruby;Rust")</f>
        <v>Assembly;Bash/Shell/PowerShell;C++;HTML/CSS;Ruby;Rust</v>
      </c>
    </row>
    <row r="3445">
      <c r="A3445" s="3">
        <v>3444.0</v>
      </c>
      <c r="B3445" s="4" t="str">
        <f>IFERROR(__xludf.DUMMYFUNCTION("""COMPUTED_VALUE"""),"HTML/CSS;JavaScript;PHP")</f>
        <v>HTML/CSS;JavaScript;PHP</v>
      </c>
    </row>
    <row r="3446">
      <c r="A3446" s="3">
        <v>3445.0</v>
      </c>
      <c r="B3446" s="4" t="str">
        <f>IFERROR(__xludf.DUMMYFUNCTION("""COMPUTED_VALUE"""),"Java;SQL")</f>
        <v>Java;SQL</v>
      </c>
    </row>
    <row r="3447">
      <c r="A3447" s="3">
        <v>3446.0</v>
      </c>
      <c r="B3447" s="4" t="str">
        <f>IFERROR(__xludf.DUMMYFUNCTION("""COMPUTED_VALUE"""),"HTML/CSS;Java;JavaScript;VBA")</f>
        <v>HTML/CSS;Java;JavaScript;VBA</v>
      </c>
    </row>
    <row r="3448">
      <c r="A3448" s="3">
        <v>3447.0</v>
      </c>
      <c r="B3448" s="4" t="str">
        <f>IFERROR(__xludf.DUMMYFUNCTION("""COMPUTED_VALUE"""),"Bash/Shell/PowerShell;HTML/CSS;Java;JavaScript;PHP;Python;SQL")</f>
        <v>Bash/Shell/PowerShell;HTML/CSS;Java;JavaScript;PHP;Python;SQL</v>
      </c>
    </row>
    <row r="3449">
      <c r="A3449" s="3">
        <v>3448.0</v>
      </c>
      <c r="B3449" s="4" t="str">
        <f>IFERROR(__xludf.DUMMYFUNCTION("""COMPUTED_VALUE"""),"Assembly;C++;Python")</f>
        <v>Assembly;C++;Python</v>
      </c>
    </row>
    <row r="3450">
      <c r="A3450" s="3">
        <v>3449.0</v>
      </c>
      <c r="B3450" s="4" t="str">
        <f>IFERROR(__xludf.DUMMYFUNCTION("""COMPUTED_VALUE"""),"HTML/CSS;JavaScript;Python")</f>
        <v>HTML/CSS;JavaScript;Python</v>
      </c>
    </row>
    <row r="3451">
      <c r="A3451" s="3">
        <v>3450.0</v>
      </c>
      <c r="B3451" s="4" t="str">
        <f>IFERROR(__xludf.DUMMYFUNCTION("""COMPUTED_VALUE"""),"Bash/Shell/PowerShell;C;HTML/CSS;JavaScript;PHP")</f>
        <v>Bash/Shell/PowerShell;C;HTML/CSS;JavaScript;PHP</v>
      </c>
    </row>
    <row r="3452">
      <c r="A3452" s="3">
        <v>3451.0</v>
      </c>
      <c r="B3452" s="4" t="str">
        <f>IFERROR(__xludf.DUMMYFUNCTION("""COMPUTED_VALUE"""),"HTML/CSS;JavaScript;PHP;Python")</f>
        <v>HTML/CSS;JavaScript;PHP;Python</v>
      </c>
    </row>
    <row r="3453">
      <c r="A3453" s="3">
        <v>3452.0</v>
      </c>
      <c r="B3453" s="4" t="str">
        <f>IFERROR(__xludf.DUMMYFUNCTION("""COMPUTED_VALUE"""),"Go;HTML/CSS;JavaScript;Python;R;SQL;TypeScript;VBA")</f>
        <v>Go;HTML/CSS;JavaScript;Python;R;SQL;TypeScript;VBA</v>
      </c>
    </row>
    <row r="3454">
      <c r="A3454" s="3">
        <v>3453.0</v>
      </c>
      <c r="B3454" s="4" t="str">
        <f>IFERROR(__xludf.DUMMYFUNCTION("""COMPUTED_VALUE"""),"Bash/Shell/PowerShell;Java;JavaScript;Python;SQL")</f>
        <v>Bash/Shell/PowerShell;Java;JavaScript;Python;SQL</v>
      </c>
    </row>
    <row r="3455">
      <c r="A3455" s="3">
        <v>3454.0</v>
      </c>
      <c r="B3455" s="4" t="str">
        <f>IFERROR(__xludf.DUMMYFUNCTION("""COMPUTED_VALUE"""),"C#;HTML/CSS;JavaScript;TypeScript")</f>
        <v>C#;HTML/CSS;JavaScript;TypeScript</v>
      </c>
    </row>
    <row r="3456">
      <c r="A3456" s="3">
        <v>3455.0</v>
      </c>
      <c r="B3456" s="4" t="str">
        <f>IFERROR(__xludf.DUMMYFUNCTION("""COMPUTED_VALUE"""),"Bash/Shell/PowerShell;JavaScript;TypeScript")</f>
        <v>Bash/Shell/PowerShell;JavaScript;TypeScript</v>
      </c>
    </row>
    <row r="3457">
      <c r="A3457" s="3">
        <v>3456.0</v>
      </c>
      <c r="B3457" s="4" t="str">
        <f>IFERROR(__xludf.DUMMYFUNCTION("""COMPUTED_VALUE"""),"Bash/Shell/PowerShell;Java;JavaScript;R;SQL")</f>
        <v>Bash/Shell/PowerShell;Java;JavaScript;R;SQL</v>
      </c>
    </row>
    <row r="3458">
      <c r="A3458" s="3">
        <v>3457.0</v>
      </c>
      <c r="B3458" s="4" t="str">
        <f>IFERROR(__xludf.DUMMYFUNCTION("""COMPUTED_VALUE"""),"R")</f>
        <v>R</v>
      </c>
    </row>
    <row r="3459">
      <c r="A3459" s="3">
        <v>3458.0</v>
      </c>
      <c r="B3459" s="4" t="str">
        <f>IFERROR(__xludf.DUMMYFUNCTION("""COMPUTED_VALUE"""),"HTML/CSS;JavaScript;PHP")</f>
        <v>HTML/CSS;JavaScript;PHP</v>
      </c>
    </row>
    <row r="3460">
      <c r="A3460" s="3">
        <v>3459.0</v>
      </c>
      <c r="B3460" s="4" t="str">
        <f>IFERROR(__xludf.DUMMYFUNCTION("""COMPUTED_VALUE"""),"Java;JavaScript;SQL")</f>
        <v>Java;JavaScript;SQL</v>
      </c>
    </row>
    <row r="3461">
      <c r="A3461" s="3">
        <v>3460.0</v>
      </c>
      <c r="B3461" s="4" t="str">
        <f>IFERROR(__xludf.DUMMYFUNCTION("""COMPUTED_VALUE"""),"HTML/CSS;JavaScript;PHP")</f>
        <v>HTML/CSS;JavaScript;PHP</v>
      </c>
    </row>
    <row r="3462">
      <c r="A3462" s="3">
        <v>3461.0</v>
      </c>
      <c r="B3462" s="4" t="str">
        <f>IFERROR(__xludf.DUMMYFUNCTION("""COMPUTED_VALUE"""),"Bash/Shell/PowerShell;HTML/CSS;JavaScript;Python")</f>
        <v>Bash/Shell/PowerShell;HTML/CSS;JavaScript;Python</v>
      </c>
    </row>
    <row r="3463">
      <c r="A3463" s="3">
        <v>3462.0</v>
      </c>
      <c r="B3463" s="4" t="str">
        <f>IFERROR(__xludf.DUMMYFUNCTION("""COMPUTED_VALUE"""),"C;C++;HTML/CSS;Java;JavaScript;PHP;Python;R;SQL")</f>
        <v>C;C++;HTML/CSS;Java;JavaScript;PHP;Python;R;SQL</v>
      </c>
    </row>
    <row r="3464">
      <c r="A3464" s="3">
        <v>3463.0</v>
      </c>
      <c r="B3464" s="4" t="str">
        <f>IFERROR(__xludf.DUMMYFUNCTION("""COMPUTED_VALUE"""),"Bash/Shell/PowerShell;HTML/CSS;Java;JavaScript;VBA")</f>
        <v>Bash/Shell/PowerShell;HTML/CSS;Java;JavaScript;VBA</v>
      </c>
    </row>
    <row r="3465">
      <c r="A3465" s="3">
        <v>3464.0</v>
      </c>
      <c r="B3465" s="4" t="str">
        <f>IFERROR(__xludf.DUMMYFUNCTION("""COMPUTED_VALUE"""),"Bash/Shell/PowerShell;HTML/CSS;JavaScript;Python;SQL")</f>
        <v>Bash/Shell/PowerShell;HTML/CSS;JavaScript;Python;SQL</v>
      </c>
    </row>
    <row r="3466">
      <c r="A3466" s="3">
        <v>3465.0</v>
      </c>
      <c r="B3466" s="4" t="str">
        <f>IFERROR(__xludf.DUMMYFUNCTION("""COMPUTED_VALUE"""),"Bash/Shell/PowerShell;HTML/CSS;JavaScript;PHP;Python")</f>
        <v>Bash/Shell/PowerShell;HTML/CSS;JavaScript;PHP;Python</v>
      </c>
    </row>
    <row r="3467">
      <c r="A3467" s="3">
        <v>3466.0</v>
      </c>
      <c r="B3467" s="4" t="str">
        <f>IFERROR(__xludf.DUMMYFUNCTION("""COMPUTED_VALUE"""),"Elixir;HTML/CSS;JavaScript;SQL;TypeScript")</f>
        <v>Elixir;HTML/CSS;JavaScript;SQL;TypeScript</v>
      </c>
    </row>
    <row r="3468">
      <c r="A3468" s="3">
        <v>3467.0</v>
      </c>
      <c r="B3468" s="4" t="str">
        <f>IFERROR(__xludf.DUMMYFUNCTION("""COMPUTED_VALUE"""),"Bash/Shell/PowerShell;Go;HTML/CSS;Java;JavaScript;Kotlin;Python;SQL")</f>
        <v>Bash/Shell/PowerShell;Go;HTML/CSS;Java;JavaScript;Kotlin;Python;SQL</v>
      </c>
    </row>
    <row r="3469">
      <c r="A3469" s="3">
        <v>3468.0</v>
      </c>
      <c r="B3469" s="4" t="str">
        <f>IFERROR(__xludf.DUMMYFUNCTION("""COMPUTED_VALUE"""),"HTML/CSS;JavaScript;PHP")</f>
        <v>HTML/CSS;JavaScript;PHP</v>
      </c>
    </row>
    <row r="3470">
      <c r="A3470" s="3">
        <v>3469.0</v>
      </c>
      <c r="B3470" s="4" t="str">
        <f>IFERROR(__xludf.DUMMYFUNCTION("""COMPUTED_VALUE"""),"HTML/CSS;JavaScript")</f>
        <v>HTML/CSS;JavaScript</v>
      </c>
    </row>
    <row r="3471">
      <c r="A3471" s="3">
        <v>3470.0</v>
      </c>
      <c r="B3471" s="4" t="str">
        <f>IFERROR(__xludf.DUMMYFUNCTION("""COMPUTED_VALUE"""),"Java;Kotlin")</f>
        <v>Java;Kotlin</v>
      </c>
    </row>
    <row r="3472">
      <c r="A3472" s="3">
        <v>3471.0</v>
      </c>
      <c r="B3472" s="4" t="str">
        <f>IFERROR(__xludf.DUMMYFUNCTION("""COMPUTED_VALUE"""),"Bash/Shell/PowerShell;HTML/CSS;Java;JavaScript;Kotlin;Objective-C;Python;Swift")</f>
        <v>Bash/Shell/PowerShell;HTML/CSS;Java;JavaScript;Kotlin;Objective-C;Python;Swift</v>
      </c>
    </row>
    <row r="3473">
      <c r="A3473" s="3">
        <v>3472.0</v>
      </c>
      <c r="B3473" s="4" t="str">
        <f>IFERROR(__xludf.DUMMYFUNCTION("""COMPUTED_VALUE"""),"Bash/Shell/PowerShell;HTML/CSS;Java;JavaScript;PHP")</f>
        <v>Bash/Shell/PowerShell;HTML/CSS;Java;JavaScript;PHP</v>
      </c>
    </row>
    <row r="3474">
      <c r="A3474" s="3">
        <v>3473.0</v>
      </c>
      <c r="B3474" s="4" t="str">
        <f>IFERROR(__xludf.DUMMYFUNCTION("""COMPUTED_VALUE"""),"Java;JavaScript")</f>
        <v>Java;JavaScript</v>
      </c>
    </row>
    <row r="3475">
      <c r="A3475" s="3">
        <v>3474.0</v>
      </c>
      <c r="B3475" s="4" t="str">
        <f>IFERROR(__xludf.DUMMYFUNCTION("""COMPUTED_VALUE"""),"HTML/CSS;Java;JavaScript;SQL")</f>
        <v>HTML/CSS;Java;JavaScript;SQL</v>
      </c>
    </row>
    <row r="3476">
      <c r="A3476" s="3">
        <v>3475.0</v>
      </c>
      <c r="B3476" s="4" t="str">
        <f>IFERROR(__xludf.DUMMYFUNCTION("""COMPUTED_VALUE"""),"Dart;Java;Kotlin")</f>
        <v>Dart;Java;Kotlin</v>
      </c>
    </row>
    <row r="3477">
      <c r="A3477" s="3">
        <v>3476.0</v>
      </c>
      <c r="B3477" s="4" t="str">
        <f>IFERROR(__xludf.DUMMYFUNCTION("""COMPUTED_VALUE"""),"Bash/Shell/PowerShell;C++;HTML/CSS;Java;JavaScript;Objective-C;PHP;SQL;Swift;TypeScript")</f>
        <v>Bash/Shell/PowerShell;C++;HTML/CSS;Java;JavaScript;Objective-C;PHP;SQL;Swift;TypeScript</v>
      </c>
    </row>
    <row r="3478">
      <c r="A3478" s="3">
        <v>3477.0</v>
      </c>
      <c r="B3478" s="4" t="str">
        <f>IFERROR(__xludf.DUMMYFUNCTION("""COMPUTED_VALUE"""),"Assembly;Bash/Shell/PowerShell;C;C++;C#;Java;Python;SQL")</f>
        <v>Assembly;Bash/Shell/PowerShell;C;C++;C#;Java;Python;SQL</v>
      </c>
    </row>
    <row r="3479">
      <c r="A3479" s="3">
        <v>3478.0</v>
      </c>
      <c r="B3479" s="4" t="str">
        <f>IFERROR(__xludf.DUMMYFUNCTION("""COMPUTED_VALUE"""),"C++;Other(s):")</f>
        <v>C++;Other(s):</v>
      </c>
    </row>
    <row r="3480">
      <c r="A3480" s="3">
        <v>3479.0</v>
      </c>
      <c r="B3480" s="4" t="str">
        <f>IFERROR(__xludf.DUMMYFUNCTION("""COMPUTED_VALUE"""),"Bash/Shell/PowerShell;C;C++;Python")</f>
        <v>Bash/Shell/PowerShell;C;C++;Python</v>
      </c>
    </row>
    <row r="3481">
      <c r="A3481" s="3">
        <v>3480.0</v>
      </c>
      <c r="B3481" s="4" t="str">
        <f>IFERROR(__xludf.DUMMYFUNCTION("""COMPUTED_VALUE"""),"HTML/CSS;JavaScript")</f>
        <v>HTML/CSS;JavaScript</v>
      </c>
    </row>
    <row r="3482">
      <c r="A3482" s="3">
        <v>3481.0</v>
      </c>
      <c r="B3482" s="4" t="str">
        <f>IFERROR(__xludf.DUMMYFUNCTION("""COMPUTED_VALUE"""),"Assembly;C++;C#;HTML/CSS;PHP;SQL")</f>
        <v>Assembly;C++;C#;HTML/CSS;PHP;SQL</v>
      </c>
    </row>
    <row r="3483">
      <c r="A3483" s="3">
        <v>3482.0</v>
      </c>
      <c r="B3483" s="4" t="str">
        <f>IFERROR(__xludf.DUMMYFUNCTION("""COMPUTED_VALUE"""),"Clojure;JavaScript;Kotlin;TypeScript")</f>
        <v>Clojure;JavaScript;Kotlin;TypeScript</v>
      </c>
    </row>
    <row r="3484">
      <c r="A3484" s="3">
        <v>3483.0</v>
      </c>
      <c r="B3484" s="4" t="str">
        <f>IFERROR(__xludf.DUMMYFUNCTION("""COMPUTED_VALUE"""),"Bash/Shell/PowerShell;C;C++;C#;Go;HTML/CSS;JavaScript;Kotlin;PHP;Python;Ruby;SQL")</f>
        <v>Bash/Shell/PowerShell;C;C++;C#;Go;HTML/CSS;JavaScript;Kotlin;PHP;Python;Ruby;SQL</v>
      </c>
    </row>
    <row r="3485">
      <c r="A3485" s="3">
        <v>3484.0</v>
      </c>
      <c r="B3485" s="4" t="str">
        <f>IFERROR(__xludf.DUMMYFUNCTION("""COMPUTED_VALUE"""),"Bash/Shell/PowerShell;C;C++;HTML/CSS;Java;JavaScript;Kotlin;Ruby")</f>
        <v>Bash/Shell/PowerShell;C;C++;HTML/CSS;Java;JavaScript;Kotlin;Ruby</v>
      </c>
    </row>
    <row r="3486">
      <c r="A3486" s="3">
        <v>3485.0</v>
      </c>
      <c r="B3486" s="4" t="str">
        <f>IFERROR(__xludf.DUMMYFUNCTION("""COMPUTED_VALUE"""),"Bash/Shell/PowerShell;HTML/CSS;Java;JavaScript;Python;SQL;Other(s):")</f>
        <v>Bash/Shell/PowerShell;HTML/CSS;Java;JavaScript;Python;SQL;Other(s):</v>
      </c>
    </row>
    <row r="3487">
      <c r="A3487" s="3">
        <v>3486.0</v>
      </c>
      <c r="B3487" s="4" t="str">
        <f>IFERROR(__xludf.DUMMYFUNCTION("""COMPUTED_VALUE"""),"Python")</f>
        <v>Python</v>
      </c>
    </row>
    <row r="3488">
      <c r="A3488" s="3">
        <v>3487.0</v>
      </c>
      <c r="B3488" s="4" t="str">
        <f>IFERROR(__xludf.DUMMYFUNCTION("""COMPUTED_VALUE"""),"HTML/CSS;JavaScript;Python;SQL")</f>
        <v>HTML/CSS;JavaScript;Python;SQL</v>
      </c>
    </row>
    <row r="3489">
      <c r="A3489" s="3">
        <v>3488.0</v>
      </c>
      <c r="B3489" s="4" t="str">
        <f>IFERROR(__xludf.DUMMYFUNCTION("""COMPUTED_VALUE"""),"C;C++;HTML/CSS;JavaScript;Objective-C;Python;Swift")</f>
        <v>C;C++;HTML/CSS;JavaScript;Objective-C;Python;Swift</v>
      </c>
    </row>
    <row r="3490">
      <c r="A3490" s="3">
        <v>3489.0</v>
      </c>
      <c r="B3490" s="4" t="str">
        <f>IFERROR(__xludf.DUMMYFUNCTION("""COMPUTED_VALUE"""),"C;C#;Java;JavaScript;Python;SQL")</f>
        <v>C;C#;Java;JavaScript;Python;SQL</v>
      </c>
    </row>
    <row r="3491">
      <c r="A3491" s="3">
        <v>3490.0</v>
      </c>
      <c r="B3491" s="4" t="str">
        <f>IFERROR(__xludf.DUMMYFUNCTION("""COMPUTED_VALUE"""),"HTML/CSS;Java;JavaScript;Python")</f>
        <v>HTML/CSS;Java;JavaScript;Python</v>
      </c>
    </row>
    <row r="3492">
      <c r="A3492" s="3">
        <v>3491.0</v>
      </c>
      <c r="B3492" s="4" t="str">
        <f>IFERROR(__xludf.DUMMYFUNCTION("""COMPUTED_VALUE"""),"Assembly;Bash/Shell/PowerShell;C++;Dart;HTML/CSS;Java;JavaScript;Python;Ruby;SQL")</f>
        <v>Assembly;Bash/Shell/PowerShell;C++;Dart;HTML/CSS;Java;JavaScript;Python;Ruby;SQL</v>
      </c>
    </row>
    <row r="3493">
      <c r="A3493" s="3">
        <v>3492.0</v>
      </c>
      <c r="B3493" s="4" t="str">
        <f>IFERROR(__xludf.DUMMYFUNCTION("""COMPUTED_VALUE"""),"HTML/CSS;JavaScript;SQL")</f>
        <v>HTML/CSS;JavaScript;SQL</v>
      </c>
    </row>
    <row r="3494">
      <c r="A3494" s="3">
        <v>3493.0</v>
      </c>
      <c r="B3494" s="4" t="str">
        <f>IFERROR(__xludf.DUMMYFUNCTION("""COMPUTED_VALUE"""),"Assembly;C;C++;C#;HTML/CSS;Java;JavaScript;Python;SQL")</f>
        <v>Assembly;C;C++;C#;HTML/CSS;Java;JavaScript;Python;SQL</v>
      </c>
    </row>
    <row r="3495">
      <c r="A3495" s="3">
        <v>3494.0</v>
      </c>
      <c r="B3495" s="4" t="str">
        <f>IFERROR(__xludf.DUMMYFUNCTION("""COMPUTED_VALUE"""),"HTML/CSS;Java;JavaScript;Python;SQL;TypeScript")</f>
        <v>HTML/CSS;Java;JavaScript;Python;SQL;TypeScript</v>
      </c>
    </row>
    <row r="3496">
      <c r="A3496" s="3">
        <v>3495.0</v>
      </c>
      <c r="B3496" s="4" t="str">
        <f>IFERROR(__xludf.DUMMYFUNCTION("""COMPUTED_VALUE"""),"Objective-C;Swift")</f>
        <v>Objective-C;Swift</v>
      </c>
    </row>
    <row r="3497">
      <c r="A3497" s="3">
        <v>3496.0</v>
      </c>
      <c r="B3497" s="4" t="str">
        <f>IFERROR(__xludf.DUMMYFUNCTION("""COMPUTED_VALUE"""),"C;C++")</f>
        <v>C;C++</v>
      </c>
    </row>
    <row r="3498">
      <c r="A3498" s="3">
        <v>3497.0</v>
      </c>
      <c r="B3498" s="4" t="str">
        <f>IFERROR(__xludf.DUMMYFUNCTION("""COMPUTED_VALUE"""),"HTML/CSS;JavaScript;Python;SQL")</f>
        <v>HTML/CSS;JavaScript;Python;SQL</v>
      </c>
    </row>
    <row r="3499">
      <c r="A3499" s="3">
        <v>3498.0</v>
      </c>
      <c r="B3499" s="4" t="str">
        <f>IFERROR(__xludf.DUMMYFUNCTION("""COMPUTED_VALUE"""),"HTML/CSS;JavaScript;PHP;SQL")</f>
        <v>HTML/CSS;JavaScript;PHP;SQL</v>
      </c>
    </row>
    <row r="3500">
      <c r="A3500" s="3">
        <v>3499.0</v>
      </c>
      <c r="B3500" s="4" t="str">
        <f>IFERROR(__xludf.DUMMYFUNCTION("""COMPUTED_VALUE"""),"PHP;SQL")</f>
        <v>PHP;SQL</v>
      </c>
    </row>
    <row r="3501">
      <c r="A3501" s="3">
        <v>3500.0</v>
      </c>
      <c r="B3501" s="4" t="str">
        <f>IFERROR(__xludf.DUMMYFUNCTION("""COMPUTED_VALUE"""),"HTML/CSS;JavaScript;TypeScript")</f>
        <v>HTML/CSS;JavaScript;TypeScript</v>
      </c>
    </row>
    <row r="3502">
      <c r="A3502" s="3">
        <v>3501.0</v>
      </c>
      <c r="B3502" s="4" t="str">
        <f>IFERROR(__xludf.DUMMYFUNCTION("""COMPUTED_VALUE"""),"Python;VBA")</f>
        <v>Python;VBA</v>
      </c>
    </row>
    <row r="3503">
      <c r="A3503" s="3">
        <v>3502.0</v>
      </c>
      <c r="B3503" s="4" t="str">
        <f>IFERROR(__xludf.DUMMYFUNCTION("""COMPUTED_VALUE"""),"C;HTML/CSS;JavaScript;PHP;Python;SQL")</f>
        <v>C;HTML/CSS;JavaScript;PHP;Python;SQL</v>
      </c>
    </row>
    <row r="3504">
      <c r="A3504" s="3">
        <v>3503.0</v>
      </c>
      <c r="B3504" s="4" t="str">
        <f>IFERROR(__xludf.DUMMYFUNCTION("""COMPUTED_VALUE"""),"C#;F#;HTML/CSS;Java;JavaScript;SQL")</f>
        <v>C#;F#;HTML/CSS;Java;JavaScript;SQL</v>
      </c>
    </row>
    <row r="3505">
      <c r="A3505" s="3">
        <v>3504.0</v>
      </c>
      <c r="B3505" s="4" t="str">
        <f>IFERROR(__xludf.DUMMYFUNCTION("""COMPUTED_VALUE"""),"HTML/CSS;Ruby;SQL;Other(s):")</f>
        <v>HTML/CSS;Ruby;SQL;Other(s):</v>
      </c>
    </row>
    <row r="3506">
      <c r="A3506" s="3">
        <v>3505.0</v>
      </c>
      <c r="B3506" s="4" t="str">
        <f>IFERROR(__xludf.DUMMYFUNCTION("""COMPUTED_VALUE"""),"Bash/Shell/PowerShell;C++;HTML/CSS;JavaScript;Python;SQL")</f>
        <v>Bash/Shell/PowerShell;C++;HTML/CSS;JavaScript;Python;SQL</v>
      </c>
    </row>
    <row r="3507">
      <c r="A3507" s="3">
        <v>3506.0</v>
      </c>
      <c r="B3507" s="4" t="str">
        <f>IFERROR(__xludf.DUMMYFUNCTION("""COMPUTED_VALUE"""),"Java")</f>
        <v>Java</v>
      </c>
    </row>
    <row r="3508">
      <c r="A3508" s="3">
        <v>3507.0</v>
      </c>
      <c r="B3508" s="4" t="str">
        <f>IFERROR(__xludf.DUMMYFUNCTION("""COMPUTED_VALUE"""),"JavaScript;PHP;Python;Swift")</f>
        <v>JavaScript;PHP;Python;Swift</v>
      </c>
    </row>
    <row r="3509">
      <c r="A3509" s="3">
        <v>3508.0</v>
      </c>
      <c r="B3509" s="4" t="str">
        <f>IFERROR(__xludf.DUMMYFUNCTION("""COMPUTED_VALUE"""),"C#;R;SQL")</f>
        <v>C#;R;SQL</v>
      </c>
    </row>
    <row r="3510">
      <c r="A3510" s="3">
        <v>3509.0</v>
      </c>
      <c r="B3510" s="4" t="str">
        <f>IFERROR(__xludf.DUMMYFUNCTION("""COMPUTED_VALUE"""),"C;Java;Python")</f>
        <v>C;Java;Python</v>
      </c>
    </row>
    <row r="3511">
      <c r="A3511" s="3">
        <v>3510.0</v>
      </c>
      <c r="B3511" s="4" t="str">
        <f>IFERROR(__xludf.DUMMYFUNCTION("""COMPUTED_VALUE"""),"HTML/CSS;JavaScript;TypeScript")</f>
        <v>HTML/CSS;JavaScript;TypeScript</v>
      </c>
    </row>
    <row r="3512">
      <c r="A3512" s="3">
        <v>3511.0</v>
      </c>
      <c r="B3512" s="4" t="str">
        <f>IFERROR(__xludf.DUMMYFUNCTION("""COMPUTED_VALUE"""),"Go;HTML/CSS;Java;JavaScript;Python;Ruby;SQL")</f>
        <v>Go;HTML/CSS;Java;JavaScript;Python;Ruby;SQL</v>
      </c>
    </row>
    <row r="3513">
      <c r="A3513" s="3">
        <v>3512.0</v>
      </c>
      <c r="B3513" s="4" t="str">
        <f>IFERROR(__xludf.DUMMYFUNCTION("""COMPUTED_VALUE"""),"C#;HTML/CSS;JavaScript")</f>
        <v>C#;HTML/CSS;JavaScript</v>
      </c>
    </row>
    <row r="3514">
      <c r="A3514" s="3">
        <v>3513.0</v>
      </c>
      <c r="B3514" s="4" t="str">
        <f>IFERROR(__xludf.DUMMYFUNCTION("""COMPUTED_VALUE"""),"JavaScript;Rust")</f>
        <v>JavaScript;Rust</v>
      </c>
    </row>
    <row r="3515">
      <c r="A3515" s="3">
        <v>3514.0</v>
      </c>
      <c r="B3515" s="4" t="str">
        <f>IFERROR(__xludf.DUMMYFUNCTION("""COMPUTED_VALUE"""),"HTML/CSS;JavaScript;SQL")</f>
        <v>HTML/CSS;JavaScript;SQL</v>
      </c>
    </row>
    <row r="3516">
      <c r="A3516" s="3">
        <v>3515.0</v>
      </c>
      <c r="B3516" s="4" t="str">
        <f>IFERROR(__xludf.DUMMYFUNCTION("""COMPUTED_VALUE"""),"Assembly;C#")</f>
        <v>Assembly;C#</v>
      </c>
    </row>
    <row r="3517">
      <c r="A3517" s="3">
        <v>3516.0</v>
      </c>
      <c r="B3517" s="4" t="str">
        <f>IFERROR(__xludf.DUMMYFUNCTION("""COMPUTED_VALUE"""),"HTML/CSS;JavaScript;Python")</f>
        <v>HTML/CSS;JavaScript;Python</v>
      </c>
    </row>
    <row r="3518">
      <c r="A3518" s="3">
        <v>3517.0</v>
      </c>
      <c r="B3518" s="4" t="str">
        <f>IFERROR(__xludf.DUMMYFUNCTION("""COMPUTED_VALUE"""),"Go;HTML/CSS;Java;JavaScript;PHP;R;SQL")</f>
        <v>Go;HTML/CSS;Java;JavaScript;PHP;R;SQL</v>
      </c>
    </row>
    <row r="3519">
      <c r="A3519" s="3">
        <v>3518.0</v>
      </c>
      <c r="B3519" s="4" t="str">
        <f>IFERROR(__xludf.DUMMYFUNCTION("""COMPUTED_VALUE"""),"HTML/CSS;Java;JavaScript;PHP;Other(s):")</f>
        <v>HTML/CSS;Java;JavaScript;PHP;Other(s):</v>
      </c>
    </row>
    <row r="3520">
      <c r="A3520" s="3">
        <v>3519.0</v>
      </c>
      <c r="B3520" s="4" t="str">
        <f>IFERROR(__xludf.DUMMYFUNCTION("""COMPUTED_VALUE"""),"HTML/CSS;Java;JavaScript")</f>
        <v>HTML/CSS;Java;JavaScript</v>
      </c>
    </row>
    <row r="3521">
      <c r="A3521" s="3">
        <v>3520.0</v>
      </c>
      <c r="B3521" s="4" t="str">
        <f>IFERROR(__xludf.DUMMYFUNCTION("""COMPUTED_VALUE"""),"HTML/CSS;Java;Python;SQL")</f>
        <v>HTML/CSS;Java;Python;SQL</v>
      </c>
    </row>
    <row r="3522">
      <c r="A3522" s="3">
        <v>3521.0</v>
      </c>
      <c r="B3522" s="4" t="str">
        <f>IFERROR(__xludf.DUMMYFUNCTION("""COMPUTED_VALUE"""),"C++;C#;HTML/CSS;Java;JavaScript;Python;TypeScript")</f>
        <v>C++;C#;HTML/CSS;Java;JavaScript;Python;TypeScript</v>
      </c>
    </row>
    <row r="3523">
      <c r="A3523" s="3">
        <v>3522.0</v>
      </c>
      <c r="B3523" s="4" t="str">
        <f>IFERROR(__xludf.DUMMYFUNCTION("""COMPUTED_VALUE"""),"HTML/CSS;JavaScript;Python;Ruby;SQL")</f>
        <v>HTML/CSS;JavaScript;Python;Ruby;SQL</v>
      </c>
    </row>
    <row r="3524">
      <c r="A3524" s="3">
        <v>3523.0</v>
      </c>
      <c r="B3524" s="4" t="str">
        <f>IFERROR(__xludf.DUMMYFUNCTION("""COMPUTED_VALUE"""),"C#;HTML/CSS;JavaScript;SQL;VBA")</f>
        <v>C#;HTML/CSS;JavaScript;SQL;VBA</v>
      </c>
    </row>
    <row r="3525">
      <c r="A3525" s="3">
        <v>3524.0</v>
      </c>
      <c r="B3525" s="4" t="str">
        <f>IFERROR(__xludf.DUMMYFUNCTION("""COMPUTED_VALUE"""),"Java")</f>
        <v>Java</v>
      </c>
    </row>
    <row r="3526">
      <c r="A3526" s="3">
        <v>3525.0</v>
      </c>
      <c r="B3526" s="4" t="str">
        <f>IFERROR(__xludf.DUMMYFUNCTION("""COMPUTED_VALUE"""),"HTML/CSS;JavaScript;PHP;SQL")</f>
        <v>HTML/CSS;JavaScript;PHP;SQL</v>
      </c>
    </row>
    <row r="3527">
      <c r="A3527" s="3">
        <v>3526.0</v>
      </c>
      <c r="B3527" s="4" t="str">
        <f>IFERROR(__xludf.DUMMYFUNCTION("""COMPUTED_VALUE"""),"C#;HTML/CSS;Java;PHP;SQL;VBA")</f>
        <v>C#;HTML/CSS;Java;PHP;SQL;VBA</v>
      </c>
    </row>
    <row r="3528">
      <c r="A3528" s="3">
        <v>3527.0</v>
      </c>
      <c r="B3528" s="4" t="str">
        <f>IFERROR(__xludf.DUMMYFUNCTION("""COMPUTED_VALUE"""),"Assembly;Bash/Shell/PowerShell;C;C++;C#;HTML/CSS;Java;JavaScript;PHP;Python;SQL;VBA;Other(s):")</f>
        <v>Assembly;Bash/Shell/PowerShell;C;C++;C#;HTML/CSS;Java;JavaScript;PHP;Python;SQL;VBA;Other(s):</v>
      </c>
    </row>
    <row r="3529">
      <c r="A3529" s="3">
        <v>3528.0</v>
      </c>
      <c r="B3529" s="4" t="str">
        <f>IFERROR(__xludf.DUMMYFUNCTION("""COMPUTED_VALUE"""),"HTML/CSS;JavaScript;Python;SQL")</f>
        <v>HTML/CSS;JavaScript;Python;SQL</v>
      </c>
    </row>
    <row r="3530">
      <c r="A3530" s="3">
        <v>3529.0</v>
      </c>
      <c r="B3530" s="4" t="str">
        <f>IFERROR(__xludf.DUMMYFUNCTION("""COMPUTED_VALUE"""),"Bash/Shell/PowerShell;C;C++;Java;Python;SQL")</f>
        <v>Bash/Shell/PowerShell;C;C++;Java;Python;SQL</v>
      </c>
    </row>
    <row r="3531">
      <c r="A3531" s="3">
        <v>3530.0</v>
      </c>
      <c r="B3531" s="4" t="str">
        <f>IFERROR(__xludf.DUMMYFUNCTION("""COMPUTED_VALUE"""),"Bash/Shell/PowerShell;HTML/CSS;JavaScript;Python")</f>
        <v>Bash/Shell/PowerShell;HTML/CSS;JavaScript;Python</v>
      </c>
    </row>
    <row r="3532">
      <c r="A3532" s="3">
        <v>3531.0</v>
      </c>
      <c r="B3532" s="4" t="str">
        <f>IFERROR(__xludf.DUMMYFUNCTION("""COMPUTED_VALUE"""),"Bash/Shell/PowerShell;C;C++;C#;HTML/CSS;Java;JavaScript;PHP;Python")</f>
        <v>Bash/Shell/PowerShell;C;C++;C#;HTML/CSS;Java;JavaScript;PHP;Python</v>
      </c>
    </row>
    <row r="3533">
      <c r="A3533" s="3">
        <v>3532.0</v>
      </c>
      <c r="B3533" s="4" t="str">
        <f>IFERROR(__xludf.DUMMYFUNCTION("""COMPUTED_VALUE"""),"Bash/Shell/PowerShell;HTML/CSS;JavaScript;PHP;Python;TypeScript")</f>
        <v>Bash/Shell/PowerShell;HTML/CSS;JavaScript;PHP;Python;TypeScript</v>
      </c>
    </row>
    <row r="3534">
      <c r="A3534" s="3">
        <v>3533.0</v>
      </c>
      <c r="B3534" s="4" t="str">
        <f>IFERROR(__xludf.DUMMYFUNCTION("""COMPUTED_VALUE"""),"Assembly;Bash/Shell/PowerShell;C;C++;C#;HTML/CSS;Java;JavaScript;PHP;Python;SQL;VBA")</f>
        <v>Assembly;Bash/Shell/PowerShell;C;C++;C#;HTML/CSS;Java;JavaScript;PHP;Python;SQL;VBA</v>
      </c>
    </row>
    <row r="3535">
      <c r="A3535" s="3">
        <v>3534.0</v>
      </c>
      <c r="B3535" s="4" t="str">
        <f>IFERROR(__xludf.DUMMYFUNCTION("""COMPUTED_VALUE"""),"C;HTML/CSS;JavaScript;Python")</f>
        <v>C;HTML/CSS;JavaScript;Python</v>
      </c>
    </row>
    <row r="3536">
      <c r="A3536" s="3">
        <v>3535.0</v>
      </c>
      <c r="B3536" s="4" t="str">
        <f>IFERROR(__xludf.DUMMYFUNCTION("""COMPUTED_VALUE"""),"Swift")</f>
        <v>Swift</v>
      </c>
    </row>
    <row r="3537">
      <c r="A3537" s="3">
        <v>3536.0</v>
      </c>
      <c r="B3537" s="4" t="str">
        <f>IFERROR(__xludf.DUMMYFUNCTION("""COMPUTED_VALUE"""),"Java")</f>
        <v>Java</v>
      </c>
    </row>
    <row r="3538">
      <c r="A3538" s="3">
        <v>3537.0</v>
      </c>
      <c r="B3538" s="4" t="str">
        <f>IFERROR(__xludf.DUMMYFUNCTION("""COMPUTED_VALUE"""),"Bash/Shell/PowerShell;C#;HTML/CSS;Java;JavaScript;PHP;Python;R;SQL;VBA;Other(s):")</f>
        <v>Bash/Shell/PowerShell;C#;HTML/CSS;Java;JavaScript;PHP;Python;R;SQL;VBA;Other(s):</v>
      </c>
    </row>
    <row r="3539">
      <c r="A3539" s="3">
        <v>3538.0</v>
      </c>
      <c r="B3539" s="4" t="str">
        <f>IFERROR(__xludf.DUMMYFUNCTION("""COMPUTED_VALUE"""),"C#;JavaScript")</f>
        <v>C#;JavaScript</v>
      </c>
    </row>
    <row r="3540">
      <c r="A3540" s="3">
        <v>3539.0</v>
      </c>
      <c r="B3540" s="4" t="str">
        <f>IFERROR(__xludf.DUMMYFUNCTION("""COMPUTED_VALUE"""),"Objective-C;Swift")</f>
        <v>Objective-C;Swift</v>
      </c>
    </row>
    <row r="3541">
      <c r="A3541" s="3">
        <v>3540.0</v>
      </c>
      <c r="B3541" s="4" t="str">
        <f>IFERROR(__xludf.DUMMYFUNCTION("""COMPUTED_VALUE"""),"HTML/CSS;Java;JavaScript;Python;SQL;TypeScript")</f>
        <v>HTML/CSS;Java;JavaScript;Python;SQL;TypeScript</v>
      </c>
    </row>
    <row r="3542">
      <c r="A3542" s="3">
        <v>3541.0</v>
      </c>
      <c r="B3542" s="4" t="str">
        <f>IFERROR(__xludf.DUMMYFUNCTION("""COMPUTED_VALUE"""),"Bash/Shell/PowerShell;C++;Python;SQL")</f>
        <v>Bash/Shell/PowerShell;C++;Python;SQL</v>
      </c>
    </row>
    <row r="3543">
      <c r="A3543" s="3">
        <v>3542.0</v>
      </c>
      <c r="B3543" s="4" t="str">
        <f>IFERROR(__xludf.DUMMYFUNCTION("""COMPUTED_VALUE"""),"C#;HTML/CSS;JavaScript;SQL")</f>
        <v>C#;HTML/CSS;JavaScript;SQL</v>
      </c>
    </row>
    <row r="3544">
      <c r="A3544" s="3">
        <v>3543.0</v>
      </c>
      <c r="B3544" s="4" t="str">
        <f>IFERROR(__xludf.DUMMYFUNCTION("""COMPUTED_VALUE"""),"Java;JavaScript;SQL")</f>
        <v>Java;JavaScript;SQL</v>
      </c>
    </row>
    <row r="3545">
      <c r="A3545" s="3">
        <v>3544.0</v>
      </c>
      <c r="B3545" s="4" t="str">
        <f>IFERROR(__xludf.DUMMYFUNCTION("""COMPUTED_VALUE"""),"C#;PHP;SQL")</f>
        <v>C#;PHP;SQL</v>
      </c>
    </row>
    <row r="3546">
      <c r="A3546" s="3">
        <v>3545.0</v>
      </c>
      <c r="B3546" s="4" t="str">
        <f>IFERROR(__xludf.DUMMYFUNCTION("""COMPUTED_VALUE"""),"HTML/CSS;JavaScript;TypeScript")</f>
        <v>HTML/CSS;JavaScript;TypeScript</v>
      </c>
    </row>
    <row r="3547">
      <c r="A3547" s="3">
        <v>3546.0</v>
      </c>
      <c r="B3547" s="4" t="str">
        <f>IFERROR(__xludf.DUMMYFUNCTION("""COMPUTED_VALUE"""),"C#;HTML/CSS;Java;JavaScript;PHP;SQL")</f>
        <v>C#;HTML/CSS;Java;JavaScript;PHP;SQL</v>
      </c>
    </row>
    <row r="3548">
      <c r="A3548" s="3">
        <v>3547.0</v>
      </c>
      <c r="B3548" s="4" t="str">
        <f>IFERROR(__xludf.DUMMYFUNCTION("""COMPUTED_VALUE"""),"Bash/Shell/PowerShell;Java;Python;Ruby")</f>
        <v>Bash/Shell/PowerShell;Java;Python;Ruby</v>
      </c>
    </row>
    <row r="3549">
      <c r="A3549" s="3">
        <v>3548.0</v>
      </c>
      <c r="B3549" s="4" t="str">
        <f>IFERROR(__xludf.DUMMYFUNCTION("""COMPUTED_VALUE"""),"Go;HTML/CSS;JavaScript;Kotlin;Python;Scala;TypeScript")</f>
        <v>Go;HTML/CSS;JavaScript;Kotlin;Python;Scala;TypeScript</v>
      </c>
    </row>
    <row r="3550">
      <c r="A3550" s="3">
        <v>3549.0</v>
      </c>
      <c r="B3550" s="4" t="str">
        <f>IFERROR(__xludf.DUMMYFUNCTION("""COMPUTED_VALUE"""),"Assembly;Bash/Shell/PowerShell;C;C++;C#;HTML/CSS;Java;JavaScript;PHP;SQL;Swift;TypeScript")</f>
        <v>Assembly;Bash/Shell/PowerShell;C;C++;C#;HTML/CSS;Java;JavaScript;PHP;SQL;Swift;TypeScript</v>
      </c>
    </row>
    <row r="3551">
      <c r="A3551" s="3">
        <v>3550.0</v>
      </c>
      <c r="B3551" s="4" t="str">
        <f>IFERROR(__xludf.DUMMYFUNCTION("""COMPUTED_VALUE"""),"Bash/Shell/PowerShell;C;HTML/CSS;Java;Python")</f>
        <v>Bash/Shell/PowerShell;C;HTML/CSS;Java;Python</v>
      </c>
    </row>
    <row r="3552">
      <c r="A3552" s="3">
        <v>3551.0</v>
      </c>
      <c r="B3552" s="4" t="str">
        <f>IFERROR(__xludf.DUMMYFUNCTION("""COMPUTED_VALUE"""),"C#;F#")</f>
        <v>C#;F#</v>
      </c>
    </row>
    <row r="3553">
      <c r="A3553" s="3">
        <v>3552.0</v>
      </c>
      <c r="B3553" s="4" t="str">
        <f>IFERROR(__xludf.DUMMYFUNCTION("""COMPUTED_VALUE"""),"HTML/CSS;JavaScript;PHP;SQL;TypeScript")</f>
        <v>HTML/CSS;JavaScript;PHP;SQL;TypeScript</v>
      </c>
    </row>
    <row r="3554">
      <c r="A3554" s="3">
        <v>3553.0</v>
      </c>
      <c r="B3554" s="4" t="str">
        <f>IFERROR(__xludf.DUMMYFUNCTION("""COMPUTED_VALUE"""),"HTML/CSS;JavaScript;TypeScript")</f>
        <v>HTML/CSS;JavaScript;TypeScript</v>
      </c>
    </row>
    <row r="3555">
      <c r="A3555" s="3">
        <v>3554.0</v>
      </c>
      <c r="B3555" s="4" t="str">
        <f>IFERROR(__xludf.DUMMYFUNCTION("""COMPUTED_VALUE"""),"Bash/Shell/PowerShell;Go;HTML/CSS;Java;JavaScript;Python;Scala;SQL;TypeScript")</f>
        <v>Bash/Shell/PowerShell;Go;HTML/CSS;Java;JavaScript;Python;Scala;SQL;TypeScript</v>
      </c>
    </row>
    <row r="3556">
      <c r="A3556" s="3">
        <v>3555.0</v>
      </c>
      <c r="B3556" s="4" t="str">
        <f>IFERROR(__xludf.DUMMYFUNCTION("""COMPUTED_VALUE"""),"Bash/Shell/PowerShell;C++;C#;HTML/CSS;Java;JavaScript;Kotlin;PHP;Python;Ruby;SQL;Swift;VBA")</f>
        <v>Bash/Shell/PowerShell;C++;C#;HTML/CSS;Java;JavaScript;Kotlin;PHP;Python;Ruby;SQL;Swift;VBA</v>
      </c>
    </row>
    <row r="3557">
      <c r="A3557" s="3">
        <v>3556.0</v>
      </c>
      <c r="B3557" s="4" t="str">
        <f>IFERROR(__xludf.DUMMYFUNCTION("""COMPUTED_VALUE"""),"Bash/Shell/PowerShell;C#;HTML/CSS;JavaScript;Kotlin;Objective-C;PHP;Python;SQL;Swift")</f>
        <v>Bash/Shell/PowerShell;C#;HTML/CSS;JavaScript;Kotlin;Objective-C;PHP;Python;SQL;Swift</v>
      </c>
    </row>
    <row r="3558">
      <c r="A3558" s="3">
        <v>3557.0</v>
      </c>
      <c r="B3558" s="4" t="str">
        <f>IFERROR(__xludf.DUMMYFUNCTION("""COMPUTED_VALUE"""),"HTML/CSS;Java;JavaScript;SQL;Swift;TypeScript")</f>
        <v>HTML/CSS;Java;JavaScript;SQL;Swift;TypeScript</v>
      </c>
    </row>
    <row r="3559">
      <c r="A3559" s="3">
        <v>3558.0</v>
      </c>
      <c r="B3559" s="4" t="str">
        <f>IFERROR(__xludf.DUMMYFUNCTION("""COMPUTED_VALUE"""),"HTML/CSS;Java")</f>
        <v>HTML/CSS;Java</v>
      </c>
    </row>
    <row r="3560">
      <c r="A3560" s="3">
        <v>3559.0</v>
      </c>
      <c r="B3560" s="4" t="str">
        <f>IFERROR(__xludf.DUMMYFUNCTION("""COMPUTED_VALUE"""),"HTML/CSS")</f>
        <v>HTML/CSS</v>
      </c>
    </row>
    <row r="3561">
      <c r="A3561" s="3">
        <v>3560.0</v>
      </c>
      <c r="B3561" s="4" t="str">
        <f>IFERROR(__xludf.DUMMYFUNCTION("""COMPUTED_VALUE"""),"Assembly;C;HTML/CSS;Java")</f>
        <v>Assembly;C;HTML/CSS;Java</v>
      </c>
    </row>
    <row r="3562">
      <c r="A3562" s="3">
        <v>3561.0</v>
      </c>
      <c r="B3562" s="4" t="str">
        <f>IFERROR(__xludf.DUMMYFUNCTION("""COMPUTED_VALUE"""),"C;C++;HTML/CSS;Java;JavaScript;SQL")</f>
        <v>C;C++;HTML/CSS;Java;JavaScript;SQL</v>
      </c>
    </row>
    <row r="3563">
      <c r="A3563" s="3">
        <v>3562.0</v>
      </c>
      <c r="B3563" s="4" t="str">
        <f>IFERROR(__xludf.DUMMYFUNCTION("""COMPUTED_VALUE"""),"HTML/CSS;Python")</f>
        <v>HTML/CSS;Python</v>
      </c>
    </row>
    <row r="3564">
      <c r="A3564" s="3">
        <v>3563.0</v>
      </c>
      <c r="B3564" s="4" t="str">
        <f>IFERROR(__xludf.DUMMYFUNCTION("""COMPUTED_VALUE"""),"Java")</f>
        <v>Java</v>
      </c>
    </row>
    <row r="3565">
      <c r="A3565" s="3">
        <v>3564.0</v>
      </c>
      <c r="B3565" s="4" t="str">
        <f>IFERROR(__xludf.DUMMYFUNCTION("""COMPUTED_VALUE"""),"C++;Java;Python;SQL")</f>
        <v>C++;Java;Python;SQL</v>
      </c>
    </row>
    <row r="3566">
      <c r="A3566" s="3">
        <v>3565.0</v>
      </c>
      <c r="B3566" s="4" t="str">
        <f>IFERROR(__xludf.DUMMYFUNCTION("""COMPUTED_VALUE"""),"C#;Java;JavaScript;Kotlin;PHP;SQL;TypeScript")</f>
        <v>C#;Java;JavaScript;Kotlin;PHP;SQL;TypeScript</v>
      </c>
    </row>
    <row r="3567">
      <c r="A3567" s="3">
        <v>3566.0</v>
      </c>
      <c r="B3567" s="4" t="str">
        <f>IFERROR(__xludf.DUMMYFUNCTION("""COMPUTED_VALUE"""),"HTML/CSS;JavaScript;PHP")</f>
        <v>HTML/CSS;JavaScript;PHP</v>
      </c>
    </row>
    <row r="3568">
      <c r="A3568" s="3">
        <v>3567.0</v>
      </c>
      <c r="B3568" s="4" t="str">
        <f>IFERROR(__xludf.DUMMYFUNCTION("""COMPUTED_VALUE"""),"C;C++;HTML/CSS;Java;PHP;SQL")</f>
        <v>C;C++;HTML/CSS;Java;PHP;SQL</v>
      </c>
    </row>
    <row r="3569">
      <c r="A3569" s="3">
        <v>3568.0</v>
      </c>
      <c r="B3569" s="4" t="str">
        <f>IFERROR(__xludf.DUMMYFUNCTION("""COMPUTED_VALUE"""),"C#;HTML/CSS;JavaScript")</f>
        <v>C#;HTML/CSS;JavaScript</v>
      </c>
    </row>
    <row r="3570">
      <c r="A3570" s="3">
        <v>3569.0</v>
      </c>
      <c r="B3570" s="4" t="str">
        <f>IFERROR(__xludf.DUMMYFUNCTION("""COMPUTED_VALUE"""),"Bash/Shell/PowerShell;C;C++;Java;Python;SQL")</f>
        <v>Bash/Shell/PowerShell;C;C++;Java;Python;SQL</v>
      </c>
    </row>
    <row r="3571">
      <c r="A3571" s="3">
        <v>3570.0</v>
      </c>
      <c r="B3571" s="4" t="str">
        <f>IFERROR(__xludf.DUMMYFUNCTION("""COMPUTED_VALUE"""),"Python;SQL;TypeScript")</f>
        <v>Python;SQL;TypeScript</v>
      </c>
    </row>
    <row r="3572">
      <c r="A3572" s="3">
        <v>3571.0</v>
      </c>
      <c r="B3572" s="4" t="str">
        <f>IFERROR(__xludf.DUMMYFUNCTION("""COMPUTED_VALUE"""),"C;Dart;HTML/CSS;Java;JavaScript;PHP;Python;SQL;TypeScript")</f>
        <v>C;Dart;HTML/CSS;Java;JavaScript;PHP;Python;SQL;TypeScript</v>
      </c>
    </row>
    <row r="3573">
      <c r="A3573" s="3">
        <v>3572.0</v>
      </c>
      <c r="B3573" s="4" t="str">
        <f>IFERROR(__xludf.DUMMYFUNCTION("""COMPUTED_VALUE"""),"HTML/CSS;Java;JavaScript;Python;SQL")</f>
        <v>HTML/CSS;Java;JavaScript;Python;SQL</v>
      </c>
    </row>
    <row r="3574">
      <c r="A3574" s="3">
        <v>3573.0</v>
      </c>
      <c r="B3574" s="4" t="str">
        <f>IFERROR(__xludf.DUMMYFUNCTION("""COMPUTED_VALUE"""),"Assembly;C++;HTML/CSS;Java;JavaScript;Python;SQL")</f>
        <v>Assembly;C++;HTML/CSS;Java;JavaScript;Python;SQL</v>
      </c>
    </row>
    <row r="3575">
      <c r="A3575" s="3">
        <v>3574.0</v>
      </c>
      <c r="B3575" s="4" t="str">
        <f>IFERROR(__xludf.DUMMYFUNCTION("""COMPUTED_VALUE"""),"HTML/CSS;JavaScript;TypeScript")</f>
        <v>HTML/CSS;JavaScript;TypeScript</v>
      </c>
    </row>
    <row r="3576">
      <c r="A3576" s="3">
        <v>3575.0</v>
      </c>
      <c r="B3576" s="4" t="str">
        <f>IFERROR(__xludf.DUMMYFUNCTION("""COMPUTED_VALUE"""),"Bash/Shell/PowerShell;C++;HTML/CSS;Java;JavaScript;PHP;Python;SQL")</f>
        <v>Bash/Shell/PowerShell;C++;HTML/CSS;Java;JavaScript;PHP;Python;SQL</v>
      </c>
    </row>
    <row r="3577">
      <c r="A3577" s="3">
        <v>3576.0</v>
      </c>
      <c r="B3577" s="4" t="str">
        <f>IFERROR(__xludf.DUMMYFUNCTION("""COMPUTED_VALUE"""),"HTML/CSS;Python")</f>
        <v>HTML/CSS;Python</v>
      </c>
    </row>
    <row r="3578">
      <c r="A3578" s="3">
        <v>3577.0</v>
      </c>
      <c r="B3578" s="4" t="str">
        <f>IFERROR(__xludf.DUMMYFUNCTION("""COMPUTED_VALUE"""),"C#;HTML/CSS;JavaScript;SQL;TypeScript")</f>
        <v>C#;HTML/CSS;JavaScript;SQL;TypeScript</v>
      </c>
    </row>
    <row r="3579">
      <c r="A3579" s="3">
        <v>3578.0</v>
      </c>
      <c r="B3579" s="4" t="str">
        <f>IFERROR(__xludf.DUMMYFUNCTION("""COMPUTED_VALUE"""),"Bash/Shell/PowerShell;HTML/CSS;Java;JavaScript;PHP;SQL;TypeScript")</f>
        <v>Bash/Shell/PowerShell;HTML/CSS;Java;JavaScript;PHP;SQL;TypeScript</v>
      </c>
    </row>
    <row r="3580">
      <c r="A3580" s="3">
        <v>3579.0</v>
      </c>
      <c r="B3580" s="4" t="str">
        <f>IFERROR(__xludf.DUMMYFUNCTION("""COMPUTED_VALUE"""),"HTML/CSS;JavaScript;PHP")</f>
        <v>HTML/CSS;JavaScript;PHP</v>
      </c>
    </row>
    <row r="3581">
      <c r="A3581" s="3">
        <v>3580.0</v>
      </c>
      <c r="B3581" s="4" t="str">
        <f>IFERROR(__xludf.DUMMYFUNCTION("""COMPUTED_VALUE"""),"C#;Java;JavaScript;Python")</f>
        <v>C#;Java;JavaScript;Python</v>
      </c>
    </row>
    <row r="3582">
      <c r="A3582" s="3">
        <v>3581.0</v>
      </c>
      <c r="B3582" s="4" t="str">
        <f>IFERROR(__xludf.DUMMYFUNCTION("""COMPUTED_VALUE"""),"Assembly;C;C++;Java;JavaScript;Python;TypeScript")</f>
        <v>Assembly;C;C++;Java;JavaScript;Python;TypeScript</v>
      </c>
    </row>
    <row r="3583">
      <c r="A3583" s="3">
        <v>3582.0</v>
      </c>
      <c r="B3583" s="4" t="str">
        <f>IFERROR(__xludf.DUMMYFUNCTION("""COMPUTED_VALUE"""),"Bash/Shell/PowerShell;C#;HTML/CSS;JavaScript;PHP;Python;SQL")</f>
        <v>Bash/Shell/PowerShell;C#;HTML/CSS;JavaScript;PHP;Python;SQL</v>
      </c>
    </row>
    <row r="3584">
      <c r="A3584" s="3">
        <v>3583.0</v>
      </c>
      <c r="B3584" s="4" t="str">
        <f>IFERROR(__xludf.DUMMYFUNCTION("""COMPUTED_VALUE"""),"Go;Java;Python;SQL")</f>
        <v>Go;Java;Python;SQL</v>
      </c>
    </row>
    <row r="3585">
      <c r="A3585" s="3">
        <v>3584.0</v>
      </c>
      <c r="B3585" s="4" t="str">
        <f>IFERROR(__xludf.DUMMYFUNCTION("""COMPUTED_VALUE"""),"Java;JavaScript;PHP")</f>
        <v>Java;JavaScript;PHP</v>
      </c>
    </row>
    <row r="3586">
      <c r="A3586" s="3">
        <v>3585.0</v>
      </c>
      <c r="B3586" s="4" t="str">
        <f>IFERROR(__xludf.DUMMYFUNCTION("""COMPUTED_VALUE"""),"Bash/Shell/PowerShell;C++;C#;F#;HTML/CSS;Python;SQL;Swift;TypeScript")</f>
        <v>Bash/Shell/PowerShell;C++;C#;F#;HTML/CSS;Python;SQL;Swift;TypeScript</v>
      </c>
    </row>
    <row r="3587">
      <c r="A3587" s="3">
        <v>3586.0</v>
      </c>
      <c r="B3587" s="4" t="str">
        <f>IFERROR(__xludf.DUMMYFUNCTION("""COMPUTED_VALUE"""),"Bash/Shell/PowerShell;HTML/CSS;Java;JavaScript;PHP;SQL")</f>
        <v>Bash/Shell/PowerShell;HTML/CSS;Java;JavaScript;PHP;SQL</v>
      </c>
    </row>
    <row r="3588">
      <c r="A3588" s="3">
        <v>3587.0</v>
      </c>
      <c r="B3588" s="4" t="str">
        <f>IFERROR(__xludf.DUMMYFUNCTION("""COMPUTED_VALUE"""),"Dart;HTML/CSS;PHP;Python")</f>
        <v>Dart;HTML/CSS;PHP;Python</v>
      </c>
    </row>
    <row r="3589">
      <c r="A3589" s="3">
        <v>3588.0</v>
      </c>
      <c r="B3589" s="4" t="str">
        <f>IFERROR(__xludf.DUMMYFUNCTION("""COMPUTED_VALUE"""),"HTML/CSS;JavaScript;PHP;SQL")</f>
        <v>HTML/CSS;JavaScript;PHP;SQL</v>
      </c>
    </row>
    <row r="3590">
      <c r="A3590" s="3">
        <v>3589.0</v>
      </c>
      <c r="B3590" s="4" t="str">
        <f>IFERROR(__xludf.DUMMYFUNCTION("""COMPUTED_VALUE"""),"HTML/CSS;JavaScript")</f>
        <v>HTML/CSS;JavaScript</v>
      </c>
    </row>
    <row r="3591">
      <c r="A3591" s="3">
        <v>3590.0</v>
      </c>
      <c r="B3591" s="4" t="str">
        <f>IFERROR(__xludf.DUMMYFUNCTION("""COMPUTED_VALUE"""),"Bash/Shell/PowerShell;C;C++;C#;F#;HTML/CSS;JavaScript;Python;R;SQL;TypeScript")</f>
        <v>Bash/Shell/PowerShell;C;C++;C#;F#;HTML/CSS;JavaScript;Python;R;SQL;TypeScript</v>
      </c>
    </row>
    <row r="3592">
      <c r="A3592" s="3">
        <v>3591.0</v>
      </c>
      <c r="B3592" s="4" t="str">
        <f>IFERROR(__xludf.DUMMYFUNCTION("""COMPUTED_VALUE"""),"JavaScript;PHP;SQL")</f>
        <v>JavaScript;PHP;SQL</v>
      </c>
    </row>
    <row r="3593">
      <c r="A3593" s="3">
        <v>3592.0</v>
      </c>
      <c r="B3593" s="4" t="str">
        <f>IFERROR(__xludf.DUMMYFUNCTION("""COMPUTED_VALUE"""),"Bash/Shell/PowerShell;C#;HTML/CSS;Java;JavaScript;SQL")</f>
        <v>Bash/Shell/PowerShell;C#;HTML/CSS;Java;JavaScript;SQL</v>
      </c>
    </row>
    <row r="3594">
      <c r="A3594" s="3">
        <v>3593.0</v>
      </c>
      <c r="B3594" s="4" t="str">
        <f>IFERROR(__xludf.DUMMYFUNCTION("""COMPUTED_VALUE"""),"HTML/CSS;JavaScript;TypeScript")</f>
        <v>HTML/CSS;JavaScript;TypeScript</v>
      </c>
    </row>
    <row r="3595">
      <c r="A3595" s="3">
        <v>3594.0</v>
      </c>
      <c r="B3595" s="4" t="str">
        <f>IFERROR(__xludf.DUMMYFUNCTION("""COMPUTED_VALUE"""),"C#;HTML/CSS;JavaScript;TypeScript")</f>
        <v>C#;HTML/CSS;JavaScript;TypeScript</v>
      </c>
    </row>
    <row r="3596">
      <c r="A3596" s="3">
        <v>3595.0</v>
      </c>
      <c r="B3596" s="4" t="str">
        <f>IFERROR(__xludf.DUMMYFUNCTION("""COMPUTED_VALUE"""),"HTML/CSS;JavaScript;Python;Scala;TypeScript")</f>
        <v>HTML/CSS;JavaScript;Python;Scala;TypeScript</v>
      </c>
    </row>
    <row r="3597">
      <c r="A3597" s="3">
        <v>3596.0</v>
      </c>
      <c r="B3597" s="4" t="str">
        <f>IFERROR(__xludf.DUMMYFUNCTION("""COMPUTED_VALUE"""),"C#;HTML/CSS;JavaScript;SQL")</f>
        <v>C#;HTML/CSS;JavaScript;SQL</v>
      </c>
    </row>
    <row r="3598">
      <c r="A3598" s="3">
        <v>3597.0</v>
      </c>
      <c r="B3598" s="4" t="str">
        <f>IFERROR(__xludf.DUMMYFUNCTION("""COMPUTED_VALUE"""),"Bash/Shell/PowerShell;HTML/CSS;Java;JavaScript;SQL;TypeScript")</f>
        <v>Bash/Shell/PowerShell;HTML/CSS;Java;JavaScript;SQL;TypeScript</v>
      </c>
    </row>
    <row r="3599">
      <c r="A3599" s="3">
        <v>3598.0</v>
      </c>
      <c r="B3599" s="4" t="str">
        <f>IFERROR(__xludf.DUMMYFUNCTION("""COMPUTED_VALUE"""),"Bash/Shell/PowerShell;Scala;SQL;TypeScript")</f>
        <v>Bash/Shell/PowerShell;Scala;SQL;TypeScript</v>
      </c>
    </row>
    <row r="3600">
      <c r="A3600" s="3">
        <v>3599.0</v>
      </c>
      <c r="B3600" s="4" t="str">
        <f>IFERROR(__xludf.DUMMYFUNCTION("""COMPUTED_VALUE"""),"C;C++;C#")</f>
        <v>C;C++;C#</v>
      </c>
    </row>
    <row r="3601">
      <c r="A3601" s="3">
        <v>3600.0</v>
      </c>
      <c r="B3601" s="4" t="str">
        <f>IFERROR(__xludf.DUMMYFUNCTION("""COMPUTED_VALUE"""),"Bash/Shell/PowerShell;C;C++;HTML/CSS;Java;PHP;Python;SQL;VBA")</f>
        <v>Bash/Shell/PowerShell;C;C++;HTML/CSS;Java;PHP;Python;SQL;VBA</v>
      </c>
    </row>
    <row r="3602">
      <c r="A3602" s="3">
        <v>3601.0</v>
      </c>
      <c r="B3602" s="4" t="str">
        <f>IFERROR(__xludf.DUMMYFUNCTION("""COMPUTED_VALUE"""),"Bash/Shell/PowerShell;C++;Python;Rust")</f>
        <v>Bash/Shell/PowerShell;C++;Python;Rust</v>
      </c>
    </row>
    <row r="3603">
      <c r="A3603" s="3">
        <v>3602.0</v>
      </c>
      <c r="B3603" s="4" t="str">
        <f>IFERROR(__xludf.DUMMYFUNCTION("""COMPUTED_VALUE"""),"HTML/CSS;JavaScript;Python")</f>
        <v>HTML/CSS;JavaScript;Python</v>
      </c>
    </row>
    <row r="3604">
      <c r="A3604" s="3">
        <v>3603.0</v>
      </c>
      <c r="B3604" s="4" t="str">
        <f>IFERROR(__xludf.DUMMYFUNCTION("""COMPUTED_VALUE"""),"JavaScript")</f>
        <v>JavaScript</v>
      </c>
    </row>
    <row r="3605">
      <c r="A3605" s="3">
        <v>3604.0</v>
      </c>
      <c r="B3605" s="4" t="str">
        <f>IFERROR(__xludf.DUMMYFUNCTION("""COMPUTED_VALUE"""),"C;Go;Java;JavaScript;Python;TypeScript")</f>
        <v>C;Go;Java;JavaScript;Python;TypeScript</v>
      </c>
    </row>
    <row r="3606">
      <c r="A3606" s="3">
        <v>3605.0</v>
      </c>
      <c r="B3606" s="4" t="str">
        <f>IFERROR(__xludf.DUMMYFUNCTION("""COMPUTED_VALUE"""),"Bash/Shell/PowerShell;C;C++;Python;VBA;Other(s):")</f>
        <v>Bash/Shell/PowerShell;C;C++;Python;VBA;Other(s):</v>
      </c>
    </row>
    <row r="3607">
      <c r="A3607" s="3">
        <v>3606.0</v>
      </c>
      <c r="B3607" s="4" t="str">
        <f>IFERROR(__xludf.DUMMYFUNCTION("""COMPUTED_VALUE"""),"Bash/Shell/PowerShell;C#;HTML/CSS;Java;JavaScript;SQL")</f>
        <v>Bash/Shell/PowerShell;C#;HTML/CSS;Java;JavaScript;SQL</v>
      </c>
    </row>
    <row r="3608">
      <c r="A3608" s="3">
        <v>3607.0</v>
      </c>
      <c r="B3608" s="4" t="str">
        <f>IFERROR(__xludf.DUMMYFUNCTION("""COMPUTED_VALUE"""),"Go;Java;JavaScript;Python;Scala;SQL;TypeScript")</f>
        <v>Go;Java;JavaScript;Python;Scala;SQL;TypeScript</v>
      </c>
    </row>
    <row r="3609">
      <c r="A3609" s="3">
        <v>3608.0</v>
      </c>
      <c r="B3609" s="4" t="str">
        <f>IFERROR(__xludf.DUMMYFUNCTION("""COMPUTED_VALUE"""),"Bash/Shell/PowerShell;HTML/CSS;Java;JavaScript;Kotlin;Scala;SQL;TypeScript;Other(s):")</f>
        <v>Bash/Shell/PowerShell;HTML/CSS;Java;JavaScript;Kotlin;Scala;SQL;TypeScript;Other(s):</v>
      </c>
    </row>
    <row r="3610">
      <c r="A3610" s="3">
        <v>3609.0</v>
      </c>
      <c r="B3610" s="4" t="str">
        <f>IFERROR(__xludf.DUMMYFUNCTION("""COMPUTED_VALUE"""),"Bash/Shell/PowerShell;C;Python;SQL")</f>
        <v>Bash/Shell/PowerShell;C;Python;SQL</v>
      </c>
    </row>
    <row r="3611">
      <c r="A3611" s="3">
        <v>3610.0</v>
      </c>
      <c r="B3611" s="4" t="str">
        <f>IFERROR(__xludf.DUMMYFUNCTION("""COMPUTED_VALUE"""),"Java;Kotlin;Python")</f>
        <v>Java;Kotlin;Python</v>
      </c>
    </row>
    <row r="3612">
      <c r="A3612" s="3">
        <v>3611.0</v>
      </c>
      <c r="B3612" s="4" t="str">
        <f>IFERROR(__xludf.DUMMYFUNCTION("""COMPUTED_VALUE"""),"Bash/Shell/PowerShell;Go;Python")</f>
        <v>Bash/Shell/PowerShell;Go;Python</v>
      </c>
    </row>
    <row r="3613">
      <c r="A3613" s="3">
        <v>3612.0</v>
      </c>
      <c r="B3613" s="4" t="str">
        <f>IFERROR(__xludf.DUMMYFUNCTION("""COMPUTED_VALUE"""),"Bash/Shell/PowerShell;C#;JavaScript")</f>
        <v>Bash/Shell/PowerShell;C#;JavaScript</v>
      </c>
    </row>
    <row r="3614">
      <c r="A3614" s="3">
        <v>3613.0</v>
      </c>
      <c r="B3614" s="4" t="str">
        <f>IFERROR(__xludf.DUMMYFUNCTION("""COMPUTED_VALUE"""),"C++;C#;HTML/CSS;JavaScript")</f>
        <v>C++;C#;HTML/CSS;JavaScript</v>
      </c>
    </row>
    <row r="3615">
      <c r="A3615" s="3">
        <v>3614.0</v>
      </c>
      <c r="B3615" s="4" t="str">
        <f>IFERROR(__xludf.DUMMYFUNCTION("""COMPUTED_VALUE"""),"C#;HTML/CSS;Java;JavaScript;PHP;SQL;TypeScript")</f>
        <v>C#;HTML/CSS;Java;JavaScript;PHP;SQL;TypeScript</v>
      </c>
    </row>
    <row r="3616">
      <c r="A3616" s="3">
        <v>3615.0</v>
      </c>
      <c r="B3616" s="4" t="str">
        <f>IFERROR(__xludf.DUMMYFUNCTION("""COMPUTED_VALUE"""),"HTML/CSS;Java;JavaScript;Kotlin;Objective-C;PHP;Python;Ruby;SQL;Swift")</f>
        <v>HTML/CSS;Java;JavaScript;Kotlin;Objective-C;PHP;Python;Ruby;SQL;Swift</v>
      </c>
    </row>
    <row r="3617">
      <c r="A3617" s="3">
        <v>3616.0</v>
      </c>
      <c r="B3617" s="4" t="str">
        <f>IFERROR(__xludf.DUMMYFUNCTION("""COMPUTED_VALUE"""),"C#;JavaScript;TypeScript")</f>
        <v>C#;JavaScript;TypeScript</v>
      </c>
    </row>
    <row r="3618">
      <c r="A3618" s="3">
        <v>3617.0</v>
      </c>
      <c r="B3618" s="4" t="str">
        <f>IFERROR(__xludf.DUMMYFUNCTION("""COMPUTED_VALUE"""),"Assembly;Bash/Shell/PowerShell;C++;C#;HTML/CSS;Python;SQL;TypeScript")</f>
        <v>Assembly;Bash/Shell/PowerShell;C++;C#;HTML/CSS;Python;SQL;TypeScript</v>
      </c>
    </row>
    <row r="3619">
      <c r="A3619" s="3">
        <v>3618.0</v>
      </c>
      <c r="B3619" s="4" t="str">
        <f>IFERROR(__xludf.DUMMYFUNCTION("""COMPUTED_VALUE"""),"HTML/CSS;JavaScript;Ruby")</f>
        <v>HTML/CSS;JavaScript;Ruby</v>
      </c>
    </row>
    <row r="3620">
      <c r="A3620" s="3">
        <v>3619.0</v>
      </c>
      <c r="B3620" s="4" t="str">
        <f>IFERROR(__xludf.DUMMYFUNCTION("""COMPUTED_VALUE"""),"Assembly;Bash/Shell/PowerShell;C#;HTML/CSS;Java;JavaScript;SQL")</f>
        <v>Assembly;Bash/Shell/PowerShell;C#;HTML/CSS;Java;JavaScript;SQL</v>
      </c>
    </row>
    <row r="3621">
      <c r="A3621" s="3">
        <v>3620.0</v>
      </c>
      <c r="B3621" s="4" t="str">
        <f>IFERROR(__xludf.DUMMYFUNCTION("""COMPUTED_VALUE"""),"HTML/CSS;Java;JavaScript;PHP;SQL")</f>
        <v>HTML/CSS;Java;JavaScript;PHP;SQL</v>
      </c>
    </row>
    <row r="3622">
      <c r="A3622" s="3">
        <v>3621.0</v>
      </c>
      <c r="B3622" s="4" t="str">
        <f>IFERROR(__xludf.DUMMYFUNCTION("""COMPUTED_VALUE"""),"HTML/CSS;JavaScript;Python;SQL;TypeScript")</f>
        <v>HTML/CSS;JavaScript;Python;SQL;TypeScript</v>
      </c>
    </row>
    <row r="3623">
      <c r="A3623" s="3">
        <v>3622.0</v>
      </c>
      <c r="B3623" s="4" t="str">
        <f>IFERROR(__xludf.DUMMYFUNCTION("""COMPUTED_VALUE"""),"Bash/Shell/PowerShell;C#;HTML/CSS;JavaScript;SQL")</f>
        <v>Bash/Shell/PowerShell;C#;HTML/CSS;JavaScript;SQL</v>
      </c>
    </row>
    <row r="3624">
      <c r="A3624" s="3">
        <v>3623.0</v>
      </c>
      <c r="B3624" s="4" t="str">
        <f>IFERROR(__xludf.DUMMYFUNCTION("""COMPUTED_VALUE"""),"Java;Kotlin;Python;Ruby")</f>
        <v>Java;Kotlin;Python;Ruby</v>
      </c>
    </row>
    <row r="3625">
      <c r="A3625" s="3">
        <v>3624.0</v>
      </c>
      <c r="B3625" s="4" t="str">
        <f>IFERROR(__xludf.DUMMYFUNCTION("""COMPUTED_VALUE"""),"Assembly;Bash/Shell/PowerShell;C#;HTML/CSS;JavaScript;PHP;Python;SQL")</f>
        <v>Assembly;Bash/Shell/PowerShell;C#;HTML/CSS;JavaScript;PHP;Python;SQL</v>
      </c>
    </row>
    <row r="3626">
      <c r="A3626" s="3">
        <v>3625.0</v>
      </c>
      <c r="B3626" s="4" t="str">
        <f>IFERROR(__xludf.DUMMYFUNCTION("""COMPUTED_VALUE"""),"Bash/Shell/PowerShell;C;C++;C#;Go;HTML/CSS;JavaScript;SQL;Other(s):")</f>
        <v>Bash/Shell/PowerShell;C;C++;C#;Go;HTML/CSS;JavaScript;SQL;Other(s):</v>
      </c>
    </row>
    <row r="3627">
      <c r="A3627" s="3">
        <v>3626.0</v>
      </c>
      <c r="B3627" s="4" t="str">
        <f>IFERROR(__xludf.DUMMYFUNCTION("""COMPUTED_VALUE"""),"C#;Java;Python;Other(s):")</f>
        <v>C#;Java;Python;Other(s):</v>
      </c>
    </row>
    <row r="3628">
      <c r="A3628" s="3">
        <v>3627.0</v>
      </c>
      <c r="B3628" s="4" t="str">
        <f>IFERROR(__xludf.DUMMYFUNCTION("""COMPUTED_VALUE"""),"C#;Java;Scala;TypeScript")</f>
        <v>C#;Java;Scala;TypeScript</v>
      </c>
    </row>
    <row r="3629">
      <c r="A3629" s="3">
        <v>3628.0</v>
      </c>
      <c r="B3629" s="4" t="str">
        <f>IFERROR(__xludf.DUMMYFUNCTION("""COMPUTED_VALUE"""),"HTML/CSS;Java;JavaScript;TypeScript")</f>
        <v>HTML/CSS;Java;JavaScript;TypeScript</v>
      </c>
    </row>
    <row r="3630">
      <c r="A3630" s="3">
        <v>3629.0</v>
      </c>
      <c r="B3630" s="4" t="str">
        <f>IFERROR(__xludf.DUMMYFUNCTION("""COMPUTED_VALUE"""),"C#;Java;JavaScript;Kotlin;PHP;Python;SQL")</f>
        <v>C#;Java;JavaScript;Kotlin;PHP;Python;SQL</v>
      </c>
    </row>
    <row r="3631">
      <c r="A3631" s="3">
        <v>3630.0</v>
      </c>
      <c r="B3631" s="4" t="str">
        <f>IFERROR(__xludf.DUMMYFUNCTION("""COMPUTED_VALUE"""),"C;C#;JavaScript")</f>
        <v>C;C#;JavaScript</v>
      </c>
    </row>
    <row r="3632">
      <c r="A3632" s="3">
        <v>3631.0</v>
      </c>
      <c r="B3632" s="4" t="str">
        <f>IFERROR(__xludf.DUMMYFUNCTION("""COMPUTED_VALUE"""),"Assembly;C;Python")</f>
        <v>Assembly;C;Python</v>
      </c>
    </row>
    <row r="3633">
      <c r="A3633" s="3">
        <v>3632.0</v>
      </c>
      <c r="B3633" s="4" t="str">
        <f>IFERROR(__xludf.DUMMYFUNCTION("""COMPUTED_VALUE"""),"C#;HTML/CSS;JavaScript;PHP;SQL;TypeScript;Other(s):")</f>
        <v>C#;HTML/CSS;JavaScript;PHP;SQL;TypeScript;Other(s):</v>
      </c>
    </row>
    <row r="3634">
      <c r="A3634" s="3">
        <v>3633.0</v>
      </c>
      <c r="B3634" s="4" t="str">
        <f>IFERROR(__xludf.DUMMYFUNCTION("""COMPUTED_VALUE"""),"C#;HTML/CSS;JavaScript;PHP;SQL")</f>
        <v>C#;HTML/CSS;JavaScript;PHP;SQL</v>
      </c>
    </row>
    <row r="3635">
      <c r="A3635" s="3">
        <v>3634.0</v>
      </c>
      <c r="B3635" s="4" t="str">
        <f>IFERROR(__xludf.DUMMYFUNCTION("""COMPUTED_VALUE"""),"Bash/Shell/PowerShell;HTML/CSS;Java;JavaScript;Python;SQL")</f>
        <v>Bash/Shell/PowerShell;HTML/CSS;Java;JavaScript;Python;SQL</v>
      </c>
    </row>
    <row r="3636">
      <c r="A3636" s="3">
        <v>3635.0</v>
      </c>
      <c r="B3636" s="4" t="str">
        <f>IFERROR(__xludf.DUMMYFUNCTION("""COMPUTED_VALUE"""),"Bash/Shell/PowerShell;HTML/CSS;Java;JavaScript;PHP;SQL")</f>
        <v>Bash/Shell/PowerShell;HTML/CSS;Java;JavaScript;PHP;SQL</v>
      </c>
    </row>
    <row r="3637">
      <c r="A3637" s="3">
        <v>3636.0</v>
      </c>
      <c r="B3637" s="4" t="str">
        <f>IFERROR(__xludf.DUMMYFUNCTION("""COMPUTED_VALUE"""),"Bash/Shell/PowerShell;C#;HTML/CSS;JavaScript;SQL;VBA")</f>
        <v>Bash/Shell/PowerShell;C#;HTML/CSS;JavaScript;SQL;VBA</v>
      </c>
    </row>
    <row r="3638">
      <c r="A3638" s="3">
        <v>3637.0</v>
      </c>
      <c r="B3638" s="4" t="str">
        <f>IFERROR(__xludf.DUMMYFUNCTION("""COMPUTED_VALUE"""),"C#;SQL;TypeScript")</f>
        <v>C#;SQL;TypeScript</v>
      </c>
    </row>
    <row r="3639">
      <c r="A3639" s="3">
        <v>3638.0</v>
      </c>
      <c r="B3639" s="4" t="str">
        <f>IFERROR(__xludf.DUMMYFUNCTION("""COMPUTED_VALUE"""),"Assembly;Bash/Shell/PowerShell;C;C++;JavaScript;Python")</f>
        <v>Assembly;Bash/Shell/PowerShell;C;C++;JavaScript;Python</v>
      </c>
    </row>
    <row r="3640">
      <c r="A3640" s="3">
        <v>3639.0</v>
      </c>
      <c r="B3640" s="4" t="str">
        <f>IFERROR(__xludf.DUMMYFUNCTION("""COMPUTED_VALUE"""),"Bash/Shell/PowerShell;HTML/CSS;JavaScript;PHP;SQL")</f>
        <v>Bash/Shell/PowerShell;HTML/CSS;JavaScript;PHP;SQL</v>
      </c>
    </row>
    <row r="3641">
      <c r="A3641" s="3">
        <v>3640.0</v>
      </c>
      <c r="B3641" s="4" t="str">
        <f>IFERROR(__xludf.DUMMYFUNCTION("""COMPUTED_VALUE"""),"Python;Rust;SQL")</f>
        <v>Python;Rust;SQL</v>
      </c>
    </row>
    <row r="3642">
      <c r="A3642" s="3">
        <v>3641.0</v>
      </c>
      <c r="B3642" s="4" t="str">
        <f>IFERROR(__xludf.DUMMYFUNCTION("""COMPUTED_VALUE"""),"Bash/Shell/PowerShell;Java;Python;Scala;SQL")</f>
        <v>Bash/Shell/PowerShell;Java;Python;Scala;SQL</v>
      </c>
    </row>
    <row r="3643">
      <c r="A3643" s="3">
        <v>3642.0</v>
      </c>
      <c r="B3643" s="4" t="str">
        <f>IFERROR(__xludf.DUMMYFUNCTION("""COMPUTED_VALUE"""),"Bash/Shell/PowerShell;Dart;Go;Kotlin;PHP;Python;SQL")</f>
        <v>Bash/Shell/PowerShell;Dart;Go;Kotlin;PHP;Python;SQL</v>
      </c>
    </row>
    <row r="3644">
      <c r="A3644" s="3">
        <v>3643.0</v>
      </c>
      <c r="B3644" s="4" t="str">
        <f>IFERROR(__xludf.DUMMYFUNCTION("""COMPUTED_VALUE"""),"C#;HTML/CSS;JavaScript;TypeScript")</f>
        <v>C#;HTML/CSS;JavaScript;TypeScript</v>
      </c>
    </row>
    <row r="3645">
      <c r="A3645" s="3">
        <v>3644.0</v>
      </c>
      <c r="B3645" s="4" t="str">
        <f>IFERROR(__xludf.DUMMYFUNCTION("""COMPUTED_VALUE"""),"Bash/Shell/PowerShell;C++;HTML/CSS;Java;JavaScript;PHP;Python;SQL;Other(s):")</f>
        <v>Bash/Shell/PowerShell;C++;HTML/CSS;Java;JavaScript;PHP;Python;SQL;Other(s):</v>
      </c>
    </row>
    <row r="3646">
      <c r="A3646" s="3">
        <v>3645.0</v>
      </c>
      <c r="B3646" s="4" t="str">
        <f>IFERROR(__xludf.DUMMYFUNCTION("""COMPUTED_VALUE"""),"Bash/Shell/PowerShell;HTML/CSS;Java;JavaScript;Python")</f>
        <v>Bash/Shell/PowerShell;HTML/CSS;Java;JavaScript;Python</v>
      </c>
    </row>
    <row r="3647">
      <c r="A3647" s="3">
        <v>3646.0</v>
      </c>
      <c r="B3647" s="4" t="str">
        <f>IFERROR(__xludf.DUMMYFUNCTION("""COMPUTED_VALUE"""),"C;R")</f>
        <v>C;R</v>
      </c>
    </row>
    <row r="3648">
      <c r="A3648" s="3">
        <v>3647.0</v>
      </c>
      <c r="B3648" s="4" t="str">
        <f>IFERROR(__xludf.DUMMYFUNCTION("""COMPUTED_VALUE"""),"Bash/Shell/PowerShell;HTML/CSS;Java;Kotlin;Python;VBA")</f>
        <v>Bash/Shell/PowerShell;HTML/CSS;Java;Kotlin;Python;VBA</v>
      </c>
    </row>
    <row r="3649">
      <c r="A3649" s="3">
        <v>3648.0</v>
      </c>
      <c r="B3649" s="4" t="str">
        <f>IFERROR(__xludf.DUMMYFUNCTION("""COMPUTED_VALUE"""),"Java;Python;SQL")</f>
        <v>Java;Python;SQL</v>
      </c>
    </row>
    <row r="3650">
      <c r="A3650" s="3">
        <v>3649.0</v>
      </c>
      <c r="B3650" s="4" t="str">
        <f>IFERROR(__xludf.DUMMYFUNCTION("""COMPUTED_VALUE"""),"C#;Dart;F#;HTML/CSS;Java;JavaScript;Python;SQL")</f>
        <v>C#;Dart;F#;HTML/CSS;Java;JavaScript;Python;SQL</v>
      </c>
    </row>
    <row r="3651">
      <c r="A3651" s="3">
        <v>3650.0</v>
      </c>
      <c r="B3651" s="4" t="str">
        <f>IFERROR(__xludf.DUMMYFUNCTION("""COMPUTED_VALUE"""),"Bash/Shell/PowerShell;C;C++;HTML/CSS;Java;JavaScript;PHP;Python;R;SQL;VBA")</f>
        <v>Bash/Shell/PowerShell;C;C++;HTML/CSS;Java;JavaScript;PHP;Python;R;SQL;VBA</v>
      </c>
    </row>
    <row r="3652">
      <c r="A3652" s="3">
        <v>3651.0</v>
      </c>
      <c r="B3652" s="4" t="str">
        <f>IFERROR(__xludf.DUMMYFUNCTION("""COMPUTED_VALUE"""),"Bash/Shell/PowerShell;C;HTML/CSS;JavaScript;Python;Rust;Swift;TypeScript")</f>
        <v>Bash/Shell/PowerShell;C;HTML/CSS;JavaScript;Python;Rust;Swift;TypeScript</v>
      </c>
    </row>
    <row r="3653">
      <c r="A3653" s="3">
        <v>3652.0</v>
      </c>
      <c r="B3653" s="4" t="str">
        <f>IFERROR(__xludf.DUMMYFUNCTION("""COMPUTED_VALUE"""),"C;C++;C#;SQL;VBA")</f>
        <v>C;C++;C#;SQL;VBA</v>
      </c>
    </row>
    <row r="3654">
      <c r="A3654" s="3">
        <v>3653.0</v>
      </c>
      <c r="B3654" s="4" t="str">
        <f>IFERROR(__xludf.DUMMYFUNCTION("""COMPUTED_VALUE"""),"Bash/Shell/PowerShell;Go;HTML/CSS;Java;JavaScript;Python;Ruby")</f>
        <v>Bash/Shell/PowerShell;Go;HTML/CSS;Java;JavaScript;Python;Ruby</v>
      </c>
    </row>
    <row r="3655">
      <c r="A3655" s="3">
        <v>3654.0</v>
      </c>
      <c r="B3655" s="4" t="str">
        <f>IFERROR(__xludf.DUMMYFUNCTION("""COMPUTED_VALUE"""),"Bash/Shell/PowerShell;C++;C#;Go;JavaScript;PHP;SQL;TypeScript")</f>
        <v>Bash/Shell/PowerShell;C++;C#;Go;JavaScript;PHP;SQL;TypeScript</v>
      </c>
    </row>
    <row r="3656">
      <c r="A3656" s="3">
        <v>3655.0</v>
      </c>
      <c r="B3656" s="4" t="str">
        <f>IFERROR(__xludf.DUMMYFUNCTION("""COMPUTED_VALUE"""),"HTML/CSS;JavaScript;SQL")</f>
        <v>HTML/CSS;JavaScript;SQL</v>
      </c>
    </row>
    <row r="3657">
      <c r="A3657" s="3">
        <v>3656.0</v>
      </c>
      <c r="B3657" s="4" t="str">
        <f>IFERROR(__xludf.DUMMYFUNCTION("""COMPUTED_VALUE"""),"C++;Go;Java;Python;Scala;SQL;Swift;Other(s):")</f>
        <v>C++;Go;Java;Python;Scala;SQL;Swift;Other(s):</v>
      </c>
    </row>
    <row r="3658">
      <c r="A3658" s="3">
        <v>3657.0</v>
      </c>
      <c r="B3658" s="4" t="str">
        <f>IFERROR(__xludf.DUMMYFUNCTION("""COMPUTED_VALUE"""),"Assembly;Bash/Shell/PowerShell;C;C++;HTML/CSS;Java;JavaScript;PHP;Python;SQL;Swift")</f>
        <v>Assembly;Bash/Shell/PowerShell;C;C++;HTML/CSS;Java;JavaScript;PHP;Python;SQL;Swift</v>
      </c>
    </row>
    <row r="3659">
      <c r="A3659" s="3">
        <v>3658.0</v>
      </c>
      <c r="B3659" s="4" t="str">
        <f>IFERROR(__xludf.DUMMYFUNCTION("""COMPUTED_VALUE"""),"Bash/Shell/PowerShell;C#;HTML/CSS;Java;JavaScript;PHP;Python;SQL")</f>
        <v>Bash/Shell/PowerShell;C#;HTML/CSS;Java;JavaScript;PHP;Python;SQL</v>
      </c>
    </row>
    <row r="3660">
      <c r="A3660" s="3">
        <v>3659.0</v>
      </c>
      <c r="B3660" s="4" t="str">
        <f>IFERROR(__xludf.DUMMYFUNCTION("""COMPUTED_VALUE"""),"Java")</f>
        <v>Java</v>
      </c>
    </row>
    <row r="3661">
      <c r="A3661" s="3">
        <v>3660.0</v>
      </c>
      <c r="B3661" s="4" t="str">
        <f>IFERROR(__xludf.DUMMYFUNCTION("""COMPUTED_VALUE"""),"C;Go;JavaScript;Python;Scala;Other(s):")</f>
        <v>C;Go;JavaScript;Python;Scala;Other(s):</v>
      </c>
    </row>
    <row r="3662">
      <c r="A3662" s="3">
        <v>3661.0</v>
      </c>
      <c r="B3662" s="4" t="str">
        <f>IFERROR(__xludf.DUMMYFUNCTION("""COMPUTED_VALUE"""),"HTML/CSS;JavaScript;PHP;SQL")</f>
        <v>HTML/CSS;JavaScript;PHP;SQL</v>
      </c>
    </row>
    <row r="3663">
      <c r="A3663" s="3">
        <v>3662.0</v>
      </c>
      <c r="B3663" s="4" t="str">
        <f>IFERROR(__xludf.DUMMYFUNCTION("""COMPUTED_VALUE"""),"Bash/Shell/PowerShell;C;C++;HTML/CSS;Java;JavaScript;Python")</f>
        <v>Bash/Shell/PowerShell;C;C++;HTML/CSS;Java;JavaScript;Python</v>
      </c>
    </row>
    <row r="3664">
      <c r="A3664" s="3">
        <v>3663.0</v>
      </c>
      <c r="B3664" s="4" t="str">
        <f>IFERROR(__xludf.DUMMYFUNCTION("""COMPUTED_VALUE"""),"HTML/CSS;JavaScript;Python;SQL")</f>
        <v>HTML/CSS;JavaScript;Python;SQL</v>
      </c>
    </row>
    <row r="3665">
      <c r="A3665" s="3">
        <v>3664.0</v>
      </c>
      <c r="B3665" s="4" t="str">
        <f>IFERROR(__xludf.DUMMYFUNCTION("""COMPUTED_VALUE"""),"Assembly;C;C++;Java;SQL;VBA")</f>
        <v>Assembly;C;C++;Java;SQL;VBA</v>
      </c>
    </row>
    <row r="3666">
      <c r="A3666" s="3">
        <v>3665.0</v>
      </c>
      <c r="B3666" s="4" t="str">
        <f>IFERROR(__xludf.DUMMYFUNCTION("""COMPUTED_VALUE"""),"HTML/CSS;Java;JavaScript;Objective-C;SQL;Swift;TypeScript")</f>
        <v>HTML/CSS;Java;JavaScript;Objective-C;SQL;Swift;TypeScript</v>
      </c>
    </row>
    <row r="3667">
      <c r="A3667" s="3">
        <v>3666.0</v>
      </c>
      <c r="B3667" s="4" t="str">
        <f>IFERROR(__xludf.DUMMYFUNCTION("""COMPUTED_VALUE"""),"C++;C#;Dart;Go;HTML/CSS;Java;JavaScript;PHP;Python;Ruby;SQL;VBA")</f>
        <v>C++;C#;Dart;Go;HTML/CSS;Java;JavaScript;PHP;Python;Ruby;SQL;VBA</v>
      </c>
    </row>
    <row r="3668">
      <c r="A3668" s="3">
        <v>3667.0</v>
      </c>
      <c r="B3668" s="4" t="str">
        <f>IFERROR(__xludf.DUMMYFUNCTION("""COMPUTED_VALUE"""),"HTML/CSS;Java;JavaScript;PHP;SQL")</f>
        <v>HTML/CSS;Java;JavaScript;PHP;SQL</v>
      </c>
    </row>
    <row r="3669">
      <c r="A3669" s="3">
        <v>3668.0</v>
      </c>
      <c r="B3669" s="4" t="str">
        <f>IFERROR(__xludf.DUMMYFUNCTION("""COMPUTED_VALUE"""),"Assembly;C;C++;C#;HTML/CSS;Java;JavaScript;SQL")</f>
        <v>Assembly;C;C++;C#;HTML/CSS;Java;JavaScript;SQL</v>
      </c>
    </row>
    <row r="3670">
      <c r="A3670" s="3">
        <v>3669.0</v>
      </c>
      <c r="B3670" s="4" t="str">
        <f>IFERROR(__xludf.DUMMYFUNCTION("""COMPUTED_VALUE"""),"Bash/Shell/PowerShell;Java;JavaScript;SQL")</f>
        <v>Bash/Shell/PowerShell;Java;JavaScript;SQL</v>
      </c>
    </row>
    <row r="3671">
      <c r="A3671" s="3">
        <v>3670.0</v>
      </c>
      <c r="B3671" s="4" t="str">
        <f>IFERROR(__xludf.DUMMYFUNCTION("""COMPUTED_VALUE"""),"C++;C#;HTML/CSS;JavaScript;Python;TypeScript")</f>
        <v>C++;C#;HTML/CSS;JavaScript;Python;TypeScript</v>
      </c>
    </row>
    <row r="3672">
      <c r="A3672" s="3">
        <v>3671.0</v>
      </c>
      <c r="B3672" s="4" t="str">
        <f>IFERROR(__xludf.DUMMYFUNCTION("""COMPUTED_VALUE"""),"HTML/CSS;JavaScript;Python;SQL;VBA")</f>
        <v>HTML/CSS;JavaScript;Python;SQL;VBA</v>
      </c>
    </row>
    <row r="3673">
      <c r="A3673" s="3">
        <v>3672.0</v>
      </c>
      <c r="B3673" s="4" t="str">
        <f>IFERROR(__xludf.DUMMYFUNCTION("""COMPUTED_VALUE"""),"Go;Java")</f>
        <v>Go;Java</v>
      </c>
    </row>
    <row r="3674">
      <c r="A3674" s="3">
        <v>3673.0</v>
      </c>
      <c r="B3674" s="4" t="str">
        <f>IFERROR(__xludf.DUMMYFUNCTION("""COMPUTED_VALUE"""),"Bash/Shell/PowerShell;C#;Java;Ruby;Other(s):")</f>
        <v>Bash/Shell/PowerShell;C#;Java;Ruby;Other(s):</v>
      </c>
    </row>
    <row r="3675">
      <c r="A3675" s="3">
        <v>3674.0</v>
      </c>
      <c r="B3675" s="4" t="str">
        <f>IFERROR(__xludf.DUMMYFUNCTION("""COMPUTED_VALUE"""),"Bash/Shell/PowerShell;C;C++;Java;R")</f>
        <v>Bash/Shell/PowerShell;C;C++;Java;R</v>
      </c>
    </row>
    <row r="3676">
      <c r="A3676" s="3">
        <v>3675.0</v>
      </c>
      <c r="B3676" s="4" t="str">
        <f>IFERROR(__xludf.DUMMYFUNCTION("""COMPUTED_VALUE"""),"HTML/CSS;Java;JavaScript;PHP;Ruby")</f>
        <v>HTML/CSS;Java;JavaScript;PHP;Ruby</v>
      </c>
    </row>
    <row r="3677">
      <c r="A3677" s="3">
        <v>3676.0</v>
      </c>
      <c r="B3677" s="4" t="str">
        <f>IFERROR(__xludf.DUMMYFUNCTION("""COMPUTED_VALUE"""),"Bash/Shell/PowerShell;C#;Clojure;HTML/CSS;PHP;Python;SQL;TypeScript;VBA")</f>
        <v>Bash/Shell/PowerShell;C#;Clojure;HTML/CSS;PHP;Python;SQL;TypeScript;VBA</v>
      </c>
    </row>
    <row r="3678">
      <c r="A3678" s="3">
        <v>3677.0</v>
      </c>
      <c r="B3678" s="4" t="str">
        <f>IFERROR(__xludf.DUMMYFUNCTION("""COMPUTED_VALUE"""),"Bash/Shell/PowerShell;C++;Go;HTML/CSS;JavaScript;Python;SQL")</f>
        <v>Bash/Shell/PowerShell;C++;Go;HTML/CSS;JavaScript;Python;SQL</v>
      </c>
    </row>
    <row r="3679">
      <c r="A3679" s="3">
        <v>3678.0</v>
      </c>
      <c r="B3679" s="4" t="str">
        <f>IFERROR(__xludf.DUMMYFUNCTION("""COMPUTED_VALUE"""),"Java;Scala")</f>
        <v>Java;Scala</v>
      </c>
    </row>
    <row r="3680">
      <c r="A3680" s="3">
        <v>3679.0</v>
      </c>
      <c r="B3680" s="4" t="str">
        <f>IFERROR(__xludf.DUMMYFUNCTION("""COMPUTED_VALUE"""),"HTML/CSS;JavaScript;PHP;SQL")</f>
        <v>HTML/CSS;JavaScript;PHP;SQL</v>
      </c>
    </row>
    <row r="3681">
      <c r="A3681" s="3">
        <v>3680.0</v>
      </c>
      <c r="B3681" s="4" t="str">
        <f>IFERROR(__xludf.DUMMYFUNCTION("""COMPUTED_VALUE"""),"Bash/Shell/PowerShell;C#;HTML/CSS;JavaScript;SQL")</f>
        <v>Bash/Shell/PowerShell;C#;HTML/CSS;JavaScript;SQL</v>
      </c>
    </row>
    <row r="3682">
      <c r="A3682" s="3">
        <v>3681.0</v>
      </c>
      <c r="B3682" s="4" t="str">
        <f>IFERROR(__xludf.DUMMYFUNCTION("""COMPUTED_VALUE"""),"HTML/CSS;JavaScript;Python;Ruby;SQL")</f>
        <v>HTML/CSS;JavaScript;Python;Ruby;SQL</v>
      </c>
    </row>
    <row r="3683">
      <c r="A3683" s="3">
        <v>3682.0</v>
      </c>
      <c r="B3683" s="4" t="str">
        <f>IFERROR(__xludf.DUMMYFUNCTION("""COMPUTED_VALUE"""),"HTML/CSS;JavaScript;Python")</f>
        <v>HTML/CSS;JavaScript;Python</v>
      </c>
    </row>
    <row r="3684">
      <c r="A3684" s="3">
        <v>3683.0</v>
      </c>
      <c r="B3684" s="4" t="str">
        <f>IFERROR(__xludf.DUMMYFUNCTION("""COMPUTED_VALUE"""),"HTML/CSS;Java;JavaScript;PHP;Python;SQL")</f>
        <v>HTML/CSS;Java;JavaScript;PHP;Python;SQL</v>
      </c>
    </row>
    <row r="3685">
      <c r="A3685" s="3">
        <v>3684.0</v>
      </c>
      <c r="B3685" s="4" t="str">
        <f>IFERROR(__xludf.DUMMYFUNCTION("""COMPUTED_VALUE"""),"C++;C#")</f>
        <v>C++;C#</v>
      </c>
    </row>
    <row r="3686">
      <c r="A3686" s="3">
        <v>3685.0</v>
      </c>
      <c r="B3686" s="4" t="str">
        <f>IFERROR(__xludf.DUMMYFUNCTION("""COMPUTED_VALUE"""),"Go;Kotlin;Python;Ruby;SQL")</f>
        <v>Go;Kotlin;Python;Ruby;SQL</v>
      </c>
    </row>
    <row r="3687">
      <c r="A3687" s="3">
        <v>3686.0</v>
      </c>
      <c r="B3687" s="4" t="str">
        <f>IFERROR(__xludf.DUMMYFUNCTION("""COMPUTED_VALUE"""),"Bash/Shell/PowerShell;HTML/CSS;JavaScript;PHP;SQL;TypeScript")</f>
        <v>Bash/Shell/PowerShell;HTML/CSS;JavaScript;PHP;SQL;TypeScript</v>
      </c>
    </row>
    <row r="3688">
      <c r="A3688" s="3">
        <v>3687.0</v>
      </c>
      <c r="B3688" s="4" t="str">
        <f>IFERROR(__xludf.DUMMYFUNCTION("""COMPUTED_VALUE"""),"Assembly;Bash/Shell/PowerShell;C;C++;C#;HTML/CSS;Java;JavaScript;Python")</f>
        <v>Assembly;Bash/Shell/PowerShell;C;C++;C#;HTML/CSS;Java;JavaScript;Python</v>
      </c>
    </row>
    <row r="3689">
      <c r="A3689" s="3">
        <v>3688.0</v>
      </c>
      <c r="B3689" s="4" t="str">
        <f>IFERROR(__xludf.DUMMYFUNCTION("""COMPUTED_VALUE"""),"Assembly;Bash/Shell/PowerShell;C;C++;C#;Python;Other(s):")</f>
        <v>Assembly;Bash/Shell/PowerShell;C;C++;C#;Python;Other(s):</v>
      </c>
    </row>
    <row r="3690">
      <c r="A3690" s="3">
        <v>3689.0</v>
      </c>
      <c r="B3690" s="4" t="str">
        <f>IFERROR(__xludf.DUMMYFUNCTION("""COMPUTED_VALUE"""),"JavaScript;Python;R;Ruby")</f>
        <v>JavaScript;Python;R;Ruby</v>
      </c>
    </row>
    <row r="3691">
      <c r="A3691" s="3">
        <v>3690.0</v>
      </c>
      <c r="B3691" s="4" t="str">
        <f>IFERROR(__xludf.DUMMYFUNCTION("""COMPUTED_VALUE"""),"Bash/Shell/PowerShell;Go;HTML/CSS;JavaScript;Python;TypeScript")</f>
        <v>Bash/Shell/PowerShell;Go;HTML/CSS;JavaScript;Python;TypeScript</v>
      </c>
    </row>
    <row r="3692">
      <c r="A3692" s="3">
        <v>3691.0</v>
      </c>
      <c r="B3692" s="4" t="str">
        <f>IFERROR(__xludf.DUMMYFUNCTION("""COMPUTED_VALUE"""),"Bash/Shell/PowerShell;C#;HTML/CSS;Java;JavaScript;Python;SQL")</f>
        <v>Bash/Shell/PowerShell;C#;HTML/CSS;Java;JavaScript;Python;SQL</v>
      </c>
    </row>
    <row r="3693">
      <c r="A3693" s="3">
        <v>3692.0</v>
      </c>
      <c r="B3693" s="4" t="str">
        <f>IFERROR(__xludf.DUMMYFUNCTION("""COMPUTED_VALUE"""),"Bash/Shell/PowerShell;C#;Go;Python;SQL")</f>
        <v>Bash/Shell/PowerShell;C#;Go;Python;SQL</v>
      </c>
    </row>
    <row r="3694">
      <c r="A3694" s="3">
        <v>3693.0</v>
      </c>
      <c r="B3694" s="4" t="str">
        <f>IFERROR(__xludf.DUMMYFUNCTION("""COMPUTED_VALUE"""),"C;C++;Go;HTML/CSS;JavaScript")</f>
        <v>C;C++;Go;HTML/CSS;JavaScript</v>
      </c>
    </row>
    <row r="3695">
      <c r="A3695" s="3">
        <v>3694.0</v>
      </c>
      <c r="B3695" s="4" t="str">
        <f>IFERROR(__xludf.DUMMYFUNCTION("""COMPUTED_VALUE"""),"C#;HTML/CSS;JavaScript;TypeScript")</f>
        <v>C#;HTML/CSS;JavaScript;TypeScript</v>
      </c>
    </row>
    <row r="3696">
      <c r="A3696" s="3">
        <v>3695.0</v>
      </c>
      <c r="B3696" s="4" t="str">
        <f>IFERROR(__xludf.DUMMYFUNCTION("""COMPUTED_VALUE"""),"C#;HTML/CSS;JavaScript")</f>
        <v>C#;HTML/CSS;JavaScript</v>
      </c>
    </row>
    <row r="3697">
      <c r="A3697" s="3">
        <v>3696.0</v>
      </c>
      <c r="B3697" s="4" t="str">
        <f>IFERROR(__xludf.DUMMYFUNCTION("""COMPUTED_VALUE"""),"Bash/Shell/PowerShell;C;C++;JavaScript;Python")</f>
        <v>Bash/Shell/PowerShell;C;C++;JavaScript;Python</v>
      </c>
    </row>
    <row r="3698">
      <c r="A3698" s="3">
        <v>3697.0</v>
      </c>
      <c r="B3698" s="4" t="str">
        <f>IFERROR(__xludf.DUMMYFUNCTION("""COMPUTED_VALUE"""),"Bash/Shell/PowerShell;HTML/CSS;PHP;SQL")</f>
        <v>Bash/Shell/PowerShell;HTML/CSS;PHP;SQL</v>
      </c>
    </row>
    <row r="3699">
      <c r="A3699" s="3">
        <v>3698.0</v>
      </c>
      <c r="B3699" s="4" t="str">
        <f>IFERROR(__xludf.DUMMYFUNCTION("""COMPUTED_VALUE"""),"Bash/Shell/PowerShell;C;Java;Python;R;Swift;VBA")</f>
        <v>Bash/Shell/PowerShell;C;Java;Python;R;Swift;VBA</v>
      </c>
    </row>
    <row r="3700">
      <c r="A3700" s="3">
        <v>3699.0</v>
      </c>
      <c r="B3700" s="4" t="str">
        <f>IFERROR(__xludf.DUMMYFUNCTION("""COMPUTED_VALUE"""),"Bash/Shell/PowerShell;HTML/CSS;Java;JavaScript;PHP;SQL")</f>
        <v>Bash/Shell/PowerShell;HTML/CSS;Java;JavaScript;PHP;SQL</v>
      </c>
    </row>
    <row r="3701">
      <c r="A3701" s="3">
        <v>3700.0</v>
      </c>
      <c r="B3701" s="4" t="str">
        <f>IFERROR(__xludf.DUMMYFUNCTION("""COMPUTED_VALUE"""),"HTML/CSS;Java;JavaScript;PHP;Python;SQL;TypeScript")</f>
        <v>HTML/CSS;Java;JavaScript;PHP;Python;SQL;TypeScript</v>
      </c>
    </row>
    <row r="3702">
      <c r="A3702" s="3">
        <v>3701.0</v>
      </c>
      <c r="B3702" s="4" t="str">
        <f>IFERROR(__xludf.DUMMYFUNCTION("""COMPUTED_VALUE"""),"C#;HTML/CSS;Java;JavaScript;Kotlin;Objective-C;Python;Ruby;Swift")</f>
        <v>C#;HTML/CSS;Java;JavaScript;Kotlin;Objective-C;Python;Ruby;Swift</v>
      </c>
    </row>
    <row r="3703">
      <c r="A3703" s="3">
        <v>3702.0</v>
      </c>
      <c r="B3703" s="4" t="str">
        <f>IFERROR(__xludf.DUMMYFUNCTION("""COMPUTED_VALUE"""),"C#;HTML/CSS;JavaScript")</f>
        <v>C#;HTML/CSS;JavaScript</v>
      </c>
    </row>
    <row r="3704">
      <c r="A3704" s="3">
        <v>3703.0</v>
      </c>
      <c r="B3704" s="4" t="str">
        <f>IFERROR(__xludf.DUMMYFUNCTION("""COMPUTED_VALUE"""),"C++;C#;PHP;Python;SQL")</f>
        <v>C++;C#;PHP;Python;SQL</v>
      </c>
    </row>
    <row r="3705">
      <c r="A3705" s="3">
        <v>3704.0</v>
      </c>
      <c r="B3705" s="4" t="str">
        <f>IFERROR(__xludf.DUMMYFUNCTION("""COMPUTED_VALUE"""),"C#;HTML/CSS;Java;JavaScript;SQL")</f>
        <v>C#;HTML/CSS;Java;JavaScript;SQL</v>
      </c>
    </row>
    <row r="3706">
      <c r="A3706" s="3">
        <v>3705.0</v>
      </c>
      <c r="B3706" s="4" t="str">
        <f>IFERROR(__xludf.DUMMYFUNCTION("""COMPUTED_VALUE"""),"HTML/CSS;Java;JavaScript;SQL")</f>
        <v>HTML/CSS;Java;JavaScript;SQL</v>
      </c>
    </row>
    <row r="3707">
      <c r="A3707" s="3">
        <v>3706.0</v>
      </c>
      <c r="B3707" s="4" t="str">
        <f>IFERROR(__xludf.DUMMYFUNCTION("""COMPUTED_VALUE"""),"Bash/Shell/PowerShell;C#;HTML/CSS;SQL")</f>
        <v>Bash/Shell/PowerShell;C#;HTML/CSS;SQL</v>
      </c>
    </row>
    <row r="3708">
      <c r="A3708" s="3">
        <v>3707.0</v>
      </c>
      <c r="B3708" s="4" t="str">
        <f>IFERROR(__xludf.DUMMYFUNCTION("""COMPUTED_VALUE"""),"Bash/Shell/PowerShell;C#;HTML/CSS;JavaScript;SQL;TypeScript")</f>
        <v>Bash/Shell/PowerShell;C#;HTML/CSS;JavaScript;SQL;TypeScript</v>
      </c>
    </row>
    <row r="3709">
      <c r="A3709" s="3">
        <v>3708.0</v>
      </c>
      <c r="B3709" s="4" t="str">
        <f>IFERROR(__xludf.DUMMYFUNCTION("""COMPUTED_VALUE"""),"Bash/Shell/PowerShell;C#;HTML/CSS;JavaScript;SQL")</f>
        <v>Bash/Shell/PowerShell;C#;HTML/CSS;JavaScript;SQL</v>
      </c>
    </row>
    <row r="3710">
      <c r="A3710" s="3">
        <v>3709.0</v>
      </c>
      <c r="B3710" s="4" t="str">
        <f>IFERROR(__xludf.DUMMYFUNCTION("""COMPUTED_VALUE"""),"Bash/Shell/PowerShell;HTML/CSS;Java")</f>
        <v>Bash/Shell/PowerShell;HTML/CSS;Java</v>
      </c>
    </row>
    <row r="3711">
      <c r="A3711" s="3">
        <v>3710.0</v>
      </c>
      <c r="B3711" s="4" t="str">
        <f>IFERROR(__xludf.DUMMYFUNCTION("""COMPUTED_VALUE"""),"HTML/CSS;JavaScript;Python")</f>
        <v>HTML/CSS;JavaScript;Python</v>
      </c>
    </row>
    <row r="3712">
      <c r="A3712" s="3">
        <v>3711.0</v>
      </c>
      <c r="B3712" s="4" t="str">
        <f>IFERROR(__xludf.DUMMYFUNCTION("""COMPUTED_VALUE"""),"HTML/CSS;Java;JavaScript;PHP")</f>
        <v>HTML/CSS;Java;JavaScript;PHP</v>
      </c>
    </row>
    <row r="3713">
      <c r="A3713" s="3">
        <v>3712.0</v>
      </c>
      <c r="B3713" s="4" t="str">
        <f>IFERROR(__xludf.DUMMYFUNCTION("""COMPUTED_VALUE"""),"Bash/Shell/PowerShell;HTML/CSS;Java;JavaScript;Python;SQL")</f>
        <v>Bash/Shell/PowerShell;HTML/CSS;Java;JavaScript;Python;SQL</v>
      </c>
    </row>
    <row r="3714">
      <c r="A3714" s="3">
        <v>3713.0</v>
      </c>
      <c r="B3714" s="4" t="str">
        <f>IFERROR(__xludf.DUMMYFUNCTION("""COMPUTED_VALUE"""),"HTML/CSS;Java;JavaScript;SQL")</f>
        <v>HTML/CSS;Java;JavaScript;SQL</v>
      </c>
    </row>
    <row r="3715">
      <c r="A3715" s="3">
        <v>3714.0</v>
      </c>
      <c r="B3715" s="4" t="str">
        <f>IFERROR(__xludf.DUMMYFUNCTION("""COMPUTED_VALUE"""),"C;C++;HTML/CSS;Java;JavaScript;Objective-C")</f>
        <v>C;C++;HTML/CSS;Java;JavaScript;Objective-C</v>
      </c>
    </row>
    <row r="3716">
      <c r="A3716" s="3">
        <v>3715.0</v>
      </c>
      <c r="B3716" s="4" t="str">
        <f>IFERROR(__xludf.DUMMYFUNCTION("""COMPUTED_VALUE"""),"C#;TypeScript")</f>
        <v>C#;TypeScript</v>
      </c>
    </row>
    <row r="3717">
      <c r="A3717" s="3">
        <v>3716.0</v>
      </c>
      <c r="B3717" s="4" t="str">
        <f>IFERROR(__xludf.DUMMYFUNCTION("""COMPUTED_VALUE"""),"Bash/Shell/PowerShell;Go;JavaScript;PHP")</f>
        <v>Bash/Shell/PowerShell;Go;JavaScript;PHP</v>
      </c>
    </row>
    <row r="3718">
      <c r="A3718" s="3">
        <v>3717.0</v>
      </c>
      <c r="B3718" s="4" t="str">
        <f>IFERROR(__xludf.DUMMYFUNCTION("""COMPUTED_VALUE"""),"C#;HTML/CSS;JavaScript")</f>
        <v>C#;HTML/CSS;JavaScript</v>
      </c>
    </row>
    <row r="3719">
      <c r="A3719" s="3">
        <v>3718.0</v>
      </c>
      <c r="B3719" s="4" t="str">
        <f>IFERROR(__xludf.DUMMYFUNCTION("""COMPUTED_VALUE"""),"C;C++;C#;HTML/CSS;Java;Objective-C;PHP;SQL;VBA")</f>
        <v>C;C++;C#;HTML/CSS;Java;Objective-C;PHP;SQL;VBA</v>
      </c>
    </row>
    <row r="3720">
      <c r="A3720" s="3">
        <v>3719.0</v>
      </c>
      <c r="B3720" s="4" t="str">
        <f>IFERROR(__xludf.DUMMYFUNCTION("""COMPUTED_VALUE"""),"Bash/Shell/PowerShell;HTML/CSS;Java;Python;Ruby;SQL")</f>
        <v>Bash/Shell/PowerShell;HTML/CSS;Java;Python;Ruby;SQL</v>
      </c>
    </row>
    <row r="3721">
      <c r="A3721" s="3">
        <v>3720.0</v>
      </c>
      <c r="B3721" s="4" t="str">
        <f>IFERROR(__xludf.DUMMYFUNCTION("""COMPUTED_VALUE"""),"Assembly;Bash/Shell/PowerShell;C;Java;Objective-C;Python;SQL")</f>
        <v>Assembly;Bash/Shell/PowerShell;C;Java;Objective-C;Python;SQL</v>
      </c>
    </row>
    <row r="3722">
      <c r="A3722" s="3">
        <v>3721.0</v>
      </c>
      <c r="B3722" s="4" t="str">
        <f>IFERROR(__xludf.DUMMYFUNCTION("""COMPUTED_VALUE"""),"HTML/CSS;JavaScript;PHP;Ruby;SQL")</f>
        <v>HTML/CSS;JavaScript;PHP;Ruby;SQL</v>
      </c>
    </row>
    <row r="3723">
      <c r="A3723" s="3">
        <v>3722.0</v>
      </c>
      <c r="B3723" s="4" t="str">
        <f>IFERROR(__xludf.DUMMYFUNCTION("""COMPUTED_VALUE"""),"HTML/CSS;JavaScript")</f>
        <v>HTML/CSS;JavaScript</v>
      </c>
    </row>
    <row r="3724">
      <c r="A3724" s="3">
        <v>3723.0</v>
      </c>
      <c r="B3724" s="4" t="str">
        <f>IFERROR(__xludf.DUMMYFUNCTION("""COMPUTED_VALUE"""),"C;Elixir;Java;JavaScript;Python;Ruby;SQL;TypeScript")</f>
        <v>C;Elixir;Java;JavaScript;Python;Ruby;SQL;TypeScript</v>
      </c>
    </row>
    <row r="3725">
      <c r="A3725" s="3">
        <v>3724.0</v>
      </c>
      <c r="B3725" s="4" t="str">
        <f>IFERROR(__xludf.DUMMYFUNCTION("""COMPUTED_VALUE"""),"C#;Java")</f>
        <v>C#;Java</v>
      </c>
    </row>
    <row r="3726">
      <c r="A3726" s="3">
        <v>3725.0</v>
      </c>
      <c r="B3726" s="4" t="str">
        <f>IFERROR(__xludf.DUMMYFUNCTION("""COMPUTED_VALUE"""),"Bash/Shell/PowerShell;Go")</f>
        <v>Bash/Shell/PowerShell;Go</v>
      </c>
    </row>
    <row r="3727">
      <c r="A3727" s="3">
        <v>3726.0</v>
      </c>
      <c r="B3727" s="4" t="str">
        <f>IFERROR(__xludf.DUMMYFUNCTION("""COMPUTED_VALUE"""),"C#;HTML/CSS;Java;JavaScript;PHP;SQL")</f>
        <v>C#;HTML/CSS;Java;JavaScript;PHP;SQL</v>
      </c>
    </row>
    <row r="3728">
      <c r="A3728" s="3">
        <v>3727.0</v>
      </c>
      <c r="B3728" s="4" t="str">
        <f>IFERROR(__xludf.DUMMYFUNCTION("""COMPUTED_VALUE"""),"Bash/Shell/PowerShell;C#;HTML/CSS;JavaScript;SQL")</f>
        <v>Bash/Shell/PowerShell;C#;HTML/CSS;JavaScript;SQL</v>
      </c>
    </row>
    <row r="3729">
      <c r="A3729" s="3">
        <v>3728.0</v>
      </c>
      <c r="B3729" s="4" t="str">
        <f>IFERROR(__xludf.DUMMYFUNCTION("""COMPUTED_VALUE"""),"C#;HTML/CSS;Java;JavaScript;PHP;Python;SQL")</f>
        <v>C#;HTML/CSS;Java;JavaScript;PHP;Python;SQL</v>
      </c>
    </row>
    <row r="3730">
      <c r="A3730" s="3">
        <v>3729.0</v>
      </c>
      <c r="B3730" s="4" t="str">
        <f>IFERROR(__xludf.DUMMYFUNCTION("""COMPUTED_VALUE"""),"Ruby")</f>
        <v>Ruby</v>
      </c>
    </row>
    <row r="3731">
      <c r="A3731" s="3">
        <v>3730.0</v>
      </c>
      <c r="B3731" s="4" t="str">
        <f>IFERROR(__xludf.DUMMYFUNCTION("""COMPUTED_VALUE"""),"Assembly;Bash/Shell/PowerShell;C;C++;C#;HTML/CSS;Java;JavaScript;PHP;TypeScript;WebAssembly")</f>
        <v>Assembly;Bash/Shell/PowerShell;C;C++;C#;HTML/CSS;Java;JavaScript;PHP;TypeScript;WebAssembly</v>
      </c>
    </row>
    <row r="3732">
      <c r="A3732" s="3">
        <v>3731.0</v>
      </c>
      <c r="B3732" s="4" t="str">
        <f>IFERROR(__xludf.DUMMYFUNCTION("""COMPUTED_VALUE"""),"HTML/CSS;JavaScript")</f>
        <v>HTML/CSS;JavaScript</v>
      </c>
    </row>
    <row r="3733">
      <c r="A3733" s="3">
        <v>3732.0</v>
      </c>
      <c r="B3733" s="4" t="str">
        <f>IFERROR(__xludf.DUMMYFUNCTION("""COMPUTED_VALUE"""),"HTML/CSS;JavaScript")</f>
        <v>HTML/CSS;JavaScript</v>
      </c>
    </row>
    <row r="3734">
      <c r="A3734" s="3">
        <v>3733.0</v>
      </c>
      <c r="B3734" s="4" t="str">
        <f>IFERROR(__xludf.DUMMYFUNCTION("""COMPUTED_VALUE"""),"Bash/Shell/PowerShell;C#;HTML/CSS;JavaScript;PHP;Python;SQL")</f>
        <v>Bash/Shell/PowerShell;C#;HTML/CSS;JavaScript;PHP;Python;SQL</v>
      </c>
    </row>
    <row r="3735">
      <c r="A3735" s="3">
        <v>3734.0</v>
      </c>
      <c r="B3735" s="4" t="str">
        <f>IFERROR(__xludf.DUMMYFUNCTION("""COMPUTED_VALUE"""),"Assembly;Bash/Shell/PowerShell;C;C++;C#;HTML/CSS;Java;JavaScript;Objective-C;PHP;Python;Ruby;SQL;Swift;TypeScript;VBA")</f>
        <v>Assembly;Bash/Shell/PowerShell;C;C++;C#;HTML/CSS;Java;JavaScript;Objective-C;PHP;Python;Ruby;SQL;Swift;TypeScript;VBA</v>
      </c>
    </row>
    <row r="3736">
      <c r="A3736" s="3">
        <v>3735.0</v>
      </c>
      <c r="B3736" s="4" t="str">
        <f>IFERROR(__xludf.DUMMYFUNCTION("""COMPUTED_VALUE"""),"Bash/Shell/PowerShell;C;C++;Erlang;Go;HTML/CSS;Java;JavaScript;Python;Ruby;SQL")</f>
        <v>Bash/Shell/PowerShell;C;C++;Erlang;Go;HTML/CSS;Java;JavaScript;Python;Ruby;SQL</v>
      </c>
    </row>
    <row r="3737">
      <c r="A3737" s="3">
        <v>3736.0</v>
      </c>
      <c r="B3737" s="4" t="str">
        <f>IFERROR(__xludf.DUMMYFUNCTION("""COMPUTED_VALUE"""),"Assembly;Bash/Shell/PowerShell;C;C++;C#;HTML/CSS;Java;JavaScript;Python;Scala;SQL")</f>
        <v>Assembly;Bash/Shell/PowerShell;C;C++;C#;HTML/CSS;Java;JavaScript;Python;Scala;SQL</v>
      </c>
    </row>
    <row r="3738">
      <c r="A3738" s="3">
        <v>3737.0</v>
      </c>
      <c r="B3738" s="4" t="str">
        <f>IFERROR(__xludf.DUMMYFUNCTION("""COMPUTED_VALUE"""),"HTML/CSS;Java;JavaScript")</f>
        <v>HTML/CSS;Java;JavaScript</v>
      </c>
    </row>
    <row r="3739">
      <c r="A3739" s="3">
        <v>3738.0</v>
      </c>
      <c r="B3739" s="4" t="str">
        <f>IFERROR(__xludf.DUMMYFUNCTION("""COMPUTED_VALUE"""),"HTML/CSS;JavaScript;PHP;Python;Ruby;SQL")</f>
        <v>HTML/CSS;JavaScript;PHP;Python;Ruby;SQL</v>
      </c>
    </row>
    <row r="3740">
      <c r="A3740" s="3">
        <v>3739.0</v>
      </c>
      <c r="B3740" s="4" t="str">
        <f>IFERROR(__xludf.DUMMYFUNCTION("""COMPUTED_VALUE"""),"HTML/CSS;JavaScript;PHP;Python;SQL;VBA")</f>
        <v>HTML/CSS;JavaScript;PHP;Python;SQL;VBA</v>
      </c>
    </row>
    <row r="3741">
      <c r="A3741" s="3">
        <v>3740.0</v>
      </c>
      <c r="B3741" s="4" t="str">
        <f>IFERROR(__xludf.DUMMYFUNCTION("""COMPUTED_VALUE"""),"C;C#;HTML/CSS;SQL")</f>
        <v>C;C#;HTML/CSS;SQL</v>
      </c>
    </row>
    <row r="3742">
      <c r="A3742" s="3">
        <v>3741.0</v>
      </c>
      <c r="B3742" s="4" t="str">
        <f>IFERROR(__xludf.DUMMYFUNCTION("""COMPUTED_VALUE"""),"Assembly;Bash/Shell/PowerShell;C;Python;SQL;Other(s):")</f>
        <v>Assembly;Bash/Shell/PowerShell;C;Python;SQL;Other(s):</v>
      </c>
    </row>
    <row r="3743">
      <c r="A3743" s="3">
        <v>3742.0</v>
      </c>
      <c r="B3743" s="4" t="str">
        <f>IFERROR(__xludf.DUMMYFUNCTION("""COMPUTED_VALUE"""),"HTML/CSS;JavaScript;PHP;SQL")</f>
        <v>HTML/CSS;JavaScript;PHP;SQL</v>
      </c>
    </row>
    <row r="3744">
      <c r="A3744" s="3">
        <v>3743.0</v>
      </c>
      <c r="B3744" s="4" t="str">
        <f>IFERROR(__xludf.DUMMYFUNCTION("""COMPUTED_VALUE"""),"HTML/CSS;JavaScript;PHP;R;SQL")</f>
        <v>HTML/CSS;JavaScript;PHP;R;SQL</v>
      </c>
    </row>
    <row r="3745">
      <c r="A3745" s="3">
        <v>3744.0</v>
      </c>
      <c r="B3745" s="4" t="str">
        <f>IFERROR(__xludf.DUMMYFUNCTION("""COMPUTED_VALUE"""),"C#")</f>
        <v>C#</v>
      </c>
    </row>
    <row r="3746">
      <c r="A3746" s="3">
        <v>3745.0</v>
      </c>
      <c r="B3746" s="4" t="str">
        <f>IFERROR(__xludf.DUMMYFUNCTION("""COMPUTED_VALUE"""),"Bash/Shell/PowerShell;C;C++;C#;Elixir;Erlang;Go;HTML/CSS;JavaScript;PHP;Rust;SQL;WebAssembly")</f>
        <v>Bash/Shell/PowerShell;C;C++;C#;Elixir;Erlang;Go;HTML/CSS;JavaScript;PHP;Rust;SQL;WebAssembly</v>
      </c>
    </row>
    <row r="3747">
      <c r="A3747" s="3">
        <v>3746.0</v>
      </c>
      <c r="B3747" s="4" t="str">
        <f>IFERROR(__xludf.DUMMYFUNCTION("""COMPUTED_VALUE"""),"C#;Python;Ruby;TypeScript")</f>
        <v>C#;Python;Ruby;TypeScript</v>
      </c>
    </row>
    <row r="3748">
      <c r="A3748" s="3">
        <v>3747.0</v>
      </c>
      <c r="B3748" s="4" t="str">
        <f>IFERROR(__xludf.DUMMYFUNCTION("""COMPUTED_VALUE"""),"Bash/Shell/PowerShell;HTML/CSS;Java;JavaScript;SQL")</f>
        <v>Bash/Shell/PowerShell;HTML/CSS;Java;JavaScript;SQL</v>
      </c>
    </row>
    <row r="3749">
      <c r="A3749" s="3">
        <v>3748.0</v>
      </c>
      <c r="B3749" s="4" t="str">
        <f>IFERROR(__xludf.DUMMYFUNCTION("""COMPUTED_VALUE"""),"Bash/Shell/PowerShell;HTML/CSS;JavaScript;TypeScript")</f>
        <v>Bash/Shell/PowerShell;HTML/CSS;JavaScript;TypeScript</v>
      </c>
    </row>
    <row r="3750">
      <c r="A3750" s="3">
        <v>3749.0</v>
      </c>
      <c r="B3750" s="4" t="str">
        <f>IFERROR(__xludf.DUMMYFUNCTION("""COMPUTED_VALUE"""),"Bash/Shell/PowerShell;C#;Go;HTML/CSS;JavaScript;PHP;Python;TypeScript")</f>
        <v>Bash/Shell/PowerShell;C#;Go;HTML/CSS;JavaScript;PHP;Python;TypeScript</v>
      </c>
    </row>
    <row r="3751">
      <c r="A3751" s="3">
        <v>3750.0</v>
      </c>
      <c r="B3751" s="4" t="str">
        <f>IFERROR(__xludf.DUMMYFUNCTION("""COMPUTED_VALUE"""),"HTML/CSS;JavaScript;Kotlin;Python")</f>
        <v>HTML/CSS;JavaScript;Kotlin;Python</v>
      </c>
    </row>
    <row r="3752">
      <c r="A3752" s="3">
        <v>3751.0</v>
      </c>
      <c r="B3752" s="4" t="str">
        <f>IFERROR(__xludf.DUMMYFUNCTION("""COMPUTED_VALUE"""),"C++;C#;HTML/CSS;JavaScript;Python;SQL")</f>
        <v>C++;C#;HTML/CSS;JavaScript;Python;SQL</v>
      </c>
    </row>
    <row r="3753">
      <c r="A3753" s="3">
        <v>3752.0</v>
      </c>
      <c r="B3753" s="4" t="str">
        <f>IFERROR(__xludf.DUMMYFUNCTION("""COMPUTED_VALUE"""),"Bash/Shell/PowerShell;C#")</f>
        <v>Bash/Shell/PowerShell;C#</v>
      </c>
    </row>
    <row r="3754">
      <c r="A3754" s="3">
        <v>3753.0</v>
      </c>
      <c r="B3754" s="4" t="str">
        <f>IFERROR(__xludf.DUMMYFUNCTION("""COMPUTED_VALUE"""),"Dart;Other(s):")</f>
        <v>Dart;Other(s):</v>
      </c>
    </row>
    <row r="3755">
      <c r="A3755" s="3">
        <v>3754.0</v>
      </c>
      <c r="B3755" s="4" t="str">
        <f>IFERROR(__xludf.DUMMYFUNCTION("""COMPUTED_VALUE"""),"Bash/Shell/PowerShell;C;C++;C#;F#;HTML/CSS;JavaScript;Python;SQL;Other(s):")</f>
        <v>Bash/Shell/PowerShell;C;C++;C#;F#;HTML/CSS;JavaScript;Python;SQL;Other(s):</v>
      </c>
    </row>
    <row r="3756">
      <c r="A3756" s="3">
        <v>3755.0</v>
      </c>
      <c r="B3756" s="4" t="str">
        <f>IFERROR(__xludf.DUMMYFUNCTION("""COMPUTED_VALUE"""),"Bash/Shell/PowerShell;Java")</f>
        <v>Bash/Shell/PowerShell;Java</v>
      </c>
    </row>
    <row r="3757">
      <c r="A3757" s="3">
        <v>3756.0</v>
      </c>
      <c r="B3757" s="4" t="str">
        <f>IFERROR(__xludf.DUMMYFUNCTION("""COMPUTED_VALUE"""),"C;C++;Java;Objective-C;Python;SQL;Swift")</f>
        <v>C;C++;Java;Objective-C;Python;SQL;Swift</v>
      </c>
    </row>
    <row r="3758">
      <c r="A3758" s="3">
        <v>3757.0</v>
      </c>
      <c r="B3758" s="4" t="str">
        <f>IFERROR(__xludf.DUMMYFUNCTION("""COMPUTED_VALUE"""),"Bash/Shell/PowerShell;C++;Java;JavaScript;Kotlin;Python")</f>
        <v>Bash/Shell/PowerShell;C++;Java;JavaScript;Kotlin;Python</v>
      </c>
    </row>
    <row r="3759">
      <c r="A3759" s="3">
        <v>3758.0</v>
      </c>
      <c r="B3759" s="4" t="str">
        <f>IFERROR(__xludf.DUMMYFUNCTION("""COMPUTED_VALUE"""),"C#;Python")</f>
        <v>C#;Python</v>
      </c>
    </row>
    <row r="3760">
      <c r="A3760" s="3">
        <v>3759.0</v>
      </c>
      <c r="B3760" s="4" t="str">
        <f>IFERROR(__xludf.DUMMYFUNCTION("""COMPUTED_VALUE"""),"Java")</f>
        <v>Java</v>
      </c>
    </row>
    <row r="3761">
      <c r="A3761" s="3">
        <v>3760.0</v>
      </c>
      <c r="B3761" s="4" t="str">
        <f>IFERROR(__xludf.DUMMYFUNCTION("""COMPUTED_VALUE"""),"Python;R;SQL")</f>
        <v>Python;R;SQL</v>
      </c>
    </row>
    <row r="3762">
      <c r="A3762" s="3">
        <v>3761.0</v>
      </c>
      <c r="B3762" s="4" t="str">
        <f>IFERROR(__xludf.DUMMYFUNCTION("""COMPUTED_VALUE"""),"C++;HTML/CSS;JavaScript;Python")</f>
        <v>C++;HTML/CSS;JavaScript;Python</v>
      </c>
    </row>
    <row r="3763">
      <c r="A3763" s="3">
        <v>3762.0</v>
      </c>
      <c r="B3763" s="4" t="str">
        <f>IFERROR(__xludf.DUMMYFUNCTION("""COMPUTED_VALUE"""),"HTML/CSS;JavaScript;PHP;SQL")</f>
        <v>HTML/CSS;JavaScript;PHP;SQL</v>
      </c>
    </row>
    <row r="3764">
      <c r="A3764" s="3">
        <v>3763.0</v>
      </c>
      <c r="B3764" s="4" t="str">
        <f>IFERROR(__xludf.DUMMYFUNCTION("""COMPUTED_VALUE"""),"Java;SQL")</f>
        <v>Java;SQL</v>
      </c>
    </row>
    <row r="3765">
      <c r="A3765" s="3">
        <v>3764.0</v>
      </c>
      <c r="B3765" s="4" t="str">
        <f>IFERROR(__xludf.DUMMYFUNCTION("""COMPUTED_VALUE"""),"HTML/CSS;JavaScript;R;SQL")</f>
        <v>HTML/CSS;JavaScript;R;SQL</v>
      </c>
    </row>
    <row r="3766">
      <c r="A3766" s="3">
        <v>3765.0</v>
      </c>
      <c r="B3766" s="4" t="str">
        <f>IFERROR(__xludf.DUMMYFUNCTION("""COMPUTED_VALUE"""),"C#;HTML/CSS")</f>
        <v>C#;HTML/CSS</v>
      </c>
    </row>
    <row r="3767">
      <c r="A3767" s="3">
        <v>3766.0</v>
      </c>
      <c r="B3767" s="4" t="str">
        <f>IFERROR(__xludf.DUMMYFUNCTION("""COMPUTED_VALUE"""),"C;C++;C#;HTML/CSS;Java;JavaScript;PHP;Python;R;Ruby;SQL")</f>
        <v>C;C++;C#;HTML/CSS;Java;JavaScript;PHP;Python;R;Ruby;SQL</v>
      </c>
    </row>
    <row r="3768">
      <c r="A3768" s="3">
        <v>3767.0</v>
      </c>
      <c r="B3768" s="4" t="str">
        <f>IFERROR(__xludf.DUMMYFUNCTION("""COMPUTED_VALUE"""),"Bash/Shell/PowerShell;HTML/CSS;Java;JavaScript;Kotlin;Python;Rust;TypeScript;Other(s):")</f>
        <v>Bash/Shell/PowerShell;HTML/CSS;Java;JavaScript;Kotlin;Python;Rust;TypeScript;Other(s):</v>
      </c>
    </row>
    <row r="3769">
      <c r="A3769" s="3">
        <v>3768.0</v>
      </c>
      <c r="B3769" s="4" t="str">
        <f>IFERROR(__xludf.DUMMYFUNCTION("""COMPUTED_VALUE"""),"C#;HTML/CSS;SQL")</f>
        <v>C#;HTML/CSS;SQL</v>
      </c>
    </row>
    <row r="3770">
      <c r="A3770" s="3">
        <v>3769.0</v>
      </c>
      <c r="B3770" s="4" t="str">
        <f>IFERROR(__xludf.DUMMYFUNCTION("""COMPUTED_VALUE"""),"HTML/CSS;JavaScript;Python")</f>
        <v>HTML/CSS;JavaScript;Python</v>
      </c>
    </row>
    <row r="3771">
      <c r="A3771" s="3">
        <v>3770.0</v>
      </c>
      <c r="B3771" s="4" t="str">
        <f>IFERROR(__xludf.DUMMYFUNCTION("""COMPUTED_VALUE"""),"Assembly;Bash/Shell/PowerShell;Go;JavaScript;Python;Scala")</f>
        <v>Assembly;Bash/Shell/PowerShell;Go;JavaScript;Python;Scala</v>
      </c>
    </row>
    <row r="3772">
      <c r="A3772" s="3">
        <v>3771.0</v>
      </c>
      <c r="B3772" s="4" t="str">
        <f>IFERROR(__xludf.DUMMYFUNCTION("""COMPUTED_VALUE"""),"HTML/CSS;JavaScript;PHP;Python;SQL;Other(s):")</f>
        <v>HTML/CSS;JavaScript;PHP;Python;SQL;Other(s):</v>
      </c>
    </row>
    <row r="3773">
      <c r="A3773" s="3">
        <v>3772.0</v>
      </c>
      <c r="B3773" s="4" t="str">
        <f>IFERROR(__xludf.DUMMYFUNCTION("""COMPUTED_VALUE"""),"C#;HTML/CSS;JavaScript;PHP;SQL;VBA")</f>
        <v>C#;HTML/CSS;JavaScript;PHP;SQL;VBA</v>
      </c>
    </row>
    <row r="3774">
      <c r="A3774" s="3">
        <v>3773.0</v>
      </c>
      <c r="B3774" s="4" t="str">
        <f>IFERROR(__xludf.DUMMYFUNCTION("""COMPUTED_VALUE"""),"C#;HTML/CSS;JavaScript;PHP;Python;SQL")</f>
        <v>C#;HTML/CSS;JavaScript;PHP;Python;SQL</v>
      </c>
    </row>
    <row r="3775">
      <c r="A3775" s="3">
        <v>3774.0</v>
      </c>
      <c r="B3775" s="4" t="str">
        <f>IFERROR(__xludf.DUMMYFUNCTION("""COMPUTED_VALUE"""),"C#;HTML/CSS;Java;JavaScript;Kotlin;Objective-C;Swift")</f>
        <v>C#;HTML/CSS;Java;JavaScript;Kotlin;Objective-C;Swift</v>
      </c>
    </row>
    <row r="3776">
      <c r="A3776" s="3">
        <v>3775.0</v>
      </c>
      <c r="B3776" s="4" t="str">
        <f>IFERROR(__xludf.DUMMYFUNCTION("""COMPUTED_VALUE"""),"HTML/CSS;JavaScript;TypeScript")</f>
        <v>HTML/CSS;JavaScript;TypeScript</v>
      </c>
    </row>
    <row r="3777">
      <c r="A3777" s="3">
        <v>3776.0</v>
      </c>
      <c r="B3777" s="4" t="str">
        <f>IFERROR(__xludf.DUMMYFUNCTION("""COMPUTED_VALUE"""),"Assembly;Bash/Shell/PowerShell;C;C++;Java;SQL;WebAssembly")</f>
        <v>Assembly;Bash/Shell/PowerShell;C;C++;Java;SQL;WebAssembly</v>
      </c>
    </row>
    <row r="3778">
      <c r="A3778" s="3">
        <v>3777.0</v>
      </c>
      <c r="B3778" s="4" t="str">
        <f>IFERROR(__xludf.DUMMYFUNCTION("""COMPUTED_VALUE"""),"Java")</f>
        <v>Java</v>
      </c>
    </row>
    <row r="3779">
      <c r="A3779" s="3">
        <v>3778.0</v>
      </c>
      <c r="B3779" s="4" t="str">
        <f>IFERROR(__xludf.DUMMYFUNCTION("""COMPUTED_VALUE"""),"Bash/Shell/PowerShell;C;HTML/CSS;Objective-C;Swift")</f>
        <v>Bash/Shell/PowerShell;C;HTML/CSS;Objective-C;Swift</v>
      </c>
    </row>
    <row r="3780">
      <c r="A3780" s="3">
        <v>3779.0</v>
      </c>
      <c r="B3780" s="4" t="str">
        <f>IFERROR(__xludf.DUMMYFUNCTION("""COMPUTED_VALUE"""),"C;C++;C#;Dart;HTML/CSS;Java;JavaScript;Kotlin;Python;TypeScript")</f>
        <v>C;C++;C#;Dart;HTML/CSS;Java;JavaScript;Kotlin;Python;TypeScript</v>
      </c>
    </row>
    <row r="3781">
      <c r="A3781" s="3">
        <v>3780.0</v>
      </c>
      <c r="B3781" s="4" t="str">
        <f>IFERROR(__xludf.DUMMYFUNCTION("""COMPUTED_VALUE"""),"HTML/CSS;JavaScript;PHP")</f>
        <v>HTML/CSS;JavaScript;PHP</v>
      </c>
    </row>
    <row r="3782">
      <c r="A3782" s="3">
        <v>3781.0</v>
      </c>
      <c r="B3782" s="4" t="str">
        <f>IFERROR(__xludf.DUMMYFUNCTION("""COMPUTED_VALUE"""),"C++;C#;HTML/CSS;JavaScript;Python")</f>
        <v>C++;C#;HTML/CSS;JavaScript;Python</v>
      </c>
    </row>
    <row r="3783">
      <c r="A3783" s="3">
        <v>3782.0</v>
      </c>
      <c r="B3783" s="4" t="str">
        <f>IFERROR(__xludf.DUMMYFUNCTION("""COMPUTED_VALUE"""),"Bash/Shell/PowerShell;HTML/CSS;JavaScript;Ruby;SQL")</f>
        <v>Bash/Shell/PowerShell;HTML/CSS;JavaScript;Ruby;SQL</v>
      </c>
    </row>
    <row r="3784">
      <c r="A3784" s="3">
        <v>3783.0</v>
      </c>
      <c r="B3784" s="4" t="str">
        <f>IFERROR(__xludf.DUMMYFUNCTION("""COMPUTED_VALUE"""),"C++;HTML/CSS;Java;JavaScript;PHP;Ruby;SQL")</f>
        <v>C++;HTML/CSS;Java;JavaScript;PHP;Ruby;SQL</v>
      </c>
    </row>
    <row r="3785">
      <c r="A3785" s="3">
        <v>3784.0</v>
      </c>
      <c r="B3785" s="4" t="str">
        <f>IFERROR(__xludf.DUMMYFUNCTION("""COMPUTED_VALUE"""),"C#;HTML/CSS;Java;JavaScript;PHP;SQL")</f>
        <v>C#;HTML/CSS;Java;JavaScript;PHP;SQL</v>
      </c>
    </row>
    <row r="3786">
      <c r="A3786" s="3">
        <v>3785.0</v>
      </c>
      <c r="B3786" s="4" t="str">
        <f>IFERROR(__xludf.DUMMYFUNCTION("""COMPUTED_VALUE"""),"HTML/CSS;JavaScript;Python")</f>
        <v>HTML/CSS;JavaScript;Python</v>
      </c>
    </row>
    <row r="3787">
      <c r="A3787" s="3">
        <v>3786.0</v>
      </c>
      <c r="B3787" s="4" t="str">
        <f>IFERROR(__xludf.DUMMYFUNCTION("""COMPUTED_VALUE"""),"C#;Java;Python")</f>
        <v>C#;Java;Python</v>
      </c>
    </row>
    <row r="3788">
      <c r="A3788" s="3">
        <v>3787.0</v>
      </c>
      <c r="B3788" s="4" t="str">
        <f>IFERROR(__xludf.DUMMYFUNCTION("""COMPUTED_VALUE"""),"Assembly;HTML/CSS;JavaScript;TypeScript")</f>
        <v>Assembly;HTML/CSS;JavaScript;TypeScript</v>
      </c>
    </row>
    <row r="3789">
      <c r="A3789" s="3">
        <v>3788.0</v>
      </c>
      <c r="B3789" s="4" t="str">
        <f>IFERROR(__xludf.DUMMYFUNCTION("""COMPUTED_VALUE"""),"JavaScript;PHP;Python;SQL")</f>
        <v>JavaScript;PHP;Python;SQL</v>
      </c>
    </row>
    <row r="3790">
      <c r="A3790" s="3">
        <v>3789.0</v>
      </c>
      <c r="B3790" s="4" t="str">
        <f>IFERROR(__xludf.DUMMYFUNCTION("""COMPUTED_VALUE"""),"HTML/CSS;JavaScript;SQL;TypeScript")</f>
        <v>HTML/CSS;JavaScript;SQL;TypeScript</v>
      </c>
    </row>
    <row r="3791">
      <c r="A3791" s="3">
        <v>3790.0</v>
      </c>
      <c r="B3791" s="4" t="str">
        <f>IFERROR(__xludf.DUMMYFUNCTION("""COMPUTED_VALUE"""),"C#;HTML/CSS;Java;JavaScript;Kotlin;Python;SQL")</f>
        <v>C#;HTML/CSS;Java;JavaScript;Kotlin;Python;SQL</v>
      </c>
    </row>
    <row r="3792">
      <c r="A3792" s="3">
        <v>3791.0</v>
      </c>
      <c r="B3792" s="4" t="str">
        <f>IFERROR(__xludf.DUMMYFUNCTION("""COMPUTED_VALUE"""),"Bash/Shell/PowerShell;C;C++;Dart;HTML/CSS;Java;JavaScript;Python;SQL")</f>
        <v>Bash/Shell/PowerShell;C;C++;Dart;HTML/CSS;Java;JavaScript;Python;SQL</v>
      </c>
    </row>
    <row r="3793">
      <c r="A3793" s="3">
        <v>3792.0</v>
      </c>
      <c r="B3793" s="4" t="str">
        <f>IFERROR(__xludf.DUMMYFUNCTION("""COMPUTED_VALUE"""),"C#;Elixir;Erlang;Java;JavaScript;TypeScript")</f>
        <v>C#;Elixir;Erlang;Java;JavaScript;TypeScript</v>
      </c>
    </row>
    <row r="3794">
      <c r="A3794" s="3">
        <v>3793.0</v>
      </c>
      <c r="B3794" s="4" t="str">
        <f>IFERROR(__xludf.DUMMYFUNCTION("""COMPUTED_VALUE"""),"Bash/Shell/PowerShell;C;Python;Other(s):")</f>
        <v>Bash/Shell/PowerShell;C;Python;Other(s):</v>
      </c>
    </row>
    <row r="3795">
      <c r="A3795" s="3">
        <v>3794.0</v>
      </c>
      <c r="B3795" s="4" t="str">
        <f>IFERROR(__xludf.DUMMYFUNCTION("""COMPUTED_VALUE"""),"C#;HTML/CSS;JavaScript;PHP;Python;Ruby;SQL;TypeScript")</f>
        <v>C#;HTML/CSS;JavaScript;PHP;Python;Ruby;SQL;TypeScript</v>
      </c>
    </row>
    <row r="3796">
      <c r="A3796" s="3">
        <v>3795.0</v>
      </c>
      <c r="B3796" s="4" t="str">
        <f>IFERROR(__xludf.DUMMYFUNCTION("""COMPUTED_VALUE"""),"HTML/CSS;Java;JavaScript;PHP;Python;SQL;TypeScript")</f>
        <v>HTML/CSS;Java;JavaScript;PHP;Python;SQL;TypeScript</v>
      </c>
    </row>
    <row r="3797">
      <c r="A3797" s="3">
        <v>3796.0</v>
      </c>
      <c r="B3797" s="4" t="str">
        <f>IFERROR(__xludf.DUMMYFUNCTION("""COMPUTED_VALUE"""),"C#;HTML/CSS;Java;JavaScript;Python;SQL")</f>
        <v>C#;HTML/CSS;Java;JavaScript;Python;SQL</v>
      </c>
    </row>
    <row r="3798">
      <c r="A3798" s="3">
        <v>3797.0</v>
      </c>
      <c r="B3798" s="4" t="str">
        <f>IFERROR(__xludf.DUMMYFUNCTION("""COMPUTED_VALUE"""),"Bash/Shell/PowerShell;C;C++;Objective-C;Swift")</f>
        <v>Bash/Shell/PowerShell;C;C++;Objective-C;Swift</v>
      </c>
    </row>
    <row r="3799">
      <c r="A3799" s="3">
        <v>3798.0</v>
      </c>
      <c r="B3799" s="4" t="str">
        <f>IFERROR(__xludf.DUMMYFUNCTION("""COMPUTED_VALUE"""),"Bash/Shell/PowerShell;HTML/CSS;JavaScript;PHP;SQL")</f>
        <v>Bash/Shell/PowerShell;HTML/CSS;JavaScript;PHP;SQL</v>
      </c>
    </row>
    <row r="3800">
      <c r="A3800" s="3">
        <v>3799.0</v>
      </c>
      <c r="B3800" s="4" t="str">
        <f>IFERROR(__xludf.DUMMYFUNCTION("""COMPUTED_VALUE"""),"HTML/CSS;JavaScript;Python")</f>
        <v>HTML/CSS;JavaScript;Python</v>
      </c>
    </row>
    <row r="3801">
      <c r="A3801" s="3">
        <v>3800.0</v>
      </c>
      <c r="B3801" s="4" t="str">
        <f>IFERROR(__xludf.DUMMYFUNCTION("""COMPUTED_VALUE"""),"JavaScript;Objective-C;Swift")</f>
        <v>JavaScript;Objective-C;Swift</v>
      </c>
    </row>
    <row r="3802">
      <c r="A3802" s="3">
        <v>3801.0</v>
      </c>
      <c r="B3802" s="4" t="str">
        <f>IFERROR(__xludf.DUMMYFUNCTION("""COMPUTED_VALUE"""),"HTML/CSS;JavaScript;SQL")</f>
        <v>HTML/CSS;JavaScript;SQL</v>
      </c>
    </row>
    <row r="3803">
      <c r="A3803" s="3">
        <v>3802.0</v>
      </c>
      <c r="B3803" s="4" t="str">
        <f>IFERROR(__xludf.DUMMYFUNCTION("""COMPUTED_VALUE"""),"HTML/CSS;JavaScript;Python;R;SQL")</f>
        <v>HTML/CSS;JavaScript;Python;R;SQL</v>
      </c>
    </row>
    <row r="3804">
      <c r="A3804" s="3">
        <v>3803.0</v>
      </c>
      <c r="B3804" s="4" t="str">
        <f>IFERROR(__xludf.DUMMYFUNCTION("""COMPUTED_VALUE"""),"HTML/CSS;JavaScript;TypeScript")</f>
        <v>HTML/CSS;JavaScript;TypeScript</v>
      </c>
    </row>
    <row r="3805">
      <c r="A3805" s="3">
        <v>3804.0</v>
      </c>
      <c r="B3805" s="4" t="str">
        <f>IFERROR(__xludf.DUMMYFUNCTION("""COMPUTED_VALUE"""),"C#;HTML/CSS;JavaScript;SQL;TypeScript")</f>
        <v>C#;HTML/CSS;JavaScript;SQL;TypeScript</v>
      </c>
    </row>
    <row r="3806">
      <c r="A3806" s="3">
        <v>3805.0</v>
      </c>
      <c r="B3806" s="4" t="str">
        <f>IFERROR(__xludf.DUMMYFUNCTION("""COMPUTED_VALUE"""),"C#;HTML/CSS;JavaScript;Python;TypeScript")</f>
        <v>C#;HTML/CSS;JavaScript;Python;TypeScript</v>
      </c>
    </row>
    <row r="3807">
      <c r="A3807" s="3">
        <v>3806.0</v>
      </c>
      <c r="B3807" s="4" t="str">
        <f>IFERROR(__xludf.DUMMYFUNCTION("""COMPUTED_VALUE"""),"Bash/Shell/PowerShell;Elixir;HTML/CSS;JavaScript;Ruby;SQL")</f>
        <v>Bash/Shell/PowerShell;Elixir;HTML/CSS;JavaScript;Ruby;SQL</v>
      </c>
    </row>
    <row r="3808">
      <c r="A3808" s="3">
        <v>3807.0</v>
      </c>
      <c r="B3808" s="4" t="str">
        <f>IFERROR(__xludf.DUMMYFUNCTION("""COMPUTED_VALUE"""),"C;C++;Java")</f>
        <v>C;C++;Java</v>
      </c>
    </row>
    <row r="3809">
      <c r="A3809" s="3">
        <v>3808.0</v>
      </c>
      <c r="B3809" s="4" t="str">
        <f>IFERROR(__xludf.DUMMYFUNCTION("""COMPUTED_VALUE"""),"Bash/Shell/PowerShell;HTML/CSS;Java;JavaScript;Ruby;SQL")</f>
        <v>Bash/Shell/PowerShell;HTML/CSS;Java;JavaScript;Ruby;SQL</v>
      </c>
    </row>
    <row r="3810">
      <c r="A3810" s="3">
        <v>3809.0</v>
      </c>
      <c r="B3810" s="4" t="str">
        <f>IFERROR(__xludf.DUMMYFUNCTION("""COMPUTED_VALUE"""),"Swift")</f>
        <v>Swift</v>
      </c>
    </row>
    <row r="3811">
      <c r="A3811" s="3">
        <v>3810.0</v>
      </c>
      <c r="B3811" s="4" t="str">
        <f>IFERROR(__xludf.DUMMYFUNCTION("""COMPUTED_VALUE"""),"C;C++;HTML/CSS;Java;JavaScript;Python;SQL")</f>
        <v>C;C++;HTML/CSS;Java;JavaScript;Python;SQL</v>
      </c>
    </row>
    <row r="3812">
      <c r="A3812" s="3">
        <v>3811.0</v>
      </c>
      <c r="B3812" s="4" t="str">
        <f>IFERROR(__xludf.DUMMYFUNCTION("""COMPUTED_VALUE"""),"C;C++;Python")</f>
        <v>C;C++;Python</v>
      </c>
    </row>
    <row r="3813">
      <c r="A3813" s="3">
        <v>3812.0</v>
      </c>
      <c r="B3813" s="4" t="str">
        <f>IFERROR(__xludf.DUMMYFUNCTION("""COMPUTED_VALUE"""),"Assembly;Bash/Shell/PowerShell;C;C++;C#;F#;Go;HTML/CSS;Java;JavaScript;PHP;Python;R;Ruby;Scala;SQL;VBA")</f>
        <v>Assembly;Bash/Shell/PowerShell;C;C++;C#;F#;Go;HTML/CSS;Java;JavaScript;PHP;Python;R;Ruby;Scala;SQL;VBA</v>
      </c>
    </row>
    <row r="3814">
      <c r="A3814" s="3">
        <v>3813.0</v>
      </c>
      <c r="B3814" s="4" t="str">
        <f>IFERROR(__xludf.DUMMYFUNCTION("""COMPUTED_VALUE"""),"C;C++;C#;HTML/CSS;Java;JavaScript;Objective-C;PHP;Python;SQL")</f>
        <v>C;C++;C#;HTML/CSS;Java;JavaScript;Objective-C;PHP;Python;SQL</v>
      </c>
    </row>
    <row r="3815">
      <c r="A3815" s="3">
        <v>3814.0</v>
      </c>
      <c r="B3815" s="4" t="str">
        <f>IFERROR(__xludf.DUMMYFUNCTION("""COMPUTED_VALUE"""),"C#;HTML/CSS;JavaScript;Python;SQL")</f>
        <v>C#;HTML/CSS;JavaScript;Python;SQL</v>
      </c>
    </row>
    <row r="3816">
      <c r="A3816" s="3">
        <v>3815.0</v>
      </c>
      <c r="B3816" s="4" t="str">
        <f>IFERROR(__xludf.DUMMYFUNCTION("""COMPUTED_VALUE"""),"Bash/Shell/PowerShell;HTML/CSS;JavaScript;Python")</f>
        <v>Bash/Shell/PowerShell;HTML/CSS;JavaScript;Python</v>
      </c>
    </row>
    <row r="3817">
      <c r="A3817" s="3">
        <v>3816.0</v>
      </c>
      <c r="B3817" s="4" t="str">
        <f>IFERROR(__xludf.DUMMYFUNCTION("""COMPUTED_VALUE"""),"Python;R;SQL")</f>
        <v>Python;R;SQL</v>
      </c>
    </row>
    <row r="3818">
      <c r="A3818" s="3">
        <v>3817.0</v>
      </c>
      <c r="B3818" s="4" t="str">
        <f>IFERROR(__xludf.DUMMYFUNCTION("""COMPUTED_VALUE"""),"C++;Python")</f>
        <v>C++;Python</v>
      </c>
    </row>
    <row r="3819">
      <c r="A3819" s="3">
        <v>3818.0</v>
      </c>
      <c r="B3819" s="4" t="str">
        <f>IFERROR(__xludf.DUMMYFUNCTION("""COMPUTED_VALUE"""),"Java")</f>
        <v>Java</v>
      </c>
    </row>
    <row r="3820">
      <c r="A3820" s="3">
        <v>3819.0</v>
      </c>
      <c r="B3820" s="4" t="str">
        <f>IFERROR(__xludf.DUMMYFUNCTION("""COMPUTED_VALUE"""),"HTML/CSS;Java;JavaScript;SQL;TypeScript")</f>
        <v>HTML/CSS;Java;JavaScript;SQL;TypeScript</v>
      </c>
    </row>
    <row r="3821">
      <c r="A3821" s="3">
        <v>3820.0</v>
      </c>
      <c r="B3821" s="4" t="str">
        <f>IFERROR(__xludf.DUMMYFUNCTION("""COMPUTED_VALUE"""),"C#;HTML/CSS;JavaScript;SQL")</f>
        <v>C#;HTML/CSS;JavaScript;SQL</v>
      </c>
    </row>
    <row r="3822">
      <c r="A3822" s="3">
        <v>3821.0</v>
      </c>
      <c r="B3822" s="4" t="str">
        <f>IFERROR(__xludf.DUMMYFUNCTION("""COMPUTED_VALUE"""),"Bash/Shell/PowerShell;C++;C#;HTML/CSS;JavaScript;Rust;TypeScript")</f>
        <v>Bash/Shell/PowerShell;C++;C#;HTML/CSS;JavaScript;Rust;TypeScript</v>
      </c>
    </row>
    <row r="3823">
      <c r="A3823" s="3">
        <v>3822.0</v>
      </c>
      <c r="B3823" s="4" t="str">
        <f>IFERROR(__xludf.DUMMYFUNCTION("""COMPUTED_VALUE"""),"Assembly;C;C++;C#;Java;JavaScript;PHP;Python;Rust;SQL")</f>
        <v>Assembly;C;C++;C#;Java;JavaScript;PHP;Python;Rust;SQL</v>
      </c>
    </row>
    <row r="3824">
      <c r="A3824" s="3">
        <v>3823.0</v>
      </c>
      <c r="B3824" s="4" t="str">
        <f>IFERROR(__xludf.DUMMYFUNCTION("""COMPUTED_VALUE"""),"R")</f>
        <v>R</v>
      </c>
    </row>
    <row r="3825">
      <c r="A3825" s="3">
        <v>3824.0</v>
      </c>
      <c r="B3825" s="4" t="str">
        <f>IFERROR(__xludf.DUMMYFUNCTION("""COMPUTED_VALUE"""),"C#;HTML/CSS;Java;JavaScript;SQL;VBA")</f>
        <v>C#;HTML/CSS;Java;JavaScript;SQL;VBA</v>
      </c>
    </row>
    <row r="3826">
      <c r="A3826" s="3">
        <v>3825.0</v>
      </c>
      <c r="B3826" s="4" t="str">
        <f>IFERROR(__xludf.DUMMYFUNCTION("""COMPUTED_VALUE"""),"Bash/Shell/PowerShell;HTML/CSS;Java;JavaScript;PHP")</f>
        <v>Bash/Shell/PowerShell;HTML/CSS;Java;JavaScript;PHP</v>
      </c>
    </row>
    <row r="3827">
      <c r="A3827" s="3">
        <v>3826.0</v>
      </c>
      <c r="B3827" s="4" t="str">
        <f>IFERROR(__xludf.DUMMYFUNCTION("""COMPUTED_VALUE"""),"Bash/Shell/PowerShell;C;C++;HTML/CSS;JavaScript;Python;SQL")</f>
        <v>Bash/Shell/PowerShell;C;C++;HTML/CSS;JavaScript;Python;SQL</v>
      </c>
    </row>
    <row r="3828">
      <c r="A3828" s="3">
        <v>3827.0</v>
      </c>
      <c r="B3828" s="4" t="str">
        <f>IFERROR(__xludf.DUMMYFUNCTION("""COMPUTED_VALUE"""),"Dart;Go;JavaScript;Python")</f>
        <v>Dart;Go;JavaScript;Python</v>
      </c>
    </row>
    <row r="3829">
      <c r="A3829" s="3">
        <v>3828.0</v>
      </c>
      <c r="B3829" s="4" t="str">
        <f>IFERROR(__xludf.DUMMYFUNCTION("""COMPUTED_VALUE"""),"Bash/Shell/PowerShell;C#;HTML/CSS;JavaScript;PHP;SQL;TypeScript")</f>
        <v>Bash/Shell/PowerShell;C#;HTML/CSS;JavaScript;PHP;SQL;TypeScript</v>
      </c>
    </row>
    <row r="3830">
      <c r="A3830" s="3">
        <v>3829.0</v>
      </c>
      <c r="B3830" s="4" t="str">
        <f>IFERROR(__xludf.DUMMYFUNCTION("""COMPUTED_VALUE"""),"C;Python;Rust;Scala")</f>
        <v>C;Python;Rust;Scala</v>
      </c>
    </row>
    <row r="3831">
      <c r="A3831" s="3">
        <v>3830.0</v>
      </c>
      <c r="B3831" s="4" t="str">
        <f>IFERROR(__xludf.DUMMYFUNCTION("""COMPUTED_VALUE"""),"Bash/Shell/PowerShell;C++;C#;HTML/CSS;JavaScript;Python;R;WebAssembly")</f>
        <v>Bash/Shell/PowerShell;C++;C#;HTML/CSS;JavaScript;Python;R;WebAssembly</v>
      </c>
    </row>
    <row r="3832">
      <c r="A3832" s="3">
        <v>3831.0</v>
      </c>
      <c r="B3832" s="4" t="str">
        <f>IFERROR(__xludf.DUMMYFUNCTION("""COMPUTED_VALUE"""),"HTML/CSS;Java;JavaScript;Python;R;SQL")</f>
        <v>HTML/CSS;Java;JavaScript;Python;R;SQL</v>
      </c>
    </row>
    <row r="3833">
      <c r="A3833" s="3">
        <v>3832.0</v>
      </c>
      <c r="B3833" s="4" t="str">
        <f>IFERROR(__xludf.DUMMYFUNCTION("""COMPUTED_VALUE"""),"HTML/CSS;Java;JavaScript;PHP;SQL")</f>
        <v>HTML/CSS;Java;JavaScript;PHP;SQL</v>
      </c>
    </row>
    <row r="3834">
      <c r="A3834" s="3">
        <v>3833.0</v>
      </c>
      <c r="B3834" s="4" t="str">
        <f>IFERROR(__xludf.DUMMYFUNCTION("""COMPUTED_VALUE"""),"Java;Kotlin")</f>
        <v>Java;Kotlin</v>
      </c>
    </row>
    <row r="3835">
      <c r="A3835" s="3">
        <v>3834.0</v>
      </c>
      <c r="B3835" s="4" t="str">
        <f>IFERROR(__xludf.DUMMYFUNCTION("""COMPUTED_VALUE"""),"C;C++;C#;HTML/CSS;JavaScript;PHP;Python;SQL")</f>
        <v>C;C++;C#;HTML/CSS;JavaScript;PHP;Python;SQL</v>
      </c>
    </row>
    <row r="3836">
      <c r="A3836" s="3">
        <v>3835.0</v>
      </c>
      <c r="B3836" s="4" t="str">
        <f>IFERROR(__xludf.DUMMYFUNCTION("""COMPUTED_VALUE"""),"HTML/CSS;Java;JavaScript")</f>
        <v>HTML/CSS;Java;JavaScript</v>
      </c>
    </row>
    <row r="3837">
      <c r="A3837" s="3">
        <v>3836.0</v>
      </c>
      <c r="B3837" s="4" t="str">
        <f>IFERROR(__xludf.DUMMYFUNCTION("""COMPUTED_VALUE"""),"Bash/Shell/PowerShell;HTML/CSS;Java;JavaScript;Python;SQL;Other(s):")</f>
        <v>Bash/Shell/PowerShell;HTML/CSS;Java;JavaScript;Python;SQL;Other(s):</v>
      </c>
    </row>
    <row r="3838">
      <c r="A3838" s="3">
        <v>3837.0</v>
      </c>
      <c r="B3838" s="4" t="str">
        <f>IFERROR(__xludf.DUMMYFUNCTION("""COMPUTED_VALUE"""),"Scala")</f>
        <v>Scala</v>
      </c>
    </row>
    <row r="3839">
      <c r="A3839" s="3">
        <v>3838.0</v>
      </c>
      <c r="B3839" s="4" t="str">
        <f>IFERROR(__xludf.DUMMYFUNCTION("""COMPUTED_VALUE"""),"Bash/Shell/PowerShell;Objective-C;Python;R;Swift")</f>
        <v>Bash/Shell/PowerShell;Objective-C;Python;R;Swift</v>
      </c>
    </row>
    <row r="3840">
      <c r="A3840" s="3">
        <v>3839.0</v>
      </c>
      <c r="B3840" s="4" t="str">
        <f>IFERROR(__xludf.DUMMYFUNCTION("""COMPUTED_VALUE"""),"PHP;Python")</f>
        <v>PHP;Python</v>
      </c>
    </row>
    <row r="3841">
      <c r="A3841" s="3">
        <v>3840.0</v>
      </c>
      <c r="B3841" s="4" t="str">
        <f>IFERROR(__xludf.DUMMYFUNCTION("""COMPUTED_VALUE"""),"C#;HTML/CSS;Java;JavaScript;Python")</f>
        <v>C#;HTML/CSS;Java;JavaScript;Python</v>
      </c>
    </row>
    <row r="3842">
      <c r="A3842" s="3">
        <v>3841.0</v>
      </c>
      <c r="B3842" s="4" t="str">
        <f>IFERROR(__xludf.DUMMYFUNCTION("""COMPUTED_VALUE"""),"Bash/Shell/PowerShell;HTML/CSS;PHP")</f>
        <v>Bash/Shell/PowerShell;HTML/CSS;PHP</v>
      </c>
    </row>
    <row r="3843">
      <c r="A3843" s="3">
        <v>3842.0</v>
      </c>
      <c r="B3843" s="4" t="str">
        <f>IFERROR(__xludf.DUMMYFUNCTION("""COMPUTED_VALUE"""),"Assembly;C;C++;Java;Other(s):")</f>
        <v>Assembly;C;C++;Java;Other(s):</v>
      </c>
    </row>
    <row r="3844">
      <c r="A3844" s="3">
        <v>3843.0</v>
      </c>
      <c r="B3844" s="4" t="str">
        <f>IFERROR(__xludf.DUMMYFUNCTION("""COMPUTED_VALUE"""),"Assembly;Bash/Shell/PowerShell;C;C++;C#;Elixir;Erlang;Go;HTML/CSS;Java;JavaScript;Python;SQL")</f>
        <v>Assembly;Bash/Shell/PowerShell;C;C++;C#;Elixir;Erlang;Go;HTML/CSS;Java;JavaScript;Python;SQL</v>
      </c>
    </row>
    <row r="3845">
      <c r="A3845" s="3">
        <v>3844.0</v>
      </c>
      <c r="B3845" s="4" t="str">
        <f>IFERROR(__xludf.DUMMYFUNCTION("""COMPUTED_VALUE"""),"Bash/Shell/PowerShell;C;C++;C#;HTML/CSS;Java;JavaScript;PHP;Python;SQL")</f>
        <v>Bash/Shell/PowerShell;C;C++;C#;HTML/CSS;Java;JavaScript;PHP;Python;SQL</v>
      </c>
    </row>
    <row r="3846">
      <c r="A3846" s="3">
        <v>3845.0</v>
      </c>
      <c r="B3846" s="4" t="str">
        <f>IFERROR(__xludf.DUMMYFUNCTION("""COMPUTED_VALUE"""),"C++")</f>
        <v>C++</v>
      </c>
    </row>
    <row r="3847">
      <c r="A3847" s="3">
        <v>3846.0</v>
      </c>
      <c r="B3847" s="4" t="str">
        <f>IFERROR(__xludf.DUMMYFUNCTION("""COMPUTED_VALUE"""),"HTML/CSS;JavaScript;SQL;TypeScript;VBA")</f>
        <v>HTML/CSS;JavaScript;SQL;TypeScript;VBA</v>
      </c>
    </row>
    <row r="3848">
      <c r="A3848" s="3">
        <v>3847.0</v>
      </c>
      <c r="B3848" s="4" t="str">
        <f>IFERROR(__xludf.DUMMYFUNCTION("""COMPUTED_VALUE"""),"C#;JavaScript")</f>
        <v>C#;JavaScript</v>
      </c>
    </row>
    <row r="3849">
      <c r="A3849" s="3">
        <v>3848.0</v>
      </c>
      <c r="B3849" s="4" t="str">
        <f>IFERROR(__xludf.DUMMYFUNCTION("""COMPUTED_VALUE"""),"HTML/CSS;PHP;SQL")</f>
        <v>HTML/CSS;PHP;SQL</v>
      </c>
    </row>
    <row r="3850">
      <c r="A3850" s="3">
        <v>3849.0</v>
      </c>
      <c r="B3850" s="4" t="str">
        <f>IFERROR(__xludf.DUMMYFUNCTION("""COMPUTED_VALUE"""),"Python")</f>
        <v>Python</v>
      </c>
    </row>
    <row r="3851">
      <c r="A3851" s="3">
        <v>3850.0</v>
      </c>
      <c r="B3851" s="4" t="str">
        <f>IFERROR(__xludf.DUMMYFUNCTION("""COMPUTED_VALUE"""),"C#;HTML/CSS;SQL")</f>
        <v>C#;HTML/CSS;SQL</v>
      </c>
    </row>
    <row r="3852">
      <c r="A3852" s="3">
        <v>3851.0</v>
      </c>
      <c r="B3852" s="4" t="str">
        <f>IFERROR(__xludf.DUMMYFUNCTION("""COMPUTED_VALUE"""),"Bash/Shell/PowerShell;C#;Java;JavaScript;SQL;TypeScript")</f>
        <v>Bash/Shell/PowerShell;C#;Java;JavaScript;SQL;TypeScript</v>
      </c>
    </row>
    <row r="3853">
      <c r="A3853" s="3">
        <v>3852.0</v>
      </c>
      <c r="B3853" s="4" t="str">
        <f>IFERROR(__xludf.DUMMYFUNCTION("""COMPUTED_VALUE"""),"HTML/CSS;Java;JavaScript;PHP;TypeScript")</f>
        <v>HTML/CSS;Java;JavaScript;PHP;TypeScript</v>
      </c>
    </row>
    <row r="3854">
      <c r="A3854" s="3">
        <v>3853.0</v>
      </c>
      <c r="B3854" s="4" t="str">
        <f>IFERROR(__xludf.DUMMYFUNCTION("""COMPUTED_VALUE"""),"C#;HTML/CSS;Java;JavaScript;PHP;R;SQL;VBA")</f>
        <v>C#;HTML/CSS;Java;JavaScript;PHP;R;SQL;VBA</v>
      </c>
    </row>
    <row r="3855">
      <c r="A3855" s="3">
        <v>3854.0</v>
      </c>
      <c r="B3855" s="4" t="str">
        <f>IFERROR(__xludf.DUMMYFUNCTION("""COMPUTED_VALUE"""),"HTML/CSS;Java;JavaScript;PHP;SQL;TypeScript")</f>
        <v>HTML/CSS;Java;JavaScript;PHP;SQL;TypeScript</v>
      </c>
    </row>
    <row r="3856">
      <c r="A3856" s="3">
        <v>3855.0</v>
      </c>
      <c r="B3856" s="4" t="str">
        <f>IFERROR(__xludf.DUMMYFUNCTION("""COMPUTED_VALUE"""),"HTML/CSS;Java;JavaScript;PHP;TypeScript")</f>
        <v>HTML/CSS;Java;JavaScript;PHP;TypeScript</v>
      </c>
    </row>
    <row r="3857">
      <c r="A3857" s="3">
        <v>3856.0</v>
      </c>
      <c r="B3857" s="4" t="str">
        <f>IFERROR(__xludf.DUMMYFUNCTION("""COMPUTED_VALUE"""),"Bash/Shell/PowerShell;Go;HTML/CSS;JavaScript;PHP;SQL")</f>
        <v>Bash/Shell/PowerShell;Go;HTML/CSS;JavaScript;PHP;SQL</v>
      </c>
    </row>
    <row r="3858">
      <c r="A3858" s="3">
        <v>3857.0</v>
      </c>
      <c r="B3858" s="4" t="str">
        <f>IFERROR(__xludf.DUMMYFUNCTION("""COMPUTED_VALUE"""),"C#")</f>
        <v>C#</v>
      </c>
    </row>
    <row r="3859">
      <c r="A3859" s="3">
        <v>3858.0</v>
      </c>
      <c r="B3859" s="4" t="str">
        <f>IFERROR(__xludf.DUMMYFUNCTION("""COMPUTED_VALUE"""),"Python;SQL")</f>
        <v>Python;SQL</v>
      </c>
    </row>
    <row r="3860">
      <c r="A3860" s="3">
        <v>3859.0</v>
      </c>
      <c r="B3860" s="4" t="str">
        <f>IFERROR(__xludf.DUMMYFUNCTION("""COMPUTED_VALUE"""),"HTML/CSS;JavaScript;Other(s):")</f>
        <v>HTML/CSS;JavaScript;Other(s):</v>
      </c>
    </row>
    <row r="3861">
      <c r="A3861" s="3">
        <v>3860.0</v>
      </c>
      <c r="B3861" s="4" t="str">
        <f>IFERROR(__xludf.DUMMYFUNCTION("""COMPUTED_VALUE"""),"C#;HTML/CSS;Java;JavaScript;SQL")</f>
        <v>C#;HTML/CSS;Java;JavaScript;SQL</v>
      </c>
    </row>
    <row r="3862">
      <c r="A3862" s="3">
        <v>3861.0</v>
      </c>
      <c r="B3862" s="4" t="str">
        <f>IFERROR(__xludf.DUMMYFUNCTION("""COMPUTED_VALUE"""),"Java")</f>
        <v>Java</v>
      </c>
    </row>
    <row r="3863">
      <c r="A3863" s="3">
        <v>3862.0</v>
      </c>
      <c r="B3863" s="4" t="str">
        <f>IFERROR(__xludf.DUMMYFUNCTION("""COMPUTED_VALUE"""),"Assembly;Bash/Shell/PowerShell;C++;Clojure;Go;Python")</f>
        <v>Assembly;Bash/Shell/PowerShell;C++;Clojure;Go;Python</v>
      </c>
    </row>
    <row r="3864">
      <c r="A3864" s="3">
        <v>3863.0</v>
      </c>
      <c r="B3864" s="4" t="str">
        <f>IFERROR(__xludf.DUMMYFUNCTION("""COMPUTED_VALUE"""),"Bash/Shell/PowerShell;Java;JavaScript;SQL")</f>
        <v>Bash/Shell/PowerShell;Java;JavaScript;SQL</v>
      </c>
    </row>
    <row r="3865">
      <c r="A3865" s="3">
        <v>3864.0</v>
      </c>
      <c r="B3865" s="4" t="str">
        <f>IFERROR(__xludf.DUMMYFUNCTION("""COMPUTED_VALUE"""),"Bash/Shell/PowerShell;C#;Java;JavaScript;R;SQL")</f>
        <v>Bash/Shell/PowerShell;C#;Java;JavaScript;R;SQL</v>
      </c>
    </row>
    <row r="3866">
      <c r="A3866" s="3">
        <v>3865.0</v>
      </c>
      <c r="B3866" s="4" t="str">
        <f>IFERROR(__xludf.DUMMYFUNCTION("""COMPUTED_VALUE"""),"Go;JavaScript;Python;SQL;TypeScript")</f>
        <v>Go;JavaScript;Python;SQL;TypeScript</v>
      </c>
    </row>
    <row r="3867">
      <c r="A3867" s="3">
        <v>3866.0</v>
      </c>
      <c r="B3867" s="4" t="str">
        <f>IFERROR(__xludf.DUMMYFUNCTION("""COMPUTED_VALUE"""),"HTML/CSS;Java;JavaScript;PHP;Python;SQL")</f>
        <v>HTML/CSS;Java;JavaScript;PHP;Python;SQL</v>
      </c>
    </row>
    <row r="3868">
      <c r="A3868" s="3">
        <v>3867.0</v>
      </c>
      <c r="B3868" s="4" t="str">
        <f>IFERROR(__xludf.DUMMYFUNCTION("""COMPUTED_VALUE"""),"Assembly;Bash/Shell/PowerShell;C;Dart;HTML/CSS;JavaScript;Objective-C;Python;Ruby;SQL;Swift;TypeScript")</f>
        <v>Assembly;Bash/Shell/PowerShell;C;Dart;HTML/CSS;JavaScript;Objective-C;Python;Ruby;SQL;Swift;TypeScript</v>
      </c>
    </row>
    <row r="3869">
      <c r="A3869" s="3">
        <v>3868.0</v>
      </c>
      <c r="B3869" s="4" t="str">
        <f>IFERROR(__xludf.DUMMYFUNCTION("""COMPUTED_VALUE"""),"Bash/Shell/PowerShell;Java;Python;Ruby")</f>
        <v>Bash/Shell/PowerShell;Java;Python;Ruby</v>
      </c>
    </row>
    <row r="3870">
      <c r="A3870" s="3">
        <v>3869.0</v>
      </c>
      <c r="B3870" s="4" t="str">
        <f>IFERROR(__xludf.DUMMYFUNCTION("""COMPUTED_VALUE"""),"Elixir;Java;Kotlin;Python;Rust;SQL;Other(s):")</f>
        <v>Elixir;Java;Kotlin;Python;Rust;SQL;Other(s):</v>
      </c>
    </row>
    <row r="3871">
      <c r="A3871" s="3">
        <v>3870.0</v>
      </c>
      <c r="B3871" s="4" t="str">
        <f>IFERROR(__xludf.DUMMYFUNCTION("""COMPUTED_VALUE"""),"Bash/Shell/PowerShell;Java;JavaScript;SQL;Swift")</f>
        <v>Bash/Shell/PowerShell;Java;JavaScript;SQL;Swift</v>
      </c>
    </row>
    <row r="3872">
      <c r="A3872" s="3">
        <v>3871.0</v>
      </c>
      <c r="B3872" s="4" t="str">
        <f>IFERROR(__xludf.DUMMYFUNCTION("""COMPUTED_VALUE"""),"Ruby")</f>
        <v>Ruby</v>
      </c>
    </row>
    <row r="3873">
      <c r="A3873" s="3">
        <v>3872.0</v>
      </c>
      <c r="B3873" s="4" t="str">
        <f>IFERROR(__xludf.DUMMYFUNCTION("""COMPUTED_VALUE"""),"C++;HTML/CSS;Java;JavaScript;PHP;Python;SQL")</f>
        <v>C++;HTML/CSS;Java;JavaScript;PHP;Python;SQL</v>
      </c>
    </row>
    <row r="3874">
      <c r="A3874" s="3">
        <v>3873.0</v>
      </c>
      <c r="B3874" s="4" t="str">
        <f>IFERROR(__xludf.DUMMYFUNCTION("""COMPUTED_VALUE"""),"C#;HTML/CSS;JavaScript;SQL;TypeScript")</f>
        <v>C#;HTML/CSS;JavaScript;SQL;TypeScript</v>
      </c>
    </row>
    <row r="3875">
      <c r="A3875" s="3">
        <v>3874.0</v>
      </c>
      <c r="B3875" s="4" t="str">
        <f>IFERROR(__xludf.DUMMYFUNCTION("""COMPUTED_VALUE"""),"HTML/CSS;Java;JavaScript;PHP;Swift")</f>
        <v>HTML/CSS;Java;JavaScript;PHP;Swift</v>
      </c>
    </row>
    <row r="3876">
      <c r="A3876" s="3">
        <v>3875.0</v>
      </c>
      <c r="B3876" s="4" t="str">
        <f>IFERROR(__xludf.DUMMYFUNCTION("""COMPUTED_VALUE"""),"F#;HTML/CSS")</f>
        <v>F#;HTML/CSS</v>
      </c>
    </row>
    <row r="3877">
      <c r="A3877" s="3">
        <v>3876.0</v>
      </c>
      <c r="B3877" s="4" t="str">
        <f>IFERROR(__xludf.DUMMYFUNCTION("""COMPUTED_VALUE"""),"Assembly;Bash/Shell/PowerShell;C;C++;HTML/CSS;Python")</f>
        <v>Assembly;Bash/Shell/PowerShell;C;C++;HTML/CSS;Python</v>
      </c>
    </row>
    <row r="3878">
      <c r="A3878" s="3">
        <v>3877.0</v>
      </c>
      <c r="B3878" s="4" t="str">
        <f>IFERROR(__xludf.DUMMYFUNCTION("""COMPUTED_VALUE"""),"Python;R")</f>
        <v>Python;R</v>
      </c>
    </row>
    <row r="3879">
      <c r="A3879" s="3">
        <v>3878.0</v>
      </c>
      <c r="B3879" s="4" t="str">
        <f>IFERROR(__xludf.DUMMYFUNCTION("""COMPUTED_VALUE"""),"Assembly;C;C++;HTML/CSS;Java;JavaScript;PHP;Python;R;SQL;Swift;Other(s):")</f>
        <v>Assembly;C;C++;HTML/CSS;Java;JavaScript;PHP;Python;R;SQL;Swift;Other(s):</v>
      </c>
    </row>
    <row r="3880">
      <c r="A3880" s="3">
        <v>3879.0</v>
      </c>
      <c r="B3880" s="4" t="str">
        <f>IFERROR(__xludf.DUMMYFUNCTION("""COMPUTED_VALUE"""),"Bash/Shell/PowerShell;C++;C#;JavaScript;TypeScript")</f>
        <v>Bash/Shell/PowerShell;C++;C#;JavaScript;TypeScript</v>
      </c>
    </row>
    <row r="3881">
      <c r="A3881" s="3">
        <v>3880.0</v>
      </c>
      <c r="B3881" s="4" t="str">
        <f>IFERROR(__xludf.DUMMYFUNCTION("""COMPUTED_VALUE"""),"C#;HTML/CSS;JavaScript;Python;SQL")</f>
        <v>C#;HTML/CSS;JavaScript;Python;SQL</v>
      </c>
    </row>
    <row r="3882">
      <c r="A3882" s="3">
        <v>3881.0</v>
      </c>
      <c r="B3882" s="4" t="str">
        <f>IFERROR(__xludf.DUMMYFUNCTION("""COMPUTED_VALUE"""),"Bash/Shell/PowerShell;C#;HTML/CSS;JavaScript;PHP;SQL")</f>
        <v>Bash/Shell/PowerShell;C#;HTML/CSS;JavaScript;PHP;SQL</v>
      </c>
    </row>
    <row r="3883">
      <c r="A3883" s="3">
        <v>3882.0</v>
      </c>
      <c r="B3883" s="4" t="str">
        <f>IFERROR(__xludf.DUMMYFUNCTION("""COMPUTED_VALUE"""),"Bash/Shell/PowerShell;Python;Ruby")</f>
        <v>Bash/Shell/PowerShell;Python;Ruby</v>
      </c>
    </row>
    <row r="3884">
      <c r="A3884" s="3">
        <v>3883.0</v>
      </c>
      <c r="B3884" s="4" t="str">
        <f>IFERROR(__xludf.DUMMYFUNCTION("""COMPUTED_VALUE"""),"Bash/Shell/PowerShell;Go;Java;Python;Other(s):")</f>
        <v>Bash/Shell/PowerShell;Go;Java;Python;Other(s):</v>
      </c>
    </row>
    <row r="3885">
      <c r="A3885" s="3">
        <v>3884.0</v>
      </c>
      <c r="B3885" s="4" t="str">
        <f>IFERROR(__xludf.DUMMYFUNCTION("""COMPUTED_VALUE"""),"HTML/CSS;Python;SQL")</f>
        <v>HTML/CSS;Python;SQL</v>
      </c>
    </row>
    <row r="3886">
      <c r="A3886" s="3">
        <v>3885.0</v>
      </c>
      <c r="B3886" s="4" t="str">
        <f>IFERROR(__xludf.DUMMYFUNCTION("""COMPUTED_VALUE"""),"Assembly;HTML/CSS;JavaScript;Ruby;TypeScript")</f>
        <v>Assembly;HTML/CSS;JavaScript;Ruby;TypeScript</v>
      </c>
    </row>
    <row r="3887">
      <c r="A3887" s="3">
        <v>3886.0</v>
      </c>
      <c r="B3887" s="4" t="str">
        <f>IFERROR(__xludf.DUMMYFUNCTION("""COMPUTED_VALUE"""),"Bash/Shell/PowerShell;Python;SQL")</f>
        <v>Bash/Shell/PowerShell;Python;SQL</v>
      </c>
    </row>
    <row r="3888">
      <c r="A3888" s="3">
        <v>3887.0</v>
      </c>
      <c r="B3888" s="4" t="str">
        <f>IFERROR(__xludf.DUMMYFUNCTION("""COMPUTED_VALUE"""),"Bash/Shell/PowerShell;C#;HTML/CSS;Java;JavaScript;Python;R;SQL;Swift;TypeScript;Other(s):")</f>
        <v>Bash/Shell/PowerShell;C#;HTML/CSS;Java;JavaScript;Python;R;SQL;Swift;TypeScript;Other(s):</v>
      </c>
    </row>
    <row r="3889">
      <c r="A3889" s="3">
        <v>3888.0</v>
      </c>
      <c r="B3889" s="4" t="str">
        <f>IFERROR(__xludf.DUMMYFUNCTION("""COMPUTED_VALUE"""),"Bash/Shell/PowerShell;C;C++;Java;Python")</f>
        <v>Bash/Shell/PowerShell;C;C++;Java;Python</v>
      </c>
    </row>
    <row r="3890">
      <c r="A3890" s="3">
        <v>3889.0</v>
      </c>
      <c r="B3890" s="4" t="str">
        <f>IFERROR(__xludf.DUMMYFUNCTION("""COMPUTED_VALUE"""),"Assembly;Bash/Shell/PowerShell;C;Python")</f>
        <v>Assembly;Bash/Shell/PowerShell;C;Python</v>
      </c>
    </row>
    <row r="3891">
      <c r="A3891" s="3">
        <v>3890.0</v>
      </c>
      <c r="B3891" s="4" t="str">
        <f>IFERROR(__xludf.DUMMYFUNCTION("""COMPUTED_VALUE"""),"HTML/CSS;JavaScript;PHP")</f>
        <v>HTML/CSS;JavaScript;PHP</v>
      </c>
    </row>
    <row r="3892">
      <c r="A3892" s="3">
        <v>3891.0</v>
      </c>
      <c r="B3892" s="4" t="str">
        <f>IFERROR(__xludf.DUMMYFUNCTION("""COMPUTED_VALUE"""),"C++;C#;Dart;Java;Kotlin")</f>
        <v>C++;C#;Dart;Java;Kotlin</v>
      </c>
    </row>
    <row r="3893">
      <c r="A3893" s="3">
        <v>3892.0</v>
      </c>
      <c r="B3893" s="4" t="str">
        <f>IFERROR(__xludf.DUMMYFUNCTION("""COMPUTED_VALUE"""),"C#;HTML/CSS;Java;JavaScript")</f>
        <v>C#;HTML/CSS;Java;JavaScript</v>
      </c>
    </row>
    <row r="3894">
      <c r="A3894" s="3">
        <v>3893.0</v>
      </c>
      <c r="B3894" s="4" t="str">
        <f>IFERROR(__xludf.DUMMYFUNCTION("""COMPUTED_VALUE"""),"HTML/CSS;JavaScript;TypeScript")</f>
        <v>HTML/CSS;JavaScript;TypeScript</v>
      </c>
    </row>
    <row r="3895">
      <c r="A3895" s="3">
        <v>3894.0</v>
      </c>
      <c r="B3895" s="4" t="str">
        <f>IFERROR(__xludf.DUMMYFUNCTION("""COMPUTED_VALUE"""),"HTML/CSS;JavaScript;SQL")</f>
        <v>HTML/CSS;JavaScript;SQL</v>
      </c>
    </row>
    <row r="3896">
      <c r="A3896" s="3">
        <v>3895.0</v>
      </c>
      <c r="B3896" s="4" t="str">
        <f>IFERROR(__xludf.DUMMYFUNCTION("""COMPUTED_VALUE"""),"Assembly;C;C++;Clojure;HTML/CSS;Java;JavaScript;Ruby;TypeScript;Other(s):")</f>
        <v>Assembly;C;C++;Clojure;HTML/CSS;Java;JavaScript;Ruby;TypeScript;Other(s):</v>
      </c>
    </row>
    <row r="3897">
      <c r="A3897" s="3">
        <v>3896.0</v>
      </c>
      <c r="B3897" s="4" t="str">
        <f>IFERROR(__xludf.DUMMYFUNCTION("""COMPUTED_VALUE"""),"HTML/CSS;JavaScript;PHP")</f>
        <v>HTML/CSS;JavaScript;PHP</v>
      </c>
    </row>
    <row r="3898">
      <c r="A3898" s="3">
        <v>3897.0</v>
      </c>
      <c r="B3898" s="4" t="str">
        <f>IFERROR(__xludf.DUMMYFUNCTION("""COMPUTED_VALUE"""),"HTML/CSS;Java;JavaScript;PHP;Ruby;SQL")</f>
        <v>HTML/CSS;Java;JavaScript;PHP;Ruby;SQL</v>
      </c>
    </row>
    <row r="3899">
      <c r="A3899" s="3">
        <v>3898.0</v>
      </c>
      <c r="B3899" s="4" t="str">
        <f>IFERROR(__xludf.DUMMYFUNCTION("""COMPUTED_VALUE"""),"C#;HTML/CSS;JavaScript;Objective-C;PHP;SQL;TypeScript")</f>
        <v>C#;HTML/CSS;JavaScript;Objective-C;PHP;SQL;TypeScript</v>
      </c>
    </row>
    <row r="3900">
      <c r="A3900" s="3">
        <v>3899.0</v>
      </c>
      <c r="B3900" s="4" t="str">
        <f>IFERROR(__xludf.DUMMYFUNCTION("""COMPUTED_VALUE"""),"Bash/Shell/PowerShell;HTML/CSS;JavaScript;Python;SQL;TypeScript")</f>
        <v>Bash/Shell/PowerShell;HTML/CSS;JavaScript;Python;SQL;TypeScript</v>
      </c>
    </row>
    <row r="3901">
      <c r="A3901" s="3">
        <v>3900.0</v>
      </c>
      <c r="B3901" s="4" t="str">
        <f>IFERROR(__xludf.DUMMYFUNCTION("""COMPUTED_VALUE"""),"JavaScript;PHP")</f>
        <v>JavaScript;PHP</v>
      </c>
    </row>
    <row r="3902">
      <c r="A3902" s="3">
        <v>3901.0</v>
      </c>
      <c r="B3902" s="4" t="str">
        <f>IFERROR(__xludf.DUMMYFUNCTION("""COMPUTED_VALUE"""),"JavaScript;Python;Other(s):")</f>
        <v>JavaScript;Python;Other(s):</v>
      </c>
    </row>
    <row r="3903">
      <c r="A3903" s="3">
        <v>3902.0</v>
      </c>
      <c r="B3903" s="4" t="str">
        <f>IFERROR(__xludf.DUMMYFUNCTION("""COMPUTED_VALUE"""),"Bash/Shell/PowerShell;Python")</f>
        <v>Bash/Shell/PowerShell;Python</v>
      </c>
    </row>
    <row r="3904">
      <c r="A3904" s="3">
        <v>3903.0</v>
      </c>
      <c r="B3904" s="4" t="str">
        <f>IFERROR(__xludf.DUMMYFUNCTION("""COMPUTED_VALUE"""),"C++;C#;HTML/CSS;Java;JavaScript;PHP;Python")</f>
        <v>C++;C#;HTML/CSS;Java;JavaScript;PHP;Python</v>
      </c>
    </row>
    <row r="3905">
      <c r="A3905" s="3">
        <v>3904.0</v>
      </c>
      <c r="B3905" s="4" t="str">
        <f>IFERROR(__xludf.DUMMYFUNCTION("""COMPUTED_VALUE"""),"Bash/Shell/PowerShell;Java;SQL")</f>
        <v>Bash/Shell/PowerShell;Java;SQL</v>
      </c>
    </row>
    <row r="3906">
      <c r="A3906" s="3">
        <v>3905.0</v>
      </c>
      <c r="B3906" s="4" t="str">
        <f>IFERROR(__xludf.DUMMYFUNCTION("""COMPUTED_VALUE"""),"Assembly;C;C++;HTML/CSS;Java;Python;SQL")</f>
        <v>Assembly;C;C++;HTML/CSS;Java;Python;SQL</v>
      </c>
    </row>
    <row r="3907">
      <c r="A3907" s="3">
        <v>3906.0</v>
      </c>
      <c r="B3907" s="4" t="str">
        <f>IFERROR(__xludf.DUMMYFUNCTION("""COMPUTED_VALUE"""),"C++;HTML/CSS;Java;JavaScript;PHP;SQL")</f>
        <v>C++;HTML/CSS;Java;JavaScript;PHP;SQL</v>
      </c>
    </row>
    <row r="3908">
      <c r="A3908" s="3">
        <v>3907.0</v>
      </c>
      <c r="B3908" s="4" t="str">
        <f>IFERROR(__xludf.DUMMYFUNCTION("""COMPUTED_VALUE"""),"C;C++;Python")</f>
        <v>C;C++;Python</v>
      </c>
    </row>
    <row r="3909">
      <c r="A3909" s="3">
        <v>3908.0</v>
      </c>
      <c r="B3909" s="4" t="str">
        <f>IFERROR(__xludf.DUMMYFUNCTION("""COMPUTED_VALUE"""),"C;C++;C#;Python;R")</f>
        <v>C;C++;C#;Python;R</v>
      </c>
    </row>
    <row r="3910">
      <c r="A3910" s="3">
        <v>3909.0</v>
      </c>
      <c r="B3910" s="4" t="str">
        <f>IFERROR(__xludf.DUMMYFUNCTION("""COMPUTED_VALUE"""),"C++;C#;Python")</f>
        <v>C++;C#;Python</v>
      </c>
    </row>
    <row r="3911">
      <c r="A3911" s="3">
        <v>3910.0</v>
      </c>
      <c r="B3911" s="4" t="str">
        <f>IFERROR(__xludf.DUMMYFUNCTION("""COMPUTED_VALUE"""),"C#;SQL")</f>
        <v>C#;SQL</v>
      </c>
    </row>
    <row r="3912">
      <c r="A3912" s="3">
        <v>3911.0</v>
      </c>
      <c r="B3912" s="4" t="str">
        <f>IFERROR(__xludf.DUMMYFUNCTION("""COMPUTED_VALUE"""),"Python;R;SQL")</f>
        <v>Python;R;SQL</v>
      </c>
    </row>
    <row r="3913">
      <c r="A3913" s="3">
        <v>3912.0</v>
      </c>
      <c r="B3913" s="4" t="str">
        <f>IFERROR(__xludf.DUMMYFUNCTION("""COMPUTED_VALUE"""),"Assembly;Bash/Shell/PowerShell;C;HTML/CSS;Java;JavaScript;PHP;Python;SQL")</f>
        <v>Assembly;Bash/Shell/PowerShell;C;HTML/CSS;Java;JavaScript;PHP;Python;SQL</v>
      </c>
    </row>
    <row r="3914">
      <c r="A3914" s="3">
        <v>3913.0</v>
      </c>
      <c r="B3914" s="4" t="str">
        <f>IFERROR(__xludf.DUMMYFUNCTION("""COMPUTED_VALUE"""),"Bash/Shell/PowerShell;C++;HTML/CSS;JavaScript;Python;R;Rust;SQL")</f>
        <v>Bash/Shell/PowerShell;C++;HTML/CSS;JavaScript;Python;R;Rust;SQL</v>
      </c>
    </row>
    <row r="3915">
      <c r="A3915" s="3">
        <v>3914.0</v>
      </c>
      <c r="B3915" s="4" t="str">
        <f>IFERROR(__xludf.DUMMYFUNCTION("""COMPUTED_VALUE"""),"Bash/Shell/PowerShell;HTML/CSS;Java;JavaScript;Kotlin;PHP;Ruby;SQL;TypeScript")</f>
        <v>Bash/Shell/PowerShell;HTML/CSS;Java;JavaScript;Kotlin;PHP;Ruby;SQL;TypeScript</v>
      </c>
    </row>
    <row r="3916">
      <c r="A3916" s="3">
        <v>3915.0</v>
      </c>
      <c r="B3916" s="4" t="str">
        <f>IFERROR(__xludf.DUMMYFUNCTION("""COMPUTED_VALUE"""),"HTML/CSS;Java;Python;R")</f>
        <v>HTML/CSS;Java;Python;R</v>
      </c>
    </row>
    <row r="3917">
      <c r="A3917" s="3">
        <v>3916.0</v>
      </c>
      <c r="B3917" s="4" t="str">
        <f>IFERROR(__xludf.DUMMYFUNCTION("""COMPUTED_VALUE"""),"C++;Python;Rust")</f>
        <v>C++;Python;Rust</v>
      </c>
    </row>
    <row r="3918">
      <c r="A3918" s="3">
        <v>3917.0</v>
      </c>
      <c r="B3918" s="4" t="str">
        <f>IFERROR(__xludf.DUMMYFUNCTION("""COMPUTED_VALUE"""),"C#;F#;Ruby;SQL")</f>
        <v>C#;F#;Ruby;SQL</v>
      </c>
    </row>
    <row r="3919">
      <c r="A3919" s="3">
        <v>3918.0</v>
      </c>
      <c r="B3919" s="4" t="str">
        <f>IFERROR(__xludf.DUMMYFUNCTION("""COMPUTED_VALUE"""),"HTML/CSS;Java;JavaScript;PHP;TypeScript")</f>
        <v>HTML/CSS;Java;JavaScript;PHP;TypeScript</v>
      </c>
    </row>
    <row r="3920">
      <c r="A3920" s="3">
        <v>3919.0</v>
      </c>
      <c r="B3920" s="4" t="str">
        <f>IFERROR(__xludf.DUMMYFUNCTION("""COMPUTED_VALUE"""),"Bash/Shell/PowerShell;C;C++;HTML/CSS;Java;JavaScript;PHP;Python")</f>
        <v>Bash/Shell/PowerShell;C;C++;HTML/CSS;Java;JavaScript;PHP;Python</v>
      </c>
    </row>
    <row r="3921">
      <c r="A3921" s="3">
        <v>3920.0</v>
      </c>
      <c r="B3921" s="4" t="str">
        <f>IFERROR(__xludf.DUMMYFUNCTION("""COMPUTED_VALUE"""),"Bash/Shell/PowerShell;C;C++;C#;HTML/CSS;Java;JavaScript;PHP;SQL;TypeScript")</f>
        <v>Bash/Shell/PowerShell;C;C++;C#;HTML/CSS;Java;JavaScript;PHP;SQL;TypeScript</v>
      </c>
    </row>
    <row r="3922">
      <c r="A3922" s="3">
        <v>3921.0</v>
      </c>
      <c r="B3922" s="4" t="str">
        <f>IFERROR(__xludf.DUMMYFUNCTION("""COMPUTED_VALUE"""),"HTML/CSS;JavaScript;PHP;SQL;TypeScript;WebAssembly")</f>
        <v>HTML/CSS;JavaScript;PHP;SQL;TypeScript;WebAssembly</v>
      </c>
    </row>
    <row r="3923">
      <c r="A3923" s="3">
        <v>3922.0</v>
      </c>
      <c r="B3923" s="4" t="str">
        <f>IFERROR(__xludf.DUMMYFUNCTION("""COMPUTED_VALUE"""),"Assembly;Bash/Shell/PowerShell;C;C++;HTML/CSS;Java;JavaScript;Objective-C;PHP;Python;SQL")</f>
        <v>Assembly;Bash/Shell/PowerShell;C;C++;HTML/CSS;Java;JavaScript;Objective-C;PHP;Python;SQL</v>
      </c>
    </row>
    <row r="3924">
      <c r="A3924" s="3">
        <v>3923.0</v>
      </c>
      <c r="B3924" s="4" t="str">
        <f>IFERROR(__xludf.DUMMYFUNCTION("""COMPUTED_VALUE"""),"C;C++;C#;HTML/CSS;JavaScript;SQL;TypeScript;VBA")</f>
        <v>C;C++;C#;HTML/CSS;JavaScript;SQL;TypeScript;VBA</v>
      </c>
    </row>
    <row r="3925">
      <c r="A3925" s="3">
        <v>3924.0</v>
      </c>
      <c r="B3925" s="4" t="str">
        <f>IFERROR(__xludf.DUMMYFUNCTION("""COMPUTED_VALUE"""),"Bash/Shell/PowerShell;C#;Dart;Elixir;Erlang;Go;HTML/CSS;JavaScript;Python;Rust;TypeScript")</f>
        <v>Bash/Shell/PowerShell;C#;Dart;Elixir;Erlang;Go;HTML/CSS;JavaScript;Python;Rust;TypeScript</v>
      </c>
    </row>
    <row r="3926">
      <c r="A3926" s="3">
        <v>3925.0</v>
      </c>
      <c r="B3926" s="4" t="str">
        <f>IFERROR(__xludf.DUMMYFUNCTION("""COMPUTED_VALUE"""),"HTML/CSS;JavaScript;PHP;TypeScript;Other(s):")</f>
        <v>HTML/CSS;JavaScript;PHP;TypeScript;Other(s):</v>
      </c>
    </row>
    <row r="3927">
      <c r="A3927" s="3">
        <v>3926.0</v>
      </c>
      <c r="B3927" s="4" t="str">
        <f>IFERROR(__xludf.DUMMYFUNCTION("""COMPUTED_VALUE"""),"HTML/CSS;Java;JavaScript;PHP;SQL")</f>
        <v>HTML/CSS;Java;JavaScript;PHP;SQL</v>
      </c>
    </row>
    <row r="3928">
      <c r="A3928" s="3">
        <v>3927.0</v>
      </c>
      <c r="B3928" s="4" t="str">
        <f>IFERROR(__xludf.DUMMYFUNCTION("""COMPUTED_VALUE"""),"C#;HTML/CSS;JavaScript;TypeScript")</f>
        <v>C#;HTML/CSS;JavaScript;TypeScript</v>
      </c>
    </row>
    <row r="3929">
      <c r="A3929" s="3">
        <v>3928.0</v>
      </c>
      <c r="B3929" s="4" t="str">
        <f>IFERROR(__xludf.DUMMYFUNCTION("""COMPUTED_VALUE"""),"C;C++;HTML/CSS;Java;Objective-C;Swift")</f>
        <v>C;C++;HTML/CSS;Java;Objective-C;Swift</v>
      </c>
    </row>
    <row r="3930">
      <c r="A3930" s="3">
        <v>3929.0</v>
      </c>
      <c r="B3930" s="4" t="str">
        <f>IFERROR(__xludf.DUMMYFUNCTION("""COMPUTED_VALUE"""),"C;C++;HTML/CSS")</f>
        <v>C;C++;HTML/CSS</v>
      </c>
    </row>
    <row r="3931">
      <c r="A3931" s="3">
        <v>3930.0</v>
      </c>
      <c r="B3931" s="4" t="str">
        <f>IFERROR(__xludf.DUMMYFUNCTION("""COMPUTED_VALUE"""),"HTML/CSS;JavaScript;PHP;SQL;TypeScript")</f>
        <v>HTML/CSS;JavaScript;PHP;SQL;TypeScript</v>
      </c>
    </row>
    <row r="3932">
      <c r="A3932" s="3">
        <v>3931.0</v>
      </c>
      <c r="B3932" s="4" t="str">
        <f>IFERROR(__xludf.DUMMYFUNCTION("""COMPUTED_VALUE"""),"HTML/CSS;Java;JavaScript;SQL")</f>
        <v>HTML/CSS;Java;JavaScript;SQL</v>
      </c>
    </row>
    <row r="3933">
      <c r="A3933" s="3">
        <v>3932.0</v>
      </c>
      <c r="B3933" s="4" t="str">
        <f>IFERROR(__xludf.DUMMYFUNCTION("""COMPUTED_VALUE"""),"C;C++;HTML/CSS;Python")</f>
        <v>C;C++;HTML/CSS;Python</v>
      </c>
    </row>
    <row r="3934">
      <c r="A3934" s="3">
        <v>3933.0</v>
      </c>
      <c r="B3934" s="4" t="str">
        <f>IFERROR(__xludf.DUMMYFUNCTION("""COMPUTED_VALUE"""),"HTML/CSS;Java;JavaScript;SQL;TypeScript")</f>
        <v>HTML/CSS;Java;JavaScript;SQL;TypeScript</v>
      </c>
    </row>
    <row r="3935">
      <c r="A3935" s="3">
        <v>3934.0</v>
      </c>
      <c r="B3935" s="4" t="str">
        <f>IFERROR(__xludf.DUMMYFUNCTION("""COMPUTED_VALUE"""),"Bash/Shell/PowerShell;C#;Go;HTML/CSS;JavaScript;Python;SQL;TypeScript")</f>
        <v>Bash/Shell/PowerShell;C#;Go;HTML/CSS;JavaScript;Python;SQL;TypeScript</v>
      </c>
    </row>
    <row r="3936">
      <c r="A3936" s="3">
        <v>3935.0</v>
      </c>
      <c r="B3936" s="4" t="str">
        <f>IFERROR(__xludf.DUMMYFUNCTION("""COMPUTED_VALUE"""),"HTML/CSS;Java;JavaScript")</f>
        <v>HTML/CSS;Java;JavaScript</v>
      </c>
    </row>
    <row r="3937">
      <c r="A3937" s="3">
        <v>3936.0</v>
      </c>
      <c r="B3937" s="4" t="str">
        <f>IFERROR(__xludf.DUMMYFUNCTION("""COMPUTED_VALUE"""),"C#;HTML/CSS;JavaScript;SQL;TypeScript")</f>
        <v>C#;HTML/CSS;JavaScript;SQL;TypeScript</v>
      </c>
    </row>
    <row r="3938">
      <c r="A3938" s="3">
        <v>3937.0</v>
      </c>
      <c r="B3938" s="4" t="str">
        <f>IFERROR(__xludf.DUMMYFUNCTION("""COMPUTED_VALUE"""),"Bash/Shell/PowerShell;C;C++;JavaScript;Objective-C;R;Ruby;Swift")</f>
        <v>Bash/Shell/PowerShell;C;C++;JavaScript;Objective-C;R;Ruby;Swift</v>
      </c>
    </row>
    <row r="3939">
      <c r="A3939" s="3">
        <v>3938.0</v>
      </c>
      <c r="B3939" s="4" t="str">
        <f>IFERROR(__xludf.DUMMYFUNCTION("""COMPUTED_VALUE"""),"Bash/Shell/PowerShell;Go;HTML/CSS;JavaScript;PHP;Python;Ruby;Rust;SQL;TypeScript")</f>
        <v>Bash/Shell/PowerShell;Go;HTML/CSS;JavaScript;PHP;Python;Ruby;Rust;SQL;TypeScript</v>
      </c>
    </row>
    <row r="3940">
      <c r="A3940" s="3">
        <v>3939.0</v>
      </c>
      <c r="B3940" s="4" t="str">
        <f>IFERROR(__xludf.DUMMYFUNCTION("""COMPUTED_VALUE"""),"Bash/Shell/PowerShell;Python")</f>
        <v>Bash/Shell/PowerShell;Python</v>
      </c>
    </row>
    <row r="3941">
      <c r="A3941" s="3">
        <v>3940.0</v>
      </c>
      <c r="B3941" s="4" t="str">
        <f>IFERROR(__xludf.DUMMYFUNCTION("""COMPUTED_VALUE"""),"Java;Kotlin")</f>
        <v>Java;Kotlin</v>
      </c>
    </row>
    <row r="3942">
      <c r="A3942" s="3">
        <v>3941.0</v>
      </c>
      <c r="B3942" s="4" t="str">
        <f>IFERROR(__xludf.DUMMYFUNCTION("""COMPUTED_VALUE"""),"Assembly;Bash/Shell/PowerShell;C;C++;Elixir;Erlang;Go;HTML/CSS;JavaScript;Python;R;Rust;SQL")</f>
        <v>Assembly;Bash/Shell/PowerShell;C;C++;Elixir;Erlang;Go;HTML/CSS;JavaScript;Python;R;Rust;SQL</v>
      </c>
    </row>
    <row r="3943">
      <c r="A3943" s="3">
        <v>3942.0</v>
      </c>
      <c r="B3943" s="4" t="str">
        <f>IFERROR(__xludf.DUMMYFUNCTION("""COMPUTED_VALUE"""),"Bash/Shell/PowerShell;C++;HTML/CSS;JavaScript;Python;SQL")</f>
        <v>Bash/Shell/PowerShell;C++;HTML/CSS;JavaScript;Python;SQL</v>
      </c>
    </row>
    <row r="3944">
      <c r="A3944" s="3">
        <v>3943.0</v>
      </c>
      <c r="B3944" s="4" t="str">
        <f>IFERROR(__xludf.DUMMYFUNCTION("""COMPUTED_VALUE"""),"Bash/Shell/PowerShell;HTML/CSS;Java;JavaScript;Kotlin;TypeScript")</f>
        <v>Bash/Shell/PowerShell;HTML/CSS;Java;JavaScript;Kotlin;TypeScript</v>
      </c>
    </row>
    <row r="3945">
      <c r="A3945" s="3">
        <v>3944.0</v>
      </c>
      <c r="B3945" s="4" t="str">
        <f>IFERROR(__xludf.DUMMYFUNCTION("""COMPUTED_VALUE"""),"HTML/CSS;Java;JavaScript;PHP;Python;SQL")</f>
        <v>HTML/CSS;Java;JavaScript;PHP;Python;SQL</v>
      </c>
    </row>
    <row r="3946">
      <c r="A3946" s="3">
        <v>3945.0</v>
      </c>
      <c r="B3946" s="4" t="str">
        <f>IFERROR(__xludf.DUMMYFUNCTION("""COMPUTED_VALUE"""),"Bash/Shell/PowerShell;HTML/CSS;Java;JavaScript;PHP;Ruby;SQL")</f>
        <v>Bash/Shell/PowerShell;HTML/CSS;Java;JavaScript;PHP;Ruby;SQL</v>
      </c>
    </row>
    <row r="3947">
      <c r="A3947" s="3">
        <v>3946.0</v>
      </c>
      <c r="B3947" s="4" t="str">
        <f>IFERROR(__xludf.DUMMYFUNCTION("""COMPUTED_VALUE"""),"HTML/CSS;Java;SQL")</f>
        <v>HTML/CSS;Java;SQL</v>
      </c>
    </row>
    <row r="3948">
      <c r="A3948" s="3">
        <v>3947.0</v>
      </c>
      <c r="B3948" s="4" t="str">
        <f>IFERROR(__xludf.DUMMYFUNCTION("""COMPUTED_VALUE"""),"Bash/Shell/PowerShell;Java;Kotlin;SQL")</f>
        <v>Bash/Shell/PowerShell;Java;Kotlin;SQL</v>
      </c>
    </row>
    <row r="3949">
      <c r="A3949" s="3">
        <v>3948.0</v>
      </c>
      <c r="B3949" s="4" t="str">
        <f>IFERROR(__xludf.DUMMYFUNCTION("""COMPUTED_VALUE"""),"Assembly;Bash/Shell/PowerShell;C;JavaScript;Python")</f>
        <v>Assembly;Bash/Shell/PowerShell;C;JavaScript;Python</v>
      </c>
    </row>
    <row r="3950">
      <c r="A3950" s="3">
        <v>3949.0</v>
      </c>
      <c r="B3950" s="4" t="str">
        <f>IFERROR(__xludf.DUMMYFUNCTION("""COMPUTED_VALUE"""),"C#;HTML/CSS;JavaScript;SQL;Other(s):")</f>
        <v>C#;HTML/CSS;JavaScript;SQL;Other(s):</v>
      </c>
    </row>
    <row r="3951">
      <c r="A3951" s="3">
        <v>3950.0</v>
      </c>
      <c r="B3951" s="4" t="str">
        <f>IFERROR(__xludf.DUMMYFUNCTION("""COMPUTED_VALUE"""),"Bash/Shell/PowerShell;C++;HTML/CSS;JavaScript;PHP;Python;SQL")</f>
        <v>Bash/Shell/PowerShell;C++;HTML/CSS;JavaScript;PHP;Python;SQL</v>
      </c>
    </row>
    <row r="3952">
      <c r="A3952" s="3">
        <v>3951.0</v>
      </c>
      <c r="B3952" s="4" t="str">
        <f>IFERROR(__xludf.DUMMYFUNCTION("""COMPUTED_VALUE"""),"Bash/Shell/PowerShell;Java;JavaScript;Python;SQL")</f>
        <v>Bash/Shell/PowerShell;Java;JavaScript;Python;SQL</v>
      </c>
    </row>
    <row r="3953">
      <c r="A3953" s="3">
        <v>3952.0</v>
      </c>
      <c r="B3953" s="4" t="str">
        <f>IFERROR(__xludf.DUMMYFUNCTION("""COMPUTED_VALUE"""),"Java;JavaScript;Python;SQL")</f>
        <v>Java;JavaScript;Python;SQL</v>
      </c>
    </row>
    <row r="3954">
      <c r="A3954" s="3">
        <v>3953.0</v>
      </c>
      <c r="B3954" s="4" t="str">
        <f>IFERROR(__xludf.DUMMYFUNCTION("""COMPUTED_VALUE"""),"Bash/Shell/PowerShell;C#;HTML/CSS;JavaScript;Ruby;TypeScript")</f>
        <v>Bash/Shell/PowerShell;C#;HTML/CSS;JavaScript;Ruby;TypeScript</v>
      </c>
    </row>
    <row r="3955">
      <c r="A3955" s="3">
        <v>3954.0</v>
      </c>
      <c r="B3955" s="4" t="str">
        <f>IFERROR(__xludf.DUMMYFUNCTION("""COMPUTED_VALUE"""),"Bash/Shell/PowerShell;Java;Kotlin;SQL")</f>
        <v>Bash/Shell/PowerShell;Java;Kotlin;SQL</v>
      </c>
    </row>
    <row r="3956">
      <c r="A3956" s="3">
        <v>3955.0</v>
      </c>
      <c r="B3956" s="4" t="str">
        <f>IFERROR(__xludf.DUMMYFUNCTION("""COMPUTED_VALUE"""),"Java;SQL")</f>
        <v>Java;SQL</v>
      </c>
    </row>
    <row r="3957">
      <c r="A3957" s="3">
        <v>3956.0</v>
      </c>
      <c r="B3957" s="4" t="str">
        <f>IFERROR(__xludf.DUMMYFUNCTION("""COMPUTED_VALUE"""),"Bash/Shell/PowerShell;HTML/CSS;Java;JavaScript;SQL")</f>
        <v>Bash/Shell/PowerShell;HTML/CSS;Java;JavaScript;SQL</v>
      </c>
    </row>
    <row r="3958">
      <c r="A3958" s="3">
        <v>3957.0</v>
      </c>
      <c r="B3958" s="4" t="str">
        <f>IFERROR(__xludf.DUMMYFUNCTION("""COMPUTED_VALUE"""),"HTML/CSS;JavaScript;PHP;TypeScript")</f>
        <v>HTML/CSS;JavaScript;PHP;TypeScript</v>
      </c>
    </row>
    <row r="3959">
      <c r="A3959" s="3">
        <v>3958.0</v>
      </c>
      <c r="B3959" s="4" t="str">
        <f>IFERROR(__xludf.DUMMYFUNCTION("""COMPUTED_VALUE"""),"C;C++;C#;HTML/CSS;VBA")</f>
        <v>C;C++;C#;HTML/CSS;VBA</v>
      </c>
    </row>
    <row r="3960">
      <c r="A3960" s="3">
        <v>3959.0</v>
      </c>
      <c r="B3960" s="4" t="str">
        <f>IFERROR(__xludf.DUMMYFUNCTION("""COMPUTED_VALUE"""),"Bash/Shell/PowerShell;HTML/CSS;Java;JavaScript;Objective-C;Ruby;Swift")</f>
        <v>Bash/Shell/PowerShell;HTML/CSS;Java;JavaScript;Objective-C;Ruby;Swift</v>
      </c>
    </row>
    <row r="3961">
      <c r="A3961" s="3">
        <v>3960.0</v>
      </c>
      <c r="B3961" s="4" t="str">
        <f>IFERROR(__xludf.DUMMYFUNCTION("""COMPUTED_VALUE"""),"Java;Kotlin")</f>
        <v>Java;Kotlin</v>
      </c>
    </row>
    <row r="3962">
      <c r="A3962" s="3">
        <v>3961.0</v>
      </c>
      <c r="B3962" s="4" t="str">
        <f>IFERROR(__xludf.DUMMYFUNCTION("""COMPUTED_VALUE"""),"C++;C#;HTML/CSS;Java;JavaScript;Python;SQL")</f>
        <v>C++;C#;HTML/CSS;Java;JavaScript;Python;SQL</v>
      </c>
    </row>
    <row r="3963">
      <c r="A3963" s="3">
        <v>3962.0</v>
      </c>
      <c r="B3963" s="4" t="str">
        <f>IFERROR(__xludf.DUMMYFUNCTION("""COMPUTED_VALUE"""),"Bash/Shell/PowerShell;C++;C#;HTML/CSS;Java;JavaScript;PHP;Python;R;SQL")</f>
        <v>Bash/Shell/PowerShell;C++;C#;HTML/CSS;Java;JavaScript;PHP;Python;R;SQL</v>
      </c>
    </row>
    <row r="3964">
      <c r="A3964" s="3">
        <v>3963.0</v>
      </c>
      <c r="B3964" s="4" t="str">
        <f>IFERROR(__xludf.DUMMYFUNCTION("""COMPUTED_VALUE"""),"JavaScript;PHP")</f>
        <v>JavaScript;PHP</v>
      </c>
    </row>
    <row r="3965">
      <c r="A3965" s="3">
        <v>3964.0</v>
      </c>
      <c r="B3965" s="4" t="str">
        <f>IFERROR(__xludf.DUMMYFUNCTION("""COMPUTED_VALUE"""),"Bash/Shell/PowerShell;C;C++;Go;HTML/CSS;JavaScript;PHP;Python;SQL;Swift")</f>
        <v>Bash/Shell/PowerShell;C;C++;Go;HTML/CSS;JavaScript;PHP;Python;SQL;Swift</v>
      </c>
    </row>
    <row r="3966">
      <c r="A3966" s="3">
        <v>3965.0</v>
      </c>
      <c r="B3966" s="4" t="str">
        <f>IFERROR(__xludf.DUMMYFUNCTION("""COMPUTED_VALUE"""),"Bash/Shell/PowerShell;C;Elixir;Go;HTML/CSS;PHP;Python;R;Ruby;Rust;SQL;TypeScript")</f>
        <v>Bash/Shell/PowerShell;C;Elixir;Go;HTML/CSS;PHP;Python;R;Ruby;Rust;SQL;TypeScript</v>
      </c>
    </row>
    <row r="3967">
      <c r="A3967" s="3">
        <v>3966.0</v>
      </c>
      <c r="B3967" s="4" t="str">
        <f>IFERROR(__xludf.DUMMYFUNCTION("""COMPUTED_VALUE"""),"Dart;Go;HTML/CSS;Java;JavaScript;Kotlin;Python")</f>
        <v>Dart;Go;HTML/CSS;Java;JavaScript;Kotlin;Python</v>
      </c>
    </row>
    <row r="3968">
      <c r="A3968" s="3">
        <v>3967.0</v>
      </c>
      <c r="B3968" s="4" t="str">
        <f>IFERROR(__xludf.DUMMYFUNCTION("""COMPUTED_VALUE"""),"Bash/Shell/PowerShell;C;C#;HTML/CSS;Java;JavaScript;Python;R;SQL;VBA")</f>
        <v>Bash/Shell/PowerShell;C;C#;HTML/CSS;Java;JavaScript;Python;R;SQL;VBA</v>
      </c>
    </row>
    <row r="3969">
      <c r="A3969" s="3">
        <v>3968.0</v>
      </c>
      <c r="B3969" s="4" t="str">
        <f>IFERROR(__xludf.DUMMYFUNCTION("""COMPUTED_VALUE"""),"C#;HTML/CSS;JavaScript;Objective-C;SQL;Other(s):")</f>
        <v>C#;HTML/CSS;JavaScript;Objective-C;SQL;Other(s):</v>
      </c>
    </row>
    <row r="3970">
      <c r="A3970" s="3">
        <v>3969.0</v>
      </c>
      <c r="B3970" s="4" t="str">
        <f>IFERROR(__xludf.DUMMYFUNCTION("""COMPUTED_VALUE"""),"Bash/Shell/PowerShell;HTML/CSS;JavaScript;Python;SQL")</f>
        <v>Bash/Shell/PowerShell;HTML/CSS;JavaScript;Python;SQL</v>
      </c>
    </row>
    <row r="3971">
      <c r="A3971" s="3">
        <v>3970.0</v>
      </c>
      <c r="B3971" s="4" t="str">
        <f>IFERROR(__xludf.DUMMYFUNCTION("""COMPUTED_VALUE"""),"Bash/Shell/PowerShell;HTML/CSS;JavaScript;Python;SQL")</f>
        <v>Bash/Shell/PowerShell;HTML/CSS;JavaScript;Python;SQL</v>
      </c>
    </row>
    <row r="3972">
      <c r="A3972" s="3">
        <v>3971.0</v>
      </c>
      <c r="B3972" s="4" t="str">
        <f>IFERROR(__xludf.DUMMYFUNCTION("""COMPUTED_VALUE"""),"Bash/Shell/PowerShell;HTML/CSS;Java;JavaScript;Python;SQL")</f>
        <v>Bash/Shell/PowerShell;HTML/CSS;Java;JavaScript;Python;SQL</v>
      </c>
    </row>
    <row r="3973">
      <c r="A3973" s="3">
        <v>3972.0</v>
      </c>
      <c r="B3973" s="4" t="str">
        <f>IFERROR(__xludf.DUMMYFUNCTION("""COMPUTED_VALUE"""),"Bash/Shell/PowerShell;C#;HTML/CSS;JavaScript;SQL;VBA")</f>
        <v>Bash/Shell/PowerShell;C#;HTML/CSS;JavaScript;SQL;VBA</v>
      </c>
    </row>
    <row r="3974">
      <c r="A3974" s="3">
        <v>3973.0</v>
      </c>
      <c r="B3974" s="4" t="str">
        <f>IFERROR(__xludf.DUMMYFUNCTION("""COMPUTED_VALUE"""),"C;HTML/CSS;JavaScript;Python;Ruby;SQL")</f>
        <v>C;HTML/CSS;JavaScript;Python;Ruby;SQL</v>
      </c>
    </row>
    <row r="3975">
      <c r="A3975" s="3">
        <v>3974.0</v>
      </c>
      <c r="B3975" s="4" t="str">
        <f>IFERROR(__xludf.DUMMYFUNCTION("""COMPUTED_VALUE"""),"C#;Dart;Go;HTML/CSS;JavaScript;Python")</f>
        <v>C#;Dart;Go;HTML/CSS;JavaScript;Python</v>
      </c>
    </row>
    <row r="3976">
      <c r="A3976" s="3">
        <v>3975.0</v>
      </c>
      <c r="B3976" s="4" t="str">
        <f>IFERROR(__xludf.DUMMYFUNCTION("""COMPUTED_VALUE"""),"Bash/Shell/PowerShell;C;HTML/CSS;Java;JavaScript;PHP;Python;Scala;SQL;TypeScript")</f>
        <v>Bash/Shell/PowerShell;C;HTML/CSS;Java;JavaScript;PHP;Python;Scala;SQL;TypeScript</v>
      </c>
    </row>
    <row r="3977">
      <c r="A3977" s="3">
        <v>3976.0</v>
      </c>
      <c r="B3977" s="4" t="str">
        <f>IFERROR(__xludf.DUMMYFUNCTION("""COMPUTED_VALUE"""),"HTML/CSS;JavaScript;Python")</f>
        <v>HTML/CSS;JavaScript;Python</v>
      </c>
    </row>
    <row r="3978">
      <c r="A3978" s="3">
        <v>3977.0</v>
      </c>
      <c r="B3978" s="4" t="str">
        <f>IFERROR(__xludf.DUMMYFUNCTION("""COMPUTED_VALUE"""),"C#;HTML/CSS;Java;JavaScript;SQL;TypeScript")</f>
        <v>C#;HTML/CSS;Java;JavaScript;SQL;TypeScript</v>
      </c>
    </row>
    <row r="3979">
      <c r="A3979" s="3">
        <v>3978.0</v>
      </c>
      <c r="B3979" s="4" t="str">
        <f>IFERROR(__xludf.DUMMYFUNCTION("""COMPUTED_VALUE"""),"Bash/Shell/PowerShell;C#;HTML/CSS;Java;JavaScript;PHP;Python;SQL")</f>
        <v>Bash/Shell/PowerShell;C#;HTML/CSS;Java;JavaScript;PHP;Python;SQL</v>
      </c>
    </row>
    <row r="3980">
      <c r="A3980" s="3">
        <v>3979.0</v>
      </c>
      <c r="B3980" s="4" t="str">
        <f>IFERROR(__xludf.DUMMYFUNCTION("""COMPUTED_VALUE"""),"C;C++;HTML/CSS;Python;SQL")</f>
        <v>C;C++;HTML/CSS;Python;SQL</v>
      </c>
    </row>
    <row r="3981">
      <c r="A3981" s="3">
        <v>3980.0</v>
      </c>
      <c r="B3981" s="4" t="str">
        <f>IFERROR(__xludf.DUMMYFUNCTION("""COMPUTED_VALUE"""),"Bash/Shell/PowerShell;Go;HTML/CSS;Java;JavaScript;TypeScript")</f>
        <v>Bash/Shell/PowerShell;Go;HTML/CSS;Java;JavaScript;TypeScript</v>
      </c>
    </row>
    <row r="3982">
      <c r="A3982" s="3">
        <v>3981.0</v>
      </c>
      <c r="B3982" s="4" t="str">
        <f>IFERROR(__xludf.DUMMYFUNCTION("""COMPUTED_VALUE"""),"Bash/Shell/PowerShell;HTML/CSS;Java;JavaScript;Kotlin;Objective-C;SQL;Swift")</f>
        <v>Bash/Shell/PowerShell;HTML/CSS;Java;JavaScript;Kotlin;Objective-C;SQL;Swift</v>
      </c>
    </row>
    <row r="3983">
      <c r="A3983" s="3">
        <v>3982.0</v>
      </c>
      <c r="B3983" s="4" t="str">
        <f>IFERROR(__xludf.DUMMYFUNCTION("""COMPUTED_VALUE"""),"JavaScript;PHP;SQL")</f>
        <v>JavaScript;PHP;SQL</v>
      </c>
    </row>
    <row r="3984">
      <c r="A3984" s="3">
        <v>3983.0</v>
      </c>
      <c r="B3984" s="4" t="str">
        <f>IFERROR(__xludf.DUMMYFUNCTION("""COMPUTED_VALUE"""),"Assembly;Bash/Shell/PowerShell;C;C++;HTML/CSS;Java;Python;SQL;Other(s):")</f>
        <v>Assembly;Bash/Shell/PowerShell;C;C++;HTML/CSS;Java;Python;SQL;Other(s):</v>
      </c>
    </row>
    <row r="3985">
      <c r="A3985" s="3">
        <v>3984.0</v>
      </c>
      <c r="B3985" s="4" t="str">
        <f>IFERROR(__xludf.DUMMYFUNCTION("""COMPUTED_VALUE"""),"Bash/Shell/PowerShell;C#;HTML/CSS;JavaScript;PHP;Python;SQL;TypeScript")</f>
        <v>Bash/Shell/PowerShell;C#;HTML/CSS;JavaScript;PHP;Python;SQL;TypeScript</v>
      </c>
    </row>
    <row r="3986">
      <c r="A3986" s="3">
        <v>3985.0</v>
      </c>
      <c r="B3986" s="4" t="str">
        <f>IFERROR(__xludf.DUMMYFUNCTION("""COMPUTED_VALUE"""),"JavaScript;PHP;Python;Scala")</f>
        <v>JavaScript;PHP;Python;Scala</v>
      </c>
    </row>
    <row r="3987">
      <c r="A3987" s="3">
        <v>3986.0</v>
      </c>
      <c r="B3987" s="4" t="str">
        <f>IFERROR(__xludf.DUMMYFUNCTION("""COMPUTED_VALUE"""),"Bash/Shell/PowerShell;Clojure;HTML/CSS;Java;JavaScript;Python;Scala;SQL")</f>
        <v>Bash/Shell/PowerShell;Clojure;HTML/CSS;Java;JavaScript;Python;Scala;SQL</v>
      </c>
    </row>
    <row r="3988">
      <c r="A3988" s="3">
        <v>3987.0</v>
      </c>
      <c r="B3988" s="4" t="str">
        <f>IFERROR(__xludf.DUMMYFUNCTION("""COMPUTED_VALUE"""),"C#;HTML/CSS;JavaScript;SQL")</f>
        <v>C#;HTML/CSS;JavaScript;SQL</v>
      </c>
    </row>
    <row r="3989">
      <c r="A3989" s="3">
        <v>3988.0</v>
      </c>
      <c r="B3989" s="4" t="str">
        <f>IFERROR(__xludf.DUMMYFUNCTION("""COMPUTED_VALUE"""),"Bash/Shell/PowerShell;HTML/CSS;JavaScript;PHP;Ruby;Scala")</f>
        <v>Bash/Shell/PowerShell;HTML/CSS;JavaScript;PHP;Ruby;Scala</v>
      </c>
    </row>
    <row r="3990">
      <c r="A3990" s="3">
        <v>3989.0</v>
      </c>
      <c r="B3990" s="4" t="str">
        <f>IFERROR(__xludf.DUMMYFUNCTION("""COMPUTED_VALUE"""),"Java;Python")</f>
        <v>Java;Python</v>
      </c>
    </row>
    <row r="3991">
      <c r="A3991" s="3">
        <v>3990.0</v>
      </c>
      <c r="B3991" s="4" t="str">
        <f>IFERROR(__xludf.DUMMYFUNCTION("""COMPUTED_VALUE"""),"Assembly;Bash/Shell/PowerShell;C++;HTML/CSS;Java;JavaScript;PHP;SQL")</f>
        <v>Assembly;Bash/Shell/PowerShell;C++;HTML/CSS;Java;JavaScript;PHP;SQL</v>
      </c>
    </row>
    <row r="3992">
      <c r="A3992" s="3">
        <v>3991.0</v>
      </c>
      <c r="B3992" s="4" t="str">
        <f>IFERROR(__xludf.DUMMYFUNCTION("""COMPUTED_VALUE"""),"C++;C#;HTML/CSS;Java;TypeScript")</f>
        <v>C++;C#;HTML/CSS;Java;TypeScript</v>
      </c>
    </row>
    <row r="3993">
      <c r="A3993" s="3">
        <v>3992.0</v>
      </c>
      <c r="B3993" s="4" t="str">
        <f>IFERROR(__xludf.DUMMYFUNCTION("""COMPUTED_VALUE"""),"Bash/Shell/PowerShell;C;HTML/CSS;JavaScript")</f>
        <v>Bash/Shell/PowerShell;C;HTML/CSS;JavaScript</v>
      </c>
    </row>
    <row r="3994">
      <c r="A3994" s="3">
        <v>3993.0</v>
      </c>
      <c r="B3994" s="4" t="str">
        <f>IFERROR(__xludf.DUMMYFUNCTION("""COMPUTED_VALUE"""),"HTML/CSS;JavaScript;PHP;Python;SQL")</f>
        <v>HTML/CSS;JavaScript;PHP;Python;SQL</v>
      </c>
    </row>
    <row r="3995">
      <c r="A3995" s="3">
        <v>3994.0</v>
      </c>
      <c r="B3995" s="4" t="str">
        <f>IFERROR(__xludf.DUMMYFUNCTION("""COMPUTED_VALUE"""),"Bash/Shell/PowerShell;C#;Erlang;HTML/CSS;JavaScript;SQL;TypeScript")</f>
        <v>Bash/Shell/PowerShell;C#;Erlang;HTML/CSS;JavaScript;SQL;TypeScript</v>
      </c>
    </row>
    <row r="3996">
      <c r="A3996" s="3">
        <v>3995.0</v>
      </c>
      <c r="B3996" s="4" t="str">
        <f>IFERROR(__xludf.DUMMYFUNCTION("""COMPUTED_VALUE"""),"Assembly;Bash/Shell/PowerShell;C;C++;PHP;Python;SQL;Other(s):")</f>
        <v>Assembly;Bash/Shell/PowerShell;C;C++;PHP;Python;SQL;Other(s):</v>
      </c>
    </row>
    <row r="3997">
      <c r="A3997" s="3">
        <v>3996.0</v>
      </c>
      <c r="B3997" s="4" t="str">
        <f>IFERROR(__xludf.DUMMYFUNCTION("""COMPUTED_VALUE"""),"Bash/Shell/PowerShell;C;HTML/CSS;Java;JavaScript;Objective-C;PHP;SQL;TypeScript")</f>
        <v>Bash/Shell/PowerShell;C;HTML/CSS;Java;JavaScript;Objective-C;PHP;SQL;TypeScript</v>
      </c>
    </row>
    <row r="3998">
      <c r="A3998" s="3">
        <v>3997.0</v>
      </c>
      <c r="B3998" s="4" t="str">
        <f>IFERROR(__xludf.DUMMYFUNCTION("""COMPUTED_VALUE"""),"HTML/CSS;JavaScript;PHP;Python;SQL;TypeScript")</f>
        <v>HTML/CSS;JavaScript;PHP;Python;SQL;TypeScript</v>
      </c>
    </row>
    <row r="3999">
      <c r="A3999" s="3">
        <v>3998.0</v>
      </c>
      <c r="B3999" s="4" t="str">
        <f>IFERROR(__xludf.DUMMYFUNCTION("""COMPUTED_VALUE"""),"Assembly;Bash/Shell/PowerShell;C;Go;Python;Ruby;WebAssembly")</f>
        <v>Assembly;Bash/Shell/PowerShell;C;Go;Python;Ruby;WebAssembly</v>
      </c>
    </row>
    <row r="4000">
      <c r="A4000" s="3">
        <v>3999.0</v>
      </c>
      <c r="B4000" s="4" t="str">
        <f>IFERROR(__xludf.DUMMYFUNCTION("""COMPUTED_VALUE"""),"Bash/Shell/PowerShell;Java;Python")</f>
        <v>Bash/Shell/PowerShell;Java;Python</v>
      </c>
    </row>
    <row r="4001">
      <c r="A4001" s="3">
        <v>4000.0</v>
      </c>
      <c r="B4001" s="4" t="str">
        <f>IFERROR(__xludf.DUMMYFUNCTION("""COMPUTED_VALUE"""),"Bash/Shell/PowerShell;C#;HTML/CSS;JavaScript;SQL;TypeScript")</f>
        <v>Bash/Shell/PowerShell;C#;HTML/CSS;JavaScript;SQL;TypeScript</v>
      </c>
    </row>
    <row r="4002">
      <c r="A4002" s="3">
        <v>4001.0</v>
      </c>
      <c r="B4002" s="4" t="str">
        <f>IFERROR(__xludf.DUMMYFUNCTION("""COMPUTED_VALUE"""),"C#;HTML/CSS;JavaScript;SQL")</f>
        <v>C#;HTML/CSS;JavaScript;SQL</v>
      </c>
    </row>
    <row r="4003">
      <c r="A4003" s="3">
        <v>4002.0</v>
      </c>
      <c r="B4003" s="4" t="str">
        <f>IFERROR(__xludf.DUMMYFUNCTION("""COMPUTED_VALUE"""),"Bash/Shell/PowerShell;C++;C#;HTML/CSS;Java;JavaScript;Python;SQL")</f>
        <v>Bash/Shell/PowerShell;C++;C#;HTML/CSS;Java;JavaScript;Python;SQL</v>
      </c>
    </row>
    <row r="4004">
      <c r="A4004" s="3">
        <v>4003.0</v>
      </c>
      <c r="B4004" s="4" t="str">
        <f>IFERROR(__xludf.DUMMYFUNCTION("""COMPUTED_VALUE"""),"C#;Python;R;SQL")</f>
        <v>C#;Python;R;SQL</v>
      </c>
    </row>
    <row r="4005">
      <c r="A4005" s="3">
        <v>4004.0</v>
      </c>
      <c r="B4005" s="4" t="str">
        <f>IFERROR(__xludf.DUMMYFUNCTION("""COMPUTED_VALUE"""),"Bash/Shell/PowerShell;HTML/CSS;JavaScript;PHP;SQL")</f>
        <v>Bash/Shell/PowerShell;HTML/CSS;JavaScript;PHP;SQL</v>
      </c>
    </row>
    <row r="4006">
      <c r="A4006" s="3">
        <v>4005.0</v>
      </c>
      <c r="B4006" s="4" t="str">
        <f>IFERROR(__xludf.DUMMYFUNCTION("""COMPUTED_VALUE"""),"Bash/Shell/PowerShell;Python;Ruby")</f>
        <v>Bash/Shell/PowerShell;Python;Ruby</v>
      </c>
    </row>
    <row r="4007">
      <c r="A4007" s="3">
        <v>4006.0</v>
      </c>
      <c r="B4007" s="4" t="str">
        <f>IFERROR(__xludf.DUMMYFUNCTION("""COMPUTED_VALUE"""),"Assembly;Bash/Shell/PowerShell;JavaScript;PHP;SQL;VBA")</f>
        <v>Assembly;Bash/Shell/PowerShell;JavaScript;PHP;SQL;VBA</v>
      </c>
    </row>
    <row r="4008">
      <c r="A4008" s="3">
        <v>4007.0</v>
      </c>
      <c r="B4008" s="4" t="str">
        <f>IFERROR(__xludf.DUMMYFUNCTION("""COMPUTED_VALUE"""),"C#;JavaScript")</f>
        <v>C#;JavaScript</v>
      </c>
    </row>
    <row r="4009">
      <c r="A4009" s="3">
        <v>4008.0</v>
      </c>
      <c r="B4009" s="4" t="str">
        <f>IFERROR(__xludf.DUMMYFUNCTION("""COMPUTED_VALUE"""),"Bash/Shell/PowerShell;HTML/CSS;Java;JavaScript;PHP;SQL")</f>
        <v>Bash/Shell/PowerShell;HTML/CSS;Java;JavaScript;PHP;SQL</v>
      </c>
    </row>
    <row r="4010">
      <c r="A4010" s="3">
        <v>4009.0</v>
      </c>
      <c r="B4010" s="4" t="str">
        <f>IFERROR(__xludf.DUMMYFUNCTION("""COMPUTED_VALUE"""),"Assembly;Bash/Shell/PowerShell;C;C++;HTML/CSS;Java;Python;SQL;Other(s):")</f>
        <v>Assembly;Bash/Shell/PowerShell;C;C++;HTML/CSS;Java;Python;SQL;Other(s):</v>
      </c>
    </row>
    <row r="4011">
      <c r="A4011" s="3">
        <v>4010.0</v>
      </c>
      <c r="B4011" s="4" t="str">
        <f>IFERROR(__xludf.DUMMYFUNCTION("""COMPUTED_VALUE"""),"HTML/CSS;Java;JavaScript;PHP;Ruby")</f>
        <v>HTML/CSS;Java;JavaScript;PHP;Ruby</v>
      </c>
    </row>
    <row r="4012">
      <c r="A4012" s="3">
        <v>4011.0</v>
      </c>
      <c r="B4012" s="4" t="str">
        <f>IFERROR(__xludf.DUMMYFUNCTION("""COMPUTED_VALUE"""),"Assembly;Bash/Shell/PowerShell;C;HTML/CSS;Java;JavaScript;Kotlin;PHP;Python;SQL")</f>
        <v>Assembly;Bash/Shell/PowerShell;C;HTML/CSS;Java;JavaScript;Kotlin;PHP;Python;SQL</v>
      </c>
    </row>
    <row r="4013">
      <c r="A4013" s="3">
        <v>4012.0</v>
      </c>
      <c r="B4013" s="4" t="str">
        <f>IFERROR(__xludf.DUMMYFUNCTION("""COMPUTED_VALUE"""),"Bash/Shell/PowerShell;HTML/CSS;JavaScript;PHP;SQL;TypeScript")</f>
        <v>Bash/Shell/PowerShell;HTML/CSS;JavaScript;PHP;SQL;TypeScript</v>
      </c>
    </row>
    <row r="4014">
      <c r="A4014" s="3">
        <v>4013.0</v>
      </c>
      <c r="B4014" s="4" t="str">
        <f>IFERROR(__xludf.DUMMYFUNCTION("""COMPUTED_VALUE"""),"Bash/Shell/PowerShell;HTML/CSS;JavaScript;PHP;SQL")</f>
        <v>Bash/Shell/PowerShell;HTML/CSS;JavaScript;PHP;SQL</v>
      </c>
    </row>
    <row r="4015">
      <c r="A4015" s="3">
        <v>4014.0</v>
      </c>
      <c r="B4015" s="4" t="str">
        <f>IFERROR(__xludf.DUMMYFUNCTION("""COMPUTED_VALUE"""),"Bash/Shell/PowerShell;Erlang;Go;Java;JavaScript;Python;Rust;SQL")</f>
        <v>Bash/Shell/PowerShell;Erlang;Go;Java;JavaScript;Python;Rust;SQL</v>
      </c>
    </row>
    <row r="4016">
      <c r="A4016" s="3">
        <v>4015.0</v>
      </c>
      <c r="B4016" s="4" t="str">
        <f>IFERROR(__xludf.DUMMYFUNCTION("""COMPUTED_VALUE"""),"C#;Java;Python")</f>
        <v>C#;Java;Python</v>
      </c>
    </row>
    <row r="4017">
      <c r="A4017" s="3">
        <v>4016.0</v>
      </c>
      <c r="B4017" s="4" t="str">
        <f>IFERROR(__xludf.DUMMYFUNCTION("""COMPUTED_VALUE"""),"C#;HTML/CSS;Java;JavaScript;PHP;TypeScript")</f>
        <v>C#;HTML/CSS;Java;JavaScript;PHP;TypeScript</v>
      </c>
    </row>
    <row r="4018">
      <c r="A4018" s="3">
        <v>4017.0</v>
      </c>
      <c r="B4018" s="4" t="str">
        <f>IFERROR(__xludf.DUMMYFUNCTION("""COMPUTED_VALUE"""),"Java;JavaScript;TypeScript")</f>
        <v>Java;JavaScript;TypeScript</v>
      </c>
    </row>
    <row r="4019">
      <c r="A4019" s="3">
        <v>4018.0</v>
      </c>
      <c r="B4019" s="4" t="str">
        <f>IFERROR(__xludf.DUMMYFUNCTION("""COMPUTED_VALUE"""),"Bash/Shell/PowerShell;C#;Go;HTML/CSS;JavaScript;SQL;TypeScript")</f>
        <v>Bash/Shell/PowerShell;C#;Go;HTML/CSS;JavaScript;SQL;TypeScript</v>
      </c>
    </row>
    <row r="4020">
      <c r="A4020" s="3">
        <v>4019.0</v>
      </c>
      <c r="B4020" s="4" t="str">
        <f>IFERROR(__xludf.DUMMYFUNCTION("""COMPUTED_VALUE"""),"HTML/CSS;Java;JavaScript;SQL")</f>
        <v>HTML/CSS;Java;JavaScript;SQL</v>
      </c>
    </row>
    <row r="4021">
      <c r="A4021" s="3">
        <v>4020.0</v>
      </c>
      <c r="B4021" s="4" t="str">
        <f>IFERROR(__xludf.DUMMYFUNCTION("""COMPUTED_VALUE"""),"C#;Go;Java;JavaScript;Ruby;SQL;TypeScript")</f>
        <v>C#;Go;Java;JavaScript;Ruby;SQL;TypeScript</v>
      </c>
    </row>
    <row r="4022">
      <c r="A4022" s="3">
        <v>4021.0</v>
      </c>
      <c r="B4022" s="4" t="str">
        <f>IFERROR(__xludf.DUMMYFUNCTION("""COMPUTED_VALUE"""),"Java;JavaScript")</f>
        <v>Java;JavaScript</v>
      </c>
    </row>
    <row r="4023">
      <c r="A4023" s="3">
        <v>4022.0</v>
      </c>
      <c r="B4023" s="4" t="str">
        <f>IFERROR(__xludf.DUMMYFUNCTION("""COMPUTED_VALUE"""),"C#;Go;Java;Python;TypeScript")</f>
        <v>C#;Go;Java;Python;TypeScript</v>
      </c>
    </row>
    <row r="4024">
      <c r="A4024" s="3">
        <v>4023.0</v>
      </c>
      <c r="B4024" s="4" t="str">
        <f>IFERROR(__xludf.DUMMYFUNCTION("""COMPUTED_VALUE"""),"JavaScript;Python;Ruby;SQL")</f>
        <v>JavaScript;Python;Ruby;SQL</v>
      </c>
    </row>
    <row r="4025">
      <c r="A4025" s="3">
        <v>4024.0</v>
      </c>
      <c r="B4025" s="4" t="str">
        <f>IFERROR(__xludf.DUMMYFUNCTION("""COMPUTED_VALUE"""),"Bash/Shell/PowerShell;HTML/CSS;JavaScript;Python;SQL")</f>
        <v>Bash/Shell/PowerShell;HTML/CSS;JavaScript;Python;SQL</v>
      </c>
    </row>
    <row r="4026">
      <c r="A4026" s="3">
        <v>4025.0</v>
      </c>
      <c r="B4026" s="4" t="str">
        <f>IFERROR(__xludf.DUMMYFUNCTION("""COMPUTED_VALUE"""),"C;C++;C#;HTML/CSS;JavaScript;PHP;SQL;Other(s):")</f>
        <v>C;C++;C#;HTML/CSS;JavaScript;PHP;SQL;Other(s):</v>
      </c>
    </row>
    <row r="4027">
      <c r="A4027" s="3">
        <v>4026.0</v>
      </c>
      <c r="B4027" s="4" t="str">
        <f>IFERROR(__xludf.DUMMYFUNCTION("""COMPUTED_VALUE"""),"Assembly;Bash/Shell/PowerShell;C;C++;HTML/CSS;Java;JavaScript;Kotlin;PHP;Python;SQL;TypeScript")</f>
        <v>Assembly;Bash/Shell/PowerShell;C;C++;HTML/CSS;Java;JavaScript;Kotlin;PHP;Python;SQL;TypeScript</v>
      </c>
    </row>
    <row r="4028">
      <c r="A4028" s="3">
        <v>4027.0</v>
      </c>
      <c r="B4028" s="4" t="str">
        <f>IFERROR(__xludf.DUMMYFUNCTION("""COMPUTED_VALUE"""),"Java;JavaScript;R")</f>
        <v>Java;JavaScript;R</v>
      </c>
    </row>
    <row r="4029">
      <c r="A4029" s="3">
        <v>4028.0</v>
      </c>
      <c r="B4029" s="4" t="str">
        <f>IFERROR(__xludf.DUMMYFUNCTION("""COMPUTED_VALUE"""),"Assembly;C++;Java;JavaScript;VBA;Other(s):")</f>
        <v>Assembly;C++;Java;JavaScript;VBA;Other(s):</v>
      </c>
    </row>
    <row r="4030">
      <c r="A4030" s="3">
        <v>4029.0</v>
      </c>
      <c r="B4030" s="4" t="str">
        <f>IFERROR(__xludf.DUMMYFUNCTION("""COMPUTED_VALUE"""),"HTML/CSS;JavaScript;PHP;Python;SQL")</f>
        <v>HTML/CSS;JavaScript;PHP;Python;SQL</v>
      </c>
    </row>
    <row r="4031">
      <c r="A4031" s="3">
        <v>4030.0</v>
      </c>
      <c r="B4031" s="4" t="str">
        <f>IFERROR(__xludf.DUMMYFUNCTION("""COMPUTED_VALUE"""),"R;SQL")</f>
        <v>R;SQL</v>
      </c>
    </row>
    <row r="4032">
      <c r="A4032" s="3">
        <v>4031.0</v>
      </c>
      <c r="B4032" s="4" t="str">
        <f>IFERROR(__xludf.DUMMYFUNCTION("""COMPUTED_VALUE"""),"C#;Java;JavaScript;SQL;TypeScript")</f>
        <v>C#;Java;JavaScript;SQL;TypeScript</v>
      </c>
    </row>
    <row r="4033">
      <c r="A4033" s="3">
        <v>4032.0</v>
      </c>
      <c r="B4033" s="4" t="str">
        <f>IFERROR(__xludf.DUMMYFUNCTION("""COMPUTED_VALUE"""),"Bash/Shell/PowerShell;HTML/CSS;JavaScript;Python;SQL")</f>
        <v>Bash/Shell/PowerShell;HTML/CSS;JavaScript;Python;SQL</v>
      </c>
    </row>
    <row r="4034">
      <c r="A4034" s="3">
        <v>4033.0</v>
      </c>
      <c r="B4034" s="4" t="str">
        <f>IFERROR(__xludf.DUMMYFUNCTION("""COMPUTED_VALUE"""),"C#;Java;SQL")</f>
        <v>C#;Java;SQL</v>
      </c>
    </row>
    <row r="4035">
      <c r="A4035" s="3">
        <v>4034.0</v>
      </c>
      <c r="B4035" s="4" t="str">
        <f>IFERROR(__xludf.DUMMYFUNCTION("""COMPUTED_VALUE"""),"Assembly;Bash/Shell/PowerShell;C;HTML/CSS;Java;JavaScript;Kotlin;Python;Ruby;Rust")</f>
        <v>Assembly;Bash/Shell/PowerShell;C;HTML/CSS;Java;JavaScript;Kotlin;Python;Ruby;Rust</v>
      </c>
    </row>
    <row r="4036">
      <c r="A4036" s="3">
        <v>4035.0</v>
      </c>
      <c r="B4036" s="4" t="str">
        <f>IFERROR(__xludf.DUMMYFUNCTION("""COMPUTED_VALUE"""),"C#;HTML/CSS;Java;JavaScript;SQL;Swift")</f>
        <v>C#;HTML/CSS;Java;JavaScript;SQL;Swift</v>
      </c>
    </row>
    <row r="4037">
      <c r="A4037" s="3">
        <v>4036.0</v>
      </c>
      <c r="B4037" s="4" t="str">
        <f>IFERROR(__xludf.DUMMYFUNCTION("""COMPUTED_VALUE"""),"C++;C#;Go;HTML/CSS;JavaScript;Python;Ruby;Rust;TypeScript")</f>
        <v>C++;C#;Go;HTML/CSS;JavaScript;Python;Ruby;Rust;TypeScript</v>
      </c>
    </row>
    <row r="4038">
      <c r="A4038" s="3">
        <v>4037.0</v>
      </c>
      <c r="B4038" s="4" t="str">
        <f>IFERROR(__xludf.DUMMYFUNCTION("""COMPUTED_VALUE"""),"Java;JavaScript;Kotlin")</f>
        <v>Java;JavaScript;Kotlin</v>
      </c>
    </row>
    <row r="4039">
      <c r="A4039" s="3">
        <v>4038.0</v>
      </c>
      <c r="B4039" s="4" t="str">
        <f>IFERROR(__xludf.DUMMYFUNCTION("""COMPUTED_VALUE"""),"Bash/Shell/PowerShell;C;C++;C#;HTML/CSS;JavaScript;SQL;TypeScript")</f>
        <v>Bash/Shell/PowerShell;C;C++;C#;HTML/CSS;JavaScript;SQL;TypeScript</v>
      </c>
    </row>
    <row r="4040">
      <c r="A4040" s="3">
        <v>4039.0</v>
      </c>
      <c r="B4040" s="4" t="str">
        <f>IFERROR(__xludf.DUMMYFUNCTION("""COMPUTED_VALUE"""),"C#;HTML/CSS;JavaScript;PHP;SQL;Other(s):")</f>
        <v>C#;HTML/CSS;JavaScript;PHP;SQL;Other(s):</v>
      </c>
    </row>
    <row r="4041">
      <c r="A4041" s="3">
        <v>4040.0</v>
      </c>
      <c r="B4041" s="4" t="str">
        <f>IFERROR(__xludf.DUMMYFUNCTION("""COMPUTED_VALUE"""),"Bash/Shell/PowerShell;Elixir;Erlang;HTML/CSS;JavaScript;Python;SQL")</f>
        <v>Bash/Shell/PowerShell;Elixir;Erlang;HTML/CSS;JavaScript;Python;SQL</v>
      </c>
    </row>
    <row r="4042">
      <c r="A4042" s="3">
        <v>4041.0</v>
      </c>
      <c r="B4042" s="4" t="str">
        <f>IFERROR(__xludf.DUMMYFUNCTION("""COMPUTED_VALUE"""),"Bash/Shell/PowerShell;C++;JavaScript;Python;R;SQL")</f>
        <v>Bash/Shell/PowerShell;C++;JavaScript;Python;R;SQL</v>
      </c>
    </row>
    <row r="4043">
      <c r="A4043" s="3">
        <v>4042.0</v>
      </c>
      <c r="B4043" s="4" t="str">
        <f>IFERROR(__xludf.DUMMYFUNCTION("""COMPUTED_VALUE"""),"Bash/Shell/PowerShell;C#;HTML/CSS;JavaScript;Swift;TypeScript")</f>
        <v>Bash/Shell/PowerShell;C#;HTML/CSS;JavaScript;Swift;TypeScript</v>
      </c>
    </row>
    <row r="4044">
      <c r="A4044" s="3">
        <v>4043.0</v>
      </c>
      <c r="B4044" s="4" t="str">
        <f>IFERROR(__xludf.DUMMYFUNCTION("""COMPUTED_VALUE"""),"C#;HTML/CSS;JavaScript;SQL;TypeScript")</f>
        <v>C#;HTML/CSS;JavaScript;SQL;TypeScript</v>
      </c>
    </row>
    <row r="4045">
      <c r="A4045" s="3">
        <v>4044.0</v>
      </c>
      <c r="B4045" s="4" t="str">
        <f>IFERROR(__xludf.DUMMYFUNCTION("""COMPUTED_VALUE"""),"C;C++")</f>
        <v>C;C++</v>
      </c>
    </row>
    <row r="4046">
      <c r="A4046" s="3">
        <v>4045.0</v>
      </c>
      <c r="B4046" s="4" t="str">
        <f>IFERROR(__xludf.DUMMYFUNCTION("""COMPUTED_VALUE"""),"HTML/CSS;JavaScript;Ruby;TypeScript")</f>
        <v>HTML/CSS;JavaScript;Ruby;TypeScript</v>
      </c>
    </row>
    <row r="4047">
      <c r="A4047" s="3">
        <v>4046.0</v>
      </c>
      <c r="B4047" s="4" t="str">
        <f>IFERROR(__xludf.DUMMYFUNCTION("""COMPUTED_VALUE"""),"C;HTML/CSS;Java;JavaScript;Python;Swift")</f>
        <v>C;HTML/CSS;Java;JavaScript;Python;Swift</v>
      </c>
    </row>
    <row r="4048">
      <c r="A4048" s="3">
        <v>4047.0</v>
      </c>
      <c r="B4048" s="4" t="str">
        <f>IFERROR(__xludf.DUMMYFUNCTION("""COMPUTED_VALUE"""),"C#;HTML/CSS;JavaScript;TypeScript")</f>
        <v>C#;HTML/CSS;JavaScript;TypeScript</v>
      </c>
    </row>
    <row r="4049">
      <c r="A4049" s="3">
        <v>4048.0</v>
      </c>
      <c r="B4049" s="4" t="str">
        <f>IFERROR(__xludf.DUMMYFUNCTION("""COMPUTED_VALUE"""),"C#;HTML/CSS;JavaScript;Python;SQL;VBA")</f>
        <v>C#;HTML/CSS;JavaScript;Python;SQL;VBA</v>
      </c>
    </row>
    <row r="4050">
      <c r="A4050" s="3">
        <v>4049.0</v>
      </c>
      <c r="B4050" s="4" t="str">
        <f>IFERROR(__xludf.DUMMYFUNCTION("""COMPUTED_VALUE"""),"Bash/Shell/PowerShell;C#;Java;JavaScript;SQL;TypeScript;Other(s):")</f>
        <v>Bash/Shell/PowerShell;C#;Java;JavaScript;SQL;TypeScript;Other(s):</v>
      </c>
    </row>
    <row r="4051">
      <c r="A4051" s="3">
        <v>4050.0</v>
      </c>
      <c r="B4051" s="4" t="str">
        <f>IFERROR(__xludf.DUMMYFUNCTION("""COMPUTED_VALUE"""),"HTML/CSS;JavaScript;PHP;SQL")</f>
        <v>HTML/CSS;JavaScript;PHP;SQL</v>
      </c>
    </row>
    <row r="4052">
      <c r="A4052" s="3">
        <v>4051.0</v>
      </c>
      <c r="B4052" s="4" t="str">
        <f>IFERROR(__xludf.DUMMYFUNCTION("""COMPUTED_VALUE"""),"HTML/CSS;JavaScript;Ruby")</f>
        <v>HTML/CSS;JavaScript;Ruby</v>
      </c>
    </row>
    <row r="4053">
      <c r="A4053" s="3">
        <v>4052.0</v>
      </c>
      <c r="B4053" s="4" t="str">
        <f>IFERROR(__xludf.DUMMYFUNCTION("""COMPUTED_VALUE"""),"HTML/CSS;JavaScript;PHP;SQL;TypeScript;Other(s):")</f>
        <v>HTML/CSS;JavaScript;PHP;SQL;TypeScript;Other(s):</v>
      </c>
    </row>
    <row r="4054">
      <c r="A4054" s="3">
        <v>4053.0</v>
      </c>
      <c r="B4054" s="4" t="str">
        <f>IFERROR(__xludf.DUMMYFUNCTION("""COMPUTED_VALUE"""),"Bash/Shell/PowerShell;C#;HTML/CSS;JavaScript;SQL;TypeScript")</f>
        <v>Bash/Shell/PowerShell;C#;HTML/CSS;JavaScript;SQL;TypeScript</v>
      </c>
    </row>
    <row r="4055">
      <c r="A4055" s="3">
        <v>4054.0</v>
      </c>
      <c r="B4055" s="4" t="str">
        <f>IFERROR(__xludf.DUMMYFUNCTION("""COMPUTED_VALUE"""),"Python")</f>
        <v>Python</v>
      </c>
    </row>
    <row r="4056">
      <c r="A4056" s="3">
        <v>4055.0</v>
      </c>
      <c r="B4056" s="4" t="str">
        <f>IFERROR(__xludf.DUMMYFUNCTION("""COMPUTED_VALUE"""),"Bash/Shell/PowerShell;C#;Go;HTML/CSS;JavaScript;SQL;TypeScript")</f>
        <v>Bash/Shell/PowerShell;C#;Go;HTML/CSS;JavaScript;SQL;TypeScript</v>
      </c>
    </row>
    <row r="4057">
      <c r="A4057" s="3">
        <v>4056.0</v>
      </c>
      <c r="B4057" s="4" t="str">
        <f>IFERROR(__xludf.DUMMYFUNCTION("""COMPUTED_VALUE"""),"C#;Erlang;HTML/CSS;JavaScript;Ruby;SQL;TypeScript")</f>
        <v>C#;Erlang;HTML/CSS;JavaScript;Ruby;SQL;TypeScript</v>
      </c>
    </row>
    <row r="4058">
      <c r="A4058" s="3">
        <v>4057.0</v>
      </c>
      <c r="B4058" s="4" t="str">
        <f>IFERROR(__xludf.DUMMYFUNCTION("""COMPUTED_VALUE"""),"Assembly;Bash/Shell/PowerShell;C;C++;Go;Java;JavaScript;Objective-C;Python;SQL")</f>
        <v>Assembly;Bash/Shell/PowerShell;C;C++;Go;Java;JavaScript;Objective-C;Python;SQL</v>
      </c>
    </row>
    <row r="4059">
      <c r="A4059" s="3">
        <v>4058.0</v>
      </c>
      <c r="B4059" s="4" t="str">
        <f>IFERROR(__xludf.DUMMYFUNCTION("""COMPUTED_VALUE"""),"Bash/Shell/PowerShell;C;C++;HTML/CSS;Java;JavaScript;Kotlin;PHP;Python;SQL")</f>
        <v>Bash/Shell/PowerShell;C;C++;HTML/CSS;Java;JavaScript;Kotlin;PHP;Python;SQL</v>
      </c>
    </row>
    <row r="4060">
      <c r="A4060" s="3">
        <v>4059.0</v>
      </c>
      <c r="B4060" s="4" t="str">
        <f>IFERROR(__xludf.DUMMYFUNCTION("""COMPUTED_VALUE"""),"C#;HTML/CSS;Java;JavaScript;Python;SQL;TypeScript")</f>
        <v>C#;HTML/CSS;Java;JavaScript;Python;SQL;TypeScript</v>
      </c>
    </row>
    <row r="4061">
      <c r="A4061" s="3">
        <v>4060.0</v>
      </c>
      <c r="B4061" s="4" t="str">
        <f>IFERROR(__xludf.DUMMYFUNCTION("""COMPUTED_VALUE"""),"Java;JavaScript;Python;SQL")</f>
        <v>Java;JavaScript;Python;SQL</v>
      </c>
    </row>
    <row r="4062">
      <c r="A4062" s="3">
        <v>4061.0</v>
      </c>
      <c r="B4062" s="4" t="str">
        <f>IFERROR(__xludf.DUMMYFUNCTION("""COMPUTED_VALUE"""),"Java;JavaScript;PHP;SQL")</f>
        <v>Java;JavaScript;PHP;SQL</v>
      </c>
    </row>
    <row r="4063">
      <c r="A4063" s="3">
        <v>4062.0</v>
      </c>
      <c r="B4063" s="4" t="str">
        <f>IFERROR(__xludf.DUMMYFUNCTION("""COMPUTED_VALUE"""),"C#;HTML/CSS;Python;SQL;TypeScript")</f>
        <v>C#;HTML/CSS;Python;SQL;TypeScript</v>
      </c>
    </row>
    <row r="4064">
      <c r="A4064" s="3">
        <v>4063.0</v>
      </c>
      <c r="B4064" s="4" t="str">
        <f>IFERROR(__xludf.DUMMYFUNCTION("""COMPUTED_VALUE"""),"Java;JavaScript;Python;SQL")</f>
        <v>Java;JavaScript;Python;SQL</v>
      </c>
    </row>
    <row r="4065">
      <c r="A4065" s="3">
        <v>4064.0</v>
      </c>
      <c r="B4065" s="4" t="str">
        <f>IFERROR(__xludf.DUMMYFUNCTION("""COMPUTED_VALUE"""),"Assembly;Bash/Shell/PowerShell;C;C++;Python")</f>
        <v>Assembly;Bash/Shell/PowerShell;C;C++;Python</v>
      </c>
    </row>
    <row r="4066">
      <c r="A4066" s="3">
        <v>4065.0</v>
      </c>
      <c r="B4066" s="4" t="str">
        <f>IFERROR(__xludf.DUMMYFUNCTION("""COMPUTED_VALUE"""),"C#;HTML/CSS;Java;JavaScript;PHP;Ruby;SQL;TypeScript")</f>
        <v>C#;HTML/CSS;Java;JavaScript;PHP;Ruby;SQL;TypeScript</v>
      </c>
    </row>
    <row r="4067">
      <c r="A4067" s="3">
        <v>4066.0</v>
      </c>
      <c r="B4067" s="4" t="str">
        <f>IFERROR(__xludf.DUMMYFUNCTION("""COMPUTED_VALUE"""),"C++;JavaScript;SQL")</f>
        <v>C++;JavaScript;SQL</v>
      </c>
    </row>
    <row r="4068">
      <c r="A4068" s="3">
        <v>4067.0</v>
      </c>
      <c r="B4068" s="4" t="str">
        <f>IFERROR(__xludf.DUMMYFUNCTION("""COMPUTED_VALUE"""),"Bash/Shell/PowerShell;C#;HTML/CSS;JavaScript;Ruby;SQL")</f>
        <v>Bash/Shell/PowerShell;C#;HTML/CSS;JavaScript;Ruby;SQL</v>
      </c>
    </row>
    <row r="4069">
      <c r="A4069" s="3">
        <v>4068.0</v>
      </c>
      <c r="B4069" s="4" t="str">
        <f>IFERROR(__xludf.DUMMYFUNCTION("""COMPUTED_VALUE"""),"Bash/Shell/PowerShell;Python;Other(s):")</f>
        <v>Bash/Shell/PowerShell;Python;Other(s):</v>
      </c>
    </row>
    <row r="4070">
      <c r="A4070" s="3">
        <v>4069.0</v>
      </c>
      <c r="B4070" s="4" t="str">
        <f>IFERROR(__xludf.DUMMYFUNCTION("""COMPUTED_VALUE"""),"C#;HTML/CSS;JavaScript;SQL;TypeScript")</f>
        <v>C#;HTML/CSS;JavaScript;SQL;TypeScript</v>
      </c>
    </row>
    <row r="4071">
      <c r="A4071" s="3">
        <v>4070.0</v>
      </c>
      <c r="B4071" s="4" t="str">
        <f>IFERROR(__xludf.DUMMYFUNCTION("""COMPUTED_VALUE"""),"Bash/Shell/PowerShell;HTML/CSS;Java;JavaScript;PHP;Ruby;Scala;TypeScript")</f>
        <v>Bash/Shell/PowerShell;HTML/CSS;Java;JavaScript;PHP;Ruby;Scala;TypeScript</v>
      </c>
    </row>
    <row r="4072">
      <c r="A4072" s="3">
        <v>4071.0</v>
      </c>
      <c r="B4072" s="4" t="str">
        <f>IFERROR(__xludf.DUMMYFUNCTION("""COMPUTED_VALUE"""),"C++;HTML/CSS;JavaScript")</f>
        <v>C++;HTML/CSS;JavaScript</v>
      </c>
    </row>
    <row r="4073">
      <c r="A4073" s="3">
        <v>4072.0</v>
      </c>
      <c r="B4073" s="4" t="str">
        <f>IFERROR(__xludf.DUMMYFUNCTION("""COMPUTED_VALUE"""),"Assembly;Bash/Shell/PowerShell;C++;HTML/CSS;Java;JavaScript;Kotlin;SQL;TypeScript")</f>
        <v>Assembly;Bash/Shell/PowerShell;C++;HTML/CSS;Java;JavaScript;Kotlin;SQL;TypeScript</v>
      </c>
    </row>
    <row r="4074">
      <c r="A4074" s="3">
        <v>4073.0</v>
      </c>
      <c r="B4074" s="4" t="str">
        <f>IFERROR(__xludf.DUMMYFUNCTION("""COMPUTED_VALUE"""),"Java;TypeScript")</f>
        <v>Java;TypeScript</v>
      </c>
    </row>
    <row r="4075">
      <c r="A4075" s="3">
        <v>4074.0</v>
      </c>
      <c r="B4075" s="4" t="str">
        <f>IFERROR(__xludf.DUMMYFUNCTION("""COMPUTED_VALUE"""),"C;C++;HTML/CSS;Java;JavaScript;Python")</f>
        <v>C;C++;HTML/CSS;Java;JavaScript;Python</v>
      </c>
    </row>
    <row r="4076">
      <c r="A4076" s="3">
        <v>4075.0</v>
      </c>
      <c r="B4076" s="4" t="str">
        <f>IFERROR(__xludf.DUMMYFUNCTION("""COMPUTED_VALUE"""),"HTML/CSS;Java;JavaScript;SQL")</f>
        <v>HTML/CSS;Java;JavaScript;SQL</v>
      </c>
    </row>
    <row r="4077">
      <c r="A4077" s="3">
        <v>4076.0</v>
      </c>
      <c r="B4077" s="4" t="str">
        <f>IFERROR(__xludf.DUMMYFUNCTION("""COMPUTED_VALUE"""),"Assembly;C;C#;F#;Objective-C")</f>
        <v>Assembly;C;C#;F#;Objective-C</v>
      </c>
    </row>
    <row r="4078">
      <c r="A4078" s="3">
        <v>4077.0</v>
      </c>
      <c r="B4078" s="4" t="str">
        <f>IFERROR(__xludf.DUMMYFUNCTION("""COMPUTED_VALUE"""),"C;C++;HTML/CSS;Java;JavaScript;PHP;Python;SQL")</f>
        <v>C;C++;HTML/CSS;Java;JavaScript;PHP;Python;SQL</v>
      </c>
    </row>
    <row r="4079">
      <c r="A4079" s="3">
        <v>4078.0</v>
      </c>
      <c r="B4079" s="4" t="str">
        <f>IFERROR(__xludf.DUMMYFUNCTION("""COMPUTED_VALUE"""),"C++;Python")</f>
        <v>C++;Python</v>
      </c>
    </row>
    <row r="4080">
      <c r="A4080" s="3">
        <v>4079.0</v>
      </c>
      <c r="B4080" s="4" t="str">
        <f>IFERROR(__xludf.DUMMYFUNCTION("""COMPUTED_VALUE"""),"HTML/CSS;Java;JavaScript;SQL")</f>
        <v>HTML/CSS;Java;JavaScript;SQL</v>
      </c>
    </row>
    <row r="4081">
      <c r="A4081" s="3">
        <v>4080.0</v>
      </c>
      <c r="B4081" s="4" t="str">
        <f>IFERROR(__xludf.DUMMYFUNCTION("""COMPUTED_VALUE"""),"C#;HTML/CSS;JavaScript;SQL")</f>
        <v>C#;HTML/CSS;JavaScript;SQL</v>
      </c>
    </row>
    <row r="4082">
      <c r="A4082" s="3">
        <v>4081.0</v>
      </c>
      <c r="B4082" s="4" t="str">
        <f>IFERROR(__xludf.DUMMYFUNCTION("""COMPUTED_VALUE"""),"Bash/Shell/PowerShell;C;C++;Java;Objective-C;PHP;Python")</f>
        <v>Bash/Shell/PowerShell;C;C++;Java;Objective-C;PHP;Python</v>
      </c>
    </row>
    <row r="4083">
      <c r="A4083" s="3">
        <v>4082.0</v>
      </c>
      <c r="B4083" s="4" t="str">
        <f>IFERROR(__xludf.DUMMYFUNCTION("""COMPUTED_VALUE"""),"Assembly;C;C#;Dart;Erlang;HTML/CSS;Java;Kotlin;PHP;R;Rust;SQL;TypeScript;WebAssembly")</f>
        <v>Assembly;C;C#;Dart;Erlang;HTML/CSS;Java;Kotlin;PHP;R;Rust;SQL;TypeScript;WebAssembly</v>
      </c>
    </row>
    <row r="4084">
      <c r="A4084" s="3">
        <v>4083.0</v>
      </c>
      <c r="B4084" s="4" t="str">
        <f>IFERROR(__xludf.DUMMYFUNCTION("""COMPUTED_VALUE"""),"Java;JavaScript")</f>
        <v>Java;JavaScript</v>
      </c>
    </row>
    <row r="4085">
      <c r="A4085" s="3">
        <v>4084.0</v>
      </c>
      <c r="B4085" s="4" t="str">
        <f>IFERROR(__xludf.DUMMYFUNCTION("""COMPUTED_VALUE"""),"HTML/CSS;JavaScript;Python;SQL")</f>
        <v>HTML/CSS;JavaScript;Python;SQL</v>
      </c>
    </row>
    <row r="4086">
      <c r="A4086" s="3">
        <v>4085.0</v>
      </c>
      <c r="B4086" s="4" t="str">
        <f>IFERROR(__xludf.DUMMYFUNCTION("""COMPUTED_VALUE"""),"Go;PHP")</f>
        <v>Go;PHP</v>
      </c>
    </row>
    <row r="4087">
      <c r="A4087" s="3">
        <v>4086.0</v>
      </c>
      <c r="B4087" s="4" t="str">
        <f>IFERROR(__xludf.DUMMYFUNCTION("""COMPUTED_VALUE"""),"Assembly;Bash/Shell/PowerShell;C;C#;HTML/CSS;Java;Python")</f>
        <v>Assembly;Bash/Shell/PowerShell;C;C#;HTML/CSS;Java;Python</v>
      </c>
    </row>
    <row r="4088">
      <c r="A4088" s="3">
        <v>4087.0</v>
      </c>
      <c r="B4088" s="4" t="str">
        <f>IFERROR(__xludf.DUMMYFUNCTION("""COMPUTED_VALUE"""),"C#;HTML/CSS;JavaScript;TypeScript")</f>
        <v>C#;HTML/CSS;JavaScript;TypeScript</v>
      </c>
    </row>
    <row r="4089">
      <c r="A4089" s="3">
        <v>4088.0</v>
      </c>
      <c r="B4089" s="4" t="str">
        <f>IFERROR(__xludf.DUMMYFUNCTION("""COMPUTED_VALUE"""),"Bash/Shell/PowerShell;HTML/CSS;Java;JavaScript;Ruby;SQL")</f>
        <v>Bash/Shell/PowerShell;HTML/CSS;Java;JavaScript;Ruby;SQL</v>
      </c>
    </row>
    <row r="4090">
      <c r="A4090" s="3">
        <v>4089.0</v>
      </c>
      <c r="B4090" s="4" t="str">
        <f>IFERROR(__xludf.DUMMYFUNCTION("""COMPUTED_VALUE"""),"Java;Swift")</f>
        <v>Java;Swift</v>
      </c>
    </row>
    <row r="4091">
      <c r="A4091" s="3">
        <v>4090.0</v>
      </c>
      <c r="B4091" s="4" t="str">
        <f>IFERROR(__xludf.DUMMYFUNCTION("""COMPUTED_VALUE"""),"C#;Python;SQL;VBA")</f>
        <v>C#;Python;SQL;VBA</v>
      </c>
    </row>
    <row r="4092">
      <c r="A4092" s="3">
        <v>4091.0</v>
      </c>
      <c r="B4092" s="4" t="str">
        <f>IFERROR(__xludf.DUMMYFUNCTION("""COMPUTED_VALUE"""),"HTML/CSS;PHP;SQL")</f>
        <v>HTML/CSS;PHP;SQL</v>
      </c>
    </row>
    <row r="4093">
      <c r="A4093" s="3">
        <v>4092.0</v>
      </c>
      <c r="B4093" s="4" t="str">
        <f>IFERROR(__xludf.DUMMYFUNCTION("""COMPUTED_VALUE"""),"Bash/Shell/PowerShell;C;HTML/CSS;Python")</f>
        <v>Bash/Shell/PowerShell;C;HTML/CSS;Python</v>
      </c>
    </row>
    <row r="4094">
      <c r="A4094" s="3">
        <v>4093.0</v>
      </c>
      <c r="B4094" s="4" t="str">
        <f>IFERROR(__xludf.DUMMYFUNCTION("""COMPUTED_VALUE"""),"Bash/Shell/PowerShell;C")</f>
        <v>Bash/Shell/PowerShell;C</v>
      </c>
    </row>
    <row r="4095">
      <c r="A4095" s="3">
        <v>4094.0</v>
      </c>
      <c r="B4095" s="4" t="str">
        <f>IFERROR(__xludf.DUMMYFUNCTION("""COMPUTED_VALUE"""),"Ruby")</f>
        <v>Ruby</v>
      </c>
    </row>
    <row r="4096">
      <c r="A4096" s="3">
        <v>4095.0</v>
      </c>
      <c r="B4096" s="4" t="str">
        <f>IFERROR(__xludf.DUMMYFUNCTION("""COMPUTED_VALUE"""),"Bash/Shell/PowerShell;Go;JavaScript;Python;SQL")</f>
        <v>Bash/Shell/PowerShell;Go;JavaScript;Python;SQL</v>
      </c>
    </row>
    <row r="4097">
      <c r="A4097" s="3">
        <v>4096.0</v>
      </c>
      <c r="B4097" s="4" t="str">
        <f>IFERROR(__xludf.DUMMYFUNCTION("""COMPUTED_VALUE"""),"HTML/CSS;JavaScript;Python")</f>
        <v>HTML/CSS;JavaScript;Python</v>
      </c>
    </row>
    <row r="4098">
      <c r="A4098" s="3">
        <v>4097.0</v>
      </c>
      <c r="B4098" s="4" t="str">
        <f>IFERROR(__xludf.DUMMYFUNCTION("""COMPUTED_VALUE"""),"Bash/Shell/PowerShell;HTML/CSS;Java;JavaScript;Kotlin;SQL")</f>
        <v>Bash/Shell/PowerShell;HTML/CSS;Java;JavaScript;Kotlin;SQL</v>
      </c>
    </row>
    <row r="4099">
      <c r="A4099" s="3">
        <v>4098.0</v>
      </c>
      <c r="B4099" s="4" t="str">
        <f>IFERROR(__xludf.DUMMYFUNCTION("""COMPUTED_VALUE"""),"C;Python")</f>
        <v>C;Python</v>
      </c>
    </row>
    <row r="4100">
      <c r="A4100" s="3">
        <v>4099.0</v>
      </c>
      <c r="B4100" s="4" t="str">
        <f>IFERROR(__xludf.DUMMYFUNCTION("""COMPUTED_VALUE"""),"Bash/Shell/PowerShell;C;C++;C#;F#;HTML/CSS;Java;JavaScript;Python;SQL")</f>
        <v>Bash/Shell/PowerShell;C;C++;C#;F#;HTML/CSS;Java;JavaScript;Python;SQL</v>
      </c>
    </row>
    <row r="4101">
      <c r="A4101" s="3">
        <v>4100.0</v>
      </c>
      <c r="B4101" s="4" t="str">
        <f>IFERROR(__xludf.DUMMYFUNCTION("""COMPUTED_VALUE"""),"HTML/CSS;Java;JavaScript;PHP;SQL;TypeScript")</f>
        <v>HTML/CSS;Java;JavaScript;PHP;SQL;TypeScript</v>
      </c>
    </row>
    <row r="4102">
      <c r="A4102" s="3">
        <v>4101.0</v>
      </c>
      <c r="B4102" s="4" t="str">
        <f>IFERROR(__xludf.DUMMYFUNCTION("""COMPUTED_VALUE"""),"C#;HTML/CSS;JavaScript;SQL;TypeScript")</f>
        <v>C#;HTML/CSS;JavaScript;SQL;TypeScript</v>
      </c>
    </row>
    <row r="4103">
      <c r="A4103" s="3">
        <v>4102.0</v>
      </c>
      <c r="B4103" s="4" t="str">
        <f>IFERROR(__xludf.DUMMYFUNCTION("""COMPUTED_VALUE"""),"Bash/Shell/PowerShell;C++;HTML/CSS;JavaScript;Python")</f>
        <v>Bash/Shell/PowerShell;C++;HTML/CSS;JavaScript;Python</v>
      </c>
    </row>
    <row r="4104">
      <c r="A4104" s="3">
        <v>4103.0</v>
      </c>
      <c r="B4104" s="4" t="str">
        <f>IFERROR(__xludf.DUMMYFUNCTION("""COMPUTED_VALUE"""),"HTML/CSS;Java;JavaScript;Python")</f>
        <v>HTML/CSS;Java;JavaScript;Python</v>
      </c>
    </row>
    <row r="4105">
      <c r="A4105" s="3">
        <v>4104.0</v>
      </c>
      <c r="B4105" s="4" t="str">
        <f>IFERROR(__xludf.DUMMYFUNCTION("""COMPUTED_VALUE"""),"Bash/Shell/PowerShell;C;C++;C#;Go;HTML/CSS;JavaScript;PHP;Python;SQL;Other(s):")</f>
        <v>Bash/Shell/PowerShell;C;C++;C#;Go;HTML/CSS;JavaScript;PHP;Python;SQL;Other(s):</v>
      </c>
    </row>
    <row r="4106">
      <c r="A4106" s="3">
        <v>4105.0</v>
      </c>
      <c r="B4106" s="4" t="str">
        <f>IFERROR(__xludf.DUMMYFUNCTION("""COMPUTED_VALUE"""),"Go;HTML/CSS;Java;JavaScript;PHP")</f>
        <v>Go;HTML/CSS;Java;JavaScript;PHP</v>
      </c>
    </row>
    <row r="4107">
      <c r="A4107" s="3">
        <v>4106.0</v>
      </c>
      <c r="B4107" s="4" t="str">
        <f>IFERROR(__xludf.DUMMYFUNCTION("""COMPUTED_VALUE"""),"Go;HTML/CSS;JavaScript;Ruby;SQL")</f>
        <v>Go;HTML/CSS;JavaScript;Ruby;SQL</v>
      </c>
    </row>
    <row r="4108">
      <c r="A4108" s="3">
        <v>4107.0</v>
      </c>
      <c r="B4108" s="4" t="str">
        <f>IFERROR(__xludf.DUMMYFUNCTION("""COMPUTED_VALUE"""),"Java;JavaScript;Python")</f>
        <v>Java;JavaScript;Python</v>
      </c>
    </row>
    <row r="4109">
      <c r="A4109" s="3">
        <v>4108.0</v>
      </c>
      <c r="B4109" s="4" t="str">
        <f>IFERROR(__xludf.DUMMYFUNCTION("""COMPUTED_VALUE"""),"C;HTML/CSS;Java;JavaScript;Python;SQL")</f>
        <v>C;HTML/CSS;Java;JavaScript;Python;SQL</v>
      </c>
    </row>
    <row r="4110">
      <c r="A4110" s="3">
        <v>4109.0</v>
      </c>
      <c r="B4110" s="4" t="str">
        <f>IFERROR(__xludf.DUMMYFUNCTION("""COMPUTED_VALUE"""),"C#;HTML/CSS;JavaScript;Other(s):")</f>
        <v>C#;HTML/CSS;JavaScript;Other(s):</v>
      </c>
    </row>
    <row r="4111">
      <c r="A4111" s="3">
        <v>4110.0</v>
      </c>
      <c r="B4111" s="4" t="str">
        <f>IFERROR(__xludf.DUMMYFUNCTION("""COMPUTED_VALUE"""),"F#;Python;R;Other(s):")</f>
        <v>F#;Python;R;Other(s):</v>
      </c>
    </row>
    <row r="4112">
      <c r="A4112" s="3">
        <v>4111.0</v>
      </c>
      <c r="B4112" s="4" t="str">
        <f>IFERROR(__xludf.DUMMYFUNCTION("""COMPUTED_VALUE"""),"Bash/Shell/PowerShell;C;C++;HTML/CSS;JavaScript;Python")</f>
        <v>Bash/Shell/PowerShell;C;C++;HTML/CSS;JavaScript;Python</v>
      </c>
    </row>
    <row r="4113">
      <c r="A4113" s="3">
        <v>4112.0</v>
      </c>
      <c r="B4113" s="4" t="str">
        <f>IFERROR(__xludf.DUMMYFUNCTION("""COMPUTED_VALUE"""),"C#;HTML/CSS;Java;JavaScript;PHP;SQL")</f>
        <v>C#;HTML/CSS;Java;JavaScript;PHP;SQL</v>
      </c>
    </row>
    <row r="4114">
      <c r="A4114" s="3">
        <v>4113.0</v>
      </c>
      <c r="B4114" s="4" t="str">
        <f>IFERROR(__xludf.DUMMYFUNCTION("""COMPUTED_VALUE"""),"Bash/Shell/PowerShell;C;C++;Rust")</f>
        <v>Bash/Shell/PowerShell;C;C++;Rust</v>
      </c>
    </row>
    <row r="4115">
      <c r="A4115" s="3">
        <v>4114.0</v>
      </c>
      <c r="B4115" s="4" t="str">
        <f>IFERROR(__xludf.DUMMYFUNCTION("""COMPUTED_VALUE"""),"Bash/Shell/PowerShell;C;HTML/CSS;Java;Python")</f>
        <v>Bash/Shell/PowerShell;C;HTML/CSS;Java;Python</v>
      </c>
    </row>
    <row r="4116">
      <c r="A4116" s="3">
        <v>4115.0</v>
      </c>
      <c r="B4116" s="4" t="str">
        <f>IFERROR(__xludf.DUMMYFUNCTION("""COMPUTED_VALUE"""),"C;Python")</f>
        <v>C;Python</v>
      </c>
    </row>
    <row r="4117">
      <c r="A4117" s="3">
        <v>4116.0</v>
      </c>
      <c r="B4117" s="4" t="str">
        <f>IFERROR(__xludf.DUMMYFUNCTION("""COMPUTED_VALUE"""),"Bash/Shell/PowerShell;Java;JavaScript;Rust;Scala;TypeScript")</f>
        <v>Bash/Shell/PowerShell;Java;JavaScript;Rust;Scala;TypeScript</v>
      </c>
    </row>
    <row r="4118">
      <c r="A4118" s="3">
        <v>4117.0</v>
      </c>
      <c r="B4118" s="4" t="str">
        <f>IFERROR(__xludf.DUMMYFUNCTION("""COMPUTED_VALUE"""),"C#;HTML/CSS;JavaScript;Ruby;SQL;TypeScript")</f>
        <v>C#;HTML/CSS;JavaScript;Ruby;SQL;TypeScript</v>
      </c>
    </row>
    <row r="4119">
      <c r="A4119" s="3">
        <v>4118.0</v>
      </c>
      <c r="B4119" s="4" t="str">
        <f>IFERROR(__xludf.DUMMYFUNCTION("""COMPUTED_VALUE"""),"Java;JavaScript;Other(s):")</f>
        <v>Java;JavaScript;Other(s):</v>
      </c>
    </row>
    <row r="4120">
      <c r="A4120" s="3">
        <v>4119.0</v>
      </c>
      <c r="B4120" s="4" t="str">
        <f>IFERROR(__xludf.DUMMYFUNCTION("""COMPUTED_VALUE"""),"HTML/CSS;JavaScript;PHP;SQL")</f>
        <v>HTML/CSS;JavaScript;PHP;SQL</v>
      </c>
    </row>
    <row r="4121">
      <c r="A4121" s="3">
        <v>4120.0</v>
      </c>
      <c r="B4121" s="4" t="str">
        <f>IFERROR(__xludf.DUMMYFUNCTION("""COMPUTED_VALUE"""),"Bash/Shell/PowerShell;Go;Python;R;SQL")</f>
        <v>Bash/Shell/PowerShell;Go;Python;R;SQL</v>
      </c>
    </row>
    <row r="4122">
      <c r="A4122" s="3">
        <v>4121.0</v>
      </c>
      <c r="B4122" s="4" t="str">
        <f>IFERROR(__xludf.DUMMYFUNCTION("""COMPUTED_VALUE"""),"Bash/Shell/PowerShell;C#;HTML/CSS;JavaScript;Python;SQL;VBA")</f>
        <v>Bash/Shell/PowerShell;C#;HTML/CSS;JavaScript;Python;SQL;VBA</v>
      </c>
    </row>
    <row r="4123">
      <c r="A4123" s="3">
        <v>4122.0</v>
      </c>
      <c r="B4123" s="4" t="str">
        <f>IFERROR(__xludf.DUMMYFUNCTION("""COMPUTED_VALUE"""),"HTML/CSS;Java;JavaScript;TypeScript")</f>
        <v>HTML/CSS;Java;JavaScript;TypeScript</v>
      </c>
    </row>
    <row r="4124">
      <c r="A4124" s="3">
        <v>4123.0</v>
      </c>
      <c r="B4124" s="4" t="str">
        <f>IFERROR(__xludf.DUMMYFUNCTION("""COMPUTED_VALUE"""),"C;HTML/CSS;JavaScript;PHP;Python;SQL")</f>
        <v>C;HTML/CSS;JavaScript;PHP;Python;SQL</v>
      </c>
    </row>
    <row r="4125">
      <c r="A4125" s="3">
        <v>4124.0</v>
      </c>
      <c r="B4125" s="4" t="str">
        <f>IFERROR(__xludf.DUMMYFUNCTION("""COMPUTED_VALUE"""),"Python")</f>
        <v>Python</v>
      </c>
    </row>
    <row r="4126">
      <c r="A4126" s="3">
        <v>4125.0</v>
      </c>
      <c r="B4126" s="4" t="str">
        <f>IFERROR(__xludf.DUMMYFUNCTION("""COMPUTED_VALUE"""),"C;HTML/CSS;JavaScript;PHP")</f>
        <v>C;HTML/CSS;JavaScript;PHP</v>
      </c>
    </row>
    <row r="4127">
      <c r="A4127" s="3">
        <v>4126.0</v>
      </c>
      <c r="B4127" s="4" t="str">
        <f>IFERROR(__xludf.DUMMYFUNCTION("""COMPUTED_VALUE"""),"Bash/Shell/PowerShell;C#;Go;HTML/CSS;Java;JavaScript;Kotlin;PHP;SQL;TypeScript;Other(s):")</f>
        <v>Bash/Shell/PowerShell;C#;Go;HTML/CSS;Java;JavaScript;Kotlin;PHP;SQL;TypeScript;Other(s):</v>
      </c>
    </row>
    <row r="4128">
      <c r="A4128" s="3">
        <v>4127.0</v>
      </c>
      <c r="B4128" s="4" t="str">
        <f>IFERROR(__xludf.DUMMYFUNCTION("""COMPUTED_VALUE"""),"Bash/Shell/PowerShell;Dart;F#;HTML/CSS;Java;JavaScript;Kotlin;Python;Ruby;Scala;SQL;Other(s):")</f>
        <v>Bash/Shell/PowerShell;Dart;F#;HTML/CSS;Java;JavaScript;Kotlin;Python;Ruby;Scala;SQL;Other(s):</v>
      </c>
    </row>
    <row r="4129">
      <c r="A4129" s="3">
        <v>4128.0</v>
      </c>
      <c r="B4129" s="4" t="str">
        <f>IFERROR(__xludf.DUMMYFUNCTION("""COMPUTED_VALUE"""),"Bash/Shell/PowerShell;HTML/CSS;Java;JavaScript;Kotlin;Python;TypeScript")</f>
        <v>Bash/Shell/PowerShell;HTML/CSS;Java;JavaScript;Kotlin;Python;TypeScript</v>
      </c>
    </row>
    <row r="4130">
      <c r="A4130" s="3">
        <v>4129.0</v>
      </c>
      <c r="B4130" s="4" t="str">
        <f>IFERROR(__xludf.DUMMYFUNCTION("""COMPUTED_VALUE"""),"Assembly;Bash/Shell/PowerShell;C;C++;Python;Other(s):")</f>
        <v>Assembly;Bash/Shell/PowerShell;C;C++;Python;Other(s):</v>
      </c>
    </row>
    <row r="4131">
      <c r="A4131" s="3">
        <v>4130.0</v>
      </c>
      <c r="B4131" s="4" t="str">
        <f>IFERROR(__xludf.DUMMYFUNCTION("""COMPUTED_VALUE"""),"Java")</f>
        <v>Java</v>
      </c>
    </row>
    <row r="4132">
      <c r="A4132" s="3">
        <v>4131.0</v>
      </c>
      <c r="B4132" s="4" t="str">
        <f>IFERROR(__xludf.DUMMYFUNCTION("""COMPUTED_VALUE"""),"HTML/CSS;JavaScript;PHP;TypeScript")</f>
        <v>HTML/CSS;JavaScript;PHP;TypeScript</v>
      </c>
    </row>
    <row r="4133">
      <c r="A4133" s="3">
        <v>4132.0</v>
      </c>
      <c r="B4133" s="4" t="str">
        <f>IFERROR(__xludf.DUMMYFUNCTION("""COMPUTED_VALUE"""),"Python")</f>
        <v>Python</v>
      </c>
    </row>
    <row r="4134">
      <c r="A4134" s="3">
        <v>4133.0</v>
      </c>
      <c r="B4134" s="4" t="str">
        <f>IFERROR(__xludf.DUMMYFUNCTION("""COMPUTED_VALUE"""),"Bash/Shell/PowerShell;C;HTML/CSS;Java;JavaScript;Python")</f>
        <v>Bash/Shell/PowerShell;C;HTML/CSS;Java;JavaScript;Python</v>
      </c>
    </row>
    <row r="4135">
      <c r="A4135" s="3">
        <v>4134.0</v>
      </c>
      <c r="B4135" s="4" t="str">
        <f>IFERROR(__xludf.DUMMYFUNCTION("""COMPUTED_VALUE"""),"Bash/Shell/PowerShell;HTML/CSS;Java;JavaScript;PHP;SQL")</f>
        <v>Bash/Shell/PowerShell;HTML/CSS;Java;JavaScript;PHP;SQL</v>
      </c>
    </row>
    <row r="4136">
      <c r="A4136" s="3">
        <v>4135.0</v>
      </c>
      <c r="B4136" s="4" t="str">
        <f>IFERROR(__xludf.DUMMYFUNCTION("""COMPUTED_VALUE"""),"Java;JavaScript;Python;SQL")</f>
        <v>Java;JavaScript;Python;SQL</v>
      </c>
    </row>
    <row r="4137">
      <c r="A4137" s="3">
        <v>4136.0</v>
      </c>
      <c r="B4137" s="4" t="str">
        <f>IFERROR(__xludf.DUMMYFUNCTION("""COMPUTED_VALUE"""),"C;C++;C#;HTML/CSS;Java;JavaScript;TypeScript")</f>
        <v>C;C++;C#;HTML/CSS;Java;JavaScript;TypeScript</v>
      </c>
    </row>
    <row r="4138">
      <c r="A4138" s="3">
        <v>4137.0</v>
      </c>
      <c r="B4138" s="4" t="str">
        <f>IFERROR(__xludf.DUMMYFUNCTION("""COMPUTED_VALUE"""),"Bash/Shell/PowerShell;C++;C#;VBA")</f>
        <v>Bash/Shell/PowerShell;C++;C#;VBA</v>
      </c>
    </row>
    <row r="4139">
      <c r="A4139" s="3">
        <v>4138.0</v>
      </c>
      <c r="B4139" s="4" t="str">
        <f>IFERROR(__xludf.DUMMYFUNCTION("""COMPUTED_VALUE"""),"HTML/CSS;JavaScript;PHP;SQL")</f>
        <v>HTML/CSS;JavaScript;PHP;SQL</v>
      </c>
    </row>
    <row r="4140">
      <c r="A4140" s="3">
        <v>4139.0</v>
      </c>
      <c r="B4140" s="4" t="str">
        <f>IFERROR(__xludf.DUMMYFUNCTION("""COMPUTED_VALUE"""),"Go;HTML/CSS;JavaScript;Kotlin;Rust")</f>
        <v>Go;HTML/CSS;JavaScript;Kotlin;Rust</v>
      </c>
    </row>
    <row r="4141">
      <c r="A4141" s="3">
        <v>4140.0</v>
      </c>
      <c r="B4141" s="4" t="str">
        <f>IFERROR(__xludf.DUMMYFUNCTION("""COMPUTED_VALUE"""),"C++;Java;Kotlin")</f>
        <v>C++;Java;Kotlin</v>
      </c>
    </row>
    <row r="4142">
      <c r="A4142" s="3">
        <v>4141.0</v>
      </c>
      <c r="B4142" s="4" t="str">
        <f>IFERROR(__xludf.DUMMYFUNCTION("""COMPUTED_VALUE"""),"Bash/Shell/PowerShell;C;C++;JavaScript;PHP;Python")</f>
        <v>Bash/Shell/PowerShell;C;C++;JavaScript;PHP;Python</v>
      </c>
    </row>
    <row r="4143">
      <c r="A4143" s="3">
        <v>4142.0</v>
      </c>
      <c r="B4143" s="4" t="str">
        <f>IFERROR(__xludf.DUMMYFUNCTION("""COMPUTED_VALUE"""),"HTML/CSS;Java;JavaScript;Python")</f>
        <v>HTML/CSS;Java;JavaScript;Python</v>
      </c>
    </row>
    <row r="4144">
      <c r="A4144" s="3">
        <v>4143.0</v>
      </c>
      <c r="B4144" s="4" t="str">
        <f>IFERROR(__xludf.DUMMYFUNCTION("""COMPUTED_VALUE"""),"Assembly;Bash/Shell/PowerShell;C;C++;C#;HTML/CSS;JavaScript;PHP;SQL")</f>
        <v>Assembly;Bash/Shell/PowerShell;C;C++;C#;HTML/CSS;JavaScript;PHP;SQL</v>
      </c>
    </row>
    <row r="4145">
      <c r="A4145" s="3">
        <v>4144.0</v>
      </c>
      <c r="B4145" s="4" t="str">
        <f>IFERROR(__xludf.DUMMYFUNCTION("""COMPUTED_VALUE"""),"HTML/CSS;JavaScript;SQL")</f>
        <v>HTML/CSS;JavaScript;SQL</v>
      </c>
    </row>
    <row r="4146">
      <c r="A4146" s="3">
        <v>4145.0</v>
      </c>
      <c r="B4146" s="4" t="str">
        <f>IFERROR(__xludf.DUMMYFUNCTION("""COMPUTED_VALUE"""),"Bash/Shell/PowerShell;HTML/CSS;JavaScript;Python")</f>
        <v>Bash/Shell/PowerShell;HTML/CSS;JavaScript;Python</v>
      </c>
    </row>
    <row r="4147">
      <c r="A4147" s="3">
        <v>4146.0</v>
      </c>
      <c r="B4147" s="4" t="str">
        <f>IFERROR(__xludf.DUMMYFUNCTION("""COMPUTED_VALUE"""),"Python;R")</f>
        <v>Python;R</v>
      </c>
    </row>
    <row r="4148">
      <c r="A4148" s="3">
        <v>4147.0</v>
      </c>
      <c r="B4148" s="4" t="str">
        <f>IFERROR(__xludf.DUMMYFUNCTION("""COMPUTED_VALUE"""),"C#;HTML/CSS;JavaScript;PHP")</f>
        <v>C#;HTML/CSS;JavaScript;PHP</v>
      </c>
    </row>
    <row r="4149">
      <c r="A4149" s="3">
        <v>4148.0</v>
      </c>
      <c r="B4149" s="4" t="str">
        <f>IFERROR(__xludf.DUMMYFUNCTION("""COMPUTED_VALUE"""),"Bash/Shell/PowerShell;C;C++;C#;HTML/CSS;Java;JavaScript;Kotlin;Objective-C;Python;Swift;TypeScript;WebAssembly;Other(s):")</f>
        <v>Bash/Shell/PowerShell;C;C++;C#;HTML/CSS;Java;JavaScript;Kotlin;Objective-C;Python;Swift;TypeScript;WebAssembly;Other(s):</v>
      </c>
    </row>
    <row r="4150">
      <c r="A4150" s="3">
        <v>4149.0</v>
      </c>
      <c r="B4150" s="4" t="str">
        <f>IFERROR(__xludf.DUMMYFUNCTION("""COMPUTED_VALUE"""),"C#;HTML/CSS;JavaScript;SQL;TypeScript")</f>
        <v>C#;HTML/CSS;JavaScript;SQL;TypeScript</v>
      </c>
    </row>
    <row r="4151">
      <c r="A4151" s="3">
        <v>4150.0</v>
      </c>
      <c r="B4151" s="4" t="str">
        <f>IFERROR(__xludf.DUMMYFUNCTION("""COMPUTED_VALUE"""),"C#;JavaScript;Python;SQL;TypeScript")</f>
        <v>C#;JavaScript;Python;SQL;TypeScript</v>
      </c>
    </row>
    <row r="4152">
      <c r="A4152" s="3">
        <v>4151.0</v>
      </c>
      <c r="B4152" s="4" t="str">
        <f>IFERROR(__xludf.DUMMYFUNCTION("""COMPUTED_VALUE"""),"Bash/Shell/PowerShell;C;C#;F#;Go;JavaScript;SQL")</f>
        <v>Bash/Shell/PowerShell;C;C#;F#;Go;JavaScript;SQL</v>
      </c>
    </row>
    <row r="4153">
      <c r="A4153" s="3">
        <v>4152.0</v>
      </c>
      <c r="B4153" s="4" t="str">
        <f>IFERROR(__xludf.DUMMYFUNCTION("""COMPUTED_VALUE"""),"Bash/Shell/PowerShell;C#;JavaScript;PHP;SQL;Other(s):")</f>
        <v>Bash/Shell/PowerShell;C#;JavaScript;PHP;SQL;Other(s):</v>
      </c>
    </row>
    <row r="4154">
      <c r="A4154" s="3">
        <v>4153.0</v>
      </c>
      <c r="B4154" s="4" t="str">
        <f>IFERROR(__xludf.DUMMYFUNCTION("""COMPUTED_VALUE"""),"Java;JavaScript;SQL;VBA;Other(s):")</f>
        <v>Java;JavaScript;SQL;VBA;Other(s):</v>
      </c>
    </row>
    <row r="4155">
      <c r="A4155" s="3">
        <v>4154.0</v>
      </c>
      <c r="B4155" s="4" t="str">
        <f>IFERROR(__xludf.DUMMYFUNCTION("""COMPUTED_VALUE"""),"C++")</f>
        <v>C++</v>
      </c>
    </row>
    <row r="4156">
      <c r="A4156" s="3">
        <v>4155.0</v>
      </c>
      <c r="B4156" s="4" t="str">
        <f>IFERROR(__xludf.DUMMYFUNCTION("""COMPUTED_VALUE"""),"HTML/CSS;JavaScript;Ruby;SQL")</f>
        <v>HTML/CSS;JavaScript;Ruby;SQL</v>
      </c>
    </row>
    <row r="4157">
      <c r="A4157" s="3">
        <v>4156.0</v>
      </c>
      <c r="B4157" s="4" t="str">
        <f>IFERROR(__xludf.DUMMYFUNCTION("""COMPUTED_VALUE"""),"Bash/Shell/PowerShell;Java;Python;SQL")</f>
        <v>Bash/Shell/PowerShell;Java;Python;SQL</v>
      </c>
    </row>
    <row r="4158">
      <c r="A4158" s="3">
        <v>4157.0</v>
      </c>
      <c r="B4158" s="4" t="str">
        <f>IFERROR(__xludf.DUMMYFUNCTION("""COMPUTED_VALUE"""),"HTML/CSS;JavaScript;PHP")</f>
        <v>HTML/CSS;JavaScript;PHP</v>
      </c>
    </row>
    <row r="4159">
      <c r="A4159" s="3">
        <v>4158.0</v>
      </c>
      <c r="B4159" s="4" t="str">
        <f>IFERROR(__xludf.DUMMYFUNCTION("""COMPUTED_VALUE"""),"R;SQL")</f>
        <v>R;SQL</v>
      </c>
    </row>
    <row r="4160">
      <c r="A4160" s="3">
        <v>4159.0</v>
      </c>
      <c r="B4160" s="4" t="str">
        <f>IFERROR(__xludf.DUMMYFUNCTION("""COMPUTED_VALUE"""),"Assembly;Bash/Shell/PowerShell;C;HTML/CSS;Java;JavaScript;SQL")</f>
        <v>Assembly;Bash/Shell/PowerShell;C;HTML/CSS;Java;JavaScript;SQL</v>
      </c>
    </row>
    <row r="4161">
      <c r="A4161" s="3">
        <v>4160.0</v>
      </c>
      <c r="B4161" s="4" t="str">
        <f>IFERROR(__xludf.DUMMYFUNCTION("""COMPUTED_VALUE"""),"C++;C#;HTML/CSS;JavaScript;PHP;Python;SQL;Other(s):")</f>
        <v>C++;C#;HTML/CSS;JavaScript;PHP;Python;SQL;Other(s):</v>
      </c>
    </row>
    <row r="4162">
      <c r="A4162" s="3">
        <v>4161.0</v>
      </c>
      <c r="B4162" s="4" t="str">
        <f>IFERROR(__xludf.DUMMYFUNCTION("""COMPUTED_VALUE"""),"Bash/Shell/PowerShell;C;C++;C#;Dart;Elixir;HTML/CSS;JavaScript;Kotlin;Python;Rust;SQL;Swift;TypeScript")</f>
        <v>Bash/Shell/PowerShell;C;C++;C#;Dart;Elixir;HTML/CSS;JavaScript;Kotlin;Python;Rust;SQL;Swift;TypeScript</v>
      </c>
    </row>
    <row r="4163">
      <c r="A4163" s="3">
        <v>4162.0</v>
      </c>
      <c r="B4163" s="4" t="str">
        <f>IFERROR(__xludf.DUMMYFUNCTION("""COMPUTED_VALUE"""),"C#;HTML/CSS;JavaScript;PHP;SQL;VBA")</f>
        <v>C#;HTML/CSS;JavaScript;PHP;SQL;VBA</v>
      </c>
    </row>
    <row r="4164">
      <c r="A4164" s="3">
        <v>4163.0</v>
      </c>
      <c r="B4164" s="4" t="str">
        <f>IFERROR(__xludf.DUMMYFUNCTION("""COMPUTED_VALUE"""),"HTML/CSS;JavaScript;SQL")</f>
        <v>HTML/CSS;JavaScript;SQL</v>
      </c>
    </row>
    <row r="4165">
      <c r="A4165" s="3">
        <v>4164.0</v>
      </c>
      <c r="B4165" s="4" t="str">
        <f>IFERROR(__xludf.DUMMYFUNCTION("""COMPUTED_VALUE"""),"Bash/Shell/PowerShell;HTML/CSS;JavaScript;Python")</f>
        <v>Bash/Shell/PowerShell;HTML/CSS;JavaScript;Python</v>
      </c>
    </row>
    <row r="4166">
      <c r="A4166" s="3">
        <v>4165.0</v>
      </c>
      <c r="B4166" s="4" t="str">
        <f>IFERROR(__xludf.DUMMYFUNCTION("""COMPUTED_VALUE"""),"HTML/CSS;Java;JavaScript;PHP")</f>
        <v>HTML/CSS;Java;JavaScript;PHP</v>
      </c>
    </row>
    <row r="4167">
      <c r="A4167" s="3">
        <v>4166.0</v>
      </c>
      <c r="B4167" s="4" t="str">
        <f>IFERROR(__xludf.DUMMYFUNCTION("""COMPUTED_VALUE"""),"Java")</f>
        <v>Java</v>
      </c>
    </row>
    <row r="4168">
      <c r="A4168" s="3">
        <v>4167.0</v>
      </c>
      <c r="B4168" s="4" t="str">
        <f>IFERROR(__xludf.DUMMYFUNCTION("""COMPUTED_VALUE"""),"C;C++;HTML/CSS;Java;JavaScript;PHP;Python;SQL;TypeScript")</f>
        <v>C;C++;HTML/CSS;Java;JavaScript;PHP;Python;SQL;TypeScript</v>
      </c>
    </row>
    <row r="4169">
      <c r="A4169" s="3">
        <v>4168.0</v>
      </c>
      <c r="B4169" s="4" t="str">
        <f>IFERROR(__xludf.DUMMYFUNCTION("""COMPUTED_VALUE"""),"HTML/CSS;PHP;SQL")</f>
        <v>HTML/CSS;PHP;SQL</v>
      </c>
    </row>
    <row r="4170">
      <c r="A4170" s="3">
        <v>4169.0</v>
      </c>
      <c r="B4170" s="4" t="str">
        <f>IFERROR(__xludf.DUMMYFUNCTION("""COMPUTED_VALUE"""),"Bash/Shell/PowerShell;HTML/CSS;JavaScript;PHP;SQL")</f>
        <v>Bash/Shell/PowerShell;HTML/CSS;JavaScript;PHP;SQL</v>
      </c>
    </row>
    <row r="4171">
      <c r="A4171" s="3">
        <v>4170.0</v>
      </c>
      <c r="B4171" s="4" t="str">
        <f>IFERROR(__xludf.DUMMYFUNCTION("""COMPUTED_VALUE"""),"Bash/Shell/PowerShell;HTML/CSS;JavaScript;Python;SQL")</f>
        <v>Bash/Shell/PowerShell;HTML/CSS;JavaScript;Python;SQL</v>
      </c>
    </row>
    <row r="4172">
      <c r="A4172" s="3">
        <v>4171.0</v>
      </c>
      <c r="B4172" s="4" t="str">
        <f>IFERROR(__xludf.DUMMYFUNCTION("""COMPUTED_VALUE"""),"C++;C#;HTML/CSS;Java;Kotlin;PHP;Swift")</f>
        <v>C++;C#;HTML/CSS;Java;Kotlin;PHP;Swift</v>
      </c>
    </row>
    <row r="4173">
      <c r="A4173" s="3">
        <v>4172.0</v>
      </c>
      <c r="B4173" s="4" t="str">
        <f>IFERROR(__xludf.DUMMYFUNCTION("""COMPUTED_VALUE"""),"HTML/CSS;JavaScript;TypeScript")</f>
        <v>HTML/CSS;JavaScript;TypeScript</v>
      </c>
    </row>
    <row r="4174">
      <c r="A4174" s="3">
        <v>4173.0</v>
      </c>
      <c r="B4174" s="4" t="str">
        <f>IFERROR(__xludf.DUMMYFUNCTION("""COMPUTED_VALUE"""),"Go;HTML/CSS;JavaScript;Kotlin;Python;Ruby")</f>
        <v>Go;HTML/CSS;JavaScript;Kotlin;Python;Ruby</v>
      </c>
    </row>
    <row r="4175">
      <c r="A4175" s="3">
        <v>4174.0</v>
      </c>
      <c r="B4175" s="4" t="str">
        <f>IFERROR(__xludf.DUMMYFUNCTION("""COMPUTED_VALUE"""),"C#")</f>
        <v>C#</v>
      </c>
    </row>
    <row r="4176">
      <c r="A4176" s="3">
        <v>4175.0</v>
      </c>
      <c r="B4176" s="4" t="str">
        <f>IFERROR(__xludf.DUMMYFUNCTION("""COMPUTED_VALUE"""),"HTML/CSS;Java;JavaScript;SQL;TypeScript;Other(s):")</f>
        <v>HTML/CSS;Java;JavaScript;SQL;TypeScript;Other(s):</v>
      </c>
    </row>
    <row r="4177">
      <c r="A4177" s="3">
        <v>4176.0</v>
      </c>
      <c r="B4177" s="4" t="str">
        <f>IFERROR(__xludf.DUMMYFUNCTION("""COMPUTED_VALUE"""),"Bash/Shell/PowerShell;C;C++;HTML/CSS;Java;JavaScript;PHP;Python;SQL;VBA")</f>
        <v>Bash/Shell/PowerShell;C;C++;HTML/CSS;Java;JavaScript;PHP;Python;SQL;VBA</v>
      </c>
    </row>
    <row r="4178">
      <c r="A4178" s="3">
        <v>4177.0</v>
      </c>
      <c r="B4178" s="4" t="str">
        <f>IFERROR(__xludf.DUMMYFUNCTION("""COMPUTED_VALUE"""),"HTML/CSS;JavaScript;TypeScript")</f>
        <v>HTML/CSS;JavaScript;TypeScript</v>
      </c>
    </row>
    <row r="4179">
      <c r="A4179" s="3">
        <v>4178.0</v>
      </c>
      <c r="B4179" s="4" t="str">
        <f>IFERROR(__xludf.DUMMYFUNCTION("""COMPUTED_VALUE"""),"C++;Java;Python;SQL")</f>
        <v>C++;Java;Python;SQL</v>
      </c>
    </row>
    <row r="4180">
      <c r="A4180" s="3">
        <v>4179.0</v>
      </c>
      <c r="B4180" s="4" t="str">
        <f>IFERROR(__xludf.DUMMYFUNCTION("""COMPUTED_VALUE"""),"Dart")</f>
        <v>Dart</v>
      </c>
    </row>
    <row r="4181">
      <c r="A4181" s="3">
        <v>4180.0</v>
      </c>
      <c r="B4181" s="4" t="str">
        <f>IFERROR(__xludf.DUMMYFUNCTION("""COMPUTED_VALUE"""),"HTML/CSS;Python")</f>
        <v>HTML/CSS;Python</v>
      </c>
    </row>
    <row r="4182">
      <c r="A4182" s="3">
        <v>4181.0</v>
      </c>
      <c r="B4182" s="4" t="str">
        <f>IFERROR(__xludf.DUMMYFUNCTION("""COMPUTED_VALUE"""),"Bash/Shell/PowerShell;C#;HTML/CSS;JavaScript;PHP;Other(s):")</f>
        <v>Bash/Shell/PowerShell;C#;HTML/CSS;JavaScript;PHP;Other(s):</v>
      </c>
    </row>
    <row r="4183">
      <c r="A4183" s="3">
        <v>4182.0</v>
      </c>
      <c r="B4183" s="4" t="str">
        <f>IFERROR(__xludf.DUMMYFUNCTION("""COMPUTED_VALUE"""),"Erlang;Go;Python")</f>
        <v>Erlang;Go;Python</v>
      </c>
    </row>
    <row r="4184">
      <c r="A4184" s="3">
        <v>4183.0</v>
      </c>
      <c r="B4184" s="4" t="str">
        <f>IFERROR(__xludf.DUMMYFUNCTION("""COMPUTED_VALUE"""),"Assembly;Bash/Shell/PowerShell;Erlang;HTML/CSS;Java;JavaScript;SQL;TypeScript")</f>
        <v>Assembly;Bash/Shell/PowerShell;Erlang;HTML/CSS;Java;JavaScript;SQL;TypeScript</v>
      </c>
    </row>
    <row r="4185">
      <c r="A4185" s="3">
        <v>4184.0</v>
      </c>
      <c r="B4185" s="4" t="str">
        <f>IFERROR(__xludf.DUMMYFUNCTION("""COMPUTED_VALUE"""),"C#;PHP;SQL")</f>
        <v>C#;PHP;SQL</v>
      </c>
    </row>
    <row r="4186">
      <c r="A4186" s="3">
        <v>4185.0</v>
      </c>
      <c r="B4186" s="4" t="str">
        <f>IFERROR(__xludf.DUMMYFUNCTION("""COMPUTED_VALUE"""),"Bash/Shell/PowerShell;C++;HTML/CSS;Java")</f>
        <v>Bash/Shell/PowerShell;C++;HTML/CSS;Java</v>
      </c>
    </row>
    <row r="4187">
      <c r="A4187" s="3">
        <v>4186.0</v>
      </c>
      <c r="B4187" s="4" t="str">
        <f>IFERROR(__xludf.DUMMYFUNCTION("""COMPUTED_VALUE"""),"C;C++;HTML/CSS;JavaScript;PHP;TypeScript")</f>
        <v>C;C++;HTML/CSS;JavaScript;PHP;TypeScript</v>
      </c>
    </row>
    <row r="4188">
      <c r="A4188" s="3">
        <v>4187.0</v>
      </c>
      <c r="B4188" s="4" t="str">
        <f>IFERROR(__xludf.DUMMYFUNCTION("""COMPUTED_VALUE"""),"C#;HTML/CSS;JavaScript;Kotlin;SQL;TypeScript;VBA")</f>
        <v>C#;HTML/CSS;JavaScript;Kotlin;SQL;TypeScript;VBA</v>
      </c>
    </row>
    <row r="4189">
      <c r="A4189" s="3">
        <v>4188.0</v>
      </c>
      <c r="B4189" s="4" t="str">
        <f>IFERROR(__xludf.DUMMYFUNCTION("""COMPUTED_VALUE"""),"Bash/Shell/PowerShell;Java;JavaScript;SQL")</f>
        <v>Bash/Shell/PowerShell;Java;JavaScript;SQL</v>
      </c>
    </row>
    <row r="4190">
      <c r="A4190" s="3">
        <v>4189.0</v>
      </c>
      <c r="B4190" s="4" t="str">
        <f>IFERROR(__xludf.DUMMYFUNCTION("""COMPUTED_VALUE"""),"HTML/CSS;JavaScript;Python")</f>
        <v>HTML/CSS;JavaScript;Python</v>
      </c>
    </row>
    <row r="4191">
      <c r="A4191" s="3">
        <v>4190.0</v>
      </c>
      <c r="B4191" s="4" t="str">
        <f>IFERROR(__xludf.DUMMYFUNCTION("""COMPUTED_VALUE"""),"C#;HTML/CSS;SQL;VBA")</f>
        <v>C#;HTML/CSS;SQL;VBA</v>
      </c>
    </row>
    <row r="4192">
      <c r="A4192" s="3">
        <v>4191.0</v>
      </c>
      <c r="B4192" s="4" t="str">
        <f>IFERROR(__xludf.DUMMYFUNCTION("""COMPUTED_VALUE"""),"Assembly;Bash/Shell/PowerShell;C++;Java;Kotlin;Python")</f>
        <v>Assembly;Bash/Shell/PowerShell;C++;Java;Kotlin;Python</v>
      </c>
    </row>
    <row r="4193">
      <c r="A4193" s="3">
        <v>4192.0</v>
      </c>
      <c r="B4193" s="4" t="str">
        <f>IFERROR(__xludf.DUMMYFUNCTION("""COMPUTED_VALUE"""),"Bash/Shell/PowerShell;HTML/CSS;JavaScript;PHP;SQL")</f>
        <v>Bash/Shell/PowerShell;HTML/CSS;JavaScript;PHP;SQL</v>
      </c>
    </row>
    <row r="4194">
      <c r="A4194" s="3">
        <v>4193.0</v>
      </c>
      <c r="B4194" s="4" t="str">
        <f>IFERROR(__xludf.DUMMYFUNCTION("""COMPUTED_VALUE"""),"C++;HTML/CSS;JavaScript;Python;R;Ruby;SQL")</f>
        <v>C++;HTML/CSS;JavaScript;Python;R;Ruby;SQL</v>
      </c>
    </row>
    <row r="4195">
      <c r="A4195" s="3">
        <v>4194.0</v>
      </c>
      <c r="B4195" s="4" t="str">
        <f>IFERROR(__xludf.DUMMYFUNCTION("""COMPUTED_VALUE"""),"Bash/Shell/PowerShell;Go;HTML/CSS;Java;JavaScript;PHP;SQL;TypeScript")</f>
        <v>Bash/Shell/PowerShell;Go;HTML/CSS;Java;JavaScript;PHP;SQL;TypeScript</v>
      </c>
    </row>
    <row r="4196">
      <c r="A4196" s="3">
        <v>4195.0</v>
      </c>
      <c r="B4196" s="4" t="str">
        <f>IFERROR(__xludf.DUMMYFUNCTION("""COMPUTED_VALUE"""),"HTML/CSS;Java;Python;SQL")</f>
        <v>HTML/CSS;Java;Python;SQL</v>
      </c>
    </row>
    <row r="4197">
      <c r="A4197" s="3">
        <v>4196.0</v>
      </c>
      <c r="B4197" s="4" t="str">
        <f>IFERROR(__xludf.DUMMYFUNCTION("""COMPUTED_VALUE"""),"Assembly;Bash/Shell/PowerShell;C;Go;HTML/CSS;Java;JavaScript;Objective-C;Python;R;SQL")</f>
        <v>Assembly;Bash/Shell/PowerShell;C;Go;HTML/CSS;Java;JavaScript;Objective-C;Python;R;SQL</v>
      </c>
    </row>
    <row r="4198">
      <c r="A4198" s="3">
        <v>4197.0</v>
      </c>
      <c r="B4198" s="4" t="str">
        <f>IFERROR(__xludf.DUMMYFUNCTION("""COMPUTED_VALUE"""),"Dart;Go;Java;JavaScript")</f>
        <v>Dart;Go;Java;JavaScript</v>
      </c>
    </row>
    <row r="4199">
      <c r="A4199" s="3">
        <v>4198.0</v>
      </c>
      <c r="B4199" s="4" t="str">
        <f>IFERROR(__xludf.DUMMYFUNCTION("""COMPUTED_VALUE"""),"HTML/CSS;JavaScript;PHP;SQL")</f>
        <v>HTML/CSS;JavaScript;PHP;SQL</v>
      </c>
    </row>
    <row r="4200">
      <c r="A4200" s="3">
        <v>4199.0</v>
      </c>
      <c r="B4200" s="4" t="str">
        <f>IFERROR(__xludf.DUMMYFUNCTION("""COMPUTED_VALUE"""),"Bash/Shell/PowerShell;C#;HTML/CSS;Java;JavaScript;Python;R;Ruby;Scala;SQL")</f>
        <v>Bash/Shell/PowerShell;C#;HTML/CSS;Java;JavaScript;Python;R;Ruby;Scala;SQL</v>
      </c>
    </row>
    <row r="4201">
      <c r="A4201" s="3">
        <v>4200.0</v>
      </c>
      <c r="B4201" s="4" t="str">
        <f>IFERROR(__xludf.DUMMYFUNCTION("""COMPUTED_VALUE"""),"Assembly;Bash/Shell/PowerShell;C;HTML/CSS;Java;JavaScript;PHP;Python")</f>
        <v>Assembly;Bash/Shell/PowerShell;C;HTML/CSS;Java;JavaScript;PHP;Python</v>
      </c>
    </row>
    <row r="4202">
      <c r="A4202" s="3">
        <v>4201.0</v>
      </c>
      <c r="B4202" s="4" t="str">
        <f>IFERROR(__xludf.DUMMYFUNCTION("""COMPUTED_VALUE"""),"Java")</f>
        <v>Java</v>
      </c>
    </row>
    <row r="4203">
      <c r="A4203" s="3">
        <v>4202.0</v>
      </c>
      <c r="B4203" s="4" t="str">
        <f>IFERROR(__xludf.DUMMYFUNCTION("""COMPUTED_VALUE"""),"C#;TypeScript")</f>
        <v>C#;TypeScript</v>
      </c>
    </row>
    <row r="4204">
      <c r="A4204" s="3">
        <v>4203.0</v>
      </c>
      <c r="B4204" s="4" t="str">
        <f>IFERROR(__xludf.DUMMYFUNCTION("""COMPUTED_VALUE"""),"Bash/Shell/PowerShell;C;HTML/CSS;Java;Python")</f>
        <v>Bash/Shell/PowerShell;C;HTML/CSS;Java;Python</v>
      </c>
    </row>
    <row r="4205">
      <c r="A4205" s="3">
        <v>4204.0</v>
      </c>
      <c r="B4205" s="4" t="str">
        <f>IFERROR(__xludf.DUMMYFUNCTION("""COMPUTED_VALUE"""),"Bash/Shell/PowerShell;HTML/CSS;JavaScript;PHP;Python;SQL")</f>
        <v>Bash/Shell/PowerShell;HTML/CSS;JavaScript;PHP;Python;SQL</v>
      </c>
    </row>
    <row r="4206">
      <c r="A4206" s="3">
        <v>4205.0</v>
      </c>
      <c r="B4206" s="4" t="str">
        <f>IFERROR(__xludf.DUMMYFUNCTION("""COMPUTED_VALUE"""),"Bash/Shell/PowerShell;Go;JavaScript;Ruby;SQL")</f>
        <v>Bash/Shell/PowerShell;Go;JavaScript;Ruby;SQL</v>
      </c>
    </row>
    <row r="4207">
      <c r="A4207" s="3">
        <v>4206.0</v>
      </c>
      <c r="B4207" s="4" t="str">
        <f>IFERROR(__xludf.DUMMYFUNCTION("""COMPUTED_VALUE"""),"HTML/CSS;Java;JavaScript;SQL;TypeScript")</f>
        <v>HTML/CSS;Java;JavaScript;SQL;TypeScript</v>
      </c>
    </row>
    <row r="4208">
      <c r="A4208" s="3">
        <v>4207.0</v>
      </c>
      <c r="B4208" s="4" t="str">
        <f>IFERROR(__xludf.DUMMYFUNCTION("""COMPUTED_VALUE"""),"Bash/Shell/PowerShell;C;C++;C#;HTML/CSS;JavaScript;PHP;SQL")</f>
        <v>Bash/Shell/PowerShell;C;C++;C#;HTML/CSS;JavaScript;PHP;SQL</v>
      </c>
    </row>
    <row r="4209">
      <c r="A4209" s="3">
        <v>4208.0</v>
      </c>
      <c r="B4209" s="4" t="str">
        <f>IFERROR(__xludf.DUMMYFUNCTION("""COMPUTED_VALUE"""),"HTML/CSS;Java;JavaScript;Python;Swift")</f>
        <v>HTML/CSS;Java;JavaScript;Python;Swift</v>
      </c>
    </row>
    <row r="4210">
      <c r="A4210" s="3">
        <v>4209.0</v>
      </c>
      <c r="B4210" s="4" t="str">
        <f>IFERROR(__xludf.DUMMYFUNCTION("""COMPUTED_VALUE"""),"Swift")</f>
        <v>Swift</v>
      </c>
    </row>
    <row r="4211">
      <c r="A4211" s="3">
        <v>4210.0</v>
      </c>
      <c r="B4211" s="4" t="str">
        <f>IFERROR(__xludf.DUMMYFUNCTION("""COMPUTED_VALUE"""),"HTML/CSS;Java;JavaScript;SQL")</f>
        <v>HTML/CSS;Java;JavaScript;SQL</v>
      </c>
    </row>
    <row r="4212">
      <c r="A4212" s="3">
        <v>4211.0</v>
      </c>
      <c r="B4212" s="4" t="str">
        <f>IFERROR(__xludf.DUMMYFUNCTION("""COMPUTED_VALUE"""),"Go;Java;JavaScript;TypeScript")</f>
        <v>Go;Java;JavaScript;TypeScript</v>
      </c>
    </row>
    <row r="4213">
      <c r="A4213" s="3">
        <v>4212.0</v>
      </c>
      <c r="B4213" s="4" t="str">
        <f>IFERROR(__xludf.DUMMYFUNCTION("""COMPUTED_VALUE"""),"C++;C#")</f>
        <v>C++;C#</v>
      </c>
    </row>
    <row r="4214">
      <c r="A4214" s="3">
        <v>4213.0</v>
      </c>
      <c r="B4214" s="4" t="str">
        <f>IFERROR(__xludf.DUMMYFUNCTION("""COMPUTED_VALUE"""),"HTML/CSS;Java;JavaScript;PHP;SQL")</f>
        <v>HTML/CSS;Java;JavaScript;PHP;SQL</v>
      </c>
    </row>
    <row r="4215">
      <c r="A4215" s="3">
        <v>4214.0</v>
      </c>
      <c r="B4215" s="4" t="str">
        <f>IFERROR(__xludf.DUMMYFUNCTION("""COMPUTED_VALUE"""),"HTML/CSS;Java;JavaScript;Python;SQL")</f>
        <v>HTML/CSS;Java;JavaScript;Python;SQL</v>
      </c>
    </row>
    <row r="4216">
      <c r="A4216" s="3">
        <v>4215.0</v>
      </c>
      <c r="B4216" s="4" t="str">
        <f>IFERROR(__xludf.DUMMYFUNCTION("""COMPUTED_VALUE"""),"Assembly;Bash/Shell/PowerShell;C;C++;Python")</f>
        <v>Assembly;Bash/Shell/PowerShell;C;C++;Python</v>
      </c>
    </row>
    <row r="4217">
      <c r="A4217" s="3">
        <v>4216.0</v>
      </c>
      <c r="B4217" s="4" t="str">
        <f>IFERROR(__xludf.DUMMYFUNCTION("""COMPUTED_VALUE"""),"C#;HTML/CSS;JavaScript;PHP;SQL;TypeScript")</f>
        <v>C#;HTML/CSS;JavaScript;PHP;SQL;TypeScript</v>
      </c>
    </row>
    <row r="4218">
      <c r="A4218" s="3">
        <v>4217.0</v>
      </c>
      <c r="B4218" s="4" t="str">
        <f>IFERROR(__xludf.DUMMYFUNCTION("""COMPUTED_VALUE"""),"C#;HTML/CSS;JavaScript;SQL;TypeScript")</f>
        <v>C#;HTML/CSS;JavaScript;SQL;TypeScript</v>
      </c>
    </row>
    <row r="4219">
      <c r="A4219" s="3">
        <v>4218.0</v>
      </c>
      <c r="B4219" s="4" t="str">
        <f>IFERROR(__xludf.DUMMYFUNCTION("""COMPUTED_VALUE"""),"Dart;JavaScript;Swift")</f>
        <v>Dart;JavaScript;Swift</v>
      </c>
    </row>
    <row r="4220">
      <c r="A4220" s="3">
        <v>4219.0</v>
      </c>
      <c r="B4220" s="4" t="str">
        <f>IFERROR(__xludf.DUMMYFUNCTION("""COMPUTED_VALUE"""),"Java;JavaScript;Kotlin")</f>
        <v>Java;JavaScript;Kotlin</v>
      </c>
    </row>
    <row r="4221">
      <c r="A4221" s="3">
        <v>4220.0</v>
      </c>
      <c r="B4221" s="4" t="str">
        <f>IFERROR(__xludf.DUMMYFUNCTION("""COMPUTED_VALUE"""),"Bash/Shell/PowerShell;C;HTML/CSS;Java;JavaScript;PHP;SQL")</f>
        <v>Bash/Shell/PowerShell;C;HTML/CSS;Java;JavaScript;PHP;SQL</v>
      </c>
    </row>
    <row r="4222">
      <c r="A4222" s="3">
        <v>4221.0</v>
      </c>
      <c r="B4222" s="4" t="str">
        <f>IFERROR(__xludf.DUMMYFUNCTION("""COMPUTED_VALUE"""),"Dart;Java")</f>
        <v>Dart;Java</v>
      </c>
    </row>
    <row r="4223">
      <c r="A4223" s="3">
        <v>4222.0</v>
      </c>
      <c r="B4223" s="4" t="str">
        <f>IFERROR(__xludf.DUMMYFUNCTION("""COMPUTED_VALUE"""),"HTML/CSS;Java;JavaScript;PHP;SQL")</f>
        <v>HTML/CSS;Java;JavaScript;PHP;SQL</v>
      </c>
    </row>
    <row r="4224">
      <c r="A4224" s="3">
        <v>4223.0</v>
      </c>
      <c r="B4224" s="4" t="str">
        <f>IFERROR(__xludf.DUMMYFUNCTION("""COMPUTED_VALUE"""),"C#;HTML/CSS;JavaScript;SQL;TypeScript")</f>
        <v>C#;HTML/CSS;JavaScript;SQL;TypeScript</v>
      </c>
    </row>
    <row r="4225">
      <c r="A4225" s="3">
        <v>4224.0</v>
      </c>
      <c r="B4225" s="4" t="str">
        <f>IFERROR(__xludf.DUMMYFUNCTION("""COMPUTED_VALUE"""),"C;C++;C#;HTML/CSS;Java;Python;SQL")</f>
        <v>C;C++;C#;HTML/CSS;Java;Python;SQL</v>
      </c>
    </row>
    <row r="4226">
      <c r="A4226" s="3">
        <v>4225.0</v>
      </c>
      <c r="B4226" s="4" t="str">
        <f>IFERROR(__xludf.DUMMYFUNCTION("""COMPUTED_VALUE"""),"Bash/Shell/PowerShell;C;Python")</f>
        <v>Bash/Shell/PowerShell;C;Python</v>
      </c>
    </row>
    <row r="4227">
      <c r="A4227" s="3">
        <v>4226.0</v>
      </c>
      <c r="B4227" s="4" t="str">
        <f>IFERROR(__xludf.DUMMYFUNCTION("""COMPUTED_VALUE"""),"C;C++;HTML/CSS;Java")</f>
        <v>C;C++;HTML/CSS;Java</v>
      </c>
    </row>
    <row r="4228">
      <c r="A4228" s="3">
        <v>4227.0</v>
      </c>
      <c r="B4228" s="4" t="str">
        <f>IFERROR(__xludf.DUMMYFUNCTION("""COMPUTED_VALUE"""),"C;JavaScript;Python;Other(s):")</f>
        <v>C;JavaScript;Python;Other(s):</v>
      </c>
    </row>
    <row r="4229">
      <c r="A4229" s="3">
        <v>4228.0</v>
      </c>
      <c r="B4229" s="4" t="str">
        <f>IFERROR(__xludf.DUMMYFUNCTION("""COMPUTED_VALUE"""),"Go;HTML/CSS;Java;JavaScript;PHP;SQL;TypeScript")</f>
        <v>Go;HTML/CSS;Java;JavaScript;PHP;SQL;TypeScript</v>
      </c>
    </row>
    <row r="4230">
      <c r="A4230" s="3">
        <v>4229.0</v>
      </c>
      <c r="B4230" s="4" t="str">
        <f>IFERROR(__xludf.DUMMYFUNCTION("""COMPUTED_VALUE"""),"Bash/Shell/PowerShell;C++;C#;HTML/CSS;Java;JavaScript;PHP;Python;SQL")</f>
        <v>Bash/Shell/PowerShell;C++;C#;HTML/CSS;Java;JavaScript;PHP;Python;SQL</v>
      </c>
    </row>
    <row r="4231">
      <c r="A4231" s="3">
        <v>4230.0</v>
      </c>
      <c r="B4231" s="4" t="str">
        <f>IFERROR(__xludf.DUMMYFUNCTION("""COMPUTED_VALUE"""),"Assembly;C++;HTML/CSS;Java;JavaScript;Swift")</f>
        <v>Assembly;C++;HTML/CSS;Java;JavaScript;Swift</v>
      </c>
    </row>
    <row r="4232">
      <c r="A4232" s="3">
        <v>4231.0</v>
      </c>
      <c r="B4232" s="4" t="str">
        <f>IFERROR(__xludf.DUMMYFUNCTION("""COMPUTED_VALUE"""),"Bash/Shell/PowerShell;Go;HTML/CSS;JavaScript;Python;Ruby;SQL")</f>
        <v>Bash/Shell/PowerShell;Go;HTML/CSS;JavaScript;Python;Ruby;SQL</v>
      </c>
    </row>
    <row r="4233">
      <c r="A4233" s="3">
        <v>4232.0</v>
      </c>
      <c r="B4233" s="4" t="str">
        <f>IFERROR(__xludf.DUMMYFUNCTION("""COMPUTED_VALUE"""),"C#")</f>
        <v>C#</v>
      </c>
    </row>
    <row r="4234">
      <c r="A4234" s="3">
        <v>4233.0</v>
      </c>
      <c r="B4234" s="4" t="str">
        <f>IFERROR(__xludf.DUMMYFUNCTION("""COMPUTED_VALUE"""),"Assembly;Bash/Shell/PowerShell;C;C++;HTML/CSS;Java;PHP;Python;SQL;Swift;VBA")</f>
        <v>Assembly;Bash/Shell/PowerShell;C;C++;HTML/CSS;Java;PHP;Python;SQL;Swift;VBA</v>
      </c>
    </row>
    <row r="4235">
      <c r="A4235" s="3">
        <v>4234.0</v>
      </c>
      <c r="B4235" s="4" t="str">
        <f>IFERROR(__xludf.DUMMYFUNCTION("""COMPUTED_VALUE"""),"JavaScript;TypeScript")</f>
        <v>JavaScript;TypeScript</v>
      </c>
    </row>
    <row r="4236">
      <c r="A4236" s="3">
        <v>4235.0</v>
      </c>
      <c r="B4236" s="4" t="str">
        <f>IFERROR(__xludf.DUMMYFUNCTION("""COMPUTED_VALUE"""),"Bash/Shell/PowerShell;Java;JavaScript;Objective-C;Ruby;SQL;Swift;TypeScript")</f>
        <v>Bash/Shell/PowerShell;Java;JavaScript;Objective-C;Ruby;SQL;Swift;TypeScript</v>
      </c>
    </row>
    <row r="4237">
      <c r="A4237" s="3">
        <v>4236.0</v>
      </c>
      <c r="B4237" s="4" t="str">
        <f>IFERROR(__xludf.DUMMYFUNCTION("""COMPUTED_VALUE"""),"Java;JavaScript;Scala;SQL")</f>
        <v>Java;JavaScript;Scala;SQL</v>
      </c>
    </row>
    <row r="4238">
      <c r="A4238" s="3">
        <v>4237.0</v>
      </c>
      <c r="B4238" s="4" t="str">
        <f>IFERROR(__xludf.DUMMYFUNCTION("""COMPUTED_VALUE"""),"Bash/Shell/PowerShell;C;C++;C#;HTML/CSS;SQL;WebAssembly")</f>
        <v>Bash/Shell/PowerShell;C;C++;C#;HTML/CSS;SQL;WebAssembly</v>
      </c>
    </row>
    <row r="4239">
      <c r="A4239" s="3">
        <v>4238.0</v>
      </c>
      <c r="B4239" s="4" t="str">
        <f>IFERROR(__xludf.DUMMYFUNCTION("""COMPUTED_VALUE"""),"HTML/CSS;JavaScript;PHP;SQL")</f>
        <v>HTML/CSS;JavaScript;PHP;SQL</v>
      </c>
    </row>
    <row r="4240">
      <c r="A4240" s="3">
        <v>4239.0</v>
      </c>
      <c r="B4240" s="4" t="str">
        <f>IFERROR(__xludf.DUMMYFUNCTION("""COMPUTED_VALUE"""),"Python")</f>
        <v>Python</v>
      </c>
    </row>
    <row r="4241">
      <c r="A4241" s="3">
        <v>4240.0</v>
      </c>
      <c r="B4241" s="4" t="str">
        <f>IFERROR(__xludf.DUMMYFUNCTION("""COMPUTED_VALUE"""),"Bash/Shell/PowerShell;C;C++;C#;HTML/CSS;JavaScript;PHP;Python;Rust;SQL")</f>
        <v>Bash/Shell/PowerShell;C;C++;C#;HTML/CSS;JavaScript;PHP;Python;Rust;SQL</v>
      </c>
    </row>
    <row r="4242">
      <c r="A4242" s="3">
        <v>4241.0</v>
      </c>
      <c r="B4242" s="4" t="str">
        <f>IFERROR(__xludf.DUMMYFUNCTION("""COMPUTED_VALUE"""),"Bash/Shell/PowerShell;C++;HTML/CSS;JavaScript;PHP;SQL")</f>
        <v>Bash/Shell/PowerShell;C++;HTML/CSS;JavaScript;PHP;SQL</v>
      </c>
    </row>
    <row r="4243">
      <c r="A4243" s="3">
        <v>4242.0</v>
      </c>
      <c r="B4243" s="4" t="str">
        <f>IFERROR(__xludf.DUMMYFUNCTION("""COMPUTED_VALUE"""),"HTML/CSS;Java;R;SQL")</f>
        <v>HTML/CSS;Java;R;SQL</v>
      </c>
    </row>
    <row r="4244">
      <c r="A4244" s="3">
        <v>4243.0</v>
      </c>
      <c r="B4244" s="4" t="str">
        <f>IFERROR(__xludf.DUMMYFUNCTION("""COMPUTED_VALUE"""),"C#;HTML/CSS;JavaScript;SQL;TypeScript")</f>
        <v>C#;HTML/CSS;JavaScript;SQL;TypeScript</v>
      </c>
    </row>
    <row r="4245">
      <c r="A4245" s="3">
        <v>4244.0</v>
      </c>
      <c r="B4245" s="4" t="str">
        <f>IFERROR(__xludf.DUMMYFUNCTION("""COMPUTED_VALUE"""),"Bash/Shell/PowerShell;JavaScript;Python;SQL;TypeScript")</f>
        <v>Bash/Shell/PowerShell;JavaScript;Python;SQL;TypeScript</v>
      </c>
    </row>
    <row r="4246">
      <c r="A4246" s="3">
        <v>4245.0</v>
      </c>
      <c r="B4246" s="4" t="str">
        <f>IFERROR(__xludf.DUMMYFUNCTION("""COMPUTED_VALUE"""),"C++;HTML/CSS;Java;JavaScript;PHP;Python;SQL")</f>
        <v>C++;HTML/CSS;Java;JavaScript;PHP;Python;SQL</v>
      </c>
    </row>
    <row r="4247">
      <c r="A4247" s="3">
        <v>4246.0</v>
      </c>
      <c r="B4247" s="4" t="str">
        <f>IFERROR(__xludf.DUMMYFUNCTION("""COMPUTED_VALUE"""),"HTML/CSS;JavaScript")</f>
        <v>HTML/CSS;JavaScript</v>
      </c>
    </row>
    <row r="4248">
      <c r="A4248" s="3">
        <v>4247.0</v>
      </c>
      <c r="B4248" s="4" t="str">
        <f>IFERROR(__xludf.DUMMYFUNCTION("""COMPUTED_VALUE"""),"HTML/CSS;Objective-C;Swift")</f>
        <v>HTML/CSS;Objective-C;Swift</v>
      </c>
    </row>
    <row r="4249">
      <c r="A4249" s="3">
        <v>4248.0</v>
      </c>
      <c r="B4249" s="4" t="str">
        <f>IFERROR(__xludf.DUMMYFUNCTION("""COMPUTED_VALUE"""),"Java;VBA")</f>
        <v>Java;VBA</v>
      </c>
    </row>
    <row r="4250">
      <c r="A4250" s="3">
        <v>4249.0</v>
      </c>
      <c r="B4250" s="4" t="str">
        <f>IFERROR(__xludf.DUMMYFUNCTION("""COMPUTED_VALUE"""),"Bash/Shell/PowerShell;C;C++;C#;HTML/CSS;Java;JavaScript;Objective-C;PHP;SQL;Other(s):")</f>
        <v>Bash/Shell/PowerShell;C;C++;C#;HTML/CSS;Java;JavaScript;Objective-C;PHP;SQL;Other(s):</v>
      </c>
    </row>
    <row r="4251">
      <c r="A4251" s="3">
        <v>4250.0</v>
      </c>
      <c r="B4251" s="4" t="str">
        <f>IFERROR(__xludf.DUMMYFUNCTION("""COMPUTED_VALUE"""),"Bash/Shell/PowerShell;C++;Java;Python;SQL")</f>
        <v>Bash/Shell/PowerShell;C++;Java;Python;SQL</v>
      </c>
    </row>
    <row r="4252">
      <c r="A4252" s="3">
        <v>4251.0</v>
      </c>
      <c r="B4252" s="4" t="str">
        <f>IFERROR(__xludf.DUMMYFUNCTION("""COMPUTED_VALUE"""),"Java;JavaScript;SQL;TypeScript")</f>
        <v>Java;JavaScript;SQL;TypeScript</v>
      </c>
    </row>
    <row r="4253">
      <c r="A4253" s="3">
        <v>4252.0</v>
      </c>
      <c r="B4253" s="4" t="str">
        <f>IFERROR(__xludf.DUMMYFUNCTION("""COMPUTED_VALUE"""),"Bash/Shell/PowerShell;C++;JavaScript;Kotlin")</f>
        <v>Bash/Shell/PowerShell;C++;JavaScript;Kotlin</v>
      </c>
    </row>
    <row r="4254">
      <c r="A4254" s="3">
        <v>4253.0</v>
      </c>
      <c r="B4254" s="4" t="str">
        <f>IFERROR(__xludf.DUMMYFUNCTION("""COMPUTED_VALUE"""),"Bash/Shell/PowerShell;HTML/CSS;Java;JavaScript;Kotlin;PHP;Python;SQL;WebAssembly")</f>
        <v>Bash/Shell/PowerShell;HTML/CSS;Java;JavaScript;Kotlin;PHP;Python;SQL;WebAssembly</v>
      </c>
    </row>
    <row r="4255">
      <c r="A4255" s="3">
        <v>4254.0</v>
      </c>
      <c r="B4255" s="4" t="str">
        <f>IFERROR(__xludf.DUMMYFUNCTION("""COMPUTED_VALUE"""),"Bash/Shell/PowerShell;HTML/CSS;Java;JavaScript;SQL;Other(s):")</f>
        <v>Bash/Shell/PowerShell;HTML/CSS;Java;JavaScript;SQL;Other(s):</v>
      </c>
    </row>
    <row r="4256">
      <c r="A4256" s="3">
        <v>4255.0</v>
      </c>
      <c r="B4256" s="4" t="str">
        <f>IFERROR(__xludf.DUMMYFUNCTION("""COMPUTED_VALUE"""),"C;C++;HTML/CSS;JavaScript;Python;WebAssembly")</f>
        <v>C;C++;HTML/CSS;JavaScript;Python;WebAssembly</v>
      </c>
    </row>
    <row r="4257">
      <c r="A4257" s="3">
        <v>4256.0</v>
      </c>
      <c r="B4257" s="4" t="str">
        <f>IFERROR(__xludf.DUMMYFUNCTION("""COMPUTED_VALUE"""),"HTML/CSS;JavaScript;PHP;SQL;VBA")</f>
        <v>HTML/CSS;JavaScript;PHP;SQL;VBA</v>
      </c>
    </row>
    <row r="4258">
      <c r="A4258" s="3">
        <v>4257.0</v>
      </c>
      <c r="B4258" s="4" t="str">
        <f>IFERROR(__xludf.DUMMYFUNCTION("""COMPUTED_VALUE"""),"C++;C#;HTML/CSS;JavaScript;TypeScript")</f>
        <v>C++;C#;HTML/CSS;JavaScript;TypeScript</v>
      </c>
    </row>
    <row r="4259">
      <c r="A4259" s="3">
        <v>4258.0</v>
      </c>
      <c r="B4259" s="4" t="str">
        <f>IFERROR(__xludf.DUMMYFUNCTION("""COMPUTED_VALUE"""),"Assembly;C;C++;C#;Dart;HTML/CSS;Java;JavaScript;Objective-C;PHP;Python;R;SQL;TypeScript")</f>
        <v>Assembly;C;C++;C#;Dart;HTML/CSS;Java;JavaScript;Objective-C;PHP;Python;R;SQL;TypeScript</v>
      </c>
    </row>
    <row r="4260">
      <c r="A4260" s="3">
        <v>4259.0</v>
      </c>
      <c r="B4260" s="4" t="str">
        <f>IFERROR(__xludf.DUMMYFUNCTION("""COMPUTED_VALUE"""),"Bash/Shell/PowerShell;C++;Go;HTML/CSS;Java;JavaScript;Objective-C;Python;SQL")</f>
        <v>Bash/Shell/PowerShell;C++;Go;HTML/CSS;Java;JavaScript;Objective-C;Python;SQL</v>
      </c>
    </row>
    <row r="4261">
      <c r="A4261" s="3">
        <v>4260.0</v>
      </c>
      <c r="B4261" s="4" t="str">
        <f>IFERROR(__xludf.DUMMYFUNCTION("""COMPUTED_VALUE"""),"Java;JavaScript;PHP")</f>
        <v>Java;JavaScript;PHP</v>
      </c>
    </row>
    <row r="4262">
      <c r="A4262" s="3">
        <v>4261.0</v>
      </c>
      <c r="B4262" s="4" t="str">
        <f>IFERROR(__xludf.DUMMYFUNCTION("""COMPUTED_VALUE"""),"Bash/Shell/PowerShell;JavaScript;Ruby;SQL;TypeScript;VBA")</f>
        <v>Bash/Shell/PowerShell;JavaScript;Ruby;SQL;TypeScript;VBA</v>
      </c>
    </row>
    <row r="4263">
      <c r="A4263" s="3">
        <v>4262.0</v>
      </c>
      <c r="B4263" s="4" t="str">
        <f>IFERROR(__xludf.DUMMYFUNCTION("""COMPUTED_VALUE"""),"Bash/Shell/PowerShell;C#;HTML/CSS;JavaScript;SQL;TypeScript")</f>
        <v>Bash/Shell/PowerShell;C#;HTML/CSS;JavaScript;SQL;TypeScript</v>
      </c>
    </row>
    <row r="4264">
      <c r="A4264" s="3">
        <v>4263.0</v>
      </c>
      <c r="B4264" s="4" t="str">
        <f>IFERROR(__xludf.DUMMYFUNCTION("""COMPUTED_VALUE"""),"Bash/Shell/PowerShell;C++;C#;HTML/CSS;JavaScript;Objective-C;PHP;Python;Ruby;SQL;TypeScript")</f>
        <v>Bash/Shell/PowerShell;C++;C#;HTML/CSS;JavaScript;Objective-C;PHP;Python;Ruby;SQL;TypeScript</v>
      </c>
    </row>
    <row r="4265">
      <c r="A4265" s="3">
        <v>4264.0</v>
      </c>
      <c r="B4265" s="4" t="str">
        <f>IFERROR(__xludf.DUMMYFUNCTION("""COMPUTED_VALUE"""),"Bash/Shell/PowerShell;Java;JavaScript;SQL;Swift")</f>
        <v>Bash/Shell/PowerShell;Java;JavaScript;SQL;Swift</v>
      </c>
    </row>
    <row r="4266">
      <c r="A4266" s="3">
        <v>4265.0</v>
      </c>
      <c r="B4266" s="4" t="str">
        <f>IFERROR(__xludf.DUMMYFUNCTION("""COMPUTED_VALUE"""),"Go;HTML/CSS;JavaScript;Python;SQL")</f>
        <v>Go;HTML/CSS;JavaScript;Python;SQL</v>
      </c>
    </row>
    <row r="4267">
      <c r="A4267" s="3">
        <v>4266.0</v>
      </c>
      <c r="B4267" s="4" t="str">
        <f>IFERROR(__xludf.DUMMYFUNCTION("""COMPUTED_VALUE"""),"Bash/Shell/PowerShell;HTML/CSS;Java;JavaScript")</f>
        <v>Bash/Shell/PowerShell;HTML/CSS;Java;JavaScript</v>
      </c>
    </row>
    <row r="4268">
      <c r="A4268" s="3">
        <v>4267.0</v>
      </c>
      <c r="B4268" s="4" t="str">
        <f>IFERROR(__xludf.DUMMYFUNCTION("""COMPUTED_VALUE"""),"Assembly;Bash/Shell/PowerShell;C;C++;C#;Java;Python;Other(s):")</f>
        <v>Assembly;Bash/Shell/PowerShell;C;C++;C#;Java;Python;Other(s):</v>
      </c>
    </row>
    <row r="4269">
      <c r="A4269" s="3">
        <v>4268.0</v>
      </c>
      <c r="B4269" s="4" t="str">
        <f>IFERROR(__xludf.DUMMYFUNCTION("""COMPUTED_VALUE"""),"C++;C#;HTML/CSS;Java;JavaScript;PHP;SQL")</f>
        <v>C++;C#;HTML/CSS;Java;JavaScript;PHP;SQL</v>
      </c>
    </row>
    <row r="4270">
      <c r="A4270" s="3">
        <v>4269.0</v>
      </c>
      <c r="B4270" s="4" t="str">
        <f>IFERROR(__xludf.DUMMYFUNCTION("""COMPUTED_VALUE"""),"Bash/Shell/PowerShell;C#;F#;HTML/CSS;JavaScript;SQL;TypeScript")</f>
        <v>Bash/Shell/PowerShell;C#;F#;HTML/CSS;JavaScript;SQL;TypeScript</v>
      </c>
    </row>
    <row r="4271">
      <c r="A4271" s="3">
        <v>4270.0</v>
      </c>
      <c r="B4271" s="4" t="str">
        <f>IFERROR(__xludf.DUMMYFUNCTION("""COMPUTED_VALUE"""),"JavaScript;Ruby")</f>
        <v>JavaScript;Ruby</v>
      </c>
    </row>
    <row r="4272">
      <c r="A4272" s="3">
        <v>4271.0</v>
      </c>
      <c r="B4272" s="4" t="str">
        <f>IFERROR(__xludf.DUMMYFUNCTION("""COMPUTED_VALUE"""),"HTML/CSS;Java;JavaScript;Python;SQL;TypeScript")</f>
        <v>HTML/CSS;Java;JavaScript;Python;SQL;TypeScript</v>
      </c>
    </row>
    <row r="4273">
      <c r="A4273" s="3">
        <v>4272.0</v>
      </c>
      <c r="B4273" s="4" t="str">
        <f>IFERROR(__xludf.DUMMYFUNCTION("""COMPUTED_VALUE"""),"HTML/CSS;Java;JavaScript;SQL")</f>
        <v>HTML/CSS;Java;JavaScript;SQL</v>
      </c>
    </row>
    <row r="4274">
      <c r="A4274" s="3">
        <v>4273.0</v>
      </c>
      <c r="B4274" s="4" t="str">
        <f>IFERROR(__xludf.DUMMYFUNCTION("""COMPUTED_VALUE"""),"C++;HTML/CSS;Java")</f>
        <v>C++;HTML/CSS;Java</v>
      </c>
    </row>
    <row r="4275">
      <c r="A4275" s="3">
        <v>4274.0</v>
      </c>
      <c r="B4275" s="4" t="str">
        <f>IFERROR(__xludf.DUMMYFUNCTION("""COMPUTED_VALUE"""),"C#;HTML/CSS;PHP;Python")</f>
        <v>C#;HTML/CSS;PHP;Python</v>
      </c>
    </row>
    <row r="4276">
      <c r="A4276" s="3">
        <v>4275.0</v>
      </c>
      <c r="B4276" s="4" t="str">
        <f>IFERROR(__xludf.DUMMYFUNCTION("""COMPUTED_VALUE"""),"Bash/Shell/PowerShell;Clojure;Go;HTML/CSS;Java;JavaScript;Kotlin;Python;SQL")</f>
        <v>Bash/Shell/PowerShell;Clojure;Go;HTML/CSS;Java;JavaScript;Kotlin;Python;SQL</v>
      </c>
    </row>
    <row r="4277">
      <c r="A4277" s="3">
        <v>4276.0</v>
      </c>
      <c r="B4277" s="4" t="str">
        <f>IFERROR(__xludf.DUMMYFUNCTION("""COMPUTED_VALUE"""),"C#;HTML/CSS;Java;JavaScript;SQL")</f>
        <v>C#;HTML/CSS;Java;JavaScript;SQL</v>
      </c>
    </row>
    <row r="4278">
      <c r="A4278" s="3">
        <v>4277.0</v>
      </c>
      <c r="B4278" s="4" t="str">
        <f>IFERROR(__xludf.DUMMYFUNCTION("""COMPUTED_VALUE"""),"Bash/Shell/PowerShell;HTML/CSS;Java;JavaScript;PHP;SQL;TypeScript")</f>
        <v>Bash/Shell/PowerShell;HTML/CSS;Java;JavaScript;PHP;SQL;TypeScript</v>
      </c>
    </row>
    <row r="4279">
      <c r="A4279" s="3">
        <v>4278.0</v>
      </c>
      <c r="B4279" s="4" t="str">
        <f>IFERROR(__xludf.DUMMYFUNCTION("""COMPUTED_VALUE"""),"Elixir;HTML/CSS;JavaScript;PHP;SQL")</f>
        <v>Elixir;HTML/CSS;JavaScript;PHP;SQL</v>
      </c>
    </row>
    <row r="4280">
      <c r="A4280" s="3">
        <v>4279.0</v>
      </c>
      <c r="B4280" s="4" t="str">
        <f>IFERROR(__xludf.DUMMYFUNCTION("""COMPUTED_VALUE"""),"C++;C#;Python")</f>
        <v>C++;C#;Python</v>
      </c>
    </row>
    <row r="4281">
      <c r="A4281" s="3">
        <v>4280.0</v>
      </c>
      <c r="B4281" s="4" t="str">
        <f>IFERROR(__xludf.DUMMYFUNCTION("""COMPUTED_VALUE"""),"Assembly;Python")</f>
        <v>Assembly;Python</v>
      </c>
    </row>
    <row r="4282">
      <c r="A4282" s="3">
        <v>4281.0</v>
      </c>
      <c r="B4282" s="4" t="str">
        <f>IFERROR(__xludf.DUMMYFUNCTION("""COMPUTED_VALUE"""),"C;C++;Java;Python;R;VBA;Other(s):")</f>
        <v>C;C++;Java;Python;R;VBA;Other(s):</v>
      </c>
    </row>
    <row r="4283">
      <c r="A4283" s="3">
        <v>4282.0</v>
      </c>
      <c r="B4283" s="4" t="str">
        <f>IFERROR(__xludf.DUMMYFUNCTION("""COMPUTED_VALUE"""),"Java;SQL")</f>
        <v>Java;SQL</v>
      </c>
    </row>
    <row r="4284">
      <c r="A4284" s="3">
        <v>4283.0</v>
      </c>
      <c r="B4284" s="4" t="str">
        <f>IFERROR(__xludf.DUMMYFUNCTION("""COMPUTED_VALUE"""),"HTML/CSS;JavaScript;Ruby;SQL")</f>
        <v>HTML/CSS;JavaScript;Ruby;SQL</v>
      </c>
    </row>
    <row r="4285">
      <c r="A4285" s="3">
        <v>4284.0</v>
      </c>
      <c r="B4285" s="4" t="str">
        <f>IFERROR(__xludf.DUMMYFUNCTION("""COMPUTED_VALUE"""),"C#;HTML/CSS;Java;JavaScript;Kotlin;Scala;SQL")</f>
        <v>C#;HTML/CSS;Java;JavaScript;Kotlin;Scala;SQL</v>
      </c>
    </row>
    <row r="4286">
      <c r="A4286" s="3">
        <v>4285.0</v>
      </c>
      <c r="B4286" s="4" t="str">
        <f>IFERROR(__xludf.DUMMYFUNCTION("""COMPUTED_VALUE"""),"C#;Java")</f>
        <v>C#;Java</v>
      </c>
    </row>
    <row r="4287">
      <c r="A4287" s="3">
        <v>4286.0</v>
      </c>
      <c r="B4287" s="4" t="str">
        <f>IFERROR(__xludf.DUMMYFUNCTION("""COMPUTED_VALUE"""),"Bash/Shell/PowerShell;C++;HTML/CSS;JavaScript;PHP;Python;SQL")</f>
        <v>Bash/Shell/PowerShell;C++;HTML/CSS;JavaScript;PHP;Python;SQL</v>
      </c>
    </row>
    <row r="4288">
      <c r="A4288" s="3">
        <v>4287.0</v>
      </c>
      <c r="B4288" s="4" t="str">
        <f>IFERROR(__xludf.DUMMYFUNCTION("""COMPUTED_VALUE"""),"Bash/Shell/PowerShell;C;C++;HTML/CSS;Java;JavaScript;Kotlin;Python;SQL")</f>
        <v>Bash/Shell/PowerShell;C;C++;HTML/CSS;Java;JavaScript;Kotlin;Python;SQL</v>
      </c>
    </row>
    <row r="4289">
      <c r="A4289" s="3">
        <v>4288.0</v>
      </c>
      <c r="B4289" s="4" t="str">
        <f>IFERROR(__xludf.DUMMYFUNCTION("""COMPUTED_VALUE"""),"C;C++;C#;Java;Other(s):")</f>
        <v>C;C++;C#;Java;Other(s):</v>
      </c>
    </row>
    <row r="4290">
      <c r="A4290" s="3">
        <v>4289.0</v>
      </c>
      <c r="B4290" s="4" t="str">
        <f>IFERROR(__xludf.DUMMYFUNCTION("""COMPUTED_VALUE"""),"HTML/CSS;JavaScript;Ruby;SQL")</f>
        <v>HTML/CSS;JavaScript;Ruby;SQL</v>
      </c>
    </row>
    <row r="4291">
      <c r="A4291" s="3">
        <v>4290.0</v>
      </c>
      <c r="B4291" s="4" t="str">
        <f>IFERROR(__xludf.DUMMYFUNCTION("""COMPUTED_VALUE"""),"Bash/Shell/PowerShell;C;C#;Go;JavaScript;Python;SQL")</f>
        <v>Bash/Shell/PowerShell;C;C#;Go;JavaScript;Python;SQL</v>
      </c>
    </row>
    <row r="4292">
      <c r="A4292" s="3">
        <v>4291.0</v>
      </c>
      <c r="B4292" s="4" t="str">
        <f>IFERROR(__xludf.DUMMYFUNCTION("""COMPUTED_VALUE"""),"Dart;HTML/CSS;Java;JavaScript;PHP;Python;SQL;VBA")</f>
        <v>Dart;HTML/CSS;Java;JavaScript;PHP;Python;SQL;VBA</v>
      </c>
    </row>
    <row r="4293">
      <c r="A4293" s="3">
        <v>4292.0</v>
      </c>
      <c r="B4293" s="4" t="str">
        <f>IFERROR(__xludf.DUMMYFUNCTION("""COMPUTED_VALUE"""),"C;C++;HTML/CSS;Java;JavaScript;PHP")</f>
        <v>C;C++;HTML/CSS;Java;JavaScript;PHP</v>
      </c>
    </row>
    <row r="4294">
      <c r="A4294" s="3">
        <v>4293.0</v>
      </c>
      <c r="B4294" s="4" t="str">
        <f>IFERROR(__xludf.DUMMYFUNCTION("""COMPUTED_VALUE"""),"Python;Swift")</f>
        <v>Python;Swift</v>
      </c>
    </row>
    <row r="4295">
      <c r="A4295" s="3">
        <v>4294.0</v>
      </c>
      <c r="B4295" s="4" t="str">
        <f>IFERROR(__xludf.DUMMYFUNCTION("""COMPUTED_VALUE"""),"Bash/Shell/PowerShell;HTML/CSS;JavaScript;SQL;TypeScript")</f>
        <v>Bash/Shell/PowerShell;HTML/CSS;JavaScript;SQL;TypeScript</v>
      </c>
    </row>
    <row r="4296">
      <c r="A4296" s="3">
        <v>4295.0</v>
      </c>
      <c r="B4296" s="4" t="str">
        <f>IFERROR(__xludf.DUMMYFUNCTION("""COMPUTED_VALUE"""),"Bash/Shell/PowerShell;C")</f>
        <v>Bash/Shell/PowerShell;C</v>
      </c>
    </row>
    <row r="4297">
      <c r="A4297" s="3">
        <v>4296.0</v>
      </c>
      <c r="B4297" s="4" t="str">
        <f>IFERROR(__xludf.DUMMYFUNCTION("""COMPUTED_VALUE"""),"C;C++;Python")</f>
        <v>C;C++;Python</v>
      </c>
    </row>
    <row r="4298">
      <c r="A4298" s="3">
        <v>4297.0</v>
      </c>
      <c r="B4298" s="4" t="str">
        <f>IFERROR(__xludf.DUMMYFUNCTION("""COMPUTED_VALUE"""),"HTML/CSS;JavaScript;Python")</f>
        <v>HTML/CSS;JavaScript;Python</v>
      </c>
    </row>
    <row r="4299">
      <c r="A4299" s="3">
        <v>4298.0</v>
      </c>
      <c r="B4299" s="4" t="str">
        <f>IFERROR(__xludf.DUMMYFUNCTION("""COMPUTED_VALUE"""),"HTML/CSS;JavaScript;PHP;SQL")</f>
        <v>HTML/CSS;JavaScript;PHP;SQL</v>
      </c>
    </row>
    <row r="4300">
      <c r="A4300" s="3">
        <v>4299.0</v>
      </c>
      <c r="B4300" s="4" t="str">
        <f>IFERROR(__xludf.DUMMYFUNCTION("""COMPUTED_VALUE"""),"Bash/Shell/PowerShell;HTML/CSS;Java;JavaScript;SQL")</f>
        <v>Bash/Shell/PowerShell;HTML/CSS;Java;JavaScript;SQL</v>
      </c>
    </row>
    <row r="4301">
      <c r="A4301" s="3">
        <v>4300.0</v>
      </c>
      <c r="B4301" s="4" t="str">
        <f>IFERROR(__xludf.DUMMYFUNCTION("""COMPUTED_VALUE"""),"Bash/Shell/PowerShell;C++;Java;JavaScript;Objective-C;Swift")</f>
        <v>Bash/Shell/PowerShell;C++;Java;JavaScript;Objective-C;Swift</v>
      </c>
    </row>
    <row r="4302">
      <c r="A4302" s="3">
        <v>4301.0</v>
      </c>
      <c r="B4302" s="4" t="str">
        <f>IFERROR(__xludf.DUMMYFUNCTION("""COMPUTED_VALUE"""),"Go;Python;SQL;Other(s):")</f>
        <v>Go;Python;SQL;Other(s):</v>
      </c>
    </row>
    <row r="4303">
      <c r="A4303" s="3">
        <v>4302.0</v>
      </c>
      <c r="B4303" s="4" t="str">
        <f>IFERROR(__xludf.DUMMYFUNCTION("""COMPUTED_VALUE"""),"Bash/Shell/PowerShell;Java;Python")</f>
        <v>Bash/Shell/PowerShell;Java;Python</v>
      </c>
    </row>
    <row r="4304">
      <c r="A4304" s="3">
        <v>4303.0</v>
      </c>
      <c r="B4304" s="4" t="str">
        <f>IFERROR(__xludf.DUMMYFUNCTION("""COMPUTED_VALUE"""),"C;C++")</f>
        <v>C;C++</v>
      </c>
    </row>
    <row r="4305">
      <c r="A4305" s="3">
        <v>4304.0</v>
      </c>
      <c r="B4305" s="4" t="str">
        <f>IFERROR(__xludf.DUMMYFUNCTION("""COMPUTED_VALUE"""),"Bash/Shell/PowerShell;HTML/CSS;JavaScript;Ruby;SQL")</f>
        <v>Bash/Shell/PowerShell;HTML/CSS;JavaScript;Ruby;SQL</v>
      </c>
    </row>
    <row r="4306">
      <c r="A4306" s="3">
        <v>4305.0</v>
      </c>
      <c r="B4306" s="4" t="str">
        <f>IFERROR(__xludf.DUMMYFUNCTION("""COMPUTED_VALUE"""),"C#;HTML/CSS;Java;JavaScript;Objective-C;SQL;TypeScript;VBA")</f>
        <v>C#;HTML/CSS;Java;JavaScript;Objective-C;SQL;TypeScript;VBA</v>
      </c>
    </row>
    <row r="4307">
      <c r="A4307" s="3">
        <v>4306.0</v>
      </c>
      <c r="B4307" s="4" t="str">
        <f>IFERROR(__xludf.DUMMYFUNCTION("""COMPUTED_VALUE"""),"HTML/CSS;JavaScript;Python;SQL")</f>
        <v>HTML/CSS;JavaScript;Python;SQL</v>
      </c>
    </row>
    <row r="4308">
      <c r="A4308" s="3">
        <v>4307.0</v>
      </c>
      <c r="B4308" s="4" t="str">
        <f>IFERROR(__xludf.DUMMYFUNCTION("""COMPUTED_VALUE"""),"HTML/CSS;JavaScript;PHP;SQL;TypeScript;Other(s):")</f>
        <v>HTML/CSS;JavaScript;PHP;SQL;TypeScript;Other(s):</v>
      </c>
    </row>
    <row r="4309">
      <c r="A4309" s="3">
        <v>4308.0</v>
      </c>
      <c r="B4309" s="4" t="str">
        <f>IFERROR(__xludf.DUMMYFUNCTION("""COMPUTED_VALUE"""),"Java")</f>
        <v>Java</v>
      </c>
    </row>
    <row r="4310">
      <c r="A4310" s="3">
        <v>4309.0</v>
      </c>
      <c r="B4310" s="4" t="str">
        <f>IFERROR(__xludf.DUMMYFUNCTION("""COMPUTED_VALUE"""),"Bash/Shell/PowerShell;HTML/CSS;JavaScript;Python;SQL")</f>
        <v>Bash/Shell/PowerShell;HTML/CSS;JavaScript;Python;SQL</v>
      </c>
    </row>
    <row r="4311">
      <c r="A4311" s="3">
        <v>4310.0</v>
      </c>
      <c r="B4311" s="4" t="str">
        <f>IFERROR(__xludf.DUMMYFUNCTION("""COMPUTED_VALUE"""),"Bash/Shell/PowerShell;Go;JavaScript;PHP;Scala;SQL")</f>
        <v>Bash/Shell/PowerShell;Go;JavaScript;PHP;Scala;SQL</v>
      </c>
    </row>
    <row r="4312">
      <c r="A4312" s="3">
        <v>4311.0</v>
      </c>
      <c r="B4312" s="4" t="str">
        <f>IFERROR(__xludf.DUMMYFUNCTION("""COMPUTED_VALUE"""),"HTML/CSS;JavaScript;PHP")</f>
        <v>HTML/CSS;JavaScript;PHP</v>
      </c>
    </row>
    <row r="4313">
      <c r="A4313" s="3">
        <v>4312.0</v>
      </c>
      <c r="B4313" s="4" t="str">
        <f>IFERROR(__xludf.DUMMYFUNCTION("""COMPUTED_VALUE"""),"HTML/CSS;JavaScript;Python;R;SQL")</f>
        <v>HTML/CSS;JavaScript;Python;R;SQL</v>
      </c>
    </row>
    <row r="4314">
      <c r="A4314" s="3">
        <v>4313.0</v>
      </c>
      <c r="B4314" s="4" t="str">
        <f>IFERROR(__xludf.DUMMYFUNCTION("""COMPUTED_VALUE"""),"HTML/CSS;Java;JavaScript;PHP")</f>
        <v>HTML/CSS;Java;JavaScript;PHP</v>
      </c>
    </row>
    <row r="4315">
      <c r="A4315" s="3">
        <v>4314.0</v>
      </c>
      <c r="B4315" s="4" t="str">
        <f>IFERROR(__xludf.DUMMYFUNCTION("""COMPUTED_VALUE"""),"Assembly;Bash/Shell/PowerShell;C;C++;C#;HTML/CSS;JavaScript;PHP")</f>
        <v>Assembly;Bash/Shell/PowerShell;C;C++;C#;HTML/CSS;JavaScript;PHP</v>
      </c>
    </row>
    <row r="4316">
      <c r="A4316" s="3">
        <v>4315.0</v>
      </c>
      <c r="B4316" s="4" t="str">
        <f>IFERROR(__xludf.DUMMYFUNCTION("""COMPUTED_VALUE"""),"C;C#;HTML/CSS;Java;JavaScript;Python")</f>
        <v>C;C#;HTML/CSS;Java;JavaScript;Python</v>
      </c>
    </row>
    <row r="4317">
      <c r="A4317" s="3">
        <v>4316.0</v>
      </c>
      <c r="B4317" s="4" t="str">
        <f>IFERROR(__xludf.DUMMYFUNCTION("""COMPUTED_VALUE"""),"C#;HTML/CSS;Java;JavaScript;PHP;SQL")</f>
        <v>C#;HTML/CSS;Java;JavaScript;PHP;SQL</v>
      </c>
    </row>
    <row r="4318">
      <c r="A4318" s="3">
        <v>4317.0</v>
      </c>
      <c r="B4318" s="4" t="str">
        <f>IFERROR(__xludf.DUMMYFUNCTION("""COMPUTED_VALUE"""),"HTML/CSS;PHP;TypeScript")</f>
        <v>HTML/CSS;PHP;TypeScript</v>
      </c>
    </row>
    <row r="4319">
      <c r="A4319" s="3">
        <v>4318.0</v>
      </c>
      <c r="B4319" s="4" t="str">
        <f>IFERROR(__xludf.DUMMYFUNCTION("""COMPUTED_VALUE"""),"C#;JavaScript;SQL")</f>
        <v>C#;JavaScript;SQL</v>
      </c>
    </row>
    <row r="4320">
      <c r="A4320" s="3">
        <v>4319.0</v>
      </c>
      <c r="B4320" s="4" t="str">
        <f>IFERROR(__xludf.DUMMYFUNCTION("""COMPUTED_VALUE"""),"Bash/Shell/PowerShell;HTML/CSS;JavaScript;Python")</f>
        <v>Bash/Shell/PowerShell;HTML/CSS;JavaScript;Python</v>
      </c>
    </row>
    <row r="4321">
      <c r="A4321" s="3">
        <v>4320.0</v>
      </c>
      <c r="B4321" s="4" t="str">
        <f>IFERROR(__xludf.DUMMYFUNCTION("""COMPUTED_VALUE"""),"Bash/Shell/PowerShell;C#;HTML/CSS;JavaScript;SQL")</f>
        <v>Bash/Shell/PowerShell;C#;HTML/CSS;JavaScript;SQL</v>
      </c>
    </row>
    <row r="4322">
      <c r="A4322" s="3">
        <v>4321.0</v>
      </c>
      <c r="B4322" s="4" t="str">
        <f>IFERROR(__xludf.DUMMYFUNCTION("""COMPUTED_VALUE"""),"C#;HTML/CSS;JavaScript;Python")</f>
        <v>C#;HTML/CSS;JavaScript;Python</v>
      </c>
    </row>
    <row r="4323">
      <c r="A4323" s="3">
        <v>4322.0</v>
      </c>
      <c r="B4323" s="4" t="str">
        <f>IFERROR(__xludf.DUMMYFUNCTION("""COMPUTED_VALUE"""),"C;C++;Java")</f>
        <v>C;C++;Java</v>
      </c>
    </row>
    <row r="4324">
      <c r="A4324" s="3">
        <v>4323.0</v>
      </c>
      <c r="B4324" s="4" t="str">
        <f>IFERROR(__xludf.DUMMYFUNCTION("""COMPUTED_VALUE"""),"C#;SQL;TypeScript")</f>
        <v>C#;SQL;TypeScript</v>
      </c>
    </row>
    <row r="4325">
      <c r="A4325" s="3">
        <v>4324.0</v>
      </c>
      <c r="B4325" s="4" t="str">
        <f>IFERROR(__xludf.DUMMYFUNCTION("""COMPUTED_VALUE"""),"Bash/Shell/PowerShell;C#;HTML/CSS;JavaScript;SQL")</f>
        <v>Bash/Shell/PowerShell;C#;HTML/CSS;JavaScript;SQL</v>
      </c>
    </row>
    <row r="4326">
      <c r="A4326" s="3">
        <v>4325.0</v>
      </c>
      <c r="B4326" s="4" t="str">
        <f>IFERROR(__xludf.DUMMYFUNCTION("""COMPUTED_VALUE"""),"HTML/CSS;Java;JavaScript;Python;TypeScript")</f>
        <v>HTML/CSS;Java;JavaScript;Python;TypeScript</v>
      </c>
    </row>
    <row r="4327">
      <c r="A4327" s="3">
        <v>4326.0</v>
      </c>
      <c r="B4327" s="4" t="str">
        <f>IFERROR(__xludf.DUMMYFUNCTION("""COMPUTED_VALUE"""),"Bash/Shell/PowerShell;HTML/CSS;Java;JavaScript;PHP")</f>
        <v>Bash/Shell/PowerShell;HTML/CSS;Java;JavaScript;PHP</v>
      </c>
    </row>
    <row r="4328">
      <c r="A4328" s="3">
        <v>4327.0</v>
      </c>
      <c r="B4328" s="4" t="str">
        <f>IFERROR(__xludf.DUMMYFUNCTION("""COMPUTED_VALUE"""),"Java;JavaScript;PHP;SQL;TypeScript")</f>
        <v>Java;JavaScript;PHP;SQL;TypeScript</v>
      </c>
    </row>
    <row r="4329">
      <c r="A4329" s="3">
        <v>4328.0</v>
      </c>
      <c r="B4329" s="4" t="str">
        <f>IFERROR(__xludf.DUMMYFUNCTION("""COMPUTED_VALUE"""),"Java;JavaScript;SQL")</f>
        <v>Java;JavaScript;SQL</v>
      </c>
    </row>
    <row r="4330">
      <c r="A4330" s="3">
        <v>4329.0</v>
      </c>
      <c r="B4330" s="4" t="str">
        <f>IFERROR(__xludf.DUMMYFUNCTION("""COMPUTED_VALUE"""),"Bash/Shell/PowerShell;Go;HTML/CSS;Java;JavaScript;Rust;Scala;SQL")</f>
        <v>Bash/Shell/PowerShell;Go;HTML/CSS;Java;JavaScript;Rust;Scala;SQL</v>
      </c>
    </row>
    <row r="4331">
      <c r="A4331" s="3">
        <v>4330.0</v>
      </c>
      <c r="B4331" s="4" t="str">
        <f>IFERROR(__xludf.DUMMYFUNCTION("""COMPUTED_VALUE"""),"Bash/Shell/PowerShell;C++;C#;HTML/CSS;JavaScript;PHP;SQL")</f>
        <v>Bash/Shell/PowerShell;C++;C#;HTML/CSS;JavaScript;PHP;SQL</v>
      </c>
    </row>
    <row r="4332">
      <c r="A4332" s="3">
        <v>4331.0</v>
      </c>
      <c r="B4332" s="4" t="str">
        <f>IFERROR(__xludf.DUMMYFUNCTION("""COMPUTED_VALUE"""),"C;C++;C#;HTML/CSS;Java;JavaScript;Objective-C;PHP;Python;R;Ruby;SQL;Swift;VBA;Other(s):")</f>
        <v>C;C++;C#;HTML/CSS;Java;JavaScript;Objective-C;PHP;Python;R;Ruby;SQL;Swift;VBA;Other(s):</v>
      </c>
    </row>
    <row r="4333">
      <c r="A4333" s="3">
        <v>4332.0</v>
      </c>
      <c r="B4333" s="4" t="str">
        <f>IFERROR(__xludf.DUMMYFUNCTION("""COMPUTED_VALUE"""),"JavaScript;Objective-C;TypeScript")</f>
        <v>JavaScript;Objective-C;TypeScript</v>
      </c>
    </row>
    <row r="4334">
      <c r="A4334" s="3">
        <v>4333.0</v>
      </c>
      <c r="B4334" s="4" t="str">
        <f>IFERROR(__xludf.DUMMYFUNCTION("""COMPUTED_VALUE"""),"HTML/CSS;Python;Ruby;SQL")</f>
        <v>HTML/CSS;Python;Ruby;SQL</v>
      </c>
    </row>
    <row r="4335">
      <c r="A4335" s="3">
        <v>4334.0</v>
      </c>
      <c r="B4335" s="4" t="str">
        <f>IFERROR(__xludf.DUMMYFUNCTION("""COMPUTED_VALUE"""),"C#;HTML/CSS;JavaScript;PHP;Python;SQL;TypeScript;WebAssembly")</f>
        <v>C#;HTML/CSS;JavaScript;PHP;Python;SQL;TypeScript;WebAssembly</v>
      </c>
    </row>
    <row r="4336">
      <c r="A4336" s="3">
        <v>4335.0</v>
      </c>
      <c r="B4336" s="4" t="str">
        <f>IFERROR(__xludf.DUMMYFUNCTION("""COMPUTED_VALUE"""),"Clojure;HTML/CSS;Java;JavaScript;SQL")</f>
        <v>Clojure;HTML/CSS;Java;JavaScript;SQL</v>
      </c>
    </row>
    <row r="4337">
      <c r="A4337" s="3">
        <v>4336.0</v>
      </c>
      <c r="B4337" s="4" t="str">
        <f>IFERROR(__xludf.DUMMYFUNCTION("""COMPUTED_VALUE"""),"Other(s):")</f>
        <v>Other(s):</v>
      </c>
    </row>
    <row r="4338">
      <c r="A4338" s="3">
        <v>4337.0</v>
      </c>
      <c r="B4338" s="4" t="str">
        <f>IFERROR(__xludf.DUMMYFUNCTION("""COMPUTED_VALUE"""),"Bash/Shell/PowerShell;HTML/CSS;Java;JavaScript;PHP;Python;SQL")</f>
        <v>Bash/Shell/PowerShell;HTML/CSS;Java;JavaScript;PHP;Python;SQL</v>
      </c>
    </row>
    <row r="4339">
      <c r="A4339" s="3">
        <v>4338.0</v>
      </c>
      <c r="B4339" s="4" t="str">
        <f>IFERROR(__xludf.DUMMYFUNCTION("""COMPUTED_VALUE"""),"Bash/Shell/PowerShell;C#;HTML/CSS;Java;JavaScript;Python;SQL;WebAssembly")</f>
        <v>Bash/Shell/PowerShell;C#;HTML/CSS;Java;JavaScript;Python;SQL;WebAssembly</v>
      </c>
    </row>
    <row r="4340">
      <c r="A4340" s="3">
        <v>4339.0</v>
      </c>
      <c r="B4340" s="4" t="str">
        <f>IFERROR(__xludf.DUMMYFUNCTION("""COMPUTED_VALUE"""),"HTML/CSS;Java;JavaScript;PHP;Python;SQL")</f>
        <v>HTML/CSS;Java;JavaScript;PHP;Python;SQL</v>
      </c>
    </row>
    <row r="4341">
      <c r="A4341" s="3">
        <v>4340.0</v>
      </c>
      <c r="B4341" s="4" t="str">
        <f>IFERROR(__xludf.DUMMYFUNCTION("""COMPUTED_VALUE"""),"Bash/Shell/PowerShell;C;Java;Objective-C;Python;Swift")</f>
        <v>Bash/Shell/PowerShell;C;Java;Objective-C;Python;Swift</v>
      </c>
    </row>
    <row r="4342">
      <c r="A4342" s="3">
        <v>4341.0</v>
      </c>
      <c r="B4342" s="4" t="str">
        <f>IFERROR(__xludf.DUMMYFUNCTION("""COMPUTED_VALUE"""),"Assembly;C#;HTML/CSS;Java;JavaScript;Objective-C;SQL;Swift;VBA;Other(s):")</f>
        <v>Assembly;C#;HTML/CSS;Java;JavaScript;Objective-C;SQL;Swift;VBA;Other(s):</v>
      </c>
    </row>
    <row r="4343">
      <c r="A4343" s="3">
        <v>4342.0</v>
      </c>
      <c r="B4343" s="4" t="str">
        <f>IFERROR(__xludf.DUMMYFUNCTION("""COMPUTED_VALUE"""),"Bash/Shell/PowerShell;C;HTML/CSS;JavaScript;Python;Ruby")</f>
        <v>Bash/Shell/PowerShell;C;HTML/CSS;JavaScript;Python;Ruby</v>
      </c>
    </row>
    <row r="4344">
      <c r="A4344" s="3">
        <v>4343.0</v>
      </c>
      <c r="B4344" s="4" t="str">
        <f>IFERROR(__xludf.DUMMYFUNCTION("""COMPUTED_VALUE"""),"Bash/Shell/PowerShell;HTML/CSS;SQL")</f>
        <v>Bash/Shell/PowerShell;HTML/CSS;SQL</v>
      </c>
    </row>
    <row r="4345">
      <c r="A4345" s="3">
        <v>4344.0</v>
      </c>
      <c r="B4345" s="4" t="str">
        <f>IFERROR(__xludf.DUMMYFUNCTION("""COMPUTED_VALUE"""),"Bash/Shell/PowerShell;HTML/CSS;JavaScript;Scala;SQL")</f>
        <v>Bash/Shell/PowerShell;HTML/CSS;JavaScript;Scala;SQL</v>
      </c>
    </row>
    <row r="4346">
      <c r="A4346" s="3">
        <v>4345.0</v>
      </c>
      <c r="B4346" s="4" t="str">
        <f>IFERROR(__xludf.DUMMYFUNCTION("""COMPUTED_VALUE"""),"Bash/Shell/PowerShell;Go;HTML/CSS;Python;SQL;VBA")</f>
        <v>Bash/Shell/PowerShell;Go;HTML/CSS;Python;SQL;VBA</v>
      </c>
    </row>
    <row r="4347">
      <c r="A4347" s="3">
        <v>4346.0</v>
      </c>
      <c r="B4347" s="4" t="str">
        <f>IFERROR(__xludf.DUMMYFUNCTION("""COMPUTED_VALUE"""),"C#;Elixir;Erlang;F#;JavaScript;TypeScript")</f>
        <v>C#;Elixir;Erlang;F#;JavaScript;TypeScript</v>
      </c>
    </row>
    <row r="4348">
      <c r="A4348" s="3">
        <v>4347.0</v>
      </c>
      <c r="B4348" s="4" t="str">
        <f>IFERROR(__xludf.DUMMYFUNCTION("""COMPUTED_VALUE"""),"Bash/Shell/PowerShell;HTML/CSS;Java;JavaScript;Python;SQL;Other(s):")</f>
        <v>Bash/Shell/PowerShell;HTML/CSS;Java;JavaScript;Python;SQL;Other(s):</v>
      </c>
    </row>
    <row r="4349">
      <c r="A4349" s="3">
        <v>4348.0</v>
      </c>
      <c r="B4349" s="4" t="str">
        <f>IFERROR(__xludf.DUMMYFUNCTION("""COMPUTED_VALUE"""),"Bash/Shell/PowerShell;HTML/CSS;JavaScript;TypeScript")</f>
        <v>Bash/Shell/PowerShell;HTML/CSS;JavaScript;TypeScript</v>
      </c>
    </row>
    <row r="4350">
      <c r="A4350" s="3">
        <v>4349.0</v>
      </c>
      <c r="B4350" s="4" t="str">
        <f>IFERROR(__xludf.DUMMYFUNCTION("""COMPUTED_VALUE"""),"Bash/Shell/PowerShell;Java;Kotlin;Python;Scala;SQL")</f>
        <v>Bash/Shell/PowerShell;Java;Kotlin;Python;Scala;SQL</v>
      </c>
    </row>
    <row r="4351">
      <c r="A4351" s="3">
        <v>4350.0</v>
      </c>
      <c r="B4351" s="4" t="str">
        <f>IFERROR(__xludf.DUMMYFUNCTION("""COMPUTED_VALUE"""),"HTML/CSS;Python;SQL")</f>
        <v>HTML/CSS;Python;SQL</v>
      </c>
    </row>
    <row r="4352">
      <c r="A4352" s="3">
        <v>4351.0</v>
      </c>
      <c r="B4352" s="4" t="str">
        <f>IFERROR(__xludf.DUMMYFUNCTION("""COMPUTED_VALUE"""),"Bash/Shell/PowerShell;Go;HTML/CSS;Java;JavaScript;Python;Ruby;Scala;SQL")</f>
        <v>Bash/Shell/PowerShell;Go;HTML/CSS;Java;JavaScript;Python;Ruby;Scala;SQL</v>
      </c>
    </row>
    <row r="4353">
      <c r="A4353" s="3">
        <v>4352.0</v>
      </c>
      <c r="B4353" s="4" t="str">
        <f>IFERROR(__xludf.DUMMYFUNCTION("""COMPUTED_VALUE"""),"C++;C#;HTML/CSS;JavaScript;SQL;TypeScript")</f>
        <v>C++;C#;HTML/CSS;JavaScript;SQL;TypeScript</v>
      </c>
    </row>
    <row r="4354">
      <c r="A4354" s="3">
        <v>4353.0</v>
      </c>
      <c r="B4354" s="4" t="str">
        <f>IFERROR(__xludf.DUMMYFUNCTION("""COMPUTED_VALUE"""),"HTML/CSS;JavaScript;PHP;TypeScript")</f>
        <v>HTML/CSS;JavaScript;PHP;TypeScript</v>
      </c>
    </row>
    <row r="4355">
      <c r="A4355" s="3">
        <v>4354.0</v>
      </c>
      <c r="B4355" s="4" t="str">
        <f>IFERROR(__xludf.DUMMYFUNCTION("""COMPUTED_VALUE"""),"Bash/Shell/PowerShell;C#;HTML/CSS;JavaScript;SQL;TypeScript")</f>
        <v>Bash/Shell/PowerShell;C#;HTML/CSS;JavaScript;SQL;TypeScript</v>
      </c>
    </row>
    <row r="4356">
      <c r="A4356" s="3">
        <v>4355.0</v>
      </c>
      <c r="B4356" s="4" t="str">
        <f>IFERROR(__xludf.DUMMYFUNCTION("""COMPUTED_VALUE"""),"Python")</f>
        <v>Python</v>
      </c>
    </row>
    <row r="4357">
      <c r="A4357" s="3">
        <v>4356.0</v>
      </c>
      <c r="B4357" s="4" t="str">
        <f>IFERROR(__xludf.DUMMYFUNCTION("""COMPUTED_VALUE"""),"C#;HTML/CSS;JavaScript;Python;SQL")</f>
        <v>C#;HTML/CSS;JavaScript;Python;SQL</v>
      </c>
    </row>
    <row r="4358">
      <c r="A4358" s="3">
        <v>4357.0</v>
      </c>
      <c r="B4358" s="4" t="str">
        <f>IFERROR(__xludf.DUMMYFUNCTION("""COMPUTED_VALUE"""),"Bash/Shell/PowerShell;C#;HTML/CSS;JavaScript;Python;SQL")</f>
        <v>Bash/Shell/PowerShell;C#;HTML/CSS;JavaScript;Python;SQL</v>
      </c>
    </row>
    <row r="4359">
      <c r="A4359" s="3">
        <v>4358.0</v>
      </c>
      <c r="B4359" s="4" t="str">
        <f>IFERROR(__xludf.DUMMYFUNCTION("""COMPUTED_VALUE"""),"HTML/CSS;Java;JavaScript;PHP;SQL;TypeScript")</f>
        <v>HTML/CSS;Java;JavaScript;PHP;SQL;TypeScript</v>
      </c>
    </row>
    <row r="4360">
      <c r="A4360" s="3">
        <v>4359.0</v>
      </c>
      <c r="B4360" s="4" t="str">
        <f>IFERROR(__xludf.DUMMYFUNCTION("""COMPUTED_VALUE"""),"HTML/CSS;JavaScript;PHP;TypeScript")</f>
        <v>HTML/CSS;JavaScript;PHP;TypeScript</v>
      </c>
    </row>
    <row r="4361">
      <c r="A4361" s="3">
        <v>4360.0</v>
      </c>
      <c r="B4361" s="4" t="str">
        <f>IFERROR(__xludf.DUMMYFUNCTION("""COMPUTED_VALUE"""),"Python")</f>
        <v>Python</v>
      </c>
    </row>
    <row r="4362">
      <c r="A4362" s="3">
        <v>4361.0</v>
      </c>
      <c r="B4362" s="4" t="str">
        <f>IFERROR(__xludf.DUMMYFUNCTION("""COMPUTED_VALUE"""),"Bash/Shell/PowerShell;HTML/CSS;Objective-C;PHP;SQL;Swift")</f>
        <v>Bash/Shell/PowerShell;HTML/CSS;Objective-C;PHP;SQL;Swift</v>
      </c>
    </row>
    <row r="4363">
      <c r="A4363" s="3">
        <v>4362.0</v>
      </c>
      <c r="B4363" s="4" t="str">
        <f>IFERROR(__xludf.DUMMYFUNCTION("""COMPUTED_VALUE"""),"C;Java;Python")</f>
        <v>C;Java;Python</v>
      </c>
    </row>
    <row r="4364">
      <c r="A4364" s="3">
        <v>4363.0</v>
      </c>
      <c r="B4364" s="4" t="str">
        <f>IFERROR(__xludf.DUMMYFUNCTION("""COMPUTED_VALUE"""),"Bash/Shell/PowerShell;HTML/CSS;Java;JavaScript;PHP;Python")</f>
        <v>Bash/Shell/PowerShell;HTML/CSS;Java;JavaScript;PHP;Python</v>
      </c>
    </row>
    <row r="4365">
      <c r="A4365" s="3">
        <v>4364.0</v>
      </c>
      <c r="B4365" s="4" t="str">
        <f>IFERROR(__xludf.DUMMYFUNCTION("""COMPUTED_VALUE"""),"Bash/Shell/PowerShell;C;C++;C#;Clojure;Java;JavaScript;Kotlin;Python;TypeScript")</f>
        <v>Bash/Shell/PowerShell;C;C++;C#;Clojure;Java;JavaScript;Kotlin;Python;TypeScript</v>
      </c>
    </row>
    <row r="4366">
      <c r="A4366" s="3">
        <v>4365.0</v>
      </c>
      <c r="B4366" s="4" t="str">
        <f>IFERROR(__xludf.DUMMYFUNCTION("""COMPUTED_VALUE"""),"Bash/Shell/PowerShell;C;C++;C#;HTML/CSS;Java;JavaScript;PHP;Python;SQL;VBA;Other(s):")</f>
        <v>Bash/Shell/PowerShell;C;C++;C#;HTML/CSS;Java;JavaScript;PHP;Python;SQL;VBA;Other(s):</v>
      </c>
    </row>
    <row r="4367">
      <c r="A4367" s="3">
        <v>4366.0</v>
      </c>
      <c r="B4367" s="4" t="str">
        <f>IFERROR(__xludf.DUMMYFUNCTION("""COMPUTED_VALUE"""),"Bash/Shell/PowerShell;HTML/CSS;JavaScript;Python")</f>
        <v>Bash/Shell/PowerShell;HTML/CSS;JavaScript;Python</v>
      </c>
    </row>
    <row r="4368">
      <c r="A4368" s="3">
        <v>4367.0</v>
      </c>
      <c r="B4368" s="4" t="str">
        <f>IFERROR(__xludf.DUMMYFUNCTION("""COMPUTED_VALUE"""),"Bash/Shell/PowerShell;C#;HTML/CSS;Java;JavaScript;SQL")</f>
        <v>Bash/Shell/PowerShell;C#;HTML/CSS;Java;JavaScript;SQL</v>
      </c>
    </row>
    <row r="4369">
      <c r="A4369" s="3">
        <v>4368.0</v>
      </c>
      <c r="B4369" s="4" t="str">
        <f>IFERROR(__xludf.DUMMYFUNCTION("""COMPUTED_VALUE"""),"C;C++;C#;HTML/CSS;Java;JavaScript;Python;Ruby;TypeScript")</f>
        <v>C;C++;C#;HTML/CSS;Java;JavaScript;Python;Ruby;TypeScript</v>
      </c>
    </row>
    <row r="4370">
      <c r="A4370" s="3">
        <v>4369.0</v>
      </c>
      <c r="B4370" s="4" t="str">
        <f>IFERROR(__xludf.DUMMYFUNCTION("""COMPUTED_VALUE"""),"Bash/Shell/PowerShell;C;C++;HTML/CSS;JavaScript;Python;SQL;TypeScript;Other(s):")</f>
        <v>Bash/Shell/PowerShell;C;C++;HTML/CSS;JavaScript;Python;SQL;TypeScript;Other(s):</v>
      </c>
    </row>
    <row r="4371">
      <c r="A4371" s="3">
        <v>4370.0</v>
      </c>
      <c r="B4371" s="4" t="str">
        <f>IFERROR(__xludf.DUMMYFUNCTION("""COMPUTED_VALUE"""),"Bash/Shell/PowerShell;C;C++;C#;Java")</f>
        <v>Bash/Shell/PowerShell;C;C++;C#;Java</v>
      </c>
    </row>
    <row r="4372">
      <c r="A4372" s="3">
        <v>4371.0</v>
      </c>
      <c r="B4372" s="4" t="str">
        <f>IFERROR(__xludf.DUMMYFUNCTION("""COMPUTED_VALUE"""),"HTML/CSS;JavaScript;PHP;SQL")</f>
        <v>HTML/CSS;JavaScript;PHP;SQL</v>
      </c>
    </row>
    <row r="4373">
      <c r="A4373" s="3">
        <v>4372.0</v>
      </c>
      <c r="B4373" s="4" t="str">
        <f>IFERROR(__xludf.DUMMYFUNCTION("""COMPUTED_VALUE"""),"Bash/Shell/PowerShell;C#;HTML/CSS;JavaScript;SQL;TypeScript")</f>
        <v>Bash/Shell/PowerShell;C#;HTML/CSS;JavaScript;SQL;TypeScript</v>
      </c>
    </row>
    <row r="4374">
      <c r="A4374" s="3">
        <v>4373.0</v>
      </c>
      <c r="B4374" s="4" t="str">
        <f>IFERROR(__xludf.DUMMYFUNCTION("""COMPUTED_VALUE"""),"Java;Kotlin")</f>
        <v>Java;Kotlin</v>
      </c>
    </row>
    <row r="4375">
      <c r="A4375" s="3">
        <v>4374.0</v>
      </c>
      <c r="B4375" s="4" t="str">
        <f>IFERROR(__xludf.DUMMYFUNCTION("""COMPUTED_VALUE"""),"Java;JavaScript;SQL;VBA")</f>
        <v>Java;JavaScript;SQL;VBA</v>
      </c>
    </row>
    <row r="4376">
      <c r="A4376" s="3">
        <v>4375.0</v>
      </c>
      <c r="B4376" s="4" t="str">
        <f>IFERROR(__xludf.DUMMYFUNCTION("""COMPUTED_VALUE"""),"Assembly;C;C++;HTML/CSS;Objective-C;PHP;Python;SQL;Swift")</f>
        <v>Assembly;C;C++;HTML/CSS;Objective-C;PHP;Python;SQL;Swift</v>
      </c>
    </row>
    <row r="4377">
      <c r="A4377" s="3">
        <v>4376.0</v>
      </c>
      <c r="B4377" s="4" t="str">
        <f>IFERROR(__xludf.DUMMYFUNCTION("""COMPUTED_VALUE"""),"Bash/Shell/PowerShell;C;HTML/CSS;Java;JavaScript;Python;SQL;Swift")</f>
        <v>Bash/Shell/PowerShell;C;HTML/CSS;Java;JavaScript;Python;SQL;Swift</v>
      </c>
    </row>
    <row r="4378">
      <c r="A4378" s="3">
        <v>4377.0</v>
      </c>
      <c r="B4378" s="4" t="str">
        <f>IFERROR(__xludf.DUMMYFUNCTION("""COMPUTED_VALUE"""),"Bash/Shell/PowerShell;C++;HTML/CSS;JavaScript;PHP;Python;R;Ruby;SQL;VBA")</f>
        <v>Bash/Shell/PowerShell;C++;HTML/CSS;JavaScript;PHP;Python;R;Ruby;SQL;VBA</v>
      </c>
    </row>
    <row r="4379">
      <c r="A4379" s="3">
        <v>4378.0</v>
      </c>
      <c r="B4379" s="4" t="str">
        <f>IFERROR(__xludf.DUMMYFUNCTION("""COMPUTED_VALUE"""),"Bash/Shell/PowerShell;C++;Java;Python;Other(s):")</f>
        <v>Bash/Shell/PowerShell;C++;Java;Python;Other(s):</v>
      </c>
    </row>
    <row r="4380">
      <c r="A4380" s="3">
        <v>4379.0</v>
      </c>
      <c r="B4380" s="4" t="str">
        <f>IFERROR(__xludf.DUMMYFUNCTION("""COMPUTED_VALUE"""),"C++;C#;HTML/CSS;Java;JavaScript;Python;SQL;VBA")</f>
        <v>C++;C#;HTML/CSS;Java;JavaScript;Python;SQL;VBA</v>
      </c>
    </row>
    <row r="4381">
      <c r="A4381" s="3">
        <v>4380.0</v>
      </c>
      <c r="B4381" s="4" t="str">
        <f>IFERROR(__xludf.DUMMYFUNCTION("""COMPUTED_VALUE"""),"Bash/Shell/PowerShell;HTML/CSS;JavaScript;PHP;Python;SQL")</f>
        <v>Bash/Shell/PowerShell;HTML/CSS;JavaScript;PHP;Python;SQL</v>
      </c>
    </row>
    <row r="4382">
      <c r="A4382" s="3">
        <v>4381.0</v>
      </c>
      <c r="B4382" s="4" t="str">
        <f>IFERROR(__xludf.DUMMYFUNCTION("""COMPUTED_VALUE"""),"HTML/CSS;Java;JavaScript;PHP;SQL")</f>
        <v>HTML/CSS;Java;JavaScript;PHP;SQL</v>
      </c>
    </row>
    <row r="4383">
      <c r="A4383" s="3">
        <v>4382.0</v>
      </c>
      <c r="B4383" s="4" t="str">
        <f>IFERROR(__xludf.DUMMYFUNCTION("""COMPUTED_VALUE"""),"Java;PHP;Python;R;SQL")</f>
        <v>Java;PHP;Python;R;SQL</v>
      </c>
    </row>
    <row r="4384">
      <c r="A4384" s="3">
        <v>4383.0</v>
      </c>
      <c r="B4384" s="4" t="str">
        <f>IFERROR(__xludf.DUMMYFUNCTION("""COMPUTED_VALUE"""),"Python")</f>
        <v>Python</v>
      </c>
    </row>
    <row r="4385">
      <c r="A4385" s="3">
        <v>4384.0</v>
      </c>
      <c r="B4385" s="4" t="str">
        <f>IFERROR(__xludf.DUMMYFUNCTION("""COMPUTED_VALUE"""),"Bash/Shell/PowerShell;C++;HTML/CSS;Java;JavaScript;PHP;Python;Ruby;SQL;TypeScript")</f>
        <v>Bash/Shell/PowerShell;C++;HTML/CSS;Java;JavaScript;PHP;Python;Ruby;SQL;TypeScript</v>
      </c>
    </row>
    <row r="4386">
      <c r="A4386" s="3">
        <v>4385.0</v>
      </c>
      <c r="B4386" s="4" t="str">
        <f>IFERROR(__xludf.DUMMYFUNCTION("""COMPUTED_VALUE"""),"C++;Dart;HTML/CSS;Java;JavaScript;Kotlin;SQL;TypeScript")</f>
        <v>C++;Dart;HTML/CSS;Java;JavaScript;Kotlin;SQL;TypeScript</v>
      </c>
    </row>
    <row r="4387">
      <c r="A4387" s="3">
        <v>4386.0</v>
      </c>
      <c r="B4387" s="4" t="str">
        <f>IFERROR(__xludf.DUMMYFUNCTION("""COMPUTED_VALUE"""),"Bash/Shell/PowerShell;HTML/CSS;Python")</f>
        <v>Bash/Shell/PowerShell;HTML/CSS;Python</v>
      </c>
    </row>
    <row r="4388">
      <c r="A4388" s="3">
        <v>4387.0</v>
      </c>
      <c r="B4388" s="4" t="str">
        <f>IFERROR(__xludf.DUMMYFUNCTION("""COMPUTED_VALUE"""),"C;C#;HTML/CSS;Java;JavaScript;PHP")</f>
        <v>C;C#;HTML/CSS;Java;JavaScript;PHP</v>
      </c>
    </row>
    <row r="4389">
      <c r="A4389" s="3">
        <v>4388.0</v>
      </c>
      <c r="B4389" s="4" t="str">
        <f>IFERROR(__xludf.DUMMYFUNCTION("""COMPUTED_VALUE"""),"HTML/CSS;JavaScript;PHP;Python;R")</f>
        <v>HTML/CSS;JavaScript;PHP;Python;R</v>
      </c>
    </row>
    <row r="4390">
      <c r="A4390" s="3">
        <v>4389.0</v>
      </c>
      <c r="B4390" s="4" t="str">
        <f>IFERROR(__xludf.DUMMYFUNCTION("""COMPUTED_VALUE"""),"Bash/Shell/PowerShell;C++;Go;Java;Kotlin;Python;Scala;TypeScript")</f>
        <v>Bash/Shell/PowerShell;C++;Go;Java;Kotlin;Python;Scala;TypeScript</v>
      </c>
    </row>
    <row r="4391">
      <c r="A4391" s="3">
        <v>4390.0</v>
      </c>
      <c r="B4391" s="4" t="str">
        <f>IFERROR(__xludf.DUMMYFUNCTION("""COMPUTED_VALUE"""),"Bash/Shell/PowerShell;C;C++;Go;HTML/CSS;JavaScript")</f>
        <v>Bash/Shell/PowerShell;C;C++;Go;HTML/CSS;JavaScript</v>
      </c>
    </row>
    <row r="4392">
      <c r="A4392" s="3">
        <v>4391.0</v>
      </c>
      <c r="B4392" s="4" t="str">
        <f>IFERROR(__xludf.DUMMYFUNCTION("""COMPUTED_VALUE"""),"Bash/Shell/PowerShell;HTML/CSS;JavaScript")</f>
        <v>Bash/Shell/PowerShell;HTML/CSS;JavaScript</v>
      </c>
    </row>
    <row r="4393">
      <c r="A4393" s="3">
        <v>4392.0</v>
      </c>
      <c r="B4393" s="4" t="str">
        <f>IFERROR(__xludf.DUMMYFUNCTION("""COMPUTED_VALUE"""),"C#")</f>
        <v>C#</v>
      </c>
    </row>
    <row r="4394">
      <c r="A4394" s="3">
        <v>4393.0</v>
      </c>
      <c r="B4394" s="4" t="str">
        <f>IFERROR(__xludf.DUMMYFUNCTION("""COMPUTED_VALUE"""),"Java;JavaScript")</f>
        <v>Java;JavaScript</v>
      </c>
    </row>
    <row r="4395">
      <c r="A4395" s="3">
        <v>4394.0</v>
      </c>
      <c r="B4395" s="4" t="str">
        <f>IFERROR(__xludf.DUMMYFUNCTION("""COMPUTED_VALUE"""),"C++;C#;HTML/CSS;TypeScript")</f>
        <v>C++;C#;HTML/CSS;TypeScript</v>
      </c>
    </row>
    <row r="4396">
      <c r="A4396" s="3">
        <v>4395.0</v>
      </c>
      <c r="B4396" s="4" t="str">
        <f>IFERROR(__xludf.DUMMYFUNCTION("""COMPUTED_VALUE"""),"Bash/Shell/PowerShell;JavaScript;Python;Scala;SQL")</f>
        <v>Bash/Shell/PowerShell;JavaScript;Python;Scala;SQL</v>
      </c>
    </row>
    <row r="4397">
      <c r="A4397" s="3">
        <v>4396.0</v>
      </c>
      <c r="B4397" s="4" t="str">
        <f>IFERROR(__xludf.DUMMYFUNCTION("""COMPUTED_VALUE"""),"SQL")</f>
        <v>SQL</v>
      </c>
    </row>
    <row r="4398">
      <c r="A4398" s="3">
        <v>4397.0</v>
      </c>
      <c r="B4398" s="4" t="str">
        <f>IFERROR(__xludf.DUMMYFUNCTION("""COMPUTED_VALUE"""),"Assembly;C++;C#;HTML/CSS;Java;JavaScript;Kotlin;PHP;Python;SQL")</f>
        <v>Assembly;C++;C#;HTML/CSS;Java;JavaScript;Kotlin;PHP;Python;SQL</v>
      </c>
    </row>
    <row r="4399">
      <c r="A4399" s="3">
        <v>4398.0</v>
      </c>
      <c r="B4399" s="4" t="str">
        <f>IFERROR(__xludf.DUMMYFUNCTION("""COMPUTED_VALUE"""),"C;C++;Go;HTML/CSS;JavaScript;SQL;Other(s):")</f>
        <v>C;C++;Go;HTML/CSS;JavaScript;SQL;Other(s):</v>
      </c>
    </row>
    <row r="4400">
      <c r="A4400" s="3">
        <v>4399.0</v>
      </c>
      <c r="B4400" s="4" t="str">
        <f>IFERROR(__xludf.DUMMYFUNCTION("""COMPUTED_VALUE"""),"C;Java;Python")</f>
        <v>C;Java;Python</v>
      </c>
    </row>
    <row r="4401">
      <c r="A4401" s="3">
        <v>4400.0</v>
      </c>
      <c r="B4401" s="4" t="str">
        <f>IFERROR(__xludf.DUMMYFUNCTION("""COMPUTED_VALUE"""),"Assembly;C++;HTML/CSS;Java;SQL")</f>
        <v>Assembly;C++;HTML/CSS;Java;SQL</v>
      </c>
    </row>
    <row r="4402">
      <c r="A4402" s="3">
        <v>4401.0</v>
      </c>
      <c r="B4402" s="4" t="str">
        <f>IFERROR(__xludf.DUMMYFUNCTION("""COMPUTED_VALUE"""),"HTML/CSS;JavaScript")</f>
        <v>HTML/CSS;JavaScript</v>
      </c>
    </row>
    <row r="4403">
      <c r="A4403" s="3">
        <v>4402.0</v>
      </c>
      <c r="B4403" s="4" t="str">
        <f>IFERROR(__xludf.DUMMYFUNCTION("""COMPUTED_VALUE"""),"Bash/Shell/PowerShell;C#;HTML/CSS;Java;JavaScript;PHP;Ruby;SQL;VBA")</f>
        <v>Bash/Shell/PowerShell;C#;HTML/CSS;Java;JavaScript;PHP;Ruby;SQL;VBA</v>
      </c>
    </row>
    <row r="4404">
      <c r="A4404" s="3">
        <v>4403.0</v>
      </c>
      <c r="B4404" s="4" t="str">
        <f>IFERROR(__xludf.DUMMYFUNCTION("""COMPUTED_VALUE"""),"Bash/Shell/PowerShell;Go;Python;Ruby;SQL")</f>
        <v>Bash/Shell/PowerShell;Go;Python;Ruby;SQL</v>
      </c>
    </row>
    <row r="4405">
      <c r="A4405" s="3">
        <v>4404.0</v>
      </c>
      <c r="B4405" s="4" t="str">
        <f>IFERROR(__xludf.DUMMYFUNCTION("""COMPUTED_VALUE"""),"C++;Python;SQL")</f>
        <v>C++;Python;SQL</v>
      </c>
    </row>
    <row r="4406">
      <c r="A4406" s="3">
        <v>4405.0</v>
      </c>
      <c r="B4406" s="4" t="str">
        <f>IFERROR(__xludf.DUMMYFUNCTION("""COMPUTED_VALUE"""),"Bash/Shell/PowerShell;C#;HTML/CSS;JavaScript;TypeScript")</f>
        <v>Bash/Shell/PowerShell;C#;HTML/CSS;JavaScript;TypeScript</v>
      </c>
    </row>
    <row r="4407">
      <c r="A4407" s="3">
        <v>4406.0</v>
      </c>
      <c r="B4407" s="4" t="str">
        <f>IFERROR(__xludf.DUMMYFUNCTION("""COMPUTED_VALUE"""),"Bash/Shell/PowerShell;C;C++;Go;HTML/CSS;Java;JavaScript;PHP;Python;SQL")</f>
        <v>Bash/Shell/PowerShell;C;C++;Go;HTML/CSS;Java;JavaScript;PHP;Python;SQL</v>
      </c>
    </row>
    <row r="4408">
      <c r="A4408" s="3">
        <v>4407.0</v>
      </c>
      <c r="B4408" s="4" t="str">
        <f>IFERROR(__xludf.DUMMYFUNCTION("""COMPUTED_VALUE"""),"Bash/Shell/PowerShell;C++;C#;HTML/CSS;Java;Python;SQL")</f>
        <v>Bash/Shell/PowerShell;C++;C#;HTML/CSS;Java;Python;SQL</v>
      </c>
    </row>
    <row r="4409">
      <c r="A4409" s="3">
        <v>4408.0</v>
      </c>
      <c r="B4409" s="4" t="str">
        <f>IFERROR(__xludf.DUMMYFUNCTION("""COMPUTED_VALUE"""),"HTML/CSS;JavaScript;Python;SQL")</f>
        <v>HTML/CSS;JavaScript;Python;SQL</v>
      </c>
    </row>
    <row r="4410">
      <c r="A4410" s="3">
        <v>4409.0</v>
      </c>
      <c r="B4410" s="4" t="str">
        <f>IFERROR(__xludf.DUMMYFUNCTION("""COMPUTED_VALUE"""),"Clojure;Go;HTML/CSS;JavaScript;Python;SQL")</f>
        <v>Clojure;Go;HTML/CSS;JavaScript;Python;SQL</v>
      </c>
    </row>
    <row r="4411">
      <c r="A4411" s="3">
        <v>4410.0</v>
      </c>
      <c r="B4411" s="4" t="str">
        <f>IFERROR(__xludf.DUMMYFUNCTION("""COMPUTED_VALUE"""),"HTML/CSS;Java;JavaScript;Kotlin;Objective-C;Swift")</f>
        <v>HTML/CSS;Java;JavaScript;Kotlin;Objective-C;Swift</v>
      </c>
    </row>
    <row r="4412">
      <c r="A4412" s="3">
        <v>4411.0</v>
      </c>
      <c r="B4412" s="4" t="str">
        <f>IFERROR(__xludf.DUMMYFUNCTION("""COMPUTED_VALUE"""),"C#;JavaScript")</f>
        <v>C#;JavaScript</v>
      </c>
    </row>
    <row r="4413">
      <c r="A4413" s="3">
        <v>4412.0</v>
      </c>
      <c r="B4413" s="4" t="str">
        <f>IFERROR(__xludf.DUMMYFUNCTION("""COMPUTED_VALUE"""),"C++;JavaScript")</f>
        <v>C++;JavaScript</v>
      </c>
    </row>
    <row r="4414">
      <c r="A4414" s="3">
        <v>4413.0</v>
      </c>
      <c r="B4414" s="4" t="str">
        <f>IFERROR(__xludf.DUMMYFUNCTION("""COMPUTED_VALUE"""),"R")</f>
        <v>R</v>
      </c>
    </row>
    <row r="4415">
      <c r="A4415" s="3">
        <v>4414.0</v>
      </c>
      <c r="B4415" s="4" t="str">
        <f>IFERROR(__xludf.DUMMYFUNCTION("""COMPUTED_VALUE"""),"HTML/CSS;Java;JavaScript;Swift;TypeScript")</f>
        <v>HTML/CSS;Java;JavaScript;Swift;TypeScript</v>
      </c>
    </row>
    <row r="4416">
      <c r="A4416" s="3">
        <v>4415.0</v>
      </c>
      <c r="B4416" s="4" t="str">
        <f>IFERROR(__xludf.DUMMYFUNCTION("""COMPUTED_VALUE"""),"C#;HTML/CSS;JavaScript;Kotlin;Python;SQL")</f>
        <v>C#;HTML/CSS;JavaScript;Kotlin;Python;SQL</v>
      </c>
    </row>
    <row r="4417">
      <c r="A4417" s="3">
        <v>4416.0</v>
      </c>
      <c r="B4417" s="4" t="str">
        <f>IFERROR(__xludf.DUMMYFUNCTION("""COMPUTED_VALUE"""),"C#;HTML/CSS;JavaScript;PHP;SQL")</f>
        <v>C#;HTML/CSS;JavaScript;PHP;SQL</v>
      </c>
    </row>
    <row r="4418">
      <c r="A4418" s="3">
        <v>4417.0</v>
      </c>
      <c r="B4418" s="4" t="str">
        <f>IFERROR(__xludf.DUMMYFUNCTION("""COMPUTED_VALUE"""),"HTML/CSS;PHP;SQL")</f>
        <v>HTML/CSS;PHP;SQL</v>
      </c>
    </row>
    <row r="4419">
      <c r="A4419" s="3">
        <v>4418.0</v>
      </c>
      <c r="B4419" s="4" t="str">
        <f>IFERROR(__xludf.DUMMYFUNCTION("""COMPUTED_VALUE"""),"Bash/Shell/PowerShell;R")</f>
        <v>Bash/Shell/PowerShell;R</v>
      </c>
    </row>
    <row r="4420">
      <c r="A4420" s="3">
        <v>4419.0</v>
      </c>
      <c r="B4420" s="4" t="str">
        <f>IFERROR(__xludf.DUMMYFUNCTION("""COMPUTED_VALUE"""),"Bash/Shell/PowerShell;C#;HTML/CSS;JavaScript;SQL")</f>
        <v>Bash/Shell/PowerShell;C#;HTML/CSS;JavaScript;SQL</v>
      </c>
    </row>
    <row r="4421">
      <c r="A4421" s="3">
        <v>4420.0</v>
      </c>
      <c r="B4421" s="4" t="str">
        <f>IFERROR(__xludf.DUMMYFUNCTION("""COMPUTED_VALUE"""),"Assembly;Bash/Shell/PowerShell;C;C++;C#;HTML/CSS;Objective-C;PHP;SQL")</f>
        <v>Assembly;Bash/Shell/PowerShell;C;C++;C#;HTML/CSS;Objective-C;PHP;SQL</v>
      </c>
    </row>
    <row r="4422">
      <c r="A4422" s="3">
        <v>4421.0</v>
      </c>
      <c r="B4422" s="4" t="str">
        <f>IFERROR(__xludf.DUMMYFUNCTION("""COMPUTED_VALUE"""),"C#;SQL")</f>
        <v>C#;SQL</v>
      </c>
    </row>
    <row r="4423">
      <c r="A4423" s="3">
        <v>4422.0</v>
      </c>
      <c r="B4423" s="4" t="str">
        <f>IFERROR(__xludf.DUMMYFUNCTION("""COMPUTED_VALUE"""),"C;Dart;HTML/CSS;Java;JavaScript;Kotlin;PHP;Python;SQL")</f>
        <v>C;Dart;HTML/CSS;Java;JavaScript;Kotlin;PHP;Python;SQL</v>
      </c>
    </row>
    <row r="4424">
      <c r="A4424" s="3">
        <v>4423.0</v>
      </c>
      <c r="B4424" s="4" t="str">
        <f>IFERROR(__xludf.DUMMYFUNCTION("""COMPUTED_VALUE"""),"Java")</f>
        <v>Java</v>
      </c>
    </row>
    <row r="4425">
      <c r="A4425" s="3">
        <v>4424.0</v>
      </c>
      <c r="B4425" s="4" t="str">
        <f>IFERROR(__xludf.DUMMYFUNCTION("""COMPUTED_VALUE"""),"Bash/Shell/PowerShell;C++;C#;F#;HTML/CSS;JavaScript;Objective-C;PHP;Python;SQL;VBA")</f>
        <v>Bash/Shell/PowerShell;C++;C#;F#;HTML/CSS;JavaScript;Objective-C;PHP;Python;SQL;VBA</v>
      </c>
    </row>
    <row r="4426">
      <c r="A4426" s="3">
        <v>4425.0</v>
      </c>
      <c r="B4426" s="4" t="str">
        <f>IFERROR(__xludf.DUMMYFUNCTION("""COMPUTED_VALUE"""),"C;HTML/CSS;JavaScript;PHP;SQL")</f>
        <v>C;HTML/CSS;JavaScript;PHP;SQL</v>
      </c>
    </row>
    <row r="4427">
      <c r="A4427" s="3">
        <v>4426.0</v>
      </c>
      <c r="B4427" s="4" t="str">
        <f>IFERROR(__xludf.DUMMYFUNCTION("""COMPUTED_VALUE"""),"C;Dart;F#;HTML/CSS;Java;PHP;Python;R;Scala;SQL;Swift")</f>
        <v>C;Dart;F#;HTML/CSS;Java;PHP;Python;R;Scala;SQL;Swift</v>
      </c>
    </row>
    <row r="4428">
      <c r="A4428" s="3">
        <v>4427.0</v>
      </c>
      <c r="B4428" s="4" t="str">
        <f>IFERROR(__xludf.DUMMYFUNCTION("""COMPUTED_VALUE"""),"Bash/Shell/PowerShell;C;C++;Elixir;HTML/CSS;JavaScript;Rust;TypeScript;WebAssembly")</f>
        <v>Bash/Shell/PowerShell;C;C++;Elixir;HTML/CSS;JavaScript;Rust;TypeScript;WebAssembly</v>
      </c>
    </row>
    <row r="4429">
      <c r="A4429" s="3">
        <v>4428.0</v>
      </c>
      <c r="B4429" s="4" t="str">
        <f>IFERROR(__xludf.DUMMYFUNCTION("""COMPUTED_VALUE"""),"HTML/CSS;JavaScript;SQL")</f>
        <v>HTML/CSS;JavaScript;SQL</v>
      </c>
    </row>
    <row r="4430">
      <c r="A4430" s="3">
        <v>4429.0</v>
      </c>
      <c r="B4430" s="4" t="str">
        <f>IFERROR(__xludf.DUMMYFUNCTION("""COMPUTED_VALUE"""),"HTML/CSS;JavaScript")</f>
        <v>HTML/CSS;JavaScript</v>
      </c>
    </row>
    <row r="4431">
      <c r="A4431" s="3">
        <v>4430.0</v>
      </c>
      <c r="B4431" s="4" t="str">
        <f>IFERROR(__xludf.DUMMYFUNCTION("""COMPUTED_VALUE"""),"Bash/Shell/PowerShell;C++;C#;JavaScript;Python;Swift")</f>
        <v>Bash/Shell/PowerShell;C++;C#;JavaScript;Python;Swift</v>
      </c>
    </row>
    <row r="4432">
      <c r="A4432" s="3">
        <v>4431.0</v>
      </c>
      <c r="B4432" s="4" t="str">
        <f>IFERROR(__xludf.DUMMYFUNCTION("""COMPUTED_VALUE"""),"HTML/CSS;JavaScript;TypeScript;WebAssembly")</f>
        <v>HTML/CSS;JavaScript;TypeScript;WebAssembly</v>
      </c>
    </row>
    <row r="4433">
      <c r="A4433" s="3">
        <v>4432.0</v>
      </c>
      <c r="B4433" s="4" t="str">
        <f>IFERROR(__xludf.DUMMYFUNCTION("""COMPUTED_VALUE"""),"Assembly;C++;Dart;HTML/CSS;JavaScript;PHP;Python;SQL;TypeScript")</f>
        <v>Assembly;C++;Dart;HTML/CSS;JavaScript;PHP;Python;SQL;TypeScript</v>
      </c>
    </row>
    <row r="4434">
      <c r="A4434" s="3">
        <v>4433.0</v>
      </c>
      <c r="B4434" s="4" t="str">
        <f>IFERROR(__xludf.DUMMYFUNCTION("""COMPUTED_VALUE"""),"Elixir;Swift")</f>
        <v>Elixir;Swift</v>
      </c>
    </row>
    <row r="4435">
      <c r="A4435" s="3">
        <v>4434.0</v>
      </c>
      <c r="B4435" s="4" t="str">
        <f>IFERROR(__xludf.DUMMYFUNCTION("""COMPUTED_VALUE"""),"C#;HTML/CSS;Java;JavaScript;SQL;TypeScript;Other(s):")</f>
        <v>C#;HTML/CSS;Java;JavaScript;SQL;TypeScript;Other(s):</v>
      </c>
    </row>
    <row r="4436">
      <c r="A4436" s="3">
        <v>4435.0</v>
      </c>
      <c r="B4436" s="4" t="str">
        <f>IFERROR(__xludf.DUMMYFUNCTION("""COMPUTED_VALUE"""),"Java;SQL")</f>
        <v>Java;SQL</v>
      </c>
    </row>
    <row r="4437">
      <c r="A4437" s="3">
        <v>4436.0</v>
      </c>
      <c r="B4437" s="4" t="str">
        <f>IFERROR(__xludf.DUMMYFUNCTION("""COMPUTED_VALUE"""),"HTML/CSS;JavaScript;PHP;SQL")</f>
        <v>HTML/CSS;JavaScript;PHP;SQL</v>
      </c>
    </row>
    <row r="4438">
      <c r="A4438" s="3">
        <v>4437.0</v>
      </c>
      <c r="B4438" s="4" t="str">
        <f>IFERROR(__xludf.DUMMYFUNCTION("""COMPUTED_VALUE"""),"Bash/Shell/PowerShell;C;C++;Clojure;HTML/CSS;Java;JavaScript")</f>
        <v>Bash/Shell/PowerShell;C;C++;Clojure;HTML/CSS;Java;JavaScript</v>
      </c>
    </row>
    <row r="4439">
      <c r="A4439" s="3">
        <v>4438.0</v>
      </c>
      <c r="B4439" s="4" t="str">
        <f>IFERROR(__xludf.DUMMYFUNCTION("""COMPUTED_VALUE"""),"Bash/Shell/PowerShell;C#;HTML/CSS;TypeScript")</f>
        <v>Bash/Shell/PowerShell;C#;HTML/CSS;TypeScript</v>
      </c>
    </row>
    <row r="4440">
      <c r="A4440" s="3">
        <v>4439.0</v>
      </c>
      <c r="B4440" s="4" t="str">
        <f>IFERROR(__xludf.DUMMYFUNCTION("""COMPUTED_VALUE"""),"Bash/Shell/PowerShell;C++;HTML/CSS;Java;JavaScript;Python")</f>
        <v>Bash/Shell/PowerShell;C++;HTML/CSS;Java;JavaScript;Python</v>
      </c>
    </row>
    <row r="4441">
      <c r="A4441" s="3">
        <v>4440.0</v>
      </c>
      <c r="B4441" s="4" t="str">
        <f>IFERROR(__xludf.DUMMYFUNCTION("""COMPUTED_VALUE"""),"C;C++;HTML/CSS;Java;JavaScript;PHP;Python")</f>
        <v>C;C++;HTML/CSS;Java;JavaScript;PHP;Python</v>
      </c>
    </row>
    <row r="4442">
      <c r="A4442" s="3">
        <v>4441.0</v>
      </c>
      <c r="B4442" s="4" t="str">
        <f>IFERROR(__xludf.DUMMYFUNCTION("""COMPUTED_VALUE"""),"HTML/CSS;Java;JavaScript;PHP;Python;R;SQL")</f>
        <v>HTML/CSS;Java;JavaScript;PHP;Python;R;SQL</v>
      </c>
    </row>
    <row r="4443">
      <c r="A4443" s="3">
        <v>4442.0</v>
      </c>
      <c r="B4443" s="4" t="str">
        <f>IFERROR(__xludf.DUMMYFUNCTION("""COMPUTED_VALUE"""),"Bash/Shell/PowerShell;C#;HTML/CSS;JavaScript;SQL;TypeScript")</f>
        <v>Bash/Shell/PowerShell;C#;HTML/CSS;JavaScript;SQL;TypeScript</v>
      </c>
    </row>
    <row r="4444">
      <c r="A4444" s="3">
        <v>4443.0</v>
      </c>
      <c r="B4444" s="4" t="str">
        <f>IFERROR(__xludf.DUMMYFUNCTION("""COMPUTED_VALUE"""),"HTML/CSS;Java;JavaScript;Python;Ruby;Swift")</f>
        <v>HTML/CSS;Java;JavaScript;Python;Ruby;Swift</v>
      </c>
    </row>
    <row r="4445">
      <c r="A4445" s="3">
        <v>4444.0</v>
      </c>
      <c r="B4445" s="4" t="str">
        <f>IFERROR(__xludf.DUMMYFUNCTION("""COMPUTED_VALUE"""),"HTML/CSS;Java;JavaScript;PHP;SQL;Other(s):")</f>
        <v>HTML/CSS;Java;JavaScript;PHP;SQL;Other(s):</v>
      </c>
    </row>
    <row r="4446">
      <c r="A4446" s="3">
        <v>4445.0</v>
      </c>
      <c r="B4446" s="4" t="str">
        <f>IFERROR(__xludf.DUMMYFUNCTION("""COMPUTED_VALUE"""),"HTML/CSS;JavaScript;Ruby;Rust;SQL")</f>
        <v>HTML/CSS;JavaScript;Ruby;Rust;SQL</v>
      </c>
    </row>
    <row r="4447">
      <c r="A4447" s="3">
        <v>4446.0</v>
      </c>
      <c r="B4447" s="4" t="str">
        <f>IFERROR(__xludf.DUMMYFUNCTION("""COMPUTED_VALUE"""),"HTML/CSS;JavaScript;PHP;Ruby;SQL;TypeScript")</f>
        <v>HTML/CSS;JavaScript;PHP;Ruby;SQL;TypeScript</v>
      </c>
    </row>
    <row r="4448">
      <c r="A4448" s="3">
        <v>4447.0</v>
      </c>
      <c r="B4448" s="4" t="str">
        <f>IFERROR(__xludf.DUMMYFUNCTION("""COMPUTED_VALUE"""),"HTML/CSS;JavaScript;PHP")</f>
        <v>HTML/CSS;JavaScript;PHP</v>
      </c>
    </row>
    <row r="4449">
      <c r="A4449" s="3">
        <v>4448.0</v>
      </c>
      <c r="B4449" s="4" t="str">
        <f>IFERROR(__xludf.DUMMYFUNCTION("""COMPUTED_VALUE"""),"Bash/Shell/PowerShell;HTML/CSS;Java")</f>
        <v>Bash/Shell/PowerShell;HTML/CSS;Java</v>
      </c>
    </row>
    <row r="4450">
      <c r="A4450" s="3">
        <v>4449.0</v>
      </c>
      <c r="B4450" s="4" t="str">
        <f>IFERROR(__xludf.DUMMYFUNCTION("""COMPUTED_VALUE"""),"HTML/CSS;JavaScript;PHP")</f>
        <v>HTML/CSS;JavaScript;PHP</v>
      </c>
    </row>
    <row r="4451">
      <c r="A4451" s="3">
        <v>4450.0</v>
      </c>
      <c r="B4451" s="4" t="str">
        <f>IFERROR(__xludf.DUMMYFUNCTION("""COMPUTED_VALUE"""),"C;C++;C#;Clojure;Elixir;HTML/CSS;JavaScript;TypeScript;WebAssembly")</f>
        <v>C;C++;C#;Clojure;Elixir;HTML/CSS;JavaScript;TypeScript;WebAssembly</v>
      </c>
    </row>
    <row r="4452">
      <c r="A4452" s="3">
        <v>4451.0</v>
      </c>
      <c r="B4452" s="4" t="str">
        <f>IFERROR(__xludf.DUMMYFUNCTION("""COMPUTED_VALUE"""),"Bash/Shell/PowerShell;Java;PHP")</f>
        <v>Bash/Shell/PowerShell;Java;PHP</v>
      </c>
    </row>
    <row r="4453">
      <c r="A4453" s="3">
        <v>4452.0</v>
      </c>
      <c r="B4453" s="4" t="str">
        <f>IFERROR(__xludf.DUMMYFUNCTION("""COMPUTED_VALUE"""),"HTML/CSS;Python")</f>
        <v>HTML/CSS;Python</v>
      </c>
    </row>
    <row r="4454">
      <c r="A4454" s="3">
        <v>4453.0</v>
      </c>
      <c r="B4454" s="4" t="str">
        <f>IFERROR(__xludf.DUMMYFUNCTION("""COMPUTED_VALUE"""),"Bash/Shell/PowerShell;Go;HTML/CSS;JavaScript;Python;SQL;Other(s):")</f>
        <v>Bash/Shell/PowerShell;Go;HTML/CSS;JavaScript;Python;SQL;Other(s):</v>
      </c>
    </row>
    <row r="4455">
      <c r="A4455" s="3">
        <v>4454.0</v>
      </c>
      <c r="B4455" s="4" t="str">
        <f>IFERROR(__xludf.DUMMYFUNCTION("""COMPUTED_VALUE"""),"HTML/CSS;JavaScript;PHP;SQL;Other(s):")</f>
        <v>HTML/CSS;JavaScript;PHP;SQL;Other(s):</v>
      </c>
    </row>
    <row r="4456">
      <c r="A4456" s="3">
        <v>4455.0</v>
      </c>
      <c r="B4456" s="4" t="str">
        <f>IFERROR(__xludf.DUMMYFUNCTION("""COMPUTED_VALUE"""),"C#;HTML/CSS;JavaScript;SQL;TypeScript")</f>
        <v>C#;HTML/CSS;JavaScript;SQL;TypeScript</v>
      </c>
    </row>
    <row r="4457">
      <c r="A4457" s="3">
        <v>4456.0</v>
      </c>
      <c r="B4457" s="4" t="str">
        <f>IFERROR(__xludf.DUMMYFUNCTION("""COMPUTED_VALUE"""),"Bash/Shell/PowerShell;C#;JavaScript;Python;SQL;WebAssembly")</f>
        <v>Bash/Shell/PowerShell;C#;JavaScript;Python;SQL;WebAssembly</v>
      </c>
    </row>
    <row r="4458">
      <c r="A4458" s="3">
        <v>4457.0</v>
      </c>
      <c r="B4458" s="4" t="str">
        <f>IFERROR(__xludf.DUMMYFUNCTION("""COMPUTED_VALUE"""),"Bash/Shell/PowerShell;C++;HTML/CSS;JavaScript;Python;TypeScript")</f>
        <v>Bash/Shell/PowerShell;C++;HTML/CSS;JavaScript;Python;TypeScript</v>
      </c>
    </row>
    <row r="4459">
      <c r="A4459" s="3">
        <v>4458.0</v>
      </c>
      <c r="B4459" s="4" t="str">
        <f>IFERROR(__xludf.DUMMYFUNCTION("""COMPUTED_VALUE"""),"Bash/Shell/PowerShell;C++;Python")</f>
        <v>Bash/Shell/PowerShell;C++;Python</v>
      </c>
    </row>
    <row r="4460">
      <c r="A4460" s="3">
        <v>4459.0</v>
      </c>
      <c r="B4460" s="4" t="str">
        <f>IFERROR(__xludf.DUMMYFUNCTION("""COMPUTED_VALUE"""),"C;C++;Erlang")</f>
        <v>C;C++;Erlang</v>
      </c>
    </row>
    <row r="4461">
      <c r="A4461" s="3">
        <v>4460.0</v>
      </c>
      <c r="B4461" s="4" t="str">
        <f>IFERROR(__xludf.DUMMYFUNCTION("""COMPUTED_VALUE"""),"Bash/Shell/PowerShell;C#;HTML/CSS;JavaScript;Rust;SQL;TypeScript;VBA")</f>
        <v>Bash/Shell/PowerShell;C#;HTML/CSS;JavaScript;Rust;SQL;TypeScript;VBA</v>
      </c>
    </row>
    <row r="4462">
      <c r="A4462" s="3">
        <v>4461.0</v>
      </c>
      <c r="B4462" s="4" t="str">
        <f>IFERROR(__xludf.DUMMYFUNCTION("""COMPUTED_VALUE"""),"C#;HTML/CSS;JavaScript;PHP;Python;SQL")</f>
        <v>C#;HTML/CSS;JavaScript;PHP;Python;SQL</v>
      </c>
    </row>
    <row r="4463">
      <c r="A4463" s="3">
        <v>4462.0</v>
      </c>
      <c r="B4463" s="4" t="str">
        <f>IFERROR(__xludf.DUMMYFUNCTION("""COMPUTED_VALUE"""),"Bash/Shell/PowerShell;HTML/CSS;JavaScript;PHP;Ruby;SQL")</f>
        <v>Bash/Shell/PowerShell;HTML/CSS;JavaScript;PHP;Ruby;SQL</v>
      </c>
    </row>
    <row r="4464">
      <c r="A4464" s="3">
        <v>4463.0</v>
      </c>
      <c r="B4464" s="4" t="str">
        <f>IFERROR(__xludf.DUMMYFUNCTION("""COMPUTED_VALUE"""),"HTML/CSS;Java;SQL")</f>
        <v>HTML/CSS;Java;SQL</v>
      </c>
    </row>
    <row r="4465">
      <c r="A4465" s="3">
        <v>4464.0</v>
      </c>
      <c r="B4465" s="4" t="str">
        <f>IFERROR(__xludf.DUMMYFUNCTION("""COMPUTED_VALUE"""),"C;C#;Java;JavaScript;Kotlin;Python;Rust;Other(s):")</f>
        <v>C;C#;Java;JavaScript;Kotlin;Python;Rust;Other(s):</v>
      </c>
    </row>
    <row r="4466">
      <c r="A4466" s="3">
        <v>4465.0</v>
      </c>
      <c r="B4466" s="4" t="str">
        <f>IFERROR(__xludf.DUMMYFUNCTION("""COMPUTED_VALUE"""),"Bash/Shell/PowerShell;C++;C#;Python")</f>
        <v>Bash/Shell/PowerShell;C++;C#;Python</v>
      </c>
    </row>
    <row r="4467">
      <c r="A4467" s="3">
        <v>4466.0</v>
      </c>
      <c r="B4467" s="4" t="str">
        <f>IFERROR(__xludf.DUMMYFUNCTION("""COMPUTED_VALUE"""),"Bash/Shell/PowerShell;Java;Python")</f>
        <v>Bash/Shell/PowerShell;Java;Python</v>
      </c>
    </row>
    <row r="4468">
      <c r="A4468" s="3">
        <v>4467.0</v>
      </c>
      <c r="B4468" s="4" t="str">
        <f>IFERROR(__xludf.DUMMYFUNCTION("""COMPUTED_VALUE"""),"HTML/CSS;JavaScript;Ruby;SQL")</f>
        <v>HTML/CSS;JavaScript;Ruby;SQL</v>
      </c>
    </row>
    <row r="4469">
      <c r="A4469" s="3">
        <v>4468.0</v>
      </c>
      <c r="B4469" s="4" t="str">
        <f>IFERROR(__xludf.DUMMYFUNCTION("""COMPUTED_VALUE"""),"HTML/CSS;JavaScript;PHP;SQL")</f>
        <v>HTML/CSS;JavaScript;PHP;SQL</v>
      </c>
    </row>
    <row r="4470">
      <c r="A4470" s="3">
        <v>4469.0</v>
      </c>
      <c r="B4470" s="4" t="str">
        <f>IFERROR(__xludf.DUMMYFUNCTION("""COMPUTED_VALUE"""),"Bash/Shell/PowerShell;HTML/CSS;JavaScript;Python;SQL")</f>
        <v>Bash/Shell/PowerShell;HTML/CSS;JavaScript;Python;SQL</v>
      </c>
    </row>
    <row r="4471">
      <c r="A4471" s="3">
        <v>4470.0</v>
      </c>
      <c r="B4471" s="4" t="str">
        <f>IFERROR(__xludf.DUMMYFUNCTION("""COMPUTED_VALUE"""),"HTML/CSS;JavaScript")</f>
        <v>HTML/CSS;JavaScript</v>
      </c>
    </row>
    <row r="4472">
      <c r="A4472" s="3">
        <v>4471.0</v>
      </c>
      <c r="B4472" s="4" t="str">
        <f>IFERROR(__xludf.DUMMYFUNCTION("""COMPUTED_VALUE"""),"Bash/Shell/PowerShell;C++;Python;R;VBA")</f>
        <v>Bash/Shell/PowerShell;C++;Python;R;VBA</v>
      </c>
    </row>
    <row r="4473">
      <c r="A4473" s="3">
        <v>4472.0</v>
      </c>
      <c r="B4473" s="4" t="str">
        <f>IFERROR(__xludf.DUMMYFUNCTION("""COMPUTED_VALUE"""),"Bash/Shell/PowerShell;Java;Kotlin;Python;Ruby")</f>
        <v>Bash/Shell/PowerShell;Java;Kotlin;Python;Ruby</v>
      </c>
    </row>
    <row r="4474">
      <c r="A4474" s="3">
        <v>4473.0</v>
      </c>
      <c r="B4474" s="4" t="str">
        <f>IFERROR(__xludf.DUMMYFUNCTION("""COMPUTED_VALUE"""),"Bash/Shell/PowerShell;C;C++;JavaScript;Python")</f>
        <v>Bash/Shell/PowerShell;C;C++;JavaScript;Python</v>
      </c>
    </row>
    <row r="4475">
      <c r="A4475" s="3">
        <v>4474.0</v>
      </c>
      <c r="B4475" s="4" t="str">
        <f>IFERROR(__xludf.DUMMYFUNCTION("""COMPUTED_VALUE"""),"Bash/Shell/PowerShell;C#;HTML/CSS;JavaScript;Objective-C;PHP;Python;SQL;TypeScript")</f>
        <v>Bash/Shell/PowerShell;C#;HTML/CSS;JavaScript;Objective-C;PHP;Python;SQL;TypeScript</v>
      </c>
    </row>
    <row r="4476">
      <c r="A4476" s="3">
        <v>4475.0</v>
      </c>
      <c r="B4476" s="4" t="str">
        <f>IFERROR(__xludf.DUMMYFUNCTION("""COMPUTED_VALUE"""),"Assembly;Bash/Shell/PowerShell;C;C++;HTML/CSS;Java;JavaScript;Python;SQL;WebAssembly")</f>
        <v>Assembly;Bash/Shell/PowerShell;C;C++;HTML/CSS;Java;JavaScript;Python;SQL;WebAssembly</v>
      </c>
    </row>
    <row r="4477">
      <c r="A4477" s="3">
        <v>4476.0</v>
      </c>
      <c r="B4477" s="4" t="str">
        <f>IFERROR(__xludf.DUMMYFUNCTION("""COMPUTED_VALUE"""),"HTML/CSS;Java;JavaScript;Objective-C;PHP;Python;SQL;Swift")</f>
        <v>HTML/CSS;Java;JavaScript;Objective-C;PHP;Python;SQL;Swift</v>
      </c>
    </row>
    <row r="4478">
      <c r="A4478" s="3">
        <v>4477.0</v>
      </c>
      <c r="B4478" s="4" t="str">
        <f>IFERROR(__xludf.DUMMYFUNCTION("""COMPUTED_VALUE"""),"JavaScript")</f>
        <v>JavaScript</v>
      </c>
    </row>
    <row r="4479">
      <c r="A4479" s="3">
        <v>4478.0</v>
      </c>
      <c r="B4479" s="4" t="str">
        <f>IFERROR(__xludf.DUMMYFUNCTION("""COMPUTED_VALUE"""),"HTML/CSS;JavaScript;PHP;Python;SQL;TypeScript")</f>
        <v>HTML/CSS;JavaScript;PHP;Python;SQL;TypeScript</v>
      </c>
    </row>
    <row r="4480">
      <c r="A4480" s="3">
        <v>4479.0</v>
      </c>
      <c r="B4480" s="4" t="str">
        <f>IFERROR(__xludf.DUMMYFUNCTION("""COMPUTED_VALUE"""),"C#;HTML/CSS;JavaScript;SQL")</f>
        <v>C#;HTML/CSS;JavaScript;SQL</v>
      </c>
    </row>
    <row r="4481">
      <c r="A4481" s="3">
        <v>4480.0</v>
      </c>
      <c r="B4481" s="4" t="str">
        <f>IFERROR(__xludf.DUMMYFUNCTION("""COMPUTED_VALUE"""),"Bash/Shell/PowerShell;HTML/CSS;JavaScript;PHP")</f>
        <v>Bash/Shell/PowerShell;HTML/CSS;JavaScript;PHP</v>
      </c>
    </row>
    <row r="4482">
      <c r="A4482" s="3">
        <v>4481.0</v>
      </c>
      <c r="B4482" s="4" t="str">
        <f>IFERROR(__xludf.DUMMYFUNCTION("""COMPUTED_VALUE"""),"HTML/CSS;JavaScript;Python")</f>
        <v>HTML/CSS;JavaScript;Python</v>
      </c>
    </row>
    <row r="4483">
      <c r="A4483" s="3">
        <v>4482.0</v>
      </c>
      <c r="B4483" s="4" t="str">
        <f>IFERROR(__xludf.DUMMYFUNCTION("""COMPUTED_VALUE"""),"Assembly;Bash/Shell/PowerShell;C;C++;C#;Go;HTML/CSS;Java;JavaScript;PHP;Python;SQL")</f>
        <v>Assembly;Bash/Shell/PowerShell;C;C++;C#;Go;HTML/CSS;Java;JavaScript;PHP;Python;SQL</v>
      </c>
    </row>
    <row r="4484">
      <c r="A4484" s="3">
        <v>4483.0</v>
      </c>
      <c r="B4484" s="4" t="str">
        <f>IFERROR(__xludf.DUMMYFUNCTION("""COMPUTED_VALUE"""),"Bash/Shell/PowerShell;C#;SQL")</f>
        <v>Bash/Shell/PowerShell;C#;SQL</v>
      </c>
    </row>
    <row r="4485">
      <c r="A4485" s="3">
        <v>4484.0</v>
      </c>
      <c r="B4485" s="4" t="str">
        <f>IFERROR(__xludf.DUMMYFUNCTION("""COMPUTED_VALUE"""),"C#;HTML/CSS")</f>
        <v>C#;HTML/CSS</v>
      </c>
    </row>
    <row r="4486">
      <c r="A4486" s="3">
        <v>4485.0</v>
      </c>
      <c r="B4486" s="4" t="str">
        <f>IFERROR(__xludf.DUMMYFUNCTION("""COMPUTED_VALUE"""),"Assembly;Bash/Shell/PowerShell;C;C++;C#;Dart;HTML/CSS;Java;JavaScript;PHP;Python;Ruby;Scala;SQL;TypeScript")</f>
        <v>Assembly;Bash/Shell/PowerShell;C;C++;C#;Dart;HTML/CSS;Java;JavaScript;PHP;Python;Ruby;Scala;SQL;TypeScript</v>
      </c>
    </row>
    <row r="4487">
      <c r="A4487" s="3">
        <v>4486.0</v>
      </c>
      <c r="B4487" s="4" t="str">
        <f>IFERROR(__xludf.DUMMYFUNCTION("""COMPUTED_VALUE"""),"Bash/Shell/PowerShell;C;Go;HTML/CSS;Java;JavaScript;PHP;Ruby;SQL;TypeScript")</f>
        <v>Bash/Shell/PowerShell;C;Go;HTML/CSS;Java;JavaScript;PHP;Ruby;SQL;TypeScript</v>
      </c>
    </row>
    <row r="4488">
      <c r="A4488" s="3">
        <v>4487.0</v>
      </c>
      <c r="B4488" s="4" t="str">
        <f>IFERROR(__xludf.DUMMYFUNCTION("""COMPUTED_VALUE"""),"Bash/Shell/PowerShell;C++;C#;Clojure;F#;Go;HTML/CSS;Java;JavaScript;Kotlin;Python;Ruby;Rust;Scala;SQL")</f>
        <v>Bash/Shell/PowerShell;C++;C#;Clojure;F#;Go;HTML/CSS;Java;JavaScript;Kotlin;Python;Ruby;Rust;Scala;SQL</v>
      </c>
    </row>
    <row r="4489">
      <c r="A4489" s="3">
        <v>4488.0</v>
      </c>
      <c r="B4489" s="4" t="str">
        <f>IFERROR(__xludf.DUMMYFUNCTION("""COMPUTED_VALUE"""),"HTML/CSS;Java;JavaScript;PHP;SQL;Swift")</f>
        <v>HTML/CSS;Java;JavaScript;PHP;SQL;Swift</v>
      </c>
    </row>
    <row r="4490">
      <c r="A4490" s="3">
        <v>4489.0</v>
      </c>
      <c r="B4490" s="4" t="str">
        <f>IFERROR(__xludf.DUMMYFUNCTION("""COMPUTED_VALUE"""),"C#;HTML/CSS;Java;SQL")</f>
        <v>C#;HTML/CSS;Java;SQL</v>
      </c>
    </row>
    <row r="4491">
      <c r="A4491" s="3">
        <v>4490.0</v>
      </c>
      <c r="B4491" s="4" t="str">
        <f>IFERROR(__xludf.DUMMYFUNCTION("""COMPUTED_VALUE"""),"HTML/CSS;Python;SQL")</f>
        <v>HTML/CSS;Python;SQL</v>
      </c>
    </row>
    <row r="4492">
      <c r="A4492" s="3">
        <v>4491.0</v>
      </c>
      <c r="B4492" s="4" t="str">
        <f>IFERROR(__xludf.DUMMYFUNCTION("""COMPUTED_VALUE"""),"HTML/CSS;JavaScript;PHP;SQL")</f>
        <v>HTML/CSS;JavaScript;PHP;SQL</v>
      </c>
    </row>
    <row r="4493">
      <c r="A4493" s="3">
        <v>4492.0</v>
      </c>
      <c r="B4493" s="4" t="str">
        <f>IFERROR(__xludf.DUMMYFUNCTION("""COMPUTED_VALUE"""),"C;C++;C#;HTML/CSS;JavaScript")</f>
        <v>C;C++;C#;HTML/CSS;JavaScript</v>
      </c>
    </row>
    <row r="4494">
      <c r="A4494" s="3">
        <v>4493.0</v>
      </c>
      <c r="B4494" s="4" t="str">
        <f>IFERROR(__xludf.DUMMYFUNCTION("""COMPUTED_VALUE"""),"Java;Kotlin;Python")</f>
        <v>Java;Kotlin;Python</v>
      </c>
    </row>
    <row r="4495">
      <c r="A4495" s="3">
        <v>4494.0</v>
      </c>
      <c r="B4495" s="4" t="str">
        <f>IFERROR(__xludf.DUMMYFUNCTION("""COMPUTED_VALUE"""),"C#;HTML/CSS;JavaScript;SQL;TypeScript")</f>
        <v>C#;HTML/CSS;JavaScript;SQL;TypeScript</v>
      </c>
    </row>
    <row r="4496">
      <c r="A4496" s="3">
        <v>4495.0</v>
      </c>
      <c r="B4496" s="4" t="str">
        <f>IFERROR(__xludf.DUMMYFUNCTION("""COMPUTED_VALUE"""),"HTML/CSS;JavaScript;PHP;SQL;TypeScript")</f>
        <v>HTML/CSS;JavaScript;PHP;SQL;TypeScript</v>
      </c>
    </row>
    <row r="4497">
      <c r="A4497" s="3">
        <v>4496.0</v>
      </c>
      <c r="B4497" s="4" t="str">
        <f>IFERROR(__xludf.DUMMYFUNCTION("""COMPUTED_VALUE"""),"Bash/Shell/PowerShell;HTML/CSS;JavaScript;Python;SQL;TypeScript")</f>
        <v>Bash/Shell/PowerShell;HTML/CSS;JavaScript;Python;SQL;TypeScript</v>
      </c>
    </row>
    <row r="4498">
      <c r="A4498" s="3">
        <v>4497.0</v>
      </c>
      <c r="B4498" s="4" t="str">
        <f>IFERROR(__xludf.DUMMYFUNCTION("""COMPUTED_VALUE"""),"HTML/CSS;Java;JavaScript;PHP;SQL;VBA")</f>
        <v>HTML/CSS;Java;JavaScript;PHP;SQL;VBA</v>
      </c>
    </row>
    <row r="4499">
      <c r="A4499" s="3">
        <v>4498.0</v>
      </c>
      <c r="B4499" s="4" t="str">
        <f>IFERROR(__xludf.DUMMYFUNCTION("""COMPUTED_VALUE"""),"C;C++;HTML/CSS;JavaScript;Python;R;SQL;Other(s):")</f>
        <v>C;C++;HTML/CSS;JavaScript;Python;R;SQL;Other(s):</v>
      </c>
    </row>
    <row r="4500">
      <c r="A4500" s="3">
        <v>4499.0</v>
      </c>
      <c r="B4500" s="4" t="str">
        <f>IFERROR(__xludf.DUMMYFUNCTION("""COMPUTED_VALUE"""),"Bash/Shell/PowerShell;HTML/CSS;Java;JavaScript;Python;SQL;Swift;TypeScript;Other(s):")</f>
        <v>Bash/Shell/PowerShell;HTML/CSS;Java;JavaScript;Python;SQL;Swift;TypeScript;Other(s):</v>
      </c>
    </row>
    <row r="4501">
      <c r="A4501" s="3">
        <v>4500.0</v>
      </c>
      <c r="B4501" s="4" t="str">
        <f>IFERROR(__xludf.DUMMYFUNCTION("""COMPUTED_VALUE"""),"Assembly;Bash/Shell/PowerShell;C++;HTML/CSS;JavaScript;PHP;SQL")</f>
        <v>Assembly;Bash/Shell/PowerShell;C++;HTML/CSS;JavaScript;PHP;SQL</v>
      </c>
    </row>
    <row r="4502">
      <c r="A4502" s="3">
        <v>4501.0</v>
      </c>
      <c r="B4502" s="4" t="str">
        <f>IFERROR(__xludf.DUMMYFUNCTION("""COMPUTED_VALUE"""),"Bash/Shell/PowerShell;HTML/CSS;Java;JavaScript;Kotlin;PHP;SQL")</f>
        <v>Bash/Shell/PowerShell;HTML/CSS;Java;JavaScript;Kotlin;PHP;SQL</v>
      </c>
    </row>
    <row r="4503">
      <c r="A4503" s="3">
        <v>4502.0</v>
      </c>
      <c r="B4503" s="4" t="str">
        <f>IFERROR(__xludf.DUMMYFUNCTION("""COMPUTED_VALUE"""),"Bash/Shell/PowerShell;C;C++;Elixir;Erlang;JavaScript;Other(s):")</f>
        <v>Bash/Shell/PowerShell;C;C++;Elixir;Erlang;JavaScript;Other(s):</v>
      </c>
    </row>
    <row r="4504">
      <c r="A4504" s="3">
        <v>4503.0</v>
      </c>
      <c r="B4504" s="4" t="str">
        <f>IFERROR(__xludf.DUMMYFUNCTION("""COMPUTED_VALUE"""),"HTML/CSS;JavaScript;PHP;SQL")</f>
        <v>HTML/CSS;JavaScript;PHP;SQL</v>
      </c>
    </row>
    <row r="4505">
      <c r="A4505" s="3">
        <v>4504.0</v>
      </c>
      <c r="B4505" s="4" t="str">
        <f>IFERROR(__xludf.DUMMYFUNCTION("""COMPUTED_VALUE"""),"Bash/Shell/PowerShell;C#;HTML/CSS;JavaScript;SQL;TypeScript")</f>
        <v>Bash/Shell/PowerShell;C#;HTML/CSS;JavaScript;SQL;TypeScript</v>
      </c>
    </row>
    <row r="4506">
      <c r="A4506" s="3">
        <v>4505.0</v>
      </c>
      <c r="B4506" s="4" t="str">
        <f>IFERROR(__xludf.DUMMYFUNCTION("""COMPUTED_VALUE"""),"C#;JavaScript;Python")</f>
        <v>C#;JavaScript;Python</v>
      </c>
    </row>
    <row r="4507">
      <c r="A4507" s="3">
        <v>4506.0</v>
      </c>
      <c r="B4507" s="4" t="str">
        <f>IFERROR(__xludf.DUMMYFUNCTION("""COMPUTED_VALUE"""),"Bash/Shell/PowerShell;Java;Python;SQL")</f>
        <v>Bash/Shell/PowerShell;Java;Python;SQL</v>
      </c>
    </row>
    <row r="4508">
      <c r="A4508" s="3">
        <v>4507.0</v>
      </c>
      <c r="B4508" s="4" t="str">
        <f>IFERROR(__xludf.DUMMYFUNCTION("""COMPUTED_VALUE"""),"Swift")</f>
        <v>Swift</v>
      </c>
    </row>
    <row r="4509">
      <c r="A4509" s="3">
        <v>4508.0</v>
      </c>
      <c r="B4509" s="4" t="str">
        <f>IFERROR(__xludf.DUMMYFUNCTION("""COMPUTED_VALUE"""),"Bash/Shell/PowerShell;HTML/CSS;JavaScript;SQL;TypeScript")</f>
        <v>Bash/Shell/PowerShell;HTML/CSS;JavaScript;SQL;TypeScript</v>
      </c>
    </row>
    <row r="4510">
      <c r="A4510" s="3">
        <v>4509.0</v>
      </c>
      <c r="B4510" s="4" t="str">
        <f>IFERROR(__xludf.DUMMYFUNCTION("""COMPUTED_VALUE"""),"Bash/Shell/PowerShell;HTML/CSS;JavaScript;Ruby;SQL")</f>
        <v>Bash/Shell/PowerShell;HTML/CSS;JavaScript;Ruby;SQL</v>
      </c>
    </row>
    <row r="4511">
      <c r="A4511" s="3">
        <v>4510.0</v>
      </c>
      <c r="B4511" s="4" t="str">
        <f>IFERROR(__xludf.DUMMYFUNCTION("""COMPUTED_VALUE"""),"Bash/Shell/PowerShell;HTML/CSS;Java;JavaScript;Python;SQL;TypeScript")</f>
        <v>Bash/Shell/PowerShell;HTML/CSS;Java;JavaScript;Python;SQL;TypeScript</v>
      </c>
    </row>
    <row r="4512">
      <c r="A4512" s="3">
        <v>4511.0</v>
      </c>
      <c r="B4512" s="4" t="str">
        <f>IFERROR(__xludf.DUMMYFUNCTION("""COMPUTED_VALUE"""),"Bash/Shell/PowerShell;HTML/CSS;Java;JavaScript;SQL")</f>
        <v>Bash/Shell/PowerShell;HTML/CSS;Java;JavaScript;SQL</v>
      </c>
    </row>
    <row r="4513">
      <c r="A4513" s="3">
        <v>4512.0</v>
      </c>
      <c r="B4513" s="4" t="str">
        <f>IFERROR(__xludf.DUMMYFUNCTION("""COMPUTED_VALUE"""),"C#;HTML/CSS;JavaScript;SQL;TypeScript")</f>
        <v>C#;HTML/CSS;JavaScript;SQL;TypeScript</v>
      </c>
    </row>
    <row r="4514">
      <c r="A4514" s="3">
        <v>4513.0</v>
      </c>
      <c r="B4514" s="4" t="str">
        <f>IFERROR(__xludf.DUMMYFUNCTION("""COMPUTED_VALUE"""),"Bash/Shell/PowerShell;C;C++;C#;Dart;F#;Go;HTML/CSS;JavaScript;PHP;R;Rust;SQL;TypeScript")</f>
        <v>Bash/Shell/PowerShell;C;C++;C#;Dart;F#;Go;HTML/CSS;JavaScript;PHP;R;Rust;SQL;TypeScript</v>
      </c>
    </row>
    <row r="4515">
      <c r="A4515" s="3">
        <v>4514.0</v>
      </c>
      <c r="B4515" s="4" t="str">
        <f>IFERROR(__xludf.DUMMYFUNCTION("""COMPUTED_VALUE"""),"C#;F#;HTML/CSS;JavaScript;PHP;Python;SQL;VBA")</f>
        <v>C#;F#;HTML/CSS;JavaScript;PHP;Python;SQL;VBA</v>
      </c>
    </row>
    <row r="4516">
      <c r="A4516" s="3">
        <v>4515.0</v>
      </c>
      <c r="B4516" s="4" t="str">
        <f>IFERROR(__xludf.DUMMYFUNCTION("""COMPUTED_VALUE"""),"HTML/CSS;JavaScript;R;SQL")</f>
        <v>HTML/CSS;JavaScript;R;SQL</v>
      </c>
    </row>
    <row r="4517">
      <c r="A4517" s="3">
        <v>4516.0</v>
      </c>
      <c r="B4517" s="4" t="str">
        <f>IFERROR(__xludf.DUMMYFUNCTION("""COMPUTED_VALUE"""),"Bash/Shell/PowerShell;C++;Go;HTML/CSS;Java;JavaScript;PHP;SQL")</f>
        <v>Bash/Shell/PowerShell;C++;Go;HTML/CSS;Java;JavaScript;PHP;SQL</v>
      </c>
    </row>
    <row r="4518">
      <c r="A4518" s="3">
        <v>4517.0</v>
      </c>
      <c r="B4518" s="4" t="str">
        <f>IFERROR(__xludf.DUMMYFUNCTION("""COMPUTED_VALUE"""),"Assembly;Bash/Shell/PowerShell;C;C++;HTML/CSS;Java;JavaScript;R;SQL;TypeScript;Other(s):")</f>
        <v>Assembly;Bash/Shell/PowerShell;C;C++;HTML/CSS;Java;JavaScript;R;SQL;TypeScript;Other(s):</v>
      </c>
    </row>
    <row r="4519">
      <c r="A4519" s="3">
        <v>4518.0</v>
      </c>
      <c r="B4519" s="4" t="str">
        <f>IFERROR(__xludf.DUMMYFUNCTION("""COMPUTED_VALUE"""),"Bash/Shell/PowerShell;Java;Other(s):")</f>
        <v>Bash/Shell/PowerShell;Java;Other(s):</v>
      </c>
    </row>
    <row r="4520">
      <c r="A4520" s="3">
        <v>4519.0</v>
      </c>
      <c r="B4520" s="4" t="str">
        <f>IFERROR(__xludf.DUMMYFUNCTION("""COMPUTED_VALUE"""),"Assembly;Bash/Shell/PowerShell;C;HTML/CSS;Java;JavaScript;Python;SQL")</f>
        <v>Assembly;Bash/Shell/PowerShell;C;HTML/CSS;Java;JavaScript;Python;SQL</v>
      </c>
    </row>
    <row r="4521">
      <c r="A4521" s="3">
        <v>4520.0</v>
      </c>
      <c r="B4521" s="4" t="str">
        <f>IFERROR(__xludf.DUMMYFUNCTION("""COMPUTED_VALUE"""),"Other(s):")</f>
        <v>Other(s):</v>
      </c>
    </row>
    <row r="4522">
      <c r="A4522" s="3">
        <v>4521.0</v>
      </c>
      <c r="B4522" s="4" t="str">
        <f>IFERROR(__xludf.DUMMYFUNCTION("""COMPUTED_VALUE"""),"C++")</f>
        <v>C++</v>
      </c>
    </row>
    <row r="4523">
      <c r="A4523" s="3">
        <v>4522.0</v>
      </c>
      <c r="B4523" s="4" t="str">
        <f>IFERROR(__xludf.DUMMYFUNCTION("""COMPUTED_VALUE"""),"Assembly;Bash/Shell/PowerShell;C;HTML/CSS;JavaScript;SQL;TypeScript")</f>
        <v>Assembly;Bash/Shell/PowerShell;C;HTML/CSS;JavaScript;SQL;TypeScript</v>
      </c>
    </row>
    <row r="4524">
      <c r="A4524" s="3">
        <v>4523.0</v>
      </c>
      <c r="B4524" s="4" t="str">
        <f>IFERROR(__xludf.DUMMYFUNCTION("""COMPUTED_VALUE"""),"HTML/CSS;JavaScript;TypeScript")</f>
        <v>HTML/CSS;JavaScript;TypeScript</v>
      </c>
    </row>
    <row r="4525">
      <c r="A4525" s="3">
        <v>4524.0</v>
      </c>
      <c r="B4525" s="4" t="str">
        <f>IFERROR(__xludf.DUMMYFUNCTION("""COMPUTED_VALUE"""),"C;C++;Java;Kotlin")</f>
        <v>C;C++;Java;Kotlin</v>
      </c>
    </row>
    <row r="4526">
      <c r="A4526" s="3">
        <v>4525.0</v>
      </c>
      <c r="B4526" s="4" t="str">
        <f>IFERROR(__xludf.DUMMYFUNCTION("""COMPUTED_VALUE"""),"Java")</f>
        <v>Java</v>
      </c>
    </row>
    <row r="4527">
      <c r="A4527" s="3">
        <v>4526.0</v>
      </c>
      <c r="B4527" s="4" t="str">
        <f>IFERROR(__xludf.DUMMYFUNCTION("""COMPUTED_VALUE"""),"HTML/CSS;R;Other(s):")</f>
        <v>HTML/CSS;R;Other(s):</v>
      </c>
    </row>
    <row r="4528">
      <c r="A4528" s="3">
        <v>4527.0</v>
      </c>
      <c r="B4528" s="4" t="str">
        <f>IFERROR(__xludf.DUMMYFUNCTION("""COMPUTED_VALUE"""),"Assembly;C;C#;HTML/CSS;Java;JavaScript;PHP;SQL;VBA")</f>
        <v>Assembly;C;C#;HTML/CSS;Java;JavaScript;PHP;SQL;VBA</v>
      </c>
    </row>
    <row r="4529">
      <c r="A4529" s="3">
        <v>4528.0</v>
      </c>
      <c r="B4529" s="4" t="str">
        <f>IFERROR(__xludf.DUMMYFUNCTION("""COMPUTED_VALUE"""),"C++;C#;HTML/CSS;JavaScript;PHP;SQL;Other(s):")</f>
        <v>C++;C#;HTML/CSS;JavaScript;PHP;SQL;Other(s):</v>
      </c>
    </row>
    <row r="4530">
      <c r="A4530" s="3">
        <v>4529.0</v>
      </c>
      <c r="B4530" s="4" t="str">
        <f>IFERROR(__xludf.DUMMYFUNCTION("""COMPUTED_VALUE"""),"Bash/Shell/PowerShell;HTML/CSS;Java;JavaScript;SQL")</f>
        <v>Bash/Shell/PowerShell;HTML/CSS;Java;JavaScript;SQL</v>
      </c>
    </row>
    <row r="4531">
      <c r="A4531" s="3">
        <v>4530.0</v>
      </c>
      <c r="B4531" s="4" t="str">
        <f>IFERROR(__xludf.DUMMYFUNCTION("""COMPUTED_VALUE"""),"HTML/CSS;JavaScript")</f>
        <v>HTML/CSS;JavaScript</v>
      </c>
    </row>
    <row r="4532">
      <c r="A4532" s="3">
        <v>4531.0</v>
      </c>
      <c r="B4532" s="4" t="str">
        <f>IFERROR(__xludf.DUMMYFUNCTION("""COMPUTED_VALUE"""),"C++;HTML/CSS;Java;Python")</f>
        <v>C++;HTML/CSS;Java;Python</v>
      </c>
    </row>
    <row r="4533">
      <c r="A4533" s="3">
        <v>4532.0</v>
      </c>
      <c r="B4533" s="4" t="str">
        <f>IFERROR(__xludf.DUMMYFUNCTION("""COMPUTED_VALUE"""),"HTML/CSS;JavaScript;Ruby;TypeScript")</f>
        <v>HTML/CSS;JavaScript;Ruby;TypeScript</v>
      </c>
    </row>
    <row r="4534">
      <c r="A4534" s="3">
        <v>4533.0</v>
      </c>
      <c r="B4534" s="4" t="str">
        <f>IFERROR(__xludf.DUMMYFUNCTION("""COMPUTED_VALUE"""),"Bash/Shell/PowerShell;HTML/CSS;JavaScript;Python;SQL")</f>
        <v>Bash/Shell/PowerShell;HTML/CSS;JavaScript;Python;SQL</v>
      </c>
    </row>
    <row r="4535">
      <c r="A4535" s="3">
        <v>4534.0</v>
      </c>
      <c r="B4535" s="4" t="str">
        <f>IFERROR(__xludf.DUMMYFUNCTION("""COMPUTED_VALUE"""),"Java;JavaScript;SQL")</f>
        <v>Java;JavaScript;SQL</v>
      </c>
    </row>
    <row r="4536">
      <c r="A4536" s="3">
        <v>4535.0</v>
      </c>
      <c r="B4536" s="4" t="str">
        <f>IFERROR(__xludf.DUMMYFUNCTION("""COMPUTED_VALUE"""),"Bash/Shell/PowerShell;Clojure;HTML/CSS;JavaScript;Ruby")</f>
        <v>Bash/Shell/PowerShell;Clojure;HTML/CSS;JavaScript;Ruby</v>
      </c>
    </row>
    <row r="4537">
      <c r="A4537" s="3">
        <v>4536.0</v>
      </c>
      <c r="B4537" s="4" t="str">
        <f>IFERROR(__xludf.DUMMYFUNCTION("""COMPUTED_VALUE"""),"C#;HTML/CSS;Java;JavaScript;Python;TypeScript")</f>
        <v>C#;HTML/CSS;Java;JavaScript;Python;TypeScript</v>
      </c>
    </row>
    <row r="4538">
      <c r="A4538" s="3">
        <v>4537.0</v>
      </c>
      <c r="B4538" s="4" t="str">
        <f>IFERROR(__xludf.DUMMYFUNCTION("""COMPUTED_VALUE"""),"Bash/Shell/PowerShell;C;C++;HTML/CSS;Python")</f>
        <v>Bash/Shell/PowerShell;C;C++;HTML/CSS;Python</v>
      </c>
    </row>
    <row r="4539">
      <c r="A4539" s="3">
        <v>4538.0</v>
      </c>
      <c r="B4539" s="4" t="str">
        <f>IFERROR(__xludf.DUMMYFUNCTION("""COMPUTED_VALUE"""),"HTML/CSS;Java;JavaScript;Python;R;Rust")</f>
        <v>HTML/CSS;Java;JavaScript;Python;R;Rust</v>
      </c>
    </row>
    <row r="4540">
      <c r="A4540" s="3">
        <v>4539.0</v>
      </c>
      <c r="B4540" s="4" t="str">
        <f>IFERROR(__xludf.DUMMYFUNCTION("""COMPUTED_VALUE"""),"HTML/CSS;Java;Python;SQL")</f>
        <v>HTML/CSS;Java;Python;SQL</v>
      </c>
    </row>
    <row r="4541">
      <c r="A4541" s="3">
        <v>4540.0</v>
      </c>
      <c r="B4541" s="4" t="str">
        <f>IFERROR(__xludf.DUMMYFUNCTION("""COMPUTED_VALUE"""),"Java")</f>
        <v>Java</v>
      </c>
    </row>
    <row r="4542">
      <c r="A4542" s="3">
        <v>4541.0</v>
      </c>
      <c r="B4542" s="4" t="str">
        <f>IFERROR(__xludf.DUMMYFUNCTION("""COMPUTED_VALUE"""),"HTML/CSS;JavaScript;TypeScript")</f>
        <v>HTML/CSS;JavaScript;TypeScript</v>
      </c>
    </row>
    <row r="4543">
      <c r="A4543" s="3">
        <v>4542.0</v>
      </c>
      <c r="B4543" s="4" t="str">
        <f>IFERROR(__xludf.DUMMYFUNCTION("""COMPUTED_VALUE"""),"C#;HTML/CSS;JavaScript;SQL")</f>
        <v>C#;HTML/CSS;JavaScript;SQL</v>
      </c>
    </row>
    <row r="4544">
      <c r="A4544" s="3">
        <v>4543.0</v>
      </c>
      <c r="B4544" s="4" t="str">
        <f>IFERROR(__xludf.DUMMYFUNCTION("""COMPUTED_VALUE"""),"HTML/CSS;JavaScript;Python")</f>
        <v>HTML/CSS;JavaScript;Python</v>
      </c>
    </row>
    <row r="4545">
      <c r="A4545" s="3">
        <v>4544.0</v>
      </c>
      <c r="B4545" s="4" t="str">
        <f>IFERROR(__xludf.DUMMYFUNCTION("""COMPUTED_VALUE"""),"C#;JavaScript")</f>
        <v>C#;JavaScript</v>
      </c>
    </row>
    <row r="4546">
      <c r="A4546" s="3">
        <v>4545.0</v>
      </c>
      <c r="B4546" s="4" t="str">
        <f>IFERROR(__xludf.DUMMYFUNCTION("""COMPUTED_VALUE"""),"JavaScript")</f>
        <v>JavaScript</v>
      </c>
    </row>
    <row r="4547">
      <c r="A4547" s="3">
        <v>4546.0</v>
      </c>
      <c r="B4547" s="4" t="str">
        <f>IFERROR(__xludf.DUMMYFUNCTION("""COMPUTED_VALUE"""),"Bash/Shell/PowerShell;C;C++;C#;HTML/CSS;SQL;Other(s):")</f>
        <v>Bash/Shell/PowerShell;C;C++;C#;HTML/CSS;SQL;Other(s):</v>
      </c>
    </row>
    <row r="4548">
      <c r="A4548" s="3">
        <v>4547.0</v>
      </c>
      <c r="B4548" s="4" t="str">
        <f>IFERROR(__xludf.DUMMYFUNCTION("""COMPUTED_VALUE"""),"Python;Other(s):")</f>
        <v>Python;Other(s):</v>
      </c>
    </row>
    <row r="4549">
      <c r="A4549" s="3">
        <v>4548.0</v>
      </c>
      <c r="B4549" s="4" t="str">
        <f>IFERROR(__xludf.DUMMYFUNCTION("""COMPUTED_VALUE"""),"Bash/Shell/PowerShell;Python;Scala;SQL;Other(s):")</f>
        <v>Bash/Shell/PowerShell;Python;Scala;SQL;Other(s):</v>
      </c>
    </row>
    <row r="4550">
      <c r="A4550" s="3">
        <v>4549.0</v>
      </c>
      <c r="B4550" s="4" t="str">
        <f>IFERROR(__xludf.DUMMYFUNCTION("""COMPUTED_VALUE"""),"HTML/CSS;JavaScript;TypeScript")</f>
        <v>HTML/CSS;JavaScript;TypeScript</v>
      </c>
    </row>
    <row r="4551">
      <c r="A4551" s="3">
        <v>4550.0</v>
      </c>
      <c r="B4551" s="4" t="str">
        <f>IFERROR(__xludf.DUMMYFUNCTION("""COMPUTED_VALUE"""),"JavaScript;R;SQL")</f>
        <v>JavaScript;R;SQL</v>
      </c>
    </row>
    <row r="4552">
      <c r="A4552" s="3">
        <v>4551.0</v>
      </c>
      <c r="B4552" s="4" t="str">
        <f>IFERROR(__xludf.DUMMYFUNCTION("""COMPUTED_VALUE"""),"Ruby")</f>
        <v>Ruby</v>
      </c>
    </row>
    <row r="4553">
      <c r="A4553" s="3">
        <v>4552.0</v>
      </c>
      <c r="B4553" s="4" t="str">
        <f>IFERROR(__xludf.DUMMYFUNCTION("""COMPUTED_VALUE"""),"Bash/Shell/PowerShell;C++;Java;JavaScript")</f>
        <v>Bash/Shell/PowerShell;C++;Java;JavaScript</v>
      </c>
    </row>
    <row r="4554">
      <c r="A4554" s="3">
        <v>4553.0</v>
      </c>
      <c r="B4554" s="4" t="str">
        <f>IFERROR(__xludf.DUMMYFUNCTION("""COMPUTED_VALUE"""),"C#;HTML/CSS;Java;JavaScript;Kotlin;SQL;TypeScript")</f>
        <v>C#;HTML/CSS;Java;JavaScript;Kotlin;SQL;TypeScript</v>
      </c>
    </row>
    <row r="4555">
      <c r="A4555" s="3">
        <v>4554.0</v>
      </c>
      <c r="B4555" s="4" t="str">
        <f>IFERROR(__xludf.DUMMYFUNCTION("""COMPUTED_VALUE"""),"HTML/CSS;Java;JavaScript;Python;Ruby")</f>
        <v>HTML/CSS;Java;JavaScript;Python;Ruby</v>
      </c>
    </row>
    <row r="4556">
      <c r="A4556" s="3">
        <v>4555.0</v>
      </c>
      <c r="B4556" s="4" t="str">
        <f>IFERROR(__xludf.DUMMYFUNCTION("""COMPUTED_VALUE"""),"HTML/CSS;JavaScript;PHP;Python;TypeScript")</f>
        <v>HTML/CSS;JavaScript;PHP;Python;TypeScript</v>
      </c>
    </row>
    <row r="4557">
      <c r="A4557" s="3">
        <v>4556.0</v>
      </c>
      <c r="B4557" s="4" t="str">
        <f>IFERROR(__xludf.DUMMYFUNCTION("""COMPUTED_VALUE"""),"C;C++;C#;HTML/CSS;JavaScript;PHP;Python;SQL")</f>
        <v>C;C++;C#;HTML/CSS;JavaScript;PHP;Python;SQL</v>
      </c>
    </row>
    <row r="4558">
      <c r="A4558" s="3">
        <v>4557.0</v>
      </c>
      <c r="B4558" s="4" t="str">
        <f>IFERROR(__xludf.DUMMYFUNCTION("""COMPUTED_VALUE"""),"Go;Java;JavaScript;Kotlin;Ruby;SQL;TypeScript")</f>
        <v>Go;Java;JavaScript;Kotlin;Ruby;SQL;TypeScript</v>
      </c>
    </row>
    <row r="4559">
      <c r="A4559" s="3">
        <v>4558.0</v>
      </c>
      <c r="B4559" s="4" t="str">
        <f>IFERROR(__xludf.DUMMYFUNCTION("""COMPUTED_VALUE"""),"C#;HTML/CSS;JavaScript;SQL")</f>
        <v>C#;HTML/CSS;JavaScript;SQL</v>
      </c>
    </row>
    <row r="4560">
      <c r="A4560" s="3">
        <v>4559.0</v>
      </c>
      <c r="B4560" s="4" t="str">
        <f>IFERROR(__xludf.DUMMYFUNCTION("""COMPUTED_VALUE"""),"C#;HTML/CSS;JavaScript")</f>
        <v>C#;HTML/CSS;JavaScript</v>
      </c>
    </row>
    <row r="4561">
      <c r="A4561" s="3">
        <v>4560.0</v>
      </c>
      <c r="B4561" s="4" t="str">
        <f>IFERROR(__xludf.DUMMYFUNCTION("""COMPUTED_VALUE"""),"Go;PHP")</f>
        <v>Go;PHP</v>
      </c>
    </row>
    <row r="4562">
      <c r="A4562" s="3">
        <v>4561.0</v>
      </c>
      <c r="B4562" s="4" t="str">
        <f>IFERROR(__xludf.DUMMYFUNCTION("""COMPUTED_VALUE"""),"C;C++;HTML/CSS;JavaScript;Python;TypeScript")</f>
        <v>C;C++;HTML/CSS;JavaScript;Python;TypeScript</v>
      </c>
    </row>
    <row r="4563">
      <c r="A4563" s="3">
        <v>4562.0</v>
      </c>
      <c r="B4563" s="4" t="str">
        <f>IFERROR(__xludf.DUMMYFUNCTION("""COMPUTED_VALUE"""),"Bash/Shell/PowerShell;C#;Java;JavaScript;SQL")</f>
        <v>Bash/Shell/PowerShell;C#;Java;JavaScript;SQL</v>
      </c>
    </row>
    <row r="4564">
      <c r="A4564" s="3">
        <v>4563.0</v>
      </c>
      <c r="B4564" s="4" t="str">
        <f>IFERROR(__xludf.DUMMYFUNCTION("""COMPUTED_VALUE"""),"HTML/CSS;Java;JavaScript;Python")</f>
        <v>HTML/CSS;Java;JavaScript;Python</v>
      </c>
    </row>
    <row r="4565">
      <c r="A4565" s="3">
        <v>4564.0</v>
      </c>
      <c r="B4565" s="4" t="str">
        <f>IFERROR(__xludf.DUMMYFUNCTION("""COMPUTED_VALUE"""),"Bash/Shell/PowerShell;C#;HTML/CSS;JavaScript;SQL;VBA")</f>
        <v>Bash/Shell/PowerShell;C#;HTML/CSS;JavaScript;SQL;VBA</v>
      </c>
    </row>
    <row r="4566">
      <c r="A4566" s="3">
        <v>4565.0</v>
      </c>
      <c r="B4566" s="4" t="str">
        <f>IFERROR(__xludf.DUMMYFUNCTION("""COMPUTED_VALUE"""),"Bash/Shell/PowerShell;C;C++;Go;HTML/CSS;JavaScript;Python;SQL")</f>
        <v>Bash/Shell/PowerShell;C;C++;Go;HTML/CSS;JavaScript;Python;SQL</v>
      </c>
    </row>
    <row r="4567">
      <c r="A4567" s="3">
        <v>4566.0</v>
      </c>
      <c r="B4567" s="4" t="str">
        <f>IFERROR(__xludf.DUMMYFUNCTION("""COMPUTED_VALUE"""),"HTML/CSS;JavaScript;PHP;Python;R")</f>
        <v>HTML/CSS;JavaScript;PHP;Python;R</v>
      </c>
    </row>
    <row r="4568">
      <c r="A4568" s="3">
        <v>4567.0</v>
      </c>
      <c r="B4568" s="4" t="str">
        <f>IFERROR(__xludf.DUMMYFUNCTION("""COMPUTED_VALUE"""),"Bash/Shell/PowerShell;Clojure;HTML/CSS;Java;JavaScript;PHP;SQL;Other(s):")</f>
        <v>Bash/Shell/PowerShell;Clojure;HTML/CSS;Java;JavaScript;PHP;SQL;Other(s):</v>
      </c>
    </row>
    <row r="4569">
      <c r="A4569" s="3">
        <v>4568.0</v>
      </c>
      <c r="B4569" s="4" t="str">
        <f>IFERROR(__xludf.DUMMYFUNCTION("""COMPUTED_VALUE"""),"C#;HTML/CSS;JavaScript;SQL;Other(s):")</f>
        <v>C#;HTML/CSS;JavaScript;SQL;Other(s):</v>
      </c>
    </row>
    <row r="4570">
      <c r="A4570" s="3">
        <v>4569.0</v>
      </c>
      <c r="B4570" s="4" t="str">
        <f>IFERROR(__xludf.DUMMYFUNCTION("""COMPUTED_VALUE"""),"Python;SQL;VBA")</f>
        <v>Python;SQL;VBA</v>
      </c>
    </row>
    <row r="4571">
      <c r="A4571" s="3">
        <v>4570.0</v>
      </c>
      <c r="B4571" s="4" t="str">
        <f>IFERROR(__xludf.DUMMYFUNCTION("""COMPUTED_VALUE"""),"Java;Kotlin")</f>
        <v>Java;Kotlin</v>
      </c>
    </row>
    <row r="4572">
      <c r="A4572" s="3">
        <v>4571.0</v>
      </c>
      <c r="B4572" s="4" t="str">
        <f>IFERROR(__xludf.DUMMYFUNCTION("""COMPUTED_VALUE"""),"C#;HTML/CSS;JavaScript;TypeScript")</f>
        <v>C#;HTML/CSS;JavaScript;TypeScript</v>
      </c>
    </row>
    <row r="4573">
      <c r="A4573" s="3">
        <v>4572.0</v>
      </c>
      <c r="B4573" s="4" t="str">
        <f>IFERROR(__xludf.DUMMYFUNCTION("""COMPUTED_VALUE"""),"HTML/CSS;Java;JavaScript;Python;SQL")</f>
        <v>HTML/CSS;Java;JavaScript;Python;SQL</v>
      </c>
    </row>
    <row r="4574">
      <c r="A4574" s="3">
        <v>4573.0</v>
      </c>
      <c r="B4574" s="4" t="str">
        <f>IFERROR(__xludf.DUMMYFUNCTION("""COMPUTED_VALUE"""),"Assembly;C;C++;C#;HTML/CSS;Java;TypeScript")</f>
        <v>Assembly;C;C++;C#;HTML/CSS;Java;TypeScript</v>
      </c>
    </row>
    <row r="4575">
      <c r="A4575" s="3">
        <v>4574.0</v>
      </c>
      <c r="B4575" s="4" t="str">
        <f>IFERROR(__xludf.DUMMYFUNCTION("""COMPUTED_VALUE"""),"Bash/Shell/PowerShell;C#;HTML/CSS;Python;R;SQL")</f>
        <v>Bash/Shell/PowerShell;C#;HTML/CSS;Python;R;SQL</v>
      </c>
    </row>
    <row r="4576">
      <c r="A4576" s="3">
        <v>4575.0</v>
      </c>
      <c r="B4576" s="4" t="str">
        <f>IFERROR(__xludf.DUMMYFUNCTION("""COMPUTED_VALUE"""),"C#;Other(s):")</f>
        <v>C#;Other(s):</v>
      </c>
    </row>
    <row r="4577">
      <c r="A4577" s="3">
        <v>4576.0</v>
      </c>
      <c r="B4577" s="4" t="str">
        <f>IFERROR(__xludf.DUMMYFUNCTION("""COMPUTED_VALUE"""),"Bash/Shell/PowerShell;C#;HTML/CSS;Java;JavaScript;Kotlin;PHP;Python;SQL;Swift")</f>
        <v>Bash/Shell/PowerShell;C#;HTML/CSS;Java;JavaScript;Kotlin;PHP;Python;SQL;Swift</v>
      </c>
    </row>
    <row r="4578">
      <c r="A4578" s="3">
        <v>4577.0</v>
      </c>
      <c r="B4578" s="4" t="str">
        <f>IFERROR(__xludf.DUMMYFUNCTION("""COMPUTED_VALUE"""),"Java;JavaScript;PHP;R;SQL")</f>
        <v>Java;JavaScript;PHP;R;SQL</v>
      </c>
    </row>
    <row r="4579">
      <c r="A4579" s="3">
        <v>4578.0</v>
      </c>
      <c r="B4579" s="4" t="str">
        <f>IFERROR(__xludf.DUMMYFUNCTION("""COMPUTED_VALUE"""),"Bash/Shell/PowerShell;C;C++;C#;Go;HTML/CSS;Java;JavaScript;R;SQL;TypeScript;WebAssembly")</f>
        <v>Bash/Shell/PowerShell;C;C++;C#;Go;HTML/CSS;Java;JavaScript;R;SQL;TypeScript;WebAssembly</v>
      </c>
    </row>
    <row r="4580">
      <c r="A4580" s="3">
        <v>4579.0</v>
      </c>
      <c r="B4580" s="4" t="str">
        <f>IFERROR(__xludf.DUMMYFUNCTION("""COMPUTED_VALUE"""),"C;C++;Java")</f>
        <v>C;C++;Java</v>
      </c>
    </row>
    <row r="4581">
      <c r="A4581" s="3">
        <v>4580.0</v>
      </c>
      <c r="B4581" s="4" t="str">
        <f>IFERROR(__xludf.DUMMYFUNCTION("""COMPUTED_VALUE"""),"HTML/CSS;Java;Python;SQL")</f>
        <v>HTML/CSS;Java;Python;SQL</v>
      </c>
    </row>
    <row r="4582">
      <c r="A4582" s="3">
        <v>4581.0</v>
      </c>
      <c r="B4582" s="4" t="str">
        <f>IFERROR(__xludf.DUMMYFUNCTION("""COMPUTED_VALUE"""),"Bash/Shell/PowerShell;C;C++;HTML/CSS;Java;JavaScript;PHP;Python;SQL")</f>
        <v>Bash/Shell/PowerShell;C;C++;HTML/CSS;Java;JavaScript;PHP;Python;SQL</v>
      </c>
    </row>
    <row r="4583">
      <c r="A4583" s="3">
        <v>4582.0</v>
      </c>
      <c r="B4583" s="4" t="str">
        <f>IFERROR(__xludf.DUMMYFUNCTION("""COMPUTED_VALUE"""),"C#;HTML/CSS;JavaScript;SQL;TypeScript")</f>
        <v>C#;HTML/CSS;JavaScript;SQL;TypeScript</v>
      </c>
    </row>
    <row r="4584">
      <c r="A4584" s="3">
        <v>4583.0</v>
      </c>
      <c r="B4584" s="4" t="str">
        <f>IFERROR(__xludf.DUMMYFUNCTION("""COMPUTED_VALUE"""),"HTML/CSS;JavaScript")</f>
        <v>HTML/CSS;JavaScript</v>
      </c>
    </row>
    <row r="4585">
      <c r="A4585" s="3">
        <v>4584.0</v>
      </c>
      <c r="B4585" s="4" t="str">
        <f>IFERROR(__xludf.DUMMYFUNCTION("""COMPUTED_VALUE"""),"Bash/Shell/PowerShell;C;Python")</f>
        <v>Bash/Shell/PowerShell;C;Python</v>
      </c>
    </row>
    <row r="4586">
      <c r="A4586" s="3">
        <v>4585.0</v>
      </c>
      <c r="B4586" s="4" t="str">
        <f>IFERROR(__xludf.DUMMYFUNCTION("""COMPUTED_VALUE"""),"Bash/Shell/PowerShell;JavaScript;Python;SQL")</f>
        <v>Bash/Shell/PowerShell;JavaScript;Python;SQL</v>
      </c>
    </row>
    <row r="4587">
      <c r="A4587" s="3">
        <v>4586.0</v>
      </c>
      <c r="B4587" s="4" t="str">
        <f>IFERROR(__xludf.DUMMYFUNCTION("""COMPUTED_VALUE"""),"Bash/Shell/PowerShell;Python;R;Other(s):")</f>
        <v>Bash/Shell/PowerShell;Python;R;Other(s):</v>
      </c>
    </row>
    <row r="4588">
      <c r="A4588" s="3">
        <v>4587.0</v>
      </c>
      <c r="B4588" s="4" t="str">
        <f>IFERROR(__xludf.DUMMYFUNCTION("""COMPUTED_VALUE"""),"C#;HTML/CSS")</f>
        <v>C#;HTML/CSS</v>
      </c>
    </row>
    <row r="4589">
      <c r="A4589" s="3">
        <v>4588.0</v>
      </c>
      <c r="B4589" s="4" t="str">
        <f>IFERROR(__xludf.DUMMYFUNCTION("""COMPUTED_VALUE"""),"Bash/Shell/PowerShell;C;C++;C#;F#;HTML/CSS;Java;JavaScript;Kotlin;PHP;Python;SQL;TypeScript")</f>
        <v>Bash/Shell/PowerShell;C;C++;C#;F#;HTML/CSS;Java;JavaScript;Kotlin;PHP;Python;SQL;TypeScript</v>
      </c>
    </row>
    <row r="4590">
      <c r="A4590" s="3">
        <v>4589.0</v>
      </c>
      <c r="B4590" s="4" t="str">
        <f>IFERROR(__xludf.DUMMYFUNCTION("""COMPUTED_VALUE"""),"Bash/Shell/PowerShell;C#;HTML/CSS;JavaScript;SQL;TypeScript")</f>
        <v>Bash/Shell/PowerShell;C#;HTML/CSS;JavaScript;SQL;TypeScript</v>
      </c>
    </row>
    <row r="4591">
      <c r="A4591" s="3">
        <v>4590.0</v>
      </c>
      <c r="B4591" s="4" t="str">
        <f>IFERROR(__xludf.DUMMYFUNCTION("""COMPUTED_VALUE"""),"HTML/CSS;JavaScript;Python;TypeScript")</f>
        <v>HTML/CSS;JavaScript;Python;TypeScript</v>
      </c>
    </row>
    <row r="4592">
      <c r="A4592" s="3">
        <v>4591.0</v>
      </c>
      <c r="B4592" s="4" t="str">
        <f>IFERROR(__xludf.DUMMYFUNCTION("""COMPUTED_VALUE"""),"Bash/Shell/PowerShell;C;C++;Java;Kotlin")</f>
        <v>Bash/Shell/PowerShell;C;C++;Java;Kotlin</v>
      </c>
    </row>
    <row r="4593">
      <c r="A4593" s="3">
        <v>4592.0</v>
      </c>
      <c r="B4593" s="4" t="str">
        <f>IFERROR(__xludf.DUMMYFUNCTION("""COMPUTED_VALUE"""),"Bash/Shell/PowerShell;Go;HTML/CSS;JavaScript;PHP;Ruby;SQL")</f>
        <v>Bash/Shell/PowerShell;Go;HTML/CSS;JavaScript;PHP;Ruby;SQL</v>
      </c>
    </row>
    <row r="4594">
      <c r="A4594" s="3">
        <v>4593.0</v>
      </c>
      <c r="B4594" s="4" t="str">
        <f>IFERROR(__xludf.DUMMYFUNCTION("""COMPUTED_VALUE"""),"Assembly;Bash/Shell/PowerShell;C;C++;C#;Java;JavaScript;PHP;SQL;VBA")</f>
        <v>Assembly;Bash/Shell/PowerShell;C;C++;C#;Java;JavaScript;PHP;SQL;VBA</v>
      </c>
    </row>
    <row r="4595">
      <c r="A4595" s="3">
        <v>4594.0</v>
      </c>
      <c r="B4595" s="4" t="str">
        <f>IFERROR(__xludf.DUMMYFUNCTION("""COMPUTED_VALUE"""),"JavaScript;Python;SQL")</f>
        <v>JavaScript;Python;SQL</v>
      </c>
    </row>
    <row r="4596">
      <c r="A4596" s="3">
        <v>4595.0</v>
      </c>
      <c r="B4596" s="4" t="str">
        <f>IFERROR(__xludf.DUMMYFUNCTION("""COMPUTED_VALUE"""),"C#;Dart;HTML/CSS;Java;JavaScript;Python;SQL;Swift")</f>
        <v>C#;Dart;HTML/CSS;Java;JavaScript;Python;SQL;Swift</v>
      </c>
    </row>
    <row r="4597">
      <c r="A4597" s="3">
        <v>4596.0</v>
      </c>
      <c r="B4597" s="4" t="str">
        <f>IFERROR(__xludf.DUMMYFUNCTION("""COMPUTED_VALUE"""),"C;Java")</f>
        <v>C;Java</v>
      </c>
    </row>
    <row r="4598">
      <c r="A4598" s="3">
        <v>4597.0</v>
      </c>
      <c r="B4598" s="4" t="str">
        <f>IFERROR(__xludf.DUMMYFUNCTION("""COMPUTED_VALUE"""),"C#;HTML/CSS;JavaScript;TypeScript")</f>
        <v>C#;HTML/CSS;JavaScript;TypeScript</v>
      </c>
    </row>
    <row r="4599">
      <c r="A4599" s="3">
        <v>4598.0</v>
      </c>
      <c r="B4599" s="4" t="str">
        <f>IFERROR(__xludf.DUMMYFUNCTION("""COMPUTED_VALUE"""),"Bash/Shell/PowerShell;C#;SQL")</f>
        <v>Bash/Shell/PowerShell;C#;SQL</v>
      </c>
    </row>
    <row r="4600">
      <c r="A4600" s="3">
        <v>4599.0</v>
      </c>
      <c r="B4600" s="4" t="str">
        <f>IFERROR(__xludf.DUMMYFUNCTION("""COMPUTED_VALUE"""),"Bash/Shell/PowerShell;C#;Dart;HTML/CSS;JavaScript;Python;Ruby;SQL")</f>
        <v>Bash/Shell/PowerShell;C#;Dart;HTML/CSS;JavaScript;Python;Ruby;SQL</v>
      </c>
    </row>
    <row r="4601">
      <c r="A4601" s="3">
        <v>4600.0</v>
      </c>
      <c r="B4601" s="4" t="str">
        <f>IFERROR(__xludf.DUMMYFUNCTION("""COMPUTED_VALUE"""),"Bash/Shell/PowerShell;HTML/CSS;Java;JavaScript;Python;SQL;Swift;TypeScript")</f>
        <v>Bash/Shell/PowerShell;HTML/CSS;Java;JavaScript;Python;SQL;Swift;TypeScript</v>
      </c>
    </row>
    <row r="4602">
      <c r="A4602" s="3">
        <v>4601.0</v>
      </c>
      <c r="B4602" s="4" t="str">
        <f>IFERROR(__xludf.DUMMYFUNCTION("""COMPUTED_VALUE"""),"Bash/Shell/PowerShell;HTML/CSS;PHP;Ruby;SQL;VBA")</f>
        <v>Bash/Shell/PowerShell;HTML/CSS;PHP;Ruby;SQL;VBA</v>
      </c>
    </row>
    <row r="4603">
      <c r="A4603" s="3">
        <v>4602.0</v>
      </c>
      <c r="B4603" s="4" t="str">
        <f>IFERROR(__xludf.DUMMYFUNCTION("""COMPUTED_VALUE"""),"Bash/Shell/PowerShell;HTML/CSS;Java;JavaScript;PHP;SQL;TypeScript")</f>
        <v>Bash/Shell/PowerShell;HTML/CSS;Java;JavaScript;PHP;SQL;TypeScript</v>
      </c>
    </row>
    <row r="4604">
      <c r="A4604" s="3">
        <v>4603.0</v>
      </c>
      <c r="B4604" s="4" t="str">
        <f>IFERROR(__xludf.DUMMYFUNCTION("""COMPUTED_VALUE"""),"Bash/Shell/PowerShell;C;C#;HTML/CSS;JavaScript;Python;SQL;TypeScript;VBA;Other(s):")</f>
        <v>Bash/Shell/PowerShell;C;C#;HTML/CSS;JavaScript;Python;SQL;TypeScript;VBA;Other(s):</v>
      </c>
    </row>
    <row r="4605">
      <c r="A4605" s="3">
        <v>4604.0</v>
      </c>
      <c r="B4605" s="4" t="str">
        <f>IFERROR(__xludf.DUMMYFUNCTION("""COMPUTED_VALUE"""),"Bash/Shell/PowerShell;HTML/CSS;JavaScript;Python;SQL")</f>
        <v>Bash/Shell/PowerShell;HTML/CSS;JavaScript;Python;SQL</v>
      </c>
    </row>
    <row r="4606">
      <c r="A4606" s="3">
        <v>4605.0</v>
      </c>
      <c r="B4606" s="4" t="str">
        <f>IFERROR(__xludf.DUMMYFUNCTION("""COMPUTED_VALUE"""),"Bash/Shell/PowerShell;HTML/CSS;Java;JavaScript;SQL")</f>
        <v>Bash/Shell/PowerShell;HTML/CSS;Java;JavaScript;SQL</v>
      </c>
    </row>
    <row r="4607">
      <c r="A4607" s="3">
        <v>4606.0</v>
      </c>
      <c r="B4607" s="4" t="str">
        <f>IFERROR(__xludf.DUMMYFUNCTION("""COMPUTED_VALUE"""),"Bash/Shell/PowerShell;C;C++;C#;Go;HTML/CSS;Java;JavaScript;PHP;Python;TypeScript")</f>
        <v>Bash/Shell/PowerShell;C;C++;C#;Go;HTML/CSS;Java;JavaScript;PHP;Python;TypeScript</v>
      </c>
    </row>
    <row r="4608">
      <c r="A4608" s="3">
        <v>4607.0</v>
      </c>
      <c r="B4608" s="4" t="str">
        <f>IFERROR(__xludf.DUMMYFUNCTION("""COMPUTED_VALUE"""),"Python;R;Swift;Other(s):")</f>
        <v>Python;R;Swift;Other(s):</v>
      </c>
    </row>
    <row r="4609">
      <c r="A4609" s="3">
        <v>4608.0</v>
      </c>
      <c r="B4609" s="4" t="str">
        <f>IFERROR(__xludf.DUMMYFUNCTION("""COMPUTED_VALUE"""),"Bash/Shell/PowerShell;C;C#;HTML/CSS;Java;JavaScript;PHP;Python;R;SQL;VBA")</f>
        <v>Bash/Shell/PowerShell;C;C#;HTML/CSS;Java;JavaScript;PHP;Python;R;SQL;VBA</v>
      </c>
    </row>
    <row r="4610">
      <c r="A4610" s="3">
        <v>4609.0</v>
      </c>
      <c r="B4610" s="4" t="str">
        <f>IFERROR(__xludf.DUMMYFUNCTION("""COMPUTED_VALUE"""),"C;C++;C#;Python;R;SQL;Other(s):")</f>
        <v>C;C++;C#;Python;R;SQL;Other(s):</v>
      </c>
    </row>
    <row r="4611">
      <c r="A4611" s="3">
        <v>4610.0</v>
      </c>
      <c r="B4611" s="4" t="str">
        <f>IFERROR(__xludf.DUMMYFUNCTION("""COMPUTED_VALUE"""),"C++;C#;HTML/CSS;Java;JavaScript;SQL")</f>
        <v>C++;C#;HTML/CSS;Java;JavaScript;SQL</v>
      </c>
    </row>
    <row r="4612">
      <c r="A4612" s="3">
        <v>4611.0</v>
      </c>
      <c r="B4612" s="4" t="str">
        <f>IFERROR(__xludf.DUMMYFUNCTION("""COMPUTED_VALUE"""),"Bash/Shell/PowerShell;JavaScript")</f>
        <v>Bash/Shell/PowerShell;JavaScript</v>
      </c>
    </row>
    <row r="4613">
      <c r="A4613" s="3">
        <v>4612.0</v>
      </c>
      <c r="B4613" s="4" t="str">
        <f>IFERROR(__xludf.DUMMYFUNCTION("""COMPUTED_VALUE"""),"C#;HTML/CSS;JavaScript;Objective-C;SQL;TypeScript")</f>
        <v>C#;HTML/CSS;JavaScript;Objective-C;SQL;TypeScript</v>
      </c>
    </row>
    <row r="4614">
      <c r="A4614" s="3">
        <v>4613.0</v>
      </c>
      <c r="B4614" s="4" t="str">
        <f>IFERROR(__xludf.DUMMYFUNCTION("""COMPUTED_VALUE"""),"HTML/CSS;PHP;SQL")</f>
        <v>HTML/CSS;PHP;SQL</v>
      </c>
    </row>
    <row r="4615">
      <c r="A4615" s="3">
        <v>4614.0</v>
      </c>
      <c r="B4615" s="4" t="str">
        <f>IFERROR(__xludf.DUMMYFUNCTION("""COMPUTED_VALUE"""),"C#;HTML/CSS;JavaScript;SQL")</f>
        <v>C#;HTML/CSS;JavaScript;SQL</v>
      </c>
    </row>
    <row r="4616">
      <c r="A4616" s="3">
        <v>4615.0</v>
      </c>
      <c r="B4616" s="4" t="str">
        <f>IFERROR(__xludf.DUMMYFUNCTION("""COMPUTED_VALUE"""),"Bash/Shell/PowerShell;HTML/CSS;Java;JavaScript;PHP;SQL;TypeScript")</f>
        <v>Bash/Shell/PowerShell;HTML/CSS;Java;JavaScript;PHP;SQL;TypeScript</v>
      </c>
    </row>
    <row r="4617">
      <c r="A4617" s="3">
        <v>4616.0</v>
      </c>
      <c r="B4617" s="4" t="str">
        <f>IFERROR(__xludf.DUMMYFUNCTION("""COMPUTED_VALUE"""),"Assembly;C;C#;JavaScript")</f>
        <v>Assembly;C;C#;JavaScript</v>
      </c>
    </row>
    <row r="4618">
      <c r="A4618" s="3">
        <v>4617.0</v>
      </c>
      <c r="B4618" s="4" t="str">
        <f>IFERROR(__xludf.DUMMYFUNCTION("""COMPUTED_VALUE"""),"C#;Python;SQL")</f>
        <v>C#;Python;SQL</v>
      </c>
    </row>
    <row r="4619">
      <c r="A4619" s="3">
        <v>4618.0</v>
      </c>
      <c r="B4619" s="4" t="str">
        <f>IFERROR(__xludf.DUMMYFUNCTION("""COMPUTED_VALUE"""),"Java;JavaScript;Kotlin")</f>
        <v>Java;JavaScript;Kotlin</v>
      </c>
    </row>
    <row r="4620">
      <c r="A4620" s="3">
        <v>4619.0</v>
      </c>
      <c r="B4620" s="4" t="str">
        <f>IFERROR(__xludf.DUMMYFUNCTION("""COMPUTED_VALUE"""),"HTML/CSS;JavaScript;Ruby;TypeScript")</f>
        <v>HTML/CSS;JavaScript;Ruby;TypeScript</v>
      </c>
    </row>
    <row r="4621">
      <c r="A4621" s="3">
        <v>4620.0</v>
      </c>
      <c r="B4621" s="4" t="str">
        <f>IFERROR(__xludf.DUMMYFUNCTION("""COMPUTED_VALUE"""),"HTML/CSS;Java;JavaScript;SQL;Other(s):")</f>
        <v>HTML/CSS;Java;JavaScript;SQL;Other(s):</v>
      </c>
    </row>
    <row r="4622">
      <c r="A4622" s="3">
        <v>4621.0</v>
      </c>
      <c r="B4622" s="4" t="str">
        <f>IFERROR(__xludf.DUMMYFUNCTION("""COMPUTED_VALUE"""),"C++;C#;HTML/CSS;Java;JavaScript;SQL;TypeScript;VBA")</f>
        <v>C++;C#;HTML/CSS;Java;JavaScript;SQL;TypeScript;VBA</v>
      </c>
    </row>
    <row r="4623">
      <c r="A4623" s="3">
        <v>4622.0</v>
      </c>
      <c r="B4623" s="4" t="str">
        <f>IFERROR(__xludf.DUMMYFUNCTION("""COMPUTED_VALUE"""),"Bash/Shell/PowerShell;HTML/CSS;Java;JavaScript;Python;R;Scala;SQL")</f>
        <v>Bash/Shell/PowerShell;HTML/CSS;Java;JavaScript;Python;R;Scala;SQL</v>
      </c>
    </row>
    <row r="4624">
      <c r="A4624" s="3">
        <v>4623.0</v>
      </c>
      <c r="B4624" s="4" t="str">
        <f>IFERROR(__xludf.DUMMYFUNCTION("""COMPUTED_VALUE"""),"C#;HTML/CSS;JavaScript;PHP;SQL;Other(s):")</f>
        <v>C#;HTML/CSS;JavaScript;PHP;SQL;Other(s):</v>
      </c>
    </row>
    <row r="4625">
      <c r="A4625" s="3">
        <v>4624.0</v>
      </c>
      <c r="B4625" s="4" t="str">
        <f>IFERROR(__xludf.DUMMYFUNCTION("""COMPUTED_VALUE"""),"Bash/Shell/PowerShell;Python;R")</f>
        <v>Bash/Shell/PowerShell;Python;R</v>
      </c>
    </row>
    <row r="4626">
      <c r="A4626" s="3">
        <v>4625.0</v>
      </c>
      <c r="B4626" s="4" t="str">
        <f>IFERROR(__xludf.DUMMYFUNCTION("""COMPUTED_VALUE"""),"Bash/Shell/PowerShell;Go;HTML/CSS;Java;JavaScript;SQL")</f>
        <v>Bash/Shell/PowerShell;Go;HTML/CSS;Java;JavaScript;SQL</v>
      </c>
    </row>
    <row r="4627">
      <c r="A4627" s="3">
        <v>4626.0</v>
      </c>
      <c r="B4627" s="4" t="str">
        <f>IFERROR(__xludf.DUMMYFUNCTION("""COMPUTED_VALUE"""),"Bash/Shell/PowerShell;C++;C#;HTML/CSS;Java;JavaScript;Swift;TypeScript")</f>
        <v>Bash/Shell/PowerShell;C++;C#;HTML/CSS;Java;JavaScript;Swift;TypeScript</v>
      </c>
    </row>
    <row r="4628">
      <c r="A4628" s="3">
        <v>4627.0</v>
      </c>
      <c r="B4628" s="4" t="str">
        <f>IFERROR(__xludf.DUMMYFUNCTION("""COMPUTED_VALUE"""),"C;HTML/CSS;Java;Python;SQL")</f>
        <v>C;HTML/CSS;Java;Python;SQL</v>
      </c>
    </row>
    <row r="4629">
      <c r="A4629" s="3">
        <v>4628.0</v>
      </c>
      <c r="B4629" s="4" t="str">
        <f>IFERROR(__xludf.DUMMYFUNCTION("""COMPUTED_VALUE"""),"C;C++;C#;JavaScript;Python;TypeScript;WebAssembly")</f>
        <v>C;C++;C#;JavaScript;Python;TypeScript;WebAssembly</v>
      </c>
    </row>
    <row r="4630">
      <c r="A4630" s="3">
        <v>4629.0</v>
      </c>
      <c r="B4630" s="4" t="str">
        <f>IFERROR(__xludf.DUMMYFUNCTION("""COMPUTED_VALUE"""),"C;C#")</f>
        <v>C;C#</v>
      </c>
    </row>
    <row r="4631">
      <c r="A4631" s="3">
        <v>4630.0</v>
      </c>
      <c r="B4631" s="4" t="str">
        <f>IFERROR(__xludf.DUMMYFUNCTION("""COMPUTED_VALUE"""),"Bash/Shell/PowerShell;C#;HTML/CSS;JavaScript;PHP;SQL")</f>
        <v>Bash/Shell/PowerShell;C#;HTML/CSS;JavaScript;PHP;SQL</v>
      </c>
    </row>
    <row r="4632">
      <c r="A4632" s="3">
        <v>4631.0</v>
      </c>
      <c r="B4632" s="4" t="str">
        <f>IFERROR(__xludf.DUMMYFUNCTION("""COMPUTED_VALUE"""),"HTML/CSS;Java;JavaScript;PHP;SQL;Other(s):")</f>
        <v>HTML/CSS;Java;JavaScript;PHP;SQL;Other(s):</v>
      </c>
    </row>
    <row r="4633">
      <c r="A4633" s="3">
        <v>4632.0</v>
      </c>
      <c r="B4633" s="4" t="str">
        <f>IFERROR(__xludf.DUMMYFUNCTION("""COMPUTED_VALUE"""),"C++;C#;Python")</f>
        <v>C++;C#;Python</v>
      </c>
    </row>
    <row r="4634">
      <c r="A4634" s="3">
        <v>4633.0</v>
      </c>
      <c r="B4634" s="4" t="str">
        <f>IFERROR(__xludf.DUMMYFUNCTION("""COMPUTED_VALUE"""),"C#;HTML/CSS;JavaScript;Python;SQL")</f>
        <v>C#;HTML/CSS;JavaScript;Python;SQL</v>
      </c>
    </row>
    <row r="4635">
      <c r="A4635" s="3">
        <v>4634.0</v>
      </c>
      <c r="B4635" s="4" t="str">
        <f>IFERROR(__xludf.DUMMYFUNCTION("""COMPUTED_VALUE"""),"Bash/Shell/PowerShell;C;C++;C#;Python")</f>
        <v>Bash/Shell/PowerShell;C;C++;C#;Python</v>
      </c>
    </row>
    <row r="4636">
      <c r="A4636" s="3">
        <v>4635.0</v>
      </c>
      <c r="B4636" s="4" t="str">
        <f>IFERROR(__xludf.DUMMYFUNCTION("""COMPUTED_VALUE"""),"HTML/CSS;JavaScript;PHP;SQL")</f>
        <v>HTML/CSS;JavaScript;PHP;SQL</v>
      </c>
    </row>
    <row r="4637">
      <c r="A4637" s="3">
        <v>4636.0</v>
      </c>
      <c r="B4637" s="4" t="str">
        <f>IFERROR(__xludf.DUMMYFUNCTION("""COMPUTED_VALUE"""),"C#;HTML/CSS;JavaScript;Objective-C;Swift")</f>
        <v>C#;HTML/CSS;JavaScript;Objective-C;Swift</v>
      </c>
    </row>
    <row r="4638">
      <c r="A4638" s="3">
        <v>4637.0</v>
      </c>
      <c r="B4638" s="4" t="str">
        <f>IFERROR(__xludf.DUMMYFUNCTION("""COMPUTED_VALUE"""),"C#;HTML/CSS;JavaScript;Python;SQL;TypeScript")</f>
        <v>C#;HTML/CSS;JavaScript;Python;SQL;TypeScript</v>
      </c>
    </row>
    <row r="4639">
      <c r="A4639" s="3">
        <v>4638.0</v>
      </c>
      <c r="B4639" s="4" t="str">
        <f>IFERROR(__xludf.DUMMYFUNCTION("""COMPUTED_VALUE"""),"HTML/CSS;Java;JavaScript;Python")</f>
        <v>HTML/CSS;Java;JavaScript;Python</v>
      </c>
    </row>
    <row r="4640">
      <c r="A4640" s="3">
        <v>4639.0</v>
      </c>
      <c r="B4640" s="4" t="str">
        <f>IFERROR(__xludf.DUMMYFUNCTION("""COMPUTED_VALUE"""),"C#;Java;SQL;VBA")</f>
        <v>C#;Java;SQL;VBA</v>
      </c>
    </row>
    <row r="4641">
      <c r="A4641" s="3">
        <v>4640.0</v>
      </c>
      <c r="B4641" s="4" t="str">
        <f>IFERROR(__xludf.DUMMYFUNCTION("""COMPUTED_VALUE"""),"HTML/CSS;JavaScript")</f>
        <v>HTML/CSS;JavaScript</v>
      </c>
    </row>
    <row r="4642">
      <c r="A4642" s="3">
        <v>4641.0</v>
      </c>
      <c r="B4642" s="4" t="str">
        <f>IFERROR(__xludf.DUMMYFUNCTION("""COMPUTED_VALUE"""),"C++;Java;Python")</f>
        <v>C++;Java;Python</v>
      </c>
    </row>
    <row r="4643">
      <c r="A4643" s="3">
        <v>4642.0</v>
      </c>
      <c r="B4643" s="4" t="str">
        <f>IFERROR(__xludf.DUMMYFUNCTION("""COMPUTED_VALUE"""),"C;HTML/CSS;Java;JavaScript;Python;SQL")</f>
        <v>C;HTML/CSS;Java;JavaScript;Python;SQL</v>
      </c>
    </row>
    <row r="4644">
      <c r="A4644" s="3">
        <v>4643.0</v>
      </c>
      <c r="B4644" s="4" t="str">
        <f>IFERROR(__xludf.DUMMYFUNCTION("""COMPUTED_VALUE"""),"C;C++;C#;HTML/CSS;Java;JavaScript;PHP;SQL;VBA")</f>
        <v>C;C++;C#;HTML/CSS;Java;JavaScript;PHP;SQL;VBA</v>
      </c>
    </row>
    <row r="4645">
      <c r="A4645" s="3">
        <v>4644.0</v>
      </c>
      <c r="B4645" s="4" t="str">
        <f>IFERROR(__xludf.DUMMYFUNCTION("""COMPUTED_VALUE"""),"Bash/Shell/PowerShell;C;C++;C#;HTML/CSS;Java;JavaScript;Objective-C;PHP;Python;Ruby;SQL;TypeScript;Other(s):")</f>
        <v>Bash/Shell/PowerShell;C;C++;C#;HTML/CSS;Java;JavaScript;Objective-C;PHP;Python;Ruby;SQL;TypeScript;Other(s):</v>
      </c>
    </row>
    <row r="4646">
      <c r="A4646" s="3">
        <v>4645.0</v>
      </c>
      <c r="B4646" s="4" t="str">
        <f>IFERROR(__xludf.DUMMYFUNCTION("""COMPUTED_VALUE"""),"Bash/Shell/PowerShell;HTML/CSS;Java;JavaScript;SQL;TypeScript")</f>
        <v>Bash/Shell/PowerShell;HTML/CSS;Java;JavaScript;SQL;TypeScript</v>
      </c>
    </row>
    <row r="4647">
      <c r="A4647" s="3">
        <v>4646.0</v>
      </c>
      <c r="B4647" s="4" t="str">
        <f>IFERROR(__xludf.DUMMYFUNCTION("""COMPUTED_VALUE"""),"Bash/Shell/PowerShell;C++;C#;HTML/CSS;Java;JavaScript;PHP;Python;TypeScript")</f>
        <v>Bash/Shell/PowerShell;C++;C#;HTML/CSS;Java;JavaScript;PHP;Python;TypeScript</v>
      </c>
    </row>
    <row r="4648">
      <c r="A4648" s="3">
        <v>4647.0</v>
      </c>
      <c r="B4648" s="4" t="str">
        <f>IFERROR(__xludf.DUMMYFUNCTION("""COMPUTED_VALUE"""),"C#")</f>
        <v>C#</v>
      </c>
    </row>
    <row r="4649">
      <c r="A4649" s="3">
        <v>4648.0</v>
      </c>
      <c r="B4649" s="4" t="str">
        <f>IFERROR(__xludf.DUMMYFUNCTION("""COMPUTED_VALUE"""),"C;HTML/CSS;JavaScript")</f>
        <v>C;HTML/CSS;JavaScript</v>
      </c>
    </row>
    <row r="4650">
      <c r="A4650" s="3">
        <v>4649.0</v>
      </c>
      <c r="B4650" s="4" t="str">
        <f>IFERROR(__xludf.DUMMYFUNCTION("""COMPUTED_VALUE"""),"HTML/CSS;JavaScript;PHP;Ruby;SQL")</f>
        <v>HTML/CSS;JavaScript;PHP;Ruby;SQL</v>
      </c>
    </row>
    <row r="4651">
      <c r="A4651" s="3">
        <v>4650.0</v>
      </c>
      <c r="B4651" s="4" t="str">
        <f>IFERROR(__xludf.DUMMYFUNCTION("""COMPUTED_VALUE"""),"C#;HTML/CSS;JavaScript;SQL;TypeScript")</f>
        <v>C#;HTML/CSS;JavaScript;SQL;TypeScript</v>
      </c>
    </row>
    <row r="4652">
      <c r="A4652" s="3">
        <v>4651.0</v>
      </c>
      <c r="B4652" s="4" t="str">
        <f>IFERROR(__xludf.DUMMYFUNCTION("""COMPUTED_VALUE"""),"C#;HTML/CSS;TypeScript")</f>
        <v>C#;HTML/CSS;TypeScript</v>
      </c>
    </row>
    <row r="4653">
      <c r="A4653" s="3">
        <v>4652.0</v>
      </c>
      <c r="B4653" s="4" t="str">
        <f>IFERROR(__xludf.DUMMYFUNCTION("""COMPUTED_VALUE"""),"C++;C#")</f>
        <v>C++;C#</v>
      </c>
    </row>
    <row r="4654">
      <c r="A4654" s="3">
        <v>4653.0</v>
      </c>
      <c r="B4654" s="4" t="str">
        <f>IFERROR(__xludf.DUMMYFUNCTION("""COMPUTED_VALUE"""),"C#;HTML/CSS;JavaScript;SQL")</f>
        <v>C#;HTML/CSS;JavaScript;SQL</v>
      </c>
    </row>
    <row r="4655">
      <c r="A4655" s="3">
        <v>4654.0</v>
      </c>
      <c r="B4655" s="4" t="str">
        <f>IFERROR(__xludf.DUMMYFUNCTION("""COMPUTED_VALUE"""),"Assembly;Bash/Shell/PowerShell;C;Python;Other(s):")</f>
        <v>Assembly;Bash/Shell/PowerShell;C;Python;Other(s):</v>
      </c>
    </row>
    <row r="4656">
      <c r="A4656" s="3">
        <v>4655.0</v>
      </c>
      <c r="B4656" s="4" t="str">
        <f>IFERROR(__xludf.DUMMYFUNCTION("""COMPUTED_VALUE"""),"HTML/CSS;Java;JavaScript;SQL;TypeScript;Other(s):")</f>
        <v>HTML/CSS;Java;JavaScript;SQL;TypeScript;Other(s):</v>
      </c>
    </row>
    <row r="4657">
      <c r="A4657" s="3">
        <v>4656.0</v>
      </c>
      <c r="B4657" s="4" t="str">
        <f>IFERROR(__xludf.DUMMYFUNCTION("""COMPUTED_VALUE"""),"C;C++;Java;PHP;Python;SQL")</f>
        <v>C;C++;Java;PHP;Python;SQL</v>
      </c>
    </row>
    <row r="4658">
      <c r="A4658" s="3">
        <v>4657.0</v>
      </c>
      <c r="B4658" s="4" t="str">
        <f>IFERROR(__xludf.DUMMYFUNCTION("""COMPUTED_VALUE"""),"C#;HTML/CSS;JavaScript;SQL;VBA")</f>
        <v>C#;HTML/CSS;JavaScript;SQL;VBA</v>
      </c>
    </row>
    <row r="4659">
      <c r="A4659" s="3">
        <v>4658.0</v>
      </c>
      <c r="B4659" s="4" t="str">
        <f>IFERROR(__xludf.DUMMYFUNCTION("""COMPUTED_VALUE"""),"C#;HTML/CSS;Java;JavaScript;Python;SQL;TypeScript")</f>
        <v>C#;HTML/CSS;Java;JavaScript;Python;SQL;TypeScript</v>
      </c>
    </row>
    <row r="4660">
      <c r="A4660" s="3">
        <v>4659.0</v>
      </c>
      <c r="B4660" s="4" t="str">
        <f>IFERROR(__xludf.DUMMYFUNCTION("""COMPUTED_VALUE"""),"Assembly;C;C++;HTML/CSS;JavaScript;Python;Rust;TypeScript")</f>
        <v>Assembly;C;C++;HTML/CSS;JavaScript;Python;Rust;TypeScript</v>
      </c>
    </row>
    <row r="4661">
      <c r="A4661" s="3">
        <v>4660.0</v>
      </c>
      <c r="B4661" s="4" t="str">
        <f>IFERROR(__xludf.DUMMYFUNCTION("""COMPUTED_VALUE"""),"Go;HTML/CSS;Java;JavaScript;Kotlin;Rust;TypeScript;WebAssembly")</f>
        <v>Go;HTML/CSS;Java;JavaScript;Kotlin;Rust;TypeScript;WebAssembly</v>
      </c>
    </row>
    <row r="4662">
      <c r="A4662" s="3">
        <v>4661.0</v>
      </c>
      <c r="B4662" s="4" t="str">
        <f>IFERROR(__xludf.DUMMYFUNCTION("""COMPUTED_VALUE"""),"Assembly;C++;Java")</f>
        <v>Assembly;C++;Java</v>
      </c>
    </row>
    <row r="4663">
      <c r="A4663" s="3">
        <v>4662.0</v>
      </c>
      <c r="B4663" s="4" t="str">
        <f>IFERROR(__xludf.DUMMYFUNCTION("""COMPUTED_VALUE"""),"Python")</f>
        <v>Python</v>
      </c>
    </row>
    <row r="4664">
      <c r="A4664" s="3">
        <v>4663.0</v>
      </c>
      <c r="B4664" s="4" t="str">
        <f>IFERROR(__xludf.DUMMYFUNCTION("""COMPUTED_VALUE"""),"HTML/CSS;Java;JavaScript;SQL;TypeScript")</f>
        <v>HTML/CSS;Java;JavaScript;SQL;TypeScript</v>
      </c>
    </row>
    <row r="4665">
      <c r="A4665" s="3">
        <v>4664.0</v>
      </c>
      <c r="B4665" s="4" t="str">
        <f>IFERROR(__xludf.DUMMYFUNCTION("""COMPUTED_VALUE"""),"Bash/Shell/PowerShell;C#;HTML/CSS;Java;Python;R;SQL;VBA")</f>
        <v>Bash/Shell/PowerShell;C#;HTML/CSS;Java;Python;R;SQL;VBA</v>
      </c>
    </row>
    <row r="4666">
      <c r="A4666" s="3">
        <v>4665.0</v>
      </c>
      <c r="B4666" s="4" t="str">
        <f>IFERROR(__xludf.DUMMYFUNCTION("""COMPUTED_VALUE"""),"Objective-C;Python;Swift")</f>
        <v>Objective-C;Python;Swift</v>
      </c>
    </row>
    <row r="4667">
      <c r="A4667" s="3">
        <v>4666.0</v>
      </c>
      <c r="B4667" s="4" t="str">
        <f>IFERROR(__xludf.DUMMYFUNCTION("""COMPUTED_VALUE"""),"Bash/Shell/PowerShell;HTML/CSS;JavaScript;Ruby;SQL")</f>
        <v>Bash/Shell/PowerShell;HTML/CSS;JavaScript;Ruby;SQL</v>
      </c>
    </row>
    <row r="4668">
      <c r="A4668" s="3">
        <v>4667.0</v>
      </c>
      <c r="B4668" s="4" t="str">
        <f>IFERROR(__xludf.DUMMYFUNCTION("""COMPUTED_VALUE"""),"Bash/Shell/PowerShell;HTML/CSS;JavaScript;Python;SQL")</f>
        <v>Bash/Shell/PowerShell;HTML/CSS;JavaScript;Python;SQL</v>
      </c>
    </row>
    <row r="4669">
      <c r="A4669" s="3">
        <v>4668.0</v>
      </c>
      <c r="B4669" s="4" t="str">
        <f>IFERROR(__xludf.DUMMYFUNCTION("""COMPUTED_VALUE"""),"Go;JavaScript;Python")</f>
        <v>Go;JavaScript;Python</v>
      </c>
    </row>
    <row r="4670">
      <c r="A4670" s="3">
        <v>4669.0</v>
      </c>
      <c r="B4670" s="4" t="str">
        <f>IFERROR(__xludf.DUMMYFUNCTION("""COMPUTED_VALUE"""),"HTML/CSS;JavaScript;Swift")</f>
        <v>HTML/CSS;JavaScript;Swift</v>
      </c>
    </row>
    <row r="4671">
      <c r="A4671" s="3">
        <v>4670.0</v>
      </c>
      <c r="B4671" s="4" t="str">
        <f>IFERROR(__xludf.DUMMYFUNCTION("""COMPUTED_VALUE"""),"Bash/Shell/PowerShell;HTML/CSS;Java;JavaScript;PHP;Python;SQL")</f>
        <v>Bash/Shell/PowerShell;HTML/CSS;Java;JavaScript;PHP;Python;SQL</v>
      </c>
    </row>
    <row r="4672">
      <c r="A4672" s="3">
        <v>4671.0</v>
      </c>
      <c r="B4672" s="4" t="str">
        <f>IFERROR(__xludf.DUMMYFUNCTION("""COMPUTED_VALUE"""),"C++;Java")</f>
        <v>C++;Java</v>
      </c>
    </row>
    <row r="4673">
      <c r="A4673" s="3">
        <v>4672.0</v>
      </c>
      <c r="B4673" s="4" t="str">
        <f>IFERROR(__xludf.DUMMYFUNCTION("""COMPUTED_VALUE"""),"Bash/Shell/PowerShell;Python;Other(s):")</f>
        <v>Bash/Shell/PowerShell;Python;Other(s):</v>
      </c>
    </row>
    <row r="4674">
      <c r="A4674" s="3">
        <v>4673.0</v>
      </c>
      <c r="B4674" s="4" t="str">
        <f>IFERROR(__xludf.DUMMYFUNCTION("""COMPUTED_VALUE"""),"HTML/CSS;JavaScript;SQL;Other(s):")</f>
        <v>HTML/CSS;JavaScript;SQL;Other(s):</v>
      </c>
    </row>
    <row r="4675">
      <c r="A4675" s="3">
        <v>4674.0</v>
      </c>
      <c r="B4675" s="4" t="str">
        <f>IFERROR(__xludf.DUMMYFUNCTION("""COMPUTED_VALUE"""),"C;C++;C#;Java;Python")</f>
        <v>C;C++;C#;Java;Python</v>
      </c>
    </row>
    <row r="4676">
      <c r="A4676" s="3">
        <v>4675.0</v>
      </c>
      <c r="B4676" s="4" t="str">
        <f>IFERROR(__xludf.DUMMYFUNCTION("""COMPUTED_VALUE"""),"Bash/Shell/PowerShell;C;C#;HTML/CSS;Java;JavaScript;Kotlin;Objective-C;Python;Scala;SQL;Swift;TypeScript")</f>
        <v>Bash/Shell/PowerShell;C;C#;HTML/CSS;Java;JavaScript;Kotlin;Objective-C;Python;Scala;SQL;Swift;TypeScript</v>
      </c>
    </row>
    <row r="4677">
      <c r="A4677" s="3">
        <v>4676.0</v>
      </c>
      <c r="B4677" s="4" t="str">
        <f>IFERROR(__xludf.DUMMYFUNCTION("""COMPUTED_VALUE"""),"Java;JavaScript;Python")</f>
        <v>Java;JavaScript;Python</v>
      </c>
    </row>
    <row r="4678">
      <c r="A4678" s="3">
        <v>4677.0</v>
      </c>
      <c r="B4678" s="4" t="str">
        <f>IFERROR(__xludf.DUMMYFUNCTION("""COMPUTED_VALUE"""),"Bash/Shell/PowerShell;HTML/CSS;JavaScript;Ruby;SQL;TypeScript")</f>
        <v>Bash/Shell/PowerShell;HTML/CSS;JavaScript;Ruby;SQL;TypeScript</v>
      </c>
    </row>
    <row r="4679">
      <c r="A4679" s="3">
        <v>4678.0</v>
      </c>
      <c r="B4679" s="4" t="str">
        <f>IFERROR(__xludf.DUMMYFUNCTION("""COMPUTED_VALUE"""),"HTML/CSS;JavaScript;PHP;SQL")</f>
        <v>HTML/CSS;JavaScript;PHP;SQL</v>
      </c>
    </row>
    <row r="4680">
      <c r="A4680" s="3">
        <v>4679.0</v>
      </c>
      <c r="B4680" s="4" t="str">
        <f>IFERROR(__xludf.DUMMYFUNCTION("""COMPUTED_VALUE"""),"Assembly;Bash/Shell/PowerShell;C;C++;C#;Clojure;Dart;Elixir;Erlang;F#;Go;HTML/CSS;Java;JavaScript;Kotlin;Objective-C;PHP;Python;R;Ruby;Rust;Scala;SQL;Swift;TypeScript;VBA;WebAssembly")</f>
        <v>Assembly;Bash/Shell/PowerShell;C;C++;C#;Clojure;Dart;Elixir;Erlang;F#;Go;HTML/CSS;Java;JavaScript;Kotlin;Objective-C;PHP;Python;R;Ruby;Rust;Scala;SQL;Swift;TypeScript;VBA;WebAssembly</v>
      </c>
    </row>
    <row r="4681">
      <c r="A4681" s="3">
        <v>4680.0</v>
      </c>
      <c r="B4681" s="4" t="str">
        <f>IFERROR(__xludf.DUMMYFUNCTION("""COMPUTED_VALUE"""),"Bash/Shell/PowerShell;HTML/CSS;Java;JavaScript;Python;SQL;TypeScript")</f>
        <v>Bash/Shell/PowerShell;HTML/CSS;Java;JavaScript;Python;SQL;TypeScript</v>
      </c>
    </row>
    <row r="4682">
      <c r="A4682" s="3">
        <v>4681.0</v>
      </c>
      <c r="B4682" s="4" t="str">
        <f>IFERROR(__xludf.DUMMYFUNCTION("""COMPUTED_VALUE"""),"HTML/CSS;Java;JavaScript;Python;SQL")</f>
        <v>HTML/CSS;Java;JavaScript;Python;SQL</v>
      </c>
    </row>
    <row r="4683">
      <c r="A4683" s="3">
        <v>4682.0</v>
      </c>
      <c r="B4683" s="4" t="str">
        <f>IFERROR(__xludf.DUMMYFUNCTION("""COMPUTED_VALUE"""),"Bash/Shell/PowerShell;Go;HTML/CSS;JavaScript;Python;Other(s):")</f>
        <v>Bash/Shell/PowerShell;Go;HTML/CSS;JavaScript;Python;Other(s):</v>
      </c>
    </row>
    <row r="4684">
      <c r="A4684" s="3">
        <v>4683.0</v>
      </c>
      <c r="B4684" s="4" t="str">
        <f>IFERROR(__xludf.DUMMYFUNCTION("""COMPUTED_VALUE"""),"C#;SQL")</f>
        <v>C#;SQL</v>
      </c>
    </row>
    <row r="4685">
      <c r="A4685" s="3">
        <v>4684.0</v>
      </c>
      <c r="B4685" s="4" t="str">
        <f>IFERROR(__xludf.DUMMYFUNCTION("""COMPUTED_VALUE"""),"Java;JavaScript;SQL")</f>
        <v>Java;JavaScript;SQL</v>
      </c>
    </row>
    <row r="4686">
      <c r="A4686" s="3">
        <v>4685.0</v>
      </c>
      <c r="B4686" s="4" t="str">
        <f>IFERROR(__xludf.DUMMYFUNCTION("""COMPUTED_VALUE"""),"C;C#;HTML/CSS;Java;Python;R;SQL")</f>
        <v>C;C#;HTML/CSS;Java;Python;R;SQL</v>
      </c>
    </row>
    <row r="4687">
      <c r="A4687" s="3">
        <v>4686.0</v>
      </c>
      <c r="B4687" s="4" t="str">
        <f>IFERROR(__xludf.DUMMYFUNCTION("""COMPUTED_VALUE"""),"Assembly;Bash/Shell/PowerShell;C;C++;JavaScript;Python;SQL;WebAssembly;Other(s):")</f>
        <v>Assembly;Bash/Shell/PowerShell;C;C++;JavaScript;Python;SQL;WebAssembly;Other(s):</v>
      </c>
    </row>
    <row r="4688">
      <c r="A4688" s="3">
        <v>4687.0</v>
      </c>
      <c r="B4688" s="4" t="str">
        <f>IFERROR(__xludf.DUMMYFUNCTION("""COMPUTED_VALUE"""),"C#;HTML/CSS;PHP")</f>
        <v>C#;HTML/CSS;PHP</v>
      </c>
    </row>
    <row r="4689">
      <c r="A4689" s="3">
        <v>4688.0</v>
      </c>
      <c r="B4689" s="4" t="str">
        <f>IFERROR(__xludf.DUMMYFUNCTION("""COMPUTED_VALUE"""),"HTML/CSS;JavaScript;Objective-C;PHP;Python;SQL;Swift")</f>
        <v>HTML/CSS;JavaScript;Objective-C;PHP;Python;SQL;Swift</v>
      </c>
    </row>
    <row r="4690">
      <c r="A4690" s="3">
        <v>4689.0</v>
      </c>
      <c r="B4690" s="4" t="str">
        <f>IFERROR(__xludf.DUMMYFUNCTION("""COMPUTED_VALUE"""),"Java")</f>
        <v>Java</v>
      </c>
    </row>
    <row r="4691">
      <c r="A4691" s="3">
        <v>4690.0</v>
      </c>
      <c r="B4691" s="4" t="str">
        <f>IFERROR(__xludf.DUMMYFUNCTION("""COMPUTED_VALUE"""),"C;C++;JavaScript")</f>
        <v>C;C++;JavaScript</v>
      </c>
    </row>
    <row r="4692">
      <c r="A4692" s="3">
        <v>4691.0</v>
      </c>
      <c r="B4692" s="4" t="str">
        <f>IFERROR(__xludf.DUMMYFUNCTION("""COMPUTED_VALUE"""),"C;C#;HTML/CSS;JavaScript;PHP;Python;SQL;TypeScript;VBA;WebAssembly;Other(s):")</f>
        <v>C;C#;HTML/CSS;JavaScript;PHP;Python;SQL;TypeScript;VBA;WebAssembly;Other(s):</v>
      </c>
    </row>
    <row r="4693">
      <c r="A4693" s="3">
        <v>4692.0</v>
      </c>
      <c r="B4693" s="4" t="str">
        <f>IFERROR(__xludf.DUMMYFUNCTION("""COMPUTED_VALUE"""),"Go;JavaScript")</f>
        <v>Go;JavaScript</v>
      </c>
    </row>
    <row r="4694">
      <c r="A4694" s="3">
        <v>4693.0</v>
      </c>
      <c r="B4694" s="4" t="str">
        <f>IFERROR(__xludf.DUMMYFUNCTION("""COMPUTED_VALUE"""),"Bash/Shell/PowerShell;HTML/CSS;JavaScript;TypeScript")</f>
        <v>Bash/Shell/PowerShell;HTML/CSS;JavaScript;TypeScript</v>
      </c>
    </row>
    <row r="4695">
      <c r="A4695" s="3">
        <v>4694.0</v>
      </c>
      <c r="B4695" s="4" t="str">
        <f>IFERROR(__xludf.DUMMYFUNCTION("""COMPUTED_VALUE"""),"HTML/CSS;JavaScript;TypeScript")</f>
        <v>HTML/CSS;JavaScript;TypeScript</v>
      </c>
    </row>
    <row r="4696">
      <c r="A4696" s="3">
        <v>4695.0</v>
      </c>
      <c r="B4696" s="4" t="str">
        <f>IFERROR(__xludf.DUMMYFUNCTION("""COMPUTED_VALUE"""),"C++;HTML/CSS;Java;JavaScript;PHP;Python;SQL")</f>
        <v>C++;HTML/CSS;Java;JavaScript;PHP;Python;SQL</v>
      </c>
    </row>
    <row r="4697">
      <c r="A4697" s="3">
        <v>4696.0</v>
      </c>
      <c r="B4697" s="4" t="str">
        <f>IFERROR(__xludf.DUMMYFUNCTION("""COMPUTED_VALUE"""),"Bash/Shell/PowerShell;C;C++;C#;HTML/CSS;JavaScript;PHP;Python;SQL;Other(s):")</f>
        <v>Bash/Shell/PowerShell;C;C++;C#;HTML/CSS;JavaScript;PHP;Python;SQL;Other(s):</v>
      </c>
    </row>
    <row r="4698">
      <c r="A4698" s="3">
        <v>4697.0</v>
      </c>
      <c r="B4698" s="4" t="str">
        <f>IFERROR(__xludf.DUMMYFUNCTION("""COMPUTED_VALUE"""),"C#;Java;Kotlin;Objective-C;SQL")</f>
        <v>C#;Java;Kotlin;Objective-C;SQL</v>
      </c>
    </row>
    <row r="4699">
      <c r="A4699" s="3">
        <v>4698.0</v>
      </c>
      <c r="B4699" s="4" t="str">
        <f>IFERROR(__xludf.DUMMYFUNCTION("""COMPUTED_VALUE"""),"HTML/CSS;Java;PHP;SQL")</f>
        <v>HTML/CSS;Java;PHP;SQL</v>
      </c>
    </row>
    <row r="4700">
      <c r="A4700" s="3">
        <v>4699.0</v>
      </c>
      <c r="B4700" s="4" t="str">
        <f>IFERROR(__xludf.DUMMYFUNCTION("""COMPUTED_VALUE"""),"C++;Dart;HTML/CSS;Java;JavaScript;Kotlin;Python;Ruby;Swift;TypeScript")</f>
        <v>C++;Dart;HTML/CSS;Java;JavaScript;Kotlin;Python;Ruby;Swift;TypeScript</v>
      </c>
    </row>
    <row r="4701">
      <c r="A4701" s="3">
        <v>4700.0</v>
      </c>
      <c r="B4701" s="4" t="str">
        <f>IFERROR(__xludf.DUMMYFUNCTION("""COMPUTED_VALUE"""),"Bash/Shell/PowerShell;HTML/CSS;JavaScript;PHP")</f>
        <v>Bash/Shell/PowerShell;HTML/CSS;JavaScript;PHP</v>
      </c>
    </row>
    <row r="4702">
      <c r="A4702" s="3">
        <v>4701.0</v>
      </c>
      <c r="B4702" s="4" t="str">
        <f>IFERROR(__xludf.DUMMYFUNCTION("""COMPUTED_VALUE"""),"C++")</f>
        <v>C++</v>
      </c>
    </row>
    <row r="4703">
      <c r="A4703" s="3">
        <v>4702.0</v>
      </c>
      <c r="B4703" s="4" t="str">
        <f>IFERROR(__xludf.DUMMYFUNCTION("""COMPUTED_VALUE"""),"Elixir;Erlang;HTML/CSS;JavaScript;Python;Ruby;SQL;TypeScript;Other(s):")</f>
        <v>Elixir;Erlang;HTML/CSS;JavaScript;Python;Ruby;SQL;TypeScript;Other(s):</v>
      </c>
    </row>
    <row r="4704">
      <c r="A4704" s="3">
        <v>4703.0</v>
      </c>
      <c r="B4704" s="4" t="str">
        <f>IFERROR(__xludf.DUMMYFUNCTION("""COMPUTED_VALUE"""),"Bash/Shell/PowerShell;Go;HTML/CSS;Java;JavaScript;PHP;Python;R;SQL")</f>
        <v>Bash/Shell/PowerShell;Go;HTML/CSS;Java;JavaScript;PHP;Python;R;SQL</v>
      </c>
    </row>
    <row r="4705">
      <c r="A4705" s="3">
        <v>4704.0</v>
      </c>
      <c r="B4705" s="4" t="str">
        <f>IFERROR(__xludf.DUMMYFUNCTION("""COMPUTED_VALUE"""),"HTML/CSS;JavaScript;PHP;SQL")</f>
        <v>HTML/CSS;JavaScript;PHP;SQL</v>
      </c>
    </row>
    <row r="4706">
      <c r="A4706" s="3">
        <v>4705.0</v>
      </c>
      <c r="B4706" s="4" t="str">
        <f>IFERROR(__xludf.DUMMYFUNCTION("""COMPUTED_VALUE"""),"HTML/CSS;Java;JavaScript;PHP;SQL")</f>
        <v>HTML/CSS;Java;JavaScript;PHP;SQL</v>
      </c>
    </row>
    <row r="4707">
      <c r="A4707" s="3">
        <v>4706.0</v>
      </c>
      <c r="B4707" s="4" t="str">
        <f>IFERROR(__xludf.DUMMYFUNCTION("""COMPUTED_VALUE"""),"C;C++;HTML/CSS;Java;JavaScript;Objective-C;Python;SQL")</f>
        <v>C;C++;HTML/CSS;Java;JavaScript;Objective-C;Python;SQL</v>
      </c>
    </row>
    <row r="4708">
      <c r="A4708" s="3">
        <v>4707.0</v>
      </c>
      <c r="B4708" s="4" t="str">
        <f>IFERROR(__xludf.DUMMYFUNCTION("""COMPUTED_VALUE"""),"C++;C#;HTML/CSS;Java;JavaScript;Python;Ruby;Scala;TypeScript")</f>
        <v>C++;C#;HTML/CSS;Java;JavaScript;Python;Ruby;Scala;TypeScript</v>
      </c>
    </row>
    <row r="4709">
      <c r="A4709" s="3">
        <v>4708.0</v>
      </c>
      <c r="B4709" s="4" t="str">
        <f>IFERROR(__xludf.DUMMYFUNCTION("""COMPUTED_VALUE"""),"HTML/CSS;Java;Kotlin;Python")</f>
        <v>HTML/CSS;Java;Kotlin;Python</v>
      </c>
    </row>
    <row r="4710">
      <c r="A4710" s="3">
        <v>4709.0</v>
      </c>
      <c r="B4710" s="4" t="str">
        <f>IFERROR(__xludf.DUMMYFUNCTION("""COMPUTED_VALUE"""),"C;C#;HTML/CSS;Java;PHP;SQL;VBA")</f>
        <v>C;C#;HTML/CSS;Java;PHP;SQL;VBA</v>
      </c>
    </row>
    <row r="4711">
      <c r="A4711" s="3">
        <v>4710.0</v>
      </c>
      <c r="B4711" s="4" t="str">
        <f>IFERROR(__xludf.DUMMYFUNCTION("""COMPUTED_VALUE"""),"Assembly;C;C++;HTML/CSS;Java;JavaScript;PHP;Python;SQL")</f>
        <v>Assembly;C;C++;HTML/CSS;Java;JavaScript;PHP;Python;SQL</v>
      </c>
    </row>
    <row r="4712">
      <c r="A4712" s="3">
        <v>4711.0</v>
      </c>
      <c r="B4712" s="4" t="str">
        <f>IFERROR(__xludf.DUMMYFUNCTION("""COMPUTED_VALUE"""),"Bash/Shell/PowerShell;C#;HTML/CSS;JavaScript;Python;SQL;TypeScript")</f>
        <v>Bash/Shell/PowerShell;C#;HTML/CSS;JavaScript;Python;SQL;TypeScript</v>
      </c>
    </row>
    <row r="4713">
      <c r="A4713" s="3">
        <v>4712.0</v>
      </c>
      <c r="B4713" s="4" t="str">
        <f>IFERROR(__xludf.DUMMYFUNCTION("""COMPUTED_VALUE"""),"C#;HTML/CSS;Java;JavaScript;PHP;SQL")</f>
        <v>C#;HTML/CSS;Java;JavaScript;PHP;SQL</v>
      </c>
    </row>
    <row r="4714">
      <c r="A4714" s="3">
        <v>4713.0</v>
      </c>
      <c r="B4714" s="4" t="str">
        <f>IFERROR(__xludf.DUMMYFUNCTION("""COMPUTED_VALUE"""),"C#;HTML/CSS;Java;JavaScript;Kotlin;Python;SQL")</f>
        <v>C#;HTML/CSS;Java;JavaScript;Kotlin;Python;SQL</v>
      </c>
    </row>
    <row r="4715">
      <c r="A4715" s="3">
        <v>4714.0</v>
      </c>
      <c r="B4715" s="4" t="str">
        <f>IFERROR(__xludf.DUMMYFUNCTION("""COMPUTED_VALUE"""),"Bash/Shell/PowerShell;Elixir;HTML/CSS;JavaScript;PHP;Python;Ruby;SQL;TypeScript")</f>
        <v>Bash/Shell/PowerShell;Elixir;HTML/CSS;JavaScript;PHP;Python;Ruby;SQL;TypeScript</v>
      </c>
    </row>
    <row r="4716">
      <c r="A4716" s="3">
        <v>4715.0</v>
      </c>
      <c r="B4716" s="4" t="str">
        <f>IFERROR(__xludf.DUMMYFUNCTION("""COMPUTED_VALUE"""),"HTML/CSS;Java;JavaScript;SQL")</f>
        <v>HTML/CSS;Java;JavaScript;SQL</v>
      </c>
    </row>
    <row r="4717">
      <c r="A4717" s="3">
        <v>4716.0</v>
      </c>
      <c r="B4717" s="4" t="str">
        <f>IFERROR(__xludf.DUMMYFUNCTION("""COMPUTED_VALUE"""),"Clojure;HTML/CSS;JavaScript;PHP;Python")</f>
        <v>Clojure;HTML/CSS;JavaScript;PHP;Python</v>
      </c>
    </row>
    <row r="4718">
      <c r="A4718" s="3">
        <v>4717.0</v>
      </c>
      <c r="B4718" s="4" t="str">
        <f>IFERROR(__xludf.DUMMYFUNCTION("""COMPUTED_VALUE"""),"HTML/CSS;Java;JavaScript;Rust;SQL")</f>
        <v>HTML/CSS;Java;JavaScript;Rust;SQL</v>
      </c>
    </row>
    <row r="4719">
      <c r="A4719" s="3">
        <v>4718.0</v>
      </c>
      <c r="B4719" s="4" t="str">
        <f>IFERROR(__xludf.DUMMYFUNCTION("""COMPUTED_VALUE"""),"Bash/Shell/PowerShell;C;C++;HTML/CSS;Python")</f>
        <v>Bash/Shell/PowerShell;C;C++;HTML/CSS;Python</v>
      </c>
    </row>
    <row r="4720">
      <c r="A4720" s="3">
        <v>4719.0</v>
      </c>
      <c r="B4720" s="4" t="str">
        <f>IFERROR(__xludf.DUMMYFUNCTION("""COMPUTED_VALUE"""),"Go;HTML/CSS;JavaScript;Python;SQL;TypeScript")</f>
        <v>Go;HTML/CSS;JavaScript;Python;SQL;TypeScript</v>
      </c>
    </row>
    <row r="4721">
      <c r="A4721" s="3">
        <v>4720.0</v>
      </c>
      <c r="B4721" s="4" t="str">
        <f>IFERROR(__xludf.DUMMYFUNCTION("""COMPUTED_VALUE"""),"Bash/Shell/PowerShell;C++;C#;JavaScript;Python")</f>
        <v>Bash/Shell/PowerShell;C++;C#;JavaScript;Python</v>
      </c>
    </row>
    <row r="4722">
      <c r="A4722" s="3">
        <v>4721.0</v>
      </c>
      <c r="B4722" s="4" t="str">
        <f>IFERROR(__xludf.DUMMYFUNCTION("""COMPUTED_VALUE"""),"Bash/Shell/PowerShell;C++;HTML/CSS;JavaScript;Python")</f>
        <v>Bash/Shell/PowerShell;C++;HTML/CSS;JavaScript;Python</v>
      </c>
    </row>
    <row r="4723">
      <c r="A4723" s="3">
        <v>4722.0</v>
      </c>
      <c r="B4723" s="4" t="str">
        <f>IFERROR(__xludf.DUMMYFUNCTION("""COMPUTED_VALUE"""),"Bash/Shell/PowerShell;Python;SQL;Other(s):")</f>
        <v>Bash/Shell/PowerShell;Python;SQL;Other(s):</v>
      </c>
    </row>
    <row r="4724">
      <c r="A4724" s="3">
        <v>4723.0</v>
      </c>
      <c r="B4724" s="4" t="str">
        <f>IFERROR(__xludf.DUMMYFUNCTION("""COMPUTED_VALUE"""),"Bash/Shell/PowerShell;HTML/CSS;JavaScript;PHP;SQL;TypeScript")</f>
        <v>Bash/Shell/PowerShell;HTML/CSS;JavaScript;PHP;SQL;TypeScript</v>
      </c>
    </row>
    <row r="4725">
      <c r="A4725" s="3">
        <v>4724.0</v>
      </c>
      <c r="B4725" s="4" t="str">
        <f>IFERROR(__xludf.DUMMYFUNCTION("""COMPUTED_VALUE"""),"Bash/Shell/PowerShell;C#;HTML/CSS;JavaScript;SQL;TypeScript")</f>
        <v>Bash/Shell/PowerShell;C#;HTML/CSS;JavaScript;SQL;TypeScript</v>
      </c>
    </row>
    <row r="4726">
      <c r="A4726" s="3">
        <v>4725.0</v>
      </c>
      <c r="B4726" s="4" t="str">
        <f>IFERROR(__xludf.DUMMYFUNCTION("""COMPUTED_VALUE"""),"Assembly;C")</f>
        <v>Assembly;C</v>
      </c>
    </row>
    <row r="4727">
      <c r="A4727" s="3">
        <v>4726.0</v>
      </c>
      <c r="B4727" s="4" t="str">
        <f>IFERROR(__xludf.DUMMYFUNCTION("""COMPUTED_VALUE"""),"Bash/Shell/PowerShell;C++;HTML/CSS;PHP")</f>
        <v>Bash/Shell/PowerShell;C++;HTML/CSS;PHP</v>
      </c>
    </row>
    <row r="4728">
      <c r="A4728" s="3">
        <v>4727.0</v>
      </c>
      <c r="B4728" s="4" t="str">
        <f>IFERROR(__xludf.DUMMYFUNCTION("""COMPUTED_VALUE"""),"HTML/CSS;Java;JavaScript;TypeScript")</f>
        <v>HTML/CSS;Java;JavaScript;TypeScript</v>
      </c>
    </row>
    <row r="4729">
      <c r="A4729" s="3">
        <v>4728.0</v>
      </c>
      <c r="B4729" s="4" t="str">
        <f>IFERROR(__xludf.DUMMYFUNCTION("""COMPUTED_VALUE"""),"Bash/Shell/PowerShell;C#;HTML/CSS;JavaScript;Python;R;Ruby;Rust;SQL")</f>
        <v>Bash/Shell/PowerShell;C#;HTML/CSS;JavaScript;Python;R;Ruby;Rust;SQL</v>
      </c>
    </row>
    <row r="4730">
      <c r="A4730" s="3">
        <v>4729.0</v>
      </c>
      <c r="B4730" s="4" t="str">
        <f>IFERROR(__xludf.DUMMYFUNCTION("""COMPUTED_VALUE"""),"C++;Java")</f>
        <v>C++;Java</v>
      </c>
    </row>
    <row r="4731">
      <c r="A4731" s="3">
        <v>4730.0</v>
      </c>
      <c r="B4731" s="4" t="str">
        <f>IFERROR(__xludf.DUMMYFUNCTION("""COMPUTED_VALUE"""),"Bash/Shell/PowerShell;Python")</f>
        <v>Bash/Shell/PowerShell;Python</v>
      </c>
    </row>
    <row r="4732">
      <c r="A4732" s="3">
        <v>4731.0</v>
      </c>
      <c r="B4732" s="4" t="str">
        <f>IFERROR(__xludf.DUMMYFUNCTION("""COMPUTED_VALUE"""),"Bash/Shell/PowerShell;HTML/CSS;Java;JavaScript;Kotlin;SQL")</f>
        <v>Bash/Shell/PowerShell;HTML/CSS;Java;JavaScript;Kotlin;SQL</v>
      </c>
    </row>
    <row r="4733">
      <c r="A4733" s="3">
        <v>4732.0</v>
      </c>
      <c r="B4733" s="4" t="str">
        <f>IFERROR(__xludf.DUMMYFUNCTION("""COMPUTED_VALUE"""),"HTML/CSS;JavaScript;Python;SQL")</f>
        <v>HTML/CSS;JavaScript;Python;SQL</v>
      </c>
    </row>
    <row r="4734">
      <c r="A4734" s="3">
        <v>4733.0</v>
      </c>
      <c r="B4734" s="4" t="str">
        <f>IFERROR(__xludf.DUMMYFUNCTION("""COMPUTED_VALUE"""),"Bash/Shell/PowerShell;Go;HTML/CSS;JavaScript;Python;R")</f>
        <v>Bash/Shell/PowerShell;Go;HTML/CSS;JavaScript;Python;R</v>
      </c>
    </row>
    <row r="4735">
      <c r="A4735" s="3">
        <v>4734.0</v>
      </c>
      <c r="B4735" s="4" t="str">
        <f>IFERROR(__xludf.DUMMYFUNCTION("""COMPUTED_VALUE"""),"C#;JavaScript")</f>
        <v>C#;JavaScript</v>
      </c>
    </row>
    <row r="4736">
      <c r="A4736" s="3">
        <v>4735.0</v>
      </c>
      <c r="B4736" s="4" t="str">
        <f>IFERROR(__xludf.DUMMYFUNCTION("""COMPUTED_VALUE"""),"C#;HTML/CSS;Java;JavaScript;SQL")</f>
        <v>C#;HTML/CSS;Java;JavaScript;SQL</v>
      </c>
    </row>
    <row r="4737">
      <c r="A4737" s="3">
        <v>4736.0</v>
      </c>
      <c r="B4737" s="4" t="str">
        <f>IFERROR(__xludf.DUMMYFUNCTION("""COMPUTED_VALUE"""),"Go;HTML/CSS;Java;JavaScript;Python;TypeScript")</f>
        <v>Go;HTML/CSS;Java;JavaScript;Python;TypeScript</v>
      </c>
    </row>
    <row r="4738">
      <c r="A4738" s="3">
        <v>4737.0</v>
      </c>
      <c r="B4738" s="4" t="str">
        <f>IFERROR(__xludf.DUMMYFUNCTION("""COMPUTED_VALUE"""),"Bash/Shell/PowerShell;C++;C#;HTML/CSS;Java;JavaScript;PHP;Python;SQL")</f>
        <v>Bash/Shell/PowerShell;C++;C#;HTML/CSS;Java;JavaScript;PHP;Python;SQL</v>
      </c>
    </row>
    <row r="4739">
      <c r="A4739" s="3">
        <v>4738.0</v>
      </c>
      <c r="B4739" s="4" t="str">
        <f>IFERROR(__xludf.DUMMYFUNCTION("""COMPUTED_VALUE"""),"C#;HTML/CSS;Java;Python;Scala;SQL")</f>
        <v>C#;HTML/CSS;Java;Python;Scala;SQL</v>
      </c>
    </row>
    <row r="4740">
      <c r="A4740" s="3">
        <v>4739.0</v>
      </c>
      <c r="B4740" s="4" t="str">
        <f>IFERROR(__xludf.DUMMYFUNCTION("""COMPUTED_VALUE"""),"Bash/Shell/PowerShell;HTML/CSS;JavaScript;PHP;Python;SQL;TypeScript")</f>
        <v>Bash/Shell/PowerShell;HTML/CSS;JavaScript;PHP;Python;SQL;TypeScript</v>
      </c>
    </row>
    <row r="4741">
      <c r="A4741" s="3">
        <v>4740.0</v>
      </c>
      <c r="B4741" s="4" t="str">
        <f>IFERROR(__xludf.DUMMYFUNCTION("""COMPUTED_VALUE"""),"HTML/CSS;Java;JavaScript;PHP;Python;Ruby;SQL;TypeScript")</f>
        <v>HTML/CSS;Java;JavaScript;PHP;Python;Ruby;SQL;TypeScript</v>
      </c>
    </row>
    <row r="4742">
      <c r="A4742" s="3">
        <v>4741.0</v>
      </c>
      <c r="B4742" s="4" t="str">
        <f>IFERROR(__xludf.DUMMYFUNCTION("""COMPUTED_VALUE"""),"JavaScript;Other(s):")</f>
        <v>JavaScript;Other(s):</v>
      </c>
    </row>
    <row r="4743">
      <c r="A4743" s="3">
        <v>4742.0</v>
      </c>
      <c r="B4743" s="4" t="str">
        <f>IFERROR(__xludf.DUMMYFUNCTION("""COMPUTED_VALUE"""),"C#;Java;Kotlin;Objective-C;SQL;Swift")</f>
        <v>C#;Java;Kotlin;Objective-C;SQL;Swift</v>
      </c>
    </row>
    <row r="4744">
      <c r="A4744" s="3">
        <v>4743.0</v>
      </c>
      <c r="B4744" s="4" t="str">
        <f>IFERROR(__xludf.DUMMYFUNCTION("""COMPUTED_VALUE"""),"Bash/Shell/PowerShell;HTML/CSS;Java;JavaScript;PHP;SQL;Swift;Other(s):")</f>
        <v>Bash/Shell/PowerShell;HTML/CSS;Java;JavaScript;PHP;SQL;Swift;Other(s):</v>
      </c>
    </row>
    <row r="4745">
      <c r="A4745" s="3">
        <v>4744.0</v>
      </c>
      <c r="B4745" s="4" t="str">
        <f>IFERROR(__xludf.DUMMYFUNCTION("""COMPUTED_VALUE"""),"Python;Other(s):")</f>
        <v>Python;Other(s):</v>
      </c>
    </row>
    <row r="4746">
      <c r="A4746" s="3">
        <v>4745.0</v>
      </c>
      <c r="B4746" s="4" t="str">
        <f>IFERROR(__xludf.DUMMYFUNCTION("""COMPUTED_VALUE"""),"Assembly;C;HTML/CSS;Java;JavaScript;Python;VBA")</f>
        <v>Assembly;C;HTML/CSS;Java;JavaScript;Python;VBA</v>
      </c>
    </row>
    <row r="4747">
      <c r="A4747" s="3">
        <v>4746.0</v>
      </c>
      <c r="B4747" s="4" t="str">
        <f>IFERROR(__xludf.DUMMYFUNCTION("""COMPUTED_VALUE"""),"C#;Java;JavaScript;SQL")</f>
        <v>C#;Java;JavaScript;SQL</v>
      </c>
    </row>
    <row r="4748">
      <c r="A4748" s="3">
        <v>4747.0</v>
      </c>
      <c r="B4748" s="4" t="str">
        <f>IFERROR(__xludf.DUMMYFUNCTION("""COMPUTED_VALUE"""),"Assembly;Bash/Shell/PowerShell;C#;HTML/CSS;Java;SQL")</f>
        <v>Assembly;Bash/Shell/PowerShell;C#;HTML/CSS;Java;SQL</v>
      </c>
    </row>
    <row r="4749">
      <c r="A4749" s="3">
        <v>4748.0</v>
      </c>
      <c r="B4749" s="4" t="str">
        <f>IFERROR(__xludf.DUMMYFUNCTION("""COMPUTED_VALUE"""),"Bash/Shell/PowerShell;C;C++;HTML/CSS;Java;SQL")</f>
        <v>Bash/Shell/PowerShell;C;C++;HTML/CSS;Java;SQL</v>
      </c>
    </row>
    <row r="4750">
      <c r="A4750" s="3">
        <v>4749.0</v>
      </c>
      <c r="B4750" s="4" t="str">
        <f>IFERROR(__xludf.DUMMYFUNCTION("""COMPUTED_VALUE"""),"JavaScript")</f>
        <v>JavaScript</v>
      </c>
    </row>
    <row r="4751">
      <c r="A4751" s="3">
        <v>4750.0</v>
      </c>
      <c r="B4751" s="4" t="str">
        <f>IFERROR(__xludf.DUMMYFUNCTION("""COMPUTED_VALUE"""),"HTML/CSS")</f>
        <v>HTML/CSS</v>
      </c>
    </row>
    <row r="4752">
      <c r="A4752" s="3">
        <v>4751.0</v>
      </c>
      <c r="B4752" s="4" t="str">
        <f>IFERROR(__xludf.DUMMYFUNCTION("""COMPUTED_VALUE"""),"Bash/Shell/PowerShell;HTML/CSS;JavaScript;Python;SQL;Swift")</f>
        <v>Bash/Shell/PowerShell;HTML/CSS;JavaScript;Python;SQL;Swift</v>
      </c>
    </row>
    <row r="4753">
      <c r="A4753" s="3">
        <v>4752.0</v>
      </c>
      <c r="B4753" s="4" t="str">
        <f>IFERROR(__xludf.DUMMYFUNCTION("""COMPUTED_VALUE"""),"Bash/Shell/PowerShell;C#;HTML/CSS;Python")</f>
        <v>Bash/Shell/PowerShell;C#;HTML/CSS;Python</v>
      </c>
    </row>
    <row r="4754">
      <c r="A4754" s="3">
        <v>4753.0</v>
      </c>
      <c r="B4754" s="4" t="str">
        <f>IFERROR(__xludf.DUMMYFUNCTION("""COMPUTED_VALUE"""),"C#;HTML/CSS;JavaScript;PHP")</f>
        <v>C#;HTML/CSS;JavaScript;PHP</v>
      </c>
    </row>
    <row r="4755">
      <c r="A4755" s="3">
        <v>4754.0</v>
      </c>
      <c r="B4755" s="4" t="str">
        <f>IFERROR(__xludf.DUMMYFUNCTION("""COMPUTED_VALUE"""),"Bash/Shell/PowerShell;HTML/CSS;Java;JavaScript;SQL")</f>
        <v>Bash/Shell/PowerShell;HTML/CSS;Java;JavaScript;SQL</v>
      </c>
    </row>
    <row r="4756">
      <c r="A4756" s="3">
        <v>4755.0</v>
      </c>
      <c r="B4756" s="4" t="str">
        <f>IFERROR(__xludf.DUMMYFUNCTION("""COMPUTED_VALUE"""),"Bash/Shell/PowerShell;C++;C#;HTML/CSS;JavaScript;PHP;Python;Swift")</f>
        <v>Bash/Shell/PowerShell;C++;C#;HTML/CSS;JavaScript;PHP;Python;Swift</v>
      </c>
    </row>
    <row r="4757">
      <c r="A4757" s="3">
        <v>4756.0</v>
      </c>
      <c r="B4757" s="4" t="str">
        <f>IFERROR(__xludf.DUMMYFUNCTION("""COMPUTED_VALUE"""),"Java")</f>
        <v>Java</v>
      </c>
    </row>
    <row r="4758">
      <c r="A4758" s="3">
        <v>4757.0</v>
      </c>
      <c r="B4758" s="4" t="str">
        <f>IFERROR(__xludf.DUMMYFUNCTION("""COMPUTED_VALUE"""),"C;HTML/CSS;Java;JavaScript;PHP;SQL")</f>
        <v>C;HTML/CSS;Java;JavaScript;PHP;SQL</v>
      </c>
    </row>
    <row r="4759">
      <c r="A4759" s="3">
        <v>4758.0</v>
      </c>
      <c r="B4759" s="4" t="str">
        <f>IFERROR(__xludf.DUMMYFUNCTION("""COMPUTED_VALUE"""),"C;HTML/CSS;Java;JavaScript;PHP;SQL;TypeScript")</f>
        <v>C;HTML/CSS;Java;JavaScript;PHP;SQL;TypeScript</v>
      </c>
    </row>
    <row r="4760">
      <c r="A4760" s="3">
        <v>4759.0</v>
      </c>
      <c r="B4760" s="4" t="str">
        <f>IFERROR(__xludf.DUMMYFUNCTION("""COMPUTED_VALUE"""),"Bash/Shell/PowerShell;Java;JavaScript;Python;Scala;TypeScript")</f>
        <v>Bash/Shell/PowerShell;Java;JavaScript;Python;Scala;TypeScript</v>
      </c>
    </row>
    <row r="4761">
      <c r="A4761" s="3">
        <v>4760.0</v>
      </c>
      <c r="B4761" s="4" t="str">
        <f>IFERROR(__xludf.DUMMYFUNCTION("""COMPUTED_VALUE"""),"C++;HTML/CSS;Python")</f>
        <v>C++;HTML/CSS;Python</v>
      </c>
    </row>
    <row r="4762">
      <c r="A4762" s="3">
        <v>4761.0</v>
      </c>
      <c r="B4762" s="4" t="str">
        <f>IFERROR(__xludf.DUMMYFUNCTION("""COMPUTED_VALUE"""),"C;C++;C#;HTML/CSS;JavaScript;SQL")</f>
        <v>C;C++;C#;HTML/CSS;JavaScript;SQL</v>
      </c>
    </row>
    <row r="4763">
      <c r="A4763" s="3">
        <v>4762.0</v>
      </c>
      <c r="B4763" s="4" t="str">
        <f>IFERROR(__xludf.DUMMYFUNCTION("""COMPUTED_VALUE"""),"R")</f>
        <v>R</v>
      </c>
    </row>
    <row r="4764">
      <c r="A4764" s="3">
        <v>4763.0</v>
      </c>
      <c r="B4764" s="4" t="str">
        <f>IFERROR(__xludf.DUMMYFUNCTION("""COMPUTED_VALUE"""),"Bash/Shell/PowerShell;C;C++;Python;VBA")</f>
        <v>Bash/Shell/PowerShell;C;C++;Python;VBA</v>
      </c>
    </row>
    <row r="4765">
      <c r="A4765" s="3">
        <v>4764.0</v>
      </c>
      <c r="B4765" s="4" t="str">
        <f>IFERROR(__xludf.DUMMYFUNCTION("""COMPUTED_VALUE"""),"C;C#;HTML/CSS;Java;JavaScript;PHP;SQL")</f>
        <v>C;C#;HTML/CSS;Java;JavaScript;PHP;SQL</v>
      </c>
    </row>
    <row r="4766">
      <c r="A4766" s="3">
        <v>4765.0</v>
      </c>
      <c r="B4766" s="4" t="str">
        <f>IFERROR(__xludf.DUMMYFUNCTION("""COMPUTED_VALUE"""),"C;C++;Dart;HTML/CSS;Java;JavaScript;Python;SQL")</f>
        <v>C;C++;Dart;HTML/CSS;Java;JavaScript;Python;SQL</v>
      </c>
    </row>
    <row r="4767">
      <c r="A4767" s="3">
        <v>4766.0</v>
      </c>
      <c r="B4767" s="4" t="str">
        <f>IFERROR(__xludf.DUMMYFUNCTION("""COMPUTED_VALUE"""),"C#")</f>
        <v>C#</v>
      </c>
    </row>
    <row r="4768">
      <c r="A4768" s="3">
        <v>4767.0</v>
      </c>
      <c r="B4768" s="4" t="str">
        <f>IFERROR(__xludf.DUMMYFUNCTION("""COMPUTED_VALUE"""),"C;C#;JavaScript;SQL;VBA")</f>
        <v>C;C#;JavaScript;SQL;VBA</v>
      </c>
    </row>
    <row r="4769">
      <c r="A4769" s="3">
        <v>4768.0</v>
      </c>
      <c r="B4769" s="4" t="str">
        <f>IFERROR(__xludf.DUMMYFUNCTION("""COMPUTED_VALUE"""),"Bash/Shell/PowerShell;HTML/CSS;Java;PHP;Python;SQL")</f>
        <v>Bash/Shell/PowerShell;HTML/CSS;Java;PHP;Python;SQL</v>
      </c>
    </row>
    <row r="4770">
      <c r="A4770" s="3">
        <v>4769.0</v>
      </c>
      <c r="B4770" s="4" t="str">
        <f>IFERROR(__xludf.DUMMYFUNCTION("""COMPUTED_VALUE"""),"Bash/Shell/PowerShell;C#;HTML/CSS;Java;JavaScript;PHP;Python;SQL")</f>
        <v>Bash/Shell/PowerShell;C#;HTML/CSS;Java;JavaScript;PHP;Python;SQL</v>
      </c>
    </row>
    <row r="4771">
      <c r="A4771" s="3">
        <v>4770.0</v>
      </c>
      <c r="B4771" s="4" t="str">
        <f>IFERROR(__xludf.DUMMYFUNCTION("""COMPUTED_VALUE"""),"C++;C#;Other(s):")</f>
        <v>C++;C#;Other(s):</v>
      </c>
    </row>
    <row r="4772">
      <c r="A4772" s="3">
        <v>4771.0</v>
      </c>
      <c r="B4772" s="4" t="str">
        <f>IFERROR(__xludf.DUMMYFUNCTION("""COMPUTED_VALUE"""),"Kotlin;Swift")</f>
        <v>Kotlin;Swift</v>
      </c>
    </row>
    <row r="4773">
      <c r="A4773" s="3">
        <v>4772.0</v>
      </c>
      <c r="B4773" s="4" t="str">
        <f>IFERROR(__xludf.DUMMYFUNCTION("""COMPUTED_VALUE"""),"C;C#;HTML/CSS;JavaScript;SQL")</f>
        <v>C;C#;HTML/CSS;JavaScript;SQL</v>
      </c>
    </row>
    <row r="4774">
      <c r="A4774" s="3">
        <v>4773.0</v>
      </c>
      <c r="B4774" s="4" t="str">
        <f>IFERROR(__xludf.DUMMYFUNCTION("""COMPUTED_VALUE"""),"Go;JavaScript;Rust;TypeScript;Other(s):")</f>
        <v>Go;JavaScript;Rust;TypeScript;Other(s):</v>
      </c>
    </row>
    <row r="4775">
      <c r="A4775" s="3">
        <v>4774.0</v>
      </c>
      <c r="B4775" s="4" t="str">
        <f>IFERROR(__xludf.DUMMYFUNCTION("""COMPUTED_VALUE"""),"Assembly;HTML/CSS;Java;JavaScript;Python;SQL;TypeScript")</f>
        <v>Assembly;HTML/CSS;Java;JavaScript;Python;SQL;TypeScript</v>
      </c>
    </row>
    <row r="4776">
      <c r="A4776" s="3">
        <v>4775.0</v>
      </c>
      <c r="B4776" s="4" t="str">
        <f>IFERROR(__xludf.DUMMYFUNCTION("""COMPUTED_VALUE"""),"Bash/Shell/PowerShell;HTML/CSS;JavaScript;Python;Ruby")</f>
        <v>Bash/Shell/PowerShell;HTML/CSS;JavaScript;Python;Ruby</v>
      </c>
    </row>
    <row r="4777">
      <c r="A4777" s="3">
        <v>4776.0</v>
      </c>
      <c r="B4777" s="4" t="str">
        <f>IFERROR(__xludf.DUMMYFUNCTION("""COMPUTED_VALUE"""),"HTML/CSS;Java;JavaScript;Ruby;SQL")</f>
        <v>HTML/CSS;Java;JavaScript;Ruby;SQL</v>
      </c>
    </row>
    <row r="4778">
      <c r="A4778" s="3">
        <v>4777.0</v>
      </c>
      <c r="B4778" s="4" t="str">
        <f>IFERROR(__xludf.DUMMYFUNCTION("""COMPUTED_VALUE"""),"C;C++;Go;JavaScript;Objective-C;PHP;Python;Ruby;SQL;Swift;TypeScript;Other(s):")</f>
        <v>C;C++;Go;JavaScript;Objective-C;PHP;Python;Ruby;SQL;Swift;TypeScript;Other(s):</v>
      </c>
    </row>
    <row r="4779">
      <c r="A4779" s="3">
        <v>4778.0</v>
      </c>
      <c r="B4779" s="4" t="str">
        <f>IFERROR(__xludf.DUMMYFUNCTION("""COMPUTED_VALUE"""),"Bash/Shell/PowerShell;C#;HTML/CSS;JavaScript;SQL")</f>
        <v>Bash/Shell/PowerShell;C#;HTML/CSS;JavaScript;SQL</v>
      </c>
    </row>
    <row r="4780">
      <c r="A4780" s="3">
        <v>4779.0</v>
      </c>
      <c r="B4780" s="4" t="str">
        <f>IFERROR(__xludf.DUMMYFUNCTION("""COMPUTED_VALUE"""),"C;C++;C#;HTML/CSS;Java;JavaScript;Kotlin;Swift")</f>
        <v>C;C++;C#;HTML/CSS;Java;JavaScript;Kotlin;Swift</v>
      </c>
    </row>
    <row r="4781">
      <c r="A4781" s="3">
        <v>4780.0</v>
      </c>
      <c r="B4781" s="4" t="str">
        <f>IFERROR(__xludf.DUMMYFUNCTION("""COMPUTED_VALUE"""),"C#;HTML/CSS;JavaScript;SQL")</f>
        <v>C#;HTML/CSS;JavaScript;SQL</v>
      </c>
    </row>
    <row r="4782">
      <c r="A4782" s="3">
        <v>4781.0</v>
      </c>
      <c r="B4782" s="4" t="str">
        <f>IFERROR(__xludf.DUMMYFUNCTION("""COMPUTED_VALUE"""),"C;C#;HTML/CSS;Java;JavaScript;PHP;Python;SQL;TypeScript")</f>
        <v>C;C#;HTML/CSS;Java;JavaScript;PHP;Python;SQL;TypeScript</v>
      </c>
    </row>
    <row r="4783">
      <c r="A4783" s="3">
        <v>4782.0</v>
      </c>
      <c r="B4783" s="4" t="str">
        <f>IFERROR(__xludf.DUMMYFUNCTION("""COMPUTED_VALUE"""),"C;C#;Python;SQL")</f>
        <v>C;C#;Python;SQL</v>
      </c>
    </row>
    <row r="4784">
      <c r="A4784" s="3">
        <v>4783.0</v>
      </c>
      <c r="B4784" s="4" t="str">
        <f>IFERROR(__xludf.DUMMYFUNCTION("""COMPUTED_VALUE"""),"Python;Other(s):")</f>
        <v>Python;Other(s):</v>
      </c>
    </row>
    <row r="4785">
      <c r="A4785" s="3">
        <v>4784.0</v>
      </c>
      <c r="B4785" s="4" t="str">
        <f>IFERROR(__xludf.DUMMYFUNCTION("""COMPUTED_VALUE"""),"HTML/CSS;JavaScript;Ruby;SQL")</f>
        <v>HTML/CSS;JavaScript;Ruby;SQL</v>
      </c>
    </row>
    <row r="4786">
      <c r="A4786" s="3">
        <v>4785.0</v>
      </c>
      <c r="B4786" s="4" t="str">
        <f>IFERROR(__xludf.DUMMYFUNCTION("""COMPUTED_VALUE"""),"C#;F#;HTML/CSS;JavaScript;TypeScript")</f>
        <v>C#;F#;HTML/CSS;JavaScript;TypeScript</v>
      </c>
    </row>
    <row r="4787">
      <c r="A4787" s="3">
        <v>4786.0</v>
      </c>
      <c r="B4787" s="4" t="str">
        <f>IFERROR(__xludf.DUMMYFUNCTION("""COMPUTED_VALUE"""),"C;C++;HTML/CSS;Java;JavaScript;Ruby")</f>
        <v>C;C++;HTML/CSS;Java;JavaScript;Ruby</v>
      </c>
    </row>
    <row r="4788">
      <c r="A4788" s="3">
        <v>4787.0</v>
      </c>
      <c r="B4788" s="4" t="str">
        <f>IFERROR(__xludf.DUMMYFUNCTION("""COMPUTED_VALUE"""),"C#")</f>
        <v>C#</v>
      </c>
    </row>
    <row r="4789">
      <c r="A4789" s="3">
        <v>4788.0</v>
      </c>
      <c r="B4789" s="4" t="str">
        <f>IFERROR(__xludf.DUMMYFUNCTION("""COMPUTED_VALUE"""),"Bash/Shell/PowerShell;Objective-C;Ruby;Swift")</f>
        <v>Bash/Shell/PowerShell;Objective-C;Ruby;Swift</v>
      </c>
    </row>
    <row r="4790">
      <c r="A4790" s="3">
        <v>4789.0</v>
      </c>
      <c r="B4790" s="4" t="str">
        <f>IFERROR(__xludf.DUMMYFUNCTION("""COMPUTED_VALUE"""),"HTML/CSS;Java;JavaScript;PHP;SQL;TypeScript")</f>
        <v>HTML/CSS;Java;JavaScript;PHP;SQL;TypeScript</v>
      </c>
    </row>
    <row r="4791">
      <c r="A4791" s="3">
        <v>4790.0</v>
      </c>
      <c r="B4791" s="4" t="str">
        <f>IFERROR(__xludf.DUMMYFUNCTION("""COMPUTED_VALUE"""),"HTML/CSS;Java;JavaScript;SQL")</f>
        <v>HTML/CSS;Java;JavaScript;SQL</v>
      </c>
    </row>
    <row r="4792">
      <c r="A4792" s="3">
        <v>4791.0</v>
      </c>
      <c r="B4792" s="4" t="str">
        <f>IFERROR(__xludf.DUMMYFUNCTION("""COMPUTED_VALUE"""),"C#;HTML/CSS;Java;JavaScript;PHP;Python")</f>
        <v>C#;HTML/CSS;Java;JavaScript;PHP;Python</v>
      </c>
    </row>
    <row r="4793">
      <c r="A4793" s="3">
        <v>4792.0</v>
      </c>
      <c r="B4793" s="4" t="str">
        <f>IFERROR(__xludf.DUMMYFUNCTION("""COMPUTED_VALUE"""),"Java;JavaScript;Objective-C;Swift")</f>
        <v>Java;JavaScript;Objective-C;Swift</v>
      </c>
    </row>
    <row r="4794">
      <c r="A4794" s="3">
        <v>4793.0</v>
      </c>
      <c r="B4794" s="4" t="str">
        <f>IFERROR(__xludf.DUMMYFUNCTION("""COMPUTED_VALUE"""),"Bash/Shell/PowerShell;Clojure;Python")</f>
        <v>Bash/Shell/PowerShell;Clojure;Python</v>
      </c>
    </row>
    <row r="4795">
      <c r="A4795" s="3">
        <v>4794.0</v>
      </c>
      <c r="B4795" s="4" t="str">
        <f>IFERROR(__xludf.DUMMYFUNCTION("""COMPUTED_VALUE"""),"Bash/Shell/PowerShell;HTML/CSS;Java;JavaScript")</f>
        <v>Bash/Shell/PowerShell;HTML/CSS;Java;JavaScript</v>
      </c>
    </row>
    <row r="4796">
      <c r="A4796" s="3">
        <v>4795.0</v>
      </c>
      <c r="B4796" s="4" t="str">
        <f>IFERROR(__xludf.DUMMYFUNCTION("""COMPUTED_VALUE"""),"C;C#;JavaScript;Swift;TypeScript")</f>
        <v>C;C#;JavaScript;Swift;TypeScript</v>
      </c>
    </row>
    <row r="4797">
      <c r="A4797" s="3">
        <v>4796.0</v>
      </c>
      <c r="B4797" s="4" t="str">
        <f>IFERROR(__xludf.DUMMYFUNCTION("""COMPUTED_VALUE"""),"HTML/CSS;Java;JavaScript;Ruby")</f>
        <v>HTML/CSS;Java;JavaScript;Ruby</v>
      </c>
    </row>
    <row r="4798">
      <c r="A4798" s="3">
        <v>4797.0</v>
      </c>
      <c r="B4798" s="4" t="str">
        <f>IFERROR(__xludf.DUMMYFUNCTION("""COMPUTED_VALUE"""),"C;Python;Rust")</f>
        <v>C;Python;Rust</v>
      </c>
    </row>
    <row r="4799">
      <c r="A4799" s="3">
        <v>4798.0</v>
      </c>
      <c r="B4799" s="4" t="str">
        <f>IFERROR(__xludf.DUMMYFUNCTION("""COMPUTED_VALUE"""),"HTML/CSS;Java;JavaScript;Objective-C;PHP;Ruby;Swift")</f>
        <v>HTML/CSS;Java;JavaScript;Objective-C;PHP;Ruby;Swift</v>
      </c>
    </row>
    <row r="4800">
      <c r="A4800" s="3">
        <v>4799.0</v>
      </c>
      <c r="B4800" s="4" t="str">
        <f>IFERROR(__xludf.DUMMYFUNCTION("""COMPUTED_VALUE"""),"Bash/Shell/PowerShell;Java;PHP;Python")</f>
        <v>Bash/Shell/PowerShell;Java;PHP;Python</v>
      </c>
    </row>
    <row r="4801">
      <c r="A4801" s="3">
        <v>4800.0</v>
      </c>
      <c r="B4801" s="4" t="str">
        <f>IFERROR(__xludf.DUMMYFUNCTION("""COMPUTED_VALUE"""),"C#;HTML/CSS;JavaScript;SQL")</f>
        <v>C#;HTML/CSS;JavaScript;SQL</v>
      </c>
    </row>
    <row r="4802">
      <c r="A4802" s="3">
        <v>4801.0</v>
      </c>
      <c r="B4802" s="4" t="str">
        <f>IFERROR(__xludf.DUMMYFUNCTION("""COMPUTED_VALUE"""),"Bash/Shell/PowerShell;C;C++;C#;HTML/CSS;Java;JavaScript;PHP;Python;SQL;Other(s):")</f>
        <v>Bash/Shell/PowerShell;C;C++;C#;HTML/CSS;Java;JavaScript;PHP;Python;SQL;Other(s):</v>
      </c>
    </row>
    <row r="4803">
      <c r="A4803" s="3">
        <v>4802.0</v>
      </c>
      <c r="B4803" s="4" t="str">
        <f>IFERROR(__xludf.DUMMYFUNCTION("""COMPUTED_VALUE"""),"Bash/Shell/PowerShell;C;C#;HTML/CSS;JavaScript;Python;R")</f>
        <v>Bash/Shell/PowerShell;C;C#;HTML/CSS;JavaScript;Python;R</v>
      </c>
    </row>
    <row r="4804">
      <c r="A4804" s="3">
        <v>4803.0</v>
      </c>
      <c r="B4804" s="4" t="str">
        <f>IFERROR(__xludf.DUMMYFUNCTION("""COMPUTED_VALUE"""),"C;C++;HTML/CSS;Python")</f>
        <v>C;C++;HTML/CSS;Python</v>
      </c>
    </row>
    <row r="4805">
      <c r="A4805" s="3">
        <v>4804.0</v>
      </c>
      <c r="B4805" s="4" t="str">
        <f>IFERROR(__xludf.DUMMYFUNCTION("""COMPUTED_VALUE"""),"Bash/Shell/PowerShell;Java")</f>
        <v>Bash/Shell/PowerShell;Java</v>
      </c>
    </row>
    <row r="4806">
      <c r="A4806" s="3">
        <v>4805.0</v>
      </c>
      <c r="B4806" s="4" t="str">
        <f>IFERROR(__xludf.DUMMYFUNCTION("""COMPUTED_VALUE"""),"Bash/Shell/PowerShell;C#;HTML/CSS;JavaScript;PHP;Python;Ruby;SQL")</f>
        <v>Bash/Shell/PowerShell;C#;HTML/CSS;JavaScript;PHP;Python;Ruby;SQL</v>
      </c>
    </row>
    <row r="4807">
      <c r="A4807" s="3">
        <v>4806.0</v>
      </c>
      <c r="B4807" s="4" t="str">
        <f>IFERROR(__xludf.DUMMYFUNCTION("""COMPUTED_VALUE"""),"Assembly;Bash/Shell/PowerShell;C#;HTML/CSS;Java;JavaScript;PHP;Python;SQL")</f>
        <v>Assembly;Bash/Shell/PowerShell;C#;HTML/CSS;Java;JavaScript;PHP;Python;SQL</v>
      </c>
    </row>
    <row r="4808">
      <c r="A4808" s="3">
        <v>4807.0</v>
      </c>
      <c r="B4808" s="4" t="str">
        <f>IFERROR(__xludf.DUMMYFUNCTION("""COMPUTED_VALUE"""),"C#;HTML/CSS;JavaScript;SQL")</f>
        <v>C#;HTML/CSS;JavaScript;SQL</v>
      </c>
    </row>
    <row r="4809">
      <c r="A4809" s="3">
        <v>4808.0</v>
      </c>
      <c r="B4809" s="4" t="str">
        <f>IFERROR(__xludf.DUMMYFUNCTION("""COMPUTED_VALUE"""),"Bash/Shell/PowerShell;C#;HTML/CSS;TypeScript")</f>
        <v>Bash/Shell/PowerShell;C#;HTML/CSS;TypeScript</v>
      </c>
    </row>
    <row r="4810">
      <c r="A4810" s="3">
        <v>4809.0</v>
      </c>
      <c r="B4810" s="4" t="str">
        <f>IFERROR(__xludf.DUMMYFUNCTION("""COMPUTED_VALUE"""),"Bash/Shell/PowerShell;HTML/CSS;JavaScript;PHP;Python;SQL")</f>
        <v>Bash/Shell/PowerShell;HTML/CSS;JavaScript;PHP;Python;SQL</v>
      </c>
    </row>
    <row r="4811">
      <c r="A4811" s="3">
        <v>4810.0</v>
      </c>
      <c r="B4811" s="4" t="str">
        <f>IFERROR(__xludf.DUMMYFUNCTION("""COMPUTED_VALUE"""),"Bash/Shell/PowerShell;Java;Kotlin;Python;Ruby;SQL")</f>
        <v>Bash/Shell/PowerShell;Java;Kotlin;Python;Ruby;SQL</v>
      </c>
    </row>
    <row r="4812">
      <c r="A4812" s="3">
        <v>4811.0</v>
      </c>
      <c r="B4812" s="4" t="str">
        <f>IFERROR(__xludf.DUMMYFUNCTION("""COMPUTED_VALUE"""),"Bash/Shell/PowerShell;C#;Go;HTML/CSS;Java;JavaScript;Kotlin;SQL;TypeScript")</f>
        <v>Bash/Shell/PowerShell;C#;Go;HTML/CSS;Java;JavaScript;Kotlin;SQL;TypeScript</v>
      </c>
    </row>
    <row r="4813">
      <c r="A4813" s="3">
        <v>4812.0</v>
      </c>
      <c r="B4813" s="4" t="str">
        <f>IFERROR(__xludf.DUMMYFUNCTION("""COMPUTED_VALUE"""),"Clojure;JavaScript")</f>
        <v>Clojure;JavaScript</v>
      </c>
    </row>
    <row r="4814">
      <c r="A4814" s="3">
        <v>4813.0</v>
      </c>
      <c r="B4814" s="4" t="str">
        <f>IFERROR(__xludf.DUMMYFUNCTION("""COMPUTED_VALUE"""),"Assembly;C;C#")</f>
        <v>Assembly;C;C#</v>
      </c>
    </row>
    <row r="4815">
      <c r="A4815" s="3">
        <v>4814.0</v>
      </c>
      <c r="B4815" s="4" t="str">
        <f>IFERROR(__xludf.DUMMYFUNCTION("""COMPUTED_VALUE"""),"Bash/Shell/PowerShell;Go;HTML/CSS;JavaScript;PHP;Python;R;Ruby;SQL;VBA")</f>
        <v>Bash/Shell/PowerShell;Go;HTML/CSS;JavaScript;PHP;Python;R;Ruby;SQL;VBA</v>
      </c>
    </row>
    <row r="4816">
      <c r="A4816" s="3">
        <v>4815.0</v>
      </c>
      <c r="B4816" s="4" t="str">
        <f>IFERROR(__xludf.DUMMYFUNCTION("""COMPUTED_VALUE"""),"Bash/Shell/PowerShell;HTML/CSS;Java;JavaScript;Python;Ruby;SQL;TypeScript")</f>
        <v>Bash/Shell/PowerShell;HTML/CSS;Java;JavaScript;Python;Ruby;SQL;TypeScript</v>
      </c>
    </row>
    <row r="4817">
      <c r="A4817" s="3">
        <v>4816.0</v>
      </c>
      <c r="B4817" s="4" t="str">
        <f>IFERROR(__xludf.DUMMYFUNCTION("""COMPUTED_VALUE"""),"C;C++")</f>
        <v>C;C++</v>
      </c>
    </row>
    <row r="4818">
      <c r="A4818" s="3">
        <v>4817.0</v>
      </c>
      <c r="B4818" s="4" t="str">
        <f>IFERROR(__xludf.DUMMYFUNCTION("""COMPUTED_VALUE"""),"C#;HTML/CSS;JavaScript;SQL")</f>
        <v>C#;HTML/CSS;JavaScript;SQL</v>
      </c>
    </row>
    <row r="4819">
      <c r="A4819" s="3">
        <v>4818.0</v>
      </c>
      <c r="B4819" s="4" t="str">
        <f>IFERROR(__xludf.DUMMYFUNCTION("""COMPUTED_VALUE"""),"Assembly;Bash/Shell/PowerShell;C;HTML/CSS;Java;JavaScript;Objective-C;PHP;Python;SQL;Swift")</f>
        <v>Assembly;Bash/Shell/PowerShell;C;HTML/CSS;Java;JavaScript;Objective-C;PHP;Python;SQL;Swift</v>
      </c>
    </row>
    <row r="4820">
      <c r="A4820" s="3">
        <v>4819.0</v>
      </c>
      <c r="B4820" s="4" t="str">
        <f>IFERROR(__xludf.DUMMYFUNCTION("""COMPUTED_VALUE"""),"Bash/Shell/PowerShell;C#;HTML/CSS;JavaScript;SQL;TypeScript")</f>
        <v>Bash/Shell/PowerShell;C#;HTML/CSS;JavaScript;SQL;TypeScript</v>
      </c>
    </row>
    <row r="4821">
      <c r="A4821" s="3">
        <v>4820.0</v>
      </c>
      <c r="B4821" s="4" t="str">
        <f>IFERROR(__xludf.DUMMYFUNCTION("""COMPUTED_VALUE"""),"Bash/Shell/PowerShell;C++")</f>
        <v>Bash/Shell/PowerShell;C++</v>
      </c>
    </row>
    <row r="4822">
      <c r="A4822" s="3">
        <v>4821.0</v>
      </c>
      <c r="B4822" s="4" t="str">
        <f>IFERROR(__xludf.DUMMYFUNCTION("""COMPUTED_VALUE"""),"Java;JavaScript;Python")</f>
        <v>Java;JavaScript;Python</v>
      </c>
    </row>
    <row r="4823">
      <c r="A4823" s="3">
        <v>4822.0</v>
      </c>
      <c r="B4823" s="4" t="str">
        <f>IFERROR(__xludf.DUMMYFUNCTION("""COMPUTED_VALUE"""),"Bash/Shell/PowerShell;HTML/CSS;Java;JavaScript;Python;SQL")</f>
        <v>Bash/Shell/PowerShell;HTML/CSS;Java;JavaScript;Python;SQL</v>
      </c>
    </row>
    <row r="4824">
      <c r="A4824" s="3">
        <v>4823.0</v>
      </c>
      <c r="B4824" s="4" t="str">
        <f>IFERROR(__xludf.DUMMYFUNCTION("""COMPUTED_VALUE"""),"C#;HTML/CSS;Java;JavaScript;Python")</f>
        <v>C#;HTML/CSS;Java;JavaScript;Python</v>
      </c>
    </row>
    <row r="4825">
      <c r="A4825" s="3">
        <v>4824.0</v>
      </c>
      <c r="B4825" s="4" t="str">
        <f>IFERROR(__xludf.DUMMYFUNCTION("""COMPUTED_VALUE"""),"Bash/Shell/PowerShell;Go;HTML/CSS;JavaScript;WebAssembly")</f>
        <v>Bash/Shell/PowerShell;Go;HTML/CSS;JavaScript;WebAssembly</v>
      </c>
    </row>
    <row r="4826">
      <c r="A4826" s="3">
        <v>4825.0</v>
      </c>
      <c r="B4826" s="4" t="str">
        <f>IFERROR(__xludf.DUMMYFUNCTION("""COMPUTED_VALUE"""),"Bash/Shell/PowerShell;Go;Java")</f>
        <v>Bash/Shell/PowerShell;Go;Java</v>
      </c>
    </row>
    <row r="4827">
      <c r="A4827" s="3">
        <v>4826.0</v>
      </c>
      <c r="B4827" s="4" t="str">
        <f>IFERROR(__xludf.DUMMYFUNCTION("""COMPUTED_VALUE"""),"HTML/CSS;JavaScript")</f>
        <v>HTML/CSS;JavaScript</v>
      </c>
    </row>
    <row r="4828">
      <c r="A4828" s="3">
        <v>4827.0</v>
      </c>
      <c r="B4828" s="4" t="str">
        <f>IFERROR(__xludf.DUMMYFUNCTION("""COMPUTED_VALUE"""),"HTML/CSS;Java;JavaScript;Kotlin;SQL")</f>
        <v>HTML/CSS;Java;JavaScript;Kotlin;SQL</v>
      </c>
    </row>
    <row r="4829">
      <c r="A4829" s="3">
        <v>4828.0</v>
      </c>
      <c r="B4829" s="4" t="str">
        <f>IFERROR(__xludf.DUMMYFUNCTION("""COMPUTED_VALUE"""),"C++;HTML/CSS;Rust;TypeScript;Other(s):")</f>
        <v>C++;HTML/CSS;Rust;TypeScript;Other(s):</v>
      </c>
    </row>
    <row r="4830">
      <c r="A4830" s="3">
        <v>4829.0</v>
      </c>
      <c r="B4830" s="4" t="str">
        <f>IFERROR(__xludf.DUMMYFUNCTION("""COMPUTED_VALUE"""),"C;C++;Java;Kotlin;Python")</f>
        <v>C;C++;Java;Kotlin;Python</v>
      </c>
    </row>
    <row r="4831">
      <c r="A4831" s="3">
        <v>4830.0</v>
      </c>
      <c r="B4831" s="4" t="str">
        <f>IFERROR(__xludf.DUMMYFUNCTION("""COMPUTED_VALUE"""),"HTML/CSS;Java;PHP;VBA")</f>
        <v>HTML/CSS;Java;PHP;VBA</v>
      </c>
    </row>
    <row r="4832">
      <c r="A4832" s="3">
        <v>4831.0</v>
      </c>
      <c r="B4832" s="4" t="str">
        <f>IFERROR(__xludf.DUMMYFUNCTION("""COMPUTED_VALUE"""),"C#;HTML/CSS;Java;JavaScript;PHP;SQL;TypeScript")</f>
        <v>C#;HTML/CSS;Java;JavaScript;PHP;SQL;TypeScript</v>
      </c>
    </row>
    <row r="4833">
      <c r="A4833" s="3">
        <v>4832.0</v>
      </c>
      <c r="B4833" s="4" t="str">
        <f>IFERROR(__xludf.DUMMYFUNCTION("""COMPUTED_VALUE"""),"Bash/Shell/PowerShell;Java;JavaScript;SQL")</f>
        <v>Bash/Shell/PowerShell;Java;JavaScript;SQL</v>
      </c>
    </row>
    <row r="4834">
      <c r="A4834" s="3">
        <v>4833.0</v>
      </c>
      <c r="B4834" s="4" t="str">
        <f>IFERROR(__xludf.DUMMYFUNCTION("""COMPUTED_VALUE"""),"Bash/Shell/PowerShell;C#;HTML/CSS;JavaScript;Python;TypeScript")</f>
        <v>Bash/Shell/PowerShell;C#;HTML/CSS;JavaScript;Python;TypeScript</v>
      </c>
    </row>
    <row r="4835">
      <c r="A4835" s="3">
        <v>4834.0</v>
      </c>
      <c r="B4835" s="4" t="str">
        <f>IFERROR(__xludf.DUMMYFUNCTION("""COMPUTED_VALUE"""),"HTML/CSS;JavaScript;SQL")</f>
        <v>HTML/CSS;JavaScript;SQL</v>
      </c>
    </row>
    <row r="4836">
      <c r="A4836" s="3">
        <v>4835.0</v>
      </c>
      <c r="B4836" s="4" t="str">
        <f>IFERROR(__xludf.DUMMYFUNCTION("""COMPUTED_VALUE"""),"Assembly;Go;Java;Python;SQL;VBA")</f>
        <v>Assembly;Go;Java;Python;SQL;VBA</v>
      </c>
    </row>
    <row r="4837">
      <c r="A4837" s="3">
        <v>4836.0</v>
      </c>
      <c r="B4837" s="4" t="str">
        <f>IFERROR(__xludf.DUMMYFUNCTION("""COMPUTED_VALUE"""),"JavaScript;PHP;SQL")</f>
        <v>JavaScript;PHP;SQL</v>
      </c>
    </row>
    <row r="4838">
      <c r="A4838" s="3">
        <v>4837.0</v>
      </c>
      <c r="B4838" s="4" t="str">
        <f>IFERROR(__xludf.DUMMYFUNCTION("""COMPUTED_VALUE"""),"Bash/Shell/PowerShell;HTML/CSS;Java;JavaScript;Kotlin;Python;SQL;TypeScript")</f>
        <v>Bash/Shell/PowerShell;HTML/CSS;Java;JavaScript;Kotlin;Python;SQL;TypeScript</v>
      </c>
    </row>
    <row r="4839">
      <c r="A4839" s="3">
        <v>4838.0</v>
      </c>
      <c r="B4839" s="4" t="str">
        <f>IFERROR(__xludf.DUMMYFUNCTION("""COMPUTED_VALUE"""),"HTML/CSS;JavaScript")</f>
        <v>HTML/CSS;JavaScript</v>
      </c>
    </row>
    <row r="4840">
      <c r="A4840" s="3">
        <v>4839.0</v>
      </c>
      <c r="B4840" s="4" t="str">
        <f>IFERROR(__xludf.DUMMYFUNCTION("""COMPUTED_VALUE"""),"C;C++;HTML/CSS;Python;SQL")</f>
        <v>C;C++;HTML/CSS;Python;SQL</v>
      </c>
    </row>
    <row r="4841">
      <c r="A4841" s="3">
        <v>4840.0</v>
      </c>
      <c r="B4841" s="4" t="str">
        <f>IFERROR(__xludf.DUMMYFUNCTION("""COMPUTED_VALUE"""),"Bash/Shell/PowerShell;C#;HTML/CSS;Java;JavaScript;Objective-C;PHP;SQL;Swift")</f>
        <v>Bash/Shell/PowerShell;C#;HTML/CSS;Java;JavaScript;Objective-C;PHP;SQL;Swift</v>
      </c>
    </row>
    <row r="4842">
      <c r="A4842" s="3">
        <v>4841.0</v>
      </c>
      <c r="B4842" s="4" t="str">
        <f>IFERROR(__xludf.DUMMYFUNCTION("""COMPUTED_VALUE"""),"Assembly;Bash/Shell/PowerShell;C;C++;HTML/CSS;JavaScript;SQL")</f>
        <v>Assembly;Bash/Shell/PowerShell;C;C++;HTML/CSS;JavaScript;SQL</v>
      </c>
    </row>
    <row r="4843">
      <c r="A4843" s="3">
        <v>4842.0</v>
      </c>
      <c r="B4843" s="4" t="str">
        <f>IFERROR(__xludf.DUMMYFUNCTION("""COMPUTED_VALUE"""),"Bash/Shell/PowerShell;C;HTML/CSS;Java;JavaScript;Ruby;SQL;Other(s):")</f>
        <v>Bash/Shell/PowerShell;C;HTML/CSS;Java;JavaScript;Ruby;SQL;Other(s):</v>
      </c>
    </row>
    <row r="4844">
      <c r="A4844" s="3">
        <v>4843.0</v>
      </c>
      <c r="B4844" s="4" t="str">
        <f>IFERROR(__xludf.DUMMYFUNCTION("""COMPUTED_VALUE"""),"HTML/CSS;Java;JavaScript;SQL")</f>
        <v>HTML/CSS;Java;JavaScript;SQL</v>
      </c>
    </row>
    <row r="4845">
      <c r="A4845" s="3">
        <v>4844.0</v>
      </c>
      <c r="B4845" s="4" t="str">
        <f>IFERROR(__xludf.DUMMYFUNCTION("""COMPUTED_VALUE"""),"C#;JavaScript;Python;SQL;VBA")</f>
        <v>C#;JavaScript;Python;SQL;VBA</v>
      </c>
    </row>
    <row r="4846">
      <c r="A4846" s="3">
        <v>4845.0</v>
      </c>
      <c r="B4846" s="4" t="str">
        <f>IFERROR(__xludf.DUMMYFUNCTION("""COMPUTED_VALUE"""),"HTML/CSS;Java;JavaScript;SQL")</f>
        <v>HTML/CSS;Java;JavaScript;SQL</v>
      </c>
    </row>
    <row r="4847">
      <c r="A4847" s="3">
        <v>4846.0</v>
      </c>
      <c r="B4847" s="4" t="str">
        <f>IFERROR(__xludf.DUMMYFUNCTION("""COMPUTED_VALUE"""),"Bash/Shell/PowerShell;HTML/CSS;JavaScript;PHP;SQL")</f>
        <v>Bash/Shell/PowerShell;HTML/CSS;JavaScript;PHP;SQL</v>
      </c>
    </row>
    <row r="4848">
      <c r="A4848" s="3">
        <v>4847.0</v>
      </c>
      <c r="B4848" s="4" t="str">
        <f>IFERROR(__xludf.DUMMYFUNCTION("""COMPUTED_VALUE"""),"Bash/Shell/PowerShell;C#;HTML/CSS;JavaScript;SQL;TypeScript")</f>
        <v>Bash/Shell/PowerShell;C#;HTML/CSS;JavaScript;SQL;TypeScript</v>
      </c>
    </row>
    <row r="4849">
      <c r="A4849" s="3">
        <v>4848.0</v>
      </c>
      <c r="B4849" s="4" t="str">
        <f>IFERROR(__xludf.DUMMYFUNCTION("""COMPUTED_VALUE"""),"C#;HTML/CSS;JavaScript;SQL")</f>
        <v>C#;HTML/CSS;JavaScript;SQL</v>
      </c>
    </row>
    <row r="4850">
      <c r="A4850" s="3">
        <v>4849.0</v>
      </c>
      <c r="B4850" s="4" t="str">
        <f>IFERROR(__xludf.DUMMYFUNCTION("""COMPUTED_VALUE"""),"Bash/Shell/PowerShell;Python;SQL")</f>
        <v>Bash/Shell/PowerShell;Python;SQL</v>
      </c>
    </row>
    <row r="4851">
      <c r="A4851" s="3">
        <v>4850.0</v>
      </c>
      <c r="B4851" s="4" t="str">
        <f>IFERROR(__xludf.DUMMYFUNCTION("""COMPUTED_VALUE"""),"Bash/Shell/PowerShell;C;C++;C#;Python;SQL;Other(s):")</f>
        <v>Bash/Shell/PowerShell;C;C++;C#;Python;SQL;Other(s):</v>
      </c>
    </row>
    <row r="4852">
      <c r="A4852" s="3">
        <v>4851.0</v>
      </c>
      <c r="B4852" s="4" t="str">
        <f>IFERROR(__xludf.DUMMYFUNCTION("""COMPUTED_VALUE"""),"Assembly;Bash/Shell/PowerShell;C;C++;HTML/CSS;JavaScript;Python;R")</f>
        <v>Assembly;Bash/Shell/PowerShell;C;C++;HTML/CSS;JavaScript;Python;R</v>
      </c>
    </row>
    <row r="4853">
      <c r="A4853" s="3">
        <v>4852.0</v>
      </c>
      <c r="B4853" s="4" t="str">
        <f>IFERROR(__xludf.DUMMYFUNCTION("""COMPUTED_VALUE"""),"HTML/CSS;Java;JavaScript;SQL")</f>
        <v>HTML/CSS;Java;JavaScript;SQL</v>
      </c>
    </row>
    <row r="4854">
      <c r="A4854" s="3">
        <v>4853.0</v>
      </c>
      <c r="B4854" s="4" t="str">
        <f>IFERROR(__xludf.DUMMYFUNCTION("""COMPUTED_VALUE"""),"C#;HTML/CSS;Java;JavaScript;R;SQL;TypeScript;VBA")</f>
        <v>C#;HTML/CSS;Java;JavaScript;R;SQL;TypeScript;VBA</v>
      </c>
    </row>
    <row r="4855">
      <c r="A4855" s="3">
        <v>4854.0</v>
      </c>
      <c r="B4855" s="4" t="str">
        <f>IFERROR(__xludf.DUMMYFUNCTION("""COMPUTED_VALUE"""),"Kotlin;Python;SQL")</f>
        <v>Kotlin;Python;SQL</v>
      </c>
    </row>
    <row r="4856">
      <c r="A4856" s="3">
        <v>4855.0</v>
      </c>
      <c r="B4856" s="4" t="str">
        <f>IFERROR(__xludf.DUMMYFUNCTION("""COMPUTED_VALUE"""),"Python")</f>
        <v>Python</v>
      </c>
    </row>
    <row r="4857">
      <c r="A4857" s="3">
        <v>4856.0</v>
      </c>
      <c r="B4857" s="4" t="str">
        <f>IFERROR(__xludf.DUMMYFUNCTION("""COMPUTED_VALUE"""),"Bash/Shell/PowerShell;C;Go;HTML/CSS;JavaScript;Python;SQL")</f>
        <v>Bash/Shell/PowerShell;C;Go;HTML/CSS;JavaScript;Python;SQL</v>
      </c>
    </row>
    <row r="4858">
      <c r="A4858" s="3">
        <v>4857.0</v>
      </c>
      <c r="B4858" s="4" t="str">
        <f>IFERROR(__xludf.DUMMYFUNCTION("""COMPUTED_VALUE"""),"Bash/Shell/PowerShell;HTML/CSS;Java;JavaScript;SQL")</f>
        <v>Bash/Shell/PowerShell;HTML/CSS;Java;JavaScript;SQL</v>
      </c>
    </row>
    <row r="4859">
      <c r="A4859" s="3">
        <v>4858.0</v>
      </c>
      <c r="B4859" s="4" t="str">
        <f>IFERROR(__xludf.DUMMYFUNCTION("""COMPUTED_VALUE"""),"HTML/CSS;JavaScript")</f>
        <v>HTML/CSS;JavaScript</v>
      </c>
    </row>
    <row r="4860">
      <c r="A4860" s="3">
        <v>4859.0</v>
      </c>
      <c r="B4860" s="4" t="str">
        <f>IFERROR(__xludf.DUMMYFUNCTION("""COMPUTED_VALUE"""),"Bash/Shell/PowerShell;C;Java;JavaScript;PHP;Python;R;SQL")</f>
        <v>Bash/Shell/PowerShell;C;Java;JavaScript;PHP;Python;R;SQL</v>
      </c>
    </row>
    <row r="4861">
      <c r="A4861" s="3">
        <v>4860.0</v>
      </c>
      <c r="B4861" s="4" t="str">
        <f>IFERROR(__xludf.DUMMYFUNCTION("""COMPUTED_VALUE"""),"Assembly;Bash/Shell/PowerShell;C;C++;HTML/CSS;Java;Python;SQL")</f>
        <v>Assembly;Bash/Shell/PowerShell;C;C++;HTML/CSS;Java;Python;SQL</v>
      </c>
    </row>
    <row r="4862">
      <c r="A4862" s="3">
        <v>4861.0</v>
      </c>
      <c r="B4862" s="4" t="str">
        <f>IFERROR(__xludf.DUMMYFUNCTION("""COMPUTED_VALUE"""),"Bash/Shell/PowerShell;C#;F#;HTML/CSS;Java;JavaScript;Kotlin;SQL;TypeScript")</f>
        <v>Bash/Shell/PowerShell;C#;F#;HTML/CSS;Java;JavaScript;Kotlin;SQL;TypeScript</v>
      </c>
    </row>
    <row r="4863">
      <c r="A4863" s="3">
        <v>4862.0</v>
      </c>
      <c r="B4863" s="4" t="str">
        <f>IFERROR(__xludf.DUMMYFUNCTION("""COMPUTED_VALUE"""),"C#;HTML/CSS;JavaScript;PHP;Python;TypeScript")</f>
        <v>C#;HTML/CSS;JavaScript;PHP;Python;TypeScript</v>
      </c>
    </row>
    <row r="4864">
      <c r="A4864" s="3">
        <v>4863.0</v>
      </c>
      <c r="B4864" s="4" t="str">
        <f>IFERROR(__xludf.DUMMYFUNCTION("""COMPUTED_VALUE"""),"Java;Scala")</f>
        <v>Java;Scala</v>
      </c>
    </row>
    <row r="4865">
      <c r="A4865" s="3">
        <v>4864.0</v>
      </c>
      <c r="B4865" s="4" t="str">
        <f>IFERROR(__xludf.DUMMYFUNCTION("""COMPUTED_VALUE"""),"C++;Python;Ruby;SQL;TypeScript")</f>
        <v>C++;Python;Ruby;SQL;TypeScript</v>
      </c>
    </row>
    <row r="4866">
      <c r="A4866" s="3">
        <v>4865.0</v>
      </c>
      <c r="B4866" s="4" t="str">
        <f>IFERROR(__xludf.DUMMYFUNCTION("""COMPUTED_VALUE"""),"Bash/Shell/PowerShell;C;Python;Ruby")</f>
        <v>Bash/Shell/PowerShell;C;Python;Ruby</v>
      </c>
    </row>
    <row r="4867">
      <c r="A4867" s="3">
        <v>4866.0</v>
      </c>
      <c r="B4867" s="4" t="str">
        <f>IFERROR(__xludf.DUMMYFUNCTION("""COMPUTED_VALUE"""),"Bash/Shell/PowerShell;C#;HTML/CSS;JavaScript;PHP;Ruby;SQL")</f>
        <v>Bash/Shell/PowerShell;C#;HTML/CSS;JavaScript;PHP;Ruby;SQL</v>
      </c>
    </row>
    <row r="4868">
      <c r="A4868" s="3">
        <v>4867.0</v>
      </c>
      <c r="B4868" s="4" t="str">
        <f>IFERROR(__xludf.DUMMYFUNCTION("""COMPUTED_VALUE"""),"C;C++;C#;HTML/CSS;Java;JavaScript;PHP;Scala;TypeScript")</f>
        <v>C;C++;C#;HTML/CSS;Java;JavaScript;PHP;Scala;TypeScript</v>
      </c>
    </row>
    <row r="4869">
      <c r="A4869" s="3">
        <v>4868.0</v>
      </c>
      <c r="B4869" s="4" t="str">
        <f>IFERROR(__xludf.DUMMYFUNCTION("""COMPUTED_VALUE"""),"C++;C#;Java;PHP;SQL")</f>
        <v>C++;C#;Java;PHP;SQL</v>
      </c>
    </row>
    <row r="4870">
      <c r="A4870" s="3">
        <v>4869.0</v>
      </c>
      <c r="B4870" s="4" t="str">
        <f>IFERROR(__xludf.DUMMYFUNCTION("""COMPUTED_VALUE"""),"C#;HTML/CSS;JavaScript;SQL")</f>
        <v>C#;HTML/CSS;JavaScript;SQL</v>
      </c>
    </row>
    <row r="4871">
      <c r="A4871" s="3">
        <v>4870.0</v>
      </c>
      <c r="B4871" s="4" t="str">
        <f>IFERROR(__xludf.DUMMYFUNCTION("""COMPUTED_VALUE"""),"Assembly;Bash/Shell/PowerShell;C++;HTML/CSS;Rust")</f>
        <v>Assembly;Bash/Shell/PowerShell;C++;HTML/CSS;Rust</v>
      </c>
    </row>
    <row r="4872">
      <c r="A4872" s="3">
        <v>4871.0</v>
      </c>
      <c r="B4872" s="4" t="str">
        <f>IFERROR(__xludf.DUMMYFUNCTION("""COMPUTED_VALUE"""),"C#;Java;Objective-C;SQL")</f>
        <v>C#;Java;Objective-C;SQL</v>
      </c>
    </row>
    <row r="4873">
      <c r="A4873" s="3">
        <v>4872.0</v>
      </c>
      <c r="B4873" s="4" t="str">
        <f>IFERROR(__xludf.DUMMYFUNCTION("""COMPUTED_VALUE"""),"C++;HTML/CSS;PHP;Python")</f>
        <v>C++;HTML/CSS;PHP;Python</v>
      </c>
    </row>
    <row r="4874">
      <c r="A4874" s="3">
        <v>4873.0</v>
      </c>
      <c r="B4874" s="4" t="str">
        <f>IFERROR(__xludf.DUMMYFUNCTION("""COMPUTED_VALUE"""),"C;C++;C#;HTML/CSS;Python;SQL")</f>
        <v>C;C++;C#;HTML/CSS;Python;SQL</v>
      </c>
    </row>
    <row r="4875">
      <c r="A4875" s="3">
        <v>4874.0</v>
      </c>
      <c r="B4875" s="4" t="str">
        <f>IFERROR(__xludf.DUMMYFUNCTION("""COMPUTED_VALUE"""),"C#;HTML/CSS;JavaScript")</f>
        <v>C#;HTML/CSS;JavaScript</v>
      </c>
    </row>
    <row r="4876">
      <c r="A4876" s="3">
        <v>4875.0</v>
      </c>
      <c r="B4876" s="4" t="str">
        <f>IFERROR(__xludf.DUMMYFUNCTION("""COMPUTED_VALUE"""),"HTML/CSS;Java;Ruby")</f>
        <v>HTML/CSS;Java;Ruby</v>
      </c>
    </row>
    <row r="4877">
      <c r="A4877" s="3">
        <v>4876.0</v>
      </c>
      <c r="B4877" s="4" t="str">
        <f>IFERROR(__xludf.DUMMYFUNCTION("""COMPUTED_VALUE"""),"HTML/CSS;JavaScript;Python")</f>
        <v>HTML/CSS;JavaScript;Python</v>
      </c>
    </row>
    <row r="4878">
      <c r="A4878" s="3">
        <v>4877.0</v>
      </c>
      <c r="B4878" s="4" t="str">
        <f>IFERROR(__xludf.DUMMYFUNCTION("""COMPUTED_VALUE"""),"HTML/CSS;JavaScript;SQL;TypeScript;VBA")</f>
        <v>HTML/CSS;JavaScript;SQL;TypeScript;VBA</v>
      </c>
    </row>
    <row r="4879">
      <c r="A4879" s="3">
        <v>4878.0</v>
      </c>
      <c r="B4879" s="4" t="str">
        <f>IFERROR(__xludf.DUMMYFUNCTION("""COMPUTED_VALUE"""),"C#;SQL;VBA;Other(s):")</f>
        <v>C#;SQL;VBA;Other(s):</v>
      </c>
    </row>
    <row r="4880">
      <c r="A4880" s="3">
        <v>4879.0</v>
      </c>
      <c r="B4880" s="4" t="str">
        <f>IFERROR(__xludf.DUMMYFUNCTION("""COMPUTED_VALUE"""),"Java;Python;SQL")</f>
        <v>Java;Python;SQL</v>
      </c>
    </row>
    <row r="4881">
      <c r="A4881" s="3">
        <v>4880.0</v>
      </c>
      <c r="B4881" s="4" t="str">
        <f>IFERROR(__xludf.DUMMYFUNCTION("""COMPUTED_VALUE"""),"C#")</f>
        <v>C#</v>
      </c>
    </row>
    <row r="4882">
      <c r="A4882" s="3">
        <v>4881.0</v>
      </c>
      <c r="B4882" s="4" t="str">
        <f>IFERROR(__xludf.DUMMYFUNCTION("""COMPUTED_VALUE"""),"C;C++;C#;HTML/CSS;Java;JavaScript;Objective-C;SQL;Swift")</f>
        <v>C;C++;C#;HTML/CSS;Java;JavaScript;Objective-C;SQL;Swift</v>
      </c>
    </row>
    <row r="4883">
      <c r="A4883" s="3">
        <v>4882.0</v>
      </c>
      <c r="B4883" s="4" t="str">
        <f>IFERROR(__xludf.DUMMYFUNCTION("""COMPUTED_VALUE"""),"Bash/Shell/PowerShell;HTML/CSS;JavaScript;Objective-C;PHP;Python;SQL;Swift;TypeScript")</f>
        <v>Bash/Shell/PowerShell;HTML/CSS;JavaScript;Objective-C;PHP;Python;SQL;Swift;TypeScript</v>
      </c>
    </row>
    <row r="4884">
      <c r="A4884" s="3">
        <v>4883.0</v>
      </c>
      <c r="B4884" s="4" t="str">
        <f>IFERROR(__xludf.DUMMYFUNCTION("""COMPUTED_VALUE"""),"C#;Python;SQL")</f>
        <v>C#;Python;SQL</v>
      </c>
    </row>
    <row r="4885">
      <c r="A4885" s="3">
        <v>4884.0</v>
      </c>
      <c r="B4885" s="4" t="str">
        <f>IFERROR(__xludf.DUMMYFUNCTION("""COMPUTED_VALUE"""),"PHP")</f>
        <v>PHP</v>
      </c>
    </row>
    <row r="4886">
      <c r="A4886" s="3">
        <v>4885.0</v>
      </c>
      <c r="B4886" s="4" t="str">
        <f>IFERROR(__xludf.DUMMYFUNCTION("""COMPUTED_VALUE"""),"Bash/Shell/PowerShell;SQL")</f>
        <v>Bash/Shell/PowerShell;SQL</v>
      </c>
    </row>
    <row r="4887">
      <c r="A4887" s="3">
        <v>4886.0</v>
      </c>
      <c r="B4887" s="4" t="str">
        <f>IFERROR(__xludf.DUMMYFUNCTION("""COMPUTED_VALUE"""),"Java;Python;Scala")</f>
        <v>Java;Python;Scala</v>
      </c>
    </row>
    <row r="4888">
      <c r="A4888" s="3">
        <v>4887.0</v>
      </c>
      <c r="B4888" s="4" t="str">
        <f>IFERROR(__xludf.DUMMYFUNCTION("""COMPUTED_VALUE"""),"Python")</f>
        <v>Python</v>
      </c>
    </row>
    <row r="4889">
      <c r="A4889" s="3">
        <v>4888.0</v>
      </c>
      <c r="B4889" s="4" t="str">
        <f>IFERROR(__xludf.DUMMYFUNCTION("""COMPUTED_VALUE"""),"Bash/Shell/PowerShell;C#;Go;HTML/CSS;Java;JavaScript;PHP;Python;SQL")</f>
        <v>Bash/Shell/PowerShell;C#;Go;HTML/CSS;Java;JavaScript;PHP;Python;SQL</v>
      </c>
    </row>
    <row r="4890">
      <c r="A4890" s="3">
        <v>4889.0</v>
      </c>
      <c r="B4890" s="4" t="str">
        <f>IFERROR(__xludf.DUMMYFUNCTION("""COMPUTED_VALUE"""),"Bash/Shell/PowerShell;C;C++;HTML/CSS;JavaScript;Python;SQL")</f>
        <v>Bash/Shell/PowerShell;C;C++;HTML/CSS;JavaScript;Python;SQL</v>
      </c>
    </row>
    <row r="4891">
      <c r="A4891" s="3">
        <v>4890.0</v>
      </c>
      <c r="B4891" s="4" t="str">
        <f>IFERROR(__xludf.DUMMYFUNCTION("""COMPUTED_VALUE"""),"Bash/Shell/PowerShell;C#;HTML/CSS;JavaScript;Python;SQL")</f>
        <v>Bash/Shell/PowerShell;C#;HTML/CSS;JavaScript;Python;SQL</v>
      </c>
    </row>
    <row r="4892">
      <c r="A4892" s="3">
        <v>4891.0</v>
      </c>
      <c r="B4892" s="4" t="str">
        <f>IFERROR(__xludf.DUMMYFUNCTION("""COMPUTED_VALUE"""),"Bash/Shell/PowerShell;HTML/CSS;Java;JavaScript;Python;TypeScript")</f>
        <v>Bash/Shell/PowerShell;HTML/CSS;Java;JavaScript;Python;TypeScript</v>
      </c>
    </row>
    <row r="4893">
      <c r="A4893" s="3">
        <v>4892.0</v>
      </c>
      <c r="B4893" s="4" t="str">
        <f>IFERROR(__xludf.DUMMYFUNCTION("""COMPUTED_VALUE"""),"Bash/Shell/PowerShell;C;C#;Python;SQL;Other(s):")</f>
        <v>Bash/Shell/PowerShell;C;C#;Python;SQL;Other(s):</v>
      </c>
    </row>
    <row r="4894">
      <c r="A4894" s="3">
        <v>4893.0</v>
      </c>
      <c r="B4894" s="4" t="str">
        <f>IFERROR(__xludf.DUMMYFUNCTION("""COMPUTED_VALUE"""),"Bash/Shell/PowerShell;C++;Other(s):")</f>
        <v>Bash/Shell/PowerShell;C++;Other(s):</v>
      </c>
    </row>
    <row r="4895">
      <c r="A4895" s="3">
        <v>4894.0</v>
      </c>
      <c r="B4895" s="4" t="str">
        <f>IFERROR(__xludf.DUMMYFUNCTION("""COMPUTED_VALUE"""),"HTML/CSS;JavaScript")</f>
        <v>HTML/CSS;JavaScript</v>
      </c>
    </row>
    <row r="4896">
      <c r="A4896" s="3">
        <v>4895.0</v>
      </c>
      <c r="B4896" s="4" t="str">
        <f>IFERROR(__xludf.DUMMYFUNCTION("""COMPUTED_VALUE"""),"Java;Python;Other(s):")</f>
        <v>Java;Python;Other(s):</v>
      </c>
    </row>
    <row r="4897">
      <c r="A4897" s="3">
        <v>4896.0</v>
      </c>
      <c r="B4897" s="4" t="str">
        <f>IFERROR(__xludf.DUMMYFUNCTION("""COMPUTED_VALUE"""),"Bash/Shell/PowerShell;C;C++;C#;Python;SQL;VBA")</f>
        <v>Bash/Shell/PowerShell;C;C++;C#;Python;SQL;VBA</v>
      </c>
    </row>
    <row r="4898">
      <c r="A4898" s="3">
        <v>4897.0</v>
      </c>
      <c r="B4898" s="4" t="str">
        <f>IFERROR(__xludf.DUMMYFUNCTION("""COMPUTED_VALUE"""),"C++;HTML/CSS;JavaScript;PHP;SQL")</f>
        <v>C++;HTML/CSS;JavaScript;PHP;SQL</v>
      </c>
    </row>
    <row r="4899">
      <c r="A4899" s="3">
        <v>4898.0</v>
      </c>
      <c r="B4899" s="4" t="str">
        <f>IFERROR(__xludf.DUMMYFUNCTION("""COMPUTED_VALUE"""),"C;HTML/CSS;Java;JavaScript;Kotlin;Objective-C;Swift;TypeScript")</f>
        <v>C;HTML/CSS;Java;JavaScript;Kotlin;Objective-C;Swift;TypeScript</v>
      </c>
    </row>
    <row r="4900">
      <c r="A4900" s="3">
        <v>4899.0</v>
      </c>
      <c r="B4900" s="4" t="str">
        <f>IFERROR(__xludf.DUMMYFUNCTION("""COMPUTED_VALUE"""),"Dart;Java;Python")</f>
        <v>Dart;Java;Python</v>
      </c>
    </row>
    <row r="4901">
      <c r="A4901" s="3">
        <v>4900.0</v>
      </c>
      <c r="B4901" s="4" t="str">
        <f>IFERROR(__xludf.DUMMYFUNCTION("""COMPUTED_VALUE"""),"HTML/CSS;JavaScript;PHP;SQL")</f>
        <v>HTML/CSS;JavaScript;PHP;SQL</v>
      </c>
    </row>
    <row r="4902">
      <c r="A4902" s="3">
        <v>4901.0</v>
      </c>
      <c r="B4902" s="4" t="str">
        <f>IFERROR(__xludf.DUMMYFUNCTION("""COMPUTED_VALUE"""),"Java;R;VBA;Other(s):")</f>
        <v>Java;R;VBA;Other(s):</v>
      </c>
    </row>
    <row r="4903">
      <c r="A4903" s="3">
        <v>4902.0</v>
      </c>
      <c r="B4903" s="4" t="str">
        <f>IFERROR(__xludf.DUMMYFUNCTION("""COMPUTED_VALUE"""),"Bash/Shell/PowerShell;C#;HTML/CSS;JavaScript;Python;SQL;TypeScript")</f>
        <v>Bash/Shell/PowerShell;C#;HTML/CSS;JavaScript;Python;SQL;TypeScript</v>
      </c>
    </row>
    <row r="4904">
      <c r="A4904" s="3">
        <v>4903.0</v>
      </c>
      <c r="B4904" s="4" t="str">
        <f>IFERROR(__xludf.DUMMYFUNCTION("""COMPUTED_VALUE"""),"Bash/Shell/PowerShell;HTML/CSS;Python;Ruby")</f>
        <v>Bash/Shell/PowerShell;HTML/CSS;Python;Ruby</v>
      </c>
    </row>
    <row r="4905">
      <c r="A4905" s="3">
        <v>4904.0</v>
      </c>
      <c r="B4905" s="4" t="str">
        <f>IFERROR(__xludf.DUMMYFUNCTION("""COMPUTED_VALUE"""),"C;C++;C#;HTML/CSS;JavaScript;PHP;Python;R;SQL")</f>
        <v>C;C++;C#;HTML/CSS;JavaScript;PHP;Python;R;SQL</v>
      </c>
    </row>
    <row r="4906">
      <c r="A4906" s="3">
        <v>4905.0</v>
      </c>
      <c r="B4906" s="4" t="str">
        <f>IFERROR(__xludf.DUMMYFUNCTION("""COMPUTED_VALUE"""),"C#;HTML/CSS;JavaScript;TypeScript")</f>
        <v>C#;HTML/CSS;JavaScript;TypeScript</v>
      </c>
    </row>
    <row r="4907">
      <c r="A4907" s="3">
        <v>4906.0</v>
      </c>
      <c r="B4907" s="4" t="str">
        <f>IFERROR(__xludf.DUMMYFUNCTION("""COMPUTED_VALUE"""),"C#;HTML/CSS;JavaScript;SQL;TypeScript")</f>
        <v>C#;HTML/CSS;JavaScript;SQL;TypeScript</v>
      </c>
    </row>
    <row r="4908">
      <c r="A4908" s="3">
        <v>4907.0</v>
      </c>
      <c r="B4908" s="4" t="str">
        <f>IFERROR(__xludf.DUMMYFUNCTION("""COMPUTED_VALUE"""),"Go;HTML/CSS;JavaScript;Kotlin;Python")</f>
        <v>Go;HTML/CSS;JavaScript;Kotlin;Python</v>
      </c>
    </row>
    <row r="4909">
      <c r="A4909" s="3">
        <v>4908.0</v>
      </c>
      <c r="B4909" s="4" t="str">
        <f>IFERROR(__xludf.DUMMYFUNCTION("""COMPUTED_VALUE"""),"Bash/Shell/PowerShell;C#;HTML/CSS;JavaScript;PHP;SQL")</f>
        <v>Bash/Shell/PowerShell;C#;HTML/CSS;JavaScript;PHP;SQL</v>
      </c>
    </row>
    <row r="4910">
      <c r="A4910" s="3">
        <v>4909.0</v>
      </c>
      <c r="B4910" s="4" t="str">
        <f>IFERROR(__xludf.DUMMYFUNCTION("""COMPUTED_VALUE"""),"Bash/Shell/PowerShell;C#;JavaScript;TypeScript")</f>
        <v>Bash/Shell/PowerShell;C#;JavaScript;TypeScript</v>
      </c>
    </row>
    <row r="4911">
      <c r="A4911" s="3">
        <v>4910.0</v>
      </c>
      <c r="B4911" s="4" t="str">
        <f>IFERROR(__xludf.DUMMYFUNCTION("""COMPUTED_VALUE"""),"HTML/CSS;JavaScript")</f>
        <v>HTML/CSS;JavaScript</v>
      </c>
    </row>
    <row r="4912">
      <c r="A4912" s="3">
        <v>4911.0</v>
      </c>
      <c r="B4912" s="4" t="str">
        <f>IFERROR(__xludf.DUMMYFUNCTION("""COMPUTED_VALUE"""),"Other(s):")</f>
        <v>Other(s):</v>
      </c>
    </row>
    <row r="4913">
      <c r="A4913" s="3">
        <v>4912.0</v>
      </c>
      <c r="B4913" s="4" t="str">
        <f>IFERROR(__xludf.DUMMYFUNCTION("""COMPUTED_VALUE"""),"C#;HTML/CSS;JavaScript;PHP;Python;SQL;TypeScript")</f>
        <v>C#;HTML/CSS;JavaScript;PHP;Python;SQL;TypeScript</v>
      </c>
    </row>
    <row r="4914">
      <c r="A4914" s="3">
        <v>4913.0</v>
      </c>
      <c r="B4914" s="4" t="str">
        <f>IFERROR(__xludf.DUMMYFUNCTION("""COMPUTED_VALUE"""),"Bash/Shell/PowerShell;C#;HTML/CSS;Java;JavaScript;Python;Scala;Other(s):")</f>
        <v>Bash/Shell/PowerShell;C#;HTML/CSS;Java;JavaScript;Python;Scala;Other(s):</v>
      </c>
    </row>
    <row r="4915">
      <c r="A4915" s="3">
        <v>4914.0</v>
      </c>
      <c r="B4915" s="4" t="str">
        <f>IFERROR(__xludf.DUMMYFUNCTION("""COMPUTED_VALUE"""),"Java")</f>
        <v>Java</v>
      </c>
    </row>
    <row r="4916">
      <c r="A4916" s="3">
        <v>4915.0</v>
      </c>
      <c r="B4916" s="4" t="str">
        <f>IFERROR(__xludf.DUMMYFUNCTION("""COMPUTED_VALUE"""),"Bash/Shell/PowerShell;C#;Elixir;HTML/CSS;JavaScript;SQL")</f>
        <v>Bash/Shell/PowerShell;C#;Elixir;HTML/CSS;JavaScript;SQL</v>
      </c>
    </row>
    <row r="4917">
      <c r="A4917" s="3">
        <v>4916.0</v>
      </c>
      <c r="B4917" s="4" t="str">
        <f>IFERROR(__xludf.DUMMYFUNCTION("""COMPUTED_VALUE"""),"Bash/Shell/PowerShell;HTML/CSS;JavaScript;PHP;SQL")</f>
        <v>Bash/Shell/PowerShell;HTML/CSS;JavaScript;PHP;SQL</v>
      </c>
    </row>
    <row r="4918">
      <c r="A4918" s="3">
        <v>4917.0</v>
      </c>
      <c r="B4918" s="4" t="str">
        <f>IFERROR(__xludf.DUMMYFUNCTION("""COMPUTED_VALUE"""),"HTML/CSS;JavaScript;Python;TypeScript")</f>
        <v>HTML/CSS;JavaScript;Python;TypeScript</v>
      </c>
    </row>
    <row r="4919">
      <c r="A4919" s="3">
        <v>4918.0</v>
      </c>
      <c r="B4919" s="4" t="str">
        <f>IFERROR(__xludf.DUMMYFUNCTION("""COMPUTED_VALUE"""),"HTML/CSS;JavaScript")</f>
        <v>HTML/CSS;JavaScript</v>
      </c>
    </row>
    <row r="4920">
      <c r="A4920" s="3">
        <v>4919.0</v>
      </c>
      <c r="B4920" s="4" t="str">
        <f>IFERROR(__xludf.DUMMYFUNCTION("""COMPUTED_VALUE"""),"HTML/CSS;Java;JavaScript;PHP;SQL")</f>
        <v>HTML/CSS;Java;JavaScript;PHP;SQL</v>
      </c>
    </row>
    <row r="4921">
      <c r="A4921" s="3">
        <v>4920.0</v>
      </c>
      <c r="B4921" s="4" t="str">
        <f>IFERROR(__xludf.DUMMYFUNCTION("""COMPUTED_VALUE"""),"Bash/Shell/PowerShell;SQL;VBA")</f>
        <v>Bash/Shell/PowerShell;SQL;VBA</v>
      </c>
    </row>
    <row r="4922">
      <c r="A4922" s="3">
        <v>4921.0</v>
      </c>
      <c r="B4922" s="4" t="str">
        <f>IFERROR(__xludf.DUMMYFUNCTION("""COMPUTED_VALUE"""),"HTML/CSS;JavaScript;PHP;SQL")</f>
        <v>HTML/CSS;JavaScript;PHP;SQL</v>
      </c>
    </row>
    <row r="4923">
      <c r="A4923" s="3">
        <v>4922.0</v>
      </c>
      <c r="B4923" s="4" t="str">
        <f>IFERROR(__xludf.DUMMYFUNCTION("""COMPUTED_VALUE"""),"Bash/Shell/PowerShell;C;Dart;Go;Java;JavaScript;Python")</f>
        <v>Bash/Shell/PowerShell;C;Dart;Go;Java;JavaScript;Python</v>
      </c>
    </row>
    <row r="4924">
      <c r="A4924" s="3">
        <v>4923.0</v>
      </c>
      <c r="B4924" s="4" t="str">
        <f>IFERROR(__xludf.DUMMYFUNCTION("""COMPUTED_VALUE"""),"C#")</f>
        <v>C#</v>
      </c>
    </row>
    <row r="4925">
      <c r="A4925" s="3">
        <v>4924.0</v>
      </c>
      <c r="B4925" s="4" t="str">
        <f>IFERROR(__xludf.DUMMYFUNCTION("""COMPUTED_VALUE"""),"C++;HTML/CSS;JavaScript;PHP;SQL")</f>
        <v>C++;HTML/CSS;JavaScript;PHP;SQL</v>
      </c>
    </row>
    <row r="4926">
      <c r="A4926" s="3">
        <v>4925.0</v>
      </c>
      <c r="B4926" s="4" t="str">
        <f>IFERROR(__xludf.DUMMYFUNCTION("""COMPUTED_VALUE"""),"C;HTML/CSS;Java;JavaScript;PHP;Python;SQL;Other(s):")</f>
        <v>C;HTML/CSS;Java;JavaScript;PHP;Python;SQL;Other(s):</v>
      </c>
    </row>
    <row r="4927">
      <c r="A4927" s="3">
        <v>4926.0</v>
      </c>
      <c r="B4927" s="4" t="str">
        <f>IFERROR(__xludf.DUMMYFUNCTION("""COMPUTED_VALUE"""),"C#;HTML/CSS;JavaScript")</f>
        <v>C#;HTML/CSS;JavaScript</v>
      </c>
    </row>
    <row r="4928">
      <c r="A4928" s="3">
        <v>4927.0</v>
      </c>
      <c r="B4928" s="4" t="str">
        <f>IFERROR(__xludf.DUMMYFUNCTION("""COMPUTED_VALUE"""),"Bash/Shell/PowerShell;C;C++;Other(s):")</f>
        <v>Bash/Shell/PowerShell;C;C++;Other(s):</v>
      </c>
    </row>
    <row r="4929">
      <c r="A4929" s="3">
        <v>4928.0</v>
      </c>
      <c r="B4929" s="4" t="str">
        <f>IFERROR(__xludf.DUMMYFUNCTION("""COMPUTED_VALUE"""),"Java;Kotlin;Python;SQL")</f>
        <v>Java;Kotlin;Python;SQL</v>
      </c>
    </row>
    <row r="4930">
      <c r="A4930" s="3">
        <v>4929.0</v>
      </c>
      <c r="B4930" s="4" t="str">
        <f>IFERROR(__xludf.DUMMYFUNCTION("""COMPUTED_VALUE"""),"HTML/CSS;JavaScript;Ruby;SQL")</f>
        <v>HTML/CSS;JavaScript;Ruby;SQL</v>
      </c>
    </row>
    <row r="4931">
      <c r="A4931" s="3">
        <v>4930.0</v>
      </c>
      <c r="B4931" s="4" t="str">
        <f>IFERROR(__xludf.DUMMYFUNCTION("""COMPUTED_VALUE"""),"C++;C#;HTML/CSS;JavaScript;PHP;SQL")</f>
        <v>C++;C#;HTML/CSS;JavaScript;PHP;SQL</v>
      </c>
    </row>
    <row r="4932">
      <c r="A4932" s="3">
        <v>4931.0</v>
      </c>
      <c r="B4932" s="4" t="str">
        <f>IFERROR(__xludf.DUMMYFUNCTION("""COMPUTED_VALUE"""),"C;C++;HTML/CSS;JavaScript;PHP;Python")</f>
        <v>C;C++;HTML/CSS;JavaScript;PHP;Python</v>
      </c>
    </row>
    <row r="4933">
      <c r="A4933" s="3">
        <v>4932.0</v>
      </c>
      <c r="B4933" s="4" t="str">
        <f>IFERROR(__xludf.DUMMYFUNCTION("""COMPUTED_VALUE"""),"C#")</f>
        <v>C#</v>
      </c>
    </row>
    <row r="4934">
      <c r="A4934" s="3">
        <v>4933.0</v>
      </c>
      <c r="B4934" s="4" t="str">
        <f>IFERROR(__xludf.DUMMYFUNCTION("""COMPUTED_VALUE"""),"Bash/Shell/PowerShell;Go;HTML/CSS;Java;JavaScript;Kotlin;Python;SQL")</f>
        <v>Bash/Shell/PowerShell;Go;HTML/CSS;Java;JavaScript;Kotlin;Python;SQL</v>
      </c>
    </row>
    <row r="4935">
      <c r="A4935" s="3">
        <v>4934.0</v>
      </c>
      <c r="B4935" s="4" t="str">
        <f>IFERROR(__xludf.DUMMYFUNCTION("""COMPUTED_VALUE"""),"C++;Java;Other(s):")</f>
        <v>C++;Java;Other(s):</v>
      </c>
    </row>
    <row r="4936">
      <c r="A4936" s="3">
        <v>4935.0</v>
      </c>
      <c r="B4936" s="4" t="str">
        <f>IFERROR(__xludf.DUMMYFUNCTION("""COMPUTED_VALUE"""),"Assembly;Bash/Shell/PowerShell;C;C++;Java;JavaScript;Python")</f>
        <v>Assembly;Bash/Shell/PowerShell;C;C++;Java;JavaScript;Python</v>
      </c>
    </row>
    <row r="4937">
      <c r="A4937" s="3">
        <v>4936.0</v>
      </c>
      <c r="B4937" s="4" t="str">
        <f>IFERROR(__xludf.DUMMYFUNCTION("""COMPUTED_VALUE"""),"Assembly;Bash/Shell/PowerShell;C;HTML/CSS;Java;JavaScript;PHP;SQL;TypeScript")</f>
        <v>Assembly;Bash/Shell/PowerShell;C;HTML/CSS;Java;JavaScript;PHP;SQL;TypeScript</v>
      </c>
    </row>
    <row r="4938">
      <c r="A4938" s="3">
        <v>4937.0</v>
      </c>
      <c r="B4938" s="4" t="str">
        <f>IFERROR(__xludf.DUMMYFUNCTION("""COMPUTED_VALUE"""),"C;C++;VBA")</f>
        <v>C;C++;VBA</v>
      </c>
    </row>
    <row r="4939">
      <c r="A4939" s="3">
        <v>4938.0</v>
      </c>
      <c r="B4939" s="4" t="str">
        <f>IFERROR(__xludf.DUMMYFUNCTION("""COMPUTED_VALUE"""),"Bash/Shell/PowerShell;HTML/CSS;JavaScript;PHP;Python;R;SQL;WebAssembly")</f>
        <v>Bash/Shell/PowerShell;HTML/CSS;JavaScript;PHP;Python;R;SQL;WebAssembly</v>
      </c>
    </row>
    <row r="4940">
      <c r="A4940" s="3">
        <v>4939.0</v>
      </c>
      <c r="B4940" s="4" t="str">
        <f>IFERROR(__xludf.DUMMYFUNCTION("""COMPUTED_VALUE"""),"C++;HTML/CSS;JavaScript;SQL;TypeScript")</f>
        <v>C++;HTML/CSS;JavaScript;SQL;TypeScript</v>
      </c>
    </row>
    <row r="4941">
      <c r="A4941" s="3">
        <v>4940.0</v>
      </c>
      <c r="B4941" s="4" t="str">
        <f>IFERROR(__xludf.DUMMYFUNCTION("""COMPUTED_VALUE"""),"C;C++;HTML/CSS;Java;JavaScript;Ruby;Swift")</f>
        <v>C;C++;HTML/CSS;Java;JavaScript;Ruby;Swift</v>
      </c>
    </row>
    <row r="4942">
      <c r="A4942" s="3">
        <v>4941.0</v>
      </c>
      <c r="B4942" s="4" t="str">
        <f>IFERROR(__xludf.DUMMYFUNCTION("""COMPUTED_VALUE"""),"Bash/Shell/PowerShell;C++;HTML/CSS;JavaScript;Python;SQL;VBA")</f>
        <v>Bash/Shell/PowerShell;C++;HTML/CSS;JavaScript;Python;SQL;VBA</v>
      </c>
    </row>
    <row r="4943">
      <c r="A4943" s="3">
        <v>4942.0</v>
      </c>
      <c r="B4943" s="4" t="str">
        <f>IFERROR(__xludf.DUMMYFUNCTION("""COMPUTED_VALUE"""),"Bash/Shell/PowerShell;Python;SQL")</f>
        <v>Bash/Shell/PowerShell;Python;SQL</v>
      </c>
    </row>
    <row r="4944">
      <c r="A4944" s="3">
        <v>4943.0</v>
      </c>
      <c r="B4944" s="4" t="str">
        <f>IFERROR(__xludf.DUMMYFUNCTION("""COMPUTED_VALUE"""),"C;C++;HTML/CSS;Java;JavaScript;PHP;Python;SQL;Swift;TypeScript")</f>
        <v>C;C++;HTML/CSS;Java;JavaScript;PHP;Python;SQL;Swift;TypeScript</v>
      </c>
    </row>
    <row r="4945">
      <c r="A4945" s="3">
        <v>4944.0</v>
      </c>
      <c r="B4945" s="4" t="str">
        <f>IFERROR(__xludf.DUMMYFUNCTION("""COMPUTED_VALUE"""),"Java;Kotlin")</f>
        <v>Java;Kotlin</v>
      </c>
    </row>
    <row r="4946">
      <c r="A4946" s="3">
        <v>4945.0</v>
      </c>
      <c r="B4946" s="4" t="str">
        <f>IFERROR(__xludf.DUMMYFUNCTION("""COMPUTED_VALUE"""),"HTML/CSS;JavaScript;PHP")</f>
        <v>HTML/CSS;JavaScript;PHP</v>
      </c>
    </row>
    <row r="4947">
      <c r="A4947" s="3">
        <v>4946.0</v>
      </c>
      <c r="B4947" s="4" t="str">
        <f>IFERROR(__xludf.DUMMYFUNCTION("""COMPUTED_VALUE"""),"C++;HTML/CSS;Java;Python;SQL")</f>
        <v>C++;HTML/CSS;Java;Python;SQL</v>
      </c>
    </row>
    <row r="4948">
      <c r="A4948" s="3">
        <v>4947.0</v>
      </c>
      <c r="B4948" s="4" t="str">
        <f>IFERROR(__xludf.DUMMYFUNCTION("""COMPUTED_VALUE"""),"Dart;HTML/CSS;JavaScript;TypeScript")</f>
        <v>Dart;HTML/CSS;JavaScript;TypeScript</v>
      </c>
    </row>
    <row r="4949">
      <c r="A4949" s="3">
        <v>4948.0</v>
      </c>
      <c r="B4949" s="4" t="str">
        <f>IFERROR(__xludf.DUMMYFUNCTION("""COMPUTED_VALUE"""),"Bash/Shell/PowerShell;C#;HTML/CSS;JavaScript;SQL;TypeScript")</f>
        <v>Bash/Shell/PowerShell;C#;HTML/CSS;JavaScript;SQL;TypeScript</v>
      </c>
    </row>
    <row r="4950">
      <c r="A4950" s="3">
        <v>4949.0</v>
      </c>
      <c r="B4950" s="4" t="str">
        <f>IFERROR(__xludf.DUMMYFUNCTION("""COMPUTED_VALUE"""),"Bash/Shell/PowerShell;C;C++;Python")</f>
        <v>Bash/Shell/PowerShell;C;C++;Python</v>
      </c>
    </row>
    <row r="4951">
      <c r="A4951" s="3">
        <v>4950.0</v>
      </c>
      <c r="B4951" s="4" t="str">
        <f>IFERROR(__xludf.DUMMYFUNCTION("""COMPUTED_VALUE"""),"Bash/Shell/PowerShell;HTML/CSS;Java;JavaScript;Python;Ruby;SQL;Swift")</f>
        <v>Bash/Shell/PowerShell;HTML/CSS;Java;JavaScript;Python;Ruby;SQL;Swift</v>
      </c>
    </row>
    <row r="4952">
      <c r="A4952" s="3">
        <v>4951.0</v>
      </c>
      <c r="B4952" s="4" t="str">
        <f>IFERROR(__xludf.DUMMYFUNCTION("""COMPUTED_VALUE"""),"Other(s):")</f>
        <v>Other(s):</v>
      </c>
    </row>
    <row r="4953">
      <c r="A4953" s="3">
        <v>4952.0</v>
      </c>
      <c r="B4953" s="4" t="str">
        <f>IFERROR(__xludf.DUMMYFUNCTION("""COMPUTED_VALUE"""),"Java;JavaScript")</f>
        <v>Java;JavaScript</v>
      </c>
    </row>
    <row r="4954">
      <c r="A4954" s="3">
        <v>4953.0</v>
      </c>
      <c r="B4954" s="4" t="str">
        <f>IFERROR(__xludf.DUMMYFUNCTION("""COMPUTED_VALUE"""),"C++;C#;HTML/CSS;Java;JavaScript;SQL")</f>
        <v>C++;C#;HTML/CSS;Java;JavaScript;SQL</v>
      </c>
    </row>
    <row r="4955">
      <c r="A4955" s="3">
        <v>4954.0</v>
      </c>
      <c r="B4955" s="4" t="str">
        <f>IFERROR(__xludf.DUMMYFUNCTION("""COMPUTED_VALUE"""),"HTML/CSS;JavaScript;PHP;SQL")</f>
        <v>HTML/CSS;JavaScript;PHP;SQL</v>
      </c>
    </row>
    <row r="4956">
      <c r="A4956" s="3">
        <v>4955.0</v>
      </c>
      <c r="B4956" s="4" t="str">
        <f>IFERROR(__xludf.DUMMYFUNCTION("""COMPUTED_VALUE"""),"Bash/Shell/PowerShell;C#;SQL")</f>
        <v>Bash/Shell/PowerShell;C#;SQL</v>
      </c>
    </row>
    <row r="4957">
      <c r="A4957" s="3">
        <v>4956.0</v>
      </c>
      <c r="B4957" s="4" t="str">
        <f>IFERROR(__xludf.DUMMYFUNCTION("""COMPUTED_VALUE"""),"HTML/CSS;Java;JavaScript;TypeScript")</f>
        <v>HTML/CSS;Java;JavaScript;TypeScript</v>
      </c>
    </row>
    <row r="4958">
      <c r="A4958" s="3">
        <v>4957.0</v>
      </c>
      <c r="B4958" s="4" t="str">
        <f>IFERROR(__xludf.DUMMYFUNCTION("""COMPUTED_VALUE"""),"JavaScript")</f>
        <v>JavaScript</v>
      </c>
    </row>
    <row r="4959">
      <c r="A4959" s="3">
        <v>4958.0</v>
      </c>
      <c r="B4959" s="4" t="str">
        <f>IFERROR(__xludf.DUMMYFUNCTION("""COMPUTED_VALUE"""),"HTML/CSS;Java;JavaScript;Python;SQL")</f>
        <v>HTML/CSS;Java;JavaScript;Python;SQL</v>
      </c>
    </row>
    <row r="4960">
      <c r="A4960" s="3">
        <v>4959.0</v>
      </c>
      <c r="B4960" s="4" t="str">
        <f>IFERROR(__xludf.DUMMYFUNCTION("""COMPUTED_VALUE"""),"Bash/Shell/PowerShell;Java;SQL")</f>
        <v>Bash/Shell/PowerShell;Java;SQL</v>
      </c>
    </row>
    <row r="4961">
      <c r="A4961" s="3">
        <v>4960.0</v>
      </c>
      <c r="B4961" s="4" t="str">
        <f>IFERROR(__xludf.DUMMYFUNCTION("""COMPUTED_VALUE"""),"HTML/CSS;JavaScript")</f>
        <v>HTML/CSS;JavaScript</v>
      </c>
    </row>
    <row r="4962">
      <c r="A4962" s="3">
        <v>4961.0</v>
      </c>
      <c r="B4962" s="4" t="str">
        <f>IFERROR(__xludf.DUMMYFUNCTION("""COMPUTED_VALUE"""),"Bash/Shell/PowerShell;C;C++;Python")</f>
        <v>Bash/Shell/PowerShell;C;C++;Python</v>
      </c>
    </row>
    <row r="4963">
      <c r="A4963" s="3">
        <v>4962.0</v>
      </c>
      <c r="B4963" s="4" t="str">
        <f>IFERROR(__xludf.DUMMYFUNCTION("""COMPUTED_VALUE"""),"Bash/Shell/PowerShell;Python;R")</f>
        <v>Bash/Shell/PowerShell;Python;R</v>
      </c>
    </row>
    <row r="4964">
      <c r="A4964" s="3">
        <v>4963.0</v>
      </c>
      <c r="B4964" s="4" t="str">
        <f>IFERROR(__xludf.DUMMYFUNCTION("""COMPUTED_VALUE"""),"C#;HTML/CSS;Java;JavaScript;SQL;TypeScript")</f>
        <v>C#;HTML/CSS;Java;JavaScript;SQL;TypeScript</v>
      </c>
    </row>
    <row r="4965">
      <c r="A4965" s="3">
        <v>4964.0</v>
      </c>
      <c r="B4965" s="4" t="str">
        <f>IFERROR(__xludf.DUMMYFUNCTION("""COMPUTED_VALUE"""),"Python;SQL")</f>
        <v>Python;SQL</v>
      </c>
    </row>
    <row r="4966">
      <c r="A4966" s="3">
        <v>4965.0</v>
      </c>
      <c r="B4966" s="4" t="str">
        <f>IFERROR(__xludf.DUMMYFUNCTION("""COMPUTED_VALUE"""),"HTML/CSS;JavaScript;PHP;SQL")</f>
        <v>HTML/CSS;JavaScript;PHP;SQL</v>
      </c>
    </row>
    <row r="4967">
      <c r="A4967" s="3">
        <v>4966.0</v>
      </c>
      <c r="B4967" s="4" t="str">
        <f>IFERROR(__xludf.DUMMYFUNCTION("""COMPUTED_VALUE"""),"Bash/Shell/PowerShell;HTML/CSS;Python;TypeScript")</f>
        <v>Bash/Shell/PowerShell;HTML/CSS;Python;TypeScript</v>
      </c>
    </row>
    <row r="4968">
      <c r="A4968" s="3">
        <v>4967.0</v>
      </c>
      <c r="B4968" s="4" t="str">
        <f>IFERROR(__xludf.DUMMYFUNCTION("""COMPUTED_VALUE"""),"C#;HTML/CSS;JavaScript;TypeScript")</f>
        <v>C#;HTML/CSS;JavaScript;TypeScript</v>
      </c>
    </row>
    <row r="4969">
      <c r="A4969" s="3">
        <v>4968.0</v>
      </c>
      <c r="B4969" s="4" t="str">
        <f>IFERROR(__xludf.DUMMYFUNCTION("""COMPUTED_VALUE"""),"C;C++;C#;Python")</f>
        <v>C;C++;C#;Python</v>
      </c>
    </row>
    <row r="4970">
      <c r="A4970" s="3">
        <v>4969.0</v>
      </c>
      <c r="B4970" s="4" t="str">
        <f>IFERROR(__xludf.DUMMYFUNCTION("""COMPUTED_VALUE"""),"Python;SQL")</f>
        <v>Python;SQL</v>
      </c>
    </row>
    <row r="4971">
      <c r="A4971" s="3">
        <v>4970.0</v>
      </c>
      <c r="B4971" s="4" t="str">
        <f>IFERROR(__xludf.DUMMYFUNCTION("""COMPUTED_VALUE"""),"Assembly;HTML/CSS;Java;JavaScript;SQL;TypeScript")</f>
        <v>Assembly;HTML/CSS;Java;JavaScript;SQL;TypeScript</v>
      </c>
    </row>
    <row r="4972">
      <c r="A4972" s="3">
        <v>4971.0</v>
      </c>
      <c r="B4972" s="4" t="str">
        <f>IFERROR(__xludf.DUMMYFUNCTION("""COMPUTED_VALUE"""),"Python;SQL")</f>
        <v>Python;SQL</v>
      </c>
    </row>
    <row r="4973">
      <c r="A4973" s="3">
        <v>4972.0</v>
      </c>
      <c r="B4973" s="4" t="str">
        <f>IFERROR(__xludf.DUMMYFUNCTION("""COMPUTED_VALUE"""),"Bash/Shell/PowerShell;C++;C#;Python")</f>
        <v>Bash/Shell/PowerShell;C++;C#;Python</v>
      </c>
    </row>
    <row r="4974">
      <c r="A4974" s="3">
        <v>4973.0</v>
      </c>
      <c r="B4974" s="4" t="str">
        <f>IFERROR(__xludf.DUMMYFUNCTION("""COMPUTED_VALUE"""),"HTML/CSS;Java;JavaScript;Kotlin;Objective-C;Ruby;Swift")</f>
        <v>HTML/CSS;Java;JavaScript;Kotlin;Objective-C;Ruby;Swift</v>
      </c>
    </row>
    <row r="4975">
      <c r="A4975" s="3">
        <v>4974.0</v>
      </c>
      <c r="B4975" s="4" t="str">
        <f>IFERROR(__xludf.DUMMYFUNCTION("""COMPUTED_VALUE"""),"C#;Java;Objective-C")</f>
        <v>C#;Java;Objective-C</v>
      </c>
    </row>
    <row r="4976">
      <c r="A4976" s="3">
        <v>4975.0</v>
      </c>
      <c r="B4976" s="4" t="str">
        <f>IFERROR(__xludf.DUMMYFUNCTION("""COMPUTED_VALUE"""),"Bash/Shell/PowerShell;HTML/CSS;Java;JavaScript;Scala;SQL;TypeScript")</f>
        <v>Bash/Shell/PowerShell;HTML/CSS;Java;JavaScript;Scala;SQL;TypeScript</v>
      </c>
    </row>
    <row r="4977">
      <c r="A4977" s="3">
        <v>4976.0</v>
      </c>
      <c r="B4977" s="4" t="str">
        <f>IFERROR(__xludf.DUMMYFUNCTION("""COMPUTED_VALUE"""),"C;C++;HTML/CSS;Java;JavaScript;Python")</f>
        <v>C;C++;HTML/CSS;Java;JavaScript;Python</v>
      </c>
    </row>
    <row r="4978">
      <c r="A4978" s="3">
        <v>4977.0</v>
      </c>
      <c r="B4978" s="4" t="str">
        <f>IFERROR(__xludf.DUMMYFUNCTION("""COMPUTED_VALUE"""),"HTML/CSS;Java;Python")</f>
        <v>HTML/CSS;Java;Python</v>
      </c>
    </row>
    <row r="4979">
      <c r="A4979" s="3">
        <v>4978.0</v>
      </c>
      <c r="B4979" s="4" t="str">
        <f>IFERROR(__xludf.DUMMYFUNCTION("""COMPUTED_VALUE"""),"HTML/CSS")</f>
        <v>HTML/CSS</v>
      </c>
    </row>
    <row r="4980">
      <c r="A4980" s="3">
        <v>4979.0</v>
      </c>
      <c r="B4980" s="4" t="str">
        <f>IFERROR(__xludf.DUMMYFUNCTION("""COMPUTED_VALUE"""),"C++;C#;HTML/CSS;Java;JavaScript;R;Ruby;SQL")</f>
        <v>C++;C#;HTML/CSS;Java;JavaScript;R;Ruby;SQL</v>
      </c>
    </row>
    <row r="4981">
      <c r="A4981" s="3">
        <v>4980.0</v>
      </c>
      <c r="B4981" s="4" t="str">
        <f>IFERROR(__xludf.DUMMYFUNCTION("""COMPUTED_VALUE"""),"Bash/Shell/PowerShell;HTML/CSS;Ruby;SQL")</f>
        <v>Bash/Shell/PowerShell;HTML/CSS;Ruby;SQL</v>
      </c>
    </row>
    <row r="4982">
      <c r="A4982" s="3">
        <v>4981.0</v>
      </c>
      <c r="B4982" s="4" t="str">
        <f>IFERROR(__xludf.DUMMYFUNCTION("""COMPUTED_VALUE"""),"Bash/Shell/PowerShell;HTML/CSS;Java;JavaScript;SQL")</f>
        <v>Bash/Shell/PowerShell;HTML/CSS;Java;JavaScript;SQL</v>
      </c>
    </row>
    <row r="4983">
      <c r="A4983" s="3">
        <v>4982.0</v>
      </c>
      <c r="B4983" s="4" t="str">
        <f>IFERROR(__xludf.DUMMYFUNCTION("""COMPUTED_VALUE"""),"C;Java;Kotlin")</f>
        <v>C;Java;Kotlin</v>
      </c>
    </row>
    <row r="4984">
      <c r="A4984" s="3">
        <v>4983.0</v>
      </c>
      <c r="B4984" s="4" t="str">
        <f>IFERROR(__xludf.DUMMYFUNCTION("""COMPUTED_VALUE"""),"HTML/CSS;JavaScript;SQL")</f>
        <v>HTML/CSS;JavaScript;SQL</v>
      </c>
    </row>
    <row r="4985">
      <c r="A4985" s="3">
        <v>4984.0</v>
      </c>
      <c r="B4985" s="4" t="str">
        <f>IFERROR(__xludf.DUMMYFUNCTION("""COMPUTED_VALUE"""),"HTML/CSS;Java;JavaScript;Python;SQL")</f>
        <v>HTML/CSS;Java;JavaScript;Python;SQL</v>
      </c>
    </row>
    <row r="4986">
      <c r="A4986" s="3">
        <v>4985.0</v>
      </c>
      <c r="B4986" s="4" t="str">
        <f>IFERROR(__xludf.DUMMYFUNCTION("""COMPUTED_VALUE"""),"HTML/CSS;JavaScript;PHP;SQL")</f>
        <v>HTML/CSS;JavaScript;PHP;SQL</v>
      </c>
    </row>
    <row r="4987">
      <c r="A4987" s="3">
        <v>4986.0</v>
      </c>
      <c r="B4987" s="4" t="str">
        <f>IFERROR(__xludf.DUMMYFUNCTION("""COMPUTED_VALUE"""),"C#;HTML/CSS;JavaScript")</f>
        <v>C#;HTML/CSS;JavaScript</v>
      </c>
    </row>
    <row r="4988">
      <c r="A4988" s="3">
        <v>4987.0</v>
      </c>
      <c r="B4988" s="4" t="str">
        <f>IFERROR(__xludf.DUMMYFUNCTION("""COMPUTED_VALUE"""),"C++;HTML/CSS;JavaScript;PHP")</f>
        <v>C++;HTML/CSS;JavaScript;PHP</v>
      </c>
    </row>
    <row r="4989">
      <c r="A4989" s="3">
        <v>4988.0</v>
      </c>
      <c r="B4989" s="4" t="str">
        <f>IFERROR(__xludf.DUMMYFUNCTION("""COMPUTED_VALUE"""),"Assembly;Dart;Go;Python;Scala;WebAssembly")</f>
        <v>Assembly;Dart;Go;Python;Scala;WebAssembly</v>
      </c>
    </row>
    <row r="4990">
      <c r="A4990" s="3">
        <v>4989.0</v>
      </c>
      <c r="B4990" s="4" t="str">
        <f>IFERROR(__xludf.DUMMYFUNCTION("""COMPUTED_VALUE"""),"Bash/Shell/PowerShell;HTML/CSS;JavaScript;PHP;Python;SQL;TypeScript")</f>
        <v>Bash/Shell/PowerShell;HTML/CSS;JavaScript;PHP;Python;SQL;TypeScript</v>
      </c>
    </row>
    <row r="4991">
      <c r="A4991" s="3">
        <v>4990.0</v>
      </c>
      <c r="B4991" s="4" t="str">
        <f>IFERROR(__xludf.DUMMYFUNCTION("""COMPUTED_VALUE"""),"Bash/Shell/PowerShell;HTML/CSS;JavaScript;Python;SQL")</f>
        <v>Bash/Shell/PowerShell;HTML/CSS;JavaScript;Python;SQL</v>
      </c>
    </row>
    <row r="4992">
      <c r="A4992" s="3">
        <v>4991.0</v>
      </c>
      <c r="B4992" s="4" t="str">
        <f>IFERROR(__xludf.DUMMYFUNCTION("""COMPUTED_VALUE"""),"Bash/Shell/PowerShell;HTML/CSS;Java;PHP")</f>
        <v>Bash/Shell/PowerShell;HTML/CSS;Java;PHP</v>
      </c>
    </row>
    <row r="4993">
      <c r="A4993" s="3">
        <v>4992.0</v>
      </c>
      <c r="B4993" s="4" t="str">
        <f>IFERROR(__xludf.DUMMYFUNCTION("""COMPUTED_VALUE"""),"C#;Go;HTML/CSS;JavaScript;PHP")</f>
        <v>C#;Go;HTML/CSS;JavaScript;PHP</v>
      </c>
    </row>
    <row r="4994">
      <c r="A4994" s="3">
        <v>4993.0</v>
      </c>
      <c r="B4994" s="4" t="str">
        <f>IFERROR(__xludf.DUMMYFUNCTION("""COMPUTED_VALUE"""),"Bash/Shell/PowerShell;C;C++;HTML/CSS;Java;Python;SQL")</f>
        <v>Bash/Shell/PowerShell;C;C++;HTML/CSS;Java;Python;SQL</v>
      </c>
    </row>
    <row r="4995">
      <c r="A4995" s="3">
        <v>4994.0</v>
      </c>
      <c r="B4995" s="4" t="str">
        <f>IFERROR(__xludf.DUMMYFUNCTION("""COMPUTED_VALUE"""),"Bash/Shell/PowerShell;Java;JavaScript;Python")</f>
        <v>Bash/Shell/PowerShell;Java;JavaScript;Python</v>
      </c>
    </row>
    <row r="4996">
      <c r="A4996" s="3">
        <v>4995.0</v>
      </c>
      <c r="B4996" s="4" t="str">
        <f>IFERROR(__xludf.DUMMYFUNCTION("""COMPUTED_VALUE"""),"HTML/CSS;Java;JavaScript")</f>
        <v>HTML/CSS;Java;JavaScript</v>
      </c>
    </row>
    <row r="4997">
      <c r="A4997" s="3">
        <v>4996.0</v>
      </c>
      <c r="B4997" s="4" t="str">
        <f>IFERROR(__xludf.DUMMYFUNCTION("""COMPUTED_VALUE"""),"Assembly;C#;Python;SQL;VBA")</f>
        <v>Assembly;C#;Python;SQL;VBA</v>
      </c>
    </row>
    <row r="4998">
      <c r="A4998" s="3">
        <v>4997.0</v>
      </c>
      <c r="B4998" s="4" t="str">
        <f>IFERROR(__xludf.DUMMYFUNCTION("""COMPUTED_VALUE"""),"HTML/CSS;JavaScript;PHP;SQL")</f>
        <v>HTML/CSS;JavaScript;PHP;SQL</v>
      </c>
    </row>
    <row r="4999">
      <c r="A4999" s="3">
        <v>4998.0</v>
      </c>
      <c r="B4999" s="4" t="str">
        <f>IFERROR(__xludf.DUMMYFUNCTION("""COMPUTED_VALUE"""),"HTML/CSS;Python;R")</f>
        <v>HTML/CSS;Python;R</v>
      </c>
    </row>
    <row r="5000">
      <c r="A5000" s="3">
        <v>4999.0</v>
      </c>
      <c r="B5000" s="4" t="str">
        <f>IFERROR(__xludf.DUMMYFUNCTION("""COMPUTED_VALUE"""),"Bash/Shell/PowerShell;C#;Go;HTML/CSS;JavaScript;Python;SQL;TypeScript")</f>
        <v>Bash/Shell/PowerShell;C#;Go;HTML/CSS;JavaScript;Python;SQL;TypeScript</v>
      </c>
    </row>
    <row r="5001">
      <c r="A5001" s="3">
        <v>5000.0</v>
      </c>
      <c r="B5001" s="4" t="str">
        <f>IFERROR(__xludf.DUMMYFUNCTION("""COMPUTED_VALUE"""),"C;C++;Go;Java;Ruby;SQL")</f>
        <v>C;C++;Go;Java;Ruby;SQL</v>
      </c>
    </row>
    <row r="5002">
      <c r="A5002" s="3">
        <v>5001.0</v>
      </c>
      <c r="B5002" s="4" t="str">
        <f>IFERROR(__xludf.DUMMYFUNCTION("""COMPUTED_VALUE"""),"C#;HTML/CSS;JavaScript;SQL")</f>
        <v>C#;HTML/CSS;JavaScript;SQL</v>
      </c>
    </row>
    <row r="5003">
      <c r="A5003" s="3">
        <v>5002.0</v>
      </c>
      <c r="B5003" s="4" t="str">
        <f>IFERROR(__xludf.DUMMYFUNCTION("""COMPUTED_VALUE"""),"Bash/Shell/PowerShell;C#;Go;Scala;TypeScript")</f>
        <v>Bash/Shell/PowerShell;C#;Go;Scala;TypeScript</v>
      </c>
    </row>
    <row r="5004">
      <c r="A5004" s="3">
        <v>5003.0</v>
      </c>
      <c r="B5004" s="4" t="str">
        <f>IFERROR(__xludf.DUMMYFUNCTION("""COMPUTED_VALUE"""),"Bash/Shell/PowerShell;HTML/CSS;Python;Rust;SQL")</f>
        <v>Bash/Shell/PowerShell;HTML/CSS;Python;Rust;SQL</v>
      </c>
    </row>
    <row r="5005">
      <c r="A5005" s="3">
        <v>5004.0</v>
      </c>
      <c r="B5005" s="4" t="str">
        <f>IFERROR(__xludf.DUMMYFUNCTION("""COMPUTED_VALUE"""),"JavaScript")</f>
        <v>JavaScript</v>
      </c>
    </row>
    <row r="5006">
      <c r="A5006" s="3">
        <v>5005.0</v>
      </c>
      <c r="B5006" s="4" t="str">
        <f>IFERROR(__xludf.DUMMYFUNCTION("""COMPUTED_VALUE"""),"Bash/Shell/PowerShell;Go;HTML/CSS;Java;JavaScript;PHP;Python;Ruby;SQL")</f>
        <v>Bash/Shell/PowerShell;Go;HTML/CSS;Java;JavaScript;PHP;Python;Ruby;SQL</v>
      </c>
    </row>
    <row r="5007">
      <c r="A5007" s="3">
        <v>5006.0</v>
      </c>
      <c r="B5007" s="4" t="str">
        <f>IFERROR(__xludf.DUMMYFUNCTION("""COMPUTED_VALUE"""),"Bash/Shell/PowerShell;HTML/CSS;Java;JavaScript;SQL;TypeScript")</f>
        <v>Bash/Shell/PowerShell;HTML/CSS;Java;JavaScript;SQL;TypeScript</v>
      </c>
    </row>
    <row r="5008">
      <c r="A5008" s="3">
        <v>5007.0</v>
      </c>
      <c r="B5008" s="4" t="str">
        <f>IFERROR(__xludf.DUMMYFUNCTION("""COMPUTED_VALUE"""),"Bash/Shell/PowerShell;JavaScript;Python")</f>
        <v>Bash/Shell/PowerShell;JavaScript;Python</v>
      </c>
    </row>
    <row r="5009">
      <c r="A5009" s="3">
        <v>5008.0</v>
      </c>
      <c r="B5009" s="4" t="str">
        <f>IFERROR(__xludf.DUMMYFUNCTION("""COMPUTED_VALUE"""),"C;HTML/CSS;Java;JavaScript;Objective-C;PHP;SQL;Other(s):")</f>
        <v>C;HTML/CSS;Java;JavaScript;Objective-C;PHP;SQL;Other(s):</v>
      </c>
    </row>
    <row r="5010">
      <c r="A5010" s="3">
        <v>5009.0</v>
      </c>
      <c r="B5010" s="4" t="str">
        <f>IFERROR(__xludf.DUMMYFUNCTION("""COMPUTED_VALUE"""),"C++")</f>
        <v>C++</v>
      </c>
    </row>
    <row r="5011">
      <c r="A5011" s="3">
        <v>5010.0</v>
      </c>
      <c r="B5011" s="4" t="str">
        <f>IFERROR(__xludf.DUMMYFUNCTION("""COMPUTED_VALUE"""),"Java;JavaScript;Scala;SQL")</f>
        <v>Java;JavaScript;Scala;SQL</v>
      </c>
    </row>
    <row r="5012">
      <c r="A5012" s="3">
        <v>5011.0</v>
      </c>
      <c r="B5012" s="4" t="str">
        <f>IFERROR(__xludf.DUMMYFUNCTION("""COMPUTED_VALUE"""),"Bash/Shell/PowerShell;PHP;Python")</f>
        <v>Bash/Shell/PowerShell;PHP;Python</v>
      </c>
    </row>
    <row r="5013">
      <c r="A5013" s="3">
        <v>5012.0</v>
      </c>
      <c r="B5013" s="4" t="str">
        <f>IFERROR(__xludf.DUMMYFUNCTION("""COMPUTED_VALUE"""),"Bash/Shell/PowerShell;HTML/CSS;JavaScript;Objective-C;Python;SQL;TypeScript")</f>
        <v>Bash/Shell/PowerShell;HTML/CSS;JavaScript;Objective-C;Python;SQL;TypeScript</v>
      </c>
    </row>
    <row r="5014">
      <c r="A5014" s="3">
        <v>5013.0</v>
      </c>
      <c r="B5014" s="4" t="str">
        <f>IFERROR(__xludf.DUMMYFUNCTION("""COMPUTED_VALUE"""),"Go;HTML/CSS;Java;JavaScript;Rust;SQL")</f>
        <v>Go;HTML/CSS;Java;JavaScript;Rust;SQL</v>
      </c>
    </row>
    <row r="5015">
      <c r="A5015" s="3">
        <v>5014.0</v>
      </c>
      <c r="B5015" s="4" t="str">
        <f>IFERROR(__xludf.DUMMYFUNCTION("""COMPUTED_VALUE"""),"C;Java;Python;R;SQL;WebAssembly")</f>
        <v>C;Java;Python;R;SQL;WebAssembly</v>
      </c>
    </row>
    <row r="5016">
      <c r="A5016" s="3">
        <v>5015.0</v>
      </c>
      <c r="B5016" s="4" t="str">
        <f>IFERROR(__xludf.DUMMYFUNCTION("""COMPUTED_VALUE"""),"Bash/Shell/PowerShell;Clojure;Go;HTML/CSS;Java;JavaScript;Kotlin;Objective-C;Python;Rust;SQL;Swift;TypeScript")</f>
        <v>Bash/Shell/PowerShell;Clojure;Go;HTML/CSS;Java;JavaScript;Kotlin;Objective-C;Python;Rust;SQL;Swift;TypeScript</v>
      </c>
    </row>
    <row r="5017">
      <c r="A5017" s="3">
        <v>5016.0</v>
      </c>
      <c r="B5017" s="4" t="str">
        <f>IFERROR(__xludf.DUMMYFUNCTION("""COMPUTED_VALUE"""),"C;C++;C#")</f>
        <v>C;C++;C#</v>
      </c>
    </row>
    <row r="5018">
      <c r="A5018" s="3">
        <v>5017.0</v>
      </c>
      <c r="B5018" s="4" t="str">
        <f>IFERROR(__xludf.DUMMYFUNCTION("""COMPUTED_VALUE"""),"Python;Other(s):")</f>
        <v>Python;Other(s):</v>
      </c>
    </row>
    <row r="5019">
      <c r="A5019" s="3">
        <v>5018.0</v>
      </c>
      <c r="B5019" s="4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5020">
      <c r="A5020" s="3">
        <v>5019.0</v>
      </c>
      <c r="B5020" s="4" t="str">
        <f>IFERROR(__xludf.DUMMYFUNCTION("""COMPUTED_VALUE"""),"C#;SQL")</f>
        <v>C#;SQL</v>
      </c>
    </row>
    <row r="5021">
      <c r="A5021" s="3">
        <v>5020.0</v>
      </c>
      <c r="B5021" s="4" t="str">
        <f>IFERROR(__xludf.DUMMYFUNCTION("""COMPUTED_VALUE"""),"Bash/Shell/PowerShell;C++;C#;HTML/CSS;JavaScript;SQL;TypeScript")</f>
        <v>Bash/Shell/PowerShell;C++;C#;HTML/CSS;JavaScript;SQL;TypeScript</v>
      </c>
    </row>
    <row r="5022">
      <c r="A5022" s="3">
        <v>5021.0</v>
      </c>
      <c r="B5022" s="4" t="str">
        <f>IFERROR(__xludf.DUMMYFUNCTION("""COMPUTED_VALUE"""),"Bash/Shell/PowerShell;C#;HTML/CSS;JavaScript;PHP;Ruby;SQL;VBA")</f>
        <v>Bash/Shell/PowerShell;C#;HTML/CSS;JavaScript;PHP;Ruby;SQL;VBA</v>
      </c>
    </row>
    <row r="5023">
      <c r="A5023" s="3">
        <v>5022.0</v>
      </c>
      <c r="B5023" s="4" t="str">
        <f>IFERROR(__xludf.DUMMYFUNCTION("""COMPUTED_VALUE"""),"Bash/Shell/PowerShell;C;C++;HTML/CSS;Java;JavaScript;SQL;TypeScript;Other(s):")</f>
        <v>Bash/Shell/PowerShell;C;C++;HTML/CSS;Java;JavaScript;SQL;TypeScript;Other(s):</v>
      </c>
    </row>
    <row r="5024">
      <c r="A5024" s="3">
        <v>5023.0</v>
      </c>
      <c r="B5024" s="4" t="str">
        <f>IFERROR(__xludf.DUMMYFUNCTION("""COMPUTED_VALUE"""),"Bash/Shell/PowerShell;JavaScript;PHP;Python;SQL;Other(s):")</f>
        <v>Bash/Shell/PowerShell;JavaScript;PHP;Python;SQL;Other(s):</v>
      </c>
    </row>
    <row r="5025">
      <c r="A5025" s="3">
        <v>5024.0</v>
      </c>
      <c r="B5025" s="4" t="str">
        <f>IFERROR(__xludf.DUMMYFUNCTION("""COMPUTED_VALUE"""),"C++;JavaScript")</f>
        <v>C++;JavaScript</v>
      </c>
    </row>
    <row r="5026">
      <c r="A5026" s="3">
        <v>5025.0</v>
      </c>
      <c r="B5026" s="4" t="str">
        <f>IFERROR(__xludf.DUMMYFUNCTION("""COMPUTED_VALUE"""),"Bash/Shell/PowerShell;HTML/CSS;JavaScript;PHP;SQL;VBA")</f>
        <v>Bash/Shell/PowerShell;HTML/CSS;JavaScript;PHP;SQL;VBA</v>
      </c>
    </row>
    <row r="5027">
      <c r="A5027" s="3">
        <v>5026.0</v>
      </c>
      <c r="B5027" s="4" t="str">
        <f>IFERROR(__xludf.DUMMYFUNCTION("""COMPUTED_VALUE"""),"Bash/Shell/PowerShell;HTML/CSS;Java;JavaScript;Ruby;SQL;TypeScript")</f>
        <v>Bash/Shell/PowerShell;HTML/CSS;Java;JavaScript;Ruby;SQL;TypeScript</v>
      </c>
    </row>
    <row r="5028">
      <c r="A5028" s="3">
        <v>5027.0</v>
      </c>
      <c r="B5028" s="4" t="str">
        <f>IFERROR(__xludf.DUMMYFUNCTION("""COMPUTED_VALUE"""),"Bash/Shell/PowerShell;C#;HTML/CSS;JavaScript;SQL;TypeScript")</f>
        <v>Bash/Shell/PowerShell;C#;HTML/CSS;JavaScript;SQL;TypeScript</v>
      </c>
    </row>
    <row r="5029">
      <c r="A5029" s="3">
        <v>5028.0</v>
      </c>
      <c r="B5029" s="4" t="str">
        <f>IFERROR(__xludf.DUMMYFUNCTION("""COMPUTED_VALUE"""),"C;C++;Objective-C")</f>
        <v>C;C++;Objective-C</v>
      </c>
    </row>
    <row r="5030">
      <c r="A5030" s="3">
        <v>5029.0</v>
      </c>
      <c r="B5030" s="4" t="str">
        <f>IFERROR(__xludf.DUMMYFUNCTION("""COMPUTED_VALUE"""),"C;Python")</f>
        <v>C;Python</v>
      </c>
    </row>
    <row r="5031">
      <c r="A5031" s="3">
        <v>5030.0</v>
      </c>
      <c r="B5031" s="4" t="str">
        <f>IFERROR(__xludf.DUMMYFUNCTION("""COMPUTED_VALUE"""),"Other(s):")</f>
        <v>Other(s):</v>
      </c>
    </row>
    <row r="5032">
      <c r="A5032" s="3">
        <v>5031.0</v>
      </c>
      <c r="B5032" s="4" t="str">
        <f>IFERROR(__xludf.DUMMYFUNCTION("""COMPUTED_VALUE"""),"C#;Go;Java;JavaScript;Python;SQL")</f>
        <v>C#;Go;Java;JavaScript;Python;SQL</v>
      </c>
    </row>
    <row r="5033">
      <c r="A5033" s="3">
        <v>5032.0</v>
      </c>
      <c r="B5033" s="4" t="str">
        <f>IFERROR(__xludf.DUMMYFUNCTION("""COMPUTED_VALUE"""),"Bash/Shell/PowerShell;C;HTML/CSS;Java;JavaScript;Objective-C")</f>
        <v>Bash/Shell/PowerShell;C;HTML/CSS;Java;JavaScript;Objective-C</v>
      </c>
    </row>
    <row r="5034">
      <c r="A5034" s="3">
        <v>5033.0</v>
      </c>
      <c r="B5034" s="4" t="str">
        <f>IFERROR(__xludf.DUMMYFUNCTION("""COMPUTED_VALUE"""),"HTML/CSS;Python")</f>
        <v>HTML/CSS;Python</v>
      </c>
    </row>
    <row r="5035">
      <c r="A5035" s="3">
        <v>5034.0</v>
      </c>
      <c r="B5035" s="4" t="str">
        <f>IFERROR(__xludf.DUMMYFUNCTION("""COMPUTED_VALUE"""),"HTML/CSS;JavaScript;PHP;SQL")</f>
        <v>HTML/CSS;JavaScript;PHP;SQL</v>
      </c>
    </row>
    <row r="5036">
      <c r="A5036" s="3">
        <v>5035.0</v>
      </c>
      <c r="B5036" s="4" t="str">
        <f>IFERROR(__xludf.DUMMYFUNCTION("""COMPUTED_VALUE"""),"C#;HTML/CSS;Java;JavaScript;SQL")</f>
        <v>C#;HTML/CSS;Java;JavaScript;SQL</v>
      </c>
    </row>
    <row r="5037">
      <c r="A5037" s="3">
        <v>5036.0</v>
      </c>
      <c r="B5037" s="4" t="str">
        <f>IFERROR(__xludf.DUMMYFUNCTION("""COMPUTED_VALUE"""),"C#;HTML/CSS;JavaScript;SQL")</f>
        <v>C#;HTML/CSS;JavaScript;SQL</v>
      </c>
    </row>
    <row r="5038">
      <c r="A5038" s="3">
        <v>5037.0</v>
      </c>
      <c r="B5038" s="4" t="str">
        <f>IFERROR(__xludf.DUMMYFUNCTION("""COMPUTED_VALUE"""),"Bash/Shell/PowerShell;C#;HTML/CSS;JavaScript;SQL")</f>
        <v>Bash/Shell/PowerShell;C#;HTML/CSS;JavaScript;SQL</v>
      </c>
    </row>
    <row r="5039">
      <c r="A5039" s="3">
        <v>5038.0</v>
      </c>
      <c r="B5039" s="4" t="str">
        <f>IFERROR(__xludf.DUMMYFUNCTION("""COMPUTED_VALUE"""),"Assembly;C;C++;C#;HTML/CSS;Java;JavaScript;PHP;Python;Ruby;SQL;TypeScript")</f>
        <v>Assembly;C;C++;C#;HTML/CSS;Java;JavaScript;PHP;Python;Ruby;SQL;TypeScript</v>
      </c>
    </row>
    <row r="5040">
      <c r="A5040" s="3">
        <v>5039.0</v>
      </c>
      <c r="B5040" s="4" t="str">
        <f>IFERROR(__xludf.DUMMYFUNCTION("""COMPUTED_VALUE"""),"Python;SQL")</f>
        <v>Python;SQL</v>
      </c>
    </row>
    <row r="5041">
      <c r="A5041" s="3">
        <v>5040.0</v>
      </c>
      <c r="B5041" s="4" t="str">
        <f>IFERROR(__xludf.DUMMYFUNCTION("""COMPUTED_VALUE"""),"Bash/Shell/PowerShell;C;HTML/CSS;JavaScript;Python;SQL;Swift")</f>
        <v>Bash/Shell/PowerShell;C;HTML/CSS;JavaScript;Python;SQL;Swift</v>
      </c>
    </row>
    <row r="5042">
      <c r="A5042" s="3">
        <v>5041.0</v>
      </c>
      <c r="B5042" s="4" t="str">
        <f>IFERROR(__xludf.DUMMYFUNCTION("""COMPUTED_VALUE"""),"C#;Rust")</f>
        <v>C#;Rust</v>
      </c>
    </row>
    <row r="5043">
      <c r="A5043" s="3">
        <v>5042.0</v>
      </c>
      <c r="B5043" s="4" t="str">
        <f>IFERROR(__xludf.DUMMYFUNCTION("""COMPUTED_VALUE"""),"C++;C#;SQL")</f>
        <v>C++;C#;SQL</v>
      </c>
    </row>
    <row r="5044">
      <c r="A5044" s="3">
        <v>5043.0</v>
      </c>
      <c r="B5044" s="4" t="str">
        <f>IFERROR(__xludf.DUMMYFUNCTION("""COMPUTED_VALUE"""),"Bash/Shell/PowerShell;C;C++;Erlang;HTML/CSS;Java;JavaScript;Python;TypeScript")</f>
        <v>Bash/Shell/PowerShell;C;C++;Erlang;HTML/CSS;Java;JavaScript;Python;TypeScript</v>
      </c>
    </row>
    <row r="5045">
      <c r="A5045" s="3">
        <v>5044.0</v>
      </c>
      <c r="B5045" s="4" t="str">
        <f>IFERROR(__xludf.DUMMYFUNCTION("""COMPUTED_VALUE"""),"C;C++;HTML/CSS;Java;JavaScript;PHP;Python")</f>
        <v>C;C++;HTML/CSS;Java;JavaScript;PHP;Python</v>
      </c>
    </row>
    <row r="5046">
      <c r="A5046" s="3">
        <v>5045.0</v>
      </c>
      <c r="B5046" s="4" t="str">
        <f>IFERROR(__xludf.DUMMYFUNCTION("""COMPUTED_VALUE"""),"Go;HTML/CSS;JavaScript;Python;R;SQL")</f>
        <v>Go;HTML/CSS;JavaScript;Python;R;SQL</v>
      </c>
    </row>
    <row r="5047">
      <c r="A5047" s="3">
        <v>5046.0</v>
      </c>
      <c r="B5047" s="4" t="str">
        <f>IFERROR(__xludf.DUMMYFUNCTION("""COMPUTED_VALUE"""),"C#;HTML/CSS;Java;JavaScript;PHP;SQL;TypeScript;VBA")</f>
        <v>C#;HTML/CSS;Java;JavaScript;PHP;SQL;TypeScript;VBA</v>
      </c>
    </row>
    <row r="5048">
      <c r="A5048" s="3">
        <v>5047.0</v>
      </c>
      <c r="B5048" s="4" t="str">
        <f>IFERROR(__xludf.DUMMYFUNCTION("""COMPUTED_VALUE"""),"Bash/Shell/PowerShell;C#;Elixir;Kotlin;Ruby;SQL")</f>
        <v>Bash/Shell/PowerShell;C#;Elixir;Kotlin;Ruby;SQL</v>
      </c>
    </row>
    <row r="5049">
      <c r="A5049" s="3">
        <v>5048.0</v>
      </c>
      <c r="B5049" s="4" t="str">
        <f>IFERROR(__xludf.DUMMYFUNCTION("""COMPUTED_VALUE"""),"C++;C#;HTML/CSS;Java;JavaScript;SQL")</f>
        <v>C++;C#;HTML/CSS;Java;JavaScript;SQL</v>
      </c>
    </row>
    <row r="5050">
      <c r="A5050" s="3">
        <v>5049.0</v>
      </c>
      <c r="B5050" s="4" t="str">
        <f>IFERROR(__xludf.DUMMYFUNCTION("""COMPUTED_VALUE"""),"Scala;Other(s):")</f>
        <v>Scala;Other(s):</v>
      </c>
    </row>
    <row r="5051">
      <c r="A5051" s="3">
        <v>5050.0</v>
      </c>
      <c r="B5051" s="4" t="str">
        <f>IFERROR(__xludf.DUMMYFUNCTION("""COMPUTED_VALUE"""),"Java;JavaScript;SQL")</f>
        <v>Java;JavaScript;SQL</v>
      </c>
    </row>
    <row r="5052">
      <c r="A5052" s="3">
        <v>5051.0</v>
      </c>
      <c r="B5052" s="4" t="str">
        <f>IFERROR(__xludf.DUMMYFUNCTION("""COMPUTED_VALUE"""),"C#;HTML/CSS;JavaScript")</f>
        <v>C#;HTML/CSS;JavaScript</v>
      </c>
    </row>
    <row r="5053">
      <c r="A5053" s="3">
        <v>5052.0</v>
      </c>
      <c r="B5053" s="4" t="str">
        <f>IFERROR(__xludf.DUMMYFUNCTION("""COMPUTED_VALUE"""),"Bash/Shell/PowerShell;Clojure;HTML/CSS;JavaScript;Python;SQL")</f>
        <v>Bash/Shell/PowerShell;Clojure;HTML/CSS;JavaScript;Python;SQL</v>
      </c>
    </row>
    <row r="5054">
      <c r="A5054" s="3">
        <v>5053.0</v>
      </c>
      <c r="B5054" s="4" t="str">
        <f>IFERROR(__xludf.DUMMYFUNCTION("""COMPUTED_VALUE"""),"Bash/Shell/PowerShell;C;Java;JavaScript;Python;Scala;SQL;TypeScript")</f>
        <v>Bash/Shell/PowerShell;C;Java;JavaScript;Python;Scala;SQL;TypeScript</v>
      </c>
    </row>
    <row r="5055">
      <c r="A5055" s="3">
        <v>5054.0</v>
      </c>
      <c r="B5055" s="4" t="str">
        <f>IFERROR(__xludf.DUMMYFUNCTION("""COMPUTED_VALUE"""),"HTML/CSS;Java;SQL;TypeScript")</f>
        <v>HTML/CSS;Java;SQL;TypeScript</v>
      </c>
    </row>
    <row r="5056">
      <c r="A5056" s="3">
        <v>5055.0</v>
      </c>
      <c r="B5056" s="4" t="str">
        <f>IFERROR(__xludf.DUMMYFUNCTION("""COMPUTED_VALUE"""),"C#;HTML/CSS;JavaScript;Python;Ruby")</f>
        <v>C#;HTML/CSS;JavaScript;Python;Ruby</v>
      </c>
    </row>
    <row r="5057">
      <c r="A5057" s="3">
        <v>5056.0</v>
      </c>
      <c r="B5057" s="4" t="str">
        <f>IFERROR(__xludf.DUMMYFUNCTION("""COMPUTED_VALUE"""),"Bash/Shell/PowerShell;C#;HTML/CSS;JavaScript;SQL")</f>
        <v>Bash/Shell/PowerShell;C#;HTML/CSS;JavaScript;SQL</v>
      </c>
    </row>
    <row r="5058">
      <c r="A5058" s="3">
        <v>5057.0</v>
      </c>
      <c r="B5058" s="4" t="str">
        <f>IFERROR(__xludf.DUMMYFUNCTION("""COMPUTED_VALUE"""),"C;C++;C#;HTML/CSS")</f>
        <v>C;C++;C#;HTML/CSS</v>
      </c>
    </row>
    <row r="5059">
      <c r="A5059" s="3">
        <v>5058.0</v>
      </c>
      <c r="B5059" s="4" t="str">
        <f>IFERROR(__xludf.DUMMYFUNCTION("""COMPUTED_VALUE"""),"Assembly;C;C++;C#;HTML/CSS;Java;JavaScript;PHP;Python;R;SQL")</f>
        <v>Assembly;C;C++;C#;HTML/CSS;Java;JavaScript;PHP;Python;R;SQL</v>
      </c>
    </row>
    <row r="5060">
      <c r="A5060" s="3">
        <v>5059.0</v>
      </c>
      <c r="B5060" s="4" t="str">
        <f>IFERROR(__xludf.DUMMYFUNCTION("""COMPUTED_VALUE"""),"Bash/Shell/PowerShell;C#;HTML/CSS;JavaScript;PHP;Python")</f>
        <v>Bash/Shell/PowerShell;C#;HTML/CSS;JavaScript;PHP;Python</v>
      </c>
    </row>
    <row r="5061">
      <c r="A5061" s="3">
        <v>5060.0</v>
      </c>
      <c r="B5061" s="4" t="str">
        <f>IFERROR(__xludf.DUMMYFUNCTION("""COMPUTED_VALUE"""),"HTML/CSS;JavaScript;Python;SQL")</f>
        <v>HTML/CSS;JavaScript;Python;SQL</v>
      </c>
    </row>
    <row r="5062">
      <c r="A5062" s="3">
        <v>5061.0</v>
      </c>
      <c r="B5062" s="4" t="str">
        <f>IFERROR(__xludf.DUMMYFUNCTION("""COMPUTED_VALUE"""),"Bash/Shell/PowerShell;C#;HTML/CSS;TypeScript")</f>
        <v>Bash/Shell/PowerShell;C#;HTML/CSS;TypeScript</v>
      </c>
    </row>
    <row r="5063">
      <c r="A5063" s="3">
        <v>5062.0</v>
      </c>
      <c r="B5063" s="4" t="str">
        <f>IFERROR(__xludf.DUMMYFUNCTION("""COMPUTED_VALUE"""),"HTML/CSS;Java;JavaScript;Python;SQL;WebAssembly")</f>
        <v>HTML/CSS;Java;JavaScript;Python;SQL;WebAssembly</v>
      </c>
    </row>
    <row r="5064">
      <c r="A5064" s="3">
        <v>5063.0</v>
      </c>
      <c r="B5064" s="4" t="str">
        <f>IFERROR(__xludf.DUMMYFUNCTION("""COMPUTED_VALUE"""),"HTML/CSS;JavaScript;PHP;Python;TypeScript")</f>
        <v>HTML/CSS;JavaScript;PHP;Python;TypeScript</v>
      </c>
    </row>
    <row r="5065">
      <c r="A5065" s="3">
        <v>5064.0</v>
      </c>
      <c r="B5065" s="4" t="str">
        <f>IFERROR(__xludf.DUMMYFUNCTION("""COMPUTED_VALUE"""),"HTML/CSS;JavaScript;PHP;SQL")</f>
        <v>HTML/CSS;JavaScript;PHP;SQL</v>
      </c>
    </row>
    <row r="5066">
      <c r="A5066" s="3">
        <v>5065.0</v>
      </c>
      <c r="B5066" s="4" t="str">
        <f>IFERROR(__xludf.DUMMYFUNCTION("""COMPUTED_VALUE"""),"HTML/CSS;JavaScript;PHP;Python;SQL")</f>
        <v>HTML/CSS;JavaScript;PHP;Python;SQL</v>
      </c>
    </row>
    <row r="5067">
      <c r="A5067" s="3">
        <v>5066.0</v>
      </c>
      <c r="B5067" s="4" t="str">
        <f>IFERROR(__xludf.DUMMYFUNCTION("""COMPUTED_VALUE"""),"Bash/Shell/PowerShell;C#;HTML/CSS;Java;JavaScript;Python;SQL")</f>
        <v>Bash/Shell/PowerShell;C#;HTML/CSS;Java;JavaScript;Python;SQL</v>
      </c>
    </row>
    <row r="5068">
      <c r="A5068" s="3">
        <v>5067.0</v>
      </c>
      <c r="B5068" s="4" t="str">
        <f>IFERROR(__xludf.DUMMYFUNCTION("""COMPUTED_VALUE"""),"Bash/Shell/PowerShell;Go;JavaScript;PHP;Python;Ruby;Swift;TypeScript")</f>
        <v>Bash/Shell/PowerShell;Go;JavaScript;PHP;Python;Ruby;Swift;TypeScript</v>
      </c>
    </row>
    <row r="5069">
      <c r="A5069" s="3">
        <v>5068.0</v>
      </c>
      <c r="B5069" s="4" t="str">
        <f>IFERROR(__xludf.DUMMYFUNCTION("""COMPUTED_VALUE"""),"Bash/Shell/PowerShell;C++")</f>
        <v>Bash/Shell/PowerShell;C++</v>
      </c>
    </row>
    <row r="5070">
      <c r="A5070" s="3">
        <v>5069.0</v>
      </c>
      <c r="B5070" s="4" t="str">
        <f>IFERROR(__xludf.DUMMYFUNCTION("""COMPUTED_VALUE"""),"C;C++;HTML/CSS;Java;JavaScript;SQL")</f>
        <v>C;C++;HTML/CSS;Java;JavaScript;SQL</v>
      </c>
    </row>
    <row r="5071">
      <c r="A5071" s="3">
        <v>5070.0</v>
      </c>
      <c r="B5071" s="4" t="str">
        <f>IFERROR(__xludf.DUMMYFUNCTION("""COMPUTED_VALUE"""),"C#;HTML/CSS;JavaScript;SQL")</f>
        <v>C#;HTML/CSS;JavaScript;SQL</v>
      </c>
    </row>
    <row r="5072">
      <c r="A5072" s="3">
        <v>5071.0</v>
      </c>
      <c r="B5072" s="4" t="str">
        <f>IFERROR(__xludf.DUMMYFUNCTION("""COMPUTED_VALUE"""),"Bash/Shell/PowerShell;C;C++;Java;Python")</f>
        <v>Bash/Shell/PowerShell;C;C++;Java;Python</v>
      </c>
    </row>
    <row r="5073">
      <c r="A5073" s="3">
        <v>5072.0</v>
      </c>
      <c r="B5073" s="4" t="str">
        <f>IFERROR(__xludf.DUMMYFUNCTION("""COMPUTED_VALUE"""),"C#;HTML/CSS;JavaScript;Python;TypeScript")</f>
        <v>C#;HTML/CSS;JavaScript;Python;TypeScript</v>
      </c>
    </row>
    <row r="5074">
      <c r="A5074" s="3">
        <v>5073.0</v>
      </c>
      <c r="B5074" s="4" t="str">
        <f>IFERROR(__xludf.DUMMYFUNCTION("""COMPUTED_VALUE"""),"Bash/Shell/PowerShell;C;C#;HTML/CSS;JavaScript;Python;R;SQL;VBA")</f>
        <v>Bash/Shell/PowerShell;C;C#;HTML/CSS;JavaScript;Python;R;SQL;VBA</v>
      </c>
    </row>
    <row r="5075">
      <c r="A5075" s="3">
        <v>5074.0</v>
      </c>
      <c r="B5075" s="4" t="str">
        <f>IFERROR(__xludf.DUMMYFUNCTION("""COMPUTED_VALUE"""),"C;C++;C#;Java;Kotlin;SQL;Swift")</f>
        <v>C;C++;C#;Java;Kotlin;SQL;Swift</v>
      </c>
    </row>
    <row r="5076">
      <c r="A5076" s="3">
        <v>5075.0</v>
      </c>
      <c r="B5076" s="4" t="str">
        <f>IFERROR(__xludf.DUMMYFUNCTION("""COMPUTED_VALUE"""),"Java;JavaScript;Kotlin;SQL")</f>
        <v>Java;JavaScript;Kotlin;SQL</v>
      </c>
    </row>
    <row r="5077">
      <c r="A5077" s="3">
        <v>5076.0</v>
      </c>
      <c r="B5077" s="4" t="str">
        <f>IFERROR(__xludf.DUMMYFUNCTION("""COMPUTED_VALUE"""),"Bash/Shell/PowerShell;Java")</f>
        <v>Bash/Shell/PowerShell;Java</v>
      </c>
    </row>
    <row r="5078">
      <c r="A5078" s="3">
        <v>5077.0</v>
      </c>
      <c r="B5078" s="4" t="str">
        <f>IFERROR(__xludf.DUMMYFUNCTION("""COMPUTED_VALUE"""),"C;Dart;HTML/CSS;JavaScript;PHP;SQL")</f>
        <v>C;Dart;HTML/CSS;JavaScript;PHP;SQL</v>
      </c>
    </row>
    <row r="5079">
      <c r="A5079" s="3">
        <v>5078.0</v>
      </c>
      <c r="B5079" s="4" t="str">
        <f>IFERROR(__xludf.DUMMYFUNCTION("""COMPUTED_VALUE"""),"C#;HTML/CSS;JavaScript;PHP;SQL;VBA")</f>
        <v>C#;HTML/CSS;JavaScript;PHP;SQL;VBA</v>
      </c>
    </row>
    <row r="5080">
      <c r="A5080" s="3">
        <v>5079.0</v>
      </c>
      <c r="B5080" s="4" t="str">
        <f>IFERROR(__xludf.DUMMYFUNCTION("""COMPUTED_VALUE"""),"C#;Java;Kotlin")</f>
        <v>C#;Java;Kotlin</v>
      </c>
    </row>
    <row r="5081">
      <c r="A5081" s="3">
        <v>5080.0</v>
      </c>
      <c r="B5081" s="4" t="str">
        <f>IFERROR(__xludf.DUMMYFUNCTION("""COMPUTED_VALUE"""),"Java;Python;R;Scala;SQL")</f>
        <v>Java;Python;R;Scala;SQL</v>
      </c>
    </row>
    <row r="5082">
      <c r="A5082" s="3">
        <v>5081.0</v>
      </c>
      <c r="B5082" s="4" t="str">
        <f>IFERROR(__xludf.DUMMYFUNCTION("""COMPUTED_VALUE"""),"Bash/Shell/PowerShell;C#;HTML/CSS;Java;JavaScript;PHP;SQL;TypeScript")</f>
        <v>Bash/Shell/PowerShell;C#;HTML/CSS;Java;JavaScript;PHP;SQL;TypeScript</v>
      </c>
    </row>
    <row r="5083">
      <c r="A5083" s="3">
        <v>5082.0</v>
      </c>
      <c r="B5083" s="4" t="str">
        <f>IFERROR(__xludf.DUMMYFUNCTION("""COMPUTED_VALUE"""),"Java;JavaScript")</f>
        <v>Java;JavaScript</v>
      </c>
    </row>
    <row r="5084">
      <c r="A5084" s="3">
        <v>5083.0</v>
      </c>
      <c r="B5084" s="4" t="str">
        <f>IFERROR(__xludf.DUMMYFUNCTION("""COMPUTED_VALUE"""),"Bash/Shell/PowerShell;C;C++;Go;HTML/CSS;Java;JavaScript;Kotlin;Ruby;SQL;Swift")</f>
        <v>Bash/Shell/PowerShell;C;C++;Go;HTML/CSS;Java;JavaScript;Kotlin;Ruby;SQL;Swift</v>
      </c>
    </row>
    <row r="5085">
      <c r="A5085" s="3">
        <v>5084.0</v>
      </c>
      <c r="B5085" s="4" t="str">
        <f>IFERROR(__xludf.DUMMYFUNCTION("""COMPUTED_VALUE"""),"HTML/CSS;JavaScript;Kotlin;PHP;SQL")</f>
        <v>HTML/CSS;JavaScript;Kotlin;PHP;SQL</v>
      </c>
    </row>
    <row r="5086">
      <c r="A5086" s="3">
        <v>5085.0</v>
      </c>
      <c r="B5086" s="4" t="str">
        <f>IFERROR(__xludf.DUMMYFUNCTION("""COMPUTED_VALUE"""),"C++;HTML/CSS;JavaScript;Python")</f>
        <v>C++;HTML/CSS;JavaScript;Python</v>
      </c>
    </row>
    <row r="5087">
      <c r="A5087" s="3">
        <v>5086.0</v>
      </c>
      <c r="B5087" s="4" t="str">
        <f>IFERROR(__xludf.DUMMYFUNCTION("""COMPUTED_VALUE"""),"Bash/Shell/PowerShell;HTML/CSS;JavaScript;PHP;TypeScript")</f>
        <v>Bash/Shell/PowerShell;HTML/CSS;JavaScript;PHP;TypeScript</v>
      </c>
    </row>
    <row r="5088">
      <c r="A5088" s="3">
        <v>5087.0</v>
      </c>
      <c r="B5088" s="4" t="str">
        <f>IFERROR(__xludf.DUMMYFUNCTION("""COMPUTED_VALUE"""),"HTML/CSS;Java;PHP;SQL")</f>
        <v>HTML/CSS;Java;PHP;SQL</v>
      </c>
    </row>
    <row r="5089">
      <c r="A5089" s="3">
        <v>5088.0</v>
      </c>
      <c r="B5089" s="4" t="str">
        <f>IFERROR(__xludf.DUMMYFUNCTION("""COMPUTED_VALUE"""),"Bash/Shell/PowerShell;HTML/CSS;JavaScript;Python;SQL")</f>
        <v>Bash/Shell/PowerShell;HTML/CSS;JavaScript;Python;SQL</v>
      </c>
    </row>
    <row r="5090">
      <c r="A5090" s="3">
        <v>5089.0</v>
      </c>
      <c r="B5090" s="4" t="str">
        <f>IFERROR(__xludf.DUMMYFUNCTION("""COMPUTED_VALUE"""),"C#;HTML/CSS;JavaScript;SQL")</f>
        <v>C#;HTML/CSS;JavaScript;SQL</v>
      </c>
    </row>
    <row r="5091">
      <c r="A5091" s="3">
        <v>5090.0</v>
      </c>
      <c r="B5091" s="4" t="str">
        <f>IFERROR(__xludf.DUMMYFUNCTION("""COMPUTED_VALUE"""),"C++;Go;Java;JavaScript;Python;Ruby;Rust")</f>
        <v>C++;Go;Java;JavaScript;Python;Ruby;Rust</v>
      </c>
    </row>
    <row r="5092">
      <c r="A5092" s="3">
        <v>5091.0</v>
      </c>
      <c r="B5092" s="4" t="str">
        <f>IFERROR(__xludf.DUMMYFUNCTION("""COMPUTED_VALUE"""),"Bash/Shell/PowerShell;Java;Python;R;SQL")</f>
        <v>Bash/Shell/PowerShell;Java;Python;R;SQL</v>
      </c>
    </row>
    <row r="5093">
      <c r="A5093" s="3">
        <v>5092.0</v>
      </c>
      <c r="B5093" s="4" t="str">
        <f>IFERROR(__xludf.DUMMYFUNCTION("""COMPUTED_VALUE"""),"C#;Go;HTML/CSS;JavaScript;Python;SQL")</f>
        <v>C#;Go;HTML/CSS;JavaScript;Python;SQL</v>
      </c>
    </row>
    <row r="5094">
      <c r="A5094" s="3">
        <v>5093.0</v>
      </c>
      <c r="B5094" s="4" t="str">
        <f>IFERROR(__xludf.DUMMYFUNCTION("""COMPUTED_VALUE"""),"Assembly;Bash/Shell/PowerShell;C;HTML/CSS;Java;JavaScript;PHP;Python;SQL;TypeScript")</f>
        <v>Assembly;Bash/Shell/PowerShell;C;HTML/CSS;Java;JavaScript;PHP;Python;SQL;TypeScript</v>
      </c>
    </row>
    <row r="5095">
      <c r="A5095" s="3">
        <v>5094.0</v>
      </c>
      <c r="B5095" s="4" t="str">
        <f>IFERROR(__xludf.DUMMYFUNCTION("""COMPUTED_VALUE"""),"HTML/CSS;Python;R;SQL")</f>
        <v>HTML/CSS;Python;R;SQL</v>
      </c>
    </row>
    <row r="5096">
      <c r="A5096" s="3">
        <v>5095.0</v>
      </c>
      <c r="B5096" s="4" t="str">
        <f>IFERROR(__xludf.DUMMYFUNCTION("""COMPUTED_VALUE"""),"Bash/Shell/PowerShell;C#;HTML/CSS;PHP;Rust;SQL;TypeScript")</f>
        <v>Bash/Shell/PowerShell;C#;HTML/CSS;PHP;Rust;SQL;TypeScript</v>
      </c>
    </row>
    <row r="5097">
      <c r="A5097" s="3">
        <v>5096.0</v>
      </c>
      <c r="B5097" s="4" t="str">
        <f>IFERROR(__xludf.DUMMYFUNCTION("""COMPUTED_VALUE"""),"HTML/CSS;JavaScript;PHP;SQL;TypeScript")</f>
        <v>HTML/CSS;JavaScript;PHP;SQL;TypeScript</v>
      </c>
    </row>
    <row r="5098">
      <c r="A5098" s="3">
        <v>5097.0</v>
      </c>
      <c r="B5098" s="4" t="str">
        <f>IFERROR(__xludf.DUMMYFUNCTION("""COMPUTED_VALUE"""),"HTML/CSS;JavaScript;PHP")</f>
        <v>HTML/CSS;JavaScript;PHP</v>
      </c>
    </row>
    <row r="5099">
      <c r="A5099" s="3">
        <v>5098.0</v>
      </c>
      <c r="B5099" s="4" t="str">
        <f>IFERROR(__xludf.DUMMYFUNCTION("""COMPUTED_VALUE"""),"HTML/CSS;Python")</f>
        <v>HTML/CSS;Python</v>
      </c>
    </row>
    <row r="5100">
      <c r="A5100" s="3">
        <v>5099.0</v>
      </c>
      <c r="B5100" s="4" t="str">
        <f>IFERROR(__xludf.DUMMYFUNCTION("""COMPUTED_VALUE"""),"Bash/Shell/PowerShell;Java;Python")</f>
        <v>Bash/Shell/PowerShell;Java;Python</v>
      </c>
    </row>
    <row r="5101">
      <c r="A5101" s="3">
        <v>5100.0</v>
      </c>
      <c r="B5101" s="4" t="str">
        <f>IFERROR(__xludf.DUMMYFUNCTION("""COMPUTED_VALUE"""),"C;HTML/CSS;Java;JavaScript;PHP;SQL")</f>
        <v>C;HTML/CSS;Java;JavaScript;PHP;SQL</v>
      </c>
    </row>
    <row r="5102">
      <c r="A5102" s="3">
        <v>5101.0</v>
      </c>
      <c r="B5102" s="4" t="str">
        <f>IFERROR(__xludf.DUMMYFUNCTION("""COMPUTED_VALUE"""),"C++;HTML/CSS;JavaScript;Python")</f>
        <v>C++;HTML/CSS;JavaScript;Python</v>
      </c>
    </row>
    <row r="5103">
      <c r="A5103" s="3">
        <v>5102.0</v>
      </c>
      <c r="B5103" s="4" t="str">
        <f>IFERROR(__xludf.DUMMYFUNCTION("""COMPUTED_VALUE"""),"Assembly;Bash/Shell/PowerShell")</f>
        <v>Assembly;Bash/Shell/PowerShell</v>
      </c>
    </row>
    <row r="5104">
      <c r="A5104" s="3">
        <v>5103.0</v>
      </c>
      <c r="B5104" s="4" t="str">
        <f>IFERROR(__xludf.DUMMYFUNCTION("""COMPUTED_VALUE"""),"HTML/CSS;Java;JavaScript;Ruby;SQL")</f>
        <v>HTML/CSS;Java;JavaScript;Ruby;SQL</v>
      </c>
    </row>
    <row r="5105">
      <c r="A5105" s="3">
        <v>5104.0</v>
      </c>
      <c r="B5105" s="4" t="str">
        <f>IFERROR(__xludf.DUMMYFUNCTION("""COMPUTED_VALUE"""),"Bash/Shell/PowerShell;HTML/CSS;Java;JavaScript;Python;SQL")</f>
        <v>Bash/Shell/PowerShell;HTML/CSS;Java;JavaScript;Python;SQL</v>
      </c>
    </row>
    <row r="5106">
      <c r="A5106" s="3">
        <v>5105.0</v>
      </c>
      <c r="B5106" s="4" t="str">
        <f>IFERROR(__xludf.DUMMYFUNCTION("""COMPUTED_VALUE"""),"C#;F#;HTML/CSS;Other(s):")</f>
        <v>C#;F#;HTML/CSS;Other(s):</v>
      </c>
    </row>
    <row r="5107">
      <c r="A5107" s="3">
        <v>5106.0</v>
      </c>
      <c r="B5107" s="4" t="str">
        <f>IFERROR(__xludf.DUMMYFUNCTION("""COMPUTED_VALUE"""),"Go;HTML/CSS;JavaScript;PHP;Python;R;SQL")</f>
        <v>Go;HTML/CSS;JavaScript;PHP;Python;R;SQL</v>
      </c>
    </row>
    <row r="5108">
      <c r="A5108" s="3">
        <v>5107.0</v>
      </c>
      <c r="B5108" s="4" t="str">
        <f>IFERROR(__xludf.DUMMYFUNCTION("""COMPUTED_VALUE"""),"C#;PHP")</f>
        <v>C#;PHP</v>
      </c>
    </row>
    <row r="5109">
      <c r="A5109" s="3">
        <v>5108.0</v>
      </c>
      <c r="B5109" s="4" t="str">
        <f>IFERROR(__xludf.DUMMYFUNCTION("""COMPUTED_VALUE"""),"C#;HTML/CSS;JavaScript;PHP;SQL;VBA")</f>
        <v>C#;HTML/CSS;JavaScript;PHP;SQL;VBA</v>
      </c>
    </row>
    <row r="5110">
      <c r="A5110" s="3">
        <v>5109.0</v>
      </c>
      <c r="B5110" s="4" t="str">
        <f>IFERROR(__xludf.DUMMYFUNCTION("""COMPUTED_VALUE"""),"Bash/Shell/PowerShell;HTML/CSS;JavaScript;TypeScript")</f>
        <v>Bash/Shell/PowerShell;HTML/CSS;JavaScript;TypeScript</v>
      </c>
    </row>
    <row r="5111">
      <c r="A5111" s="3">
        <v>5110.0</v>
      </c>
      <c r="B5111" s="4" t="str">
        <f>IFERROR(__xludf.DUMMYFUNCTION("""COMPUTED_VALUE"""),"Bash/Shell/PowerShell;C++;C#;Go;HTML/CSS;JavaScript;Python;SQL;TypeScript")</f>
        <v>Bash/Shell/PowerShell;C++;C#;Go;HTML/CSS;JavaScript;Python;SQL;TypeScript</v>
      </c>
    </row>
    <row r="5112">
      <c r="A5112" s="3">
        <v>5111.0</v>
      </c>
      <c r="B5112" s="4" t="str">
        <f>IFERROR(__xludf.DUMMYFUNCTION("""COMPUTED_VALUE"""),"HTML/CSS;JavaScript;TypeScript")</f>
        <v>HTML/CSS;JavaScript;TypeScript</v>
      </c>
    </row>
    <row r="5113">
      <c r="A5113" s="3">
        <v>5112.0</v>
      </c>
      <c r="B5113" s="4" t="str">
        <f>IFERROR(__xludf.DUMMYFUNCTION("""COMPUTED_VALUE"""),"Java;Kotlin")</f>
        <v>Java;Kotlin</v>
      </c>
    </row>
    <row r="5114">
      <c r="A5114" s="3">
        <v>5113.0</v>
      </c>
      <c r="B5114" s="4" t="str">
        <f>IFERROR(__xludf.DUMMYFUNCTION("""COMPUTED_VALUE"""),"Bash/Shell/PowerShell;Java;Kotlin;Python")</f>
        <v>Bash/Shell/PowerShell;Java;Kotlin;Python</v>
      </c>
    </row>
    <row r="5115">
      <c r="A5115" s="3">
        <v>5114.0</v>
      </c>
      <c r="B5115" s="4" t="str">
        <f>IFERROR(__xludf.DUMMYFUNCTION("""COMPUTED_VALUE"""),"C#;HTML/CSS;JavaScript;SQL")</f>
        <v>C#;HTML/CSS;JavaScript;SQL</v>
      </c>
    </row>
    <row r="5116">
      <c r="A5116" s="3">
        <v>5115.0</v>
      </c>
      <c r="B5116" s="4" t="str">
        <f>IFERROR(__xludf.DUMMYFUNCTION("""COMPUTED_VALUE"""),"HTML/CSS;JavaScript;PHP;SQL")</f>
        <v>HTML/CSS;JavaScript;PHP;SQL</v>
      </c>
    </row>
    <row r="5117">
      <c r="A5117" s="3">
        <v>5116.0</v>
      </c>
      <c r="B5117" s="4" t="str">
        <f>IFERROR(__xludf.DUMMYFUNCTION("""COMPUTED_VALUE"""),"Bash/Shell/PowerShell;Python;Other(s):")</f>
        <v>Bash/Shell/PowerShell;Python;Other(s):</v>
      </c>
    </row>
    <row r="5118">
      <c r="A5118" s="3">
        <v>5117.0</v>
      </c>
      <c r="B5118" s="4" t="str">
        <f>IFERROR(__xludf.DUMMYFUNCTION("""COMPUTED_VALUE"""),"C#;HTML/CSS;JavaScript;Python;VBA")</f>
        <v>C#;HTML/CSS;JavaScript;Python;VBA</v>
      </c>
    </row>
    <row r="5119">
      <c r="A5119" s="3">
        <v>5118.0</v>
      </c>
      <c r="B5119" s="4" t="str">
        <f>IFERROR(__xludf.DUMMYFUNCTION("""COMPUTED_VALUE"""),"Bash/Shell/PowerShell;C;C++;HTML/CSS;Other(s):")</f>
        <v>Bash/Shell/PowerShell;C;C++;HTML/CSS;Other(s):</v>
      </c>
    </row>
    <row r="5120">
      <c r="A5120" s="3">
        <v>5119.0</v>
      </c>
      <c r="B5120" s="4" t="str">
        <f>IFERROR(__xludf.DUMMYFUNCTION("""COMPUTED_VALUE"""),"Bash/Shell/PowerShell;C#;HTML/CSS;JavaScript;PHP;SQL;TypeScript")</f>
        <v>Bash/Shell/PowerShell;C#;HTML/CSS;JavaScript;PHP;SQL;TypeScript</v>
      </c>
    </row>
    <row r="5121">
      <c r="A5121" s="3">
        <v>5120.0</v>
      </c>
      <c r="B5121" s="4" t="str">
        <f>IFERROR(__xludf.DUMMYFUNCTION("""COMPUTED_VALUE"""),"C++;Python")</f>
        <v>C++;Python</v>
      </c>
    </row>
    <row r="5122">
      <c r="A5122" s="3">
        <v>5121.0</v>
      </c>
      <c r="B5122" s="4" t="str">
        <f>IFERROR(__xludf.DUMMYFUNCTION("""COMPUTED_VALUE"""),"HTML/CSS;JavaScript;Python;R")</f>
        <v>HTML/CSS;JavaScript;Python;R</v>
      </c>
    </row>
    <row r="5123">
      <c r="A5123" s="3">
        <v>5122.0</v>
      </c>
      <c r="B5123" s="4" t="str">
        <f>IFERROR(__xludf.DUMMYFUNCTION("""COMPUTED_VALUE"""),"C++;HTML/CSS;JavaScript;TypeScript")</f>
        <v>C++;HTML/CSS;JavaScript;TypeScript</v>
      </c>
    </row>
    <row r="5124">
      <c r="A5124" s="3">
        <v>5123.0</v>
      </c>
      <c r="B5124" s="4" t="str">
        <f>IFERROR(__xludf.DUMMYFUNCTION("""COMPUTED_VALUE"""),"JavaScript;Python")</f>
        <v>JavaScript;Python</v>
      </c>
    </row>
    <row r="5125">
      <c r="A5125" s="3">
        <v>5124.0</v>
      </c>
      <c r="B5125" s="4" t="str">
        <f>IFERROR(__xludf.DUMMYFUNCTION("""COMPUTED_VALUE"""),"Bash/Shell/PowerShell;HTML/CSS;JavaScript")</f>
        <v>Bash/Shell/PowerShell;HTML/CSS;JavaScript</v>
      </c>
    </row>
    <row r="5126">
      <c r="A5126" s="3">
        <v>5125.0</v>
      </c>
      <c r="B5126" s="4" t="str">
        <f>IFERROR(__xludf.DUMMYFUNCTION("""COMPUTED_VALUE"""),"Objective-C;Swift")</f>
        <v>Objective-C;Swift</v>
      </c>
    </row>
    <row r="5127">
      <c r="A5127" s="3">
        <v>5126.0</v>
      </c>
      <c r="B5127" s="4" t="str">
        <f>IFERROR(__xludf.DUMMYFUNCTION("""COMPUTED_VALUE"""),"HTML/CSS;JavaScript;Python;Ruby;Swift")</f>
        <v>HTML/CSS;JavaScript;Python;Ruby;Swift</v>
      </c>
    </row>
    <row r="5128">
      <c r="A5128" s="3">
        <v>5127.0</v>
      </c>
      <c r="B5128" s="4" t="str">
        <f>IFERROR(__xludf.DUMMYFUNCTION("""COMPUTED_VALUE"""),"Bash/Shell/PowerShell;HTML/CSS;JavaScript;PHP")</f>
        <v>Bash/Shell/PowerShell;HTML/CSS;JavaScript;PHP</v>
      </c>
    </row>
    <row r="5129">
      <c r="A5129" s="3">
        <v>5128.0</v>
      </c>
      <c r="B5129" s="4" t="str">
        <f>IFERROR(__xludf.DUMMYFUNCTION("""COMPUTED_VALUE"""),"Bash/Shell/PowerShell;C;Java;SQL")</f>
        <v>Bash/Shell/PowerShell;C;Java;SQL</v>
      </c>
    </row>
    <row r="5130">
      <c r="A5130" s="3">
        <v>5129.0</v>
      </c>
      <c r="B5130" s="4" t="str">
        <f>IFERROR(__xludf.DUMMYFUNCTION("""COMPUTED_VALUE"""),"Bash/Shell/PowerShell;C;C++;Elixir;Go;HTML/CSS;Java;JavaScript;Python;Ruby;SQL;TypeScript")</f>
        <v>Bash/Shell/PowerShell;C;C++;Elixir;Go;HTML/CSS;Java;JavaScript;Python;Ruby;SQL;TypeScript</v>
      </c>
    </row>
    <row r="5131">
      <c r="A5131" s="3">
        <v>5130.0</v>
      </c>
      <c r="B5131" s="4" t="str">
        <f>IFERROR(__xludf.DUMMYFUNCTION("""COMPUTED_VALUE"""),"C;C++;HTML/CSS;JavaScript;Objective-C;Swift")</f>
        <v>C;C++;HTML/CSS;JavaScript;Objective-C;Swift</v>
      </c>
    </row>
    <row r="5132">
      <c r="A5132" s="3">
        <v>5131.0</v>
      </c>
      <c r="B5132" s="4" t="str">
        <f>IFERROR(__xludf.DUMMYFUNCTION("""COMPUTED_VALUE"""),"Bash/Shell/PowerShell;C;Go;HTML/CSS;Java;JavaScript;Python;SQL;VBA")</f>
        <v>Bash/Shell/PowerShell;C;Go;HTML/CSS;Java;JavaScript;Python;SQL;VBA</v>
      </c>
    </row>
    <row r="5133">
      <c r="A5133" s="3">
        <v>5132.0</v>
      </c>
      <c r="B5133" s="4" t="str">
        <f>IFERROR(__xludf.DUMMYFUNCTION("""COMPUTED_VALUE"""),"Bash/Shell/PowerShell;Elixir;Go;HTML/CSS;JavaScript;PHP;Python;Ruby;SQL")</f>
        <v>Bash/Shell/PowerShell;Elixir;Go;HTML/CSS;JavaScript;PHP;Python;Ruby;SQL</v>
      </c>
    </row>
    <row r="5134">
      <c r="A5134" s="3">
        <v>5133.0</v>
      </c>
      <c r="B5134" s="4" t="str">
        <f>IFERROR(__xludf.DUMMYFUNCTION("""COMPUTED_VALUE"""),"Assembly;C;Python;R")</f>
        <v>Assembly;C;Python;R</v>
      </c>
    </row>
    <row r="5135">
      <c r="A5135" s="3">
        <v>5134.0</v>
      </c>
      <c r="B5135" s="4" t="str">
        <f>IFERROR(__xludf.DUMMYFUNCTION("""COMPUTED_VALUE"""),"C#;JavaScript;Scala")</f>
        <v>C#;JavaScript;Scala</v>
      </c>
    </row>
    <row r="5136">
      <c r="A5136" s="3">
        <v>5135.0</v>
      </c>
      <c r="B5136" s="4" t="str">
        <f>IFERROR(__xludf.DUMMYFUNCTION("""COMPUTED_VALUE"""),"Bash/Shell/PowerShell;HTML/CSS;Java;JavaScript;Kotlin;SQL;TypeScript")</f>
        <v>Bash/Shell/PowerShell;HTML/CSS;Java;JavaScript;Kotlin;SQL;TypeScript</v>
      </c>
    </row>
    <row r="5137">
      <c r="A5137" s="3">
        <v>5136.0</v>
      </c>
      <c r="B5137" s="4" t="str">
        <f>IFERROR(__xludf.DUMMYFUNCTION("""COMPUTED_VALUE"""),"Bash/Shell/PowerShell;C;Java;JavaScript;Python;SQL")</f>
        <v>Bash/Shell/PowerShell;C;Java;JavaScript;Python;SQL</v>
      </c>
    </row>
    <row r="5138">
      <c r="A5138" s="3">
        <v>5137.0</v>
      </c>
      <c r="B5138" s="4" t="str">
        <f>IFERROR(__xludf.DUMMYFUNCTION("""COMPUTED_VALUE"""),"Objective-C")</f>
        <v>Objective-C</v>
      </c>
    </row>
    <row r="5139">
      <c r="A5139" s="3">
        <v>5138.0</v>
      </c>
      <c r="B5139" s="4" t="str">
        <f>IFERROR(__xludf.DUMMYFUNCTION("""COMPUTED_VALUE"""),"C;C++;F#;HTML/CSS;Java;JavaScript;Objective-C;PHP;Python;SQL;Swift")</f>
        <v>C;C++;F#;HTML/CSS;Java;JavaScript;Objective-C;PHP;Python;SQL;Swift</v>
      </c>
    </row>
    <row r="5140">
      <c r="A5140" s="3">
        <v>5139.0</v>
      </c>
      <c r="B5140" s="4" t="str">
        <f>IFERROR(__xludf.DUMMYFUNCTION("""COMPUTED_VALUE"""),"C#;HTML/CSS;JavaScript;SQL")</f>
        <v>C#;HTML/CSS;JavaScript;SQL</v>
      </c>
    </row>
    <row r="5141">
      <c r="A5141" s="3">
        <v>5140.0</v>
      </c>
      <c r="B5141" s="4" t="str">
        <f>IFERROR(__xludf.DUMMYFUNCTION("""COMPUTED_VALUE"""),"Bash/Shell/PowerShell;C++;Python;Ruby;Scala")</f>
        <v>Bash/Shell/PowerShell;C++;Python;Ruby;Scala</v>
      </c>
    </row>
    <row r="5142">
      <c r="A5142" s="3">
        <v>5141.0</v>
      </c>
      <c r="B5142" s="4" t="str">
        <f>IFERROR(__xludf.DUMMYFUNCTION("""COMPUTED_VALUE"""),"C#;HTML/CSS;JavaScript;SQL;TypeScript")</f>
        <v>C#;HTML/CSS;JavaScript;SQL;TypeScript</v>
      </c>
    </row>
    <row r="5143">
      <c r="A5143" s="3">
        <v>5142.0</v>
      </c>
      <c r="B5143" s="4" t="str">
        <f>IFERROR(__xludf.DUMMYFUNCTION("""COMPUTED_VALUE"""),"Java;Python;R;SQL")</f>
        <v>Java;Python;R;SQL</v>
      </c>
    </row>
    <row r="5144">
      <c r="A5144" s="3">
        <v>5143.0</v>
      </c>
      <c r="B5144" s="4" t="str">
        <f>IFERROR(__xludf.DUMMYFUNCTION("""COMPUTED_VALUE"""),"Java;JavaScript;Kotlin;TypeScript")</f>
        <v>Java;JavaScript;Kotlin;TypeScript</v>
      </c>
    </row>
    <row r="5145">
      <c r="A5145" s="3">
        <v>5144.0</v>
      </c>
      <c r="B5145" s="4" t="str">
        <f>IFERROR(__xludf.DUMMYFUNCTION("""COMPUTED_VALUE"""),"C++;C#;VBA")</f>
        <v>C++;C#;VBA</v>
      </c>
    </row>
    <row r="5146">
      <c r="A5146" s="3">
        <v>5145.0</v>
      </c>
      <c r="B5146" s="4" t="str">
        <f>IFERROR(__xludf.DUMMYFUNCTION("""COMPUTED_VALUE"""),"Bash/Shell/PowerShell;Python;SQL")</f>
        <v>Bash/Shell/PowerShell;Python;SQL</v>
      </c>
    </row>
    <row r="5147">
      <c r="A5147" s="3">
        <v>5146.0</v>
      </c>
      <c r="B5147" s="4" t="str">
        <f>IFERROR(__xludf.DUMMYFUNCTION("""COMPUTED_VALUE"""),"Go;HTML/CSS;JavaScript;PHP")</f>
        <v>Go;HTML/CSS;JavaScript;PHP</v>
      </c>
    </row>
    <row r="5148">
      <c r="A5148" s="3">
        <v>5147.0</v>
      </c>
      <c r="B5148" s="4" t="str">
        <f>IFERROR(__xludf.DUMMYFUNCTION("""COMPUTED_VALUE"""),"Bash/Shell/PowerShell;C;C++;C#;Dart;HTML/CSS;Java;JavaScript;Kotlin;SQL")</f>
        <v>Bash/Shell/PowerShell;C;C++;C#;Dart;HTML/CSS;Java;JavaScript;Kotlin;SQL</v>
      </c>
    </row>
    <row r="5149">
      <c r="A5149" s="3">
        <v>5148.0</v>
      </c>
      <c r="B5149" s="4" t="str">
        <f>IFERROR(__xludf.DUMMYFUNCTION("""COMPUTED_VALUE"""),"Assembly;HTML/CSS;JavaScript;Kotlin;Objective-C;Python;SQL;Swift;TypeScript")</f>
        <v>Assembly;HTML/CSS;JavaScript;Kotlin;Objective-C;Python;SQL;Swift;TypeScript</v>
      </c>
    </row>
    <row r="5150">
      <c r="A5150" s="3">
        <v>5149.0</v>
      </c>
      <c r="B5150" s="4" t="str">
        <f>IFERROR(__xludf.DUMMYFUNCTION("""COMPUTED_VALUE"""),"Assembly;Bash/Shell/PowerShell;C;C++;HTML/CSS;Java;JavaScript;SQL;Swift")</f>
        <v>Assembly;Bash/Shell/PowerShell;C;C++;HTML/CSS;Java;JavaScript;SQL;Swift</v>
      </c>
    </row>
    <row r="5151">
      <c r="A5151" s="3">
        <v>5150.0</v>
      </c>
      <c r="B5151" s="4" t="str">
        <f>IFERROR(__xludf.DUMMYFUNCTION("""COMPUTED_VALUE"""),"HTML/CSS;Java;JavaScript")</f>
        <v>HTML/CSS;Java;JavaScript</v>
      </c>
    </row>
    <row r="5152">
      <c r="A5152" s="3">
        <v>5151.0</v>
      </c>
      <c r="B5152" s="4" t="str">
        <f>IFERROR(__xludf.DUMMYFUNCTION("""COMPUTED_VALUE"""),"Bash/Shell/PowerShell;C#;HTML/CSS;JavaScript;PHP;Python")</f>
        <v>Bash/Shell/PowerShell;C#;HTML/CSS;JavaScript;PHP;Python</v>
      </c>
    </row>
    <row r="5153">
      <c r="A5153" s="3">
        <v>5152.0</v>
      </c>
      <c r="B5153" s="4" t="str">
        <f>IFERROR(__xludf.DUMMYFUNCTION("""COMPUTED_VALUE"""),"Bash/Shell/PowerShell;Dart;HTML/CSS;Java;JavaScript;PHP;SQL;TypeScript")</f>
        <v>Bash/Shell/PowerShell;Dart;HTML/CSS;Java;JavaScript;PHP;SQL;TypeScript</v>
      </c>
    </row>
    <row r="5154">
      <c r="A5154" s="3">
        <v>5153.0</v>
      </c>
      <c r="B5154" s="4" t="str">
        <f>IFERROR(__xludf.DUMMYFUNCTION("""COMPUTED_VALUE"""),"Assembly;Bash/Shell/PowerShell;C;HTML/CSS;JavaScript;Python;SQL")</f>
        <v>Assembly;Bash/Shell/PowerShell;C;HTML/CSS;JavaScript;Python;SQL</v>
      </c>
    </row>
    <row r="5155">
      <c r="A5155" s="3">
        <v>5154.0</v>
      </c>
      <c r="B5155" s="4" t="str">
        <f>IFERROR(__xludf.DUMMYFUNCTION("""COMPUTED_VALUE"""),"Java")</f>
        <v>Java</v>
      </c>
    </row>
    <row r="5156">
      <c r="A5156" s="3">
        <v>5155.0</v>
      </c>
      <c r="B5156" s="4" t="str">
        <f>IFERROR(__xludf.DUMMYFUNCTION("""COMPUTED_VALUE"""),"C#;HTML/CSS;JavaScript;Python;SQL")</f>
        <v>C#;HTML/CSS;JavaScript;Python;SQL</v>
      </c>
    </row>
    <row r="5157">
      <c r="A5157" s="3">
        <v>5156.0</v>
      </c>
      <c r="B5157" s="4" t="str">
        <f>IFERROR(__xludf.DUMMYFUNCTION("""COMPUTED_VALUE"""),"Bash/Shell/PowerShell;Java;JavaScript;Python;TypeScript")</f>
        <v>Bash/Shell/PowerShell;Java;JavaScript;Python;TypeScript</v>
      </c>
    </row>
    <row r="5158">
      <c r="A5158" s="3">
        <v>5157.0</v>
      </c>
      <c r="B5158" s="4" t="str">
        <f>IFERROR(__xludf.DUMMYFUNCTION("""COMPUTED_VALUE"""),"Assembly;C;C++;Java;Python")</f>
        <v>Assembly;C;C++;Java;Python</v>
      </c>
    </row>
    <row r="5159">
      <c r="A5159" s="3">
        <v>5158.0</v>
      </c>
      <c r="B5159" s="4" t="str">
        <f>IFERROR(__xludf.DUMMYFUNCTION("""COMPUTED_VALUE"""),"Java;JavaScript;Kotlin;SQL")</f>
        <v>Java;JavaScript;Kotlin;SQL</v>
      </c>
    </row>
    <row r="5160">
      <c r="A5160" s="3">
        <v>5159.0</v>
      </c>
      <c r="B5160" s="4" t="str">
        <f>IFERROR(__xludf.DUMMYFUNCTION("""COMPUTED_VALUE"""),"Bash/Shell/PowerShell;C;C++;HTML/CSS;JavaScript;Python")</f>
        <v>Bash/Shell/PowerShell;C;C++;HTML/CSS;JavaScript;Python</v>
      </c>
    </row>
    <row r="5161">
      <c r="A5161" s="3">
        <v>5160.0</v>
      </c>
      <c r="B5161" s="4" t="str">
        <f>IFERROR(__xludf.DUMMYFUNCTION("""COMPUTED_VALUE"""),"C;C++;Java;JavaScript;PHP;Python;SQL")</f>
        <v>C;C++;Java;JavaScript;PHP;Python;SQL</v>
      </c>
    </row>
    <row r="5162">
      <c r="A5162" s="3">
        <v>5161.0</v>
      </c>
      <c r="B5162" s="4" t="str">
        <f>IFERROR(__xludf.DUMMYFUNCTION("""COMPUTED_VALUE"""),"Bash/Shell/PowerShell;C++;Go;HTML/CSS;Java;JavaScript;Objective-C;Python;SQL;TypeScript")</f>
        <v>Bash/Shell/PowerShell;C++;Go;HTML/CSS;Java;JavaScript;Objective-C;Python;SQL;TypeScript</v>
      </c>
    </row>
    <row r="5163">
      <c r="A5163" s="3">
        <v>5162.0</v>
      </c>
      <c r="B5163" s="4" t="str">
        <f>IFERROR(__xludf.DUMMYFUNCTION("""COMPUTED_VALUE"""),"Go;JavaScript;SQL")</f>
        <v>Go;JavaScript;SQL</v>
      </c>
    </row>
    <row r="5164">
      <c r="A5164" s="3">
        <v>5163.0</v>
      </c>
      <c r="B5164" s="4" t="str">
        <f>IFERROR(__xludf.DUMMYFUNCTION("""COMPUTED_VALUE"""),"C#;HTML/CSS;TypeScript")</f>
        <v>C#;HTML/CSS;TypeScript</v>
      </c>
    </row>
    <row r="5165">
      <c r="A5165" s="3">
        <v>5164.0</v>
      </c>
      <c r="B5165" s="4" t="str">
        <f>IFERROR(__xludf.DUMMYFUNCTION("""COMPUTED_VALUE"""),"C#;JavaScript;SQL")</f>
        <v>C#;JavaScript;SQL</v>
      </c>
    </row>
    <row r="5166">
      <c r="A5166" s="3">
        <v>5165.0</v>
      </c>
      <c r="B5166" s="4" t="str">
        <f>IFERROR(__xludf.DUMMYFUNCTION("""COMPUTED_VALUE"""),"Elixir;JavaScript;Ruby")</f>
        <v>Elixir;JavaScript;Ruby</v>
      </c>
    </row>
    <row r="5167">
      <c r="A5167" s="3">
        <v>5166.0</v>
      </c>
      <c r="B5167" s="4" t="str">
        <f>IFERROR(__xludf.DUMMYFUNCTION("""COMPUTED_VALUE"""),"Java;SQL")</f>
        <v>Java;SQL</v>
      </c>
    </row>
    <row r="5168">
      <c r="A5168" s="3">
        <v>5167.0</v>
      </c>
      <c r="B5168" s="4" t="str">
        <f>IFERROR(__xludf.DUMMYFUNCTION("""COMPUTED_VALUE"""),"C#;HTML/CSS;JavaScript;TypeScript")</f>
        <v>C#;HTML/CSS;JavaScript;TypeScript</v>
      </c>
    </row>
    <row r="5169">
      <c r="A5169" s="3">
        <v>5168.0</v>
      </c>
      <c r="B5169" s="4" t="str">
        <f>IFERROR(__xludf.DUMMYFUNCTION("""COMPUTED_VALUE"""),"Swift")</f>
        <v>Swift</v>
      </c>
    </row>
    <row r="5170">
      <c r="A5170" s="3">
        <v>5169.0</v>
      </c>
      <c r="B5170" s="4" t="str">
        <f>IFERROR(__xludf.DUMMYFUNCTION("""COMPUTED_VALUE"""),"Bash/Shell/PowerShell;HTML/CSS;Java;JavaScript;Objective-C;Python;Swift")</f>
        <v>Bash/Shell/PowerShell;HTML/CSS;Java;JavaScript;Objective-C;Python;Swift</v>
      </c>
    </row>
    <row r="5171">
      <c r="A5171" s="3">
        <v>5170.0</v>
      </c>
      <c r="B5171" s="4" t="str">
        <f>IFERROR(__xludf.DUMMYFUNCTION("""COMPUTED_VALUE"""),"Bash/Shell/PowerShell;Java;Python")</f>
        <v>Bash/Shell/PowerShell;Java;Python</v>
      </c>
    </row>
    <row r="5172">
      <c r="A5172" s="3">
        <v>5171.0</v>
      </c>
      <c r="B5172" s="4" t="str">
        <f>IFERROR(__xludf.DUMMYFUNCTION("""COMPUTED_VALUE"""),"Bash/Shell/PowerShell;C;Java;Python;R;Scala;SQL")</f>
        <v>Bash/Shell/PowerShell;C;Java;Python;R;Scala;SQL</v>
      </c>
    </row>
    <row r="5173">
      <c r="A5173" s="3">
        <v>5172.0</v>
      </c>
      <c r="B5173" s="4" t="str">
        <f>IFERROR(__xludf.DUMMYFUNCTION("""COMPUTED_VALUE"""),"Assembly;Bash/Shell/PowerShell;HTML/CSS;JavaScript;Python")</f>
        <v>Assembly;Bash/Shell/PowerShell;HTML/CSS;JavaScript;Python</v>
      </c>
    </row>
    <row r="5174">
      <c r="A5174" s="3">
        <v>5173.0</v>
      </c>
      <c r="B5174" s="4" t="str">
        <f>IFERROR(__xludf.DUMMYFUNCTION("""COMPUTED_VALUE"""),"Bash/Shell/PowerShell;C++;C#;Java;Rust;SQL")</f>
        <v>Bash/Shell/PowerShell;C++;C#;Java;Rust;SQL</v>
      </c>
    </row>
    <row r="5175">
      <c r="A5175" s="3">
        <v>5174.0</v>
      </c>
      <c r="B5175" s="4" t="str">
        <f>IFERROR(__xludf.DUMMYFUNCTION("""COMPUTED_VALUE"""),"HTML/CSS;JavaScript")</f>
        <v>HTML/CSS;JavaScript</v>
      </c>
    </row>
    <row r="5176">
      <c r="A5176" s="3">
        <v>5175.0</v>
      </c>
      <c r="B5176" s="4" t="str">
        <f>IFERROR(__xludf.DUMMYFUNCTION("""COMPUTED_VALUE"""),"Bash/Shell/PowerShell;C#;HTML/CSS;JavaScript;Python;Other(s):")</f>
        <v>Bash/Shell/PowerShell;C#;HTML/CSS;JavaScript;Python;Other(s):</v>
      </c>
    </row>
    <row r="5177">
      <c r="A5177" s="3">
        <v>5176.0</v>
      </c>
      <c r="B5177" s="4" t="str">
        <f>IFERROR(__xludf.DUMMYFUNCTION("""COMPUTED_VALUE"""),"HTML/CSS;JavaScript;PHP;Ruby;SQL")</f>
        <v>HTML/CSS;JavaScript;PHP;Ruby;SQL</v>
      </c>
    </row>
    <row r="5178">
      <c r="A5178" s="3">
        <v>5177.0</v>
      </c>
      <c r="B5178" s="4" t="str">
        <f>IFERROR(__xludf.DUMMYFUNCTION("""COMPUTED_VALUE"""),"Assembly;Bash/Shell/PowerShell;C;C++;Python")</f>
        <v>Assembly;Bash/Shell/PowerShell;C;C++;Python</v>
      </c>
    </row>
    <row r="5179">
      <c r="A5179" s="3">
        <v>5178.0</v>
      </c>
      <c r="B5179" s="4" t="str">
        <f>IFERROR(__xludf.DUMMYFUNCTION("""COMPUTED_VALUE"""),"Bash/Shell/PowerShell;Java;Python")</f>
        <v>Bash/Shell/PowerShell;Java;Python</v>
      </c>
    </row>
    <row r="5180">
      <c r="A5180" s="3">
        <v>5179.0</v>
      </c>
      <c r="B5180" s="4" t="str">
        <f>IFERROR(__xludf.DUMMYFUNCTION("""COMPUTED_VALUE"""),"Bash/Shell/PowerShell;Java;JavaScript;Kotlin")</f>
        <v>Bash/Shell/PowerShell;Java;JavaScript;Kotlin</v>
      </c>
    </row>
    <row r="5181">
      <c r="A5181" s="3">
        <v>5180.0</v>
      </c>
      <c r="B5181" s="4" t="str">
        <f>IFERROR(__xludf.DUMMYFUNCTION("""COMPUTED_VALUE"""),"Bash/Shell/PowerShell;C++;C#;HTML/CSS;Java;JavaScript;Kotlin;PHP;Python;SQL")</f>
        <v>Bash/Shell/PowerShell;C++;C#;HTML/CSS;Java;JavaScript;Kotlin;PHP;Python;SQL</v>
      </c>
    </row>
    <row r="5182">
      <c r="A5182" s="3">
        <v>5181.0</v>
      </c>
      <c r="B5182" s="4" t="str">
        <f>IFERROR(__xludf.DUMMYFUNCTION("""COMPUTED_VALUE"""),"Erlang;Java;SQL")</f>
        <v>Erlang;Java;SQL</v>
      </c>
    </row>
    <row r="5183">
      <c r="A5183" s="3">
        <v>5182.0</v>
      </c>
      <c r="B5183" s="4" t="str">
        <f>IFERROR(__xludf.DUMMYFUNCTION("""COMPUTED_VALUE"""),"Java;JavaScript;Python;SQL")</f>
        <v>Java;JavaScript;Python;SQL</v>
      </c>
    </row>
    <row r="5184">
      <c r="A5184" s="3">
        <v>5183.0</v>
      </c>
      <c r="B5184" s="4" t="str">
        <f>IFERROR(__xludf.DUMMYFUNCTION("""COMPUTED_VALUE"""),"C;C++;Elixir;Erlang;JavaScript;Kotlin;Python;WebAssembly")</f>
        <v>C;C++;Elixir;Erlang;JavaScript;Kotlin;Python;WebAssembly</v>
      </c>
    </row>
    <row r="5185">
      <c r="A5185" s="3">
        <v>5184.0</v>
      </c>
      <c r="B5185" s="4" t="str">
        <f>IFERROR(__xludf.DUMMYFUNCTION("""COMPUTED_VALUE"""),"Bash/Shell/PowerShell;HTML/CSS;JavaScript")</f>
        <v>Bash/Shell/PowerShell;HTML/CSS;JavaScript</v>
      </c>
    </row>
    <row r="5186">
      <c r="A5186" s="3">
        <v>5185.0</v>
      </c>
      <c r="B5186" s="4" t="str">
        <f>IFERROR(__xludf.DUMMYFUNCTION("""COMPUTED_VALUE"""),"HTML/CSS;Java;SQL")</f>
        <v>HTML/CSS;Java;SQL</v>
      </c>
    </row>
    <row r="5187">
      <c r="A5187" s="3">
        <v>5186.0</v>
      </c>
      <c r="B5187" s="4" t="str">
        <f>IFERROR(__xludf.DUMMYFUNCTION("""COMPUTED_VALUE"""),"Bash/Shell/PowerShell;C#;HTML/CSS;JavaScript;SQL;TypeScript")</f>
        <v>Bash/Shell/PowerShell;C#;HTML/CSS;JavaScript;SQL;TypeScript</v>
      </c>
    </row>
    <row r="5188">
      <c r="A5188" s="3">
        <v>5187.0</v>
      </c>
      <c r="B5188" s="4" t="str">
        <f>IFERROR(__xludf.DUMMYFUNCTION("""COMPUTED_VALUE"""),"Bash/Shell/PowerShell;Java;JavaScript;Python;SQL")</f>
        <v>Bash/Shell/PowerShell;Java;JavaScript;Python;SQL</v>
      </c>
    </row>
    <row r="5189">
      <c r="A5189" s="3">
        <v>5188.0</v>
      </c>
      <c r="B5189" s="4" t="str">
        <f>IFERROR(__xludf.DUMMYFUNCTION("""COMPUTED_VALUE"""),"HTML/CSS;JavaScript;Ruby")</f>
        <v>HTML/CSS;JavaScript;Ruby</v>
      </c>
    </row>
    <row r="5190">
      <c r="A5190" s="3">
        <v>5189.0</v>
      </c>
      <c r="B5190" s="4" t="str">
        <f>IFERROR(__xludf.DUMMYFUNCTION("""COMPUTED_VALUE"""),"Bash/Shell/PowerShell;C;C++;C#;Go;HTML/CSS;Java;JavaScript;Kotlin;PHP;Python;Ruby;Scala;SQL;TypeScript;VBA")</f>
        <v>Bash/Shell/PowerShell;C;C++;C#;Go;HTML/CSS;Java;JavaScript;Kotlin;PHP;Python;Ruby;Scala;SQL;TypeScript;VBA</v>
      </c>
    </row>
    <row r="5191">
      <c r="A5191" s="3">
        <v>5190.0</v>
      </c>
      <c r="B5191" s="4" t="str">
        <f>IFERROR(__xludf.DUMMYFUNCTION("""COMPUTED_VALUE"""),"Java;Kotlin;SQL")</f>
        <v>Java;Kotlin;SQL</v>
      </c>
    </row>
    <row r="5192">
      <c r="A5192" s="3">
        <v>5191.0</v>
      </c>
      <c r="B5192" s="4" t="str">
        <f>IFERROR(__xludf.DUMMYFUNCTION("""COMPUTED_VALUE"""),"C++;Python")</f>
        <v>C++;Python</v>
      </c>
    </row>
    <row r="5193">
      <c r="A5193" s="3">
        <v>5192.0</v>
      </c>
      <c r="B5193" s="4" t="str">
        <f>IFERROR(__xludf.DUMMYFUNCTION("""COMPUTED_VALUE"""),"Assembly;Bash/Shell/PowerShell;C;C++;HTML/CSS;Java;JavaScript;PHP;Python")</f>
        <v>Assembly;Bash/Shell/PowerShell;C;C++;HTML/CSS;Java;JavaScript;PHP;Python</v>
      </c>
    </row>
    <row r="5194">
      <c r="A5194" s="3">
        <v>5193.0</v>
      </c>
      <c r="B5194" s="4" t="str">
        <f>IFERROR(__xludf.DUMMYFUNCTION("""COMPUTED_VALUE"""),"HTML/CSS;R;SQL")</f>
        <v>HTML/CSS;R;SQL</v>
      </c>
    </row>
    <row r="5195">
      <c r="A5195" s="3">
        <v>5194.0</v>
      </c>
      <c r="B5195" s="4" t="str">
        <f>IFERROR(__xludf.DUMMYFUNCTION("""COMPUTED_VALUE"""),"Bash/Shell/PowerShell;C++;JavaScript;PHP;Python;Ruby;SQL")</f>
        <v>Bash/Shell/PowerShell;C++;JavaScript;PHP;Python;Ruby;SQL</v>
      </c>
    </row>
    <row r="5196">
      <c r="A5196" s="3">
        <v>5195.0</v>
      </c>
      <c r="B5196" s="4" t="str">
        <f>IFERROR(__xludf.DUMMYFUNCTION("""COMPUTED_VALUE"""),"Dart;HTML/CSS;Java;JavaScript;TypeScript")</f>
        <v>Dart;HTML/CSS;Java;JavaScript;TypeScript</v>
      </c>
    </row>
    <row r="5197">
      <c r="A5197" s="3">
        <v>5196.0</v>
      </c>
      <c r="B5197" s="4" t="str">
        <f>IFERROR(__xludf.DUMMYFUNCTION("""COMPUTED_VALUE"""),"Bash/Shell/PowerShell;C;C++")</f>
        <v>Bash/Shell/PowerShell;C;C++</v>
      </c>
    </row>
    <row r="5198">
      <c r="A5198" s="3">
        <v>5197.0</v>
      </c>
      <c r="B5198" s="4" t="str">
        <f>IFERROR(__xludf.DUMMYFUNCTION("""COMPUTED_VALUE"""),"HTML/CSS;JavaScript;PHP")</f>
        <v>HTML/CSS;JavaScript;PHP</v>
      </c>
    </row>
    <row r="5199">
      <c r="A5199" s="3">
        <v>5198.0</v>
      </c>
      <c r="B5199" s="4" t="str">
        <f>IFERROR(__xludf.DUMMYFUNCTION("""COMPUTED_VALUE"""),"Bash/Shell/PowerShell;C#;HTML/CSS;JavaScript;Other(s):")</f>
        <v>Bash/Shell/PowerShell;C#;HTML/CSS;JavaScript;Other(s):</v>
      </c>
    </row>
    <row r="5200">
      <c r="A5200" s="3">
        <v>5199.0</v>
      </c>
      <c r="B5200" s="4" t="str">
        <f>IFERROR(__xludf.DUMMYFUNCTION("""COMPUTED_VALUE"""),"Bash/Shell/PowerShell;C;C++;HTML/CSS;Java;JavaScript;PHP;Python;Ruby;SQL")</f>
        <v>Bash/Shell/PowerShell;C;C++;HTML/CSS;Java;JavaScript;PHP;Python;Ruby;SQL</v>
      </c>
    </row>
    <row r="5201">
      <c r="A5201" s="3">
        <v>5200.0</v>
      </c>
      <c r="B5201" s="4" t="str">
        <f>IFERROR(__xludf.DUMMYFUNCTION("""COMPUTED_VALUE"""),"C;C#;HTML/CSS;Java;JavaScript")</f>
        <v>C;C#;HTML/CSS;Java;JavaScript</v>
      </c>
    </row>
    <row r="5202">
      <c r="A5202" s="3">
        <v>5201.0</v>
      </c>
      <c r="B5202" s="4" t="str">
        <f>IFERROR(__xludf.DUMMYFUNCTION("""COMPUTED_VALUE"""),"Bash/Shell/PowerShell;HTML/CSS;JavaScript;Python;Ruby;SQL")</f>
        <v>Bash/Shell/PowerShell;HTML/CSS;JavaScript;Python;Ruby;SQL</v>
      </c>
    </row>
    <row r="5203">
      <c r="A5203" s="3">
        <v>5202.0</v>
      </c>
      <c r="B5203" s="4" t="str">
        <f>IFERROR(__xludf.DUMMYFUNCTION("""COMPUTED_VALUE"""),"Bash/Shell/PowerShell;HTML/CSS;JavaScript;Python;SQL;TypeScript")</f>
        <v>Bash/Shell/PowerShell;HTML/CSS;JavaScript;Python;SQL;TypeScript</v>
      </c>
    </row>
    <row r="5204">
      <c r="A5204" s="3">
        <v>5203.0</v>
      </c>
      <c r="B5204" s="4" t="str">
        <f>IFERROR(__xludf.DUMMYFUNCTION("""COMPUTED_VALUE"""),"C#;HTML/CSS;Java;JavaScript;PHP;SQL")</f>
        <v>C#;HTML/CSS;Java;JavaScript;PHP;SQL</v>
      </c>
    </row>
    <row r="5205">
      <c r="A5205" s="3">
        <v>5204.0</v>
      </c>
      <c r="B5205" s="4" t="str">
        <f>IFERROR(__xludf.DUMMYFUNCTION("""COMPUTED_VALUE"""),"HTML/CSS;JavaScript;PHP")</f>
        <v>HTML/CSS;JavaScript;PHP</v>
      </c>
    </row>
    <row r="5206">
      <c r="A5206" s="3">
        <v>5205.0</v>
      </c>
      <c r="B5206" s="4" t="str">
        <f>IFERROR(__xludf.DUMMYFUNCTION("""COMPUTED_VALUE"""),"C#;HTML/CSS;Java;JavaScript;Kotlin;PHP;Python;SQL;TypeScript")</f>
        <v>C#;HTML/CSS;Java;JavaScript;Kotlin;PHP;Python;SQL;TypeScript</v>
      </c>
    </row>
    <row r="5207">
      <c r="A5207" s="3">
        <v>5206.0</v>
      </c>
      <c r="B5207" s="4" t="str">
        <f>IFERROR(__xludf.DUMMYFUNCTION("""COMPUTED_VALUE"""),"C#;HTML/CSS;JavaScript;Kotlin;PHP;SQL")</f>
        <v>C#;HTML/CSS;JavaScript;Kotlin;PHP;SQL</v>
      </c>
    </row>
    <row r="5208">
      <c r="A5208" s="3">
        <v>5207.0</v>
      </c>
      <c r="B5208" s="4" t="str">
        <f>IFERROR(__xludf.DUMMYFUNCTION("""COMPUTED_VALUE"""),"C++;HTML/CSS;JavaScript;Python;SQL")</f>
        <v>C++;HTML/CSS;JavaScript;Python;SQL</v>
      </c>
    </row>
    <row r="5209">
      <c r="A5209" s="3">
        <v>5208.0</v>
      </c>
      <c r="B5209" s="4" t="str">
        <f>IFERROR(__xludf.DUMMYFUNCTION("""COMPUTED_VALUE"""),"Bash/Shell/PowerShell;C#;R;SQL")</f>
        <v>Bash/Shell/PowerShell;C#;R;SQL</v>
      </c>
    </row>
    <row r="5210">
      <c r="A5210" s="3">
        <v>5209.0</v>
      </c>
      <c r="B5210" s="4" t="str">
        <f>IFERROR(__xludf.DUMMYFUNCTION("""COMPUTED_VALUE"""),"C#")</f>
        <v>C#</v>
      </c>
    </row>
    <row r="5211">
      <c r="A5211" s="3">
        <v>5210.0</v>
      </c>
      <c r="B5211" s="4" t="str">
        <f>IFERROR(__xludf.DUMMYFUNCTION("""COMPUTED_VALUE"""),"C++;C#;HTML/CSS;JavaScript")</f>
        <v>C++;C#;HTML/CSS;JavaScript</v>
      </c>
    </row>
    <row r="5212">
      <c r="A5212" s="3">
        <v>5211.0</v>
      </c>
      <c r="B5212" s="4" t="str">
        <f>IFERROR(__xludf.DUMMYFUNCTION("""COMPUTED_VALUE"""),"Bash/Shell/PowerShell;C;C++;C#;HTML/CSS;Java;JavaScript;PHP;Python;R;Ruby;SQL")</f>
        <v>Bash/Shell/PowerShell;C;C++;C#;HTML/CSS;Java;JavaScript;PHP;Python;R;Ruby;SQL</v>
      </c>
    </row>
    <row r="5213">
      <c r="A5213" s="3">
        <v>5212.0</v>
      </c>
      <c r="B5213" s="4" t="str">
        <f>IFERROR(__xludf.DUMMYFUNCTION("""COMPUTED_VALUE"""),"Assembly;Bash/Shell/PowerShell;C;C++")</f>
        <v>Assembly;Bash/Shell/PowerShell;C;C++</v>
      </c>
    </row>
    <row r="5214">
      <c r="A5214" s="3">
        <v>5213.0</v>
      </c>
      <c r="B5214" s="4" t="str">
        <f>IFERROR(__xludf.DUMMYFUNCTION("""COMPUTED_VALUE"""),"C;HTML/CSS;JavaScript;Python;SQL;TypeScript;Other(s):")</f>
        <v>C;HTML/CSS;JavaScript;Python;SQL;TypeScript;Other(s):</v>
      </c>
    </row>
    <row r="5215">
      <c r="A5215" s="3">
        <v>5214.0</v>
      </c>
      <c r="B5215" s="4" t="str">
        <f>IFERROR(__xludf.DUMMYFUNCTION("""COMPUTED_VALUE"""),"Bash/Shell/PowerShell;HTML/CSS;PHP;SQL")</f>
        <v>Bash/Shell/PowerShell;HTML/CSS;PHP;SQL</v>
      </c>
    </row>
    <row r="5216">
      <c r="A5216" s="3">
        <v>5215.0</v>
      </c>
      <c r="B5216" s="4" t="str">
        <f>IFERROR(__xludf.DUMMYFUNCTION("""COMPUTED_VALUE"""),"C;C++;HTML/CSS;Java;JavaScript;SQL")</f>
        <v>C;C++;HTML/CSS;Java;JavaScript;SQL</v>
      </c>
    </row>
    <row r="5217">
      <c r="A5217" s="3">
        <v>5216.0</v>
      </c>
      <c r="B5217" s="4" t="str">
        <f>IFERROR(__xludf.DUMMYFUNCTION("""COMPUTED_VALUE"""),"C#;Java;Kotlin;Ruby;SQL")</f>
        <v>C#;Java;Kotlin;Ruby;SQL</v>
      </c>
    </row>
    <row r="5218">
      <c r="A5218" s="3">
        <v>5217.0</v>
      </c>
      <c r="B5218" s="4" t="str">
        <f>IFERROR(__xludf.DUMMYFUNCTION("""COMPUTED_VALUE"""),"HTML/CSS;JavaScript")</f>
        <v>HTML/CSS;JavaScript</v>
      </c>
    </row>
    <row r="5219">
      <c r="A5219" s="3">
        <v>5218.0</v>
      </c>
      <c r="B5219" s="4" t="str">
        <f>IFERROR(__xludf.DUMMYFUNCTION("""COMPUTED_VALUE"""),"Swift")</f>
        <v>Swift</v>
      </c>
    </row>
    <row r="5220">
      <c r="A5220" s="3">
        <v>5219.0</v>
      </c>
      <c r="B5220" s="4" t="str">
        <f>IFERROR(__xludf.DUMMYFUNCTION("""COMPUTED_VALUE"""),"HTML/CSS;JavaScript;Python")</f>
        <v>HTML/CSS;JavaScript;Python</v>
      </c>
    </row>
    <row r="5221">
      <c r="A5221" s="3">
        <v>5220.0</v>
      </c>
      <c r="B5221" s="4" t="str">
        <f>IFERROR(__xludf.DUMMYFUNCTION("""COMPUTED_VALUE"""),"Bash/Shell/PowerShell;PHP")</f>
        <v>Bash/Shell/PowerShell;PHP</v>
      </c>
    </row>
    <row r="5222">
      <c r="A5222" s="3">
        <v>5221.0</v>
      </c>
      <c r="B5222" s="4" t="str">
        <f>IFERROR(__xludf.DUMMYFUNCTION("""COMPUTED_VALUE"""),"Clojure;Java")</f>
        <v>Clojure;Java</v>
      </c>
    </row>
    <row r="5223">
      <c r="A5223" s="3">
        <v>5222.0</v>
      </c>
      <c r="B5223" s="4" t="str">
        <f>IFERROR(__xludf.DUMMYFUNCTION("""COMPUTED_VALUE"""),"C;C++;HTML/CSS;Java;JavaScript;SQL")</f>
        <v>C;C++;HTML/CSS;Java;JavaScript;SQL</v>
      </c>
    </row>
    <row r="5224">
      <c r="A5224" s="3">
        <v>5223.0</v>
      </c>
      <c r="B5224" s="4" t="str">
        <f>IFERROR(__xludf.DUMMYFUNCTION("""COMPUTED_VALUE"""),"C#;JavaScript;SQL")</f>
        <v>C#;JavaScript;SQL</v>
      </c>
    </row>
    <row r="5225">
      <c r="A5225" s="3">
        <v>5224.0</v>
      </c>
      <c r="B5225" s="4" t="str">
        <f>IFERROR(__xludf.DUMMYFUNCTION("""COMPUTED_VALUE"""),"Python;R;VBA")</f>
        <v>Python;R;VBA</v>
      </c>
    </row>
    <row r="5226">
      <c r="A5226" s="3">
        <v>5225.0</v>
      </c>
      <c r="B5226" s="4" t="str">
        <f>IFERROR(__xludf.DUMMYFUNCTION("""COMPUTED_VALUE"""),"Bash/Shell/PowerShell;HTML/CSS;Java;Python")</f>
        <v>Bash/Shell/PowerShell;HTML/CSS;Java;Python</v>
      </c>
    </row>
    <row r="5227">
      <c r="A5227" s="3">
        <v>5226.0</v>
      </c>
      <c r="B5227" s="4" t="str">
        <f>IFERROR(__xludf.DUMMYFUNCTION("""COMPUTED_VALUE"""),"Assembly;Bash/Shell/PowerShell;C;HTML/CSS;Java;JavaScript;PHP;Python;SQL")</f>
        <v>Assembly;Bash/Shell/PowerShell;C;HTML/CSS;Java;JavaScript;PHP;Python;SQL</v>
      </c>
    </row>
    <row r="5228">
      <c r="A5228" s="3">
        <v>5227.0</v>
      </c>
      <c r="B5228" s="4" t="str">
        <f>IFERROR(__xludf.DUMMYFUNCTION("""COMPUTED_VALUE"""),"Bash/Shell/PowerShell;C;C++;C#;HTML/CSS;JavaScript;PHP;Python;SQL;TypeScript")</f>
        <v>Bash/Shell/PowerShell;C;C++;C#;HTML/CSS;JavaScript;PHP;Python;SQL;TypeScript</v>
      </c>
    </row>
    <row r="5229">
      <c r="A5229" s="3">
        <v>5228.0</v>
      </c>
      <c r="B5229" s="4" t="str">
        <f>IFERROR(__xludf.DUMMYFUNCTION("""COMPUTED_VALUE"""),"Bash/Shell/PowerShell;C++;Java;JavaScript;Python;SQL")</f>
        <v>Bash/Shell/PowerShell;C++;Java;JavaScript;Python;SQL</v>
      </c>
    </row>
    <row r="5230">
      <c r="A5230" s="3">
        <v>5229.0</v>
      </c>
      <c r="B5230" s="4" t="str">
        <f>IFERROR(__xludf.DUMMYFUNCTION("""COMPUTED_VALUE"""),"Bash/Shell/PowerShell;HTML/CSS;JavaScript;PHP;Python;SQL")</f>
        <v>Bash/Shell/PowerShell;HTML/CSS;JavaScript;PHP;Python;SQL</v>
      </c>
    </row>
    <row r="5231">
      <c r="A5231" s="3">
        <v>5230.0</v>
      </c>
      <c r="B5231" s="4" t="str">
        <f>IFERROR(__xludf.DUMMYFUNCTION("""COMPUTED_VALUE"""),"Assembly;Bash/Shell/PowerShell;C;C++;Go;HTML/CSS;JavaScript;PHP;SQL;Swift")</f>
        <v>Assembly;Bash/Shell/PowerShell;C;C++;Go;HTML/CSS;JavaScript;PHP;SQL;Swift</v>
      </c>
    </row>
    <row r="5232">
      <c r="A5232" s="3">
        <v>5231.0</v>
      </c>
      <c r="B5232" s="4" t="str">
        <f>IFERROR(__xludf.DUMMYFUNCTION("""COMPUTED_VALUE"""),"Bash/Shell/PowerShell;Go;HTML/CSS;Java;JavaScript;Kotlin;SQL")</f>
        <v>Bash/Shell/PowerShell;Go;HTML/CSS;Java;JavaScript;Kotlin;SQL</v>
      </c>
    </row>
    <row r="5233">
      <c r="A5233" s="3">
        <v>5232.0</v>
      </c>
      <c r="B5233" s="4" t="str">
        <f>IFERROR(__xludf.DUMMYFUNCTION("""COMPUTED_VALUE"""),"Bash/Shell/PowerShell;C;Java;PHP;Python;R;SQL;VBA;Other(s):")</f>
        <v>Bash/Shell/PowerShell;C;Java;PHP;Python;R;SQL;VBA;Other(s):</v>
      </c>
    </row>
    <row r="5234">
      <c r="A5234" s="3">
        <v>5233.0</v>
      </c>
      <c r="B5234" s="4" t="str">
        <f>IFERROR(__xludf.DUMMYFUNCTION("""COMPUTED_VALUE"""),"C++;JavaScript")</f>
        <v>C++;JavaScript</v>
      </c>
    </row>
    <row r="5235">
      <c r="A5235" s="3">
        <v>5234.0</v>
      </c>
      <c r="B5235" s="4" t="str">
        <f>IFERROR(__xludf.DUMMYFUNCTION("""COMPUTED_VALUE"""),"C;C++;HTML/CSS;Java;JavaScript;Kotlin;R;Ruby;SQL;Swift;TypeScript")</f>
        <v>C;C++;HTML/CSS;Java;JavaScript;Kotlin;R;Ruby;SQL;Swift;TypeScript</v>
      </c>
    </row>
    <row r="5236">
      <c r="A5236" s="3">
        <v>5235.0</v>
      </c>
      <c r="B5236" s="4" t="str">
        <f>IFERROR(__xludf.DUMMYFUNCTION("""COMPUTED_VALUE"""),"C++;Python")</f>
        <v>C++;Python</v>
      </c>
    </row>
    <row r="5237">
      <c r="A5237" s="3">
        <v>5236.0</v>
      </c>
      <c r="B5237" s="4" t="str">
        <f>IFERROR(__xludf.DUMMYFUNCTION("""COMPUTED_VALUE"""),"HTML/CSS;JavaScript")</f>
        <v>HTML/CSS;JavaScript</v>
      </c>
    </row>
    <row r="5238">
      <c r="A5238" s="3">
        <v>5237.0</v>
      </c>
      <c r="B5238" s="4" t="str">
        <f>IFERROR(__xludf.DUMMYFUNCTION("""COMPUTED_VALUE"""),"Java;Objective-C;Swift")</f>
        <v>Java;Objective-C;Swift</v>
      </c>
    </row>
    <row r="5239">
      <c r="A5239" s="3">
        <v>5238.0</v>
      </c>
      <c r="B5239" s="4" t="str">
        <f>IFERROR(__xludf.DUMMYFUNCTION("""COMPUTED_VALUE"""),"C#")</f>
        <v>C#</v>
      </c>
    </row>
    <row r="5240">
      <c r="A5240" s="3">
        <v>5239.0</v>
      </c>
      <c r="B5240" s="4" t="str">
        <f>IFERROR(__xludf.DUMMYFUNCTION("""COMPUTED_VALUE"""),"C#;F#;HTML/CSS;JavaScript;PHP;Python;R;SQL")</f>
        <v>C#;F#;HTML/CSS;JavaScript;PHP;Python;R;SQL</v>
      </c>
    </row>
    <row r="5241">
      <c r="A5241" s="3">
        <v>5240.0</v>
      </c>
      <c r="B5241" s="4" t="str">
        <f>IFERROR(__xludf.DUMMYFUNCTION("""COMPUTED_VALUE"""),"Bash/Shell/PowerShell;Java;JavaScript;TypeScript")</f>
        <v>Bash/Shell/PowerShell;Java;JavaScript;TypeScript</v>
      </c>
    </row>
    <row r="5242">
      <c r="A5242" s="3">
        <v>5241.0</v>
      </c>
      <c r="B5242" s="4" t="str">
        <f>IFERROR(__xludf.DUMMYFUNCTION("""COMPUTED_VALUE"""),"C#;HTML/CSS;JavaScript;PHP;SQL;TypeScript")</f>
        <v>C#;HTML/CSS;JavaScript;PHP;SQL;TypeScript</v>
      </c>
    </row>
    <row r="5243">
      <c r="A5243" s="3">
        <v>5242.0</v>
      </c>
      <c r="B5243" s="4" t="str">
        <f>IFERROR(__xludf.DUMMYFUNCTION("""COMPUTED_VALUE"""),"Swift")</f>
        <v>Swift</v>
      </c>
    </row>
    <row r="5244">
      <c r="A5244" s="3">
        <v>5243.0</v>
      </c>
      <c r="B5244" s="4" t="str">
        <f>IFERROR(__xludf.DUMMYFUNCTION("""COMPUTED_VALUE"""),"C#;HTML/CSS;JavaScript;TypeScript")</f>
        <v>C#;HTML/CSS;JavaScript;TypeScript</v>
      </c>
    </row>
    <row r="5245">
      <c r="A5245" s="3">
        <v>5244.0</v>
      </c>
      <c r="B5245" s="4" t="str">
        <f>IFERROR(__xludf.DUMMYFUNCTION("""COMPUTED_VALUE"""),"Bash/Shell/PowerShell;HTML/CSS;JavaScript;PHP;SQL")</f>
        <v>Bash/Shell/PowerShell;HTML/CSS;JavaScript;PHP;SQL</v>
      </c>
    </row>
    <row r="5246">
      <c r="A5246" s="3">
        <v>5245.0</v>
      </c>
      <c r="B5246" s="4" t="str">
        <f>IFERROR(__xludf.DUMMYFUNCTION("""COMPUTED_VALUE"""),"Bash/Shell/PowerShell;HTML/CSS;JavaScript;PHP;SQL")</f>
        <v>Bash/Shell/PowerShell;HTML/CSS;JavaScript;PHP;SQL</v>
      </c>
    </row>
    <row r="5247">
      <c r="A5247" s="3">
        <v>5246.0</v>
      </c>
      <c r="B5247" s="4" t="str">
        <f>IFERROR(__xludf.DUMMYFUNCTION("""COMPUTED_VALUE"""),"Assembly;C;C++;C#;Java")</f>
        <v>Assembly;C;C++;C#;Java</v>
      </c>
    </row>
    <row r="5248">
      <c r="A5248" s="3">
        <v>5247.0</v>
      </c>
      <c r="B5248" s="4" t="str">
        <f>IFERROR(__xludf.DUMMYFUNCTION("""COMPUTED_VALUE"""),"HTML/CSS;JavaScript;PHP;SQL")</f>
        <v>HTML/CSS;JavaScript;PHP;SQL</v>
      </c>
    </row>
    <row r="5249">
      <c r="A5249" s="3">
        <v>5248.0</v>
      </c>
      <c r="B5249" s="4" t="str">
        <f>IFERROR(__xludf.DUMMYFUNCTION("""COMPUTED_VALUE"""),"C#;Java;JavaScript;TypeScript")</f>
        <v>C#;Java;JavaScript;TypeScript</v>
      </c>
    </row>
    <row r="5250">
      <c r="A5250" s="3">
        <v>5249.0</v>
      </c>
      <c r="B5250" s="4" t="str">
        <f>IFERROR(__xludf.DUMMYFUNCTION("""COMPUTED_VALUE"""),"HTML/CSS;JavaScript;PHP;SQL")</f>
        <v>HTML/CSS;JavaScript;PHP;SQL</v>
      </c>
    </row>
    <row r="5251">
      <c r="A5251" s="3">
        <v>5250.0</v>
      </c>
      <c r="B5251" s="4" t="str">
        <f>IFERROR(__xludf.DUMMYFUNCTION("""COMPUTED_VALUE"""),"HTML/CSS;JavaScript")</f>
        <v>HTML/CSS;JavaScript</v>
      </c>
    </row>
    <row r="5252">
      <c r="A5252" s="3">
        <v>5251.0</v>
      </c>
      <c r="B5252" s="4" t="str">
        <f>IFERROR(__xludf.DUMMYFUNCTION("""COMPUTED_VALUE"""),"C#;HTML/CSS;Java;JavaScript;TypeScript;VBA")</f>
        <v>C#;HTML/CSS;Java;JavaScript;TypeScript;VBA</v>
      </c>
    </row>
    <row r="5253">
      <c r="A5253" s="3">
        <v>5252.0</v>
      </c>
      <c r="B5253" s="4" t="str">
        <f>IFERROR(__xludf.DUMMYFUNCTION("""COMPUTED_VALUE"""),"C#;Other(s):")</f>
        <v>C#;Other(s):</v>
      </c>
    </row>
    <row r="5254">
      <c r="A5254" s="3">
        <v>5253.0</v>
      </c>
      <c r="B5254" s="4" t="str">
        <f>IFERROR(__xludf.DUMMYFUNCTION("""COMPUTED_VALUE"""),"C#;HTML/CSS;Java;JavaScript;SQL")</f>
        <v>C#;HTML/CSS;Java;JavaScript;SQL</v>
      </c>
    </row>
    <row r="5255">
      <c r="A5255" s="3">
        <v>5254.0</v>
      </c>
      <c r="B5255" s="4" t="str">
        <f>IFERROR(__xludf.DUMMYFUNCTION("""COMPUTED_VALUE"""),"C#;JavaScript;SQL;Other(s):")</f>
        <v>C#;JavaScript;SQL;Other(s):</v>
      </c>
    </row>
    <row r="5256">
      <c r="A5256" s="3">
        <v>5255.0</v>
      </c>
      <c r="B5256" s="4" t="str">
        <f>IFERROR(__xludf.DUMMYFUNCTION("""COMPUTED_VALUE"""),"HTML/CSS;JavaScript;TypeScript")</f>
        <v>HTML/CSS;JavaScript;TypeScript</v>
      </c>
    </row>
    <row r="5257">
      <c r="A5257" s="3">
        <v>5256.0</v>
      </c>
      <c r="B5257" s="4" t="str">
        <f>IFERROR(__xludf.DUMMYFUNCTION("""COMPUTED_VALUE"""),"HTML/CSS;JavaScript;PHP")</f>
        <v>HTML/CSS;JavaScript;PHP</v>
      </c>
    </row>
    <row r="5258">
      <c r="A5258" s="3">
        <v>5257.0</v>
      </c>
      <c r="B5258" s="4" t="str">
        <f>IFERROR(__xludf.DUMMYFUNCTION("""COMPUTED_VALUE"""),"Bash/Shell/PowerShell;HTML/CSS;Python;Ruby;Other(s):")</f>
        <v>Bash/Shell/PowerShell;HTML/CSS;Python;Ruby;Other(s):</v>
      </c>
    </row>
    <row r="5259">
      <c r="A5259" s="3">
        <v>5258.0</v>
      </c>
      <c r="B5259" s="4" t="str">
        <f>IFERROR(__xludf.DUMMYFUNCTION("""COMPUTED_VALUE"""),"HTML/CSS;JavaScript;SQL")</f>
        <v>HTML/CSS;JavaScript;SQL</v>
      </c>
    </row>
    <row r="5260">
      <c r="A5260" s="3">
        <v>5259.0</v>
      </c>
      <c r="B5260" s="4" t="str">
        <f>IFERROR(__xludf.DUMMYFUNCTION("""COMPUTED_VALUE"""),"C++;C#;HTML/CSS;JavaScript;SQL")</f>
        <v>C++;C#;HTML/CSS;JavaScript;SQL</v>
      </c>
    </row>
    <row r="5261">
      <c r="A5261" s="3">
        <v>5260.0</v>
      </c>
      <c r="B5261" s="4" t="str">
        <f>IFERROR(__xludf.DUMMYFUNCTION("""COMPUTED_VALUE"""),"Python;SQL;VBA")</f>
        <v>Python;SQL;VBA</v>
      </c>
    </row>
    <row r="5262">
      <c r="A5262" s="3">
        <v>5261.0</v>
      </c>
      <c r="B5262" s="4" t="str">
        <f>IFERROR(__xludf.DUMMYFUNCTION("""COMPUTED_VALUE"""),"Assembly;C;Java;Python")</f>
        <v>Assembly;C;Java;Python</v>
      </c>
    </row>
    <row r="5263">
      <c r="A5263" s="3">
        <v>5262.0</v>
      </c>
      <c r="B5263" s="4" t="str">
        <f>IFERROR(__xludf.DUMMYFUNCTION("""COMPUTED_VALUE"""),"C#;HTML/CSS;JavaScript;PHP;Python;SQL")</f>
        <v>C#;HTML/CSS;JavaScript;PHP;Python;SQL</v>
      </c>
    </row>
    <row r="5264">
      <c r="A5264" s="3">
        <v>5263.0</v>
      </c>
      <c r="B5264" s="4" t="str">
        <f>IFERROR(__xludf.DUMMYFUNCTION("""COMPUTED_VALUE"""),"Go;Ruby")</f>
        <v>Go;Ruby</v>
      </c>
    </row>
    <row r="5265">
      <c r="A5265" s="3">
        <v>5264.0</v>
      </c>
      <c r="B5265" s="4" t="str">
        <f>IFERROR(__xludf.DUMMYFUNCTION("""COMPUTED_VALUE"""),"Assembly;C;C++;HTML/CSS;JavaScript;Python")</f>
        <v>Assembly;C;C++;HTML/CSS;JavaScript;Python</v>
      </c>
    </row>
    <row r="5266">
      <c r="A5266" s="3">
        <v>5265.0</v>
      </c>
      <c r="B5266" s="4" t="str">
        <f>IFERROR(__xludf.DUMMYFUNCTION("""COMPUTED_VALUE"""),"C#;HTML/CSS;JavaScript;Python;SQL;TypeScript")</f>
        <v>C#;HTML/CSS;JavaScript;Python;SQL;TypeScript</v>
      </c>
    </row>
    <row r="5267">
      <c r="A5267" s="3">
        <v>5266.0</v>
      </c>
      <c r="B5267" s="4" t="str">
        <f>IFERROR(__xludf.DUMMYFUNCTION("""COMPUTED_VALUE"""),"Bash/Shell/PowerShell;PHP;SQL")</f>
        <v>Bash/Shell/PowerShell;PHP;SQL</v>
      </c>
    </row>
    <row r="5268">
      <c r="A5268" s="3">
        <v>5267.0</v>
      </c>
      <c r="B5268" s="4" t="str">
        <f>IFERROR(__xludf.DUMMYFUNCTION("""COMPUTED_VALUE"""),"Assembly;Bash/Shell/PowerShell;C++;C#;HTML/CSS;Java;JavaScript")</f>
        <v>Assembly;Bash/Shell/PowerShell;C++;C#;HTML/CSS;Java;JavaScript</v>
      </c>
    </row>
    <row r="5269">
      <c r="A5269" s="3">
        <v>5268.0</v>
      </c>
      <c r="B5269" s="4" t="str">
        <f>IFERROR(__xludf.DUMMYFUNCTION("""COMPUTED_VALUE"""),"Bash/Shell/PowerShell;HTML/CSS;Java;JavaScript;Python;SQL")</f>
        <v>Bash/Shell/PowerShell;HTML/CSS;Java;JavaScript;Python;SQL</v>
      </c>
    </row>
    <row r="5270">
      <c r="A5270" s="3">
        <v>5269.0</v>
      </c>
      <c r="B5270" s="4" t="str">
        <f>IFERROR(__xludf.DUMMYFUNCTION("""COMPUTED_VALUE"""),"Bash/Shell/PowerShell;Go;Python;Rust")</f>
        <v>Bash/Shell/PowerShell;Go;Python;Rust</v>
      </c>
    </row>
    <row r="5271">
      <c r="A5271" s="3">
        <v>5270.0</v>
      </c>
      <c r="B5271" s="4" t="str">
        <f>IFERROR(__xludf.DUMMYFUNCTION("""COMPUTED_VALUE"""),"Python")</f>
        <v>Python</v>
      </c>
    </row>
    <row r="5272">
      <c r="A5272" s="3">
        <v>5271.0</v>
      </c>
      <c r="B5272" s="4" t="str">
        <f>IFERROR(__xludf.DUMMYFUNCTION("""COMPUTED_VALUE"""),"HTML/CSS;Ruby;SQL")</f>
        <v>HTML/CSS;Ruby;SQL</v>
      </c>
    </row>
    <row r="5273">
      <c r="A5273" s="3">
        <v>5272.0</v>
      </c>
      <c r="B5273" s="4" t="str">
        <f>IFERROR(__xludf.DUMMYFUNCTION("""COMPUTED_VALUE"""),"C++;HTML/CSS;Java;JavaScript;Kotlin;Ruby;TypeScript")</f>
        <v>C++;HTML/CSS;Java;JavaScript;Kotlin;Ruby;TypeScript</v>
      </c>
    </row>
    <row r="5274">
      <c r="A5274" s="3">
        <v>5273.0</v>
      </c>
      <c r="B5274" s="4" t="str">
        <f>IFERROR(__xludf.DUMMYFUNCTION("""COMPUTED_VALUE"""),"Bash/Shell/PowerShell;HTML/CSS;JavaScript;Python;R;SQL;VBA")</f>
        <v>Bash/Shell/PowerShell;HTML/CSS;JavaScript;Python;R;SQL;VBA</v>
      </c>
    </row>
    <row r="5275">
      <c r="A5275" s="3">
        <v>5274.0</v>
      </c>
      <c r="B5275" s="4" t="str">
        <f>IFERROR(__xludf.DUMMYFUNCTION("""COMPUTED_VALUE"""),"C++;Python;Scala;SQL")</f>
        <v>C++;Python;Scala;SQL</v>
      </c>
    </row>
    <row r="5276">
      <c r="A5276" s="3">
        <v>5275.0</v>
      </c>
      <c r="B5276" s="4" t="str">
        <f>IFERROR(__xludf.DUMMYFUNCTION("""COMPUTED_VALUE"""),"HTML/CSS;Java;JavaScript;SQL")</f>
        <v>HTML/CSS;Java;JavaScript;SQL</v>
      </c>
    </row>
    <row r="5277">
      <c r="A5277" s="3">
        <v>5276.0</v>
      </c>
      <c r="B5277" s="4" t="str">
        <f>IFERROR(__xludf.DUMMYFUNCTION("""COMPUTED_VALUE"""),"HTML/CSS;JavaScript;PHP;SQL")</f>
        <v>HTML/CSS;JavaScript;PHP;SQL</v>
      </c>
    </row>
    <row r="5278">
      <c r="A5278" s="3">
        <v>5277.0</v>
      </c>
      <c r="B5278" s="4" t="str">
        <f>IFERROR(__xludf.DUMMYFUNCTION("""COMPUTED_VALUE"""),"HTML/CSS;JavaScript;PHP;Python;SQL;Other(s):")</f>
        <v>HTML/CSS;JavaScript;PHP;Python;SQL;Other(s):</v>
      </c>
    </row>
    <row r="5279">
      <c r="A5279" s="3">
        <v>5278.0</v>
      </c>
      <c r="B5279" s="4" t="str">
        <f>IFERROR(__xludf.DUMMYFUNCTION("""COMPUTED_VALUE"""),"Bash/Shell/PowerShell;C;C++;Python;Other(s):")</f>
        <v>Bash/Shell/PowerShell;C;C++;Python;Other(s):</v>
      </c>
    </row>
    <row r="5280">
      <c r="A5280" s="3">
        <v>5279.0</v>
      </c>
      <c r="B5280" s="4" t="str">
        <f>IFERROR(__xludf.DUMMYFUNCTION("""COMPUTED_VALUE"""),"HTML/CSS;JavaScript")</f>
        <v>HTML/CSS;JavaScript</v>
      </c>
    </row>
    <row r="5281">
      <c r="A5281" s="3">
        <v>5280.0</v>
      </c>
      <c r="B5281" s="4" t="str">
        <f>IFERROR(__xludf.DUMMYFUNCTION("""COMPUTED_VALUE"""),"Bash/Shell/PowerShell;Clojure;HTML/CSS;Java;JavaScript")</f>
        <v>Bash/Shell/PowerShell;Clojure;HTML/CSS;Java;JavaScript</v>
      </c>
    </row>
    <row r="5282">
      <c r="A5282" s="3">
        <v>5281.0</v>
      </c>
      <c r="B5282" s="4" t="str">
        <f>IFERROR(__xludf.DUMMYFUNCTION("""COMPUTED_VALUE"""),"R")</f>
        <v>R</v>
      </c>
    </row>
    <row r="5283">
      <c r="A5283" s="3">
        <v>5282.0</v>
      </c>
      <c r="B5283" s="4" t="str">
        <f>IFERROR(__xludf.DUMMYFUNCTION("""COMPUTED_VALUE"""),"Elixir;HTML/CSS;JavaScript;Ruby;TypeScript")</f>
        <v>Elixir;HTML/CSS;JavaScript;Ruby;TypeScript</v>
      </c>
    </row>
    <row r="5284">
      <c r="A5284" s="3">
        <v>5283.0</v>
      </c>
      <c r="B5284" s="4" t="str">
        <f>IFERROR(__xludf.DUMMYFUNCTION("""COMPUTED_VALUE"""),"Assembly;Bash/Shell/PowerShell;C;C#;HTML/CSS;Java;JavaScript;Python;R")</f>
        <v>Assembly;Bash/Shell/PowerShell;C;C#;HTML/CSS;Java;JavaScript;Python;R</v>
      </c>
    </row>
    <row r="5285">
      <c r="A5285" s="3">
        <v>5284.0</v>
      </c>
      <c r="B5285" s="4" t="str">
        <f>IFERROR(__xludf.DUMMYFUNCTION("""COMPUTED_VALUE"""),"Bash/Shell/PowerShell;Java")</f>
        <v>Bash/Shell/PowerShell;Java</v>
      </c>
    </row>
    <row r="5286">
      <c r="A5286" s="3">
        <v>5285.0</v>
      </c>
      <c r="B5286" s="4" t="str">
        <f>IFERROR(__xludf.DUMMYFUNCTION("""COMPUTED_VALUE"""),"Bash/Shell/PowerShell;HTML/CSS;Java;Python")</f>
        <v>Bash/Shell/PowerShell;HTML/CSS;Java;Python</v>
      </c>
    </row>
    <row r="5287">
      <c r="A5287" s="3">
        <v>5286.0</v>
      </c>
      <c r="B5287" s="4" t="str">
        <f>IFERROR(__xludf.DUMMYFUNCTION("""COMPUTED_VALUE"""),"Assembly;C;C++;HTML/CSS;Java")</f>
        <v>Assembly;C;C++;HTML/CSS;Java</v>
      </c>
    </row>
    <row r="5288">
      <c r="A5288" s="3">
        <v>5287.0</v>
      </c>
      <c r="B5288" s="4" t="str">
        <f>IFERROR(__xludf.DUMMYFUNCTION("""COMPUTED_VALUE"""),"Bash/Shell/PowerShell;HTML/CSS;Java;JavaScript;Ruby;SQL")</f>
        <v>Bash/Shell/PowerShell;HTML/CSS;Java;JavaScript;Ruby;SQL</v>
      </c>
    </row>
    <row r="5289">
      <c r="A5289" s="3">
        <v>5288.0</v>
      </c>
      <c r="B5289" s="4" t="str">
        <f>IFERROR(__xludf.DUMMYFUNCTION("""COMPUTED_VALUE"""),"Bash/Shell/PowerShell;JavaScript;Python;R;Ruby;SQL")</f>
        <v>Bash/Shell/PowerShell;JavaScript;Python;R;Ruby;SQL</v>
      </c>
    </row>
    <row r="5290">
      <c r="A5290" s="3">
        <v>5289.0</v>
      </c>
      <c r="B5290" s="4" t="str">
        <f>IFERROR(__xludf.DUMMYFUNCTION("""COMPUTED_VALUE"""),"Bash/Shell/PowerShell;Java;JavaScript")</f>
        <v>Bash/Shell/PowerShell;Java;JavaScript</v>
      </c>
    </row>
    <row r="5291">
      <c r="A5291" s="3">
        <v>5290.0</v>
      </c>
      <c r="B5291" s="4" t="str">
        <f>IFERROR(__xludf.DUMMYFUNCTION("""COMPUTED_VALUE"""),"C#;HTML/CSS;Java;JavaScript;PHP;SQL")</f>
        <v>C#;HTML/CSS;Java;JavaScript;PHP;SQL</v>
      </c>
    </row>
    <row r="5292">
      <c r="A5292" s="3">
        <v>5291.0</v>
      </c>
      <c r="B5292" s="4" t="str">
        <f>IFERROR(__xludf.DUMMYFUNCTION("""COMPUTED_VALUE"""),"HTML/CSS;Java;JavaScript;Python")</f>
        <v>HTML/CSS;Java;JavaScript;Python</v>
      </c>
    </row>
    <row r="5293">
      <c r="A5293" s="3">
        <v>5292.0</v>
      </c>
      <c r="B5293" s="4" t="str">
        <f>IFERROR(__xludf.DUMMYFUNCTION("""COMPUTED_VALUE"""),"HTML/CSS;Java;Kotlin;Python")</f>
        <v>HTML/CSS;Java;Kotlin;Python</v>
      </c>
    </row>
    <row r="5294">
      <c r="A5294" s="3">
        <v>5293.0</v>
      </c>
      <c r="B5294" s="4" t="str">
        <f>IFERROR(__xludf.DUMMYFUNCTION("""COMPUTED_VALUE"""),"Bash/Shell/PowerShell;C;C++;Java;JavaScript;Python;R;TypeScript")</f>
        <v>Bash/Shell/PowerShell;C;C++;Java;JavaScript;Python;R;TypeScript</v>
      </c>
    </row>
    <row r="5295">
      <c r="A5295" s="3">
        <v>5294.0</v>
      </c>
      <c r="B5295" s="4" t="str">
        <f>IFERROR(__xludf.DUMMYFUNCTION("""COMPUTED_VALUE"""),"Clojure;Python")</f>
        <v>Clojure;Python</v>
      </c>
    </row>
    <row r="5296">
      <c r="A5296" s="3">
        <v>5295.0</v>
      </c>
      <c r="B5296" s="4" t="str">
        <f>IFERROR(__xludf.DUMMYFUNCTION("""COMPUTED_VALUE"""),"HTML/CSS;Java;JavaScript;Scala")</f>
        <v>HTML/CSS;Java;JavaScript;Scala</v>
      </c>
    </row>
    <row r="5297">
      <c r="A5297" s="3">
        <v>5296.0</v>
      </c>
      <c r="B5297" s="4" t="str">
        <f>IFERROR(__xludf.DUMMYFUNCTION("""COMPUTED_VALUE"""),"Bash/Shell/PowerShell;Python")</f>
        <v>Bash/Shell/PowerShell;Python</v>
      </c>
    </row>
    <row r="5298">
      <c r="A5298" s="3">
        <v>5297.0</v>
      </c>
      <c r="B5298" s="4" t="str">
        <f>IFERROR(__xludf.DUMMYFUNCTION("""COMPUTED_VALUE"""),"HTML/CSS;JavaScript;Objective-C;Python")</f>
        <v>HTML/CSS;JavaScript;Objective-C;Python</v>
      </c>
    </row>
    <row r="5299">
      <c r="A5299" s="3">
        <v>5298.0</v>
      </c>
      <c r="B5299" s="4" t="str">
        <f>IFERROR(__xludf.DUMMYFUNCTION("""COMPUTED_VALUE"""),"Assembly;C#;Ruby;Other(s):")</f>
        <v>Assembly;C#;Ruby;Other(s):</v>
      </c>
    </row>
    <row r="5300">
      <c r="A5300" s="3">
        <v>5299.0</v>
      </c>
      <c r="B5300" s="4" t="str">
        <f>IFERROR(__xludf.DUMMYFUNCTION("""COMPUTED_VALUE"""),"Bash/Shell/PowerShell;C#;Objective-C;Ruby;SQL;Swift")</f>
        <v>Bash/Shell/PowerShell;C#;Objective-C;Ruby;SQL;Swift</v>
      </c>
    </row>
    <row r="5301">
      <c r="A5301" s="3">
        <v>5300.0</v>
      </c>
      <c r="B5301" s="4" t="str">
        <f>IFERROR(__xludf.DUMMYFUNCTION("""COMPUTED_VALUE"""),"Bash/Shell/PowerShell;Python;VBA")</f>
        <v>Bash/Shell/PowerShell;Python;VBA</v>
      </c>
    </row>
    <row r="5302">
      <c r="A5302" s="3">
        <v>5301.0</v>
      </c>
      <c r="B5302" s="4" t="str">
        <f>IFERROR(__xludf.DUMMYFUNCTION("""COMPUTED_VALUE"""),"Assembly;C;C++;C#;HTML/CSS;Java;JavaScript;PHP;SQL")</f>
        <v>Assembly;C;C++;C#;HTML/CSS;Java;JavaScript;PHP;SQL</v>
      </c>
    </row>
    <row r="5303">
      <c r="A5303" s="3">
        <v>5302.0</v>
      </c>
      <c r="B5303" s="4" t="str">
        <f>IFERROR(__xludf.DUMMYFUNCTION("""COMPUTED_VALUE"""),"JavaScript;Objective-C")</f>
        <v>JavaScript;Objective-C</v>
      </c>
    </row>
    <row r="5304">
      <c r="A5304" s="3">
        <v>5303.0</v>
      </c>
      <c r="B5304" s="4" t="str">
        <f>IFERROR(__xludf.DUMMYFUNCTION("""COMPUTED_VALUE"""),"C++;Python;SQL")</f>
        <v>C++;Python;SQL</v>
      </c>
    </row>
    <row r="5305">
      <c r="A5305" s="3">
        <v>5304.0</v>
      </c>
      <c r="B5305" s="4" t="str">
        <f>IFERROR(__xludf.DUMMYFUNCTION("""COMPUTED_VALUE"""),"Bash/Shell/PowerShell;C#;SQL;Other(s):")</f>
        <v>Bash/Shell/PowerShell;C#;SQL;Other(s):</v>
      </c>
    </row>
    <row r="5306">
      <c r="A5306" s="3">
        <v>5305.0</v>
      </c>
      <c r="B5306" s="4" t="str">
        <f>IFERROR(__xludf.DUMMYFUNCTION("""COMPUTED_VALUE"""),"C#;HTML/CSS;JavaScript;SQL")</f>
        <v>C#;HTML/CSS;JavaScript;SQL</v>
      </c>
    </row>
    <row r="5307">
      <c r="A5307" s="3">
        <v>5306.0</v>
      </c>
      <c r="B5307" s="4" t="str">
        <f>IFERROR(__xludf.DUMMYFUNCTION("""COMPUTED_VALUE"""),"C++;HTML/CSS;JavaScript")</f>
        <v>C++;HTML/CSS;JavaScript</v>
      </c>
    </row>
    <row r="5308">
      <c r="A5308" s="3">
        <v>5307.0</v>
      </c>
      <c r="B5308" s="4" t="str">
        <f>IFERROR(__xludf.DUMMYFUNCTION("""COMPUTED_VALUE"""),"Bash/Shell/PowerShell;Elixir;Erlang;HTML/CSS;JavaScript;Python;R;SQL")</f>
        <v>Bash/Shell/PowerShell;Elixir;Erlang;HTML/CSS;JavaScript;Python;R;SQL</v>
      </c>
    </row>
    <row r="5309">
      <c r="A5309" s="3">
        <v>5308.0</v>
      </c>
      <c r="B5309" s="4" t="str">
        <f>IFERROR(__xludf.DUMMYFUNCTION("""COMPUTED_VALUE"""),"HTML/CSS;Java;Python;R;SQL")</f>
        <v>HTML/CSS;Java;Python;R;SQL</v>
      </c>
    </row>
    <row r="5310">
      <c r="A5310" s="3">
        <v>5309.0</v>
      </c>
      <c r="B5310" s="4" t="str">
        <f>IFERROR(__xludf.DUMMYFUNCTION("""COMPUTED_VALUE"""),"Bash/Shell/PowerShell;HTML/CSS;JavaScript;Python;SQL;Other(s):")</f>
        <v>Bash/Shell/PowerShell;HTML/CSS;JavaScript;Python;SQL;Other(s):</v>
      </c>
    </row>
    <row r="5311">
      <c r="A5311" s="3">
        <v>5310.0</v>
      </c>
      <c r="B5311" s="4" t="str">
        <f>IFERROR(__xludf.DUMMYFUNCTION("""COMPUTED_VALUE"""),"HTML/CSS;JavaScript;PHP;SQL")</f>
        <v>HTML/CSS;JavaScript;PHP;SQL</v>
      </c>
    </row>
    <row r="5312">
      <c r="A5312" s="3">
        <v>5311.0</v>
      </c>
      <c r="B5312" s="4" t="str">
        <f>IFERROR(__xludf.DUMMYFUNCTION("""COMPUTED_VALUE"""),"HTML/CSS")</f>
        <v>HTML/CSS</v>
      </c>
    </row>
    <row r="5313">
      <c r="A5313" s="3">
        <v>5312.0</v>
      </c>
      <c r="B5313" s="4" t="str">
        <f>IFERROR(__xludf.DUMMYFUNCTION("""COMPUTED_VALUE"""),"C#;HTML/CSS;JavaScript;SQL")</f>
        <v>C#;HTML/CSS;JavaScript;SQL</v>
      </c>
    </row>
    <row r="5314">
      <c r="A5314" s="3">
        <v>5313.0</v>
      </c>
      <c r="B5314" s="4" t="str">
        <f>IFERROR(__xludf.DUMMYFUNCTION("""COMPUTED_VALUE"""),"C;C++;C#;HTML/CSS;Java;JavaScript;PHP;Python;SQL")</f>
        <v>C;C++;C#;HTML/CSS;Java;JavaScript;PHP;Python;SQL</v>
      </c>
    </row>
    <row r="5315">
      <c r="A5315" s="3">
        <v>5314.0</v>
      </c>
      <c r="B5315" s="4" t="str">
        <f>IFERROR(__xludf.DUMMYFUNCTION("""COMPUTED_VALUE"""),"Bash/Shell/PowerShell;C;HTML/CSS;Java;JavaScript;PHP;Python;R;SQL")</f>
        <v>Bash/Shell/PowerShell;C;HTML/CSS;Java;JavaScript;PHP;Python;R;SQL</v>
      </c>
    </row>
    <row r="5316">
      <c r="A5316" s="3">
        <v>5315.0</v>
      </c>
      <c r="B5316" s="4" t="str">
        <f>IFERROR(__xludf.DUMMYFUNCTION("""COMPUTED_VALUE"""),"Bash/Shell/PowerShell;C;HTML/CSS;Java;Python;SQL")</f>
        <v>Bash/Shell/PowerShell;C;HTML/CSS;Java;Python;SQL</v>
      </c>
    </row>
    <row r="5317">
      <c r="A5317" s="3">
        <v>5316.0</v>
      </c>
      <c r="B5317" s="4" t="str">
        <f>IFERROR(__xludf.DUMMYFUNCTION("""COMPUTED_VALUE"""),"Bash/Shell/PowerShell;HTML/CSS;JavaScript;PHP;Ruby;SQL")</f>
        <v>Bash/Shell/PowerShell;HTML/CSS;JavaScript;PHP;Ruby;SQL</v>
      </c>
    </row>
    <row r="5318">
      <c r="A5318" s="3">
        <v>5317.0</v>
      </c>
      <c r="B5318" s="4" t="str">
        <f>IFERROR(__xludf.DUMMYFUNCTION("""COMPUTED_VALUE"""),"Bash/Shell/PowerShell;Java;JavaScript;Objective-C;Python;Scala;SQL")</f>
        <v>Bash/Shell/PowerShell;Java;JavaScript;Objective-C;Python;Scala;SQL</v>
      </c>
    </row>
    <row r="5319">
      <c r="A5319" s="3">
        <v>5318.0</v>
      </c>
      <c r="B5319" s="4" t="str">
        <f>IFERROR(__xludf.DUMMYFUNCTION("""COMPUTED_VALUE"""),"Java;Python")</f>
        <v>Java;Python</v>
      </c>
    </row>
    <row r="5320">
      <c r="A5320" s="3">
        <v>5319.0</v>
      </c>
      <c r="B5320" s="4" t="str">
        <f>IFERROR(__xludf.DUMMYFUNCTION("""COMPUTED_VALUE"""),"Bash/Shell/PowerShell;C#;Go;HTML/CSS;Python;SQL;Other(s):")</f>
        <v>Bash/Shell/PowerShell;C#;Go;HTML/CSS;Python;SQL;Other(s):</v>
      </c>
    </row>
    <row r="5321">
      <c r="A5321" s="3">
        <v>5320.0</v>
      </c>
      <c r="B5321" s="4" t="str">
        <f>IFERROR(__xludf.DUMMYFUNCTION("""COMPUTED_VALUE"""),"HTML/CSS;JavaScript;PHP;SQL")</f>
        <v>HTML/CSS;JavaScript;PHP;SQL</v>
      </c>
    </row>
    <row r="5322">
      <c r="A5322" s="3">
        <v>5321.0</v>
      </c>
      <c r="B5322" s="4" t="str">
        <f>IFERROR(__xludf.DUMMYFUNCTION("""COMPUTED_VALUE"""),"Other(s):")</f>
        <v>Other(s):</v>
      </c>
    </row>
    <row r="5323">
      <c r="A5323" s="3">
        <v>5322.0</v>
      </c>
      <c r="B5323" s="4" t="str">
        <f>IFERROR(__xludf.DUMMYFUNCTION("""COMPUTED_VALUE"""),"Assembly;Bash/Shell/PowerShell;C++;C#;HTML/CSS;Java;JavaScript;PHP;Python;SQL")</f>
        <v>Assembly;Bash/Shell/PowerShell;C++;C#;HTML/CSS;Java;JavaScript;PHP;Python;SQL</v>
      </c>
    </row>
    <row r="5324">
      <c r="A5324" s="3">
        <v>5323.0</v>
      </c>
      <c r="B5324" s="4" t="str">
        <f>IFERROR(__xludf.DUMMYFUNCTION("""COMPUTED_VALUE"""),"C;C++;HTML/CSS;Java;JavaScript;Objective-C;Python;SQL;Swift")</f>
        <v>C;C++;HTML/CSS;Java;JavaScript;Objective-C;Python;SQL;Swift</v>
      </c>
    </row>
    <row r="5325">
      <c r="A5325" s="3">
        <v>5324.0</v>
      </c>
      <c r="B5325" s="4" t="str">
        <f>IFERROR(__xludf.DUMMYFUNCTION("""COMPUTED_VALUE"""),"C#;SQL")</f>
        <v>C#;SQL</v>
      </c>
    </row>
    <row r="5326">
      <c r="A5326" s="3">
        <v>5325.0</v>
      </c>
      <c r="B5326" s="4" t="str">
        <f>IFERROR(__xludf.DUMMYFUNCTION("""COMPUTED_VALUE"""),"Bash/Shell/PowerShell;C#;Java;Python;SQL")</f>
        <v>Bash/Shell/PowerShell;C#;Java;Python;SQL</v>
      </c>
    </row>
    <row r="5327">
      <c r="A5327" s="3">
        <v>5326.0</v>
      </c>
      <c r="B5327" s="4" t="str">
        <f>IFERROR(__xludf.DUMMYFUNCTION("""COMPUTED_VALUE"""),"C++;Python;Other(s):")</f>
        <v>C++;Python;Other(s):</v>
      </c>
    </row>
    <row r="5328">
      <c r="A5328" s="3">
        <v>5327.0</v>
      </c>
      <c r="B5328" s="4" t="str">
        <f>IFERROR(__xludf.DUMMYFUNCTION("""COMPUTED_VALUE"""),"Java;JavaScript;Python;SQL;TypeScript")</f>
        <v>Java;JavaScript;Python;SQL;TypeScript</v>
      </c>
    </row>
    <row r="5329">
      <c r="A5329" s="3">
        <v>5328.0</v>
      </c>
      <c r="B5329" s="4" t="str">
        <f>IFERROR(__xludf.DUMMYFUNCTION("""COMPUTED_VALUE"""),"HTML/CSS;JavaScript")</f>
        <v>HTML/CSS;JavaScript</v>
      </c>
    </row>
    <row r="5330">
      <c r="A5330" s="3">
        <v>5329.0</v>
      </c>
      <c r="B5330" s="4" t="str">
        <f>IFERROR(__xludf.DUMMYFUNCTION("""COMPUTED_VALUE"""),"C++;HTML/CSS;Java;JavaScript;PHP;Python;Ruby;SQL")</f>
        <v>C++;HTML/CSS;Java;JavaScript;PHP;Python;Ruby;SQL</v>
      </c>
    </row>
    <row r="5331">
      <c r="A5331" s="3">
        <v>5330.0</v>
      </c>
      <c r="B5331" s="4" t="str">
        <f>IFERROR(__xludf.DUMMYFUNCTION("""COMPUTED_VALUE"""),"HTML/CSS;JavaScript")</f>
        <v>HTML/CSS;JavaScript</v>
      </c>
    </row>
    <row r="5332">
      <c r="A5332" s="3">
        <v>5331.0</v>
      </c>
      <c r="B5332" s="4" t="str">
        <f>IFERROR(__xludf.DUMMYFUNCTION("""COMPUTED_VALUE"""),"Bash/Shell/PowerShell;JavaScript")</f>
        <v>Bash/Shell/PowerShell;JavaScript</v>
      </c>
    </row>
    <row r="5333">
      <c r="A5333" s="3">
        <v>5332.0</v>
      </c>
      <c r="B5333" s="4" t="str">
        <f>IFERROR(__xludf.DUMMYFUNCTION("""COMPUTED_VALUE"""),"Bash/Shell/PowerShell;C;C++;Go;Python;Rust")</f>
        <v>Bash/Shell/PowerShell;C;C++;Go;Python;Rust</v>
      </c>
    </row>
    <row r="5334">
      <c r="A5334" s="3">
        <v>5333.0</v>
      </c>
      <c r="B5334" s="4" t="str">
        <f>IFERROR(__xludf.DUMMYFUNCTION("""COMPUTED_VALUE"""),"Assembly;Bash/Shell/PowerShell;C;HTML/CSS;Java;Python")</f>
        <v>Assembly;Bash/Shell/PowerShell;C;HTML/CSS;Java;Python</v>
      </c>
    </row>
    <row r="5335">
      <c r="A5335" s="3">
        <v>5334.0</v>
      </c>
      <c r="B5335" s="4" t="str">
        <f>IFERROR(__xludf.DUMMYFUNCTION("""COMPUTED_VALUE"""),"C;C++;C#;HTML/CSS;JavaScript;SQL;TypeScript;Other(s):")</f>
        <v>C;C++;C#;HTML/CSS;JavaScript;SQL;TypeScript;Other(s):</v>
      </c>
    </row>
    <row r="5336">
      <c r="A5336" s="3">
        <v>5335.0</v>
      </c>
      <c r="B5336" s="4" t="str">
        <f>IFERROR(__xludf.DUMMYFUNCTION("""COMPUTED_VALUE"""),"C++;Java")</f>
        <v>C++;Java</v>
      </c>
    </row>
    <row r="5337">
      <c r="A5337" s="3">
        <v>5336.0</v>
      </c>
      <c r="B5337" s="4" t="str">
        <f>IFERROR(__xludf.DUMMYFUNCTION("""COMPUTED_VALUE"""),"Assembly")</f>
        <v>Assembly</v>
      </c>
    </row>
    <row r="5338">
      <c r="A5338" s="3">
        <v>5337.0</v>
      </c>
      <c r="B5338" s="4" t="str">
        <f>IFERROR(__xludf.DUMMYFUNCTION("""COMPUTED_VALUE"""),"HTML/CSS;JavaScript;SQL")</f>
        <v>HTML/CSS;JavaScript;SQL</v>
      </c>
    </row>
    <row r="5339">
      <c r="A5339" s="3">
        <v>5338.0</v>
      </c>
      <c r="B5339" s="4" t="str">
        <f>IFERROR(__xludf.DUMMYFUNCTION("""COMPUTED_VALUE"""),"Python")</f>
        <v>Python</v>
      </c>
    </row>
    <row r="5340">
      <c r="A5340" s="3">
        <v>5339.0</v>
      </c>
      <c r="B5340" s="4" t="str">
        <f>IFERROR(__xludf.DUMMYFUNCTION("""COMPUTED_VALUE"""),"C++;HTML/CSS;Java;JavaScript;PHP;SQL")</f>
        <v>C++;HTML/CSS;Java;JavaScript;PHP;SQL</v>
      </c>
    </row>
    <row r="5341">
      <c r="A5341" s="3">
        <v>5340.0</v>
      </c>
      <c r="B5341" s="4" t="str">
        <f>IFERROR(__xludf.DUMMYFUNCTION("""COMPUTED_VALUE"""),"Java;SQL;Other(s):")</f>
        <v>Java;SQL;Other(s):</v>
      </c>
    </row>
    <row r="5342">
      <c r="A5342" s="3">
        <v>5341.0</v>
      </c>
      <c r="B5342" s="4" t="str">
        <f>IFERROR(__xludf.DUMMYFUNCTION("""COMPUTED_VALUE"""),"Objective-C;Python;Swift")</f>
        <v>Objective-C;Python;Swift</v>
      </c>
    </row>
    <row r="5343">
      <c r="A5343" s="3">
        <v>5342.0</v>
      </c>
      <c r="B5343" s="4" t="str">
        <f>IFERROR(__xludf.DUMMYFUNCTION("""COMPUTED_VALUE"""),"Bash/Shell/PowerShell;C#;HTML/CSS;JavaScript;SQL;TypeScript")</f>
        <v>Bash/Shell/PowerShell;C#;HTML/CSS;JavaScript;SQL;TypeScript</v>
      </c>
    </row>
    <row r="5344">
      <c r="A5344" s="3">
        <v>5343.0</v>
      </c>
      <c r="B5344" s="4" t="str">
        <f>IFERROR(__xludf.DUMMYFUNCTION("""COMPUTED_VALUE"""),"Bash/Shell/PowerShell;C;C++;Java;Python;Swift")</f>
        <v>Bash/Shell/PowerShell;C;C++;Java;Python;Swift</v>
      </c>
    </row>
    <row r="5345">
      <c r="A5345" s="3">
        <v>5344.0</v>
      </c>
      <c r="B5345" s="4" t="str">
        <f>IFERROR(__xludf.DUMMYFUNCTION("""COMPUTED_VALUE"""),"Bash/Shell/PowerShell;HTML/CSS;Java;JavaScript;Python;SQL")</f>
        <v>Bash/Shell/PowerShell;HTML/CSS;Java;JavaScript;Python;SQL</v>
      </c>
    </row>
    <row r="5346">
      <c r="A5346" s="3">
        <v>5345.0</v>
      </c>
      <c r="B5346" s="4" t="str">
        <f>IFERROR(__xludf.DUMMYFUNCTION("""COMPUTED_VALUE"""),"Java;Kotlin")</f>
        <v>Java;Kotlin</v>
      </c>
    </row>
    <row r="5347">
      <c r="A5347" s="3">
        <v>5346.0</v>
      </c>
      <c r="B5347" s="4" t="str">
        <f>IFERROR(__xludf.DUMMYFUNCTION("""COMPUTED_VALUE"""),"C;C++;Python")</f>
        <v>C;C++;Python</v>
      </c>
    </row>
    <row r="5348">
      <c r="A5348" s="3">
        <v>5347.0</v>
      </c>
      <c r="B5348" s="4" t="str">
        <f>IFERROR(__xludf.DUMMYFUNCTION("""COMPUTED_VALUE"""),"C;C#")</f>
        <v>C;C#</v>
      </c>
    </row>
    <row r="5349">
      <c r="A5349" s="3">
        <v>5348.0</v>
      </c>
      <c r="B5349" s="4" t="str">
        <f>IFERROR(__xludf.DUMMYFUNCTION("""COMPUTED_VALUE"""),"Assembly;Bash/Shell/PowerShell;C#;HTML/CSS;JavaScript;PHP;Python;R;SQL;TypeScript;Other(s):")</f>
        <v>Assembly;Bash/Shell/PowerShell;C#;HTML/CSS;JavaScript;PHP;Python;R;SQL;TypeScript;Other(s):</v>
      </c>
    </row>
    <row r="5350">
      <c r="A5350" s="3">
        <v>5349.0</v>
      </c>
      <c r="B5350" s="4" t="str">
        <f>IFERROR(__xludf.DUMMYFUNCTION("""COMPUTED_VALUE"""),"Bash/Shell/PowerShell;C;HTML/CSS;JavaScript;Python;TypeScript;Other(s):")</f>
        <v>Bash/Shell/PowerShell;C;HTML/CSS;JavaScript;Python;TypeScript;Other(s):</v>
      </c>
    </row>
    <row r="5351">
      <c r="A5351" s="3">
        <v>5350.0</v>
      </c>
      <c r="B5351" s="4" t="str">
        <f>IFERROR(__xludf.DUMMYFUNCTION("""COMPUTED_VALUE"""),"HTML/CSS;Python")</f>
        <v>HTML/CSS;Python</v>
      </c>
    </row>
    <row r="5352">
      <c r="A5352" s="3">
        <v>5351.0</v>
      </c>
      <c r="B5352" s="4" t="str">
        <f>IFERROR(__xludf.DUMMYFUNCTION("""COMPUTED_VALUE"""),"Bash/Shell/PowerShell;Go;HTML/CSS;JavaScript;PHP;SQL")</f>
        <v>Bash/Shell/PowerShell;Go;HTML/CSS;JavaScript;PHP;SQL</v>
      </c>
    </row>
    <row r="5353">
      <c r="A5353" s="3">
        <v>5352.0</v>
      </c>
      <c r="B5353" s="4" t="str">
        <f>IFERROR(__xludf.DUMMYFUNCTION("""COMPUTED_VALUE"""),"C;HTML/CSS;Java;JavaScript")</f>
        <v>C;HTML/CSS;Java;JavaScript</v>
      </c>
    </row>
    <row r="5354">
      <c r="A5354" s="3">
        <v>5353.0</v>
      </c>
      <c r="B5354" s="4" t="str">
        <f>IFERROR(__xludf.DUMMYFUNCTION("""COMPUTED_VALUE"""),"HTML/CSS;JavaScript;Python;TypeScript")</f>
        <v>HTML/CSS;JavaScript;Python;TypeScript</v>
      </c>
    </row>
    <row r="5355">
      <c r="A5355" s="3">
        <v>5354.0</v>
      </c>
      <c r="B5355" s="4" t="str">
        <f>IFERROR(__xludf.DUMMYFUNCTION("""COMPUTED_VALUE"""),"Assembly;C;C++;C#;HTML/CSS;Java;JavaScript;PHP;Python;R;SQL")</f>
        <v>Assembly;C;C++;C#;HTML/CSS;Java;JavaScript;PHP;Python;R;SQL</v>
      </c>
    </row>
    <row r="5356">
      <c r="A5356" s="3">
        <v>5355.0</v>
      </c>
      <c r="B5356" s="4" t="str">
        <f>IFERROR(__xludf.DUMMYFUNCTION("""COMPUTED_VALUE"""),"C#;HTML/CSS;SQL;TypeScript")</f>
        <v>C#;HTML/CSS;SQL;TypeScript</v>
      </c>
    </row>
    <row r="5357">
      <c r="A5357" s="3">
        <v>5356.0</v>
      </c>
      <c r="B5357" s="4" t="str">
        <f>IFERROR(__xludf.DUMMYFUNCTION("""COMPUTED_VALUE"""),"HTML/CSS;Java;JavaScript")</f>
        <v>HTML/CSS;Java;JavaScript</v>
      </c>
    </row>
    <row r="5358">
      <c r="A5358" s="3">
        <v>5357.0</v>
      </c>
      <c r="B5358" s="4" t="str">
        <f>IFERROR(__xludf.DUMMYFUNCTION("""COMPUTED_VALUE"""),"C++;C#;Python;SQL")</f>
        <v>C++;C#;Python;SQL</v>
      </c>
    </row>
    <row r="5359">
      <c r="A5359" s="3">
        <v>5358.0</v>
      </c>
      <c r="B5359" s="4" t="str">
        <f>IFERROR(__xludf.DUMMYFUNCTION("""COMPUTED_VALUE"""),"HTML/CSS;Java;JavaScript;Swift")</f>
        <v>HTML/CSS;Java;JavaScript;Swift</v>
      </c>
    </row>
    <row r="5360">
      <c r="A5360" s="3">
        <v>5359.0</v>
      </c>
      <c r="B5360" s="4" t="str">
        <f>IFERROR(__xludf.DUMMYFUNCTION("""COMPUTED_VALUE"""),"HTML/CSS;JavaScript;PHP;Python;SQL")</f>
        <v>HTML/CSS;JavaScript;PHP;Python;SQL</v>
      </c>
    </row>
    <row r="5361">
      <c r="A5361" s="3">
        <v>5360.0</v>
      </c>
      <c r="B5361" s="4" t="str">
        <f>IFERROR(__xludf.DUMMYFUNCTION("""COMPUTED_VALUE"""),"Bash/Shell/PowerShell;C;C++;HTML/CSS;Java;JavaScript;PHP;Python;R;Ruby;SQL;VBA")</f>
        <v>Bash/Shell/PowerShell;C;C++;HTML/CSS;Java;JavaScript;PHP;Python;R;Ruby;SQL;VBA</v>
      </c>
    </row>
    <row r="5362">
      <c r="A5362" s="3">
        <v>5361.0</v>
      </c>
      <c r="B5362" s="4" t="str">
        <f>IFERROR(__xludf.DUMMYFUNCTION("""COMPUTED_VALUE"""),"C++;C#;HTML/CSS;Java;JavaScript;PHP;Python;SQL;TypeScript")</f>
        <v>C++;C#;HTML/CSS;Java;JavaScript;PHP;Python;SQL;TypeScript</v>
      </c>
    </row>
    <row r="5363">
      <c r="A5363" s="3">
        <v>5362.0</v>
      </c>
      <c r="B5363" s="4" t="str">
        <f>IFERROR(__xludf.DUMMYFUNCTION("""COMPUTED_VALUE"""),"Assembly;Bash/Shell/PowerShell;C#;F#;HTML/CSS;Java;JavaScript;SQL;WebAssembly")</f>
        <v>Assembly;Bash/Shell/PowerShell;C#;F#;HTML/CSS;Java;JavaScript;SQL;WebAssembly</v>
      </c>
    </row>
    <row r="5364">
      <c r="A5364" s="3">
        <v>5363.0</v>
      </c>
      <c r="B5364" s="4" t="str">
        <f>IFERROR(__xludf.DUMMYFUNCTION("""COMPUTED_VALUE"""),"Bash/Shell/PowerShell;C++;C#;HTML/CSS;JavaScript;PHP;SQL;Swift;Other(s):")</f>
        <v>Bash/Shell/PowerShell;C++;C#;HTML/CSS;JavaScript;PHP;SQL;Swift;Other(s):</v>
      </c>
    </row>
    <row r="5365">
      <c r="A5365" s="3">
        <v>5364.0</v>
      </c>
      <c r="B5365" s="4" t="str">
        <f>IFERROR(__xludf.DUMMYFUNCTION("""COMPUTED_VALUE"""),"Bash/Shell/PowerShell;HTML/CSS;JavaScript;Python")</f>
        <v>Bash/Shell/PowerShell;HTML/CSS;JavaScript;Python</v>
      </c>
    </row>
    <row r="5366">
      <c r="A5366" s="3">
        <v>5365.0</v>
      </c>
      <c r="B5366" s="4" t="str">
        <f>IFERROR(__xludf.DUMMYFUNCTION("""COMPUTED_VALUE"""),"Bash/Shell/PowerShell;Dart;HTML/CSS;Kotlin;Rust")</f>
        <v>Bash/Shell/PowerShell;Dart;HTML/CSS;Kotlin;Rust</v>
      </c>
    </row>
    <row r="5367">
      <c r="A5367" s="3">
        <v>5366.0</v>
      </c>
      <c r="B5367" s="4" t="str">
        <f>IFERROR(__xludf.DUMMYFUNCTION("""COMPUTED_VALUE"""),"Bash/Shell/PowerShell;C#;Elixir;Erlang;HTML/CSS;Java;JavaScript;Python;Ruby;SQL")</f>
        <v>Bash/Shell/PowerShell;C#;Elixir;Erlang;HTML/CSS;Java;JavaScript;Python;Ruby;SQL</v>
      </c>
    </row>
    <row r="5368">
      <c r="A5368" s="3">
        <v>5367.0</v>
      </c>
      <c r="B5368" s="4" t="str">
        <f>IFERROR(__xludf.DUMMYFUNCTION("""COMPUTED_VALUE"""),"C#;HTML/CSS;Java;JavaScript;SQL")</f>
        <v>C#;HTML/CSS;Java;JavaScript;SQL</v>
      </c>
    </row>
    <row r="5369">
      <c r="A5369" s="3">
        <v>5368.0</v>
      </c>
      <c r="B5369" s="4" t="str">
        <f>IFERROR(__xludf.DUMMYFUNCTION("""COMPUTED_VALUE"""),"C#;HTML/CSS;JavaScript;SQL")</f>
        <v>C#;HTML/CSS;JavaScript;SQL</v>
      </c>
    </row>
    <row r="5370">
      <c r="A5370" s="3">
        <v>5369.0</v>
      </c>
      <c r="B5370" s="4" t="str">
        <f>IFERROR(__xludf.DUMMYFUNCTION("""COMPUTED_VALUE"""),"Bash/Shell/PowerShell;C;HTML/CSS;JavaScript;PHP;TypeScript")</f>
        <v>Bash/Shell/PowerShell;C;HTML/CSS;JavaScript;PHP;TypeScript</v>
      </c>
    </row>
    <row r="5371">
      <c r="A5371" s="3">
        <v>5370.0</v>
      </c>
      <c r="B5371" s="4" t="str">
        <f>IFERROR(__xludf.DUMMYFUNCTION("""COMPUTED_VALUE"""),"C#;HTML/CSS;JavaScript;PHP;SQL;TypeScript")</f>
        <v>C#;HTML/CSS;JavaScript;PHP;SQL;TypeScript</v>
      </c>
    </row>
    <row r="5372">
      <c r="A5372" s="3">
        <v>5371.0</v>
      </c>
      <c r="B5372" s="4" t="str">
        <f>IFERROR(__xludf.DUMMYFUNCTION("""COMPUTED_VALUE"""),"HTML/CSS;JavaScript;PHP;Python;SQL")</f>
        <v>HTML/CSS;JavaScript;PHP;Python;SQL</v>
      </c>
    </row>
    <row r="5373">
      <c r="A5373" s="3">
        <v>5372.0</v>
      </c>
      <c r="B5373" s="4" t="str">
        <f>IFERROR(__xludf.DUMMYFUNCTION("""COMPUTED_VALUE"""),"Bash/Shell/PowerShell;C#;HTML/CSS;JavaScript;Python;R")</f>
        <v>Bash/Shell/PowerShell;C#;HTML/CSS;JavaScript;Python;R</v>
      </c>
    </row>
    <row r="5374">
      <c r="A5374" s="3">
        <v>5373.0</v>
      </c>
      <c r="B5374" s="4" t="str">
        <f>IFERROR(__xludf.DUMMYFUNCTION("""COMPUTED_VALUE"""),"Bash/Shell/PowerShell;HTML/CSS;JavaScript;PHP;Python;Ruby;SQL;TypeScript")</f>
        <v>Bash/Shell/PowerShell;HTML/CSS;JavaScript;PHP;Python;Ruby;SQL;TypeScript</v>
      </c>
    </row>
    <row r="5375">
      <c r="A5375" s="3">
        <v>5374.0</v>
      </c>
      <c r="B5375" s="4" t="str">
        <f>IFERROR(__xludf.DUMMYFUNCTION("""COMPUTED_VALUE"""),"HTML/CSS;JavaScript;PHP;TypeScript")</f>
        <v>HTML/CSS;JavaScript;PHP;TypeScript</v>
      </c>
    </row>
    <row r="5376">
      <c r="A5376" s="3">
        <v>5375.0</v>
      </c>
      <c r="B5376" s="4" t="str">
        <f>IFERROR(__xludf.DUMMYFUNCTION("""COMPUTED_VALUE"""),"C;Go;Python")</f>
        <v>C;Go;Python</v>
      </c>
    </row>
    <row r="5377">
      <c r="A5377" s="3">
        <v>5376.0</v>
      </c>
      <c r="B5377" s="4" t="str">
        <f>IFERROR(__xludf.DUMMYFUNCTION("""COMPUTED_VALUE"""),"Bash/Shell/PowerShell;C#;HTML/CSS;JavaScript;SQL")</f>
        <v>Bash/Shell/PowerShell;C#;HTML/CSS;JavaScript;SQL</v>
      </c>
    </row>
    <row r="5378">
      <c r="A5378" s="3">
        <v>5377.0</v>
      </c>
      <c r="B5378" s="4" t="str">
        <f>IFERROR(__xludf.DUMMYFUNCTION("""COMPUTED_VALUE"""),"Java;Scala;Swift")</f>
        <v>Java;Scala;Swift</v>
      </c>
    </row>
    <row r="5379">
      <c r="A5379" s="3">
        <v>5378.0</v>
      </c>
      <c r="B5379" s="4" t="str">
        <f>IFERROR(__xludf.DUMMYFUNCTION("""COMPUTED_VALUE"""),"Python")</f>
        <v>Python</v>
      </c>
    </row>
    <row r="5380">
      <c r="A5380" s="3">
        <v>5379.0</v>
      </c>
      <c r="B5380" s="4" t="str">
        <f>IFERROR(__xludf.DUMMYFUNCTION("""COMPUTED_VALUE"""),"Assembly;C++;C#;HTML/CSS;JavaScript;SQL")</f>
        <v>Assembly;C++;C#;HTML/CSS;JavaScript;SQL</v>
      </c>
    </row>
    <row r="5381">
      <c r="A5381" s="3">
        <v>5380.0</v>
      </c>
      <c r="B5381" s="4" t="str">
        <f>IFERROR(__xludf.DUMMYFUNCTION("""COMPUTED_VALUE"""),"Bash/Shell/PowerShell;C#;HTML/CSS;JavaScript;SQL;TypeScript")</f>
        <v>Bash/Shell/PowerShell;C#;HTML/CSS;JavaScript;SQL;TypeScript</v>
      </c>
    </row>
    <row r="5382">
      <c r="A5382" s="3">
        <v>5381.0</v>
      </c>
      <c r="B5382" s="4" t="str">
        <f>IFERROR(__xludf.DUMMYFUNCTION("""COMPUTED_VALUE"""),"C;C++;C#;HTML/CSS;Java;JavaScript;Objective-C;PHP;Python;R;VBA")</f>
        <v>C;C++;C#;HTML/CSS;Java;JavaScript;Objective-C;PHP;Python;R;VBA</v>
      </c>
    </row>
    <row r="5383">
      <c r="A5383" s="3">
        <v>5382.0</v>
      </c>
      <c r="B5383" s="4" t="str">
        <f>IFERROR(__xludf.DUMMYFUNCTION("""COMPUTED_VALUE"""),"Bash/Shell/PowerShell;HTML/CSS;Java;PHP;Python;SQL;TypeScript;Other(s):")</f>
        <v>Bash/Shell/PowerShell;HTML/CSS;Java;PHP;Python;SQL;TypeScript;Other(s):</v>
      </c>
    </row>
    <row r="5384">
      <c r="A5384" s="3">
        <v>5383.0</v>
      </c>
      <c r="B5384" s="4" t="str">
        <f>IFERROR(__xludf.DUMMYFUNCTION("""COMPUTED_VALUE"""),"Bash/Shell/PowerShell;C++;HTML/CSS;JavaScript;Python")</f>
        <v>Bash/Shell/PowerShell;C++;HTML/CSS;JavaScript;Python</v>
      </c>
    </row>
    <row r="5385">
      <c r="A5385" s="3">
        <v>5384.0</v>
      </c>
      <c r="B5385" s="4" t="str">
        <f>IFERROR(__xludf.DUMMYFUNCTION("""COMPUTED_VALUE"""),"Bash/Shell/PowerShell;HTML/CSS;JavaScript;Python;Ruby")</f>
        <v>Bash/Shell/PowerShell;HTML/CSS;JavaScript;Python;Ruby</v>
      </c>
    </row>
    <row r="5386">
      <c r="A5386" s="3">
        <v>5385.0</v>
      </c>
      <c r="B5386" s="4" t="str">
        <f>IFERROR(__xludf.DUMMYFUNCTION("""COMPUTED_VALUE"""),"Bash/Shell/PowerShell;C;C++;C#;HTML/CSS;JavaScript;PHP;Python;SQL")</f>
        <v>Bash/Shell/PowerShell;C;C++;C#;HTML/CSS;JavaScript;PHP;Python;SQL</v>
      </c>
    </row>
    <row r="5387">
      <c r="A5387" s="3">
        <v>5386.0</v>
      </c>
      <c r="B5387" s="4" t="str">
        <f>IFERROR(__xludf.DUMMYFUNCTION("""COMPUTED_VALUE"""),"C#;Java;JavaScript;SQL")</f>
        <v>C#;Java;JavaScript;SQL</v>
      </c>
    </row>
    <row r="5388">
      <c r="A5388" s="3">
        <v>5387.0</v>
      </c>
      <c r="B5388" s="4" t="str">
        <f>IFERROR(__xludf.DUMMYFUNCTION("""COMPUTED_VALUE"""),"C#;HTML/CSS;JavaScript;SQL;TypeScript")</f>
        <v>C#;HTML/CSS;JavaScript;SQL;TypeScript</v>
      </c>
    </row>
    <row r="5389">
      <c r="A5389" s="3">
        <v>5388.0</v>
      </c>
      <c r="B5389" s="4" t="str">
        <f>IFERROR(__xludf.DUMMYFUNCTION("""COMPUTED_VALUE"""),"HTML/CSS;JavaScript")</f>
        <v>HTML/CSS;JavaScript</v>
      </c>
    </row>
    <row r="5390">
      <c r="A5390" s="3">
        <v>5389.0</v>
      </c>
      <c r="B5390" s="4" t="str">
        <f>IFERROR(__xludf.DUMMYFUNCTION("""COMPUTED_VALUE"""),"C#;HTML/CSS;Java;JavaScript;Objective-C;Python;Swift;TypeScript")</f>
        <v>C#;HTML/CSS;Java;JavaScript;Objective-C;Python;Swift;TypeScript</v>
      </c>
    </row>
    <row r="5391">
      <c r="A5391" s="3">
        <v>5390.0</v>
      </c>
      <c r="B5391" s="4" t="str">
        <f>IFERROR(__xludf.DUMMYFUNCTION("""COMPUTED_VALUE"""),"Bash/Shell/PowerShell;C++;HTML/CSS;Java;JavaScript;Objective-C;Ruby;Swift")</f>
        <v>Bash/Shell/PowerShell;C++;HTML/CSS;Java;JavaScript;Objective-C;Ruby;Swift</v>
      </c>
    </row>
    <row r="5392">
      <c r="A5392" s="3">
        <v>5391.0</v>
      </c>
      <c r="B5392" s="4" t="str">
        <f>IFERROR(__xludf.DUMMYFUNCTION("""COMPUTED_VALUE"""),"Go;HTML/CSS;Java;JavaScript;PHP;Python;R;SQL;TypeScript;VBA")</f>
        <v>Go;HTML/CSS;Java;JavaScript;PHP;Python;R;SQL;TypeScript;VBA</v>
      </c>
    </row>
    <row r="5393">
      <c r="A5393" s="3">
        <v>5392.0</v>
      </c>
      <c r="B5393" s="4" t="str">
        <f>IFERROR(__xludf.DUMMYFUNCTION("""COMPUTED_VALUE"""),"Assembly;C;Go;Rust")</f>
        <v>Assembly;C;Go;Rust</v>
      </c>
    </row>
    <row r="5394">
      <c r="A5394" s="3">
        <v>5393.0</v>
      </c>
      <c r="B5394" s="4" t="str">
        <f>IFERROR(__xludf.DUMMYFUNCTION("""COMPUTED_VALUE"""),"HTML/CSS;Java;JavaScript;PHP;Python;SQL;Swift")</f>
        <v>HTML/CSS;Java;JavaScript;PHP;Python;SQL;Swift</v>
      </c>
    </row>
    <row r="5395">
      <c r="A5395" s="3">
        <v>5394.0</v>
      </c>
      <c r="B5395" s="4" t="str">
        <f>IFERROR(__xludf.DUMMYFUNCTION("""COMPUTED_VALUE"""),"HTML/CSS;Java;JavaScript;Other(s):")</f>
        <v>HTML/CSS;Java;JavaScript;Other(s):</v>
      </c>
    </row>
    <row r="5396">
      <c r="A5396" s="3">
        <v>5395.0</v>
      </c>
      <c r="B5396" s="4" t="str">
        <f>IFERROR(__xludf.DUMMYFUNCTION("""COMPUTED_VALUE"""),"Bash/Shell/PowerShell;Elixir;HTML/CSS;JavaScript;SQL;TypeScript")</f>
        <v>Bash/Shell/PowerShell;Elixir;HTML/CSS;JavaScript;SQL;TypeScript</v>
      </c>
    </row>
    <row r="5397">
      <c r="A5397" s="3">
        <v>5396.0</v>
      </c>
      <c r="B5397" s="4" t="str">
        <f>IFERROR(__xludf.DUMMYFUNCTION("""COMPUTED_VALUE"""),"C#;HTML/CSS;JavaScript;SQL;TypeScript")</f>
        <v>C#;HTML/CSS;JavaScript;SQL;TypeScript</v>
      </c>
    </row>
    <row r="5398">
      <c r="A5398" s="3">
        <v>5397.0</v>
      </c>
      <c r="B5398" s="4" t="str">
        <f>IFERROR(__xludf.DUMMYFUNCTION("""COMPUTED_VALUE"""),"Bash/Shell/PowerShell;C;Go;HTML/CSS;Java;JavaScript;Python")</f>
        <v>Bash/Shell/PowerShell;C;Go;HTML/CSS;Java;JavaScript;Python</v>
      </c>
    </row>
    <row r="5399">
      <c r="A5399" s="3">
        <v>5398.0</v>
      </c>
      <c r="B5399" s="4" t="str">
        <f>IFERROR(__xludf.DUMMYFUNCTION("""COMPUTED_VALUE"""),"Bash/Shell/PowerShell;Java;Scala;SQL")</f>
        <v>Bash/Shell/PowerShell;Java;Scala;SQL</v>
      </c>
    </row>
    <row r="5400">
      <c r="A5400" s="3">
        <v>5399.0</v>
      </c>
      <c r="B5400" s="4" t="str">
        <f>IFERROR(__xludf.DUMMYFUNCTION("""COMPUTED_VALUE"""),"F#;Python")</f>
        <v>F#;Python</v>
      </c>
    </row>
    <row r="5401">
      <c r="A5401" s="3">
        <v>5400.0</v>
      </c>
      <c r="B5401" s="4" t="str">
        <f>IFERROR(__xludf.DUMMYFUNCTION("""COMPUTED_VALUE"""),"C++;HTML/CSS;JavaScript;Python")</f>
        <v>C++;HTML/CSS;JavaScript;Python</v>
      </c>
    </row>
    <row r="5402">
      <c r="A5402" s="3">
        <v>5401.0</v>
      </c>
      <c r="B5402" s="4" t="str">
        <f>IFERROR(__xludf.DUMMYFUNCTION("""COMPUTED_VALUE"""),"C#;HTML/CSS;Java;JavaScript;SQL")</f>
        <v>C#;HTML/CSS;Java;JavaScript;SQL</v>
      </c>
    </row>
    <row r="5403">
      <c r="A5403" s="3">
        <v>5402.0</v>
      </c>
      <c r="B5403" s="4" t="str">
        <f>IFERROR(__xludf.DUMMYFUNCTION("""COMPUTED_VALUE"""),"C++;C#;HTML/CSS;Java;Kotlin;Other(s):")</f>
        <v>C++;C#;HTML/CSS;Java;Kotlin;Other(s):</v>
      </c>
    </row>
    <row r="5404">
      <c r="A5404" s="3">
        <v>5403.0</v>
      </c>
      <c r="B5404" s="4" t="str">
        <f>IFERROR(__xludf.DUMMYFUNCTION("""COMPUTED_VALUE"""),"Bash/Shell/PowerShell;JavaScript;Objective-C;Ruby;Swift")</f>
        <v>Bash/Shell/PowerShell;JavaScript;Objective-C;Ruby;Swift</v>
      </c>
    </row>
    <row r="5405">
      <c r="A5405" s="3">
        <v>5404.0</v>
      </c>
      <c r="B5405" s="4" t="str">
        <f>IFERROR(__xludf.DUMMYFUNCTION("""COMPUTED_VALUE"""),"C#;Java;JavaScript;Objective-C;PHP;SQL;Swift")</f>
        <v>C#;Java;JavaScript;Objective-C;PHP;SQL;Swift</v>
      </c>
    </row>
    <row r="5406">
      <c r="A5406" s="3">
        <v>5405.0</v>
      </c>
      <c r="B5406" s="4" t="str">
        <f>IFERROR(__xludf.DUMMYFUNCTION("""COMPUTED_VALUE"""),"HTML/CSS;JavaScript;TypeScript")</f>
        <v>HTML/CSS;JavaScript;TypeScript</v>
      </c>
    </row>
    <row r="5407">
      <c r="A5407" s="3">
        <v>5406.0</v>
      </c>
      <c r="B5407" s="4" t="str">
        <f>IFERROR(__xludf.DUMMYFUNCTION("""COMPUTED_VALUE"""),"Bash/Shell/PowerShell;C;C++;Elixir;HTML/CSS;Java;JavaScript;Python;Ruby")</f>
        <v>Bash/Shell/PowerShell;C;C++;Elixir;HTML/CSS;Java;JavaScript;Python;Ruby</v>
      </c>
    </row>
    <row r="5408">
      <c r="A5408" s="3">
        <v>5407.0</v>
      </c>
      <c r="B5408" s="4" t="str">
        <f>IFERROR(__xludf.DUMMYFUNCTION("""COMPUTED_VALUE"""),"HTML/CSS;JavaScript;PHP;Python;SQL")</f>
        <v>HTML/CSS;JavaScript;PHP;Python;SQL</v>
      </c>
    </row>
    <row r="5409">
      <c r="A5409" s="3">
        <v>5408.0</v>
      </c>
      <c r="B5409" s="4" t="str">
        <f>IFERROR(__xludf.DUMMYFUNCTION("""COMPUTED_VALUE"""),"Bash/Shell/PowerShell;C;C++;HTML/CSS;Java;JavaScript;Python;SQL")</f>
        <v>Bash/Shell/PowerShell;C;C++;HTML/CSS;Java;JavaScript;Python;SQL</v>
      </c>
    </row>
    <row r="5410">
      <c r="A5410" s="3">
        <v>5409.0</v>
      </c>
      <c r="B5410" s="4" t="str">
        <f>IFERROR(__xludf.DUMMYFUNCTION("""COMPUTED_VALUE"""),"HTML/CSS;JavaScript;Ruby")</f>
        <v>HTML/CSS;JavaScript;Ruby</v>
      </c>
    </row>
    <row r="5411">
      <c r="A5411" s="3">
        <v>5410.0</v>
      </c>
      <c r="B5411" s="4" t="str">
        <f>IFERROR(__xludf.DUMMYFUNCTION("""COMPUTED_VALUE"""),"HTML/CSS;JavaScript;Swift")</f>
        <v>HTML/CSS;JavaScript;Swift</v>
      </c>
    </row>
    <row r="5412">
      <c r="A5412" s="3">
        <v>5411.0</v>
      </c>
      <c r="B5412" s="4" t="str">
        <f>IFERROR(__xludf.DUMMYFUNCTION("""COMPUTED_VALUE"""),"Bash/Shell/PowerShell;HTML/CSS;Java;JavaScript;PHP;SQL;TypeScript")</f>
        <v>Bash/Shell/PowerShell;HTML/CSS;Java;JavaScript;PHP;SQL;TypeScript</v>
      </c>
    </row>
    <row r="5413">
      <c r="A5413" s="3">
        <v>5412.0</v>
      </c>
      <c r="B5413" s="4" t="str">
        <f>IFERROR(__xludf.DUMMYFUNCTION("""COMPUTED_VALUE"""),"Go;HTML/CSS;Java;JavaScript;PHP;Python;Scala;SQL;TypeScript;VBA")</f>
        <v>Go;HTML/CSS;Java;JavaScript;PHP;Python;Scala;SQL;TypeScript;VBA</v>
      </c>
    </row>
    <row r="5414">
      <c r="A5414" s="3">
        <v>5413.0</v>
      </c>
      <c r="B5414" s="4" t="str">
        <f>IFERROR(__xludf.DUMMYFUNCTION("""COMPUTED_VALUE"""),"Bash/Shell/PowerShell;JavaScript")</f>
        <v>Bash/Shell/PowerShell;JavaScript</v>
      </c>
    </row>
    <row r="5415">
      <c r="A5415" s="3">
        <v>5414.0</v>
      </c>
      <c r="B5415" s="4" t="str">
        <f>IFERROR(__xludf.DUMMYFUNCTION("""COMPUTED_VALUE"""),"Bash/Shell/PowerShell;HTML/CSS;JavaScript;PHP;Python;Ruby;SQL;TypeScript;Other(s):")</f>
        <v>Bash/Shell/PowerShell;HTML/CSS;JavaScript;PHP;Python;Ruby;SQL;TypeScript;Other(s):</v>
      </c>
    </row>
    <row r="5416">
      <c r="A5416" s="3">
        <v>5415.0</v>
      </c>
      <c r="B5416" s="4" t="str">
        <f>IFERROR(__xludf.DUMMYFUNCTION("""COMPUTED_VALUE"""),"Bash/Shell/PowerShell;C;C#;HTML/CSS;Java;JavaScript;PHP;SQL;TypeScript")</f>
        <v>Bash/Shell/PowerShell;C;C#;HTML/CSS;Java;JavaScript;PHP;SQL;TypeScript</v>
      </c>
    </row>
    <row r="5417">
      <c r="A5417" s="3">
        <v>5416.0</v>
      </c>
      <c r="B5417" s="4" t="str">
        <f>IFERROR(__xludf.DUMMYFUNCTION("""COMPUTED_VALUE"""),"Bash/Shell/PowerShell;C++;Elixir;HTML/CSS;JavaScript;Ruby;Rust;SQL")</f>
        <v>Bash/Shell/PowerShell;C++;Elixir;HTML/CSS;JavaScript;Ruby;Rust;SQL</v>
      </c>
    </row>
    <row r="5418">
      <c r="A5418" s="3">
        <v>5417.0</v>
      </c>
      <c r="B5418" s="4" t="str">
        <f>IFERROR(__xludf.DUMMYFUNCTION("""COMPUTED_VALUE"""),"C#;Other(s):")</f>
        <v>C#;Other(s):</v>
      </c>
    </row>
    <row r="5419">
      <c r="A5419" s="3">
        <v>5418.0</v>
      </c>
      <c r="B5419" s="4" t="str">
        <f>IFERROR(__xludf.DUMMYFUNCTION("""COMPUTED_VALUE"""),"Bash/Shell/PowerShell;Go;Java")</f>
        <v>Bash/Shell/PowerShell;Go;Java</v>
      </c>
    </row>
    <row r="5420">
      <c r="A5420" s="3">
        <v>5419.0</v>
      </c>
      <c r="B5420" s="4" t="str">
        <f>IFERROR(__xludf.DUMMYFUNCTION("""COMPUTED_VALUE"""),"C;C++;HTML/CSS;Java;JavaScript;Kotlin;Python")</f>
        <v>C;C++;HTML/CSS;Java;JavaScript;Kotlin;Python</v>
      </c>
    </row>
    <row r="5421">
      <c r="A5421" s="3">
        <v>5420.0</v>
      </c>
      <c r="B5421" s="4" t="str">
        <f>IFERROR(__xludf.DUMMYFUNCTION("""COMPUTED_VALUE"""),"HTML/CSS;JavaScript;TypeScript")</f>
        <v>HTML/CSS;JavaScript;TypeScript</v>
      </c>
    </row>
    <row r="5422">
      <c r="A5422" s="3">
        <v>5421.0</v>
      </c>
      <c r="B5422" s="4" t="str">
        <f>IFERROR(__xludf.DUMMYFUNCTION("""COMPUTED_VALUE"""),"C#;HTML/CSS;SQL;VBA")</f>
        <v>C#;HTML/CSS;SQL;VBA</v>
      </c>
    </row>
    <row r="5423">
      <c r="A5423" s="3">
        <v>5422.0</v>
      </c>
      <c r="B5423" s="4" t="str">
        <f>IFERROR(__xludf.DUMMYFUNCTION("""COMPUTED_VALUE"""),"Bash/Shell/PowerShell;Java")</f>
        <v>Bash/Shell/PowerShell;Java</v>
      </c>
    </row>
    <row r="5424">
      <c r="A5424" s="3">
        <v>5423.0</v>
      </c>
      <c r="B5424" s="4" t="str">
        <f>IFERROR(__xludf.DUMMYFUNCTION("""COMPUTED_VALUE"""),"C;C++;C#;HTML/CSS;JavaScript;PHP;SQL")</f>
        <v>C;C++;C#;HTML/CSS;JavaScript;PHP;SQL</v>
      </c>
    </row>
    <row r="5425">
      <c r="A5425" s="3">
        <v>5424.0</v>
      </c>
      <c r="B5425" s="4" t="str">
        <f>IFERROR(__xludf.DUMMYFUNCTION("""COMPUTED_VALUE"""),"C#;HTML/CSS;JavaScript;PHP;SQL")</f>
        <v>C#;HTML/CSS;JavaScript;PHP;SQL</v>
      </c>
    </row>
    <row r="5426">
      <c r="A5426" s="3">
        <v>5425.0</v>
      </c>
      <c r="B5426" s="4" t="str">
        <f>IFERROR(__xludf.DUMMYFUNCTION("""COMPUTED_VALUE"""),"C#")</f>
        <v>C#</v>
      </c>
    </row>
    <row r="5427">
      <c r="A5427" s="3">
        <v>5426.0</v>
      </c>
      <c r="B5427" s="4" t="str">
        <f>IFERROR(__xludf.DUMMYFUNCTION("""COMPUTED_VALUE"""),"HTML/CSS;Java;JavaScript;PHP;SQL;TypeScript")</f>
        <v>HTML/CSS;Java;JavaScript;PHP;SQL;TypeScript</v>
      </c>
    </row>
    <row r="5428">
      <c r="A5428" s="3">
        <v>5427.0</v>
      </c>
      <c r="B5428" s="4" t="str">
        <f>IFERROR(__xludf.DUMMYFUNCTION("""COMPUTED_VALUE"""),"C++;Java;Python")</f>
        <v>C++;Java;Python</v>
      </c>
    </row>
    <row r="5429">
      <c r="A5429" s="3">
        <v>5428.0</v>
      </c>
      <c r="B5429" s="4" t="str">
        <f>IFERROR(__xludf.DUMMYFUNCTION("""COMPUTED_VALUE"""),"Assembly;Bash/Shell/PowerShell;PHP;SQL")</f>
        <v>Assembly;Bash/Shell/PowerShell;PHP;SQL</v>
      </c>
    </row>
    <row r="5430">
      <c r="A5430" s="3">
        <v>5429.0</v>
      </c>
      <c r="B5430" s="4" t="str">
        <f>IFERROR(__xludf.DUMMYFUNCTION("""COMPUTED_VALUE"""),"Bash/Shell/PowerShell;C;Python;Other(s):")</f>
        <v>Bash/Shell/PowerShell;C;Python;Other(s):</v>
      </c>
    </row>
    <row r="5431">
      <c r="A5431" s="3">
        <v>5430.0</v>
      </c>
      <c r="B5431" s="4" t="str">
        <f>IFERROR(__xludf.DUMMYFUNCTION("""COMPUTED_VALUE"""),"Bash/Shell/PowerShell;HTML/CSS;Java;JavaScript;PHP;SQL;TypeScript")</f>
        <v>Bash/Shell/PowerShell;HTML/CSS;Java;JavaScript;PHP;SQL;TypeScript</v>
      </c>
    </row>
    <row r="5432">
      <c r="A5432" s="3">
        <v>5431.0</v>
      </c>
      <c r="B5432" s="4" t="str">
        <f>IFERROR(__xludf.DUMMYFUNCTION("""COMPUTED_VALUE"""),"Clojure;HTML/CSS;Java;JavaScript;SQL;Other(s):")</f>
        <v>Clojure;HTML/CSS;Java;JavaScript;SQL;Other(s):</v>
      </c>
    </row>
    <row r="5433">
      <c r="A5433" s="3">
        <v>5432.0</v>
      </c>
      <c r="B5433" s="4" t="str">
        <f>IFERROR(__xludf.DUMMYFUNCTION("""COMPUTED_VALUE"""),"R;SQL")</f>
        <v>R;SQL</v>
      </c>
    </row>
    <row r="5434">
      <c r="A5434" s="3">
        <v>5433.0</v>
      </c>
      <c r="B5434" s="4" t="str">
        <f>IFERROR(__xludf.DUMMYFUNCTION("""COMPUTED_VALUE"""),"HTML/CSS;Java;JavaScript")</f>
        <v>HTML/CSS;Java;JavaScript</v>
      </c>
    </row>
    <row r="5435">
      <c r="A5435" s="3">
        <v>5434.0</v>
      </c>
      <c r="B5435" s="4" t="str">
        <f>IFERROR(__xludf.DUMMYFUNCTION("""COMPUTED_VALUE"""),"JavaScript;Objective-C;Swift")</f>
        <v>JavaScript;Objective-C;Swift</v>
      </c>
    </row>
    <row r="5436">
      <c r="A5436" s="3">
        <v>5435.0</v>
      </c>
      <c r="B5436" s="4" t="str">
        <f>IFERROR(__xludf.DUMMYFUNCTION("""COMPUTED_VALUE"""),"C#;HTML/CSS;JavaScript;Python;SQL;TypeScript;VBA")</f>
        <v>C#;HTML/CSS;JavaScript;Python;SQL;TypeScript;VBA</v>
      </c>
    </row>
    <row r="5437">
      <c r="A5437" s="3">
        <v>5436.0</v>
      </c>
      <c r="B5437" s="4" t="str">
        <f>IFERROR(__xludf.DUMMYFUNCTION("""COMPUTED_VALUE"""),"Bash/Shell/PowerShell;HTML/CSS;Java;JavaScript;PHP;SQL")</f>
        <v>Bash/Shell/PowerShell;HTML/CSS;Java;JavaScript;PHP;SQL</v>
      </c>
    </row>
    <row r="5438">
      <c r="A5438" s="3">
        <v>5437.0</v>
      </c>
      <c r="B5438" s="4" t="str">
        <f>IFERROR(__xludf.DUMMYFUNCTION("""COMPUTED_VALUE"""),"HTML/CSS;Java;JavaScript;Python;Other(s):")</f>
        <v>HTML/CSS;Java;JavaScript;Python;Other(s):</v>
      </c>
    </row>
    <row r="5439">
      <c r="A5439" s="3">
        <v>5438.0</v>
      </c>
      <c r="B5439" s="4" t="str">
        <f>IFERROR(__xludf.DUMMYFUNCTION("""COMPUTED_VALUE"""),"C#;JavaScript")</f>
        <v>C#;JavaScript</v>
      </c>
    </row>
    <row r="5440">
      <c r="A5440" s="3">
        <v>5439.0</v>
      </c>
      <c r="B5440" s="4" t="str">
        <f>IFERROR(__xludf.DUMMYFUNCTION("""COMPUTED_VALUE"""),"C++;C#;Java;Python")</f>
        <v>C++;C#;Java;Python</v>
      </c>
    </row>
    <row r="5441">
      <c r="A5441" s="3">
        <v>5440.0</v>
      </c>
      <c r="B5441" s="4" t="str">
        <f>IFERROR(__xludf.DUMMYFUNCTION("""COMPUTED_VALUE"""),"JavaScript")</f>
        <v>JavaScript</v>
      </c>
    </row>
    <row r="5442">
      <c r="A5442" s="3">
        <v>5441.0</v>
      </c>
      <c r="B5442" s="4" t="str">
        <f>IFERROR(__xludf.DUMMYFUNCTION("""COMPUTED_VALUE"""),"HTML/CSS;JavaScript;PHP;Python;SQL")</f>
        <v>HTML/CSS;JavaScript;PHP;Python;SQL</v>
      </c>
    </row>
    <row r="5443">
      <c r="A5443" s="3">
        <v>5442.0</v>
      </c>
      <c r="B5443" s="4" t="str">
        <f>IFERROR(__xludf.DUMMYFUNCTION("""COMPUTED_VALUE"""),"C#;HTML/CSS;Java;JavaScript;PHP;SQL;VBA")</f>
        <v>C#;HTML/CSS;Java;JavaScript;PHP;SQL;VBA</v>
      </c>
    </row>
    <row r="5444">
      <c r="A5444" s="3">
        <v>5443.0</v>
      </c>
      <c r="B5444" s="4" t="str">
        <f>IFERROR(__xludf.DUMMYFUNCTION("""COMPUTED_VALUE"""),"C#;HTML/CSS;JavaScript;SQL;TypeScript")</f>
        <v>C#;HTML/CSS;JavaScript;SQL;TypeScript</v>
      </c>
    </row>
    <row r="5445">
      <c r="A5445" s="3">
        <v>5444.0</v>
      </c>
      <c r="B5445" s="4" t="str">
        <f>IFERROR(__xludf.DUMMYFUNCTION("""COMPUTED_VALUE"""),"Ruby;SQL")</f>
        <v>Ruby;SQL</v>
      </c>
    </row>
    <row r="5446">
      <c r="A5446" s="3">
        <v>5445.0</v>
      </c>
      <c r="B5446" s="4" t="str">
        <f>IFERROR(__xludf.DUMMYFUNCTION("""COMPUTED_VALUE"""),"Python;R;SQL")</f>
        <v>Python;R;SQL</v>
      </c>
    </row>
    <row r="5447">
      <c r="A5447" s="3">
        <v>5446.0</v>
      </c>
      <c r="B5447" s="4" t="str">
        <f>IFERROR(__xludf.DUMMYFUNCTION("""COMPUTED_VALUE"""),"C#;HTML/CSS;JavaScript;SQL;TypeScript")</f>
        <v>C#;HTML/CSS;JavaScript;SQL;TypeScript</v>
      </c>
    </row>
    <row r="5448">
      <c r="A5448" s="3">
        <v>5447.0</v>
      </c>
      <c r="B5448" s="4" t="str">
        <f>IFERROR(__xludf.DUMMYFUNCTION("""COMPUTED_VALUE"""),"Bash/Shell/PowerShell;HTML/CSS;Java;JavaScript;SQL;TypeScript")</f>
        <v>Bash/Shell/PowerShell;HTML/CSS;Java;JavaScript;SQL;TypeScript</v>
      </c>
    </row>
    <row r="5449">
      <c r="A5449" s="3">
        <v>5448.0</v>
      </c>
      <c r="B5449" s="4" t="str">
        <f>IFERROR(__xludf.DUMMYFUNCTION("""COMPUTED_VALUE"""),"C#;SQL")</f>
        <v>C#;SQL</v>
      </c>
    </row>
    <row r="5450">
      <c r="A5450" s="3">
        <v>5449.0</v>
      </c>
      <c r="B5450" s="4" t="str">
        <f>IFERROR(__xludf.DUMMYFUNCTION("""COMPUTED_VALUE"""),"Go;HTML/CSS;Python;Ruby;SQL")</f>
        <v>Go;HTML/CSS;Python;Ruby;SQL</v>
      </c>
    </row>
    <row r="5451">
      <c r="A5451" s="3">
        <v>5450.0</v>
      </c>
      <c r="B5451" s="4" t="str">
        <f>IFERROR(__xludf.DUMMYFUNCTION("""COMPUTED_VALUE"""),"Bash/Shell/PowerShell;Java;Python;SQL")</f>
        <v>Bash/Shell/PowerShell;Java;Python;SQL</v>
      </c>
    </row>
    <row r="5452">
      <c r="A5452" s="3">
        <v>5451.0</v>
      </c>
      <c r="B5452" s="4" t="str">
        <f>IFERROR(__xludf.DUMMYFUNCTION("""COMPUTED_VALUE"""),"C;C++;Java;Python")</f>
        <v>C;C++;Java;Python</v>
      </c>
    </row>
    <row r="5453">
      <c r="A5453" s="3">
        <v>5452.0</v>
      </c>
      <c r="B5453" s="4" t="str">
        <f>IFERROR(__xludf.DUMMYFUNCTION("""COMPUTED_VALUE"""),"Bash/Shell/PowerShell;C;C++;C#;Java")</f>
        <v>Bash/Shell/PowerShell;C;C++;C#;Java</v>
      </c>
    </row>
    <row r="5454">
      <c r="A5454" s="3">
        <v>5453.0</v>
      </c>
      <c r="B5454" s="4" t="str">
        <f>IFERROR(__xludf.DUMMYFUNCTION("""COMPUTED_VALUE"""),"Assembly;Bash/Shell/PowerShell;C;C++;HTML/CSS;JavaScript;Python")</f>
        <v>Assembly;Bash/Shell/PowerShell;C;C++;HTML/CSS;JavaScript;Python</v>
      </c>
    </row>
    <row r="5455">
      <c r="A5455" s="3">
        <v>5454.0</v>
      </c>
      <c r="B5455" s="4" t="str">
        <f>IFERROR(__xludf.DUMMYFUNCTION("""COMPUTED_VALUE"""),"HTML/CSS;JavaScript;PHP;SQL")</f>
        <v>HTML/CSS;JavaScript;PHP;SQL</v>
      </c>
    </row>
    <row r="5456">
      <c r="A5456" s="3">
        <v>5455.0</v>
      </c>
      <c r="B5456" s="4" t="str">
        <f>IFERROR(__xludf.DUMMYFUNCTION("""COMPUTED_VALUE"""),"Bash/Shell/PowerShell;HTML/CSS;JavaScript;Python;SQL")</f>
        <v>Bash/Shell/PowerShell;HTML/CSS;JavaScript;Python;SQL</v>
      </c>
    </row>
    <row r="5457">
      <c r="A5457" s="3">
        <v>5456.0</v>
      </c>
      <c r="B5457" s="4" t="str">
        <f>IFERROR(__xludf.DUMMYFUNCTION("""COMPUTED_VALUE"""),"Bash/Shell/PowerShell;C#;Go;JavaScript;PHP;Python;R;SQL;Other(s):")</f>
        <v>Bash/Shell/PowerShell;C#;Go;JavaScript;PHP;Python;R;SQL;Other(s):</v>
      </c>
    </row>
    <row r="5458">
      <c r="A5458" s="3">
        <v>5457.0</v>
      </c>
      <c r="B5458" s="4" t="str">
        <f>IFERROR(__xludf.DUMMYFUNCTION("""COMPUTED_VALUE"""),"Bash/Shell/PowerShell;Java;Kotlin;SQL;Other(s):")</f>
        <v>Bash/Shell/PowerShell;Java;Kotlin;SQL;Other(s):</v>
      </c>
    </row>
    <row r="5459">
      <c r="A5459" s="3">
        <v>5458.0</v>
      </c>
      <c r="B5459" s="4" t="str">
        <f>IFERROR(__xludf.DUMMYFUNCTION("""COMPUTED_VALUE"""),"HTML/CSS;JavaScript;PHP;Python")</f>
        <v>HTML/CSS;JavaScript;PHP;Python</v>
      </c>
    </row>
    <row r="5460">
      <c r="A5460" s="3">
        <v>5459.0</v>
      </c>
      <c r="B5460" s="4" t="str">
        <f>IFERROR(__xludf.DUMMYFUNCTION("""COMPUTED_VALUE"""),"C;C#;HTML/CSS;Java;JavaScript;SQL;VBA")</f>
        <v>C;C#;HTML/CSS;Java;JavaScript;SQL;VBA</v>
      </c>
    </row>
    <row r="5461">
      <c r="A5461" s="3">
        <v>5460.0</v>
      </c>
      <c r="B5461" s="4" t="str">
        <f>IFERROR(__xludf.DUMMYFUNCTION("""COMPUTED_VALUE"""),"Dart;HTML/CSS;JavaScript;PHP")</f>
        <v>Dart;HTML/CSS;JavaScript;PHP</v>
      </c>
    </row>
    <row r="5462">
      <c r="A5462" s="3">
        <v>5461.0</v>
      </c>
      <c r="B5462" s="4" t="str">
        <f>IFERROR(__xludf.DUMMYFUNCTION("""COMPUTED_VALUE"""),"HTML/CSS;Java;JavaScript;Python;Ruby")</f>
        <v>HTML/CSS;Java;JavaScript;Python;Ruby</v>
      </c>
    </row>
    <row r="5463">
      <c r="A5463" s="3">
        <v>5462.0</v>
      </c>
      <c r="B5463" s="4" t="str">
        <f>IFERROR(__xludf.DUMMYFUNCTION("""COMPUTED_VALUE"""),"C#;Java;JavaScript;PHP;SQL")</f>
        <v>C#;Java;JavaScript;PHP;SQL</v>
      </c>
    </row>
    <row r="5464">
      <c r="A5464" s="3">
        <v>5463.0</v>
      </c>
      <c r="B5464" s="4" t="str">
        <f>IFERROR(__xludf.DUMMYFUNCTION("""COMPUTED_VALUE"""),"C++;HTML/CSS;Java;Python;SQL;Other(s):")</f>
        <v>C++;HTML/CSS;Java;Python;SQL;Other(s):</v>
      </c>
    </row>
    <row r="5465">
      <c r="A5465" s="3">
        <v>5464.0</v>
      </c>
      <c r="B5465" s="4" t="str">
        <f>IFERROR(__xludf.DUMMYFUNCTION("""COMPUTED_VALUE"""),"C;C++;JavaScript;Python;SQL")</f>
        <v>C;C++;JavaScript;Python;SQL</v>
      </c>
    </row>
    <row r="5466">
      <c r="A5466" s="3">
        <v>5465.0</v>
      </c>
      <c r="B5466" s="4" t="str">
        <f>IFERROR(__xludf.DUMMYFUNCTION("""COMPUTED_VALUE"""),"C#;Python;Rust;Other(s):")</f>
        <v>C#;Python;Rust;Other(s):</v>
      </c>
    </row>
    <row r="5467">
      <c r="A5467" s="3">
        <v>5466.0</v>
      </c>
      <c r="B5467" s="4" t="str">
        <f>IFERROR(__xludf.DUMMYFUNCTION("""COMPUTED_VALUE"""),"Bash/Shell/PowerShell;C#;HTML/CSS;JavaScript;SQL")</f>
        <v>Bash/Shell/PowerShell;C#;HTML/CSS;JavaScript;SQL</v>
      </c>
    </row>
    <row r="5468">
      <c r="A5468" s="3">
        <v>5467.0</v>
      </c>
      <c r="B5468" s="4" t="str">
        <f>IFERROR(__xludf.DUMMYFUNCTION("""COMPUTED_VALUE"""),"C;C++;Java;Kotlin;Python")</f>
        <v>C;C++;Java;Kotlin;Python</v>
      </c>
    </row>
    <row r="5469">
      <c r="A5469" s="3">
        <v>5468.0</v>
      </c>
      <c r="B5469" s="4" t="str">
        <f>IFERROR(__xludf.DUMMYFUNCTION("""COMPUTED_VALUE"""),"HTML/CSS;JavaScript;PHP;Python;Scala")</f>
        <v>HTML/CSS;JavaScript;PHP;Python;Scala</v>
      </c>
    </row>
    <row r="5470">
      <c r="A5470" s="3">
        <v>5469.0</v>
      </c>
      <c r="B5470" s="4" t="str">
        <f>IFERROR(__xludf.DUMMYFUNCTION("""COMPUTED_VALUE"""),"HTML/CSS;JavaScript;Ruby")</f>
        <v>HTML/CSS;JavaScript;Ruby</v>
      </c>
    </row>
    <row r="5471">
      <c r="A5471" s="3">
        <v>5470.0</v>
      </c>
      <c r="B5471" s="4" t="str">
        <f>IFERROR(__xludf.DUMMYFUNCTION("""COMPUTED_VALUE"""),"HTML/CSS;JavaScript;TypeScript")</f>
        <v>HTML/CSS;JavaScript;TypeScript</v>
      </c>
    </row>
    <row r="5472">
      <c r="A5472" s="3">
        <v>5471.0</v>
      </c>
      <c r="B5472" s="4" t="str">
        <f>IFERROR(__xludf.DUMMYFUNCTION("""COMPUTED_VALUE"""),"Python;R;SQL")</f>
        <v>Python;R;SQL</v>
      </c>
    </row>
    <row r="5473">
      <c r="A5473" s="3">
        <v>5472.0</v>
      </c>
      <c r="B5473" s="4" t="str">
        <f>IFERROR(__xludf.DUMMYFUNCTION("""COMPUTED_VALUE"""),"C++;C#;HTML/CSS;Java;JavaScript;SQL;TypeScript")</f>
        <v>C++;C#;HTML/CSS;Java;JavaScript;SQL;TypeScript</v>
      </c>
    </row>
    <row r="5474">
      <c r="A5474" s="3">
        <v>5473.0</v>
      </c>
      <c r="B5474" s="4" t="str">
        <f>IFERROR(__xludf.DUMMYFUNCTION("""COMPUTED_VALUE"""),"Elixir;HTML/CSS;JavaScript;TypeScript")</f>
        <v>Elixir;HTML/CSS;JavaScript;TypeScript</v>
      </c>
    </row>
    <row r="5475">
      <c r="A5475" s="3">
        <v>5474.0</v>
      </c>
      <c r="B5475" s="4" t="str">
        <f>IFERROR(__xludf.DUMMYFUNCTION("""COMPUTED_VALUE"""),"C#;JavaScript;SQL")</f>
        <v>C#;JavaScript;SQL</v>
      </c>
    </row>
    <row r="5476">
      <c r="A5476" s="3">
        <v>5475.0</v>
      </c>
      <c r="B5476" s="4" t="str">
        <f>IFERROR(__xludf.DUMMYFUNCTION("""COMPUTED_VALUE"""),"Dart;Java;JavaScript;Objective-C;Python;Swift")</f>
        <v>Dart;Java;JavaScript;Objective-C;Python;Swift</v>
      </c>
    </row>
    <row r="5477">
      <c r="A5477" s="3">
        <v>5476.0</v>
      </c>
      <c r="B5477" s="4" t="str">
        <f>IFERROR(__xludf.DUMMYFUNCTION("""COMPUTED_VALUE"""),"Java;SQL")</f>
        <v>Java;SQL</v>
      </c>
    </row>
    <row r="5478">
      <c r="A5478" s="3">
        <v>5477.0</v>
      </c>
      <c r="B5478" s="4" t="str">
        <f>IFERROR(__xludf.DUMMYFUNCTION("""COMPUTED_VALUE"""),"Bash/Shell/PowerShell;Python")</f>
        <v>Bash/Shell/PowerShell;Python</v>
      </c>
    </row>
    <row r="5479">
      <c r="A5479" s="3">
        <v>5478.0</v>
      </c>
      <c r="B5479" s="4" t="str">
        <f>IFERROR(__xludf.DUMMYFUNCTION("""COMPUTED_VALUE"""),"HTML/CSS;Java;JavaScript;Python;R;SQL")</f>
        <v>HTML/CSS;Java;JavaScript;Python;R;SQL</v>
      </c>
    </row>
    <row r="5480">
      <c r="A5480" s="3">
        <v>5479.0</v>
      </c>
      <c r="B5480" s="4" t="str">
        <f>IFERROR(__xludf.DUMMYFUNCTION("""COMPUTED_VALUE"""),"Bash/Shell/PowerShell;C#;TypeScript")</f>
        <v>Bash/Shell/PowerShell;C#;TypeScript</v>
      </c>
    </row>
    <row r="5481">
      <c r="A5481" s="3">
        <v>5480.0</v>
      </c>
      <c r="B5481" s="4" t="str">
        <f>IFERROR(__xludf.DUMMYFUNCTION("""COMPUTED_VALUE"""),"C#;F#;Python;SQL;Other(s):")</f>
        <v>C#;F#;Python;SQL;Other(s):</v>
      </c>
    </row>
    <row r="5482">
      <c r="A5482" s="3">
        <v>5481.0</v>
      </c>
      <c r="B5482" s="4" t="str">
        <f>IFERROR(__xludf.DUMMYFUNCTION("""COMPUTED_VALUE"""),"Bash/Shell/PowerShell;C#")</f>
        <v>Bash/Shell/PowerShell;C#</v>
      </c>
    </row>
    <row r="5483">
      <c r="A5483" s="3">
        <v>5482.0</v>
      </c>
      <c r="B5483" s="4" t="str">
        <f>IFERROR(__xludf.DUMMYFUNCTION("""COMPUTED_VALUE"""),"HTML/CSS;Java;JavaScript;SQL")</f>
        <v>HTML/CSS;Java;JavaScript;SQL</v>
      </c>
    </row>
    <row r="5484">
      <c r="A5484" s="3">
        <v>5483.0</v>
      </c>
      <c r="B5484" s="4" t="str">
        <f>IFERROR(__xludf.DUMMYFUNCTION("""COMPUTED_VALUE"""),"HTML/CSS;JavaScript;PHP;TypeScript")</f>
        <v>HTML/CSS;JavaScript;PHP;TypeScript</v>
      </c>
    </row>
    <row r="5485">
      <c r="A5485" s="3">
        <v>5484.0</v>
      </c>
      <c r="B5485" s="4" t="str">
        <f>IFERROR(__xludf.DUMMYFUNCTION("""COMPUTED_VALUE"""),"Go;Java;Python;R")</f>
        <v>Go;Java;Python;R</v>
      </c>
    </row>
    <row r="5486">
      <c r="A5486" s="3">
        <v>5485.0</v>
      </c>
      <c r="B5486" s="4" t="str">
        <f>IFERROR(__xludf.DUMMYFUNCTION("""COMPUTED_VALUE"""),"HTML/CSS;Java;JavaScript;PHP;Python;SQL")</f>
        <v>HTML/CSS;Java;JavaScript;PHP;Python;SQL</v>
      </c>
    </row>
    <row r="5487">
      <c r="A5487" s="3">
        <v>5486.0</v>
      </c>
      <c r="B5487" s="4" t="str">
        <f>IFERROR(__xludf.DUMMYFUNCTION("""COMPUTED_VALUE"""),"Bash/Shell/PowerShell;HTML/CSS;Java;JavaScript;Python;VBA")</f>
        <v>Bash/Shell/PowerShell;HTML/CSS;Java;JavaScript;Python;VBA</v>
      </c>
    </row>
    <row r="5488">
      <c r="A5488" s="3">
        <v>5487.0</v>
      </c>
      <c r="B5488" s="4" t="str">
        <f>IFERROR(__xludf.DUMMYFUNCTION("""COMPUTED_VALUE"""),"Assembly;SQL")</f>
        <v>Assembly;SQL</v>
      </c>
    </row>
    <row r="5489">
      <c r="A5489" s="3">
        <v>5488.0</v>
      </c>
      <c r="B5489" s="4" t="str">
        <f>IFERROR(__xludf.DUMMYFUNCTION("""COMPUTED_VALUE"""),"HTML/CSS;Java;JavaScript;SQL")</f>
        <v>HTML/CSS;Java;JavaScript;SQL</v>
      </c>
    </row>
    <row r="5490">
      <c r="A5490" s="3">
        <v>5489.0</v>
      </c>
      <c r="B5490" s="4" t="str">
        <f>IFERROR(__xludf.DUMMYFUNCTION("""COMPUTED_VALUE"""),"C#;SQL")</f>
        <v>C#;SQL</v>
      </c>
    </row>
    <row r="5491">
      <c r="A5491" s="3">
        <v>5490.0</v>
      </c>
      <c r="B5491" s="4" t="str">
        <f>IFERROR(__xludf.DUMMYFUNCTION("""COMPUTED_VALUE"""),"C;C#;HTML/CSS;Java;JavaScript;PHP;Python;Ruby;SQL")</f>
        <v>C;C#;HTML/CSS;Java;JavaScript;PHP;Python;Ruby;SQL</v>
      </c>
    </row>
    <row r="5492">
      <c r="A5492" s="3">
        <v>5491.0</v>
      </c>
      <c r="B5492" s="4" t="str">
        <f>IFERROR(__xludf.DUMMYFUNCTION("""COMPUTED_VALUE"""),"Bash/Shell/PowerShell;C#;HTML/CSS;JavaScript;PHP;Python;SQL")</f>
        <v>Bash/Shell/PowerShell;C#;HTML/CSS;JavaScript;PHP;Python;SQL</v>
      </c>
    </row>
    <row r="5493">
      <c r="A5493" s="3">
        <v>5492.0</v>
      </c>
      <c r="B5493" s="4" t="str">
        <f>IFERROR(__xludf.DUMMYFUNCTION("""COMPUTED_VALUE"""),"Bash/Shell/PowerShell;HTML/CSS;JavaScript;Python;R;SQL;VBA")</f>
        <v>Bash/Shell/PowerShell;HTML/CSS;JavaScript;Python;R;SQL;VBA</v>
      </c>
    </row>
    <row r="5494">
      <c r="A5494" s="3">
        <v>5493.0</v>
      </c>
      <c r="B5494" s="4" t="str">
        <f>IFERROR(__xludf.DUMMYFUNCTION("""COMPUTED_VALUE"""),"Bash/Shell/PowerShell;HTML/CSS;JavaScript;PHP;SQL")</f>
        <v>Bash/Shell/PowerShell;HTML/CSS;JavaScript;PHP;SQL</v>
      </c>
    </row>
    <row r="5495">
      <c r="A5495" s="3">
        <v>5494.0</v>
      </c>
      <c r="B5495" s="4" t="str">
        <f>IFERROR(__xludf.DUMMYFUNCTION("""COMPUTED_VALUE"""),"Assembly;Bash/Shell/PowerShell;C;C#;Go;HTML/CSS;JavaScript;Rust;SQL;TypeScript;WebAssembly")</f>
        <v>Assembly;Bash/Shell/PowerShell;C;C#;Go;HTML/CSS;JavaScript;Rust;SQL;TypeScript;WebAssembly</v>
      </c>
    </row>
    <row r="5496">
      <c r="A5496" s="3">
        <v>5495.0</v>
      </c>
      <c r="B5496" s="4" t="str">
        <f>IFERROR(__xludf.DUMMYFUNCTION("""COMPUTED_VALUE"""),"Python")</f>
        <v>Python</v>
      </c>
    </row>
    <row r="5497">
      <c r="A5497" s="3">
        <v>5496.0</v>
      </c>
      <c r="B5497" s="4" t="str">
        <f>IFERROR(__xludf.DUMMYFUNCTION("""COMPUTED_VALUE"""),"HTML/CSS;Java;JavaScript")</f>
        <v>HTML/CSS;Java;JavaScript</v>
      </c>
    </row>
    <row r="5498">
      <c r="A5498" s="3">
        <v>5497.0</v>
      </c>
      <c r="B5498" s="4" t="str">
        <f>IFERROR(__xludf.DUMMYFUNCTION("""COMPUTED_VALUE"""),"Java;JavaScript;Objective-C;TypeScript")</f>
        <v>Java;JavaScript;Objective-C;TypeScript</v>
      </c>
    </row>
    <row r="5499">
      <c r="A5499" s="3">
        <v>5498.0</v>
      </c>
      <c r="B5499" s="4" t="str">
        <f>IFERROR(__xludf.DUMMYFUNCTION("""COMPUTED_VALUE"""),"Bash/Shell/PowerShell;Go;HTML/CSS;JavaScript;Python;Ruby;SQL")</f>
        <v>Bash/Shell/PowerShell;Go;HTML/CSS;JavaScript;Python;Ruby;SQL</v>
      </c>
    </row>
    <row r="5500">
      <c r="A5500" s="3">
        <v>5499.0</v>
      </c>
      <c r="B5500" s="4" t="str">
        <f>IFERROR(__xludf.DUMMYFUNCTION("""COMPUTED_VALUE"""),"Bash/Shell/PowerShell;C#;HTML/CSS;TypeScript")</f>
        <v>Bash/Shell/PowerShell;C#;HTML/CSS;TypeScript</v>
      </c>
    </row>
    <row r="5501">
      <c r="A5501" s="3">
        <v>5500.0</v>
      </c>
      <c r="B5501" s="4" t="str">
        <f>IFERROR(__xludf.DUMMYFUNCTION("""COMPUTED_VALUE"""),"Bash/Shell/PowerShell;HTML/CSS;JavaScript;PHP;Python")</f>
        <v>Bash/Shell/PowerShell;HTML/CSS;JavaScript;PHP;Python</v>
      </c>
    </row>
    <row r="5502">
      <c r="A5502" s="3">
        <v>5501.0</v>
      </c>
      <c r="B5502" s="4" t="str">
        <f>IFERROR(__xludf.DUMMYFUNCTION("""COMPUTED_VALUE"""),"Bash/Shell/PowerShell;C#;HTML/CSS;JavaScript;TypeScript")</f>
        <v>Bash/Shell/PowerShell;C#;HTML/CSS;JavaScript;TypeScript</v>
      </c>
    </row>
    <row r="5503">
      <c r="A5503" s="3">
        <v>5502.0</v>
      </c>
      <c r="B5503" s="4" t="str">
        <f>IFERROR(__xludf.DUMMYFUNCTION("""COMPUTED_VALUE"""),"HTML/CSS;JavaScript;PHP")</f>
        <v>HTML/CSS;JavaScript;PHP</v>
      </c>
    </row>
    <row r="5504">
      <c r="A5504" s="3">
        <v>5503.0</v>
      </c>
      <c r="B5504" s="4" t="str">
        <f>IFERROR(__xludf.DUMMYFUNCTION("""COMPUTED_VALUE"""),"Bash/Shell/PowerShell;HTML/CSS;JavaScript;PHP;Python;SQL;TypeScript")</f>
        <v>Bash/Shell/PowerShell;HTML/CSS;JavaScript;PHP;Python;SQL;TypeScript</v>
      </c>
    </row>
    <row r="5505">
      <c r="A5505" s="3">
        <v>5504.0</v>
      </c>
      <c r="B5505" s="4" t="str">
        <f>IFERROR(__xludf.DUMMYFUNCTION("""COMPUTED_VALUE"""),"Bash/Shell/PowerShell;C;C++;C#;HTML/CSS;Java;JavaScript;Python;SQL;Other(s):")</f>
        <v>Bash/Shell/PowerShell;C;C++;C#;HTML/CSS;Java;JavaScript;Python;SQL;Other(s):</v>
      </c>
    </row>
    <row r="5506">
      <c r="A5506" s="3">
        <v>5505.0</v>
      </c>
      <c r="B5506" s="4" t="str">
        <f>IFERROR(__xludf.DUMMYFUNCTION("""COMPUTED_VALUE"""),"HTML/CSS;Java;JavaScript;PHP;SQL;TypeScript")</f>
        <v>HTML/CSS;Java;JavaScript;PHP;SQL;TypeScript</v>
      </c>
    </row>
    <row r="5507">
      <c r="A5507" s="3">
        <v>5506.0</v>
      </c>
      <c r="B5507" s="4" t="str">
        <f>IFERROR(__xludf.DUMMYFUNCTION("""COMPUTED_VALUE"""),"Bash/Shell/PowerShell;HTML/CSS;JavaScript;TypeScript")</f>
        <v>Bash/Shell/PowerShell;HTML/CSS;JavaScript;TypeScript</v>
      </c>
    </row>
    <row r="5508">
      <c r="A5508" s="3">
        <v>5507.0</v>
      </c>
      <c r="B5508" s="4" t="str">
        <f>IFERROR(__xludf.DUMMYFUNCTION("""COMPUTED_VALUE"""),"C#;HTML/CSS;JavaScript;SQL")</f>
        <v>C#;HTML/CSS;JavaScript;SQL</v>
      </c>
    </row>
    <row r="5509">
      <c r="A5509" s="3">
        <v>5508.0</v>
      </c>
      <c r="B5509" s="4" t="str">
        <f>IFERROR(__xludf.DUMMYFUNCTION("""COMPUTED_VALUE"""),"Assembly;Bash/Shell/PowerShell;C;C++;Rust")</f>
        <v>Assembly;Bash/Shell/PowerShell;C;C++;Rust</v>
      </c>
    </row>
    <row r="5510">
      <c r="A5510" s="3">
        <v>5509.0</v>
      </c>
      <c r="B5510" s="4" t="str">
        <f>IFERROR(__xludf.DUMMYFUNCTION("""COMPUTED_VALUE"""),"Bash/Shell/PowerShell;C;C++;Python")</f>
        <v>Bash/Shell/PowerShell;C;C++;Python</v>
      </c>
    </row>
    <row r="5511">
      <c r="A5511" s="3">
        <v>5510.0</v>
      </c>
      <c r="B5511" s="4" t="str">
        <f>IFERROR(__xludf.DUMMYFUNCTION("""COMPUTED_VALUE"""),"C#;Ruby;Rust")</f>
        <v>C#;Ruby;Rust</v>
      </c>
    </row>
    <row r="5512">
      <c r="A5512" s="3">
        <v>5511.0</v>
      </c>
      <c r="B5512" s="4" t="str">
        <f>IFERROR(__xludf.DUMMYFUNCTION("""COMPUTED_VALUE"""),"Bash/Shell/PowerShell;C;HTML/CSS;JavaScript;PHP;TypeScript")</f>
        <v>Bash/Shell/PowerShell;C;HTML/CSS;JavaScript;PHP;TypeScript</v>
      </c>
    </row>
    <row r="5513">
      <c r="A5513" s="3">
        <v>5512.0</v>
      </c>
      <c r="B5513" s="4" t="str">
        <f>IFERROR(__xludf.DUMMYFUNCTION("""COMPUTED_VALUE"""),"Java;Kotlin")</f>
        <v>Java;Kotlin</v>
      </c>
    </row>
    <row r="5514">
      <c r="A5514" s="3">
        <v>5513.0</v>
      </c>
      <c r="B5514" s="4" t="str">
        <f>IFERROR(__xludf.DUMMYFUNCTION("""COMPUTED_VALUE"""),"C#;HTML/CSS;PHP;SQL;VBA")</f>
        <v>C#;HTML/CSS;PHP;SQL;VBA</v>
      </c>
    </row>
    <row r="5515">
      <c r="A5515" s="3">
        <v>5514.0</v>
      </c>
      <c r="B5515" s="4" t="str">
        <f>IFERROR(__xludf.DUMMYFUNCTION("""COMPUTED_VALUE"""),"Java")</f>
        <v>Java</v>
      </c>
    </row>
    <row r="5516">
      <c r="A5516" s="3">
        <v>5515.0</v>
      </c>
      <c r="B5516" s="4" t="str">
        <f>IFERROR(__xludf.DUMMYFUNCTION("""COMPUTED_VALUE"""),"C#;HTML/CSS;JavaScript;SQL;TypeScript")</f>
        <v>C#;HTML/CSS;JavaScript;SQL;TypeScript</v>
      </c>
    </row>
    <row r="5517">
      <c r="A5517" s="3">
        <v>5516.0</v>
      </c>
      <c r="B5517" s="4" t="str">
        <f>IFERROR(__xludf.DUMMYFUNCTION("""COMPUTED_VALUE"""),"Bash/Shell/PowerShell;Clojure;HTML/CSS;JavaScript;Python;TypeScript")</f>
        <v>Bash/Shell/PowerShell;Clojure;HTML/CSS;JavaScript;Python;TypeScript</v>
      </c>
    </row>
    <row r="5518">
      <c r="A5518" s="3">
        <v>5517.0</v>
      </c>
      <c r="B5518" s="4" t="str">
        <f>IFERROR(__xludf.DUMMYFUNCTION("""COMPUTED_VALUE"""),"HTML/CSS;JavaScript;Ruby")</f>
        <v>HTML/CSS;JavaScript;Ruby</v>
      </c>
    </row>
    <row r="5519">
      <c r="A5519" s="3">
        <v>5518.0</v>
      </c>
      <c r="B5519" s="4" t="str">
        <f>IFERROR(__xludf.DUMMYFUNCTION("""COMPUTED_VALUE"""),"C#;JavaScript")</f>
        <v>C#;JavaScript</v>
      </c>
    </row>
    <row r="5520">
      <c r="A5520" s="3">
        <v>5519.0</v>
      </c>
      <c r="B5520" s="4" t="str">
        <f>IFERROR(__xludf.DUMMYFUNCTION("""COMPUTED_VALUE"""),"Other(s):")</f>
        <v>Other(s):</v>
      </c>
    </row>
    <row r="5521">
      <c r="A5521" s="3">
        <v>5520.0</v>
      </c>
      <c r="B5521" s="4" t="str">
        <f>IFERROR(__xludf.DUMMYFUNCTION("""COMPUTED_VALUE"""),"C#;SQL")</f>
        <v>C#;SQL</v>
      </c>
    </row>
    <row r="5522">
      <c r="A5522" s="3">
        <v>5521.0</v>
      </c>
      <c r="B5522" s="4" t="str">
        <f>IFERROR(__xludf.DUMMYFUNCTION("""COMPUTED_VALUE"""),"Bash/Shell/PowerShell;Clojure;Java;Scala")</f>
        <v>Bash/Shell/PowerShell;Clojure;Java;Scala</v>
      </c>
    </row>
    <row r="5523">
      <c r="A5523" s="3">
        <v>5522.0</v>
      </c>
      <c r="B5523" s="4" t="str">
        <f>IFERROR(__xludf.DUMMYFUNCTION("""COMPUTED_VALUE"""),"Bash/Shell/PowerShell;Java;JavaScript")</f>
        <v>Bash/Shell/PowerShell;Java;JavaScript</v>
      </c>
    </row>
    <row r="5524">
      <c r="A5524" s="3">
        <v>5523.0</v>
      </c>
      <c r="B5524" s="4" t="str">
        <f>IFERROR(__xludf.DUMMYFUNCTION("""COMPUTED_VALUE"""),"C#;HTML/CSS;Java;JavaScript;SQL;Other(s):")</f>
        <v>C#;HTML/CSS;Java;JavaScript;SQL;Other(s):</v>
      </c>
    </row>
    <row r="5525">
      <c r="A5525" s="3">
        <v>5524.0</v>
      </c>
      <c r="B5525" s="4" t="str">
        <f>IFERROR(__xludf.DUMMYFUNCTION("""COMPUTED_VALUE"""),"C#;Java;Kotlin")</f>
        <v>C#;Java;Kotlin</v>
      </c>
    </row>
    <row r="5526">
      <c r="A5526" s="3">
        <v>5525.0</v>
      </c>
      <c r="B5526" s="4" t="str">
        <f>IFERROR(__xludf.DUMMYFUNCTION("""COMPUTED_VALUE"""),"HTML/CSS;JavaScript;PHP;SQL")</f>
        <v>HTML/CSS;JavaScript;PHP;SQL</v>
      </c>
    </row>
    <row r="5527">
      <c r="A5527" s="3">
        <v>5526.0</v>
      </c>
      <c r="B5527" s="4" t="str">
        <f>IFERROR(__xludf.DUMMYFUNCTION("""COMPUTED_VALUE"""),"C#;HTML/CSS;JavaScript;SQL")</f>
        <v>C#;HTML/CSS;JavaScript;SQL</v>
      </c>
    </row>
    <row r="5528">
      <c r="A5528" s="3">
        <v>5527.0</v>
      </c>
      <c r="B5528" s="4" t="str">
        <f>IFERROR(__xludf.DUMMYFUNCTION("""COMPUTED_VALUE"""),"C++;Java")</f>
        <v>C++;Java</v>
      </c>
    </row>
    <row r="5529">
      <c r="A5529" s="3">
        <v>5528.0</v>
      </c>
      <c r="B5529" s="4" t="str">
        <f>IFERROR(__xludf.DUMMYFUNCTION("""COMPUTED_VALUE"""),"Elixir;HTML/CSS;JavaScript;PHP;Python;Ruby;SQL")</f>
        <v>Elixir;HTML/CSS;JavaScript;PHP;Python;Ruby;SQL</v>
      </c>
    </row>
    <row r="5530">
      <c r="A5530" s="3">
        <v>5529.0</v>
      </c>
      <c r="B5530" s="4" t="str">
        <f>IFERROR(__xludf.DUMMYFUNCTION("""COMPUTED_VALUE"""),"C;HTML/CSS;Java;JavaScript;Ruby;SQL")</f>
        <v>C;HTML/CSS;Java;JavaScript;Ruby;SQL</v>
      </c>
    </row>
    <row r="5531">
      <c r="A5531" s="3">
        <v>5530.0</v>
      </c>
      <c r="B5531" s="4" t="str">
        <f>IFERROR(__xludf.DUMMYFUNCTION("""COMPUTED_VALUE"""),"Bash/Shell/PowerShell;C;C++;C#;HTML/CSS;Java;Python")</f>
        <v>Bash/Shell/PowerShell;C;C++;C#;HTML/CSS;Java;Python</v>
      </c>
    </row>
    <row r="5532">
      <c r="A5532" s="3">
        <v>5531.0</v>
      </c>
      <c r="B5532" s="4" t="str">
        <f>IFERROR(__xludf.DUMMYFUNCTION("""COMPUTED_VALUE"""),"HTML/CSS;Java;JavaScript;Kotlin;PHP;Ruby;SQL;Swift")</f>
        <v>HTML/CSS;Java;JavaScript;Kotlin;PHP;Ruby;SQL;Swift</v>
      </c>
    </row>
    <row r="5533">
      <c r="A5533" s="3">
        <v>5532.0</v>
      </c>
      <c r="B5533" s="4" t="str">
        <f>IFERROR(__xludf.DUMMYFUNCTION("""COMPUTED_VALUE"""),"C;HTML/CSS;Java;JavaScript;PHP")</f>
        <v>C;HTML/CSS;Java;JavaScript;PHP</v>
      </c>
    </row>
    <row r="5534">
      <c r="A5534" s="3">
        <v>5533.0</v>
      </c>
      <c r="B5534" s="4" t="str">
        <f>IFERROR(__xludf.DUMMYFUNCTION("""COMPUTED_VALUE"""),"Bash/Shell/PowerShell;C;C++;Python")</f>
        <v>Bash/Shell/PowerShell;C;C++;Python</v>
      </c>
    </row>
    <row r="5535">
      <c r="A5535" s="3">
        <v>5534.0</v>
      </c>
      <c r="B5535" s="4" t="str">
        <f>IFERROR(__xludf.DUMMYFUNCTION("""COMPUTED_VALUE"""),"C#;HTML/CSS;Java;JavaScript;PHP;Python;SQL")</f>
        <v>C#;HTML/CSS;Java;JavaScript;PHP;Python;SQL</v>
      </c>
    </row>
    <row r="5536">
      <c r="A5536" s="3">
        <v>5535.0</v>
      </c>
      <c r="B5536" s="4" t="str">
        <f>IFERROR(__xludf.DUMMYFUNCTION("""COMPUTED_VALUE"""),"C;C#;Go;HTML/CSS;Java;JavaScript;Python;Ruby;TypeScript")</f>
        <v>C;C#;Go;HTML/CSS;Java;JavaScript;Python;Ruby;TypeScript</v>
      </c>
    </row>
    <row r="5537">
      <c r="A5537" s="3">
        <v>5536.0</v>
      </c>
      <c r="B5537" s="4" t="str">
        <f>IFERROR(__xludf.DUMMYFUNCTION("""COMPUTED_VALUE"""),"C++;C#;HTML/CSS;JavaScript;Python;SQL")</f>
        <v>C++;C#;HTML/CSS;JavaScript;Python;SQL</v>
      </c>
    </row>
    <row r="5538">
      <c r="A5538" s="3">
        <v>5537.0</v>
      </c>
      <c r="B5538" s="4" t="str">
        <f>IFERROR(__xludf.DUMMYFUNCTION("""COMPUTED_VALUE"""),"Assembly;Bash/Shell/PowerShell;C;C++;Java;JavaScript;Python;SQL")</f>
        <v>Assembly;Bash/Shell/PowerShell;C;C++;Java;JavaScript;Python;SQL</v>
      </c>
    </row>
    <row r="5539">
      <c r="A5539" s="3">
        <v>5538.0</v>
      </c>
      <c r="B5539" s="4" t="str">
        <f>IFERROR(__xludf.DUMMYFUNCTION("""COMPUTED_VALUE"""),"HTML/CSS;JavaScript")</f>
        <v>HTML/CSS;JavaScript</v>
      </c>
    </row>
    <row r="5540">
      <c r="A5540" s="3">
        <v>5539.0</v>
      </c>
      <c r="B5540" s="4" t="str">
        <f>IFERROR(__xludf.DUMMYFUNCTION("""COMPUTED_VALUE"""),"C;C++")</f>
        <v>C;C++</v>
      </c>
    </row>
    <row r="5541">
      <c r="A5541" s="3">
        <v>5540.0</v>
      </c>
      <c r="B5541" s="4" t="str">
        <f>IFERROR(__xludf.DUMMYFUNCTION("""COMPUTED_VALUE"""),"Java")</f>
        <v>Java</v>
      </c>
    </row>
    <row r="5542">
      <c r="A5542" s="3">
        <v>5541.0</v>
      </c>
      <c r="B5542" s="4" t="str">
        <f>IFERROR(__xludf.DUMMYFUNCTION("""COMPUTED_VALUE"""),"HTML/CSS;JavaScript;Python;Swift;TypeScript;VBA")</f>
        <v>HTML/CSS;JavaScript;Python;Swift;TypeScript;VBA</v>
      </c>
    </row>
    <row r="5543">
      <c r="A5543" s="3">
        <v>5542.0</v>
      </c>
      <c r="B5543" s="4" t="str">
        <f>IFERROR(__xludf.DUMMYFUNCTION("""COMPUTED_VALUE"""),"Python;R;Other(s):")</f>
        <v>Python;R;Other(s):</v>
      </c>
    </row>
    <row r="5544">
      <c r="A5544" s="3">
        <v>5543.0</v>
      </c>
      <c r="B5544" s="4" t="str">
        <f>IFERROR(__xludf.DUMMYFUNCTION("""COMPUTED_VALUE"""),"Assembly;C;HTML/CSS;JavaScript;Python;SQL;VBA")</f>
        <v>Assembly;C;HTML/CSS;JavaScript;Python;SQL;VBA</v>
      </c>
    </row>
    <row r="5545">
      <c r="A5545" s="3">
        <v>5544.0</v>
      </c>
      <c r="B5545" s="4" t="str">
        <f>IFERROR(__xludf.DUMMYFUNCTION("""COMPUTED_VALUE"""),"C++;HTML/CSS;Java;JavaScript;PHP;Python;SQL")</f>
        <v>C++;HTML/CSS;Java;JavaScript;PHP;Python;SQL</v>
      </c>
    </row>
    <row r="5546">
      <c r="A5546" s="3">
        <v>5545.0</v>
      </c>
      <c r="B5546" s="4" t="str">
        <f>IFERROR(__xludf.DUMMYFUNCTION("""COMPUTED_VALUE"""),"C++;JavaScript")</f>
        <v>C++;JavaScript</v>
      </c>
    </row>
    <row r="5547">
      <c r="A5547" s="3">
        <v>5546.0</v>
      </c>
      <c r="B5547" s="4" t="str">
        <f>IFERROR(__xludf.DUMMYFUNCTION("""COMPUTED_VALUE"""),"HTML/CSS;Java;JavaScript;SQL;TypeScript")</f>
        <v>HTML/CSS;Java;JavaScript;SQL;TypeScript</v>
      </c>
    </row>
    <row r="5548">
      <c r="A5548" s="3">
        <v>5547.0</v>
      </c>
      <c r="B5548" s="4" t="str">
        <f>IFERROR(__xludf.DUMMYFUNCTION("""COMPUTED_VALUE"""),"C#;HTML/CSS;JavaScript;PHP;Python;SQL;Other(s):")</f>
        <v>C#;HTML/CSS;JavaScript;PHP;Python;SQL;Other(s):</v>
      </c>
    </row>
    <row r="5549">
      <c r="A5549" s="3">
        <v>5548.0</v>
      </c>
      <c r="B5549" s="4" t="str">
        <f>IFERROR(__xludf.DUMMYFUNCTION("""COMPUTED_VALUE"""),"Bash/Shell/PowerShell;C#;HTML/CSS;Java;JavaScript;PHP;SQL;TypeScript")</f>
        <v>Bash/Shell/PowerShell;C#;HTML/CSS;Java;JavaScript;PHP;SQL;TypeScript</v>
      </c>
    </row>
    <row r="5550">
      <c r="A5550" s="3">
        <v>5549.0</v>
      </c>
      <c r="B5550" s="4" t="str">
        <f>IFERROR(__xludf.DUMMYFUNCTION("""COMPUTED_VALUE"""),"HTML/CSS;JavaScript;PHP")</f>
        <v>HTML/CSS;JavaScript;PHP</v>
      </c>
    </row>
    <row r="5551">
      <c r="A5551" s="3">
        <v>5550.0</v>
      </c>
      <c r="B5551" s="4" t="str">
        <f>IFERROR(__xludf.DUMMYFUNCTION("""COMPUTED_VALUE"""),"C++;HTML/CSS;Java;JavaScript;Kotlin;Objective-C;TypeScript")</f>
        <v>C++;HTML/CSS;Java;JavaScript;Kotlin;Objective-C;TypeScript</v>
      </c>
    </row>
    <row r="5552">
      <c r="A5552" s="3">
        <v>5551.0</v>
      </c>
      <c r="B5552" s="4" t="str">
        <f>IFERROR(__xludf.DUMMYFUNCTION("""COMPUTED_VALUE"""),"Assembly;Bash/Shell/PowerShell;C;C++;C#;Clojure;Dart;Elixir;Erlang;F#;Go;HTML/CSS;Java;JavaScript;Kotlin;Objective-C;PHP;Python;R;Ruby;Rust;Scala;SQL;Swift;TypeScript;VBA;WebAssembly")</f>
        <v>Assembly;Bash/Shell/PowerShell;C;C++;C#;Clojure;Dart;Elixir;Erlang;F#;Go;HTML/CSS;Java;JavaScript;Kotlin;Objective-C;PHP;Python;R;Ruby;Rust;Scala;SQL;Swift;TypeScript;VBA;WebAssembly</v>
      </c>
    </row>
    <row r="5553">
      <c r="A5553" s="3">
        <v>5552.0</v>
      </c>
      <c r="B5553" s="4" t="str">
        <f>IFERROR(__xludf.DUMMYFUNCTION("""COMPUTED_VALUE"""),"R;SQL")</f>
        <v>R;SQL</v>
      </c>
    </row>
    <row r="5554">
      <c r="A5554" s="3">
        <v>5553.0</v>
      </c>
      <c r="B5554" s="4" t="str">
        <f>IFERROR(__xludf.DUMMYFUNCTION("""COMPUTED_VALUE"""),"Bash/Shell/PowerShell;Python")</f>
        <v>Bash/Shell/PowerShell;Python</v>
      </c>
    </row>
    <row r="5555">
      <c r="A5555" s="3">
        <v>5554.0</v>
      </c>
      <c r="B5555" s="4" t="str">
        <f>IFERROR(__xludf.DUMMYFUNCTION("""COMPUTED_VALUE"""),"C#;HTML/CSS;Python;SQL")</f>
        <v>C#;HTML/CSS;Python;SQL</v>
      </c>
    </row>
    <row r="5556">
      <c r="A5556" s="3">
        <v>5555.0</v>
      </c>
      <c r="B5556" s="4" t="str">
        <f>IFERROR(__xludf.DUMMYFUNCTION("""COMPUTED_VALUE"""),"Bash/Shell/PowerShell;Java;JavaScript;SQL")</f>
        <v>Bash/Shell/PowerShell;Java;JavaScript;SQL</v>
      </c>
    </row>
    <row r="5557">
      <c r="A5557" s="3">
        <v>5556.0</v>
      </c>
      <c r="B5557" s="4" t="str">
        <f>IFERROR(__xludf.DUMMYFUNCTION("""COMPUTED_VALUE"""),"Bash/Shell/PowerShell;C#;HTML/CSS;Java;JavaScript;SQL")</f>
        <v>Bash/Shell/PowerShell;C#;HTML/CSS;Java;JavaScript;SQL</v>
      </c>
    </row>
    <row r="5558">
      <c r="A5558" s="3">
        <v>5557.0</v>
      </c>
      <c r="B5558" s="4" t="str">
        <f>IFERROR(__xludf.DUMMYFUNCTION("""COMPUTED_VALUE"""),"Bash/Shell/PowerShell;Go;HTML/CSS;JavaScript;Python")</f>
        <v>Bash/Shell/PowerShell;Go;HTML/CSS;JavaScript;Python</v>
      </c>
    </row>
    <row r="5559">
      <c r="A5559" s="3">
        <v>5558.0</v>
      </c>
      <c r="B5559" s="4" t="str">
        <f>IFERROR(__xludf.DUMMYFUNCTION("""COMPUTED_VALUE"""),"Bash/Shell/PowerShell;C#;HTML/CSS;Java;JavaScript;SQL")</f>
        <v>Bash/Shell/PowerShell;C#;HTML/CSS;Java;JavaScript;SQL</v>
      </c>
    </row>
    <row r="5560">
      <c r="A5560" s="3">
        <v>5559.0</v>
      </c>
      <c r="B5560" s="4" t="str">
        <f>IFERROR(__xludf.DUMMYFUNCTION("""COMPUTED_VALUE"""),"C#;HTML/CSS;JavaScript;Python;SQL")</f>
        <v>C#;HTML/CSS;JavaScript;Python;SQL</v>
      </c>
    </row>
    <row r="5561">
      <c r="A5561" s="3">
        <v>5560.0</v>
      </c>
      <c r="B5561" s="4" t="str">
        <f>IFERROR(__xludf.DUMMYFUNCTION("""COMPUTED_VALUE"""),"Bash/Shell/PowerShell;HTML/CSS;JavaScript;Rust")</f>
        <v>Bash/Shell/PowerShell;HTML/CSS;JavaScript;Rust</v>
      </c>
    </row>
    <row r="5562">
      <c r="A5562" s="3">
        <v>5561.0</v>
      </c>
      <c r="B5562" s="4" t="str">
        <f>IFERROR(__xludf.DUMMYFUNCTION("""COMPUTED_VALUE"""),"Bash/Shell/PowerShell;C;Python")</f>
        <v>Bash/Shell/PowerShell;C;Python</v>
      </c>
    </row>
    <row r="5563">
      <c r="A5563" s="3">
        <v>5562.0</v>
      </c>
      <c r="B5563" s="4" t="str">
        <f>IFERROR(__xludf.DUMMYFUNCTION("""COMPUTED_VALUE"""),"Bash/Shell/PowerShell;HTML/CSS;Java;JavaScript;SQL;TypeScript")</f>
        <v>Bash/Shell/PowerShell;HTML/CSS;Java;JavaScript;SQL;TypeScript</v>
      </c>
    </row>
    <row r="5564">
      <c r="A5564" s="3">
        <v>5563.0</v>
      </c>
      <c r="B5564" s="4" t="str">
        <f>IFERROR(__xludf.DUMMYFUNCTION("""COMPUTED_VALUE"""),"HTML/CSS;JavaScript;PHP;SQL")</f>
        <v>HTML/CSS;JavaScript;PHP;SQL</v>
      </c>
    </row>
    <row r="5565">
      <c r="A5565" s="3">
        <v>5564.0</v>
      </c>
      <c r="B5565" s="4" t="str">
        <f>IFERROR(__xludf.DUMMYFUNCTION("""COMPUTED_VALUE"""),"Bash/Shell/PowerShell;C#;F#;HTML/CSS;JavaScript;SQL;TypeScript")</f>
        <v>Bash/Shell/PowerShell;C#;F#;HTML/CSS;JavaScript;SQL;TypeScript</v>
      </c>
    </row>
    <row r="5566">
      <c r="A5566" s="3">
        <v>5565.0</v>
      </c>
      <c r="B5566" s="4" t="str">
        <f>IFERROR(__xludf.DUMMYFUNCTION("""COMPUTED_VALUE"""),"C;C++;Java;JavaScript;Python;SQL")</f>
        <v>C;C++;Java;JavaScript;Python;SQL</v>
      </c>
    </row>
    <row r="5567">
      <c r="A5567" s="3">
        <v>5566.0</v>
      </c>
      <c r="B5567" s="4" t="str">
        <f>IFERROR(__xludf.DUMMYFUNCTION("""COMPUTED_VALUE"""),"Ruby")</f>
        <v>Ruby</v>
      </c>
    </row>
    <row r="5568">
      <c r="A5568" s="3">
        <v>5567.0</v>
      </c>
      <c r="B5568" s="4" t="str">
        <f>IFERROR(__xludf.DUMMYFUNCTION("""COMPUTED_VALUE"""),"C++;HTML/CSS;Java;JavaScript;PHP;SQL;WebAssembly")</f>
        <v>C++;HTML/CSS;Java;JavaScript;PHP;SQL;WebAssembly</v>
      </c>
    </row>
    <row r="5569">
      <c r="A5569" s="3">
        <v>5568.0</v>
      </c>
      <c r="B5569" s="4" t="str">
        <f>IFERROR(__xludf.DUMMYFUNCTION("""COMPUTED_VALUE"""),"Assembly;Bash/Shell/PowerShell;C;C++;Java;Python;Rust")</f>
        <v>Assembly;Bash/Shell/PowerShell;C;C++;Java;Python;Rust</v>
      </c>
    </row>
    <row r="5570">
      <c r="A5570" s="3">
        <v>5569.0</v>
      </c>
      <c r="B5570" s="4" t="str">
        <f>IFERROR(__xludf.DUMMYFUNCTION("""COMPUTED_VALUE"""),"C++;HTML/CSS;Java;JavaScript;PHP;Python;SQL")</f>
        <v>C++;HTML/CSS;Java;JavaScript;PHP;Python;SQL</v>
      </c>
    </row>
    <row r="5571">
      <c r="A5571" s="3">
        <v>5570.0</v>
      </c>
      <c r="B5571" s="4" t="str">
        <f>IFERROR(__xludf.DUMMYFUNCTION("""COMPUTED_VALUE"""),"Bash/Shell/PowerShell;Clojure;Go;R;Ruby")</f>
        <v>Bash/Shell/PowerShell;Clojure;Go;R;Ruby</v>
      </c>
    </row>
    <row r="5572">
      <c r="A5572" s="3">
        <v>5571.0</v>
      </c>
      <c r="B5572" s="4" t="str">
        <f>IFERROR(__xludf.DUMMYFUNCTION("""COMPUTED_VALUE"""),"C++;C#;HTML/CSS;JavaScript;SQL")</f>
        <v>C++;C#;HTML/CSS;JavaScript;SQL</v>
      </c>
    </row>
    <row r="5573">
      <c r="A5573" s="3">
        <v>5572.0</v>
      </c>
      <c r="B5573" s="4" t="str">
        <f>IFERROR(__xludf.DUMMYFUNCTION("""COMPUTED_VALUE"""),"Bash/Shell/PowerShell;Clojure;Elixir;Erlang;Go;Python;Ruby;Scala")</f>
        <v>Bash/Shell/PowerShell;Clojure;Elixir;Erlang;Go;Python;Ruby;Scala</v>
      </c>
    </row>
    <row r="5574">
      <c r="A5574" s="3">
        <v>5573.0</v>
      </c>
      <c r="B5574" s="4" t="str">
        <f>IFERROR(__xludf.DUMMYFUNCTION("""COMPUTED_VALUE"""),"C;C++;C#;Java")</f>
        <v>C;C++;C#;Java</v>
      </c>
    </row>
    <row r="5575">
      <c r="A5575" s="3">
        <v>5574.0</v>
      </c>
      <c r="B5575" s="4" t="str">
        <f>IFERROR(__xludf.DUMMYFUNCTION("""COMPUTED_VALUE"""),"HTML/CSS;JavaScript;PHP;SQL")</f>
        <v>HTML/CSS;JavaScript;PHP;SQL</v>
      </c>
    </row>
    <row r="5576">
      <c r="A5576" s="3">
        <v>5575.0</v>
      </c>
      <c r="B5576" s="4" t="str">
        <f>IFERROR(__xludf.DUMMYFUNCTION("""COMPUTED_VALUE"""),"Bash/Shell/PowerShell;C++;Java;Python")</f>
        <v>Bash/Shell/PowerShell;C++;Java;Python</v>
      </c>
    </row>
    <row r="5577">
      <c r="A5577" s="3">
        <v>5576.0</v>
      </c>
      <c r="B5577" s="4" t="str">
        <f>IFERROR(__xludf.DUMMYFUNCTION("""COMPUTED_VALUE"""),"HTML/CSS;JavaScript")</f>
        <v>HTML/CSS;JavaScript</v>
      </c>
    </row>
    <row r="5578">
      <c r="A5578" s="3">
        <v>5577.0</v>
      </c>
      <c r="B5578" s="4" t="str">
        <f>IFERROR(__xludf.DUMMYFUNCTION("""COMPUTED_VALUE"""),"Go;HTML/CSS;JavaScript;Python;SQL")</f>
        <v>Go;HTML/CSS;JavaScript;Python;SQL</v>
      </c>
    </row>
    <row r="5579">
      <c r="A5579" s="3">
        <v>5578.0</v>
      </c>
      <c r="B5579" s="4" t="str">
        <f>IFERROR(__xludf.DUMMYFUNCTION("""COMPUTED_VALUE"""),"Java")</f>
        <v>Java</v>
      </c>
    </row>
    <row r="5580">
      <c r="A5580" s="3">
        <v>5579.0</v>
      </c>
      <c r="B5580" s="4" t="str">
        <f>IFERROR(__xludf.DUMMYFUNCTION("""COMPUTED_VALUE"""),"HTML/CSS;JavaScript;PHP")</f>
        <v>HTML/CSS;JavaScript;PHP</v>
      </c>
    </row>
    <row r="5581">
      <c r="A5581" s="3">
        <v>5580.0</v>
      </c>
      <c r="B5581" s="4" t="str">
        <f>IFERROR(__xludf.DUMMYFUNCTION("""COMPUTED_VALUE"""),"Bash/Shell/PowerShell;HTML/CSS;Java;JavaScript;Python")</f>
        <v>Bash/Shell/PowerShell;HTML/CSS;Java;JavaScript;Python</v>
      </c>
    </row>
    <row r="5582">
      <c r="A5582" s="3">
        <v>5581.0</v>
      </c>
      <c r="B5582" s="4" t="str">
        <f>IFERROR(__xludf.DUMMYFUNCTION("""COMPUTED_VALUE"""),"C#;HTML/CSS;Java;JavaScript;PHP;Python;SQL")</f>
        <v>C#;HTML/CSS;Java;JavaScript;PHP;Python;SQL</v>
      </c>
    </row>
    <row r="5583">
      <c r="A5583" s="3">
        <v>5582.0</v>
      </c>
      <c r="B5583" s="4" t="str">
        <f>IFERROR(__xludf.DUMMYFUNCTION("""COMPUTED_VALUE"""),"C;Other(s):")</f>
        <v>C;Other(s):</v>
      </c>
    </row>
    <row r="5584">
      <c r="A5584" s="3">
        <v>5583.0</v>
      </c>
      <c r="B5584" s="4" t="str">
        <f>IFERROR(__xludf.DUMMYFUNCTION("""COMPUTED_VALUE"""),"HTML/CSS;Java;JavaScript;Python;SQL")</f>
        <v>HTML/CSS;Java;JavaScript;Python;SQL</v>
      </c>
    </row>
    <row r="5585">
      <c r="A5585" s="3">
        <v>5584.0</v>
      </c>
      <c r="B5585" s="4" t="str">
        <f>IFERROR(__xludf.DUMMYFUNCTION("""COMPUTED_VALUE"""),"HTML/CSS;Java;JavaScript;Objective-C;PHP;Python;Ruby;SQL;Swift")</f>
        <v>HTML/CSS;Java;JavaScript;Objective-C;PHP;Python;Ruby;SQL;Swift</v>
      </c>
    </row>
    <row r="5586">
      <c r="A5586" s="3">
        <v>5585.0</v>
      </c>
      <c r="B5586" s="4" t="str">
        <f>IFERROR(__xludf.DUMMYFUNCTION("""COMPUTED_VALUE"""),"Bash/Shell/PowerShell;HTML/CSS;JavaScript;PHP")</f>
        <v>Bash/Shell/PowerShell;HTML/CSS;JavaScript;PHP</v>
      </c>
    </row>
    <row r="5587">
      <c r="A5587" s="3">
        <v>5586.0</v>
      </c>
      <c r="B5587" s="4" t="str">
        <f>IFERROR(__xludf.DUMMYFUNCTION("""COMPUTED_VALUE"""),"C++;C#;HTML/CSS;Java;JavaScript;SQL;TypeScript")</f>
        <v>C++;C#;HTML/CSS;Java;JavaScript;SQL;TypeScript</v>
      </c>
    </row>
    <row r="5588">
      <c r="A5588" s="3">
        <v>5587.0</v>
      </c>
      <c r="B5588" s="4" t="str">
        <f>IFERROR(__xludf.DUMMYFUNCTION("""COMPUTED_VALUE"""),"Bash/Shell/PowerShell;Java;JavaScript")</f>
        <v>Bash/Shell/PowerShell;Java;JavaScript</v>
      </c>
    </row>
    <row r="5589">
      <c r="A5589" s="3">
        <v>5588.0</v>
      </c>
      <c r="B5589" s="4" t="str">
        <f>IFERROR(__xludf.DUMMYFUNCTION("""COMPUTED_VALUE"""),"C#;HTML/CSS;Java;JavaScript")</f>
        <v>C#;HTML/CSS;Java;JavaScript</v>
      </c>
    </row>
    <row r="5590">
      <c r="A5590" s="3">
        <v>5589.0</v>
      </c>
      <c r="B5590" s="4" t="str">
        <f>IFERROR(__xludf.DUMMYFUNCTION("""COMPUTED_VALUE"""),"Go;HTML/CSS;JavaScript;PHP;TypeScript")</f>
        <v>Go;HTML/CSS;JavaScript;PHP;TypeScript</v>
      </c>
    </row>
    <row r="5591">
      <c r="A5591" s="3">
        <v>5590.0</v>
      </c>
      <c r="B5591" s="4" t="str">
        <f>IFERROR(__xludf.DUMMYFUNCTION("""COMPUTED_VALUE"""),"HTML/CSS;JavaScript;Ruby;SQL;Swift")</f>
        <v>HTML/CSS;JavaScript;Ruby;SQL;Swift</v>
      </c>
    </row>
    <row r="5592">
      <c r="A5592" s="3">
        <v>5591.0</v>
      </c>
      <c r="B5592" s="4" t="str">
        <f>IFERROR(__xludf.DUMMYFUNCTION("""COMPUTED_VALUE"""),"Bash/Shell/PowerShell;HTML/CSS;JavaScript;PHP;Ruby;SQL")</f>
        <v>Bash/Shell/PowerShell;HTML/CSS;JavaScript;PHP;Ruby;SQL</v>
      </c>
    </row>
    <row r="5593">
      <c r="A5593" s="3">
        <v>5592.0</v>
      </c>
      <c r="B5593" s="4" t="str">
        <f>IFERROR(__xludf.DUMMYFUNCTION("""COMPUTED_VALUE"""),"C#;HTML/CSS;Java;JavaScript;Kotlin")</f>
        <v>C#;HTML/CSS;Java;JavaScript;Kotlin</v>
      </c>
    </row>
    <row r="5594">
      <c r="A5594" s="3">
        <v>5593.0</v>
      </c>
      <c r="B5594" s="4" t="str">
        <f>IFERROR(__xludf.DUMMYFUNCTION("""COMPUTED_VALUE"""),"HTML/CSS;JavaScript;PHP;SQL;TypeScript;Other(s):")</f>
        <v>HTML/CSS;JavaScript;PHP;SQL;TypeScript;Other(s):</v>
      </c>
    </row>
    <row r="5595">
      <c r="A5595" s="3">
        <v>5594.0</v>
      </c>
      <c r="B5595" s="4" t="str">
        <f>IFERROR(__xludf.DUMMYFUNCTION("""COMPUTED_VALUE"""),"HTML/CSS;JavaScript;Python;TypeScript")</f>
        <v>HTML/CSS;JavaScript;Python;TypeScript</v>
      </c>
    </row>
    <row r="5596">
      <c r="A5596" s="3">
        <v>5595.0</v>
      </c>
      <c r="B5596" s="4" t="str">
        <f>IFERROR(__xludf.DUMMYFUNCTION("""COMPUTED_VALUE"""),"Bash/Shell/PowerShell;C#;HTML/CSS;JavaScript;SQL")</f>
        <v>Bash/Shell/PowerShell;C#;HTML/CSS;JavaScript;SQL</v>
      </c>
    </row>
    <row r="5597">
      <c r="A5597" s="3">
        <v>5596.0</v>
      </c>
      <c r="B5597" s="4" t="str">
        <f>IFERROR(__xludf.DUMMYFUNCTION("""COMPUTED_VALUE"""),"C;Java;Other(s):")</f>
        <v>C;Java;Other(s):</v>
      </c>
    </row>
    <row r="5598">
      <c r="A5598" s="3">
        <v>5597.0</v>
      </c>
      <c r="B5598" s="4" t="str">
        <f>IFERROR(__xludf.DUMMYFUNCTION("""COMPUTED_VALUE"""),"Bash/Shell/PowerShell")</f>
        <v>Bash/Shell/PowerShell</v>
      </c>
    </row>
    <row r="5599">
      <c r="A5599" s="3">
        <v>5598.0</v>
      </c>
      <c r="B5599" s="4" t="str">
        <f>IFERROR(__xludf.DUMMYFUNCTION("""COMPUTED_VALUE"""),"C#;HTML/CSS;JavaScript;SQL;TypeScript")</f>
        <v>C#;HTML/CSS;JavaScript;SQL;TypeScript</v>
      </c>
    </row>
    <row r="5600">
      <c r="A5600" s="3">
        <v>5599.0</v>
      </c>
      <c r="B5600" s="4" t="str">
        <f>IFERROR(__xludf.DUMMYFUNCTION("""COMPUTED_VALUE"""),"Java;JavaScript")</f>
        <v>Java;JavaScript</v>
      </c>
    </row>
    <row r="5601">
      <c r="A5601" s="3">
        <v>5600.0</v>
      </c>
      <c r="B5601" s="4" t="str">
        <f>IFERROR(__xludf.DUMMYFUNCTION("""COMPUTED_VALUE"""),"Bash/Shell/PowerShell;C#;Go;HTML/CSS;Java;JavaScript;TypeScript")</f>
        <v>Bash/Shell/PowerShell;C#;Go;HTML/CSS;Java;JavaScript;TypeScript</v>
      </c>
    </row>
    <row r="5602">
      <c r="A5602" s="3">
        <v>5601.0</v>
      </c>
      <c r="B5602" s="4" t="str">
        <f>IFERROR(__xludf.DUMMYFUNCTION("""COMPUTED_VALUE"""),"JavaScript;Python;Rust;TypeScript")</f>
        <v>JavaScript;Python;Rust;TypeScript</v>
      </c>
    </row>
    <row r="5603">
      <c r="A5603" s="3">
        <v>5602.0</v>
      </c>
      <c r="B5603" s="4" t="str">
        <f>IFERROR(__xludf.DUMMYFUNCTION("""COMPUTED_VALUE"""),"Bash/Shell/PowerShell;HTML/CSS;JavaScript;PHP;SQL;Swift")</f>
        <v>Bash/Shell/PowerShell;HTML/CSS;JavaScript;PHP;SQL;Swift</v>
      </c>
    </row>
    <row r="5604">
      <c r="A5604" s="3">
        <v>5603.0</v>
      </c>
      <c r="B5604" s="4" t="str">
        <f>IFERROR(__xludf.DUMMYFUNCTION("""COMPUTED_VALUE"""),"Bash/Shell/PowerShell;C++;C#;HTML/CSS;JavaScript;TypeScript")</f>
        <v>Bash/Shell/PowerShell;C++;C#;HTML/CSS;JavaScript;TypeScript</v>
      </c>
    </row>
    <row r="5605">
      <c r="A5605" s="3">
        <v>5604.0</v>
      </c>
      <c r="B5605" s="4" t="str">
        <f>IFERROR(__xludf.DUMMYFUNCTION("""COMPUTED_VALUE"""),"HTML/CSS;Java;JavaScript;Python")</f>
        <v>HTML/CSS;Java;JavaScript;Python</v>
      </c>
    </row>
    <row r="5606">
      <c r="A5606" s="3">
        <v>5605.0</v>
      </c>
      <c r="B5606" s="4" t="str">
        <f>IFERROR(__xludf.DUMMYFUNCTION("""COMPUTED_VALUE"""),"Bash/Shell/PowerShell;Java;JavaScript;SQL")</f>
        <v>Bash/Shell/PowerShell;Java;JavaScript;SQL</v>
      </c>
    </row>
    <row r="5607">
      <c r="A5607" s="3">
        <v>5606.0</v>
      </c>
      <c r="B5607" s="4" t="str">
        <f>IFERROR(__xludf.DUMMYFUNCTION("""COMPUTED_VALUE"""),"HTML/CSS;JavaScript;PHP;Python;SQL;TypeScript")</f>
        <v>HTML/CSS;JavaScript;PHP;Python;SQL;TypeScript</v>
      </c>
    </row>
    <row r="5608">
      <c r="A5608" s="3">
        <v>5607.0</v>
      </c>
      <c r="B5608" s="4" t="str">
        <f>IFERROR(__xludf.DUMMYFUNCTION("""COMPUTED_VALUE"""),"C#;HTML/CSS;JavaScript;SQL")</f>
        <v>C#;HTML/CSS;JavaScript;SQL</v>
      </c>
    </row>
    <row r="5609">
      <c r="A5609" s="3">
        <v>5608.0</v>
      </c>
      <c r="B5609" s="4" t="str">
        <f>IFERROR(__xludf.DUMMYFUNCTION("""COMPUTED_VALUE"""),"Bash/Shell/PowerShell;JavaScript")</f>
        <v>Bash/Shell/PowerShell;JavaScript</v>
      </c>
    </row>
    <row r="5610">
      <c r="A5610" s="3">
        <v>5609.0</v>
      </c>
      <c r="B5610" s="4" t="str">
        <f>IFERROR(__xludf.DUMMYFUNCTION("""COMPUTED_VALUE"""),"C#;Java;Python")</f>
        <v>C#;Java;Python</v>
      </c>
    </row>
    <row r="5611">
      <c r="A5611" s="3">
        <v>5610.0</v>
      </c>
      <c r="B5611" s="4" t="str">
        <f>IFERROR(__xludf.DUMMYFUNCTION("""COMPUTED_VALUE"""),"Bash/Shell/PowerShell;HTML/CSS;Java;JavaScript;Python;TypeScript;Other(s):")</f>
        <v>Bash/Shell/PowerShell;HTML/CSS;Java;JavaScript;Python;TypeScript;Other(s):</v>
      </c>
    </row>
    <row r="5612">
      <c r="A5612" s="3">
        <v>5611.0</v>
      </c>
      <c r="B5612" s="4" t="str">
        <f>IFERROR(__xludf.DUMMYFUNCTION("""COMPUTED_VALUE"""),"C#;HTML/CSS;JavaScript")</f>
        <v>C#;HTML/CSS;JavaScript</v>
      </c>
    </row>
    <row r="5613">
      <c r="A5613" s="3">
        <v>5612.0</v>
      </c>
      <c r="B5613" s="4" t="str">
        <f>IFERROR(__xludf.DUMMYFUNCTION("""COMPUTED_VALUE"""),"Bash/Shell/PowerShell;Java;Other(s):")</f>
        <v>Bash/Shell/PowerShell;Java;Other(s):</v>
      </c>
    </row>
    <row r="5614">
      <c r="A5614" s="3">
        <v>5613.0</v>
      </c>
      <c r="B5614" s="4" t="str">
        <f>IFERROR(__xludf.DUMMYFUNCTION("""COMPUTED_VALUE"""),"Bash/Shell/PowerShell;Dart;Go;Java;Kotlin;Python;Scala")</f>
        <v>Bash/Shell/PowerShell;Dart;Go;Java;Kotlin;Python;Scala</v>
      </c>
    </row>
    <row r="5615">
      <c r="A5615" s="3">
        <v>5614.0</v>
      </c>
      <c r="B5615" s="4" t="str">
        <f>IFERROR(__xludf.DUMMYFUNCTION("""COMPUTED_VALUE"""),"C;HTML/CSS;Java;PHP;WebAssembly")</f>
        <v>C;HTML/CSS;Java;PHP;WebAssembly</v>
      </c>
    </row>
    <row r="5616">
      <c r="A5616" s="3">
        <v>5615.0</v>
      </c>
      <c r="B5616" s="4" t="str">
        <f>IFERROR(__xludf.DUMMYFUNCTION("""COMPUTED_VALUE"""),"Assembly;Bash/Shell/PowerShell;C;Go;HTML/CSS;Java;JavaScript;Kotlin;Objective-C;PHP;Python;SQL;Swift")</f>
        <v>Assembly;Bash/Shell/PowerShell;C;Go;HTML/CSS;Java;JavaScript;Kotlin;Objective-C;PHP;Python;SQL;Swift</v>
      </c>
    </row>
    <row r="5617">
      <c r="A5617" s="3">
        <v>5616.0</v>
      </c>
      <c r="B5617" s="4" t="str">
        <f>IFERROR(__xludf.DUMMYFUNCTION("""COMPUTED_VALUE"""),"C#;JavaScript;Python;SQL;TypeScript")</f>
        <v>C#;JavaScript;Python;SQL;TypeScript</v>
      </c>
    </row>
    <row r="5618">
      <c r="A5618" s="3">
        <v>5617.0</v>
      </c>
      <c r="B5618" s="4" t="str">
        <f>IFERROR(__xludf.DUMMYFUNCTION("""COMPUTED_VALUE"""),"C++;Java;Python")</f>
        <v>C++;Java;Python</v>
      </c>
    </row>
    <row r="5619">
      <c r="A5619" s="3">
        <v>5618.0</v>
      </c>
      <c r="B5619" s="4" t="str">
        <f>IFERROR(__xludf.DUMMYFUNCTION("""COMPUTED_VALUE"""),"Java;JavaScript;Python")</f>
        <v>Java;JavaScript;Python</v>
      </c>
    </row>
    <row r="5620">
      <c r="A5620" s="3">
        <v>5619.0</v>
      </c>
      <c r="B5620" s="4" t="str">
        <f>IFERROR(__xludf.DUMMYFUNCTION("""COMPUTED_VALUE"""),"C++;Java;Other(s):")</f>
        <v>C++;Java;Other(s):</v>
      </c>
    </row>
    <row r="5621">
      <c r="A5621" s="3">
        <v>5620.0</v>
      </c>
      <c r="B5621" s="4" t="str">
        <f>IFERROR(__xludf.DUMMYFUNCTION("""COMPUTED_VALUE"""),"R;SQL")</f>
        <v>R;SQL</v>
      </c>
    </row>
    <row r="5622">
      <c r="A5622" s="3">
        <v>5621.0</v>
      </c>
      <c r="B5622" s="4" t="str">
        <f>IFERROR(__xludf.DUMMYFUNCTION("""COMPUTED_VALUE"""),"Java;JavaScript;Python;Rust;SQL")</f>
        <v>Java;JavaScript;Python;Rust;SQL</v>
      </c>
    </row>
    <row r="5623">
      <c r="A5623" s="3">
        <v>5622.0</v>
      </c>
      <c r="B5623" s="4" t="str">
        <f>IFERROR(__xludf.DUMMYFUNCTION("""COMPUTED_VALUE"""),"JavaScript;TypeScript")</f>
        <v>JavaScript;TypeScript</v>
      </c>
    </row>
    <row r="5624">
      <c r="A5624" s="3">
        <v>5623.0</v>
      </c>
      <c r="B5624" s="4" t="str">
        <f>IFERROR(__xludf.DUMMYFUNCTION("""COMPUTED_VALUE"""),"C;C++;Java;Python")</f>
        <v>C;C++;Java;Python</v>
      </c>
    </row>
    <row r="5625">
      <c r="A5625" s="3">
        <v>5624.0</v>
      </c>
      <c r="B5625" s="4" t="str">
        <f>IFERROR(__xludf.DUMMYFUNCTION("""COMPUTED_VALUE"""),"Bash/Shell/PowerShell;Go;HTML/CSS;Java;Python")</f>
        <v>Bash/Shell/PowerShell;Go;HTML/CSS;Java;Python</v>
      </c>
    </row>
    <row r="5626">
      <c r="A5626" s="3">
        <v>5625.0</v>
      </c>
      <c r="B5626" s="4" t="str">
        <f>IFERROR(__xludf.DUMMYFUNCTION("""COMPUTED_VALUE"""),"Bash/Shell/PowerShell;HTML/CSS;JavaScript;Python;R;Ruby;SQL;VBA")</f>
        <v>Bash/Shell/PowerShell;HTML/CSS;JavaScript;Python;R;Ruby;SQL;VBA</v>
      </c>
    </row>
    <row r="5627">
      <c r="A5627" s="3">
        <v>5626.0</v>
      </c>
      <c r="B5627" s="4" t="str">
        <f>IFERROR(__xludf.DUMMYFUNCTION("""COMPUTED_VALUE"""),"Clojure;HTML/CSS;Java;JavaScript;Kotlin;Python;SQL")</f>
        <v>Clojure;HTML/CSS;Java;JavaScript;Kotlin;Python;SQL</v>
      </c>
    </row>
    <row r="5628">
      <c r="A5628" s="3">
        <v>5627.0</v>
      </c>
      <c r="B5628" s="4" t="str">
        <f>IFERROR(__xludf.DUMMYFUNCTION("""COMPUTED_VALUE"""),"Bash/Shell/PowerShell;HTML/CSS;JavaScript;Python;Ruby;SQL")</f>
        <v>Bash/Shell/PowerShell;HTML/CSS;JavaScript;Python;Ruby;SQL</v>
      </c>
    </row>
    <row r="5629">
      <c r="A5629" s="3">
        <v>5628.0</v>
      </c>
      <c r="B5629" s="4" t="str">
        <f>IFERROR(__xludf.DUMMYFUNCTION("""COMPUTED_VALUE"""),"Java;Kotlin")</f>
        <v>Java;Kotlin</v>
      </c>
    </row>
    <row r="5630">
      <c r="A5630" s="3">
        <v>5629.0</v>
      </c>
      <c r="B5630" s="4" t="str">
        <f>IFERROR(__xludf.DUMMYFUNCTION("""COMPUTED_VALUE"""),"HTML/CSS;SQL")</f>
        <v>HTML/CSS;SQL</v>
      </c>
    </row>
    <row r="5631">
      <c r="A5631" s="3">
        <v>5630.0</v>
      </c>
      <c r="B5631" s="4" t="str">
        <f>IFERROR(__xludf.DUMMYFUNCTION("""COMPUTED_VALUE"""),"Bash/Shell/PowerShell;Go;HTML/CSS;JavaScript;Rust;TypeScript")</f>
        <v>Bash/Shell/PowerShell;Go;HTML/CSS;JavaScript;Rust;TypeScript</v>
      </c>
    </row>
    <row r="5632">
      <c r="A5632" s="3">
        <v>5631.0</v>
      </c>
      <c r="B5632" s="4" t="str">
        <f>IFERROR(__xludf.DUMMYFUNCTION("""COMPUTED_VALUE"""),"HTML/CSS;JavaScript;TypeScript")</f>
        <v>HTML/CSS;JavaScript;TypeScript</v>
      </c>
    </row>
    <row r="5633">
      <c r="A5633" s="3">
        <v>5632.0</v>
      </c>
      <c r="B5633" s="4" t="str">
        <f>IFERROR(__xludf.DUMMYFUNCTION("""COMPUTED_VALUE"""),"Bash/Shell/PowerShell;HTML/CSS;JavaScript;PHP;Python;R;SQL")</f>
        <v>Bash/Shell/PowerShell;HTML/CSS;JavaScript;PHP;Python;R;SQL</v>
      </c>
    </row>
    <row r="5634">
      <c r="A5634" s="3">
        <v>5633.0</v>
      </c>
      <c r="B5634" s="4" t="str">
        <f>IFERROR(__xludf.DUMMYFUNCTION("""COMPUTED_VALUE"""),"Bash/Shell/PowerShell;C#;F#;HTML/CSS;JavaScript;Python;SQL;TypeScript")</f>
        <v>Bash/Shell/PowerShell;C#;F#;HTML/CSS;JavaScript;Python;SQL;TypeScript</v>
      </c>
    </row>
    <row r="5635">
      <c r="A5635" s="3">
        <v>5634.0</v>
      </c>
      <c r="B5635" s="4" t="str">
        <f>IFERROR(__xludf.DUMMYFUNCTION("""COMPUTED_VALUE"""),"Bash/Shell/PowerShell;HTML/CSS;Java;JavaScript;Python;SQL")</f>
        <v>Bash/Shell/PowerShell;HTML/CSS;Java;JavaScript;Python;SQL</v>
      </c>
    </row>
    <row r="5636">
      <c r="A5636" s="3">
        <v>5635.0</v>
      </c>
      <c r="B5636" s="4" t="str">
        <f>IFERROR(__xludf.DUMMYFUNCTION("""COMPUTED_VALUE"""),"HTML/CSS;JavaScript;Ruby;SQL")</f>
        <v>HTML/CSS;JavaScript;Ruby;SQL</v>
      </c>
    </row>
    <row r="5637">
      <c r="A5637" s="3">
        <v>5636.0</v>
      </c>
      <c r="B5637" s="4" t="str">
        <f>IFERROR(__xludf.DUMMYFUNCTION("""COMPUTED_VALUE"""),"Bash/Shell/PowerShell;C#;HTML/CSS;JavaScript;PHP;SQL;TypeScript")</f>
        <v>Bash/Shell/PowerShell;C#;HTML/CSS;JavaScript;PHP;SQL;TypeScript</v>
      </c>
    </row>
    <row r="5638">
      <c r="A5638" s="3">
        <v>5637.0</v>
      </c>
      <c r="B5638" s="4" t="str">
        <f>IFERROR(__xludf.DUMMYFUNCTION("""COMPUTED_VALUE"""),"C;C++;Java;Python")</f>
        <v>C;C++;Java;Python</v>
      </c>
    </row>
    <row r="5639">
      <c r="A5639" s="3">
        <v>5638.0</v>
      </c>
      <c r="B5639" s="4" t="str">
        <f>IFERROR(__xludf.DUMMYFUNCTION("""COMPUTED_VALUE"""),"HTML/CSS;JavaScript;PHP;TypeScript")</f>
        <v>HTML/CSS;JavaScript;PHP;TypeScript</v>
      </c>
    </row>
    <row r="5640">
      <c r="A5640" s="3">
        <v>5639.0</v>
      </c>
      <c r="B5640" s="4" t="str">
        <f>IFERROR(__xludf.DUMMYFUNCTION("""COMPUTED_VALUE"""),"Assembly;Bash/Shell/PowerShell;C;HTML/CSS;Java;JavaScript;Python;R;SQL")</f>
        <v>Assembly;Bash/Shell/PowerShell;C;HTML/CSS;Java;JavaScript;Python;R;SQL</v>
      </c>
    </row>
    <row r="5641">
      <c r="A5641" s="3">
        <v>5640.0</v>
      </c>
      <c r="B5641" s="4" t="str">
        <f>IFERROR(__xludf.DUMMYFUNCTION("""COMPUTED_VALUE"""),"Bash/Shell/PowerShell;C#;SQL")</f>
        <v>Bash/Shell/PowerShell;C#;SQL</v>
      </c>
    </row>
    <row r="5642">
      <c r="A5642" s="3">
        <v>5641.0</v>
      </c>
      <c r="B5642" s="4" t="str">
        <f>IFERROR(__xludf.DUMMYFUNCTION("""COMPUTED_VALUE"""),"HTML/CSS;JavaScript;PHP;SQL")</f>
        <v>HTML/CSS;JavaScript;PHP;SQL</v>
      </c>
    </row>
    <row r="5643">
      <c r="A5643" s="3">
        <v>5642.0</v>
      </c>
      <c r="B5643" s="4" t="str">
        <f>IFERROR(__xludf.DUMMYFUNCTION("""COMPUTED_VALUE"""),"Bash/Shell/PowerShell;C;C++;C#;HTML/CSS;JavaScript;PHP;Python;SQL")</f>
        <v>Bash/Shell/PowerShell;C;C++;C#;HTML/CSS;JavaScript;PHP;Python;SQL</v>
      </c>
    </row>
    <row r="5644">
      <c r="A5644" s="3">
        <v>5643.0</v>
      </c>
      <c r="B5644" s="4" t="str">
        <f>IFERROR(__xludf.DUMMYFUNCTION("""COMPUTED_VALUE"""),"JavaScript;Python;R")</f>
        <v>JavaScript;Python;R</v>
      </c>
    </row>
    <row r="5645">
      <c r="A5645" s="3">
        <v>5644.0</v>
      </c>
      <c r="B5645" s="4" t="str">
        <f>IFERROR(__xludf.DUMMYFUNCTION("""COMPUTED_VALUE"""),"C#;HTML/CSS;JavaScript;PHP;Python;SQL")</f>
        <v>C#;HTML/CSS;JavaScript;PHP;Python;SQL</v>
      </c>
    </row>
    <row r="5646">
      <c r="A5646" s="3">
        <v>5645.0</v>
      </c>
      <c r="B5646" s="4" t="str">
        <f>IFERROR(__xludf.DUMMYFUNCTION("""COMPUTED_VALUE"""),"Assembly;C;C++;C#;HTML/CSS;JavaScript;PHP;Python;SQL;VBA;Other(s):")</f>
        <v>Assembly;C;C++;C#;HTML/CSS;JavaScript;PHP;Python;SQL;VBA;Other(s):</v>
      </c>
    </row>
    <row r="5647">
      <c r="A5647" s="3">
        <v>5646.0</v>
      </c>
      <c r="B5647" s="4" t="str">
        <f>IFERROR(__xludf.DUMMYFUNCTION("""COMPUTED_VALUE"""),"Bash/Shell/PowerShell;HTML/CSS;JavaScript;PHP;SQL")</f>
        <v>Bash/Shell/PowerShell;HTML/CSS;JavaScript;PHP;SQL</v>
      </c>
    </row>
    <row r="5648">
      <c r="A5648" s="3">
        <v>5647.0</v>
      </c>
      <c r="B5648" s="4" t="str">
        <f>IFERROR(__xludf.DUMMYFUNCTION("""COMPUTED_VALUE"""),"C;HTML/CSS;Java;JavaScript;PHP;Python;SQL")</f>
        <v>C;HTML/CSS;Java;JavaScript;PHP;Python;SQL</v>
      </c>
    </row>
    <row r="5649">
      <c r="A5649" s="3">
        <v>5648.0</v>
      </c>
      <c r="B5649" s="4" t="str">
        <f>IFERROR(__xludf.DUMMYFUNCTION("""COMPUTED_VALUE"""),"Bash/Shell/PowerShell;Go")</f>
        <v>Bash/Shell/PowerShell;Go</v>
      </c>
    </row>
    <row r="5650">
      <c r="A5650" s="3">
        <v>5649.0</v>
      </c>
      <c r="B5650" s="4" t="str">
        <f>IFERROR(__xludf.DUMMYFUNCTION("""COMPUTED_VALUE"""),"Assembly;C;HTML/CSS;JavaScript;PHP")</f>
        <v>Assembly;C;HTML/CSS;JavaScript;PHP</v>
      </c>
    </row>
    <row r="5651">
      <c r="A5651" s="3">
        <v>5650.0</v>
      </c>
      <c r="B5651" s="4" t="str">
        <f>IFERROR(__xludf.DUMMYFUNCTION("""COMPUTED_VALUE"""),"C#;HTML/CSS;JavaScript;SQL;TypeScript")</f>
        <v>C#;HTML/CSS;JavaScript;SQL;TypeScript</v>
      </c>
    </row>
    <row r="5652">
      <c r="A5652" s="3">
        <v>5651.0</v>
      </c>
      <c r="B5652" s="4" t="str">
        <f>IFERROR(__xludf.DUMMYFUNCTION("""COMPUTED_VALUE"""),"Go;HTML/CSS;JavaScript;Ruby;SQL")</f>
        <v>Go;HTML/CSS;JavaScript;Ruby;SQL</v>
      </c>
    </row>
    <row r="5653">
      <c r="A5653" s="3">
        <v>5652.0</v>
      </c>
      <c r="B5653" s="4" t="str">
        <f>IFERROR(__xludf.DUMMYFUNCTION("""COMPUTED_VALUE"""),"Bash/Shell/PowerShell;C#;HTML/CSS;JavaScript;PHP;SQL;VBA")</f>
        <v>Bash/Shell/PowerShell;C#;HTML/CSS;JavaScript;PHP;SQL;VBA</v>
      </c>
    </row>
    <row r="5654">
      <c r="A5654" s="3">
        <v>5653.0</v>
      </c>
      <c r="B5654" s="4" t="str">
        <f>IFERROR(__xludf.DUMMYFUNCTION("""COMPUTED_VALUE"""),"C#;Go;HTML/CSS;Java;JavaScript;PHP;SQL;TypeScript")</f>
        <v>C#;Go;HTML/CSS;Java;JavaScript;PHP;SQL;TypeScript</v>
      </c>
    </row>
    <row r="5655">
      <c r="A5655" s="3">
        <v>5654.0</v>
      </c>
      <c r="B5655" s="4" t="str">
        <f>IFERROR(__xludf.DUMMYFUNCTION("""COMPUTED_VALUE"""),"C++;JavaScript;Objective-C;Swift")</f>
        <v>C++;JavaScript;Objective-C;Swift</v>
      </c>
    </row>
    <row r="5656">
      <c r="A5656" s="3">
        <v>5655.0</v>
      </c>
      <c r="B5656" s="4" t="str">
        <f>IFERROR(__xludf.DUMMYFUNCTION("""COMPUTED_VALUE"""),"HTML/CSS;JavaScript")</f>
        <v>HTML/CSS;JavaScript</v>
      </c>
    </row>
    <row r="5657">
      <c r="A5657" s="3">
        <v>5656.0</v>
      </c>
      <c r="B5657" s="4" t="str">
        <f>IFERROR(__xludf.DUMMYFUNCTION("""COMPUTED_VALUE"""),"C#;F#;HTML/CSS;Objective-C;TypeScript")</f>
        <v>C#;F#;HTML/CSS;Objective-C;TypeScript</v>
      </c>
    </row>
    <row r="5658">
      <c r="A5658" s="3">
        <v>5657.0</v>
      </c>
      <c r="B5658" s="4" t="str">
        <f>IFERROR(__xludf.DUMMYFUNCTION("""COMPUTED_VALUE"""),"Bash/Shell/PowerShell;C++;Python")</f>
        <v>Bash/Shell/PowerShell;C++;Python</v>
      </c>
    </row>
    <row r="5659">
      <c r="A5659" s="3">
        <v>5658.0</v>
      </c>
      <c r="B5659" s="4" t="str">
        <f>IFERROR(__xludf.DUMMYFUNCTION("""COMPUTED_VALUE"""),"Bash/Shell/PowerShell;C#;HTML/CSS;JavaScript;SQL")</f>
        <v>Bash/Shell/PowerShell;C#;HTML/CSS;JavaScript;SQL</v>
      </c>
    </row>
    <row r="5660">
      <c r="A5660" s="3">
        <v>5659.0</v>
      </c>
      <c r="B5660" s="4" t="str">
        <f>IFERROR(__xludf.DUMMYFUNCTION("""COMPUTED_VALUE"""),"Java;Kotlin")</f>
        <v>Java;Kotlin</v>
      </c>
    </row>
    <row r="5661">
      <c r="A5661" s="3">
        <v>5660.0</v>
      </c>
      <c r="B5661" s="4" t="str">
        <f>IFERROR(__xludf.DUMMYFUNCTION("""COMPUTED_VALUE"""),"HTML/CSS;JavaScript;SQL;TypeScript")</f>
        <v>HTML/CSS;JavaScript;SQL;TypeScript</v>
      </c>
    </row>
    <row r="5662">
      <c r="A5662" s="3">
        <v>5661.0</v>
      </c>
      <c r="B5662" s="4" t="str">
        <f>IFERROR(__xludf.DUMMYFUNCTION("""COMPUTED_VALUE"""),"C++;HTML/CSS;Java;JavaScript;PHP;Python;R;SQL")</f>
        <v>C++;HTML/CSS;Java;JavaScript;PHP;Python;R;SQL</v>
      </c>
    </row>
    <row r="5663">
      <c r="A5663" s="3">
        <v>5662.0</v>
      </c>
      <c r="B5663" s="4" t="str">
        <f>IFERROR(__xludf.DUMMYFUNCTION("""COMPUTED_VALUE"""),"C#;HTML/CSS;JavaScript;SQL")</f>
        <v>C#;HTML/CSS;JavaScript;SQL</v>
      </c>
    </row>
    <row r="5664">
      <c r="A5664" s="3">
        <v>5663.0</v>
      </c>
      <c r="B5664" s="4" t="str">
        <f>IFERROR(__xludf.DUMMYFUNCTION("""COMPUTED_VALUE"""),"HTML/CSS;JavaScript;PHP")</f>
        <v>HTML/CSS;JavaScript;PHP</v>
      </c>
    </row>
    <row r="5665">
      <c r="A5665" s="3">
        <v>5664.0</v>
      </c>
      <c r="B5665" s="4" t="str">
        <f>IFERROR(__xludf.DUMMYFUNCTION("""COMPUTED_VALUE"""),"Bash/Shell/PowerShell;HTML/CSS;Java;JavaScript;Scala;SQL")</f>
        <v>Bash/Shell/PowerShell;HTML/CSS;Java;JavaScript;Scala;SQL</v>
      </c>
    </row>
    <row r="5666">
      <c r="A5666" s="3">
        <v>5665.0</v>
      </c>
      <c r="B5666" s="4" t="str">
        <f>IFERROR(__xludf.DUMMYFUNCTION("""COMPUTED_VALUE"""),"JavaScript")</f>
        <v>JavaScript</v>
      </c>
    </row>
    <row r="5667">
      <c r="A5667" s="3">
        <v>5666.0</v>
      </c>
      <c r="B5667" s="4" t="str">
        <f>IFERROR(__xludf.DUMMYFUNCTION("""COMPUTED_VALUE"""),"Bash/Shell/PowerShell;C++;Python;R")</f>
        <v>Bash/Shell/PowerShell;C++;Python;R</v>
      </c>
    </row>
    <row r="5668">
      <c r="A5668" s="3">
        <v>5667.0</v>
      </c>
      <c r="B5668" s="4" t="str">
        <f>IFERROR(__xludf.DUMMYFUNCTION("""COMPUTED_VALUE"""),"HTML/CSS;JavaScript;Python;TypeScript")</f>
        <v>HTML/CSS;JavaScript;Python;TypeScript</v>
      </c>
    </row>
    <row r="5669">
      <c r="A5669" s="3">
        <v>5668.0</v>
      </c>
      <c r="B5669" s="4" t="str">
        <f>IFERROR(__xludf.DUMMYFUNCTION("""COMPUTED_VALUE"""),"Assembly;Bash/Shell/PowerShell;Erlang;Java")</f>
        <v>Assembly;Bash/Shell/PowerShell;Erlang;Java</v>
      </c>
    </row>
    <row r="5670">
      <c r="A5670" s="3">
        <v>5669.0</v>
      </c>
      <c r="B5670" s="4" t="str">
        <f>IFERROR(__xludf.DUMMYFUNCTION("""COMPUTED_VALUE"""),"Bash/Shell/PowerShell;HTML/CSS;Java;JavaScript;SQL")</f>
        <v>Bash/Shell/PowerShell;HTML/CSS;Java;JavaScript;SQL</v>
      </c>
    </row>
    <row r="5671">
      <c r="A5671" s="3">
        <v>5670.0</v>
      </c>
      <c r="B5671" s="4" t="str">
        <f>IFERROR(__xludf.DUMMYFUNCTION("""COMPUTED_VALUE"""),"HTML/CSS;JavaScript;PHP")</f>
        <v>HTML/CSS;JavaScript;PHP</v>
      </c>
    </row>
    <row r="5672">
      <c r="A5672" s="3">
        <v>5671.0</v>
      </c>
      <c r="B5672" s="4" t="str">
        <f>IFERROR(__xludf.DUMMYFUNCTION("""COMPUTED_VALUE"""),"Bash/Shell/PowerShell;C#;Java;Python")</f>
        <v>Bash/Shell/PowerShell;C#;Java;Python</v>
      </c>
    </row>
    <row r="5673">
      <c r="A5673" s="3">
        <v>5672.0</v>
      </c>
      <c r="B5673" s="4" t="str">
        <f>IFERROR(__xludf.DUMMYFUNCTION("""COMPUTED_VALUE"""),"Bash/Shell/PowerShell;HTML/CSS;Java;JavaScript;Kotlin;PHP;SQL;TypeScript")</f>
        <v>Bash/Shell/PowerShell;HTML/CSS;Java;JavaScript;Kotlin;PHP;SQL;TypeScript</v>
      </c>
    </row>
    <row r="5674">
      <c r="A5674" s="3">
        <v>5673.0</v>
      </c>
      <c r="B5674" s="4" t="str">
        <f>IFERROR(__xludf.DUMMYFUNCTION("""COMPUTED_VALUE"""),"Bash/Shell/PowerShell;C;C++;C#;Python")</f>
        <v>Bash/Shell/PowerShell;C;C++;C#;Python</v>
      </c>
    </row>
    <row r="5675">
      <c r="A5675" s="3">
        <v>5674.0</v>
      </c>
      <c r="B5675" s="4" t="str">
        <f>IFERROR(__xludf.DUMMYFUNCTION("""COMPUTED_VALUE"""),"Assembly;C;C++;Java;PHP;Python;SQL;VBA")</f>
        <v>Assembly;C;C++;Java;PHP;Python;SQL;VBA</v>
      </c>
    </row>
    <row r="5676">
      <c r="A5676" s="3">
        <v>5675.0</v>
      </c>
      <c r="B5676" s="4" t="str">
        <f>IFERROR(__xludf.DUMMYFUNCTION("""COMPUTED_VALUE"""),"HTML/CSS;Java;JavaScript;Swift")</f>
        <v>HTML/CSS;Java;JavaScript;Swift</v>
      </c>
    </row>
    <row r="5677">
      <c r="A5677" s="3">
        <v>5676.0</v>
      </c>
      <c r="B5677" s="4" t="str">
        <f>IFERROR(__xludf.DUMMYFUNCTION("""COMPUTED_VALUE"""),"Bash/Shell/PowerShell;C;HTML/CSS;Java;JavaScript;Python")</f>
        <v>Bash/Shell/PowerShell;C;HTML/CSS;Java;JavaScript;Python</v>
      </c>
    </row>
    <row r="5678">
      <c r="A5678" s="3">
        <v>5677.0</v>
      </c>
      <c r="B5678" s="4" t="str">
        <f>IFERROR(__xludf.DUMMYFUNCTION("""COMPUTED_VALUE"""),"HTML/CSS;Java;JavaScript;SQL;Other(s):")</f>
        <v>HTML/CSS;Java;JavaScript;SQL;Other(s):</v>
      </c>
    </row>
    <row r="5679">
      <c r="A5679" s="3">
        <v>5678.0</v>
      </c>
      <c r="B5679" s="4" t="str">
        <f>IFERROR(__xludf.DUMMYFUNCTION("""COMPUTED_VALUE"""),"C++;Python")</f>
        <v>C++;Python</v>
      </c>
    </row>
    <row r="5680">
      <c r="A5680" s="3">
        <v>5679.0</v>
      </c>
      <c r="B5680" s="4" t="str">
        <f>IFERROR(__xludf.DUMMYFUNCTION("""COMPUTED_VALUE"""),"C;HTML/CSS")</f>
        <v>C;HTML/CSS</v>
      </c>
    </row>
    <row r="5681">
      <c r="A5681" s="3">
        <v>5680.0</v>
      </c>
      <c r="B5681" s="4" t="str">
        <f>IFERROR(__xludf.DUMMYFUNCTION("""COMPUTED_VALUE"""),"HTML/CSS;Java")</f>
        <v>HTML/CSS;Java</v>
      </c>
    </row>
    <row r="5682">
      <c r="A5682" s="3">
        <v>5681.0</v>
      </c>
      <c r="B5682" s="4" t="str">
        <f>IFERROR(__xludf.DUMMYFUNCTION("""COMPUTED_VALUE"""),"Bash/Shell/PowerShell;C++;C#")</f>
        <v>Bash/Shell/PowerShell;C++;C#</v>
      </c>
    </row>
    <row r="5683">
      <c r="A5683" s="3">
        <v>5682.0</v>
      </c>
      <c r="B5683" s="4" t="str">
        <f>IFERROR(__xludf.DUMMYFUNCTION("""COMPUTED_VALUE"""),"Bash/Shell/PowerShell;Python;Ruby;SQL")</f>
        <v>Bash/Shell/PowerShell;Python;Ruby;SQL</v>
      </c>
    </row>
    <row r="5684">
      <c r="A5684" s="3">
        <v>5683.0</v>
      </c>
      <c r="B5684" s="4" t="str">
        <f>IFERROR(__xludf.DUMMYFUNCTION("""COMPUTED_VALUE"""),"C#;HTML/CSS;JavaScript;SQL;TypeScript")</f>
        <v>C#;HTML/CSS;JavaScript;SQL;TypeScript</v>
      </c>
    </row>
    <row r="5685">
      <c r="A5685" s="3">
        <v>5684.0</v>
      </c>
      <c r="B5685" s="4" t="str">
        <f>IFERROR(__xludf.DUMMYFUNCTION("""COMPUTED_VALUE"""),"C++;C#;JavaScript;Python;SQL")</f>
        <v>C++;C#;JavaScript;Python;SQL</v>
      </c>
    </row>
    <row r="5686">
      <c r="A5686" s="3">
        <v>5685.0</v>
      </c>
      <c r="B5686" s="4" t="str">
        <f>IFERROR(__xludf.DUMMYFUNCTION("""COMPUTED_VALUE"""),"HTML/CSS;JavaScript;PHP;SQL")</f>
        <v>HTML/CSS;JavaScript;PHP;SQL</v>
      </c>
    </row>
    <row r="5687">
      <c r="A5687" s="3">
        <v>5686.0</v>
      </c>
      <c r="B5687" s="4" t="str">
        <f>IFERROR(__xludf.DUMMYFUNCTION("""COMPUTED_VALUE"""),"Assembly;C;C++;HTML/CSS;Java;JavaScript;Python;SQL")</f>
        <v>Assembly;C;C++;HTML/CSS;Java;JavaScript;Python;SQL</v>
      </c>
    </row>
    <row r="5688">
      <c r="A5688" s="3">
        <v>5687.0</v>
      </c>
      <c r="B5688" s="4" t="str">
        <f>IFERROR(__xludf.DUMMYFUNCTION("""COMPUTED_VALUE"""),"Dart;Kotlin")</f>
        <v>Dart;Kotlin</v>
      </c>
    </row>
    <row r="5689">
      <c r="A5689" s="3">
        <v>5688.0</v>
      </c>
      <c r="B5689" s="4" t="str">
        <f>IFERROR(__xludf.DUMMYFUNCTION("""COMPUTED_VALUE"""),"Java;SQL")</f>
        <v>Java;SQL</v>
      </c>
    </row>
    <row r="5690">
      <c r="A5690" s="3">
        <v>5689.0</v>
      </c>
      <c r="B5690" s="4" t="str">
        <f>IFERROR(__xludf.DUMMYFUNCTION("""COMPUTED_VALUE"""),"HTML/CSS;JavaScript;PHP;SQL")</f>
        <v>HTML/CSS;JavaScript;PHP;SQL</v>
      </c>
    </row>
    <row r="5691">
      <c r="A5691" s="3">
        <v>5690.0</v>
      </c>
      <c r="B5691" s="4" t="str">
        <f>IFERROR(__xludf.DUMMYFUNCTION("""COMPUTED_VALUE"""),"HTML/CSS;JavaScript;Python;TypeScript")</f>
        <v>HTML/CSS;JavaScript;Python;TypeScript</v>
      </c>
    </row>
    <row r="5692">
      <c r="A5692" s="3">
        <v>5691.0</v>
      </c>
      <c r="B5692" s="4" t="str">
        <f>IFERROR(__xludf.DUMMYFUNCTION("""COMPUTED_VALUE"""),"C;C++;C#;HTML/CSS;Java;JavaScript;Python;SQL;VBA")</f>
        <v>C;C++;C#;HTML/CSS;Java;JavaScript;Python;SQL;VBA</v>
      </c>
    </row>
    <row r="5693">
      <c r="A5693" s="3">
        <v>5692.0</v>
      </c>
      <c r="B5693" s="4" t="str">
        <f>IFERROR(__xludf.DUMMYFUNCTION("""COMPUTED_VALUE"""),"C;C++;C#;Dart;Go;HTML/CSS;Java;JavaScript;Kotlin;Objective-C;PHP;Python;SQL;Swift;VBA")</f>
        <v>C;C++;C#;Dart;Go;HTML/CSS;Java;JavaScript;Kotlin;Objective-C;PHP;Python;SQL;Swift;VBA</v>
      </c>
    </row>
    <row r="5694">
      <c r="A5694" s="3">
        <v>5693.0</v>
      </c>
      <c r="B5694" s="4" t="str">
        <f>IFERROR(__xludf.DUMMYFUNCTION("""COMPUTED_VALUE"""),"Bash/Shell/PowerShell;C#;HTML/CSS;Java;JavaScript;PHP;Python;SQL")</f>
        <v>Bash/Shell/PowerShell;C#;HTML/CSS;Java;JavaScript;PHP;Python;SQL</v>
      </c>
    </row>
    <row r="5695">
      <c r="A5695" s="3">
        <v>5694.0</v>
      </c>
      <c r="B5695" s="4" t="str">
        <f>IFERROR(__xludf.DUMMYFUNCTION("""COMPUTED_VALUE"""),"C++;C#;Go;HTML/CSS;Java;JavaScript;Objective-C;PHP;SQL;TypeScript")</f>
        <v>C++;C#;Go;HTML/CSS;Java;JavaScript;Objective-C;PHP;SQL;TypeScript</v>
      </c>
    </row>
    <row r="5696">
      <c r="A5696" s="3">
        <v>5695.0</v>
      </c>
      <c r="B5696" s="4" t="str">
        <f>IFERROR(__xludf.DUMMYFUNCTION("""COMPUTED_VALUE"""),"Java")</f>
        <v>Java</v>
      </c>
    </row>
    <row r="5697">
      <c r="A5697" s="3">
        <v>5696.0</v>
      </c>
      <c r="B5697" s="4" t="str">
        <f>IFERROR(__xludf.DUMMYFUNCTION("""COMPUTED_VALUE"""),"Bash/Shell/PowerShell;C++;Go;HTML/CSS;JavaScript;Python;TypeScript")</f>
        <v>Bash/Shell/PowerShell;C++;Go;HTML/CSS;JavaScript;Python;TypeScript</v>
      </c>
    </row>
    <row r="5698">
      <c r="A5698" s="3">
        <v>5697.0</v>
      </c>
      <c r="B5698" s="4" t="str">
        <f>IFERROR(__xludf.DUMMYFUNCTION("""COMPUTED_VALUE"""),"C++;HTML/CSS;Java;JavaScript;PHP;SQL")</f>
        <v>C++;HTML/CSS;Java;JavaScript;PHP;SQL</v>
      </c>
    </row>
    <row r="5699">
      <c r="A5699" s="3">
        <v>5698.0</v>
      </c>
      <c r="B5699" s="4" t="str">
        <f>IFERROR(__xludf.DUMMYFUNCTION("""COMPUTED_VALUE"""),"Bash/Shell/PowerShell;Python")</f>
        <v>Bash/Shell/PowerShell;Python</v>
      </c>
    </row>
    <row r="5700">
      <c r="A5700" s="3">
        <v>5699.0</v>
      </c>
      <c r="B5700" s="4" t="str">
        <f>IFERROR(__xludf.DUMMYFUNCTION("""COMPUTED_VALUE"""),"C#;JavaScript;SQL")</f>
        <v>C#;JavaScript;SQL</v>
      </c>
    </row>
    <row r="5701">
      <c r="A5701" s="3">
        <v>5700.0</v>
      </c>
      <c r="B5701" s="4" t="str">
        <f>IFERROR(__xludf.DUMMYFUNCTION("""COMPUTED_VALUE"""),"Swift")</f>
        <v>Swift</v>
      </c>
    </row>
    <row r="5702">
      <c r="A5702" s="3">
        <v>5701.0</v>
      </c>
      <c r="B5702" s="4" t="str">
        <f>IFERROR(__xludf.DUMMYFUNCTION("""COMPUTED_VALUE"""),"HTML/CSS;Java;JavaScript;PHP;Python;SQL")</f>
        <v>HTML/CSS;Java;JavaScript;PHP;Python;SQL</v>
      </c>
    </row>
    <row r="5703">
      <c r="A5703" s="3">
        <v>5702.0</v>
      </c>
      <c r="B5703" s="4" t="str">
        <f>IFERROR(__xludf.DUMMYFUNCTION("""COMPUTED_VALUE"""),"C;C++")</f>
        <v>C;C++</v>
      </c>
    </row>
    <row r="5704">
      <c r="A5704" s="3">
        <v>5703.0</v>
      </c>
      <c r="B5704" s="4" t="str">
        <f>IFERROR(__xludf.DUMMYFUNCTION("""COMPUTED_VALUE"""),"HTML/CSS;JavaScript;TypeScript")</f>
        <v>HTML/CSS;JavaScript;TypeScript</v>
      </c>
    </row>
    <row r="5705">
      <c r="A5705" s="3">
        <v>5704.0</v>
      </c>
      <c r="B5705" s="4" t="str">
        <f>IFERROR(__xludf.DUMMYFUNCTION("""COMPUTED_VALUE"""),"Java")</f>
        <v>Java</v>
      </c>
    </row>
    <row r="5706">
      <c r="A5706" s="3">
        <v>5705.0</v>
      </c>
      <c r="B5706" s="4" t="str">
        <f>IFERROR(__xludf.DUMMYFUNCTION("""COMPUTED_VALUE"""),"Bash/Shell/PowerShell;HTML/CSS;JavaScript;Python;Ruby;Rust;SQL")</f>
        <v>Bash/Shell/PowerShell;HTML/CSS;JavaScript;Python;Ruby;Rust;SQL</v>
      </c>
    </row>
    <row r="5707">
      <c r="A5707" s="3">
        <v>5706.0</v>
      </c>
      <c r="B5707" s="4" t="str">
        <f>IFERROR(__xludf.DUMMYFUNCTION("""COMPUTED_VALUE"""),"C#")</f>
        <v>C#</v>
      </c>
    </row>
    <row r="5708">
      <c r="A5708" s="3">
        <v>5707.0</v>
      </c>
      <c r="B5708" s="4" t="str">
        <f>IFERROR(__xludf.DUMMYFUNCTION("""COMPUTED_VALUE"""),"Ruby")</f>
        <v>Ruby</v>
      </c>
    </row>
    <row r="5709">
      <c r="A5709" s="3">
        <v>5708.0</v>
      </c>
      <c r="B5709" s="4" t="str">
        <f>IFERROR(__xludf.DUMMYFUNCTION("""COMPUTED_VALUE"""),"Assembly;Dart;Erlang;Go;HTML/CSS;JavaScript;Kotlin;SQL")</f>
        <v>Assembly;Dart;Erlang;Go;HTML/CSS;JavaScript;Kotlin;SQL</v>
      </c>
    </row>
    <row r="5710">
      <c r="A5710" s="3">
        <v>5709.0</v>
      </c>
      <c r="B5710" s="4" t="str">
        <f>IFERROR(__xludf.DUMMYFUNCTION("""COMPUTED_VALUE"""),"Bash/Shell/PowerShell;HTML/CSS;JavaScript;PHP")</f>
        <v>Bash/Shell/PowerShell;HTML/CSS;JavaScript;PHP</v>
      </c>
    </row>
    <row r="5711">
      <c r="A5711" s="3">
        <v>5710.0</v>
      </c>
      <c r="B5711" s="4" t="str">
        <f>IFERROR(__xludf.DUMMYFUNCTION("""COMPUTED_VALUE"""),"Bash/Shell/PowerShell;Java;SQL;Other(s):")</f>
        <v>Bash/Shell/PowerShell;Java;SQL;Other(s):</v>
      </c>
    </row>
    <row r="5712">
      <c r="A5712" s="3">
        <v>5711.0</v>
      </c>
      <c r="B5712" s="4" t="str">
        <f>IFERROR(__xludf.DUMMYFUNCTION("""COMPUTED_VALUE"""),"Java;PHP;SQL")</f>
        <v>Java;PHP;SQL</v>
      </c>
    </row>
    <row r="5713">
      <c r="A5713" s="3">
        <v>5712.0</v>
      </c>
      <c r="B5713" s="4" t="str">
        <f>IFERROR(__xludf.DUMMYFUNCTION("""COMPUTED_VALUE"""),"C++;HTML/CSS;Python;SQL")</f>
        <v>C++;HTML/CSS;Python;SQL</v>
      </c>
    </row>
    <row r="5714">
      <c r="A5714" s="3">
        <v>5713.0</v>
      </c>
      <c r="B5714" s="4" t="str">
        <f>IFERROR(__xludf.DUMMYFUNCTION("""COMPUTED_VALUE"""),"C#;HTML/CSS;Java;JavaScript;SQL")</f>
        <v>C#;HTML/CSS;Java;JavaScript;SQL</v>
      </c>
    </row>
    <row r="5715">
      <c r="A5715" s="3">
        <v>5714.0</v>
      </c>
      <c r="B5715" s="4" t="str">
        <f>IFERROR(__xludf.DUMMYFUNCTION("""COMPUTED_VALUE"""),"C#;Python")</f>
        <v>C#;Python</v>
      </c>
    </row>
    <row r="5716">
      <c r="A5716" s="3">
        <v>5715.0</v>
      </c>
      <c r="B5716" s="4" t="str">
        <f>IFERROR(__xludf.DUMMYFUNCTION("""COMPUTED_VALUE"""),"Bash/Shell/PowerShell;C;Python")</f>
        <v>Bash/Shell/PowerShell;C;Python</v>
      </c>
    </row>
    <row r="5717">
      <c r="A5717" s="3">
        <v>5716.0</v>
      </c>
      <c r="B5717" s="4" t="str">
        <f>IFERROR(__xludf.DUMMYFUNCTION("""COMPUTED_VALUE"""),"C#;Elixir;Go;HTML/CSS;JavaScript;TypeScript")</f>
        <v>C#;Elixir;Go;HTML/CSS;JavaScript;TypeScript</v>
      </c>
    </row>
    <row r="5718">
      <c r="A5718" s="3">
        <v>5717.0</v>
      </c>
      <c r="B5718" s="4" t="str">
        <f>IFERROR(__xludf.DUMMYFUNCTION("""COMPUTED_VALUE"""),"Bash/Shell/PowerShell;HTML/CSS;JavaScript;PHP;SQL")</f>
        <v>Bash/Shell/PowerShell;HTML/CSS;JavaScript;PHP;SQL</v>
      </c>
    </row>
    <row r="5719">
      <c r="A5719" s="3">
        <v>5718.0</v>
      </c>
      <c r="B5719" s="4" t="str">
        <f>IFERROR(__xludf.DUMMYFUNCTION("""COMPUTED_VALUE"""),"C;C++;Python")</f>
        <v>C;C++;Python</v>
      </c>
    </row>
    <row r="5720">
      <c r="A5720" s="3">
        <v>5719.0</v>
      </c>
      <c r="B5720" s="4" t="str">
        <f>IFERROR(__xludf.DUMMYFUNCTION("""COMPUTED_VALUE"""),"Bash/Shell/PowerShell;SQL")</f>
        <v>Bash/Shell/PowerShell;SQL</v>
      </c>
    </row>
    <row r="5721">
      <c r="A5721" s="3">
        <v>5720.0</v>
      </c>
      <c r="B5721" s="4" t="str">
        <f>IFERROR(__xludf.DUMMYFUNCTION("""COMPUTED_VALUE"""),"Bash/Shell/PowerShell;Go;HTML/CSS;SQL")</f>
        <v>Bash/Shell/PowerShell;Go;HTML/CSS;SQL</v>
      </c>
    </row>
    <row r="5722">
      <c r="A5722" s="3">
        <v>5721.0</v>
      </c>
      <c r="B5722" s="4" t="str">
        <f>IFERROR(__xludf.DUMMYFUNCTION("""COMPUTED_VALUE"""),"Java;Scala;TypeScript")</f>
        <v>Java;Scala;TypeScript</v>
      </c>
    </row>
    <row r="5723">
      <c r="A5723" s="3">
        <v>5722.0</v>
      </c>
      <c r="B5723" s="4" t="str">
        <f>IFERROR(__xludf.DUMMYFUNCTION("""COMPUTED_VALUE"""),"HTML/CSS;JavaScript;Python;TypeScript")</f>
        <v>HTML/CSS;JavaScript;Python;TypeScript</v>
      </c>
    </row>
    <row r="5724">
      <c r="A5724" s="3">
        <v>5723.0</v>
      </c>
      <c r="B5724" s="4" t="str">
        <f>IFERROR(__xludf.DUMMYFUNCTION("""COMPUTED_VALUE"""),"Bash/Shell/PowerShell;HTML/CSS;Java;JavaScript;Python")</f>
        <v>Bash/Shell/PowerShell;HTML/CSS;Java;JavaScript;Python</v>
      </c>
    </row>
    <row r="5725">
      <c r="A5725" s="3">
        <v>5724.0</v>
      </c>
      <c r="B5725" s="4" t="str">
        <f>IFERROR(__xludf.DUMMYFUNCTION("""COMPUTED_VALUE"""),"Assembly;HTML/CSS;Java;JavaScript;PHP;SQL;TypeScript")</f>
        <v>Assembly;HTML/CSS;Java;JavaScript;PHP;SQL;TypeScript</v>
      </c>
    </row>
    <row r="5726">
      <c r="A5726" s="3">
        <v>5725.0</v>
      </c>
      <c r="B5726" s="4" t="str">
        <f>IFERROR(__xludf.DUMMYFUNCTION("""COMPUTED_VALUE"""),"Bash/Shell/PowerShell;C;C++;Go;HTML/CSS;Python;Other(s):")</f>
        <v>Bash/Shell/PowerShell;C;C++;Go;HTML/CSS;Python;Other(s):</v>
      </c>
    </row>
    <row r="5727">
      <c r="A5727" s="3">
        <v>5726.0</v>
      </c>
      <c r="B5727" s="4" t="str">
        <f>IFERROR(__xludf.DUMMYFUNCTION("""COMPUTED_VALUE"""),"HTML/CSS;JavaScript;SQL")</f>
        <v>HTML/CSS;JavaScript;SQL</v>
      </c>
    </row>
    <row r="5728">
      <c r="A5728" s="3">
        <v>5727.0</v>
      </c>
      <c r="B5728" s="4" t="str">
        <f>IFERROR(__xludf.DUMMYFUNCTION("""COMPUTED_VALUE"""),"C;C#;HTML/CSS;Java;JavaScript;Python")</f>
        <v>C;C#;HTML/CSS;Java;JavaScript;Python</v>
      </c>
    </row>
    <row r="5729">
      <c r="A5729" s="3">
        <v>5728.0</v>
      </c>
      <c r="B5729" s="4" t="str">
        <f>IFERROR(__xludf.DUMMYFUNCTION("""COMPUTED_VALUE"""),"Bash/Shell/PowerShell;C#;HTML/CSS;SQL;TypeScript")</f>
        <v>Bash/Shell/PowerShell;C#;HTML/CSS;SQL;TypeScript</v>
      </c>
    </row>
    <row r="5730">
      <c r="A5730" s="3">
        <v>5729.0</v>
      </c>
      <c r="B5730" s="4" t="str">
        <f>IFERROR(__xludf.DUMMYFUNCTION("""COMPUTED_VALUE"""),"HTML/CSS;JavaScript;Python;SQL")</f>
        <v>HTML/CSS;JavaScript;Python;SQL</v>
      </c>
    </row>
    <row r="5731">
      <c r="A5731" s="3">
        <v>5730.0</v>
      </c>
      <c r="B5731" s="4" t="str">
        <f>IFERROR(__xludf.DUMMYFUNCTION("""COMPUTED_VALUE"""),"C#;JavaScript;SQL")</f>
        <v>C#;JavaScript;SQL</v>
      </c>
    </row>
    <row r="5732">
      <c r="A5732" s="3">
        <v>5731.0</v>
      </c>
      <c r="B5732" s="4" t="str">
        <f>IFERROR(__xludf.DUMMYFUNCTION("""COMPUTED_VALUE"""),"HTML/CSS;JavaScript;PHP;SQL")</f>
        <v>HTML/CSS;JavaScript;PHP;SQL</v>
      </c>
    </row>
    <row r="5733">
      <c r="A5733" s="3">
        <v>5732.0</v>
      </c>
      <c r="B5733" s="4" t="str">
        <f>IFERROR(__xludf.DUMMYFUNCTION("""COMPUTED_VALUE"""),"C#")</f>
        <v>C#</v>
      </c>
    </row>
    <row r="5734">
      <c r="A5734" s="3">
        <v>5733.0</v>
      </c>
      <c r="B5734" s="4" t="str">
        <f>IFERROR(__xludf.DUMMYFUNCTION("""COMPUTED_VALUE"""),"Python;R;SQL")</f>
        <v>Python;R;SQL</v>
      </c>
    </row>
    <row r="5735">
      <c r="A5735" s="3">
        <v>5734.0</v>
      </c>
      <c r="B5735" s="4" t="str">
        <f>IFERROR(__xludf.DUMMYFUNCTION("""COMPUTED_VALUE"""),"Bash/Shell/PowerShell;HTML/CSS;Java;PHP")</f>
        <v>Bash/Shell/PowerShell;HTML/CSS;Java;PHP</v>
      </c>
    </row>
    <row r="5736">
      <c r="A5736" s="3">
        <v>5735.0</v>
      </c>
      <c r="B5736" s="4" t="str">
        <f>IFERROR(__xludf.DUMMYFUNCTION("""COMPUTED_VALUE"""),"HTML/CSS;JavaScript;PHP;SQL;Other(s):")</f>
        <v>HTML/CSS;JavaScript;PHP;SQL;Other(s):</v>
      </c>
    </row>
    <row r="5737">
      <c r="A5737" s="3">
        <v>5736.0</v>
      </c>
      <c r="B5737" s="4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5738">
      <c r="A5738" s="3">
        <v>5737.0</v>
      </c>
      <c r="B5738" s="4" t="str">
        <f>IFERROR(__xludf.DUMMYFUNCTION("""COMPUTED_VALUE"""),"Java;Python")</f>
        <v>Java;Python</v>
      </c>
    </row>
    <row r="5739">
      <c r="A5739" s="3">
        <v>5738.0</v>
      </c>
      <c r="B5739" s="4" t="str">
        <f>IFERROR(__xludf.DUMMYFUNCTION("""COMPUTED_VALUE"""),"HTML/CSS;Java;JavaScript")</f>
        <v>HTML/CSS;Java;JavaScript</v>
      </c>
    </row>
    <row r="5740">
      <c r="A5740" s="3">
        <v>5739.0</v>
      </c>
      <c r="B5740" s="4" t="str">
        <f>IFERROR(__xludf.DUMMYFUNCTION("""COMPUTED_VALUE"""),"Bash/Shell/PowerShell;C++;Python;R")</f>
        <v>Bash/Shell/PowerShell;C++;Python;R</v>
      </c>
    </row>
    <row r="5741">
      <c r="A5741" s="3">
        <v>5740.0</v>
      </c>
      <c r="B5741" s="4" t="str">
        <f>IFERROR(__xludf.DUMMYFUNCTION("""COMPUTED_VALUE"""),"Bash/Shell/PowerShell;Go;HTML/CSS;Java;JavaScript;Python;SQL")</f>
        <v>Bash/Shell/PowerShell;Go;HTML/CSS;Java;JavaScript;Python;SQL</v>
      </c>
    </row>
    <row r="5742">
      <c r="A5742" s="3">
        <v>5741.0</v>
      </c>
      <c r="B5742" s="4" t="str">
        <f>IFERROR(__xludf.DUMMYFUNCTION("""COMPUTED_VALUE"""),"HTML/CSS;JavaScript")</f>
        <v>HTML/CSS;JavaScript</v>
      </c>
    </row>
    <row r="5743">
      <c r="A5743" s="3">
        <v>5742.0</v>
      </c>
      <c r="B5743" s="4" t="str">
        <f>IFERROR(__xludf.DUMMYFUNCTION("""COMPUTED_VALUE"""),"HTML/CSS;JavaScript;Python;SQL;TypeScript")</f>
        <v>HTML/CSS;JavaScript;Python;SQL;TypeScript</v>
      </c>
    </row>
    <row r="5744">
      <c r="A5744" s="3">
        <v>5743.0</v>
      </c>
      <c r="B5744" s="4" t="str">
        <f>IFERROR(__xludf.DUMMYFUNCTION("""COMPUTED_VALUE"""),"Bash/Shell/PowerShell;C++;C#;Python;SQL")</f>
        <v>Bash/Shell/PowerShell;C++;C#;Python;SQL</v>
      </c>
    </row>
    <row r="5745">
      <c r="A5745" s="3">
        <v>5744.0</v>
      </c>
      <c r="B5745" s="4" t="str">
        <f>IFERROR(__xludf.DUMMYFUNCTION("""COMPUTED_VALUE"""),"Java;Swift")</f>
        <v>Java;Swift</v>
      </c>
    </row>
    <row r="5746">
      <c r="A5746" s="3">
        <v>5745.0</v>
      </c>
      <c r="B5746" s="4" t="str">
        <f>IFERROR(__xludf.DUMMYFUNCTION("""COMPUTED_VALUE"""),"HTML/CSS;JavaScript")</f>
        <v>HTML/CSS;JavaScript</v>
      </c>
    </row>
    <row r="5747">
      <c r="A5747" s="3">
        <v>5746.0</v>
      </c>
      <c r="B5747" s="4" t="str">
        <f>IFERROR(__xludf.DUMMYFUNCTION("""COMPUTED_VALUE"""),"HTML/CSS;JavaScript;PHP;SQL")</f>
        <v>HTML/CSS;JavaScript;PHP;SQL</v>
      </c>
    </row>
    <row r="5748">
      <c r="A5748" s="3">
        <v>5747.0</v>
      </c>
      <c r="B5748" s="4" t="str">
        <f>IFERROR(__xludf.DUMMYFUNCTION("""COMPUTED_VALUE"""),"C#;HTML/CSS;JavaScript;PHP;Python;SQL")</f>
        <v>C#;HTML/CSS;JavaScript;PHP;Python;SQL</v>
      </c>
    </row>
    <row r="5749">
      <c r="A5749" s="3">
        <v>5748.0</v>
      </c>
      <c r="B5749" s="4" t="str">
        <f>IFERROR(__xludf.DUMMYFUNCTION("""COMPUTED_VALUE"""),"HTML/CSS;JavaScript;Python;TypeScript")</f>
        <v>HTML/CSS;JavaScript;Python;TypeScript</v>
      </c>
    </row>
    <row r="5750">
      <c r="A5750" s="3">
        <v>5749.0</v>
      </c>
      <c r="B5750" s="4" t="str">
        <f>IFERROR(__xludf.DUMMYFUNCTION("""COMPUTED_VALUE"""),"Bash/Shell/PowerShell;C;C++;Dart;Go;HTML/CSS;Java;JavaScript;Kotlin;TypeScript")</f>
        <v>Bash/Shell/PowerShell;C;C++;Dart;Go;HTML/CSS;Java;JavaScript;Kotlin;TypeScript</v>
      </c>
    </row>
    <row r="5751">
      <c r="A5751" s="3">
        <v>5750.0</v>
      </c>
      <c r="B5751" s="4" t="str">
        <f>IFERROR(__xludf.DUMMYFUNCTION("""COMPUTED_VALUE"""),"Bash/Shell/PowerShell;C++;HTML/CSS;Python;Swift")</f>
        <v>Bash/Shell/PowerShell;C++;HTML/CSS;Python;Swift</v>
      </c>
    </row>
    <row r="5752">
      <c r="A5752" s="3">
        <v>5751.0</v>
      </c>
      <c r="B5752" s="4" t="str">
        <f>IFERROR(__xludf.DUMMYFUNCTION("""COMPUTED_VALUE"""),"Java;Objective-C;Python;Ruby;Rust;SQL;Swift")</f>
        <v>Java;Objective-C;Python;Ruby;Rust;SQL;Swift</v>
      </c>
    </row>
    <row r="5753">
      <c r="A5753" s="3">
        <v>5752.0</v>
      </c>
      <c r="B5753" s="4" t="str">
        <f>IFERROR(__xludf.DUMMYFUNCTION("""COMPUTED_VALUE"""),"HTML/CSS;Java;JavaScript;SQL")</f>
        <v>HTML/CSS;Java;JavaScript;SQL</v>
      </c>
    </row>
    <row r="5754">
      <c r="A5754" s="3">
        <v>5753.0</v>
      </c>
      <c r="B5754" s="4" t="str">
        <f>IFERROR(__xludf.DUMMYFUNCTION("""COMPUTED_VALUE"""),"Bash/Shell/PowerShell;Go")</f>
        <v>Bash/Shell/PowerShell;Go</v>
      </c>
    </row>
    <row r="5755">
      <c r="A5755" s="3">
        <v>5754.0</v>
      </c>
      <c r="B5755" s="4" t="str">
        <f>IFERROR(__xludf.DUMMYFUNCTION("""COMPUTED_VALUE"""),"Bash/Shell/PowerShell;C#;JavaScript;SQL;TypeScript")</f>
        <v>Bash/Shell/PowerShell;C#;JavaScript;SQL;TypeScript</v>
      </c>
    </row>
    <row r="5756">
      <c r="A5756" s="3">
        <v>5755.0</v>
      </c>
      <c r="B5756" s="4" t="str">
        <f>IFERROR(__xludf.DUMMYFUNCTION("""COMPUTED_VALUE"""),"HTML/CSS;Java;JavaScript;TypeScript")</f>
        <v>HTML/CSS;Java;JavaScript;TypeScript</v>
      </c>
    </row>
    <row r="5757">
      <c r="A5757" s="3">
        <v>5756.0</v>
      </c>
      <c r="B5757" s="4" t="str">
        <f>IFERROR(__xludf.DUMMYFUNCTION("""COMPUTED_VALUE"""),"HTML/CSS;JavaScript")</f>
        <v>HTML/CSS;JavaScript</v>
      </c>
    </row>
    <row r="5758">
      <c r="A5758" s="3">
        <v>5757.0</v>
      </c>
      <c r="B5758" s="4" t="str">
        <f>IFERROR(__xludf.DUMMYFUNCTION("""COMPUTED_VALUE"""),"Bash/Shell/PowerShell;C++;Java;Python")</f>
        <v>Bash/Shell/PowerShell;C++;Java;Python</v>
      </c>
    </row>
    <row r="5759">
      <c r="A5759" s="3">
        <v>5758.0</v>
      </c>
      <c r="B5759" s="4" t="str">
        <f>IFERROR(__xludf.DUMMYFUNCTION("""COMPUTED_VALUE"""),"Assembly;Bash/Shell/PowerShell;C++;HTML/CSS;Java;JavaScript;SQL")</f>
        <v>Assembly;Bash/Shell/PowerShell;C++;HTML/CSS;Java;JavaScript;SQL</v>
      </c>
    </row>
    <row r="5760">
      <c r="A5760" s="3">
        <v>5759.0</v>
      </c>
      <c r="B5760" s="4" t="str">
        <f>IFERROR(__xludf.DUMMYFUNCTION("""COMPUTED_VALUE"""),"HTML/CSS;Java;JavaScript;SQL")</f>
        <v>HTML/CSS;Java;JavaScript;SQL</v>
      </c>
    </row>
    <row r="5761">
      <c r="A5761" s="3">
        <v>5760.0</v>
      </c>
      <c r="B5761" s="4" t="str">
        <f>IFERROR(__xludf.DUMMYFUNCTION("""COMPUTED_VALUE"""),"C;C++;Clojure;Elixir;Erlang;HTML/CSS;JavaScript;Kotlin;Python;Rust;SQL;Other(s):")</f>
        <v>C;C++;Clojure;Elixir;Erlang;HTML/CSS;JavaScript;Kotlin;Python;Rust;SQL;Other(s):</v>
      </c>
    </row>
    <row r="5762">
      <c r="A5762" s="3">
        <v>5761.0</v>
      </c>
      <c r="B5762" s="4" t="str">
        <f>IFERROR(__xludf.DUMMYFUNCTION("""COMPUTED_VALUE"""),"HTML/CSS;JavaScript;PHP;SQL")</f>
        <v>HTML/CSS;JavaScript;PHP;SQL</v>
      </c>
    </row>
    <row r="5763">
      <c r="A5763" s="3">
        <v>5762.0</v>
      </c>
      <c r="B5763" s="4" t="str">
        <f>IFERROR(__xludf.DUMMYFUNCTION("""COMPUTED_VALUE"""),"HTML/CSS;JavaScript;PHP;SQL")</f>
        <v>HTML/CSS;JavaScript;PHP;SQL</v>
      </c>
    </row>
    <row r="5764">
      <c r="A5764" s="3">
        <v>5763.0</v>
      </c>
      <c r="B5764" s="4" t="str">
        <f>IFERROR(__xludf.DUMMYFUNCTION("""COMPUTED_VALUE"""),"C#;HTML/CSS;Java;JavaScript;TypeScript;VBA")</f>
        <v>C#;HTML/CSS;Java;JavaScript;TypeScript;VBA</v>
      </c>
    </row>
    <row r="5765">
      <c r="A5765" s="3">
        <v>5764.0</v>
      </c>
      <c r="B5765" s="4" t="str">
        <f>IFERROR(__xludf.DUMMYFUNCTION("""COMPUTED_VALUE"""),"Bash/Shell/PowerShell;Clojure;Dart;Go;HTML/CSS;Java;Python")</f>
        <v>Bash/Shell/PowerShell;Clojure;Dart;Go;HTML/CSS;Java;Python</v>
      </c>
    </row>
    <row r="5766">
      <c r="A5766" s="3">
        <v>5765.0</v>
      </c>
      <c r="B5766" s="4" t="str">
        <f>IFERROR(__xludf.DUMMYFUNCTION("""COMPUTED_VALUE"""),"C#;HTML/CSS;JavaScript;Kotlin")</f>
        <v>C#;HTML/CSS;JavaScript;Kotlin</v>
      </c>
    </row>
    <row r="5767">
      <c r="A5767" s="3">
        <v>5766.0</v>
      </c>
      <c r="B5767" s="4" t="str">
        <f>IFERROR(__xludf.DUMMYFUNCTION("""COMPUTED_VALUE"""),"C;C++;C#;Java;Python")</f>
        <v>C;C++;C#;Java;Python</v>
      </c>
    </row>
    <row r="5768">
      <c r="A5768" s="3">
        <v>5767.0</v>
      </c>
      <c r="B5768" s="4" t="str">
        <f>IFERROR(__xludf.DUMMYFUNCTION("""COMPUTED_VALUE"""),"HTML/CSS;JavaScript;Ruby;Scala;SQL")</f>
        <v>HTML/CSS;JavaScript;Ruby;Scala;SQL</v>
      </c>
    </row>
    <row r="5769">
      <c r="A5769" s="3">
        <v>5768.0</v>
      </c>
      <c r="B5769" s="4" t="str">
        <f>IFERROR(__xludf.DUMMYFUNCTION("""COMPUTED_VALUE"""),"Go;Java;Rust")</f>
        <v>Go;Java;Rust</v>
      </c>
    </row>
    <row r="5770">
      <c r="A5770" s="3">
        <v>5769.0</v>
      </c>
      <c r="B5770" s="4" t="str">
        <f>IFERROR(__xludf.DUMMYFUNCTION("""COMPUTED_VALUE"""),"Assembly;Bash/Shell/PowerShell;C;C++;C#;Erlang;F#;Go;Java;JavaScript")</f>
        <v>Assembly;Bash/Shell/PowerShell;C;C++;C#;Erlang;F#;Go;Java;JavaScript</v>
      </c>
    </row>
    <row r="5771">
      <c r="A5771" s="3">
        <v>5770.0</v>
      </c>
      <c r="B5771" s="4" t="str">
        <f>IFERROR(__xludf.DUMMYFUNCTION("""COMPUTED_VALUE"""),"C;C++;C#;Dart;HTML/CSS;Java;JavaScript;Kotlin;Python;Swift;TypeScript")</f>
        <v>C;C++;C#;Dart;HTML/CSS;Java;JavaScript;Kotlin;Python;Swift;TypeScript</v>
      </c>
    </row>
    <row r="5772">
      <c r="A5772" s="3">
        <v>5771.0</v>
      </c>
      <c r="B5772" s="4" t="str">
        <f>IFERROR(__xludf.DUMMYFUNCTION("""COMPUTED_VALUE"""),"C;C++;C#;HTML/CSS;JavaScript;PHP;SQL")</f>
        <v>C;C++;C#;HTML/CSS;JavaScript;PHP;SQL</v>
      </c>
    </row>
    <row r="5773">
      <c r="A5773" s="3">
        <v>5772.0</v>
      </c>
      <c r="B5773" s="4" t="str">
        <f>IFERROR(__xludf.DUMMYFUNCTION("""COMPUTED_VALUE"""),"HTML/CSS;Java;SQL")</f>
        <v>HTML/CSS;Java;SQL</v>
      </c>
    </row>
    <row r="5774">
      <c r="A5774" s="3">
        <v>5773.0</v>
      </c>
      <c r="B5774" s="4" t="str">
        <f>IFERROR(__xludf.DUMMYFUNCTION("""COMPUTED_VALUE"""),"Bash/Shell/PowerShell;HTML/CSS;JavaScript;PHP")</f>
        <v>Bash/Shell/PowerShell;HTML/CSS;JavaScript;PHP</v>
      </c>
    </row>
    <row r="5775">
      <c r="A5775" s="3">
        <v>5774.0</v>
      </c>
      <c r="B5775" s="4" t="str">
        <f>IFERROR(__xludf.DUMMYFUNCTION("""COMPUTED_VALUE"""),"C;HTML/CSS;Java;Kotlin;Python;Swift")</f>
        <v>C;HTML/CSS;Java;Kotlin;Python;Swift</v>
      </c>
    </row>
    <row r="5776">
      <c r="A5776" s="3">
        <v>5775.0</v>
      </c>
      <c r="B5776" s="4" t="str">
        <f>IFERROR(__xludf.DUMMYFUNCTION("""COMPUTED_VALUE"""),"HTML/CSS;PHP;TypeScript")</f>
        <v>HTML/CSS;PHP;TypeScript</v>
      </c>
    </row>
    <row r="5777">
      <c r="A5777" s="3">
        <v>5776.0</v>
      </c>
      <c r="B5777" s="4" t="str">
        <f>IFERROR(__xludf.DUMMYFUNCTION("""COMPUTED_VALUE"""),"Assembly;Bash/Shell/PowerShell;C;C++;C#;Dart;Elixir;Erlang;F#;Go;HTML/CSS;Java;JavaScript;Kotlin;Objective-C;R;Ruby;Rust;Scala;Swift;TypeScript;VBA;WebAssembly;Other(s):")</f>
        <v>Assembly;Bash/Shell/PowerShell;C;C++;C#;Dart;Elixir;Erlang;F#;Go;HTML/CSS;Java;JavaScript;Kotlin;Objective-C;R;Ruby;Rust;Scala;Swift;TypeScript;VBA;WebAssembly;Other(s):</v>
      </c>
    </row>
    <row r="5778">
      <c r="A5778" s="3">
        <v>5777.0</v>
      </c>
      <c r="B5778" s="4" t="str">
        <f>IFERROR(__xludf.DUMMYFUNCTION("""COMPUTED_VALUE"""),"Bash/Shell/PowerShell;C#;HTML/CSS;JavaScript;Python;SQL;TypeScript")</f>
        <v>Bash/Shell/PowerShell;C#;HTML/CSS;JavaScript;Python;SQL;TypeScript</v>
      </c>
    </row>
    <row r="5779">
      <c r="A5779" s="3">
        <v>5778.0</v>
      </c>
      <c r="B5779" s="4" t="str">
        <f>IFERROR(__xludf.DUMMYFUNCTION("""COMPUTED_VALUE"""),"Dart;HTML/CSS;Java;JavaScript;PHP;Swift")</f>
        <v>Dart;HTML/CSS;Java;JavaScript;PHP;Swift</v>
      </c>
    </row>
    <row r="5780">
      <c r="A5780" s="3">
        <v>5779.0</v>
      </c>
      <c r="B5780" s="4" t="str">
        <f>IFERROR(__xludf.DUMMYFUNCTION("""COMPUTED_VALUE"""),"C++;HTML/CSS;Java;JavaScript;PHP;SQL;VBA")</f>
        <v>C++;HTML/CSS;Java;JavaScript;PHP;SQL;VBA</v>
      </c>
    </row>
    <row r="5781">
      <c r="A5781" s="3">
        <v>5780.0</v>
      </c>
      <c r="B5781" s="4" t="str">
        <f>IFERROR(__xludf.DUMMYFUNCTION("""COMPUTED_VALUE"""),"Other(s):")</f>
        <v>Other(s):</v>
      </c>
    </row>
    <row r="5782">
      <c r="A5782" s="3">
        <v>5781.0</v>
      </c>
      <c r="B5782" s="4" t="str">
        <f>IFERROR(__xludf.DUMMYFUNCTION("""COMPUTED_VALUE"""),"Bash/Shell/PowerShell;C#;HTML/CSS;JavaScript;PHP;SQL;TypeScript")</f>
        <v>Bash/Shell/PowerShell;C#;HTML/CSS;JavaScript;PHP;SQL;TypeScript</v>
      </c>
    </row>
    <row r="5783">
      <c r="A5783" s="3">
        <v>5782.0</v>
      </c>
      <c r="B5783" s="4" t="str">
        <f>IFERROR(__xludf.DUMMYFUNCTION("""COMPUTED_VALUE"""),"Bash/Shell/PowerShell;C#;SQL;VBA")</f>
        <v>Bash/Shell/PowerShell;C#;SQL;VBA</v>
      </c>
    </row>
    <row r="5784">
      <c r="A5784" s="3">
        <v>5783.0</v>
      </c>
      <c r="B5784" s="4" t="str">
        <f>IFERROR(__xludf.DUMMYFUNCTION("""COMPUTED_VALUE"""),"Bash/Shell/PowerShell;C;C++;Dart;JavaScript;Objective-C;Python;SQL")</f>
        <v>Bash/Shell/PowerShell;C;C++;Dart;JavaScript;Objective-C;Python;SQL</v>
      </c>
    </row>
    <row r="5785">
      <c r="A5785" s="3">
        <v>5784.0</v>
      </c>
      <c r="B5785" s="4" t="str">
        <f>IFERROR(__xludf.DUMMYFUNCTION("""COMPUTED_VALUE"""),"HTML/CSS;JavaScript;Ruby")</f>
        <v>HTML/CSS;JavaScript;Ruby</v>
      </c>
    </row>
    <row r="5786">
      <c r="A5786" s="3">
        <v>5785.0</v>
      </c>
      <c r="B5786" s="4" t="str">
        <f>IFERROR(__xludf.DUMMYFUNCTION("""COMPUTED_VALUE"""),"Bash/Shell/PowerShell;C++;Go;JavaScript;Python;Rust;Scala")</f>
        <v>Bash/Shell/PowerShell;C++;Go;JavaScript;Python;Rust;Scala</v>
      </c>
    </row>
    <row r="5787">
      <c r="A5787" s="3">
        <v>5786.0</v>
      </c>
      <c r="B5787" s="4" t="str">
        <f>IFERROR(__xludf.DUMMYFUNCTION("""COMPUTED_VALUE"""),"Java;JavaScript;PHP;Python;SQL;Swift")</f>
        <v>Java;JavaScript;PHP;Python;SQL;Swift</v>
      </c>
    </row>
    <row r="5788">
      <c r="A5788" s="3">
        <v>5787.0</v>
      </c>
      <c r="B5788" s="4" t="str">
        <f>IFERROR(__xludf.DUMMYFUNCTION("""COMPUTED_VALUE"""),"PHP")</f>
        <v>PHP</v>
      </c>
    </row>
    <row r="5789">
      <c r="A5789" s="3">
        <v>5788.0</v>
      </c>
      <c r="B5789" s="4" t="str">
        <f>IFERROR(__xludf.DUMMYFUNCTION("""COMPUTED_VALUE"""),"Bash/Shell/PowerShell;C;C++;Java;Python;SQL")</f>
        <v>Bash/Shell/PowerShell;C;C++;Java;Python;SQL</v>
      </c>
    </row>
    <row r="5790">
      <c r="A5790" s="3">
        <v>5789.0</v>
      </c>
      <c r="B5790" s="4" t="str">
        <f>IFERROR(__xludf.DUMMYFUNCTION("""COMPUTED_VALUE"""),"Assembly;Bash/Shell/PowerShell;C;C++;HTML/CSS;Java;JavaScript;Python;SQL")</f>
        <v>Assembly;Bash/Shell/PowerShell;C;C++;HTML/CSS;Java;JavaScript;Python;SQL</v>
      </c>
    </row>
    <row r="5791">
      <c r="A5791" s="3">
        <v>5790.0</v>
      </c>
      <c r="B5791" s="4" t="str">
        <f>IFERROR(__xludf.DUMMYFUNCTION("""COMPUTED_VALUE"""),"C#;Java;JavaScript;Kotlin;SQL;TypeScript")</f>
        <v>C#;Java;JavaScript;Kotlin;SQL;TypeScript</v>
      </c>
    </row>
    <row r="5792">
      <c r="A5792" s="3">
        <v>5791.0</v>
      </c>
      <c r="B5792" s="4" t="str">
        <f>IFERROR(__xludf.DUMMYFUNCTION("""COMPUTED_VALUE"""),"Bash/Shell/PowerShell;SQL")</f>
        <v>Bash/Shell/PowerShell;SQL</v>
      </c>
    </row>
    <row r="5793">
      <c r="A5793" s="3">
        <v>5792.0</v>
      </c>
      <c r="B5793" s="4" t="str">
        <f>IFERROR(__xludf.DUMMYFUNCTION("""COMPUTED_VALUE"""),"C#;HTML/CSS;Java;JavaScript;SQL")</f>
        <v>C#;HTML/CSS;Java;JavaScript;SQL</v>
      </c>
    </row>
    <row r="5794">
      <c r="A5794" s="3">
        <v>5793.0</v>
      </c>
      <c r="B5794" s="4" t="str">
        <f>IFERROR(__xludf.DUMMYFUNCTION("""COMPUTED_VALUE"""),"HTML/CSS;JavaScript;Rust")</f>
        <v>HTML/CSS;JavaScript;Rust</v>
      </c>
    </row>
    <row r="5795">
      <c r="A5795" s="3">
        <v>5794.0</v>
      </c>
      <c r="B5795" s="4" t="str">
        <f>IFERROR(__xludf.DUMMYFUNCTION("""COMPUTED_VALUE"""),"Bash/Shell/PowerShell;Clojure;HTML/CSS;Java;JavaScript;SQL")</f>
        <v>Bash/Shell/PowerShell;Clojure;HTML/CSS;Java;JavaScript;SQL</v>
      </c>
    </row>
    <row r="5796">
      <c r="A5796" s="3">
        <v>5795.0</v>
      </c>
      <c r="B5796" s="4" t="str">
        <f>IFERROR(__xludf.DUMMYFUNCTION("""COMPUTED_VALUE"""),"C++;HTML/CSS;Java;JavaScript;SQL;TypeScript")</f>
        <v>C++;HTML/CSS;Java;JavaScript;SQL;TypeScript</v>
      </c>
    </row>
    <row r="5797">
      <c r="A5797" s="3">
        <v>5796.0</v>
      </c>
      <c r="B5797" s="4" t="str">
        <f>IFERROR(__xludf.DUMMYFUNCTION("""COMPUTED_VALUE"""),"JavaScript;Python;Ruby;Swift")</f>
        <v>JavaScript;Python;Ruby;Swift</v>
      </c>
    </row>
    <row r="5798">
      <c r="A5798" s="3">
        <v>5797.0</v>
      </c>
      <c r="B5798" s="4" t="str">
        <f>IFERROR(__xludf.DUMMYFUNCTION("""COMPUTED_VALUE"""),"HTML/CSS;JavaScript;SQL;VBA")</f>
        <v>HTML/CSS;JavaScript;SQL;VBA</v>
      </c>
    </row>
    <row r="5799">
      <c r="A5799" s="3">
        <v>5798.0</v>
      </c>
      <c r="B5799" s="4" t="str">
        <f>IFERROR(__xludf.DUMMYFUNCTION("""COMPUTED_VALUE"""),"C;C#;HTML/CSS;Java;JavaScript;PHP;SQL;TypeScript")</f>
        <v>C;C#;HTML/CSS;Java;JavaScript;PHP;SQL;TypeScript</v>
      </c>
    </row>
    <row r="5800">
      <c r="A5800" s="3">
        <v>5799.0</v>
      </c>
      <c r="B5800" s="4" t="str">
        <f>IFERROR(__xludf.DUMMYFUNCTION("""COMPUTED_VALUE"""),"C;C++;Python;SQL;Other(s):")</f>
        <v>C;C++;Python;SQL;Other(s):</v>
      </c>
    </row>
    <row r="5801">
      <c r="A5801" s="3">
        <v>5800.0</v>
      </c>
      <c r="B5801" s="4" t="str">
        <f>IFERROR(__xludf.DUMMYFUNCTION("""COMPUTED_VALUE"""),"JavaScript")</f>
        <v>JavaScript</v>
      </c>
    </row>
    <row r="5802">
      <c r="A5802" s="3">
        <v>5801.0</v>
      </c>
      <c r="B5802" s="4" t="str">
        <f>IFERROR(__xludf.DUMMYFUNCTION("""COMPUTED_VALUE"""),"C;HTML/CSS;Java;JavaScript;PHP;SQL")</f>
        <v>C;HTML/CSS;Java;JavaScript;PHP;SQL</v>
      </c>
    </row>
    <row r="5803">
      <c r="A5803" s="3">
        <v>5802.0</v>
      </c>
      <c r="B5803" s="4" t="str">
        <f>IFERROR(__xludf.DUMMYFUNCTION("""COMPUTED_VALUE"""),"C;C++;Other(s):")</f>
        <v>C;C++;Other(s):</v>
      </c>
    </row>
    <row r="5804">
      <c r="A5804" s="3">
        <v>5803.0</v>
      </c>
      <c r="B5804" s="4" t="str">
        <f>IFERROR(__xludf.DUMMYFUNCTION("""COMPUTED_VALUE"""),"C++;Java;VBA")</f>
        <v>C++;Java;VBA</v>
      </c>
    </row>
    <row r="5805">
      <c r="A5805" s="3">
        <v>5804.0</v>
      </c>
      <c r="B5805" s="4" t="str">
        <f>IFERROR(__xludf.DUMMYFUNCTION("""COMPUTED_VALUE"""),"C#;SQL")</f>
        <v>C#;SQL</v>
      </c>
    </row>
    <row r="5806">
      <c r="A5806" s="3">
        <v>5805.0</v>
      </c>
      <c r="B5806" s="4" t="str">
        <f>IFERROR(__xludf.DUMMYFUNCTION("""COMPUTED_VALUE"""),"Assembly;Bash/Shell/PowerShell;C;C++;C#;HTML/CSS;Java;JavaScript;Python;SQL;TypeScript;WebAssembly")</f>
        <v>Assembly;Bash/Shell/PowerShell;C;C++;C#;HTML/CSS;Java;JavaScript;Python;SQL;TypeScript;WebAssembly</v>
      </c>
    </row>
    <row r="5807">
      <c r="A5807" s="3">
        <v>5806.0</v>
      </c>
      <c r="B5807" s="4" t="str">
        <f>IFERROR(__xludf.DUMMYFUNCTION("""COMPUTED_VALUE"""),"Assembly;C;C++;Java;JavaScript;PHP;Python;SQL;Swift;TypeScript")</f>
        <v>Assembly;C;C++;Java;JavaScript;PHP;Python;SQL;Swift;TypeScript</v>
      </c>
    </row>
    <row r="5808">
      <c r="A5808" s="3">
        <v>5807.0</v>
      </c>
      <c r="B5808" s="4" t="str">
        <f>IFERROR(__xludf.DUMMYFUNCTION("""COMPUTED_VALUE"""),"Clojure;Python;Other(s):")</f>
        <v>Clojure;Python;Other(s):</v>
      </c>
    </row>
    <row r="5809">
      <c r="A5809" s="3">
        <v>5808.0</v>
      </c>
      <c r="B5809" s="4" t="str">
        <f>IFERROR(__xludf.DUMMYFUNCTION("""COMPUTED_VALUE"""),"C;C++;C#;Java")</f>
        <v>C;C++;C#;Java</v>
      </c>
    </row>
    <row r="5810">
      <c r="A5810" s="3">
        <v>5809.0</v>
      </c>
      <c r="B5810" s="4" t="str">
        <f>IFERROR(__xludf.DUMMYFUNCTION("""COMPUTED_VALUE"""),"HTML/CSS;JavaScript;PHP;SQL")</f>
        <v>HTML/CSS;JavaScript;PHP;SQL</v>
      </c>
    </row>
    <row r="5811">
      <c r="A5811" s="3">
        <v>5810.0</v>
      </c>
      <c r="B5811" s="4" t="str">
        <f>IFERROR(__xludf.DUMMYFUNCTION("""COMPUTED_VALUE"""),"JavaScript;Python")</f>
        <v>JavaScript;Python</v>
      </c>
    </row>
    <row r="5812">
      <c r="A5812" s="3">
        <v>5811.0</v>
      </c>
      <c r="B5812" s="4" t="str">
        <f>IFERROR(__xludf.DUMMYFUNCTION("""COMPUTED_VALUE"""),"HTML/CSS;JavaScript;PHP")</f>
        <v>HTML/CSS;JavaScript;PHP</v>
      </c>
    </row>
    <row r="5813">
      <c r="A5813" s="3">
        <v>5812.0</v>
      </c>
      <c r="B5813" s="4" t="str">
        <f>IFERROR(__xludf.DUMMYFUNCTION("""COMPUTED_VALUE"""),"HTML/CSS;JavaScript")</f>
        <v>HTML/CSS;JavaScript</v>
      </c>
    </row>
    <row r="5814">
      <c r="A5814" s="3">
        <v>5813.0</v>
      </c>
      <c r="B5814" s="4" t="str">
        <f>IFERROR(__xludf.DUMMYFUNCTION("""COMPUTED_VALUE"""),"Bash/Shell/PowerShell;HTML/CSS;Java;JavaScript;PHP;Python")</f>
        <v>Bash/Shell/PowerShell;HTML/CSS;Java;JavaScript;PHP;Python</v>
      </c>
    </row>
    <row r="5815">
      <c r="A5815" s="3">
        <v>5814.0</v>
      </c>
      <c r="B5815" s="4" t="str">
        <f>IFERROR(__xludf.DUMMYFUNCTION("""COMPUTED_VALUE"""),"Java;SQL")</f>
        <v>Java;SQL</v>
      </c>
    </row>
    <row r="5816">
      <c r="A5816" s="3">
        <v>5815.0</v>
      </c>
      <c r="B5816" s="4" t="str">
        <f>IFERROR(__xludf.DUMMYFUNCTION("""COMPUTED_VALUE"""),"Bash/Shell/PowerShell;C#;HTML/CSS;JavaScript;Python;SQL")</f>
        <v>Bash/Shell/PowerShell;C#;HTML/CSS;JavaScript;Python;SQL</v>
      </c>
    </row>
    <row r="5817">
      <c r="A5817" s="3">
        <v>5816.0</v>
      </c>
      <c r="B5817" s="4" t="str">
        <f>IFERROR(__xludf.DUMMYFUNCTION("""COMPUTED_VALUE"""),"Bash/Shell/PowerShell;HTML/CSS;Java;JavaScript;SQL;TypeScript")</f>
        <v>Bash/Shell/PowerShell;HTML/CSS;Java;JavaScript;SQL;TypeScript</v>
      </c>
    </row>
    <row r="5818">
      <c r="A5818" s="3">
        <v>5817.0</v>
      </c>
      <c r="B5818" s="4" t="str">
        <f>IFERROR(__xludf.DUMMYFUNCTION("""COMPUTED_VALUE"""),"C#;HTML/CSS;Java;JavaScript")</f>
        <v>C#;HTML/CSS;Java;JavaScript</v>
      </c>
    </row>
    <row r="5819">
      <c r="A5819" s="3">
        <v>5818.0</v>
      </c>
      <c r="B5819" s="4" t="str">
        <f>IFERROR(__xludf.DUMMYFUNCTION("""COMPUTED_VALUE"""),"Bash/Shell/PowerShell;C;C++;HTML/CSS;JavaScript;Python")</f>
        <v>Bash/Shell/PowerShell;C;C++;HTML/CSS;JavaScript;Python</v>
      </c>
    </row>
    <row r="5820">
      <c r="A5820" s="3">
        <v>5819.0</v>
      </c>
      <c r="B5820" s="4" t="str">
        <f>IFERROR(__xludf.DUMMYFUNCTION("""COMPUTED_VALUE"""),"Java;Python")</f>
        <v>Java;Python</v>
      </c>
    </row>
    <row r="5821">
      <c r="A5821" s="3">
        <v>5820.0</v>
      </c>
      <c r="B5821" s="4" t="str">
        <f>IFERROR(__xludf.DUMMYFUNCTION("""COMPUTED_VALUE"""),"Bash/Shell/PowerShell;C;C++;Go;HTML/CSS;JavaScript;TypeScript")</f>
        <v>Bash/Shell/PowerShell;C;C++;Go;HTML/CSS;JavaScript;TypeScript</v>
      </c>
    </row>
    <row r="5822">
      <c r="A5822" s="3">
        <v>5821.0</v>
      </c>
      <c r="B5822" s="4" t="str">
        <f>IFERROR(__xludf.DUMMYFUNCTION("""COMPUTED_VALUE"""),"C;C++;C#;HTML/CSS;Java;JavaScript;PHP;Python;SQL")</f>
        <v>C;C++;C#;HTML/CSS;Java;JavaScript;PHP;Python;SQL</v>
      </c>
    </row>
    <row r="5823">
      <c r="A5823" s="3">
        <v>5822.0</v>
      </c>
      <c r="B5823" s="4" t="str">
        <f>IFERROR(__xludf.DUMMYFUNCTION("""COMPUTED_VALUE"""),"Bash/Shell/PowerShell;HTML/CSS;Java;JavaScript;SQL")</f>
        <v>Bash/Shell/PowerShell;HTML/CSS;Java;JavaScript;SQL</v>
      </c>
    </row>
    <row r="5824">
      <c r="A5824" s="3">
        <v>5823.0</v>
      </c>
      <c r="B5824" s="4" t="str">
        <f>IFERROR(__xludf.DUMMYFUNCTION("""COMPUTED_VALUE"""),"C;C#;Go;HTML/CSS;JavaScript;Python")</f>
        <v>C;C#;Go;HTML/CSS;JavaScript;Python</v>
      </c>
    </row>
    <row r="5825">
      <c r="A5825" s="3">
        <v>5824.0</v>
      </c>
      <c r="B5825" s="4" t="str">
        <f>IFERROR(__xludf.DUMMYFUNCTION("""COMPUTED_VALUE"""),"Python;SQL")</f>
        <v>Python;SQL</v>
      </c>
    </row>
    <row r="5826">
      <c r="A5826" s="3">
        <v>5825.0</v>
      </c>
      <c r="B5826" s="4" t="str">
        <f>IFERROR(__xludf.DUMMYFUNCTION("""COMPUTED_VALUE"""),"C;C++;Python")</f>
        <v>C;C++;Python</v>
      </c>
    </row>
    <row r="5827">
      <c r="A5827" s="3">
        <v>5826.0</v>
      </c>
      <c r="B5827" s="4" t="str">
        <f>IFERROR(__xludf.DUMMYFUNCTION("""COMPUTED_VALUE"""),"JavaScript")</f>
        <v>JavaScript</v>
      </c>
    </row>
    <row r="5828">
      <c r="A5828" s="3">
        <v>5827.0</v>
      </c>
      <c r="B5828" s="4" t="str">
        <f>IFERROR(__xludf.DUMMYFUNCTION("""COMPUTED_VALUE"""),"R")</f>
        <v>R</v>
      </c>
    </row>
    <row r="5829">
      <c r="A5829" s="3">
        <v>5828.0</v>
      </c>
      <c r="B5829" s="4" t="str">
        <f>IFERROR(__xludf.DUMMYFUNCTION("""COMPUTED_VALUE"""),"C;C++;Java;Python")</f>
        <v>C;C++;Java;Python</v>
      </c>
    </row>
    <row r="5830">
      <c r="A5830" s="3">
        <v>5829.0</v>
      </c>
      <c r="B5830" s="4" t="str">
        <f>IFERROR(__xludf.DUMMYFUNCTION("""COMPUTED_VALUE"""),"HTML/CSS;JavaScript;PHP;Ruby")</f>
        <v>HTML/CSS;JavaScript;PHP;Ruby</v>
      </c>
    </row>
    <row r="5831">
      <c r="A5831" s="3">
        <v>5830.0</v>
      </c>
      <c r="B5831" s="4" t="str">
        <f>IFERROR(__xludf.DUMMYFUNCTION("""COMPUTED_VALUE"""),"HTML/CSS;Java;JavaScript;Python")</f>
        <v>HTML/CSS;Java;JavaScript;Python</v>
      </c>
    </row>
    <row r="5832">
      <c r="A5832" s="3">
        <v>5831.0</v>
      </c>
      <c r="B5832" s="4" t="str">
        <f>IFERROR(__xludf.DUMMYFUNCTION("""COMPUTED_VALUE"""),"Bash/Shell/PowerShell;C++;C#;Dart;F#;HTML/CSS;Java;JavaScript;Kotlin;Objective-C;SQL;Swift;TypeScript")</f>
        <v>Bash/Shell/PowerShell;C++;C#;Dart;F#;HTML/CSS;Java;JavaScript;Kotlin;Objective-C;SQL;Swift;TypeScript</v>
      </c>
    </row>
    <row r="5833">
      <c r="A5833" s="3">
        <v>5832.0</v>
      </c>
      <c r="B5833" s="4" t="str">
        <f>IFERROR(__xludf.DUMMYFUNCTION("""COMPUTED_VALUE"""),"Bash/Shell/PowerShell;HTML/CSS;JavaScript")</f>
        <v>Bash/Shell/PowerShell;HTML/CSS;JavaScript</v>
      </c>
    </row>
    <row r="5834">
      <c r="A5834" s="3">
        <v>5833.0</v>
      </c>
      <c r="B5834" s="4" t="str">
        <f>IFERROR(__xludf.DUMMYFUNCTION("""COMPUTED_VALUE"""),"Java;Python;Rust")</f>
        <v>Java;Python;Rust</v>
      </c>
    </row>
    <row r="5835">
      <c r="A5835" s="3">
        <v>5834.0</v>
      </c>
      <c r="B5835" s="4" t="str">
        <f>IFERROR(__xludf.DUMMYFUNCTION("""COMPUTED_VALUE"""),"HTML/CSS;JavaScript;TypeScript")</f>
        <v>HTML/CSS;JavaScript;TypeScript</v>
      </c>
    </row>
    <row r="5836">
      <c r="A5836" s="3">
        <v>5835.0</v>
      </c>
      <c r="B5836" s="4" t="str">
        <f>IFERROR(__xludf.DUMMYFUNCTION("""COMPUTED_VALUE"""),"Bash/Shell/PowerShell;HTML/CSS;Java;JavaScript;PHP;SQL")</f>
        <v>Bash/Shell/PowerShell;HTML/CSS;Java;JavaScript;PHP;SQL</v>
      </c>
    </row>
    <row r="5837">
      <c r="A5837" s="3">
        <v>5836.0</v>
      </c>
      <c r="B5837" s="4" t="str">
        <f>IFERROR(__xludf.DUMMYFUNCTION("""COMPUTED_VALUE"""),"Bash/Shell/PowerShell;HTML/CSS;JavaScript;Python;SQL;TypeScript")</f>
        <v>Bash/Shell/PowerShell;HTML/CSS;JavaScript;Python;SQL;TypeScript</v>
      </c>
    </row>
    <row r="5838">
      <c r="A5838" s="3">
        <v>5837.0</v>
      </c>
      <c r="B5838" s="4" t="str">
        <f>IFERROR(__xludf.DUMMYFUNCTION("""COMPUTED_VALUE"""),"Bash/Shell/PowerShell;HTML/CSS;Java;JavaScript;PHP")</f>
        <v>Bash/Shell/PowerShell;HTML/CSS;Java;JavaScript;PHP</v>
      </c>
    </row>
    <row r="5839">
      <c r="A5839" s="3">
        <v>5838.0</v>
      </c>
      <c r="B5839" s="4" t="str">
        <f>IFERROR(__xludf.DUMMYFUNCTION("""COMPUTED_VALUE"""),"Assembly;Bash/Shell/PowerShell;C;Python;SQL")</f>
        <v>Assembly;Bash/Shell/PowerShell;C;Python;SQL</v>
      </c>
    </row>
    <row r="5840">
      <c r="A5840" s="3">
        <v>5839.0</v>
      </c>
      <c r="B5840" s="4" t="str">
        <f>IFERROR(__xludf.DUMMYFUNCTION("""COMPUTED_VALUE"""),"Bash/Shell/PowerShell;Java;Scala;SQL;Other(s):")</f>
        <v>Bash/Shell/PowerShell;Java;Scala;SQL;Other(s):</v>
      </c>
    </row>
    <row r="5841">
      <c r="A5841" s="3">
        <v>5840.0</v>
      </c>
      <c r="B5841" s="4" t="str">
        <f>IFERROR(__xludf.DUMMYFUNCTION("""COMPUTED_VALUE"""),"Go;Python")</f>
        <v>Go;Python</v>
      </c>
    </row>
    <row r="5842">
      <c r="A5842" s="3">
        <v>5841.0</v>
      </c>
      <c r="B5842" s="4" t="str">
        <f>IFERROR(__xludf.DUMMYFUNCTION("""COMPUTED_VALUE"""),"C#;HTML/CSS;JavaScript;PHP;SQL")</f>
        <v>C#;HTML/CSS;JavaScript;PHP;SQL</v>
      </c>
    </row>
    <row r="5843">
      <c r="A5843" s="3">
        <v>5842.0</v>
      </c>
      <c r="B5843" s="4" t="str">
        <f>IFERROR(__xludf.DUMMYFUNCTION("""COMPUTED_VALUE"""),"HTML/CSS;Java;JavaScript;TypeScript")</f>
        <v>HTML/CSS;Java;JavaScript;TypeScript</v>
      </c>
    </row>
    <row r="5844">
      <c r="A5844" s="3">
        <v>5843.0</v>
      </c>
      <c r="B5844" s="4" t="str">
        <f>IFERROR(__xludf.DUMMYFUNCTION("""COMPUTED_VALUE"""),"C#")</f>
        <v>C#</v>
      </c>
    </row>
    <row r="5845">
      <c r="A5845" s="3">
        <v>5844.0</v>
      </c>
      <c r="B5845" s="4" t="str">
        <f>IFERROR(__xludf.DUMMYFUNCTION("""COMPUTED_VALUE"""),"Bash/Shell/PowerShell;HTML/CSS;Java;JavaScript;Kotlin;Objective-C;Swift;TypeScript")</f>
        <v>Bash/Shell/PowerShell;HTML/CSS;Java;JavaScript;Kotlin;Objective-C;Swift;TypeScript</v>
      </c>
    </row>
    <row r="5846">
      <c r="A5846" s="3">
        <v>5845.0</v>
      </c>
      <c r="B5846" s="4" t="str">
        <f>IFERROR(__xludf.DUMMYFUNCTION("""COMPUTED_VALUE"""),"C#;HTML/CSS;JavaScript;SQL;TypeScript")</f>
        <v>C#;HTML/CSS;JavaScript;SQL;TypeScript</v>
      </c>
    </row>
    <row r="5847">
      <c r="A5847" s="3">
        <v>5846.0</v>
      </c>
      <c r="B5847" s="4" t="str">
        <f>IFERROR(__xludf.DUMMYFUNCTION("""COMPUTED_VALUE"""),"HTML/CSS;JavaScript;PHP;SQL;Other(s):")</f>
        <v>HTML/CSS;JavaScript;PHP;SQL;Other(s):</v>
      </c>
    </row>
    <row r="5848">
      <c r="A5848" s="3">
        <v>5847.0</v>
      </c>
      <c r="B5848" s="4" t="str">
        <f>IFERROR(__xludf.DUMMYFUNCTION("""COMPUTED_VALUE"""),"Bash/Shell/PowerShell;C++;HTML/CSS;Java;JavaScript;Python")</f>
        <v>Bash/Shell/PowerShell;C++;HTML/CSS;Java;JavaScript;Python</v>
      </c>
    </row>
    <row r="5849">
      <c r="A5849" s="3">
        <v>5848.0</v>
      </c>
      <c r="B5849" s="4" t="str">
        <f>IFERROR(__xludf.DUMMYFUNCTION("""COMPUTED_VALUE"""),"C#;HTML/CSS;JavaScript;SQL")</f>
        <v>C#;HTML/CSS;JavaScript;SQL</v>
      </c>
    </row>
    <row r="5850">
      <c r="A5850" s="3">
        <v>5849.0</v>
      </c>
      <c r="B5850" s="4" t="str">
        <f>IFERROR(__xludf.DUMMYFUNCTION("""COMPUTED_VALUE"""),"HTML/CSS;JavaScript;PHP;SQL")</f>
        <v>HTML/CSS;JavaScript;PHP;SQL</v>
      </c>
    </row>
    <row r="5851">
      <c r="A5851" s="3">
        <v>5850.0</v>
      </c>
      <c r="B5851" s="4" t="str">
        <f>IFERROR(__xludf.DUMMYFUNCTION("""COMPUTED_VALUE"""),"Bash/Shell/PowerShell;C++;C#;Go;HTML/CSS;JavaScript;Python;Rust;TypeScript")</f>
        <v>Bash/Shell/PowerShell;C++;C#;Go;HTML/CSS;JavaScript;Python;Rust;TypeScript</v>
      </c>
    </row>
    <row r="5852">
      <c r="A5852" s="3">
        <v>5851.0</v>
      </c>
      <c r="B5852" s="4" t="str">
        <f>IFERROR(__xludf.DUMMYFUNCTION("""COMPUTED_VALUE"""),"Bash/Shell/PowerShell;HTML/CSS;JavaScript;PHP;Python;R;SQL;VBA")</f>
        <v>Bash/Shell/PowerShell;HTML/CSS;JavaScript;PHP;Python;R;SQL;VBA</v>
      </c>
    </row>
    <row r="5853">
      <c r="A5853" s="3">
        <v>5852.0</v>
      </c>
      <c r="B5853" s="4" t="str">
        <f>IFERROR(__xludf.DUMMYFUNCTION("""COMPUTED_VALUE"""),"Bash/Shell/PowerShell;C;C++;HTML/CSS;Java;Ruby")</f>
        <v>Bash/Shell/PowerShell;C;C++;HTML/CSS;Java;Ruby</v>
      </c>
    </row>
    <row r="5854">
      <c r="A5854" s="3">
        <v>5853.0</v>
      </c>
      <c r="B5854" s="4" t="str">
        <f>IFERROR(__xludf.DUMMYFUNCTION("""COMPUTED_VALUE"""),"HTML/CSS;JavaScript")</f>
        <v>HTML/CSS;JavaScript</v>
      </c>
    </row>
    <row r="5855">
      <c r="A5855" s="3">
        <v>5854.0</v>
      </c>
      <c r="B5855" s="4" t="str">
        <f>IFERROR(__xludf.DUMMYFUNCTION("""COMPUTED_VALUE"""),"HTML/CSS;Java;JavaScript;Kotlin;PHP")</f>
        <v>HTML/CSS;Java;JavaScript;Kotlin;PHP</v>
      </c>
    </row>
    <row r="5856">
      <c r="A5856" s="3">
        <v>5855.0</v>
      </c>
      <c r="B5856" s="4" t="str">
        <f>IFERROR(__xludf.DUMMYFUNCTION("""COMPUTED_VALUE"""),"C#;HTML/CSS;Java;JavaScript;Python;SQL")</f>
        <v>C#;HTML/CSS;Java;JavaScript;Python;SQL</v>
      </c>
    </row>
    <row r="5857">
      <c r="A5857" s="3">
        <v>5856.0</v>
      </c>
      <c r="B5857" s="4" t="str">
        <f>IFERROR(__xludf.DUMMYFUNCTION("""COMPUTED_VALUE"""),"C;C++;C#;HTML/CSS;Java;JavaScript;PHP;Python;R;SQL;TypeScript")</f>
        <v>C;C++;C#;HTML/CSS;Java;JavaScript;PHP;Python;R;SQL;TypeScript</v>
      </c>
    </row>
    <row r="5858">
      <c r="A5858" s="3">
        <v>5857.0</v>
      </c>
      <c r="B5858" s="4" t="str">
        <f>IFERROR(__xludf.DUMMYFUNCTION("""COMPUTED_VALUE"""),"HTML/CSS;Java;JavaScript;SQL")</f>
        <v>HTML/CSS;Java;JavaScript;SQL</v>
      </c>
    </row>
    <row r="5859">
      <c r="A5859" s="3">
        <v>5858.0</v>
      </c>
      <c r="B5859" s="4" t="str">
        <f>IFERROR(__xludf.DUMMYFUNCTION("""COMPUTED_VALUE"""),"Go;HTML/CSS;Java;JavaScript;SQL;TypeScript")</f>
        <v>Go;HTML/CSS;Java;JavaScript;SQL;TypeScript</v>
      </c>
    </row>
    <row r="5860">
      <c r="A5860" s="3">
        <v>5859.0</v>
      </c>
      <c r="B5860" s="4" t="str">
        <f>IFERROR(__xludf.DUMMYFUNCTION("""COMPUTED_VALUE"""),"Elixir;HTML/CSS;JavaScript;SQL;TypeScript;Other(s):")</f>
        <v>Elixir;HTML/CSS;JavaScript;SQL;TypeScript;Other(s):</v>
      </c>
    </row>
    <row r="5861">
      <c r="A5861" s="3">
        <v>5860.0</v>
      </c>
      <c r="B5861" s="4" t="str">
        <f>IFERROR(__xludf.DUMMYFUNCTION("""COMPUTED_VALUE"""),"Bash/Shell/PowerShell;C;C++;C#;HTML/CSS;Java;JavaScript;Python;SQL")</f>
        <v>Bash/Shell/PowerShell;C;C++;C#;HTML/CSS;Java;JavaScript;Python;SQL</v>
      </c>
    </row>
    <row r="5862">
      <c r="A5862" s="3">
        <v>5861.0</v>
      </c>
      <c r="B5862" s="4" t="str">
        <f>IFERROR(__xludf.DUMMYFUNCTION("""COMPUTED_VALUE"""),"HTML/CSS;Java;Python;SQL")</f>
        <v>HTML/CSS;Java;Python;SQL</v>
      </c>
    </row>
    <row r="5863">
      <c r="A5863" s="3">
        <v>5862.0</v>
      </c>
      <c r="B5863" s="4" t="str">
        <f>IFERROR(__xludf.DUMMYFUNCTION("""COMPUTED_VALUE"""),"Bash/Shell/PowerShell;C;C++;Java;Python")</f>
        <v>Bash/Shell/PowerShell;C;C++;Java;Python</v>
      </c>
    </row>
    <row r="5864">
      <c r="A5864" s="3">
        <v>5863.0</v>
      </c>
      <c r="B5864" s="4" t="str">
        <f>IFERROR(__xludf.DUMMYFUNCTION("""COMPUTED_VALUE"""),"C++;C#;Java;JavaScript")</f>
        <v>C++;C#;Java;JavaScript</v>
      </c>
    </row>
    <row r="5865">
      <c r="A5865" s="3">
        <v>5864.0</v>
      </c>
      <c r="B5865" s="4" t="str">
        <f>IFERROR(__xludf.DUMMYFUNCTION("""COMPUTED_VALUE"""),"C;C++;HTML/CSS;JavaScript")</f>
        <v>C;C++;HTML/CSS;JavaScript</v>
      </c>
    </row>
    <row r="5866">
      <c r="A5866" s="3">
        <v>5865.0</v>
      </c>
      <c r="B5866" s="4" t="str">
        <f>IFERROR(__xludf.DUMMYFUNCTION("""COMPUTED_VALUE"""),"HTML/CSS;JavaScript;PHP;SQL")</f>
        <v>HTML/CSS;JavaScript;PHP;SQL</v>
      </c>
    </row>
    <row r="5867">
      <c r="A5867" s="3">
        <v>5866.0</v>
      </c>
      <c r="B5867" s="4" t="str">
        <f>IFERROR(__xludf.DUMMYFUNCTION("""COMPUTED_VALUE"""),"Bash/Shell/PowerShell;C++;Python")</f>
        <v>Bash/Shell/PowerShell;C++;Python</v>
      </c>
    </row>
    <row r="5868">
      <c r="A5868" s="3">
        <v>5867.0</v>
      </c>
      <c r="B5868" s="4" t="str">
        <f>IFERROR(__xludf.DUMMYFUNCTION("""COMPUTED_VALUE"""),"HTML/CSS;JavaScript;PHP;SQL")</f>
        <v>HTML/CSS;JavaScript;PHP;SQL</v>
      </c>
    </row>
    <row r="5869">
      <c r="A5869" s="3">
        <v>5868.0</v>
      </c>
      <c r="B5869" s="4" t="str">
        <f>IFERROR(__xludf.DUMMYFUNCTION("""COMPUTED_VALUE"""),"Bash/Shell/PowerShell;HTML/CSS;JavaScript;SQL")</f>
        <v>Bash/Shell/PowerShell;HTML/CSS;JavaScript;SQL</v>
      </c>
    </row>
    <row r="5870">
      <c r="A5870" s="3">
        <v>5869.0</v>
      </c>
      <c r="B5870" s="4" t="str">
        <f>IFERROR(__xludf.DUMMYFUNCTION("""COMPUTED_VALUE"""),"HTML/CSS;Java;JavaScript;PHP;SQL")</f>
        <v>HTML/CSS;Java;JavaScript;PHP;SQL</v>
      </c>
    </row>
    <row r="5871">
      <c r="A5871" s="3">
        <v>5870.0</v>
      </c>
      <c r="B5871" s="4" t="str">
        <f>IFERROR(__xludf.DUMMYFUNCTION("""COMPUTED_VALUE"""),"Bash/Shell/PowerShell;Java;JavaScript;PHP")</f>
        <v>Bash/Shell/PowerShell;Java;JavaScript;PHP</v>
      </c>
    </row>
    <row r="5872">
      <c r="A5872" s="3">
        <v>5871.0</v>
      </c>
      <c r="B5872" s="4" t="str">
        <f>IFERROR(__xludf.DUMMYFUNCTION("""COMPUTED_VALUE"""),"C#;HTML/CSS;JavaScript;SQL;TypeScript")</f>
        <v>C#;HTML/CSS;JavaScript;SQL;TypeScript</v>
      </c>
    </row>
    <row r="5873">
      <c r="A5873" s="3">
        <v>5872.0</v>
      </c>
      <c r="B5873" s="4" t="str">
        <f>IFERROR(__xludf.DUMMYFUNCTION("""COMPUTED_VALUE"""),"C#;HTML/CSS;JavaScript;SQL;TypeScript")</f>
        <v>C#;HTML/CSS;JavaScript;SQL;TypeScript</v>
      </c>
    </row>
    <row r="5874">
      <c r="A5874" s="3">
        <v>5873.0</v>
      </c>
      <c r="B5874" s="4" t="str">
        <f>IFERROR(__xludf.DUMMYFUNCTION("""COMPUTED_VALUE"""),"Assembly;Bash/Shell/PowerShell;C++;HTML/CSS;JavaScript;PHP;Python;R;SQL")</f>
        <v>Assembly;Bash/Shell/PowerShell;C++;HTML/CSS;JavaScript;PHP;Python;R;SQL</v>
      </c>
    </row>
    <row r="5875">
      <c r="A5875" s="3">
        <v>5874.0</v>
      </c>
      <c r="B5875" s="4" t="str">
        <f>IFERROR(__xludf.DUMMYFUNCTION("""COMPUTED_VALUE"""),"HTML/CSS;PHP;SQL")</f>
        <v>HTML/CSS;PHP;SQL</v>
      </c>
    </row>
    <row r="5876">
      <c r="A5876" s="3">
        <v>5875.0</v>
      </c>
      <c r="B5876" s="4" t="str">
        <f>IFERROR(__xludf.DUMMYFUNCTION("""COMPUTED_VALUE"""),"Bash/Shell/PowerShell;C#;HTML/CSS;JavaScript;SQL;TypeScript")</f>
        <v>Bash/Shell/PowerShell;C#;HTML/CSS;JavaScript;SQL;TypeScript</v>
      </c>
    </row>
    <row r="5877">
      <c r="A5877" s="3">
        <v>5876.0</v>
      </c>
      <c r="B5877" s="4" t="str">
        <f>IFERROR(__xludf.DUMMYFUNCTION("""COMPUTED_VALUE"""),"Java;SQL")</f>
        <v>Java;SQL</v>
      </c>
    </row>
    <row r="5878">
      <c r="A5878" s="3">
        <v>5877.0</v>
      </c>
      <c r="B5878" s="4" t="str">
        <f>IFERROR(__xludf.DUMMYFUNCTION("""COMPUTED_VALUE"""),"Bash/Shell/PowerShell;C#;HTML/CSS;JavaScript")</f>
        <v>Bash/Shell/PowerShell;C#;HTML/CSS;JavaScript</v>
      </c>
    </row>
    <row r="5879">
      <c r="A5879" s="3">
        <v>5878.0</v>
      </c>
      <c r="B5879" s="4" t="str">
        <f>IFERROR(__xludf.DUMMYFUNCTION("""COMPUTED_VALUE"""),"Bash/Shell/PowerShell;C++;JavaScript;Rust;Other(s):")</f>
        <v>Bash/Shell/PowerShell;C++;JavaScript;Rust;Other(s):</v>
      </c>
    </row>
    <row r="5880">
      <c r="A5880" s="3">
        <v>5879.0</v>
      </c>
      <c r="B5880" s="4" t="str">
        <f>IFERROR(__xludf.DUMMYFUNCTION("""COMPUTED_VALUE"""),"Erlang;HTML/CSS;Java;JavaScript;Python;SQL")</f>
        <v>Erlang;HTML/CSS;Java;JavaScript;Python;SQL</v>
      </c>
    </row>
    <row r="5881">
      <c r="A5881" s="3">
        <v>5880.0</v>
      </c>
      <c r="B5881" s="4" t="str">
        <f>IFERROR(__xludf.DUMMYFUNCTION("""COMPUTED_VALUE"""),"HTML/CSS;JavaScript;SQL")</f>
        <v>HTML/CSS;JavaScript;SQL</v>
      </c>
    </row>
    <row r="5882">
      <c r="A5882" s="3">
        <v>5881.0</v>
      </c>
      <c r="B5882" s="4" t="str">
        <f>IFERROR(__xludf.DUMMYFUNCTION("""COMPUTED_VALUE"""),"HTML/CSS;JavaScript;PHP;SQL;Other(s):")</f>
        <v>HTML/CSS;JavaScript;PHP;SQL;Other(s):</v>
      </c>
    </row>
    <row r="5883">
      <c r="A5883" s="3">
        <v>5882.0</v>
      </c>
      <c r="B5883" s="4" t="str">
        <f>IFERROR(__xludf.DUMMYFUNCTION("""COMPUTED_VALUE"""),"C#;Clojure;HTML/CSS;Java;JavaScript;TypeScript")</f>
        <v>C#;Clojure;HTML/CSS;Java;JavaScript;TypeScript</v>
      </c>
    </row>
    <row r="5884">
      <c r="A5884" s="3">
        <v>5883.0</v>
      </c>
      <c r="B5884" s="4" t="str">
        <f>IFERROR(__xludf.DUMMYFUNCTION("""COMPUTED_VALUE"""),"HTML/CSS;JavaScript;PHP;Python;Ruby;SQL")</f>
        <v>HTML/CSS;JavaScript;PHP;Python;Ruby;SQL</v>
      </c>
    </row>
    <row r="5885">
      <c r="A5885" s="3">
        <v>5884.0</v>
      </c>
      <c r="B5885" s="4" t="str">
        <f>IFERROR(__xludf.DUMMYFUNCTION("""COMPUTED_VALUE"""),"HTML/CSS;Java;JavaScript;Kotlin;Python")</f>
        <v>HTML/CSS;Java;JavaScript;Kotlin;Python</v>
      </c>
    </row>
    <row r="5886">
      <c r="A5886" s="3">
        <v>5885.0</v>
      </c>
      <c r="B5886" s="4" t="str">
        <f>IFERROR(__xludf.DUMMYFUNCTION("""COMPUTED_VALUE"""),"HTML/CSS;Java;JavaScript")</f>
        <v>HTML/CSS;Java;JavaScript</v>
      </c>
    </row>
    <row r="5887">
      <c r="A5887" s="3">
        <v>5886.0</v>
      </c>
      <c r="B5887" s="4" t="str">
        <f>IFERROR(__xludf.DUMMYFUNCTION("""COMPUTED_VALUE"""),"Assembly;Bash/Shell/PowerShell;HTML/CSS;Java;JavaScript;Python;SQL")</f>
        <v>Assembly;Bash/Shell/PowerShell;HTML/CSS;Java;JavaScript;Python;SQL</v>
      </c>
    </row>
    <row r="5888">
      <c r="A5888" s="3">
        <v>5887.0</v>
      </c>
      <c r="B5888" s="4" t="str">
        <f>IFERROR(__xludf.DUMMYFUNCTION("""COMPUTED_VALUE"""),"C#;HTML/CSS;JavaScript;SQL")</f>
        <v>C#;HTML/CSS;JavaScript;SQL</v>
      </c>
    </row>
    <row r="5889">
      <c r="A5889" s="3">
        <v>5888.0</v>
      </c>
      <c r="B5889" s="4" t="str">
        <f>IFERROR(__xludf.DUMMYFUNCTION("""COMPUTED_VALUE"""),"Java;Python")</f>
        <v>Java;Python</v>
      </c>
    </row>
    <row r="5890">
      <c r="A5890" s="3">
        <v>5889.0</v>
      </c>
      <c r="B5890" s="4" t="str">
        <f>IFERROR(__xludf.DUMMYFUNCTION("""COMPUTED_VALUE"""),"Bash/Shell/PowerShell;C#;HTML/CSS;JavaScript")</f>
        <v>Bash/Shell/PowerShell;C#;HTML/CSS;JavaScript</v>
      </c>
    </row>
    <row r="5891">
      <c r="A5891" s="3">
        <v>5890.0</v>
      </c>
      <c r="B5891" s="4" t="str">
        <f>IFERROR(__xludf.DUMMYFUNCTION("""COMPUTED_VALUE"""),"C;C++;Python")</f>
        <v>C;C++;Python</v>
      </c>
    </row>
    <row r="5892">
      <c r="A5892" s="3">
        <v>5891.0</v>
      </c>
      <c r="B5892" s="4" t="str">
        <f>IFERROR(__xludf.DUMMYFUNCTION("""COMPUTED_VALUE"""),"Bash/Shell/PowerShell;Go")</f>
        <v>Bash/Shell/PowerShell;Go</v>
      </c>
    </row>
    <row r="5893">
      <c r="A5893" s="3">
        <v>5892.0</v>
      </c>
      <c r="B5893" s="4" t="str">
        <f>IFERROR(__xludf.DUMMYFUNCTION("""COMPUTED_VALUE"""),"C;C++;HTML/CSS;Python;Ruby;SQL")</f>
        <v>C;C++;HTML/CSS;Python;Ruby;SQL</v>
      </c>
    </row>
    <row r="5894">
      <c r="A5894" s="3">
        <v>5893.0</v>
      </c>
      <c r="B5894" s="4" t="str">
        <f>IFERROR(__xludf.DUMMYFUNCTION("""COMPUTED_VALUE"""),"Bash/Shell/PowerShell;C#;JavaScript;SQL")</f>
        <v>Bash/Shell/PowerShell;C#;JavaScript;SQL</v>
      </c>
    </row>
    <row r="5895">
      <c r="A5895" s="3">
        <v>5894.0</v>
      </c>
      <c r="B5895" s="4" t="str">
        <f>IFERROR(__xludf.DUMMYFUNCTION("""COMPUTED_VALUE"""),"Bash/Shell/PowerShell;HTML/CSS;Java;JavaScript;TypeScript")</f>
        <v>Bash/Shell/PowerShell;HTML/CSS;Java;JavaScript;TypeScript</v>
      </c>
    </row>
    <row r="5896">
      <c r="A5896" s="3">
        <v>5895.0</v>
      </c>
      <c r="B5896" s="4" t="str">
        <f>IFERROR(__xludf.DUMMYFUNCTION("""COMPUTED_VALUE"""),"Java;JavaScript;TypeScript")</f>
        <v>Java;JavaScript;TypeScript</v>
      </c>
    </row>
    <row r="5897">
      <c r="A5897" s="3">
        <v>5896.0</v>
      </c>
      <c r="B5897" s="4" t="str">
        <f>IFERROR(__xludf.DUMMYFUNCTION("""COMPUTED_VALUE"""),"Assembly;Bash/Shell/PowerShell;C;C++;C#;Go;HTML/CSS;Java;JavaScript;PHP;Python;SQL")</f>
        <v>Assembly;Bash/Shell/PowerShell;C;C++;C#;Go;HTML/CSS;Java;JavaScript;PHP;Python;SQL</v>
      </c>
    </row>
    <row r="5898">
      <c r="A5898" s="3">
        <v>5897.0</v>
      </c>
      <c r="B5898" s="4" t="str">
        <f>IFERROR(__xludf.DUMMYFUNCTION("""COMPUTED_VALUE"""),"Bash/Shell/PowerShell;HTML/CSS;JavaScript;Python;Ruby;SQL")</f>
        <v>Bash/Shell/PowerShell;HTML/CSS;JavaScript;Python;Ruby;SQL</v>
      </c>
    </row>
    <row r="5899">
      <c r="A5899" s="3">
        <v>5898.0</v>
      </c>
      <c r="B5899" s="4" t="str">
        <f>IFERROR(__xludf.DUMMYFUNCTION("""COMPUTED_VALUE"""),"C++;C#;HTML/CSS;JavaScript;PHP;SQL;VBA")</f>
        <v>C++;C#;HTML/CSS;JavaScript;PHP;SQL;VBA</v>
      </c>
    </row>
    <row r="5900">
      <c r="A5900" s="3">
        <v>5899.0</v>
      </c>
      <c r="B5900" s="4" t="str">
        <f>IFERROR(__xludf.DUMMYFUNCTION("""COMPUTED_VALUE"""),"HTML/CSS;Java;JavaScript;Ruby;SQL;TypeScript")</f>
        <v>HTML/CSS;Java;JavaScript;Ruby;SQL;TypeScript</v>
      </c>
    </row>
    <row r="5901">
      <c r="A5901" s="3">
        <v>5900.0</v>
      </c>
      <c r="B5901" s="4" t="str">
        <f>IFERROR(__xludf.DUMMYFUNCTION("""COMPUTED_VALUE"""),"C#;HTML/CSS;JavaScript;SQL")</f>
        <v>C#;HTML/CSS;JavaScript;SQL</v>
      </c>
    </row>
    <row r="5902">
      <c r="A5902" s="3">
        <v>5901.0</v>
      </c>
      <c r="B5902" s="4" t="str">
        <f>IFERROR(__xludf.DUMMYFUNCTION("""COMPUTED_VALUE"""),"C#;HTML/CSS;Java;PHP;SQL")</f>
        <v>C#;HTML/CSS;Java;PHP;SQL</v>
      </c>
    </row>
    <row r="5903">
      <c r="A5903" s="3">
        <v>5902.0</v>
      </c>
      <c r="B5903" s="4" t="str">
        <f>IFERROR(__xludf.DUMMYFUNCTION("""COMPUTED_VALUE"""),"Java;JavaScript")</f>
        <v>Java;JavaScript</v>
      </c>
    </row>
    <row r="5904">
      <c r="A5904" s="3">
        <v>5903.0</v>
      </c>
      <c r="B5904" s="4" t="str">
        <f>IFERROR(__xludf.DUMMYFUNCTION("""COMPUTED_VALUE"""),"C;C++;C#;PHP")</f>
        <v>C;C++;C#;PHP</v>
      </c>
    </row>
    <row r="5905">
      <c r="A5905" s="3">
        <v>5904.0</v>
      </c>
      <c r="B5905" s="4" t="str">
        <f>IFERROR(__xludf.DUMMYFUNCTION("""COMPUTED_VALUE"""),"Bash/Shell/PowerShell;C;C++;Java;Python;SQL")</f>
        <v>Bash/Shell/PowerShell;C;C++;Java;Python;SQL</v>
      </c>
    </row>
    <row r="5906">
      <c r="A5906" s="3">
        <v>5905.0</v>
      </c>
      <c r="B5906" s="4" t="str">
        <f>IFERROR(__xludf.DUMMYFUNCTION("""COMPUTED_VALUE"""),"HTML/CSS;JavaScript;PHP")</f>
        <v>HTML/CSS;JavaScript;PHP</v>
      </c>
    </row>
    <row r="5907">
      <c r="A5907" s="3">
        <v>5906.0</v>
      </c>
      <c r="B5907" s="4" t="str">
        <f>IFERROR(__xludf.DUMMYFUNCTION("""COMPUTED_VALUE"""),"VBA;Other(s):")</f>
        <v>VBA;Other(s):</v>
      </c>
    </row>
    <row r="5908">
      <c r="A5908" s="3">
        <v>5907.0</v>
      </c>
      <c r="B5908" s="4" t="str">
        <f>IFERROR(__xludf.DUMMYFUNCTION("""COMPUTED_VALUE"""),"C#;HTML/CSS;Java;JavaScript;Python;SQL;VBA")</f>
        <v>C#;HTML/CSS;Java;JavaScript;Python;SQL;VBA</v>
      </c>
    </row>
    <row r="5909">
      <c r="A5909" s="3">
        <v>5908.0</v>
      </c>
      <c r="B5909" s="4" t="str">
        <f>IFERROR(__xludf.DUMMYFUNCTION("""COMPUTED_VALUE"""),"C#;HTML/CSS;Java;JavaScript;Python;SQL;TypeScript;VBA")</f>
        <v>C#;HTML/CSS;Java;JavaScript;Python;SQL;TypeScript;VBA</v>
      </c>
    </row>
    <row r="5910">
      <c r="A5910" s="3">
        <v>5909.0</v>
      </c>
      <c r="B5910" s="4" t="str">
        <f>IFERROR(__xludf.DUMMYFUNCTION("""COMPUTED_VALUE"""),"C;C++;C#;HTML/CSS;Java;JavaScript;PHP;Python;SQL")</f>
        <v>C;C++;C#;HTML/CSS;Java;JavaScript;PHP;Python;SQL</v>
      </c>
    </row>
    <row r="5911">
      <c r="A5911" s="3">
        <v>5910.0</v>
      </c>
      <c r="B5911" s="4" t="str">
        <f>IFERROR(__xludf.DUMMYFUNCTION("""COMPUTED_VALUE"""),"Bash/Shell/PowerShell;C#;HTML/CSS;JavaScript;Objective-C;Python;SQL")</f>
        <v>Bash/Shell/PowerShell;C#;HTML/CSS;JavaScript;Objective-C;Python;SQL</v>
      </c>
    </row>
    <row r="5912">
      <c r="A5912" s="3">
        <v>5911.0</v>
      </c>
      <c r="B5912" s="4" t="str">
        <f>IFERROR(__xludf.DUMMYFUNCTION("""COMPUTED_VALUE"""),"C;HTML/CSS;Java;JavaScript;PHP;Python;Ruby;SQL")</f>
        <v>C;HTML/CSS;Java;JavaScript;PHP;Python;Ruby;SQL</v>
      </c>
    </row>
    <row r="5913">
      <c r="A5913" s="3">
        <v>5912.0</v>
      </c>
      <c r="B5913" s="4" t="str">
        <f>IFERROR(__xludf.DUMMYFUNCTION("""COMPUTED_VALUE"""),"HTML/CSS;JavaScript;Python")</f>
        <v>HTML/CSS;JavaScript;Python</v>
      </c>
    </row>
    <row r="5914">
      <c r="A5914" s="3">
        <v>5913.0</v>
      </c>
      <c r="B5914" s="4" t="str">
        <f>IFERROR(__xludf.DUMMYFUNCTION("""COMPUTED_VALUE"""),"C;C++;C#;HTML/CSS;Java;JavaScript;Python")</f>
        <v>C;C++;C#;HTML/CSS;Java;JavaScript;Python</v>
      </c>
    </row>
    <row r="5915">
      <c r="A5915" s="3">
        <v>5914.0</v>
      </c>
      <c r="B5915" s="4" t="str">
        <f>IFERROR(__xludf.DUMMYFUNCTION("""COMPUTED_VALUE"""),"C++;HTML/CSS;Java;SQL")</f>
        <v>C++;HTML/CSS;Java;SQL</v>
      </c>
    </row>
    <row r="5916">
      <c r="A5916" s="3">
        <v>5915.0</v>
      </c>
      <c r="B5916" s="4" t="str">
        <f>IFERROR(__xludf.DUMMYFUNCTION("""COMPUTED_VALUE"""),"Bash/Shell/PowerShell;C;C++;C#;HTML/CSS;Java;JavaScript;PHP;SQL")</f>
        <v>Bash/Shell/PowerShell;C;C++;C#;HTML/CSS;Java;JavaScript;PHP;SQL</v>
      </c>
    </row>
    <row r="5917">
      <c r="A5917" s="3">
        <v>5916.0</v>
      </c>
      <c r="B5917" s="4" t="str">
        <f>IFERROR(__xludf.DUMMYFUNCTION("""COMPUTED_VALUE"""),"Java;Python")</f>
        <v>Java;Python</v>
      </c>
    </row>
    <row r="5918">
      <c r="A5918" s="3">
        <v>5917.0</v>
      </c>
      <c r="B5918" s="4" t="str">
        <f>IFERROR(__xludf.DUMMYFUNCTION("""COMPUTED_VALUE"""),"Bash/Shell/PowerShell;HTML/CSS;Java;JavaScript;Kotlin;Python;SQL;TypeScript")</f>
        <v>Bash/Shell/PowerShell;HTML/CSS;Java;JavaScript;Kotlin;Python;SQL;TypeScript</v>
      </c>
    </row>
    <row r="5919">
      <c r="A5919" s="3">
        <v>5918.0</v>
      </c>
      <c r="B5919" s="4" t="str">
        <f>IFERROR(__xludf.DUMMYFUNCTION("""COMPUTED_VALUE"""),"Bash/Shell/PowerShell;HTML/CSS;Java;JavaScript;SQL")</f>
        <v>Bash/Shell/PowerShell;HTML/CSS;Java;JavaScript;SQL</v>
      </c>
    </row>
    <row r="5920">
      <c r="A5920" s="3">
        <v>5919.0</v>
      </c>
      <c r="B5920" s="4" t="str">
        <f>IFERROR(__xludf.DUMMYFUNCTION("""COMPUTED_VALUE"""),"C#;HTML/CSS;JavaScript;SQL")</f>
        <v>C#;HTML/CSS;JavaScript;SQL</v>
      </c>
    </row>
    <row r="5921">
      <c r="A5921" s="3">
        <v>5920.0</v>
      </c>
      <c r="B5921" s="4" t="str">
        <f>IFERROR(__xludf.DUMMYFUNCTION("""COMPUTED_VALUE"""),"Bash/Shell/PowerShell;HTML/CSS;Python;SQL")</f>
        <v>Bash/Shell/PowerShell;HTML/CSS;Python;SQL</v>
      </c>
    </row>
    <row r="5922">
      <c r="A5922" s="3">
        <v>5921.0</v>
      </c>
      <c r="B5922" s="4" t="str">
        <f>IFERROR(__xludf.DUMMYFUNCTION("""COMPUTED_VALUE"""),"Assembly;Bash/Shell/PowerShell;C;C++;Python;Scala;Other(s):")</f>
        <v>Assembly;Bash/Shell/PowerShell;C;C++;Python;Scala;Other(s):</v>
      </c>
    </row>
    <row r="5923">
      <c r="A5923" s="3">
        <v>5922.0</v>
      </c>
      <c r="B5923" s="4" t="str">
        <f>IFERROR(__xludf.DUMMYFUNCTION("""COMPUTED_VALUE"""),"C;Go;HTML/CSS;JavaScript;PHP;Ruby;SQL;TypeScript")</f>
        <v>C;Go;HTML/CSS;JavaScript;PHP;Ruby;SQL;TypeScript</v>
      </c>
    </row>
    <row r="5924">
      <c r="A5924" s="3">
        <v>5923.0</v>
      </c>
      <c r="B5924" s="4" t="str">
        <f>IFERROR(__xludf.DUMMYFUNCTION("""COMPUTED_VALUE"""),"Assembly;Bash/Shell/PowerShell;C;Java;Python;Rust")</f>
        <v>Assembly;Bash/Shell/PowerShell;C;Java;Python;Rust</v>
      </c>
    </row>
    <row r="5925">
      <c r="A5925" s="3">
        <v>5924.0</v>
      </c>
      <c r="B5925" s="4" t="str">
        <f>IFERROR(__xludf.DUMMYFUNCTION("""COMPUTED_VALUE"""),"Bash/Shell/PowerShell;C;C++;C#;Go;HTML/CSS;JavaScript;Ruby;SQL")</f>
        <v>Bash/Shell/PowerShell;C;C++;C#;Go;HTML/CSS;JavaScript;Ruby;SQL</v>
      </c>
    </row>
    <row r="5926">
      <c r="A5926" s="3">
        <v>5925.0</v>
      </c>
      <c r="B5926" s="4" t="str">
        <f>IFERROR(__xludf.DUMMYFUNCTION("""COMPUTED_VALUE"""),"JavaScript")</f>
        <v>JavaScript</v>
      </c>
    </row>
    <row r="5927">
      <c r="A5927" s="3">
        <v>5926.0</v>
      </c>
      <c r="B5927" s="4" t="str">
        <f>IFERROR(__xludf.DUMMYFUNCTION("""COMPUTED_VALUE"""),"Python;Ruby")</f>
        <v>Python;Ruby</v>
      </c>
    </row>
    <row r="5928">
      <c r="A5928" s="3">
        <v>5927.0</v>
      </c>
      <c r="B5928" s="4" t="str">
        <f>IFERROR(__xludf.DUMMYFUNCTION("""COMPUTED_VALUE"""),"Bash/Shell/PowerShell;Go;HTML/CSS;Java;JavaScript;PHP;SQL")</f>
        <v>Bash/Shell/PowerShell;Go;HTML/CSS;Java;JavaScript;PHP;SQL</v>
      </c>
    </row>
    <row r="5929">
      <c r="A5929" s="3">
        <v>5928.0</v>
      </c>
      <c r="B5929" s="4" t="str">
        <f>IFERROR(__xludf.DUMMYFUNCTION("""COMPUTED_VALUE"""),"Bash/Shell/PowerShell;HTML/CSS;JavaScript;PHP;SQL;TypeScript")</f>
        <v>Bash/Shell/PowerShell;HTML/CSS;JavaScript;PHP;SQL;TypeScript</v>
      </c>
    </row>
    <row r="5930">
      <c r="A5930" s="3">
        <v>5929.0</v>
      </c>
      <c r="B5930" s="4" t="str">
        <f>IFERROR(__xludf.DUMMYFUNCTION("""COMPUTED_VALUE"""),"HTML/CSS;JavaScript;TypeScript")</f>
        <v>HTML/CSS;JavaScript;TypeScript</v>
      </c>
    </row>
    <row r="5931">
      <c r="A5931" s="3">
        <v>5930.0</v>
      </c>
      <c r="B5931" s="4" t="str">
        <f>IFERROR(__xludf.DUMMYFUNCTION("""COMPUTED_VALUE"""),"C#;Dart;HTML/CSS;Java;JavaScript;PHP;SQL")</f>
        <v>C#;Dart;HTML/CSS;Java;JavaScript;PHP;SQL</v>
      </c>
    </row>
    <row r="5932">
      <c r="A5932" s="3">
        <v>5931.0</v>
      </c>
      <c r="B5932" s="4" t="str">
        <f>IFERROR(__xludf.DUMMYFUNCTION("""COMPUTED_VALUE"""),"JavaScript;Python;TypeScript")</f>
        <v>JavaScript;Python;TypeScript</v>
      </c>
    </row>
    <row r="5933">
      <c r="A5933" s="3">
        <v>5932.0</v>
      </c>
      <c r="B5933" s="4" t="str">
        <f>IFERROR(__xludf.DUMMYFUNCTION("""COMPUTED_VALUE"""),"HTML/CSS;JavaScript;PHP;TypeScript")</f>
        <v>HTML/CSS;JavaScript;PHP;TypeScript</v>
      </c>
    </row>
    <row r="5934">
      <c r="A5934" s="3">
        <v>5933.0</v>
      </c>
      <c r="B5934" s="4" t="str">
        <f>IFERROR(__xludf.DUMMYFUNCTION("""COMPUTED_VALUE"""),"C#;HTML/CSS;Java;JavaScript;PHP;SQL")</f>
        <v>C#;HTML/CSS;Java;JavaScript;PHP;SQL</v>
      </c>
    </row>
    <row r="5935">
      <c r="A5935" s="3">
        <v>5934.0</v>
      </c>
      <c r="B5935" s="4" t="str">
        <f>IFERROR(__xludf.DUMMYFUNCTION("""COMPUTED_VALUE"""),"C++;C#;HTML/CSS;Java;JavaScript;Kotlin;SQL;TypeScript;Other(s):")</f>
        <v>C++;C#;HTML/CSS;Java;JavaScript;Kotlin;SQL;TypeScript;Other(s):</v>
      </c>
    </row>
    <row r="5936">
      <c r="A5936" s="3">
        <v>5935.0</v>
      </c>
      <c r="B5936" s="4" t="str">
        <f>IFERROR(__xludf.DUMMYFUNCTION("""COMPUTED_VALUE"""),"Bash/Shell/PowerShell;HTML/CSS;JavaScript;PHP;Python;Ruby;SQL;TypeScript")</f>
        <v>Bash/Shell/PowerShell;HTML/CSS;JavaScript;PHP;Python;Ruby;SQL;TypeScript</v>
      </c>
    </row>
    <row r="5937">
      <c r="A5937" s="3">
        <v>5936.0</v>
      </c>
      <c r="B5937" s="4" t="str">
        <f>IFERROR(__xludf.DUMMYFUNCTION("""COMPUTED_VALUE"""),"Bash/Shell/PowerShell;C++;C#;HTML/CSS;Java;JavaScript;Python")</f>
        <v>Bash/Shell/PowerShell;C++;C#;HTML/CSS;Java;JavaScript;Python</v>
      </c>
    </row>
    <row r="5938">
      <c r="A5938" s="3">
        <v>5937.0</v>
      </c>
      <c r="B5938" s="4" t="str">
        <f>IFERROR(__xludf.DUMMYFUNCTION("""COMPUTED_VALUE"""),"Java;JavaScript;Kotlin;SQL")</f>
        <v>Java;JavaScript;Kotlin;SQL</v>
      </c>
    </row>
    <row r="5939">
      <c r="A5939" s="3">
        <v>5938.0</v>
      </c>
      <c r="B5939" s="4" t="str">
        <f>IFERROR(__xludf.DUMMYFUNCTION("""COMPUTED_VALUE"""),"C#;HTML/CSS;JavaScript;PHP;SQL")</f>
        <v>C#;HTML/CSS;JavaScript;PHP;SQL</v>
      </c>
    </row>
    <row r="5940">
      <c r="A5940" s="3">
        <v>5939.0</v>
      </c>
      <c r="B5940" s="4" t="str">
        <f>IFERROR(__xludf.DUMMYFUNCTION("""COMPUTED_VALUE"""),"C;C++;Python;Rust")</f>
        <v>C;C++;Python;Rust</v>
      </c>
    </row>
    <row r="5941">
      <c r="A5941" s="3">
        <v>5940.0</v>
      </c>
      <c r="B5941" s="4" t="str">
        <f>IFERROR(__xludf.DUMMYFUNCTION("""COMPUTED_VALUE"""),"Bash/Shell/PowerShell;Python;SQL")</f>
        <v>Bash/Shell/PowerShell;Python;SQL</v>
      </c>
    </row>
    <row r="5942">
      <c r="A5942" s="3">
        <v>5941.0</v>
      </c>
      <c r="B5942" s="4" t="str">
        <f>IFERROR(__xludf.DUMMYFUNCTION("""COMPUTED_VALUE"""),"C#;HTML/CSS;JavaScript;PHP;SQL")</f>
        <v>C#;HTML/CSS;JavaScript;PHP;SQL</v>
      </c>
    </row>
    <row r="5943">
      <c r="A5943" s="3">
        <v>5942.0</v>
      </c>
      <c r="B5943" s="4" t="str">
        <f>IFERROR(__xludf.DUMMYFUNCTION("""COMPUTED_VALUE"""),"Bash/Shell/PowerShell;C;Go;HTML/CSS;JavaScript;Python;R")</f>
        <v>Bash/Shell/PowerShell;C;Go;HTML/CSS;JavaScript;Python;R</v>
      </c>
    </row>
    <row r="5944">
      <c r="A5944" s="3">
        <v>5943.0</v>
      </c>
      <c r="B5944" s="4" t="str">
        <f>IFERROR(__xludf.DUMMYFUNCTION("""COMPUTED_VALUE"""),"C++;Clojure;Other(s):")</f>
        <v>C++;Clojure;Other(s):</v>
      </c>
    </row>
    <row r="5945">
      <c r="A5945" s="3">
        <v>5944.0</v>
      </c>
      <c r="B5945" s="4" t="str">
        <f>IFERROR(__xludf.DUMMYFUNCTION("""COMPUTED_VALUE"""),"Bash/Shell/PowerShell;HTML/CSS;JavaScript;PHP")</f>
        <v>Bash/Shell/PowerShell;HTML/CSS;JavaScript;PHP</v>
      </c>
    </row>
    <row r="5946">
      <c r="A5946" s="3">
        <v>5945.0</v>
      </c>
      <c r="B5946" s="4" t="str">
        <f>IFERROR(__xludf.DUMMYFUNCTION("""COMPUTED_VALUE"""),"C#;HTML/CSS;JavaScript;SQL")</f>
        <v>C#;HTML/CSS;JavaScript;SQL</v>
      </c>
    </row>
    <row r="5947">
      <c r="A5947" s="3">
        <v>5946.0</v>
      </c>
      <c r="B5947" s="4" t="str">
        <f>IFERROR(__xludf.DUMMYFUNCTION("""COMPUTED_VALUE"""),"Ruby;Scala;SQL;TypeScript")</f>
        <v>Ruby;Scala;SQL;TypeScript</v>
      </c>
    </row>
    <row r="5948">
      <c r="A5948" s="3">
        <v>5947.0</v>
      </c>
      <c r="B5948" s="4" t="str">
        <f>IFERROR(__xludf.DUMMYFUNCTION("""COMPUTED_VALUE"""),"HTML/CSS;JavaScript;SQL")</f>
        <v>HTML/CSS;JavaScript;SQL</v>
      </c>
    </row>
    <row r="5949">
      <c r="A5949" s="3">
        <v>5948.0</v>
      </c>
      <c r="B5949" s="4" t="str">
        <f>IFERROR(__xludf.DUMMYFUNCTION("""COMPUTED_VALUE"""),"Go;HTML/CSS;JavaScript")</f>
        <v>Go;HTML/CSS;JavaScript</v>
      </c>
    </row>
    <row r="5950">
      <c r="A5950" s="3">
        <v>5949.0</v>
      </c>
      <c r="B5950" s="4" t="str">
        <f>IFERROR(__xludf.DUMMYFUNCTION("""COMPUTED_VALUE"""),"Assembly;C;C++")</f>
        <v>Assembly;C;C++</v>
      </c>
    </row>
    <row r="5951">
      <c r="A5951" s="3">
        <v>5950.0</v>
      </c>
      <c r="B5951" s="4" t="str">
        <f>IFERROR(__xludf.DUMMYFUNCTION("""COMPUTED_VALUE"""),"C;Clojure;HTML/CSS;JavaScript;TypeScript;Other(s):")</f>
        <v>C;Clojure;HTML/CSS;JavaScript;TypeScript;Other(s):</v>
      </c>
    </row>
    <row r="5952">
      <c r="A5952" s="3">
        <v>5951.0</v>
      </c>
      <c r="B5952" s="4" t="str">
        <f>IFERROR(__xludf.DUMMYFUNCTION("""COMPUTED_VALUE"""),"Java;Kotlin;Objective-C;Python;Scala;Swift")</f>
        <v>Java;Kotlin;Objective-C;Python;Scala;Swift</v>
      </c>
    </row>
    <row r="5953">
      <c r="A5953" s="3">
        <v>5952.0</v>
      </c>
      <c r="B5953" s="4" t="str">
        <f>IFERROR(__xludf.DUMMYFUNCTION("""COMPUTED_VALUE"""),"Bash/Shell/PowerShell;HTML/CSS;Ruby;SQL;Other(s):")</f>
        <v>Bash/Shell/PowerShell;HTML/CSS;Ruby;SQL;Other(s):</v>
      </c>
    </row>
    <row r="5954">
      <c r="A5954" s="3">
        <v>5953.0</v>
      </c>
      <c r="B5954" s="4" t="str">
        <f>IFERROR(__xludf.DUMMYFUNCTION("""COMPUTED_VALUE"""),"Java;Kotlin;PHP;SQL;Other(s):")</f>
        <v>Java;Kotlin;PHP;SQL;Other(s):</v>
      </c>
    </row>
    <row r="5955">
      <c r="A5955" s="3">
        <v>5954.0</v>
      </c>
      <c r="B5955" s="4" t="str">
        <f>IFERROR(__xludf.DUMMYFUNCTION("""COMPUTED_VALUE"""),"C++;HTML/CSS;JavaScript;SQL")</f>
        <v>C++;HTML/CSS;JavaScript;SQL</v>
      </c>
    </row>
    <row r="5956">
      <c r="A5956" s="3">
        <v>5955.0</v>
      </c>
      <c r="B5956" s="4" t="str">
        <f>IFERROR(__xludf.DUMMYFUNCTION("""COMPUTED_VALUE"""),"Assembly;Bash/Shell/PowerShell;C;C++;Go;HTML/CSS;Java;JavaScript;Python;SQL;Swift;TypeScript")</f>
        <v>Assembly;Bash/Shell/PowerShell;C;C++;Go;HTML/CSS;Java;JavaScript;Python;SQL;Swift;TypeScript</v>
      </c>
    </row>
    <row r="5957">
      <c r="A5957" s="3">
        <v>5956.0</v>
      </c>
      <c r="B5957" s="4" t="str">
        <f>IFERROR(__xludf.DUMMYFUNCTION("""COMPUTED_VALUE"""),"Bash/Shell/PowerShell;C++;C#;HTML/CSS;JavaScript;Kotlin;Python;TypeScript")</f>
        <v>Bash/Shell/PowerShell;C++;C#;HTML/CSS;JavaScript;Kotlin;Python;TypeScript</v>
      </c>
    </row>
    <row r="5958">
      <c r="A5958" s="3">
        <v>5957.0</v>
      </c>
      <c r="B5958" s="4" t="str">
        <f>IFERROR(__xludf.DUMMYFUNCTION("""COMPUTED_VALUE"""),"Bash/Shell/PowerShell;HTML/CSS;JavaScript;PHP;SQL")</f>
        <v>Bash/Shell/PowerShell;HTML/CSS;JavaScript;PHP;SQL</v>
      </c>
    </row>
    <row r="5959">
      <c r="A5959" s="3">
        <v>5958.0</v>
      </c>
      <c r="B5959" s="4" t="str">
        <f>IFERROR(__xludf.DUMMYFUNCTION("""COMPUTED_VALUE"""),"C#;HTML/CSS;JavaScript;SQL")</f>
        <v>C#;HTML/CSS;JavaScript;SQL</v>
      </c>
    </row>
    <row r="5960">
      <c r="A5960" s="3">
        <v>5959.0</v>
      </c>
      <c r="B5960" s="4" t="str">
        <f>IFERROR(__xludf.DUMMYFUNCTION("""COMPUTED_VALUE"""),"Python")</f>
        <v>Python</v>
      </c>
    </row>
    <row r="5961">
      <c r="A5961" s="3">
        <v>5960.0</v>
      </c>
      <c r="B5961" s="4" t="str">
        <f>IFERROR(__xludf.DUMMYFUNCTION("""COMPUTED_VALUE"""),"HTML/CSS;Java;JavaScript;R;SQL")</f>
        <v>HTML/CSS;Java;JavaScript;R;SQL</v>
      </c>
    </row>
    <row r="5962">
      <c r="A5962" s="3">
        <v>5961.0</v>
      </c>
      <c r="B5962" s="4" t="str">
        <f>IFERROR(__xludf.DUMMYFUNCTION("""COMPUTED_VALUE"""),"C#;HTML/CSS;JavaScript;SQL")</f>
        <v>C#;HTML/CSS;JavaScript;SQL</v>
      </c>
    </row>
    <row r="5963">
      <c r="A5963" s="3">
        <v>5962.0</v>
      </c>
      <c r="B5963" s="4" t="str">
        <f>IFERROR(__xludf.DUMMYFUNCTION("""COMPUTED_VALUE"""),"HTML/CSS;JavaScript;TypeScript")</f>
        <v>HTML/CSS;JavaScript;TypeScript</v>
      </c>
    </row>
    <row r="5964">
      <c r="A5964" s="3">
        <v>5963.0</v>
      </c>
      <c r="B5964" s="4" t="str">
        <f>IFERROR(__xludf.DUMMYFUNCTION("""COMPUTED_VALUE"""),"Assembly;Bash/Shell/PowerShell;C;Java;JavaScript;Objective-C;Python;Swift")</f>
        <v>Assembly;Bash/Shell/PowerShell;C;Java;JavaScript;Objective-C;Python;Swift</v>
      </c>
    </row>
    <row r="5965">
      <c r="A5965" s="3">
        <v>5964.0</v>
      </c>
      <c r="B5965" s="4" t="str">
        <f>IFERROR(__xludf.DUMMYFUNCTION("""COMPUTED_VALUE"""),"Bash/Shell/PowerShell;C;C++;HTML/CSS;JavaScript;Python;Other(s):")</f>
        <v>Bash/Shell/PowerShell;C;C++;HTML/CSS;JavaScript;Python;Other(s):</v>
      </c>
    </row>
    <row r="5966">
      <c r="A5966" s="3">
        <v>5965.0</v>
      </c>
      <c r="B5966" s="4" t="str">
        <f>IFERROR(__xludf.DUMMYFUNCTION("""COMPUTED_VALUE"""),"JavaScript;SQL")</f>
        <v>JavaScript;SQL</v>
      </c>
    </row>
    <row r="5967">
      <c r="A5967" s="3">
        <v>5966.0</v>
      </c>
      <c r="B5967" s="4" t="str">
        <f>IFERROR(__xludf.DUMMYFUNCTION("""COMPUTED_VALUE"""),"Bash/Shell/PowerShell;C;Go;HTML/CSS;JavaScript;Ruby;Scala;SQL")</f>
        <v>Bash/Shell/PowerShell;C;Go;HTML/CSS;JavaScript;Ruby;Scala;SQL</v>
      </c>
    </row>
    <row r="5968">
      <c r="A5968" s="3">
        <v>5967.0</v>
      </c>
      <c r="B5968" s="4" t="str">
        <f>IFERROR(__xludf.DUMMYFUNCTION("""COMPUTED_VALUE"""),"HTML/CSS;Java;JavaScript;SQL")</f>
        <v>HTML/CSS;Java;JavaScript;SQL</v>
      </c>
    </row>
    <row r="5969">
      <c r="A5969" s="3">
        <v>5968.0</v>
      </c>
      <c r="B5969" s="4" t="str">
        <f>IFERROR(__xludf.DUMMYFUNCTION("""COMPUTED_VALUE"""),"Bash/Shell/PowerShell;C;C#;Go;HTML/CSS;Java;JavaScript;PHP;Python;TypeScript")</f>
        <v>Bash/Shell/PowerShell;C;C#;Go;HTML/CSS;Java;JavaScript;PHP;Python;TypeScript</v>
      </c>
    </row>
    <row r="5970">
      <c r="A5970" s="3">
        <v>5969.0</v>
      </c>
      <c r="B5970" s="4" t="str">
        <f>IFERROR(__xludf.DUMMYFUNCTION("""COMPUTED_VALUE"""),"Bash/Shell/PowerShell;JavaScript;R")</f>
        <v>Bash/Shell/PowerShell;JavaScript;R</v>
      </c>
    </row>
    <row r="5971">
      <c r="A5971" s="3">
        <v>5970.0</v>
      </c>
      <c r="B5971" s="4" t="str">
        <f>IFERROR(__xludf.DUMMYFUNCTION("""COMPUTED_VALUE"""),"C#;HTML/CSS;JavaScript;SQL;TypeScript")</f>
        <v>C#;HTML/CSS;JavaScript;SQL;TypeScript</v>
      </c>
    </row>
    <row r="5972">
      <c r="A5972" s="3">
        <v>5971.0</v>
      </c>
      <c r="B5972" s="4" t="str">
        <f>IFERROR(__xludf.DUMMYFUNCTION("""COMPUTED_VALUE"""),"C++;HTML/CSS;JavaScript;TypeScript;Other(s):")</f>
        <v>C++;HTML/CSS;JavaScript;TypeScript;Other(s):</v>
      </c>
    </row>
    <row r="5973">
      <c r="A5973" s="3">
        <v>5972.0</v>
      </c>
      <c r="B5973" s="4" t="str">
        <f>IFERROR(__xludf.DUMMYFUNCTION("""COMPUTED_VALUE"""),"Bash/Shell/PowerShell;C;C++;C#;HTML/CSS;Java;Python;Ruby;SQL;TypeScript")</f>
        <v>Bash/Shell/PowerShell;C;C++;C#;HTML/CSS;Java;Python;Ruby;SQL;TypeScript</v>
      </c>
    </row>
    <row r="5974">
      <c r="A5974" s="3">
        <v>5973.0</v>
      </c>
      <c r="B5974" s="4" t="str">
        <f>IFERROR(__xludf.DUMMYFUNCTION("""COMPUTED_VALUE"""),"Bash/Shell/PowerShell;Go;Python;SQL")</f>
        <v>Bash/Shell/PowerShell;Go;Python;SQL</v>
      </c>
    </row>
    <row r="5975">
      <c r="A5975" s="3">
        <v>5974.0</v>
      </c>
      <c r="B5975" s="4" t="str">
        <f>IFERROR(__xludf.DUMMYFUNCTION("""COMPUTED_VALUE"""),"Assembly;C;C++;HTML/CSS;Java;JavaScript")</f>
        <v>Assembly;C;C++;HTML/CSS;Java;JavaScript</v>
      </c>
    </row>
    <row r="5976">
      <c r="A5976" s="3">
        <v>5975.0</v>
      </c>
      <c r="B5976" s="4" t="str">
        <f>IFERROR(__xludf.DUMMYFUNCTION("""COMPUTED_VALUE"""),"C#;HTML/CSS;JavaScript;SQL;TypeScript")</f>
        <v>C#;HTML/CSS;JavaScript;SQL;TypeScript</v>
      </c>
    </row>
    <row r="5977">
      <c r="A5977" s="3">
        <v>5976.0</v>
      </c>
      <c r="B5977" s="4" t="str">
        <f>IFERROR(__xludf.DUMMYFUNCTION("""COMPUTED_VALUE"""),"Assembly;Bash/Shell/PowerShell;C;C++;C#;Dart;Go;HTML/CSS;Java;JavaScript;Kotlin;Objective-C;Python;Rust;SQL;Swift;TypeScript;WebAssembly")</f>
        <v>Assembly;Bash/Shell/PowerShell;C;C++;C#;Dart;Go;HTML/CSS;Java;JavaScript;Kotlin;Objective-C;Python;Rust;SQL;Swift;TypeScript;WebAssembly</v>
      </c>
    </row>
    <row r="5978">
      <c r="A5978" s="3">
        <v>5977.0</v>
      </c>
      <c r="B5978" s="4" t="str">
        <f>IFERROR(__xludf.DUMMYFUNCTION("""COMPUTED_VALUE"""),"Bash/Shell/PowerShell;C++;C#;HTML/CSS;JavaScript;SQL")</f>
        <v>Bash/Shell/PowerShell;C++;C#;HTML/CSS;JavaScript;SQL</v>
      </c>
    </row>
    <row r="5979">
      <c r="A5979" s="3">
        <v>5978.0</v>
      </c>
      <c r="B5979" s="4" t="str">
        <f>IFERROR(__xludf.DUMMYFUNCTION("""COMPUTED_VALUE"""),"C#;HTML/CSS;JavaScript;SQL")</f>
        <v>C#;HTML/CSS;JavaScript;SQL</v>
      </c>
    </row>
    <row r="5980">
      <c r="A5980" s="3">
        <v>5979.0</v>
      </c>
      <c r="B5980" s="4" t="str">
        <f>IFERROR(__xludf.DUMMYFUNCTION("""COMPUTED_VALUE"""),"C#;Go;HTML/CSS;Java;JavaScript;Kotlin;Python;SQL;TypeScript")</f>
        <v>C#;Go;HTML/CSS;Java;JavaScript;Kotlin;Python;SQL;TypeScript</v>
      </c>
    </row>
    <row r="5981">
      <c r="A5981" s="3">
        <v>5980.0</v>
      </c>
      <c r="B5981" s="4" t="str">
        <f>IFERROR(__xludf.DUMMYFUNCTION("""COMPUTED_VALUE"""),"Bash/Shell/PowerShell;C;HTML/CSS;Java;JavaScript;SQL;Other(s):")</f>
        <v>Bash/Shell/PowerShell;C;HTML/CSS;Java;JavaScript;SQL;Other(s):</v>
      </c>
    </row>
    <row r="5982">
      <c r="A5982" s="3">
        <v>5981.0</v>
      </c>
      <c r="B5982" s="4" t="str">
        <f>IFERROR(__xludf.DUMMYFUNCTION("""COMPUTED_VALUE"""),"Bash/Shell/PowerShell;C#;HTML/CSS;Java;JavaScript;Python;SQL;TypeScript")</f>
        <v>Bash/Shell/PowerShell;C#;HTML/CSS;Java;JavaScript;Python;SQL;TypeScript</v>
      </c>
    </row>
    <row r="5983">
      <c r="A5983" s="3">
        <v>5982.0</v>
      </c>
      <c r="B5983" s="4" t="str">
        <f>IFERROR(__xludf.DUMMYFUNCTION("""COMPUTED_VALUE"""),"C#")</f>
        <v>C#</v>
      </c>
    </row>
    <row r="5984">
      <c r="A5984" s="3">
        <v>5983.0</v>
      </c>
      <c r="B5984" s="4" t="str">
        <f>IFERROR(__xludf.DUMMYFUNCTION("""COMPUTED_VALUE"""),"C++;Go;HTML/CSS;JavaScript;Python;SQL")</f>
        <v>C++;Go;HTML/CSS;JavaScript;Python;SQL</v>
      </c>
    </row>
    <row r="5985">
      <c r="A5985" s="3">
        <v>5984.0</v>
      </c>
      <c r="B5985" s="4" t="str">
        <f>IFERROR(__xludf.DUMMYFUNCTION("""COMPUTED_VALUE"""),"Bash/Shell/PowerShell;Go;HTML/CSS;JavaScript")</f>
        <v>Bash/Shell/PowerShell;Go;HTML/CSS;JavaScript</v>
      </c>
    </row>
    <row r="5986">
      <c r="A5986" s="3">
        <v>5985.0</v>
      </c>
      <c r="B5986" s="4" t="str">
        <f>IFERROR(__xludf.DUMMYFUNCTION("""COMPUTED_VALUE"""),"C++;Java;Kotlin;Python")</f>
        <v>C++;Java;Kotlin;Python</v>
      </c>
    </row>
    <row r="5987">
      <c r="A5987" s="3">
        <v>5986.0</v>
      </c>
      <c r="B5987" s="4" t="str">
        <f>IFERROR(__xludf.DUMMYFUNCTION("""COMPUTED_VALUE"""),"Bash/Shell/PowerShell;HTML/CSS;Ruby;SQL")</f>
        <v>Bash/Shell/PowerShell;HTML/CSS;Ruby;SQL</v>
      </c>
    </row>
    <row r="5988">
      <c r="A5988" s="3">
        <v>5987.0</v>
      </c>
      <c r="B5988" s="4" t="str">
        <f>IFERROR(__xludf.DUMMYFUNCTION("""COMPUTED_VALUE"""),"C;C++;Java;JavaScript;PHP;Ruby")</f>
        <v>C;C++;Java;JavaScript;PHP;Ruby</v>
      </c>
    </row>
    <row r="5989">
      <c r="A5989" s="3">
        <v>5988.0</v>
      </c>
      <c r="B5989" s="4" t="str">
        <f>IFERROR(__xludf.DUMMYFUNCTION("""COMPUTED_VALUE"""),"Bash/Shell/PowerShell;C#;Clojure;Go;Java;JavaScript;SQL")</f>
        <v>Bash/Shell/PowerShell;C#;Clojure;Go;Java;JavaScript;SQL</v>
      </c>
    </row>
    <row r="5990">
      <c r="A5990" s="3">
        <v>5989.0</v>
      </c>
      <c r="B5990" s="4" t="str">
        <f>IFERROR(__xludf.DUMMYFUNCTION("""COMPUTED_VALUE"""),"C;C++;Java;Python;SQL")</f>
        <v>C;C++;Java;Python;SQL</v>
      </c>
    </row>
    <row r="5991">
      <c r="A5991" s="3">
        <v>5990.0</v>
      </c>
      <c r="B5991" s="4" t="str">
        <f>IFERROR(__xludf.DUMMYFUNCTION("""COMPUTED_VALUE"""),"C++;PHP")</f>
        <v>C++;PHP</v>
      </c>
    </row>
    <row r="5992">
      <c r="A5992" s="3">
        <v>5991.0</v>
      </c>
      <c r="B5992" s="4" t="str">
        <f>IFERROR(__xludf.DUMMYFUNCTION("""COMPUTED_VALUE"""),"C#;SQL")</f>
        <v>C#;SQL</v>
      </c>
    </row>
    <row r="5993">
      <c r="A5993" s="3">
        <v>5992.0</v>
      </c>
      <c r="B5993" s="4" t="str">
        <f>IFERROR(__xludf.DUMMYFUNCTION("""COMPUTED_VALUE"""),"SQL;VBA")</f>
        <v>SQL;VBA</v>
      </c>
    </row>
    <row r="5994">
      <c r="A5994" s="3">
        <v>5993.0</v>
      </c>
      <c r="B5994" s="4" t="str">
        <f>IFERROR(__xludf.DUMMYFUNCTION("""COMPUTED_VALUE"""),"Bash/Shell/PowerShell;C++;Dart;HTML/CSS;JavaScript;PHP;Python;SQL;TypeScript")</f>
        <v>Bash/Shell/PowerShell;C++;Dart;HTML/CSS;JavaScript;PHP;Python;SQL;TypeScript</v>
      </c>
    </row>
    <row r="5995">
      <c r="A5995" s="3">
        <v>5994.0</v>
      </c>
      <c r="B5995" s="4" t="str">
        <f>IFERROR(__xludf.DUMMYFUNCTION("""COMPUTED_VALUE"""),"HTML/CSS;JavaScript;PHP")</f>
        <v>HTML/CSS;JavaScript;PHP</v>
      </c>
    </row>
    <row r="5996">
      <c r="A5996" s="3">
        <v>5995.0</v>
      </c>
      <c r="B5996" s="4" t="str">
        <f>IFERROR(__xludf.DUMMYFUNCTION("""COMPUTED_VALUE"""),"Bash/Shell/PowerShell;JavaScript;Python")</f>
        <v>Bash/Shell/PowerShell;JavaScript;Python</v>
      </c>
    </row>
    <row r="5997">
      <c r="A5997" s="3">
        <v>5996.0</v>
      </c>
      <c r="B5997" s="4" t="str">
        <f>IFERROR(__xludf.DUMMYFUNCTION("""COMPUTED_VALUE"""),"Bash/Shell/PowerShell;HTML/CSS;JavaScript;Python;SQL")</f>
        <v>Bash/Shell/PowerShell;HTML/CSS;JavaScript;Python;SQL</v>
      </c>
    </row>
    <row r="5998">
      <c r="A5998" s="3">
        <v>5997.0</v>
      </c>
      <c r="B5998" s="4" t="str">
        <f>IFERROR(__xludf.DUMMYFUNCTION("""COMPUTED_VALUE"""),"C;C++;Scala;Other(s):")</f>
        <v>C;C++;Scala;Other(s):</v>
      </c>
    </row>
    <row r="5999">
      <c r="A5999" s="3">
        <v>5998.0</v>
      </c>
      <c r="B5999" s="4" t="str">
        <f>IFERROR(__xludf.DUMMYFUNCTION("""COMPUTED_VALUE"""),"Bash/Shell/PowerShell")</f>
        <v>Bash/Shell/PowerShell</v>
      </c>
    </row>
    <row r="6000">
      <c r="A6000" s="3">
        <v>5999.0</v>
      </c>
      <c r="B6000" s="4" t="str">
        <f>IFERROR(__xludf.DUMMYFUNCTION("""COMPUTED_VALUE"""),"HTML/CSS;JavaScript;Python;SQL")</f>
        <v>HTML/CSS;JavaScript;Python;SQL</v>
      </c>
    </row>
    <row r="6001">
      <c r="A6001" s="3">
        <v>6000.0</v>
      </c>
      <c r="B6001" s="4" t="str">
        <f>IFERROR(__xludf.DUMMYFUNCTION("""COMPUTED_VALUE"""),"Bash/Shell/PowerShell;HTML/CSS;JavaScript;PHP;Python;SQL;TypeScript")</f>
        <v>Bash/Shell/PowerShell;HTML/CSS;JavaScript;PHP;Python;SQL;TypeScript</v>
      </c>
    </row>
    <row r="6002">
      <c r="A6002" s="3">
        <v>6001.0</v>
      </c>
      <c r="B6002" s="4" t="str">
        <f>IFERROR(__xludf.DUMMYFUNCTION("""COMPUTED_VALUE"""),"Bash/Shell/PowerShell;Go;Python")</f>
        <v>Bash/Shell/PowerShell;Go;Python</v>
      </c>
    </row>
    <row r="6003">
      <c r="A6003" s="3">
        <v>6002.0</v>
      </c>
      <c r="B6003" s="4" t="str">
        <f>IFERROR(__xludf.DUMMYFUNCTION("""COMPUTED_VALUE"""),"C#;HTML/CSS;JavaScript;SQL;TypeScript")</f>
        <v>C#;HTML/CSS;JavaScript;SQL;TypeScript</v>
      </c>
    </row>
    <row r="6004">
      <c r="A6004" s="3">
        <v>6003.0</v>
      </c>
      <c r="B6004" s="4" t="str">
        <f>IFERROR(__xludf.DUMMYFUNCTION("""COMPUTED_VALUE"""),"Bash/Shell/PowerShell;HTML/CSS;Java;Python")</f>
        <v>Bash/Shell/PowerShell;HTML/CSS;Java;Python</v>
      </c>
    </row>
    <row r="6005">
      <c r="A6005" s="3">
        <v>6004.0</v>
      </c>
      <c r="B6005" s="4" t="str">
        <f>IFERROR(__xludf.DUMMYFUNCTION("""COMPUTED_VALUE"""),"Java;JavaScript;Python;Swift")</f>
        <v>Java;JavaScript;Python;Swift</v>
      </c>
    </row>
    <row r="6006">
      <c r="A6006" s="3">
        <v>6005.0</v>
      </c>
      <c r="B6006" s="4" t="str">
        <f>IFERROR(__xludf.DUMMYFUNCTION("""COMPUTED_VALUE"""),"HTML/CSS;Java;JavaScript;Python;SQL;Other(s):")</f>
        <v>HTML/CSS;Java;JavaScript;Python;SQL;Other(s):</v>
      </c>
    </row>
    <row r="6007">
      <c r="A6007" s="3">
        <v>6006.0</v>
      </c>
      <c r="B6007" s="4" t="str">
        <f>IFERROR(__xludf.DUMMYFUNCTION("""COMPUTED_VALUE"""),"Bash/Shell/PowerShell;C#;HTML/CSS;JavaScript;PHP;SQL")</f>
        <v>Bash/Shell/PowerShell;C#;HTML/CSS;JavaScript;PHP;SQL</v>
      </c>
    </row>
    <row r="6008">
      <c r="A6008" s="3">
        <v>6007.0</v>
      </c>
      <c r="B6008" s="4" t="str">
        <f>IFERROR(__xludf.DUMMYFUNCTION("""COMPUTED_VALUE"""),"Bash/Shell/PowerShell;C#;HTML/CSS;Java;JavaScript;SQL")</f>
        <v>Bash/Shell/PowerShell;C#;HTML/CSS;Java;JavaScript;SQL</v>
      </c>
    </row>
    <row r="6009">
      <c r="A6009" s="3">
        <v>6008.0</v>
      </c>
      <c r="B6009" s="4" t="str">
        <f>IFERROR(__xludf.DUMMYFUNCTION("""COMPUTED_VALUE"""),"C++")</f>
        <v>C++</v>
      </c>
    </row>
    <row r="6010">
      <c r="A6010" s="3">
        <v>6009.0</v>
      </c>
      <c r="B6010" s="4" t="str">
        <f>IFERROR(__xludf.DUMMYFUNCTION("""COMPUTED_VALUE"""),"Bash/Shell/PowerShell;HTML/CSS;JavaScript")</f>
        <v>Bash/Shell/PowerShell;HTML/CSS;JavaScript</v>
      </c>
    </row>
    <row r="6011">
      <c r="A6011" s="3">
        <v>6010.0</v>
      </c>
      <c r="B6011" s="4" t="str">
        <f>IFERROR(__xludf.DUMMYFUNCTION("""COMPUTED_VALUE"""),"C#;HTML/CSS;Java;JavaScript;PHP;SQL")</f>
        <v>C#;HTML/CSS;Java;JavaScript;PHP;SQL</v>
      </c>
    </row>
    <row r="6012">
      <c r="A6012" s="3">
        <v>6011.0</v>
      </c>
      <c r="B6012" s="4" t="str">
        <f>IFERROR(__xludf.DUMMYFUNCTION("""COMPUTED_VALUE"""),"HTML/CSS;Java;Kotlin;Python")</f>
        <v>HTML/CSS;Java;Kotlin;Python</v>
      </c>
    </row>
    <row r="6013">
      <c r="A6013" s="3">
        <v>6012.0</v>
      </c>
      <c r="B6013" s="4" t="str">
        <f>IFERROR(__xludf.DUMMYFUNCTION("""COMPUTED_VALUE"""),"Java;JavaScript")</f>
        <v>Java;JavaScript</v>
      </c>
    </row>
    <row r="6014">
      <c r="A6014" s="3">
        <v>6013.0</v>
      </c>
      <c r="B6014" s="4" t="str">
        <f>IFERROR(__xludf.DUMMYFUNCTION("""COMPUTED_VALUE"""),"HTML/CSS;JavaScript")</f>
        <v>HTML/CSS;JavaScript</v>
      </c>
    </row>
    <row r="6015">
      <c r="A6015" s="3">
        <v>6014.0</v>
      </c>
      <c r="B6015" s="4" t="str">
        <f>IFERROR(__xludf.DUMMYFUNCTION("""COMPUTED_VALUE"""),"HTML/CSS;Java;JavaScript;PHP;Python;SQL")</f>
        <v>HTML/CSS;Java;JavaScript;PHP;Python;SQL</v>
      </c>
    </row>
    <row r="6016">
      <c r="A6016" s="3">
        <v>6015.0</v>
      </c>
      <c r="B6016" s="4" t="str">
        <f>IFERROR(__xludf.DUMMYFUNCTION("""COMPUTED_VALUE"""),"Bash/Shell/PowerShell;HTML/CSS;Java;JavaScript;Python;SQL")</f>
        <v>Bash/Shell/PowerShell;HTML/CSS;Java;JavaScript;Python;SQL</v>
      </c>
    </row>
    <row r="6017">
      <c r="A6017" s="3">
        <v>6016.0</v>
      </c>
      <c r="B6017" s="4" t="str">
        <f>IFERROR(__xludf.DUMMYFUNCTION("""COMPUTED_VALUE"""),"C#;Java;SQL")</f>
        <v>C#;Java;SQL</v>
      </c>
    </row>
    <row r="6018">
      <c r="A6018" s="3">
        <v>6017.0</v>
      </c>
      <c r="B6018" s="4" t="str">
        <f>IFERROR(__xludf.DUMMYFUNCTION("""COMPUTED_VALUE"""),"HTML/CSS;JavaScript;PHP;Python;SQL")</f>
        <v>HTML/CSS;JavaScript;PHP;Python;SQL</v>
      </c>
    </row>
    <row r="6019">
      <c r="A6019" s="3">
        <v>6018.0</v>
      </c>
      <c r="B6019" s="4" t="str">
        <f>IFERROR(__xludf.DUMMYFUNCTION("""COMPUTED_VALUE"""),"C#;HTML/CSS;Java;JavaScript;SQL")</f>
        <v>C#;HTML/CSS;Java;JavaScript;SQL</v>
      </c>
    </row>
    <row r="6020">
      <c r="A6020" s="3">
        <v>6019.0</v>
      </c>
      <c r="B6020" s="4" t="str">
        <f>IFERROR(__xludf.DUMMYFUNCTION("""COMPUTED_VALUE"""),"C#;JavaScript")</f>
        <v>C#;JavaScript</v>
      </c>
    </row>
    <row r="6021">
      <c r="A6021" s="3">
        <v>6020.0</v>
      </c>
      <c r="B6021" s="4" t="str">
        <f>IFERROR(__xludf.DUMMYFUNCTION("""COMPUTED_VALUE"""),"C;C++;C#;HTML/CSS;Java;JavaScript;Kotlin;SQL")</f>
        <v>C;C++;C#;HTML/CSS;Java;JavaScript;Kotlin;SQL</v>
      </c>
    </row>
    <row r="6022">
      <c r="A6022" s="3">
        <v>6021.0</v>
      </c>
      <c r="B6022" s="4" t="str">
        <f>IFERROR(__xludf.DUMMYFUNCTION("""COMPUTED_VALUE"""),"Bash/Shell/PowerShell;C#;HTML/CSS;JavaScript;SQL;WebAssembly")</f>
        <v>Bash/Shell/PowerShell;C#;HTML/CSS;JavaScript;SQL;WebAssembly</v>
      </c>
    </row>
    <row r="6023">
      <c r="A6023" s="3">
        <v>6022.0</v>
      </c>
      <c r="B6023" s="4" t="str">
        <f>IFERROR(__xludf.DUMMYFUNCTION("""COMPUTED_VALUE"""),"HTML/CSS;JavaScript;PHP;TypeScript")</f>
        <v>HTML/CSS;JavaScript;PHP;TypeScript</v>
      </c>
    </row>
    <row r="6024">
      <c r="A6024" s="3">
        <v>6023.0</v>
      </c>
      <c r="B6024" s="4" t="str">
        <f>IFERROR(__xludf.DUMMYFUNCTION("""COMPUTED_VALUE"""),"Bash/Shell/PowerShell;C#;Java;JavaScript;Python")</f>
        <v>Bash/Shell/PowerShell;C#;Java;JavaScript;Python</v>
      </c>
    </row>
    <row r="6025">
      <c r="A6025" s="3">
        <v>6024.0</v>
      </c>
      <c r="B6025" s="4" t="str">
        <f>IFERROR(__xludf.DUMMYFUNCTION("""COMPUTED_VALUE"""),"C++;C#;Java;PHP;Python;Ruby;TypeScript")</f>
        <v>C++;C#;Java;PHP;Python;Ruby;TypeScript</v>
      </c>
    </row>
    <row r="6026">
      <c r="A6026" s="3">
        <v>6025.0</v>
      </c>
      <c r="B6026" s="4" t="str">
        <f>IFERROR(__xludf.DUMMYFUNCTION("""COMPUTED_VALUE"""),"HTML/CSS;Java;JavaScript;Scala;SQL")</f>
        <v>HTML/CSS;Java;JavaScript;Scala;SQL</v>
      </c>
    </row>
    <row r="6027">
      <c r="A6027" s="3">
        <v>6026.0</v>
      </c>
      <c r="B6027" s="4" t="str">
        <f>IFERROR(__xludf.DUMMYFUNCTION("""COMPUTED_VALUE"""),"Python")</f>
        <v>Python</v>
      </c>
    </row>
    <row r="6028">
      <c r="A6028" s="3">
        <v>6027.0</v>
      </c>
      <c r="B6028" s="4" t="str">
        <f>IFERROR(__xludf.DUMMYFUNCTION("""COMPUTED_VALUE"""),"Bash/Shell/PowerShell;HTML/CSS;JavaScript;Python;TypeScript")</f>
        <v>Bash/Shell/PowerShell;HTML/CSS;JavaScript;Python;TypeScript</v>
      </c>
    </row>
    <row r="6029">
      <c r="A6029" s="3">
        <v>6028.0</v>
      </c>
      <c r="B6029" s="4" t="str">
        <f>IFERROR(__xludf.DUMMYFUNCTION("""COMPUTED_VALUE"""),"Bash/Shell/PowerShell;C#;HTML/CSS;JavaScript;SQL")</f>
        <v>Bash/Shell/PowerShell;C#;HTML/CSS;JavaScript;SQL</v>
      </c>
    </row>
    <row r="6030">
      <c r="A6030" s="3">
        <v>6029.0</v>
      </c>
      <c r="B6030" s="4" t="str">
        <f>IFERROR(__xludf.DUMMYFUNCTION("""COMPUTED_VALUE"""),"Bash/Shell/PowerShell;JavaScript;Ruby;SQL;TypeScript")</f>
        <v>Bash/Shell/PowerShell;JavaScript;Ruby;SQL;TypeScript</v>
      </c>
    </row>
    <row r="6031">
      <c r="A6031" s="3">
        <v>6030.0</v>
      </c>
      <c r="B6031" s="4" t="str">
        <f>IFERROR(__xludf.DUMMYFUNCTION("""COMPUTED_VALUE"""),"Bash/Shell/PowerShell;HTML/CSS;JavaScript;PHP;Python;SQL;VBA")</f>
        <v>Bash/Shell/PowerShell;HTML/CSS;JavaScript;PHP;Python;SQL;VBA</v>
      </c>
    </row>
    <row r="6032">
      <c r="A6032" s="3">
        <v>6031.0</v>
      </c>
      <c r="B6032" s="4" t="str">
        <f>IFERROR(__xludf.DUMMYFUNCTION("""COMPUTED_VALUE"""),"Python")</f>
        <v>Python</v>
      </c>
    </row>
    <row r="6033">
      <c r="A6033" s="3">
        <v>6032.0</v>
      </c>
      <c r="B6033" s="4" t="str">
        <f>IFERROR(__xludf.DUMMYFUNCTION("""COMPUTED_VALUE"""),"HTML/CSS;Java;JavaScript;Kotlin;Python;SQL;TypeScript")</f>
        <v>HTML/CSS;Java;JavaScript;Kotlin;Python;SQL;TypeScript</v>
      </c>
    </row>
    <row r="6034">
      <c r="A6034" s="3">
        <v>6033.0</v>
      </c>
      <c r="B6034" s="4" t="str">
        <f>IFERROR(__xludf.DUMMYFUNCTION("""COMPUTED_VALUE"""),"C#;HTML/CSS;JavaScript;TypeScript;VBA")</f>
        <v>C#;HTML/CSS;JavaScript;TypeScript;VBA</v>
      </c>
    </row>
    <row r="6035">
      <c r="A6035" s="3">
        <v>6034.0</v>
      </c>
      <c r="B6035" s="4" t="str">
        <f>IFERROR(__xludf.DUMMYFUNCTION("""COMPUTED_VALUE"""),"Bash/Shell/PowerShell;Java;JavaScript;TypeScript")</f>
        <v>Bash/Shell/PowerShell;Java;JavaScript;TypeScript</v>
      </c>
    </row>
    <row r="6036">
      <c r="A6036" s="3">
        <v>6035.0</v>
      </c>
      <c r="B6036" s="4" t="str">
        <f>IFERROR(__xludf.DUMMYFUNCTION("""COMPUTED_VALUE"""),"Bash/Shell/PowerShell;HTML/CSS;JavaScript;Python")</f>
        <v>Bash/Shell/PowerShell;HTML/CSS;JavaScript;Python</v>
      </c>
    </row>
    <row r="6037">
      <c r="A6037" s="3">
        <v>6036.0</v>
      </c>
      <c r="B6037" s="4" t="str">
        <f>IFERROR(__xludf.DUMMYFUNCTION("""COMPUTED_VALUE"""),"HTML/CSS;Java;JavaScript;Python;SQL")</f>
        <v>HTML/CSS;Java;JavaScript;Python;SQL</v>
      </c>
    </row>
    <row r="6038">
      <c r="A6038" s="3">
        <v>6037.0</v>
      </c>
      <c r="B6038" s="4" t="str">
        <f>IFERROR(__xludf.DUMMYFUNCTION("""COMPUTED_VALUE"""),"C;HTML/CSS;Java;JavaScript;PHP;TypeScript")</f>
        <v>C;HTML/CSS;Java;JavaScript;PHP;TypeScript</v>
      </c>
    </row>
    <row r="6039">
      <c r="A6039" s="3">
        <v>6038.0</v>
      </c>
      <c r="B6039" s="4" t="str">
        <f>IFERROR(__xludf.DUMMYFUNCTION("""COMPUTED_VALUE"""),"C++;C#;PHP;Rust;SQL")</f>
        <v>C++;C#;PHP;Rust;SQL</v>
      </c>
    </row>
    <row r="6040">
      <c r="A6040" s="3">
        <v>6039.0</v>
      </c>
      <c r="B6040" s="4" t="str">
        <f>IFERROR(__xludf.DUMMYFUNCTION("""COMPUTED_VALUE"""),"Assembly;Bash/Shell/PowerShell;C;C++;HTML/CSS;PHP;Python;SQL")</f>
        <v>Assembly;Bash/Shell/PowerShell;C;C++;HTML/CSS;PHP;Python;SQL</v>
      </c>
    </row>
    <row r="6041">
      <c r="A6041" s="3">
        <v>6040.0</v>
      </c>
      <c r="B6041" s="4" t="str">
        <f>IFERROR(__xludf.DUMMYFUNCTION("""COMPUTED_VALUE"""),"C;C++;C#;HTML/CSS;JavaScript;SQL;VBA")</f>
        <v>C;C++;C#;HTML/CSS;JavaScript;SQL;VBA</v>
      </c>
    </row>
    <row r="6042">
      <c r="A6042" s="3">
        <v>6041.0</v>
      </c>
      <c r="B6042" s="4" t="str">
        <f>IFERROR(__xludf.DUMMYFUNCTION("""COMPUTED_VALUE"""),"Java;JavaScript;PHP;SQL")</f>
        <v>Java;JavaScript;PHP;SQL</v>
      </c>
    </row>
    <row r="6043">
      <c r="A6043" s="3">
        <v>6042.0</v>
      </c>
      <c r="B6043" s="4" t="str">
        <f>IFERROR(__xludf.DUMMYFUNCTION("""COMPUTED_VALUE"""),"Bash/Shell/PowerShell;C;HTML/CSS;Java;JavaScript;Python;Ruby")</f>
        <v>Bash/Shell/PowerShell;C;HTML/CSS;Java;JavaScript;Python;Ruby</v>
      </c>
    </row>
    <row r="6044">
      <c r="A6044" s="3">
        <v>6043.0</v>
      </c>
      <c r="B6044" s="4" t="str">
        <f>IFERROR(__xludf.DUMMYFUNCTION("""COMPUTED_VALUE"""),"Bash/Shell/PowerShell;C#;HTML/CSS;JavaScript;SQL;TypeScript")</f>
        <v>Bash/Shell/PowerShell;C#;HTML/CSS;JavaScript;SQL;TypeScript</v>
      </c>
    </row>
    <row r="6045">
      <c r="A6045" s="3">
        <v>6044.0</v>
      </c>
      <c r="B6045" s="4" t="str">
        <f>IFERROR(__xludf.DUMMYFUNCTION("""COMPUTED_VALUE"""),"Bash/Shell/PowerShell;HTML/CSS;Python;SQL;VBA")</f>
        <v>Bash/Shell/PowerShell;HTML/CSS;Python;SQL;VBA</v>
      </c>
    </row>
    <row r="6046">
      <c r="A6046" s="3">
        <v>6045.0</v>
      </c>
      <c r="B6046" s="4" t="str">
        <f>IFERROR(__xludf.DUMMYFUNCTION("""COMPUTED_VALUE"""),"HTML/CSS;JavaScript;Rust;Swift;TypeScript;WebAssembly")</f>
        <v>HTML/CSS;JavaScript;Rust;Swift;TypeScript;WebAssembly</v>
      </c>
    </row>
    <row r="6047">
      <c r="A6047" s="3">
        <v>6046.0</v>
      </c>
      <c r="B6047" s="4" t="str">
        <f>IFERROR(__xludf.DUMMYFUNCTION("""COMPUTED_VALUE"""),"Assembly;Bash/Shell/PowerShell;C;C++;HTML/CSS;Java;JavaScript;Python;SQL;VBA")</f>
        <v>Assembly;Bash/Shell/PowerShell;C;C++;HTML/CSS;Java;JavaScript;Python;SQL;VBA</v>
      </c>
    </row>
    <row r="6048">
      <c r="A6048" s="3">
        <v>6047.0</v>
      </c>
      <c r="B6048" s="4" t="str">
        <f>IFERROR(__xludf.DUMMYFUNCTION("""COMPUTED_VALUE"""),"Assembly;Bash/Shell/PowerShell;C;C++;HTML/CSS;JavaScript;Other(s):")</f>
        <v>Assembly;Bash/Shell/PowerShell;C;C++;HTML/CSS;JavaScript;Other(s):</v>
      </c>
    </row>
    <row r="6049">
      <c r="A6049" s="3">
        <v>6048.0</v>
      </c>
      <c r="B6049" s="4" t="str">
        <f>IFERROR(__xludf.DUMMYFUNCTION("""COMPUTED_VALUE"""),"HTML/CSS;JavaScript;Ruby;SQL")</f>
        <v>HTML/CSS;JavaScript;Ruby;SQL</v>
      </c>
    </row>
    <row r="6050">
      <c r="A6050" s="3">
        <v>6049.0</v>
      </c>
      <c r="B6050" s="4" t="str">
        <f>IFERROR(__xludf.DUMMYFUNCTION("""COMPUTED_VALUE"""),"C++;HTML/CSS;Java;Python")</f>
        <v>C++;HTML/CSS;Java;Python</v>
      </c>
    </row>
    <row r="6051">
      <c r="A6051" s="3">
        <v>6050.0</v>
      </c>
      <c r="B6051" s="4" t="str">
        <f>IFERROR(__xludf.DUMMYFUNCTION("""COMPUTED_VALUE"""),"HTML/CSS;JavaScript")</f>
        <v>HTML/CSS;JavaScript</v>
      </c>
    </row>
    <row r="6052">
      <c r="A6052" s="3">
        <v>6051.0</v>
      </c>
      <c r="B6052" s="4" t="str">
        <f>IFERROR(__xludf.DUMMYFUNCTION("""COMPUTED_VALUE"""),"C++;HTML/CSS")</f>
        <v>C++;HTML/CSS</v>
      </c>
    </row>
    <row r="6053">
      <c r="A6053" s="3">
        <v>6052.0</v>
      </c>
      <c r="B6053" s="4" t="str">
        <f>IFERROR(__xludf.DUMMYFUNCTION("""COMPUTED_VALUE"""),"Java")</f>
        <v>Java</v>
      </c>
    </row>
    <row r="6054">
      <c r="A6054" s="3">
        <v>6053.0</v>
      </c>
      <c r="B6054" s="4" t="str">
        <f>IFERROR(__xludf.DUMMYFUNCTION("""COMPUTED_VALUE"""),"Assembly;C;C++;C#;Java;Scala;SQL")</f>
        <v>Assembly;C;C++;C#;Java;Scala;SQL</v>
      </c>
    </row>
    <row r="6055">
      <c r="A6055" s="3">
        <v>6054.0</v>
      </c>
      <c r="B6055" s="4" t="str">
        <f>IFERROR(__xludf.DUMMYFUNCTION("""COMPUTED_VALUE"""),"Java;JavaScript;Kotlin")</f>
        <v>Java;JavaScript;Kotlin</v>
      </c>
    </row>
    <row r="6056">
      <c r="A6056" s="3">
        <v>6055.0</v>
      </c>
      <c r="B6056" s="4" t="str">
        <f>IFERROR(__xludf.DUMMYFUNCTION("""COMPUTED_VALUE"""),"C#;HTML/CSS;JavaScript")</f>
        <v>C#;HTML/CSS;JavaScript</v>
      </c>
    </row>
    <row r="6057">
      <c r="A6057" s="3">
        <v>6056.0</v>
      </c>
      <c r="B6057" s="4" t="str">
        <f>IFERROR(__xludf.DUMMYFUNCTION("""COMPUTED_VALUE"""),"Bash/Shell/PowerShell;C++;C#;HTML/CSS;Java;JavaScript;Python;SQL")</f>
        <v>Bash/Shell/PowerShell;C++;C#;HTML/CSS;Java;JavaScript;Python;SQL</v>
      </c>
    </row>
    <row r="6058">
      <c r="A6058" s="3">
        <v>6057.0</v>
      </c>
      <c r="B6058" s="4" t="str">
        <f>IFERROR(__xludf.DUMMYFUNCTION("""COMPUTED_VALUE"""),"Assembly;Bash/Shell/PowerShell;C;C++;C#;HTML/CSS;Other(s):")</f>
        <v>Assembly;Bash/Shell/PowerShell;C;C++;C#;HTML/CSS;Other(s):</v>
      </c>
    </row>
    <row r="6059">
      <c r="A6059" s="3">
        <v>6058.0</v>
      </c>
      <c r="B6059" s="4" t="str">
        <f>IFERROR(__xludf.DUMMYFUNCTION("""COMPUTED_VALUE"""),"Bash/Shell/PowerShell;HTML/CSS;JavaScript;Python")</f>
        <v>Bash/Shell/PowerShell;HTML/CSS;JavaScript;Python</v>
      </c>
    </row>
    <row r="6060">
      <c r="A6060" s="3">
        <v>6059.0</v>
      </c>
      <c r="B6060" s="4" t="str">
        <f>IFERROR(__xludf.DUMMYFUNCTION("""COMPUTED_VALUE"""),"C#;HTML/CSS;JavaScript;Ruby")</f>
        <v>C#;HTML/CSS;JavaScript;Ruby</v>
      </c>
    </row>
    <row r="6061">
      <c r="A6061" s="3">
        <v>6060.0</v>
      </c>
      <c r="B6061" s="4" t="str">
        <f>IFERROR(__xludf.DUMMYFUNCTION("""COMPUTED_VALUE"""),"C#;HTML/CSS;Java;JavaScript;Kotlin;PHP;SQL;Swift;VBA;Other(s):")</f>
        <v>C#;HTML/CSS;Java;JavaScript;Kotlin;PHP;SQL;Swift;VBA;Other(s):</v>
      </c>
    </row>
    <row r="6062">
      <c r="A6062" s="3">
        <v>6061.0</v>
      </c>
      <c r="B6062" s="4" t="str">
        <f>IFERROR(__xludf.DUMMYFUNCTION("""COMPUTED_VALUE"""),"C#;Go;Java;JavaScript;PHP;SQL;Other(s):")</f>
        <v>C#;Go;Java;JavaScript;PHP;SQL;Other(s):</v>
      </c>
    </row>
    <row r="6063">
      <c r="A6063" s="3">
        <v>6062.0</v>
      </c>
      <c r="B6063" s="4" t="str">
        <f>IFERROR(__xludf.DUMMYFUNCTION("""COMPUTED_VALUE"""),"Bash/Shell/PowerShell;HTML/CSS;JavaScript;VBA")</f>
        <v>Bash/Shell/PowerShell;HTML/CSS;JavaScript;VBA</v>
      </c>
    </row>
    <row r="6064">
      <c r="A6064" s="3">
        <v>6063.0</v>
      </c>
      <c r="B6064" s="4" t="str">
        <f>IFERROR(__xludf.DUMMYFUNCTION("""COMPUTED_VALUE"""),"C;C++;C#;HTML/CSS;Java;JavaScript;Python;SQL")</f>
        <v>C;C++;C#;HTML/CSS;Java;JavaScript;Python;SQL</v>
      </c>
    </row>
    <row r="6065">
      <c r="A6065" s="3">
        <v>6064.0</v>
      </c>
      <c r="B6065" s="4" t="str">
        <f>IFERROR(__xludf.DUMMYFUNCTION("""COMPUTED_VALUE"""),"Python;Other(s):")</f>
        <v>Python;Other(s):</v>
      </c>
    </row>
    <row r="6066">
      <c r="A6066" s="3">
        <v>6065.0</v>
      </c>
      <c r="B6066" s="4" t="str">
        <f>IFERROR(__xludf.DUMMYFUNCTION("""COMPUTED_VALUE"""),"Bash/Shell/PowerShell;C;C++;HTML/CSS;Java;JavaScript;PHP;Python;Rust;SQL;TypeScript")</f>
        <v>Bash/Shell/PowerShell;C;C++;HTML/CSS;Java;JavaScript;PHP;Python;Rust;SQL;TypeScript</v>
      </c>
    </row>
    <row r="6067">
      <c r="A6067" s="3">
        <v>6066.0</v>
      </c>
      <c r="B6067" s="4" t="str">
        <f>IFERROR(__xludf.DUMMYFUNCTION("""COMPUTED_VALUE"""),"C#;HTML/CSS;JavaScript;SQL")</f>
        <v>C#;HTML/CSS;JavaScript;SQL</v>
      </c>
    </row>
    <row r="6068">
      <c r="A6068" s="3">
        <v>6067.0</v>
      </c>
      <c r="B6068" s="4" t="str">
        <f>IFERROR(__xludf.DUMMYFUNCTION("""COMPUTED_VALUE"""),"Bash/Shell/PowerShell;Python;SQL")</f>
        <v>Bash/Shell/PowerShell;Python;SQL</v>
      </c>
    </row>
    <row r="6069">
      <c r="A6069" s="3">
        <v>6068.0</v>
      </c>
      <c r="B6069" s="4" t="str">
        <f>IFERROR(__xludf.DUMMYFUNCTION("""COMPUTED_VALUE"""),"Bash/Shell/PowerShell;HTML/CSS;JavaScript;Python;Ruby;SQL")</f>
        <v>Bash/Shell/PowerShell;HTML/CSS;JavaScript;Python;Ruby;SQL</v>
      </c>
    </row>
    <row r="6070">
      <c r="A6070" s="3">
        <v>6069.0</v>
      </c>
      <c r="B6070" s="4" t="str">
        <f>IFERROR(__xludf.DUMMYFUNCTION("""COMPUTED_VALUE"""),"Bash/Shell/PowerShell;C++;C#;JavaScript;Python")</f>
        <v>Bash/Shell/PowerShell;C++;C#;JavaScript;Python</v>
      </c>
    </row>
    <row r="6071">
      <c r="A6071" s="3">
        <v>6070.0</v>
      </c>
      <c r="B6071" s="4" t="str">
        <f>IFERROR(__xludf.DUMMYFUNCTION("""COMPUTED_VALUE"""),"C#;HTML/CSS;Java;JavaScript;Kotlin")</f>
        <v>C#;HTML/CSS;Java;JavaScript;Kotlin</v>
      </c>
    </row>
    <row r="6072">
      <c r="A6072" s="3">
        <v>6071.0</v>
      </c>
      <c r="B6072" s="4" t="str">
        <f>IFERROR(__xludf.DUMMYFUNCTION("""COMPUTED_VALUE"""),"Assembly;Bash/Shell/PowerShell;C++;Java;Python;SQL")</f>
        <v>Assembly;Bash/Shell/PowerShell;C++;Java;Python;SQL</v>
      </c>
    </row>
    <row r="6073">
      <c r="A6073" s="3">
        <v>6072.0</v>
      </c>
      <c r="B6073" s="4" t="str">
        <f>IFERROR(__xludf.DUMMYFUNCTION("""COMPUTED_VALUE"""),"Kotlin;Objective-C")</f>
        <v>Kotlin;Objective-C</v>
      </c>
    </row>
    <row r="6074">
      <c r="A6074" s="3">
        <v>6073.0</v>
      </c>
      <c r="B6074" s="4" t="str">
        <f>IFERROR(__xludf.DUMMYFUNCTION("""COMPUTED_VALUE"""),"C#;Clojure;Go;HTML/CSS;JavaScript;SQL")</f>
        <v>C#;Clojure;Go;HTML/CSS;JavaScript;SQL</v>
      </c>
    </row>
    <row r="6075">
      <c r="A6075" s="3">
        <v>6074.0</v>
      </c>
      <c r="B6075" s="4" t="str">
        <f>IFERROR(__xludf.DUMMYFUNCTION("""COMPUTED_VALUE"""),"Bash/Shell/PowerShell;C++;Java;Python")</f>
        <v>Bash/Shell/PowerShell;C++;Java;Python</v>
      </c>
    </row>
    <row r="6076">
      <c r="A6076" s="3">
        <v>6075.0</v>
      </c>
      <c r="B6076" s="4" t="str">
        <f>IFERROR(__xludf.DUMMYFUNCTION("""COMPUTED_VALUE"""),"JavaScript;PHP;SQL")</f>
        <v>JavaScript;PHP;SQL</v>
      </c>
    </row>
    <row r="6077">
      <c r="A6077" s="3">
        <v>6076.0</v>
      </c>
      <c r="B6077" s="4" t="str">
        <f>IFERROR(__xludf.DUMMYFUNCTION("""COMPUTED_VALUE"""),"Bash/Shell/PowerShell;HTML/CSS;JavaScript;PHP;SQL")</f>
        <v>Bash/Shell/PowerShell;HTML/CSS;JavaScript;PHP;SQL</v>
      </c>
    </row>
    <row r="6078">
      <c r="A6078" s="3">
        <v>6077.0</v>
      </c>
      <c r="B6078" s="4" t="str">
        <f>IFERROR(__xludf.DUMMYFUNCTION("""COMPUTED_VALUE"""),"Python;Ruby;SQL")</f>
        <v>Python;Ruby;SQL</v>
      </c>
    </row>
    <row r="6079">
      <c r="A6079" s="3">
        <v>6078.0</v>
      </c>
      <c r="B6079" s="4" t="str">
        <f>IFERROR(__xludf.DUMMYFUNCTION("""COMPUTED_VALUE"""),"Bash/Shell/PowerShell;HTML/CSS;Java;JavaScript;SQL")</f>
        <v>Bash/Shell/PowerShell;HTML/CSS;Java;JavaScript;SQL</v>
      </c>
    </row>
    <row r="6080">
      <c r="A6080" s="3">
        <v>6079.0</v>
      </c>
      <c r="B6080" s="4" t="str">
        <f>IFERROR(__xludf.DUMMYFUNCTION("""COMPUTED_VALUE"""),"Bash/Shell/PowerShell;C#;F#;HTML/CSS;JavaScript;Python;R;SQL;TypeScript")</f>
        <v>Bash/Shell/PowerShell;C#;F#;HTML/CSS;JavaScript;Python;R;SQL;TypeScript</v>
      </c>
    </row>
    <row r="6081">
      <c r="A6081" s="3">
        <v>6080.0</v>
      </c>
      <c r="B6081" s="4" t="str">
        <f>IFERROR(__xludf.DUMMYFUNCTION("""COMPUTED_VALUE"""),"Bash/Shell/PowerShell;Python;R;SQL;VBA")</f>
        <v>Bash/Shell/PowerShell;Python;R;SQL;VBA</v>
      </c>
    </row>
    <row r="6082">
      <c r="A6082" s="3">
        <v>6081.0</v>
      </c>
      <c r="B6082" s="4" t="str">
        <f>IFERROR(__xludf.DUMMYFUNCTION("""COMPUTED_VALUE"""),"Bash/Shell/PowerShell;HTML/CSS;Java;JavaScript;PHP;Python;SQL;TypeScript")</f>
        <v>Bash/Shell/PowerShell;HTML/CSS;Java;JavaScript;PHP;Python;SQL;TypeScript</v>
      </c>
    </row>
    <row r="6083">
      <c r="A6083" s="3">
        <v>6082.0</v>
      </c>
      <c r="B6083" s="4" t="str">
        <f>IFERROR(__xludf.DUMMYFUNCTION("""COMPUTED_VALUE"""),"C++;HTML/CSS;JavaScript;PHP;Ruby;SQL")</f>
        <v>C++;HTML/CSS;JavaScript;PHP;Ruby;SQL</v>
      </c>
    </row>
    <row r="6084">
      <c r="A6084" s="3">
        <v>6083.0</v>
      </c>
      <c r="B6084" s="4" t="str">
        <f>IFERROR(__xludf.DUMMYFUNCTION("""COMPUTED_VALUE"""),"Bash/Shell/PowerShell;C;C++;HTML/CSS;JavaScript;Python;Ruby")</f>
        <v>Bash/Shell/PowerShell;C;C++;HTML/CSS;JavaScript;Python;Ruby</v>
      </c>
    </row>
    <row r="6085">
      <c r="A6085" s="3">
        <v>6084.0</v>
      </c>
      <c r="B6085" s="4" t="str">
        <f>IFERROR(__xludf.DUMMYFUNCTION("""COMPUTED_VALUE"""),"Go;Java;Python;TypeScript")</f>
        <v>Go;Java;Python;TypeScript</v>
      </c>
    </row>
    <row r="6086">
      <c r="A6086" s="3">
        <v>6085.0</v>
      </c>
      <c r="B6086" s="4" t="str">
        <f>IFERROR(__xludf.DUMMYFUNCTION("""COMPUTED_VALUE"""),"Bash/Shell/PowerShell;HTML/CSS;JavaScript;PHP;SQL")</f>
        <v>Bash/Shell/PowerShell;HTML/CSS;JavaScript;PHP;SQL</v>
      </c>
    </row>
    <row r="6087">
      <c r="A6087" s="3">
        <v>6086.0</v>
      </c>
      <c r="B6087" s="4" t="str">
        <f>IFERROR(__xludf.DUMMYFUNCTION("""COMPUTED_VALUE"""),"Bash/Shell/PowerShell;Go;HTML/CSS;Java;JavaScript;Objective-C;PHP;Ruby;SQL")</f>
        <v>Bash/Shell/PowerShell;Go;HTML/CSS;Java;JavaScript;Objective-C;PHP;Ruby;SQL</v>
      </c>
    </row>
    <row r="6088">
      <c r="A6088" s="3">
        <v>6087.0</v>
      </c>
      <c r="B6088" s="4" t="str">
        <f>IFERROR(__xludf.DUMMYFUNCTION("""COMPUTED_VALUE"""),"HTML/CSS;JavaScript;SQL;Other(s):")</f>
        <v>HTML/CSS;JavaScript;SQL;Other(s):</v>
      </c>
    </row>
    <row r="6089">
      <c r="A6089" s="3">
        <v>6088.0</v>
      </c>
      <c r="B6089" s="4" t="str">
        <f>IFERROR(__xludf.DUMMYFUNCTION("""COMPUTED_VALUE"""),"C++;Java;JavaScript;Kotlin;Objective-C;Python;Scala;TypeScript")</f>
        <v>C++;Java;JavaScript;Kotlin;Objective-C;Python;Scala;TypeScript</v>
      </c>
    </row>
    <row r="6090">
      <c r="A6090" s="3">
        <v>6089.0</v>
      </c>
      <c r="B6090" s="4" t="str">
        <f>IFERROR(__xludf.DUMMYFUNCTION("""COMPUTED_VALUE"""),"Bash/Shell/PowerShell;HTML/CSS;Java;JavaScript;TypeScript")</f>
        <v>Bash/Shell/PowerShell;HTML/CSS;Java;JavaScript;TypeScript</v>
      </c>
    </row>
    <row r="6091">
      <c r="A6091" s="3">
        <v>6090.0</v>
      </c>
      <c r="B6091" s="4" t="str">
        <f>IFERROR(__xludf.DUMMYFUNCTION("""COMPUTED_VALUE"""),"Bash/Shell/PowerShell;HTML/CSS;Java;Rust")</f>
        <v>Bash/Shell/PowerShell;HTML/CSS;Java;Rust</v>
      </c>
    </row>
    <row r="6092">
      <c r="A6092" s="3">
        <v>6091.0</v>
      </c>
      <c r="B6092" s="4" t="str">
        <f>IFERROR(__xludf.DUMMYFUNCTION("""COMPUTED_VALUE"""),"Assembly;Python;R;VBA")</f>
        <v>Assembly;Python;R;VBA</v>
      </c>
    </row>
    <row r="6093">
      <c r="A6093" s="3">
        <v>6092.0</v>
      </c>
      <c r="B6093" s="4" t="str">
        <f>IFERROR(__xludf.DUMMYFUNCTION("""COMPUTED_VALUE"""),"Bash/Shell/PowerShell;C#;Go;JavaScript;SQL;TypeScript")</f>
        <v>Bash/Shell/PowerShell;C#;Go;JavaScript;SQL;TypeScript</v>
      </c>
    </row>
    <row r="6094">
      <c r="A6094" s="3">
        <v>6093.0</v>
      </c>
      <c r="B6094" s="4" t="str">
        <f>IFERROR(__xludf.DUMMYFUNCTION("""COMPUTED_VALUE"""),"Java;Python")</f>
        <v>Java;Python</v>
      </c>
    </row>
    <row r="6095">
      <c r="A6095" s="3">
        <v>6094.0</v>
      </c>
      <c r="B6095" s="4" t="str">
        <f>IFERROR(__xludf.DUMMYFUNCTION("""COMPUTED_VALUE"""),"C#;Java;Python")</f>
        <v>C#;Java;Python</v>
      </c>
    </row>
    <row r="6096">
      <c r="A6096" s="3">
        <v>6095.0</v>
      </c>
      <c r="B6096" s="4" t="str">
        <f>IFERROR(__xludf.DUMMYFUNCTION("""COMPUTED_VALUE"""),"HTML/CSS;JavaScript;Python;SQL")</f>
        <v>HTML/CSS;JavaScript;Python;SQL</v>
      </c>
    </row>
    <row r="6097">
      <c r="A6097" s="3">
        <v>6096.0</v>
      </c>
      <c r="B6097" s="4" t="str">
        <f>IFERROR(__xludf.DUMMYFUNCTION("""COMPUTED_VALUE"""),"HTML/CSS;JavaScript;PHP")</f>
        <v>HTML/CSS;JavaScript;PHP</v>
      </c>
    </row>
    <row r="6098">
      <c r="A6098" s="3">
        <v>6097.0</v>
      </c>
      <c r="B6098" s="4" t="str">
        <f>IFERROR(__xludf.DUMMYFUNCTION("""COMPUTED_VALUE"""),"C;C++;Objective-C;SQL;Swift")</f>
        <v>C;C++;Objective-C;SQL;Swift</v>
      </c>
    </row>
    <row r="6099">
      <c r="A6099" s="3">
        <v>6098.0</v>
      </c>
      <c r="B6099" s="4" t="str">
        <f>IFERROR(__xludf.DUMMYFUNCTION("""COMPUTED_VALUE"""),"C#;HTML/CSS;JavaScript;SQL")</f>
        <v>C#;HTML/CSS;JavaScript;SQL</v>
      </c>
    </row>
    <row r="6100">
      <c r="A6100" s="3">
        <v>6099.0</v>
      </c>
      <c r="B6100" s="4" t="str">
        <f>IFERROR(__xludf.DUMMYFUNCTION("""COMPUTED_VALUE"""),"Assembly;C++;C#;JavaScript;SQL")</f>
        <v>Assembly;C++;C#;JavaScript;SQL</v>
      </c>
    </row>
    <row r="6101">
      <c r="A6101" s="3">
        <v>6100.0</v>
      </c>
      <c r="B6101" s="4" t="str">
        <f>IFERROR(__xludf.DUMMYFUNCTION("""COMPUTED_VALUE"""),"HTML/CSS;Java;JavaScript;Python")</f>
        <v>HTML/CSS;Java;JavaScript;Python</v>
      </c>
    </row>
    <row r="6102">
      <c r="A6102" s="3">
        <v>6101.0</v>
      </c>
      <c r="B6102" s="4" t="str">
        <f>IFERROR(__xludf.DUMMYFUNCTION("""COMPUTED_VALUE"""),"Java;SQL")</f>
        <v>Java;SQL</v>
      </c>
    </row>
    <row r="6103">
      <c r="A6103" s="3">
        <v>6102.0</v>
      </c>
      <c r="B6103" s="4" t="str">
        <f>IFERROR(__xludf.DUMMYFUNCTION("""COMPUTED_VALUE"""),"C;C++")</f>
        <v>C;C++</v>
      </c>
    </row>
    <row r="6104">
      <c r="A6104" s="3">
        <v>6103.0</v>
      </c>
      <c r="B6104" s="4" t="str">
        <f>IFERROR(__xludf.DUMMYFUNCTION("""COMPUTED_VALUE"""),"HTML/CSS;JavaScript;PHP;SQL;TypeScript")</f>
        <v>HTML/CSS;JavaScript;PHP;SQL;TypeScript</v>
      </c>
    </row>
    <row r="6105">
      <c r="A6105" s="3">
        <v>6104.0</v>
      </c>
      <c r="B6105" s="4" t="str">
        <f>IFERROR(__xludf.DUMMYFUNCTION("""COMPUTED_VALUE"""),"Bash/Shell/PowerShell;C#;HTML/CSS;Java;JavaScript;SQL")</f>
        <v>Bash/Shell/PowerShell;C#;HTML/CSS;Java;JavaScript;SQL</v>
      </c>
    </row>
    <row r="6106">
      <c r="A6106" s="3">
        <v>6105.0</v>
      </c>
      <c r="B6106" s="4" t="str">
        <f>IFERROR(__xludf.DUMMYFUNCTION("""COMPUTED_VALUE"""),"Assembly;Bash/Shell/PowerShell;C;C++;Python;Rust")</f>
        <v>Assembly;Bash/Shell/PowerShell;C;C++;Python;Rust</v>
      </c>
    </row>
    <row r="6107">
      <c r="A6107" s="3">
        <v>6106.0</v>
      </c>
      <c r="B6107" s="4" t="str">
        <f>IFERROR(__xludf.DUMMYFUNCTION("""COMPUTED_VALUE"""),"Java;JavaScript;Kotlin;Objective-C;Swift")</f>
        <v>Java;JavaScript;Kotlin;Objective-C;Swift</v>
      </c>
    </row>
    <row r="6108">
      <c r="A6108" s="3">
        <v>6107.0</v>
      </c>
      <c r="B6108" s="4" t="str">
        <f>IFERROR(__xludf.DUMMYFUNCTION("""COMPUTED_VALUE"""),"Bash/Shell/PowerShell;C;HTML/CSS;JavaScript;PHP;Python;SQL")</f>
        <v>Bash/Shell/PowerShell;C;HTML/CSS;JavaScript;PHP;Python;SQL</v>
      </c>
    </row>
    <row r="6109">
      <c r="A6109" s="3">
        <v>6108.0</v>
      </c>
      <c r="B6109" s="4" t="str">
        <f>IFERROR(__xludf.DUMMYFUNCTION("""COMPUTED_VALUE"""),"HTML/CSS;Java;JavaScript;Scala;SQL")</f>
        <v>HTML/CSS;Java;JavaScript;Scala;SQL</v>
      </c>
    </row>
    <row r="6110">
      <c r="A6110" s="3">
        <v>6109.0</v>
      </c>
      <c r="B6110" s="4" t="str">
        <f>IFERROR(__xludf.DUMMYFUNCTION("""COMPUTED_VALUE"""),"HTML/CSS;JavaScript;Objective-C;PHP;SQL")</f>
        <v>HTML/CSS;JavaScript;Objective-C;PHP;SQL</v>
      </c>
    </row>
    <row r="6111">
      <c r="A6111" s="3">
        <v>6110.0</v>
      </c>
      <c r="B6111" s="4" t="str">
        <f>IFERROR(__xludf.DUMMYFUNCTION("""COMPUTED_VALUE"""),"Bash/Shell/PowerShell;PHP;Python;SQL")</f>
        <v>Bash/Shell/PowerShell;PHP;Python;SQL</v>
      </c>
    </row>
    <row r="6112">
      <c r="A6112" s="3">
        <v>6111.0</v>
      </c>
      <c r="B6112" s="4" t="str">
        <f>IFERROR(__xludf.DUMMYFUNCTION("""COMPUTED_VALUE"""),"HTML/CSS;JavaScript;PHP")</f>
        <v>HTML/CSS;JavaScript;PHP</v>
      </c>
    </row>
    <row r="6113">
      <c r="A6113" s="3">
        <v>6112.0</v>
      </c>
      <c r="B6113" s="4" t="str">
        <f>IFERROR(__xludf.DUMMYFUNCTION("""COMPUTED_VALUE"""),"Bash/Shell/PowerShell;C++;C#;Java;SQL")</f>
        <v>Bash/Shell/PowerShell;C++;C#;Java;SQL</v>
      </c>
    </row>
    <row r="6114">
      <c r="A6114" s="3">
        <v>6113.0</v>
      </c>
      <c r="B6114" s="4" t="str">
        <f>IFERROR(__xludf.DUMMYFUNCTION("""COMPUTED_VALUE"""),"Bash/Shell/PowerShell;C;C++;C#;Java")</f>
        <v>Bash/Shell/PowerShell;C;C++;C#;Java</v>
      </c>
    </row>
    <row r="6115">
      <c r="A6115" s="3">
        <v>6114.0</v>
      </c>
      <c r="B6115" s="4" t="str">
        <f>IFERROR(__xludf.DUMMYFUNCTION("""COMPUTED_VALUE"""),"C#;HTML/CSS;JavaScript")</f>
        <v>C#;HTML/CSS;JavaScript</v>
      </c>
    </row>
    <row r="6116">
      <c r="A6116" s="3">
        <v>6115.0</v>
      </c>
      <c r="B6116" s="4" t="str">
        <f>IFERROR(__xludf.DUMMYFUNCTION("""COMPUTED_VALUE"""),"Bash/Shell/PowerShell;Go;HTML/CSS;Java;JavaScript;PHP;TypeScript;Other(s):")</f>
        <v>Bash/Shell/PowerShell;Go;HTML/CSS;Java;JavaScript;PHP;TypeScript;Other(s):</v>
      </c>
    </row>
    <row r="6117">
      <c r="A6117" s="3">
        <v>6116.0</v>
      </c>
      <c r="B6117" s="4" t="str">
        <f>IFERROR(__xludf.DUMMYFUNCTION("""COMPUTED_VALUE"""),"Assembly;Java;Kotlin")</f>
        <v>Assembly;Java;Kotlin</v>
      </c>
    </row>
    <row r="6118">
      <c r="A6118" s="3">
        <v>6117.0</v>
      </c>
      <c r="B6118" s="4" t="str">
        <f>IFERROR(__xludf.DUMMYFUNCTION("""COMPUTED_VALUE"""),"C#")</f>
        <v>C#</v>
      </c>
    </row>
    <row r="6119">
      <c r="A6119" s="3">
        <v>6118.0</v>
      </c>
      <c r="B6119" s="4" t="str">
        <f>IFERROR(__xludf.DUMMYFUNCTION("""COMPUTED_VALUE"""),"C++;C#;HTML/CSS;JavaScript;SQL")</f>
        <v>C++;C#;HTML/CSS;JavaScript;SQL</v>
      </c>
    </row>
    <row r="6120">
      <c r="A6120" s="3">
        <v>6119.0</v>
      </c>
      <c r="B6120" s="4" t="str">
        <f>IFERROR(__xludf.DUMMYFUNCTION("""COMPUTED_VALUE"""),"Bash/Shell/PowerShell;Python;R;SQL")</f>
        <v>Bash/Shell/PowerShell;Python;R;SQL</v>
      </c>
    </row>
    <row r="6121">
      <c r="A6121" s="3">
        <v>6120.0</v>
      </c>
      <c r="B6121" s="4" t="str">
        <f>IFERROR(__xludf.DUMMYFUNCTION("""COMPUTED_VALUE"""),"Bash/Shell/PowerShell;C++;Dart;Go;HTML/CSS;Java;JavaScript;Python;SQL")</f>
        <v>Bash/Shell/PowerShell;C++;Dart;Go;HTML/CSS;Java;JavaScript;Python;SQL</v>
      </c>
    </row>
    <row r="6122">
      <c r="A6122" s="3">
        <v>6121.0</v>
      </c>
      <c r="B6122" s="4" t="str">
        <f>IFERROR(__xludf.DUMMYFUNCTION("""COMPUTED_VALUE"""),"Objective-C;Swift")</f>
        <v>Objective-C;Swift</v>
      </c>
    </row>
    <row r="6123">
      <c r="A6123" s="3">
        <v>6122.0</v>
      </c>
      <c r="B6123" s="4" t="str">
        <f>IFERROR(__xludf.DUMMYFUNCTION("""COMPUTED_VALUE"""),"Bash/Shell/PowerShell;HTML/CSS;JavaScript;PHP")</f>
        <v>Bash/Shell/PowerShell;HTML/CSS;JavaScript;PHP</v>
      </c>
    </row>
    <row r="6124">
      <c r="A6124" s="3">
        <v>6123.0</v>
      </c>
      <c r="B6124" s="4" t="str">
        <f>IFERROR(__xludf.DUMMYFUNCTION("""COMPUTED_VALUE"""),"HTML/CSS;Java;JavaScript;Ruby")</f>
        <v>HTML/CSS;Java;JavaScript;Ruby</v>
      </c>
    </row>
    <row r="6125">
      <c r="A6125" s="3">
        <v>6124.0</v>
      </c>
      <c r="B6125" s="4" t="str">
        <f>IFERROR(__xludf.DUMMYFUNCTION("""COMPUTED_VALUE"""),"C#;Go;HTML/CSS;Java;JavaScript;Kotlin;Objective-C;PHP;SQL;TypeScript")</f>
        <v>C#;Go;HTML/CSS;Java;JavaScript;Kotlin;Objective-C;PHP;SQL;TypeScript</v>
      </c>
    </row>
    <row r="6126">
      <c r="A6126" s="3">
        <v>6125.0</v>
      </c>
      <c r="B6126" s="4" t="str">
        <f>IFERROR(__xludf.DUMMYFUNCTION("""COMPUTED_VALUE"""),"Assembly;C;C++;C#;F#;HTML/CSS;JavaScript;Python;SQL")</f>
        <v>Assembly;C;C++;C#;F#;HTML/CSS;JavaScript;Python;SQL</v>
      </c>
    </row>
    <row r="6127">
      <c r="A6127" s="3">
        <v>6126.0</v>
      </c>
      <c r="B6127" s="4" t="str">
        <f>IFERROR(__xludf.DUMMYFUNCTION("""COMPUTED_VALUE"""),"C;C++;HTML/CSS")</f>
        <v>C;C++;HTML/CSS</v>
      </c>
    </row>
    <row r="6128">
      <c r="A6128" s="3">
        <v>6127.0</v>
      </c>
      <c r="B6128" s="4" t="str">
        <f>IFERROR(__xludf.DUMMYFUNCTION("""COMPUTED_VALUE"""),"JavaScript;Python;SQL")</f>
        <v>JavaScript;Python;SQL</v>
      </c>
    </row>
    <row r="6129">
      <c r="A6129" s="3">
        <v>6128.0</v>
      </c>
      <c r="B6129" s="4" t="str">
        <f>IFERROR(__xludf.DUMMYFUNCTION("""COMPUTED_VALUE"""),"C++;C#;Java;SQL")</f>
        <v>C++;C#;Java;SQL</v>
      </c>
    </row>
    <row r="6130">
      <c r="A6130" s="3">
        <v>6129.0</v>
      </c>
      <c r="B6130" s="4" t="str">
        <f>IFERROR(__xludf.DUMMYFUNCTION("""COMPUTED_VALUE"""),"C#;Python;SQL")</f>
        <v>C#;Python;SQL</v>
      </c>
    </row>
    <row r="6131">
      <c r="A6131" s="3">
        <v>6130.0</v>
      </c>
      <c r="B6131" s="4" t="str">
        <f>IFERROR(__xludf.DUMMYFUNCTION("""COMPUTED_VALUE"""),"C#;HTML/CSS;JavaScript;PHP;SQL;Other(s):")</f>
        <v>C#;HTML/CSS;JavaScript;PHP;SQL;Other(s):</v>
      </c>
    </row>
    <row r="6132">
      <c r="A6132" s="3">
        <v>6131.0</v>
      </c>
      <c r="B6132" s="4" t="str">
        <f>IFERROR(__xludf.DUMMYFUNCTION("""COMPUTED_VALUE"""),"C#;SQL")</f>
        <v>C#;SQL</v>
      </c>
    </row>
    <row r="6133">
      <c r="A6133" s="3">
        <v>6132.0</v>
      </c>
      <c r="B6133" s="4" t="str">
        <f>IFERROR(__xludf.DUMMYFUNCTION("""COMPUTED_VALUE"""),"C++;HTML/CSS;JavaScript;PHP;SQL")</f>
        <v>C++;HTML/CSS;JavaScript;PHP;SQL</v>
      </c>
    </row>
    <row r="6134">
      <c r="A6134" s="3">
        <v>6133.0</v>
      </c>
      <c r="B6134" s="4" t="str">
        <f>IFERROR(__xludf.DUMMYFUNCTION("""COMPUTED_VALUE"""),"C#;HTML/CSS;JavaScript;SQL")</f>
        <v>C#;HTML/CSS;JavaScript;SQL</v>
      </c>
    </row>
    <row r="6135">
      <c r="A6135" s="3">
        <v>6134.0</v>
      </c>
      <c r="B6135" s="4" t="str">
        <f>IFERROR(__xludf.DUMMYFUNCTION("""COMPUTED_VALUE"""),"Bash/Shell/PowerShell;Python")</f>
        <v>Bash/Shell/PowerShell;Python</v>
      </c>
    </row>
    <row r="6136">
      <c r="A6136" s="3">
        <v>6135.0</v>
      </c>
      <c r="B6136" s="4" t="str">
        <f>IFERROR(__xludf.DUMMYFUNCTION("""COMPUTED_VALUE"""),"Java;JavaScript;TypeScript")</f>
        <v>Java;JavaScript;TypeScript</v>
      </c>
    </row>
    <row r="6137">
      <c r="A6137" s="3">
        <v>6136.0</v>
      </c>
      <c r="B6137" s="4" t="str">
        <f>IFERROR(__xludf.DUMMYFUNCTION("""COMPUTED_VALUE"""),"Bash/Shell/PowerShell;HTML/CSS;JavaScript;Python")</f>
        <v>Bash/Shell/PowerShell;HTML/CSS;JavaScript;Python</v>
      </c>
    </row>
    <row r="6138">
      <c r="A6138" s="3">
        <v>6137.0</v>
      </c>
      <c r="B6138" s="4" t="str">
        <f>IFERROR(__xludf.DUMMYFUNCTION("""COMPUTED_VALUE"""),"C;HTML/CSS;Java;JavaScript;SQL")</f>
        <v>C;HTML/CSS;Java;JavaScript;SQL</v>
      </c>
    </row>
    <row r="6139">
      <c r="A6139" s="3">
        <v>6138.0</v>
      </c>
      <c r="B6139" s="4" t="str">
        <f>IFERROR(__xludf.DUMMYFUNCTION("""COMPUTED_VALUE"""),"C#;JavaScript;SQL")</f>
        <v>C#;JavaScript;SQL</v>
      </c>
    </row>
    <row r="6140">
      <c r="A6140" s="3">
        <v>6139.0</v>
      </c>
      <c r="B6140" s="4" t="str">
        <f>IFERROR(__xludf.DUMMYFUNCTION("""COMPUTED_VALUE"""),"HTML/CSS;Java;JavaScript;SQL;TypeScript")</f>
        <v>HTML/CSS;Java;JavaScript;SQL;TypeScript</v>
      </c>
    </row>
    <row r="6141">
      <c r="A6141" s="3">
        <v>6140.0</v>
      </c>
      <c r="B6141" s="4" t="str">
        <f>IFERROR(__xludf.DUMMYFUNCTION("""COMPUTED_VALUE"""),"C#;HTML/CSS;JavaScript")</f>
        <v>C#;HTML/CSS;JavaScript</v>
      </c>
    </row>
    <row r="6142">
      <c r="A6142" s="3">
        <v>6141.0</v>
      </c>
      <c r="B6142" s="4" t="str">
        <f>IFERROR(__xludf.DUMMYFUNCTION("""COMPUTED_VALUE"""),"Java;Python")</f>
        <v>Java;Python</v>
      </c>
    </row>
    <row r="6143">
      <c r="A6143" s="3">
        <v>6142.0</v>
      </c>
      <c r="B6143" s="4" t="str">
        <f>IFERROR(__xludf.DUMMYFUNCTION("""COMPUTED_VALUE"""),"Assembly;Bash/Shell/PowerShell;C;C++;Java;Python;SQL")</f>
        <v>Assembly;Bash/Shell/PowerShell;C;C++;Java;Python;SQL</v>
      </c>
    </row>
    <row r="6144">
      <c r="A6144" s="3">
        <v>6143.0</v>
      </c>
      <c r="B6144" s="4" t="str">
        <f>IFERROR(__xludf.DUMMYFUNCTION("""COMPUTED_VALUE"""),"Bash/Shell/PowerShell;C;C++;C#;HTML/CSS;JavaScript;R;SQL")</f>
        <v>Bash/Shell/PowerShell;C;C++;C#;HTML/CSS;JavaScript;R;SQL</v>
      </c>
    </row>
    <row r="6145">
      <c r="A6145" s="3">
        <v>6144.0</v>
      </c>
      <c r="B6145" s="4" t="str">
        <f>IFERROR(__xludf.DUMMYFUNCTION("""COMPUTED_VALUE"""),"Elixir;Erlang;Go;HTML/CSS;JavaScript;PHP;Ruby")</f>
        <v>Elixir;Erlang;Go;HTML/CSS;JavaScript;PHP;Ruby</v>
      </c>
    </row>
    <row r="6146">
      <c r="A6146" s="3">
        <v>6145.0</v>
      </c>
      <c r="B6146" s="4" t="str">
        <f>IFERROR(__xludf.DUMMYFUNCTION("""COMPUTED_VALUE"""),"Python;Other(s):")</f>
        <v>Python;Other(s):</v>
      </c>
    </row>
    <row r="6147">
      <c r="A6147" s="3">
        <v>6146.0</v>
      </c>
      <c r="B6147" s="4" t="str">
        <f>IFERROR(__xludf.DUMMYFUNCTION("""COMPUTED_VALUE"""),"PHP")</f>
        <v>PHP</v>
      </c>
    </row>
    <row r="6148">
      <c r="A6148" s="3">
        <v>6147.0</v>
      </c>
      <c r="B6148" s="4" t="str">
        <f>IFERROR(__xludf.DUMMYFUNCTION("""COMPUTED_VALUE"""),"C#;HTML/CSS;JavaScript;Python;SQL")</f>
        <v>C#;HTML/CSS;JavaScript;Python;SQL</v>
      </c>
    </row>
    <row r="6149">
      <c r="A6149" s="3">
        <v>6148.0</v>
      </c>
      <c r="B6149" s="4" t="str">
        <f>IFERROR(__xludf.DUMMYFUNCTION("""COMPUTED_VALUE"""),"C++;Java")</f>
        <v>C++;Java</v>
      </c>
    </row>
    <row r="6150">
      <c r="A6150" s="3">
        <v>6149.0</v>
      </c>
      <c r="B6150" s="4" t="str">
        <f>IFERROR(__xludf.DUMMYFUNCTION("""COMPUTED_VALUE"""),"C++;C#;HTML/CSS;Java;JavaScript;SQL;Other(s):")</f>
        <v>C++;C#;HTML/CSS;Java;JavaScript;SQL;Other(s):</v>
      </c>
    </row>
    <row r="6151">
      <c r="A6151" s="3">
        <v>6150.0</v>
      </c>
      <c r="B6151" s="4" t="str">
        <f>IFERROR(__xludf.DUMMYFUNCTION("""COMPUTED_VALUE"""),"Java")</f>
        <v>Java</v>
      </c>
    </row>
    <row r="6152">
      <c r="A6152" s="3">
        <v>6151.0</v>
      </c>
      <c r="B6152" s="4" t="str">
        <f>IFERROR(__xludf.DUMMYFUNCTION("""COMPUTED_VALUE"""),"HTML/CSS;JavaScript;PHP;SQL")</f>
        <v>HTML/CSS;JavaScript;PHP;SQL</v>
      </c>
    </row>
    <row r="6153">
      <c r="A6153" s="3">
        <v>6152.0</v>
      </c>
      <c r="B6153" s="4" t="str">
        <f>IFERROR(__xludf.DUMMYFUNCTION("""COMPUTED_VALUE"""),"C#;HTML/CSS;JavaScript;PHP")</f>
        <v>C#;HTML/CSS;JavaScript;PHP</v>
      </c>
    </row>
    <row r="6154">
      <c r="A6154" s="3">
        <v>6153.0</v>
      </c>
      <c r="B6154" s="4" t="str">
        <f>IFERROR(__xludf.DUMMYFUNCTION("""COMPUTED_VALUE"""),"C#;HTML/CSS;JavaScript;SQL")</f>
        <v>C#;HTML/CSS;JavaScript;SQL</v>
      </c>
    </row>
    <row r="6155">
      <c r="A6155" s="3">
        <v>6154.0</v>
      </c>
      <c r="B6155" s="4" t="str">
        <f>IFERROR(__xludf.DUMMYFUNCTION("""COMPUTED_VALUE"""),"Bash/Shell/PowerShell;C;C++;C#;HTML/CSS;Java;JavaScript;Kotlin;Python;SQL")</f>
        <v>Bash/Shell/PowerShell;C;C++;C#;HTML/CSS;Java;JavaScript;Kotlin;Python;SQL</v>
      </c>
    </row>
    <row r="6156">
      <c r="A6156" s="3">
        <v>6155.0</v>
      </c>
      <c r="B6156" s="4" t="str">
        <f>IFERROR(__xludf.DUMMYFUNCTION("""COMPUTED_VALUE"""),"HTML/CSS;JavaScript;PHP;Python;SQL")</f>
        <v>HTML/CSS;JavaScript;PHP;Python;SQL</v>
      </c>
    </row>
    <row r="6157">
      <c r="A6157" s="3">
        <v>6156.0</v>
      </c>
      <c r="B6157" s="4" t="str">
        <f>IFERROR(__xludf.DUMMYFUNCTION("""COMPUTED_VALUE"""),"C++;Python")</f>
        <v>C++;Python</v>
      </c>
    </row>
    <row r="6158">
      <c r="A6158" s="3">
        <v>6157.0</v>
      </c>
      <c r="B6158" s="4" t="str">
        <f>IFERROR(__xludf.DUMMYFUNCTION("""COMPUTED_VALUE"""),"HTML/CSS;Java;JavaScript;Ruby;SQL;Swift;TypeScript")</f>
        <v>HTML/CSS;Java;JavaScript;Ruby;SQL;Swift;TypeScript</v>
      </c>
    </row>
    <row r="6159">
      <c r="A6159" s="3">
        <v>6158.0</v>
      </c>
      <c r="B6159" s="4" t="str">
        <f>IFERROR(__xludf.DUMMYFUNCTION("""COMPUTED_VALUE"""),"C++;C#;Go;HTML/CSS;JavaScript;Objective-C;PHP;Python;SQL;Swift")</f>
        <v>C++;C#;Go;HTML/CSS;JavaScript;Objective-C;PHP;Python;SQL;Swift</v>
      </c>
    </row>
    <row r="6160">
      <c r="A6160" s="3">
        <v>6159.0</v>
      </c>
      <c r="B6160" s="4" t="str">
        <f>IFERROR(__xludf.DUMMYFUNCTION("""COMPUTED_VALUE"""),"Java")</f>
        <v>Java</v>
      </c>
    </row>
    <row r="6161">
      <c r="A6161" s="3">
        <v>6160.0</v>
      </c>
      <c r="B6161" s="4" t="str">
        <f>IFERROR(__xludf.DUMMYFUNCTION("""COMPUTED_VALUE"""),"Python")</f>
        <v>Python</v>
      </c>
    </row>
    <row r="6162">
      <c r="A6162" s="3">
        <v>6161.0</v>
      </c>
      <c r="B6162" s="4" t="str">
        <f>IFERROR(__xludf.DUMMYFUNCTION("""COMPUTED_VALUE"""),"C++;JavaScript;PHP;SQL")</f>
        <v>C++;JavaScript;PHP;SQL</v>
      </c>
    </row>
    <row r="6163">
      <c r="A6163" s="3">
        <v>6162.0</v>
      </c>
      <c r="B6163" s="4" t="str">
        <f>IFERROR(__xludf.DUMMYFUNCTION("""COMPUTED_VALUE"""),"Bash/Shell/PowerShell;C;C#;Clojure;Elixir;HTML/CSS;Java;JavaScript;Objective-C;PHP;SQL;Swift;TypeScript")</f>
        <v>Bash/Shell/PowerShell;C;C#;Clojure;Elixir;HTML/CSS;Java;JavaScript;Objective-C;PHP;SQL;Swift;TypeScript</v>
      </c>
    </row>
    <row r="6164">
      <c r="A6164" s="3">
        <v>6163.0</v>
      </c>
      <c r="B6164" s="4" t="str">
        <f>IFERROR(__xludf.DUMMYFUNCTION("""COMPUTED_VALUE"""),"Assembly;Bash/Shell/PowerShell;C;C++;Erlang;HTML/CSS;Java;JavaScript;PHP;Scala;SQL")</f>
        <v>Assembly;Bash/Shell/PowerShell;C;C++;Erlang;HTML/CSS;Java;JavaScript;PHP;Scala;SQL</v>
      </c>
    </row>
    <row r="6165">
      <c r="A6165" s="3">
        <v>6164.0</v>
      </c>
      <c r="B6165" s="4" t="str">
        <f>IFERROR(__xludf.DUMMYFUNCTION("""COMPUTED_VALUE"""),"JavaScript;SQL;Other(s):")</f>
        <v>JavaScript;SQL;Other(s):</v>
      </c>
    </row>
    <row r="6166">
      <c r="A6166" s="3">
        <v>6165.0</v>
      </c>
      <c r="B6166" s="4" t="str">
        <f>IFERROR(__xludf.DUMMYFUNCTION("""COMPUTED_VALUE"""),"Java;JavaScript;Kotlin;Python;R;Scala;TypeScript")</f>
        <v>Java;JavaScript;Kotlin;Python;R;Scala;TypeScript</v>
      </c>
    </row>
    <row r="6167">
      <c r="A6167" s="3">
        <v>6166.0</v>
      </c>
      <c r="B6167" s="4" t="str">
        <f>IFERROR(__xludf.DUMMYFUNCTION("""COMPUTED_VALUE"""),"Bash/Shell/PowerShell;C")</f>
        <v>Bash/Shell/PowerShell;C</v>
      </c>
    </row>
    <row r="6168">
      <c r="A6168" s="3">
        <v>6167.0</v>
      </c>
      <c r="B6168" s="4" t="str">
        <f>IFERROR(__xludf.DUMMYFUNCTION("""COMPUTED_VALUE"""),"Bash/Shell/PowerShell;Go;HTML/CSS;Java;JavaScript;Kotlin;Objective-C;Ruby")</f>
        <v>Bash/Shell/PowerShell;Go;HTML/CSS;Java;JavaScript;Kotlin;Objective-C;Ruby</v>
      </c>
    </row>
    <row r="6169">
      <c r="A6169" s="3">
        <v>6168.0</v>
      </c>
      <c r="B6169" s="4" t="str">
        <f>IFERROR(__xludf.DUMMYFUNCTION("""COMPUTED_VALUE"""),"C#;HTML/CSS;PHP;SQL")</f>
        <v>C#;HTML/CSS;PHP;SQL</v>
      </c>
    </row>
    <row r="6170">
      <c r="A6170" s="3">
        <v>6169.0</v>
      </c>
      <c r="B6170" s="4" t="str">
        <f>IFERROR(__xludf.DUMMYFUNCTION("""COMPUTED_VALUE"""),"Bash/Shell/PowerShell;C;HTML/CSS;Java;JavaScript;Kotlin;PHP;Python;SQL;VBA")</f>
        <v>Bash/Shell/PowerShell;C;HTML/CSS;Java;JavaScript;Kotlin;PHP;Python;SQL;VBA</v>
      </c>
    </row>
    <row r="6171">
      <c r="A6171" s="3">
        <v>6170.0</v>
      </c>
      <c r="B6171" s="4" t="str">
        <f>IFERROR(__xludf.DUMMYFUNCTION("""COMPUTED_VALUE"""),"C;C++;HTML/CSS;Java;JavaScript;SQL")</f>
        <v>C;C++;HTML/CSS;Java;JavaScript;SQL</v>
      </c>
    </row>
    <row r="6172">
      <c r="A6172" s="3">
        <v>6171.0</v>
      </c>
      <c r="B6172" s="4" t="str">
        <f>IFERROR(__xludf.DUMMYFUNCTION("""COMPUTED_VALUE"""),"Bash/Shell/PowerShell;HTML/CSS;JavaScript;PHP;SQL")</f>
        <v>Bash/Shell/PowerShell;HTML/CSS;JavaScript;PHP;SQL</v>
      </c>
    </row>
    <row r="6173">
      <c r="A6173" s="3">
        <v>6172.0</v>
      </c>
      <c r="B6173" s="4" t="str">
        <f>IFERROR(__xludf.DUMMYFUNCTION("""COMPUTED_VALUE"""),"Bash/Shell/PowerShell;C++;C#;HTML/CSS;Java;JavaScript;TypeScript")</f>
        <v>Bash/Shell/PowerShell;C++;C#;HTML/CSS;Java;JavaScript;TypeScript</v>
      </c>
    </row>
    <row r="6174">
      <c r="A6174" s="3">
        <v>6173.0</v>
      </c>
      <c r="B6174" s="4" t="str">
        <f>IFERROR(__xludf.DUMMYFUNCTION("""COMPUTED_VALUE"""),"C#;HTML/CSS;Java;JavaScript;SQL")</f>
        <v>C#;HTML/CSS;Java;JavaScript;SQL</v>
      </c>
    </row>
    <row r="6175">
      <c r="A6175" s="3">
        <v>6174.0</v>
      </c>
      <c r="B6175" s="4" t="str">
        <f>IFERROR(__xludf.DUMMYFUNCTION("""COMPUTED_VALUE"""),"C#;Java;JavaScript;TypeScript")</f>
        <v>C#;Java;JavaScript;TypeScript</v>
      </c>
    </row>
    <row r="6176">
      <c r="A6176" s="3">
        <v>6175.0</v>
      </c>
      <c r="B6176" s="4" t="str">
        <f>IFERROR(__xludf.DUMMYFUNCTION("""COMPUTED_VALUE"""),"Bash/Shell/PowerShell;Clojure;Dart;Go;HTML/CSS;Java;JavaScript;Python;SQL")</f>
        <v>Bash/Shell/PowerShell;Clojure;Dart;Go;HTML/CSS;Java;JavaScript;Python;SQL</v>
      </c>
    </row>
    <row r="6177">
      <c r="A6177" s="3">
        <v>6176.0</v>
      </c>
      <c r="B6177" s="4" t="str">
        <f>IFERROR(__xludf.DUMMYFUNCTION("""COMPUTED_VALUE"""),"JavaScript;Python")</f>
        <v>JavaScript;Python</v>
      </c>
    </row>
    <row r="6178">
      <c r="A6178" s="3">
        <v>6177.0</v>
      </c>
      <c r="B6178" s="4" t="str">
        <f>IFERROR(__xludf.DUMMYFUNCTION("""COMPUTED_VALUE"""),"Bash/Shell/PowerShell;HTML/CSS;PHP;Python;R;SQL")</f>
        <v>Bash/Shell/PowerShell;HTML/CSS;PHP;Python;R;SQL</v>
      </c>
    </row>
    <row r="6179">
      <c r="A6179" s="3">
        <v>6178.0</v>
      </c>
      <c r="B6179" s="4" t="str">
        <f>IFERROR(__xludf.DUMMYFUNCTION("""COMPUTED_VALUE"""),"Bash/Shell/PowerShell;C#;HTML/CSS;Java;JavaScript;Objective-C;PHP;SQL;TypeScript")</f>
        <v>Bash/Shell/PowerShell;C#;HTML/CSS;Java;JavaScript;Objective-C;PHP;SQL;TypeScript</v>
      </c>
    </row>
    <row r="6180">
      <c r="A6180" s="3">
        <v>6179.0</v>
      </c>
      <c r="B6180" s="4" t="str">
        <f>IFERROR(__xludf.DUMMYFUNCTION("""COMPUTED_VALUE"""),"Assembly;Bash/Shell/PowerShell;C++;Go;HTML/CSS;JavaScript;Python;Rust")</f>
        <v>Assembly;Bash/Shell/PowerShell;C++;Go;HTML/CSS;JavaScript;Python;Rust</v>
      </c>
    </row>
    <row r="6181">
      <c r="A6181" s="3">
        <v>6180.0</v>
      </c>
      <c r="B6181" s="4" t="str">
        <f>IFERROR(__xludf.DUMMYFUNCTION("""COMPUTED_VALUE"""),"Bash/Shell/PowerShell;HTML/CSS;Java;JavaScript;SQL")</f>
        <v>Bash/Shell/PowerShell;HTML/CSS;Java;JavaScript;SQL</v>
      </c>
    </row>
    <row r="6182">
      <c r="A6182" s="3">
        <v>6181.0</v>
      </c>
      <c r="B6182" s="4" t="str">
        <f>IFERROR(__xludf.DUMMYFUNCTION("""COMPUTED_VALUE"""),"JavaScript;Python")</f>
        <v>JavaScript;Python</v>
      </c>
    </row>
    <row r="6183">
      <c r="A6183" s="3">
        <v>6182.0</v>
      </c>
      <c r="B6183" s="4" t="str">
        <f>IFERROR(__xludf.DUMMYFUNCTION("""COMPUTED_VALUE"""),"C++;C#;Python;R;TypeScript")</f>
        <v>C++;C#;Python;R;TypeScript</v>
      </c>
    </row>
    <row r="6184">
      <c r="A6184" s="3">
        <v>6183.0</v>
      </c>
      <c r="B6184" s="4" t="str">
        <f>IFERROR(__xludf.DUMMYFUNCTION("""COMPUTED_VALUE"""),"Bash/Shell/PowerShell;C;C++;Dart;HTML/CSS;JavaScript;Python;Ruby;SQL")</f>
        <v>Bash/Shell/PowerShell;C;C++;Dart;HTML/CSS;JavaScript;Python;Ruby;SQL</v>
      </c>
    </row>
    <row r="6185">
      <c r="A6185" s="3">
        <v>6184.0</v>
      </c>
      <c r="B6185" s="4" t="str">
        <f>IFERROR(__xludf.DUMMYFUNCTION("""COMPUTED_VALUE"""),"C++;C#;HTML/CSS;JavaScript")</f>
        <v>C++;C#;HTML/CSS;JavaScript</v>
      </c>
    </row>
    <row r="6186">
      <c r="A6186" s="3">
        <v>6185.0</v>
      </c>
      <c r="B6186" s="4" t="str">
        <f>IFERROR(__xludf.DUMMYFUNCTION("""COMPUTED_VALUE"""),"HTML/CSS;Java;Python;SQL")</f>
        <v>HTML/CSS;Java;Python;SQL</v>
      </c>
    </row>
    <row r="6187">
      <c r="A6187" s="3">
        <v>6186.0</v>
      </c>
      <c r="B6187" s="4" t="str">
        <f>IFERROR(__xludf.DUMMYFUNCTION("""COMPUTED_VALUE"""),"HTML/CSS;JavaScript")</f>
        <v>HTML/CSS;JavaScript</v>
      </c>
    </row>
    <row r="6188">
      <c r="A6188" s="3">
        <v>6187.0</v>
      </c>
      <c r="B6188" s="4" t="str">
        <f>IFERROR(__xludf.DUMMYFUNCTION("""COMPUTED_VALUE"""),"C++;HTML/CSS;JavaScript;Python")</f>
        <v>C++;HTML/CSS;JavaScript;Python</v>
      </c>
    </row>
    <row r="6189">
      <c r="A6189" s="3">
        <v>6188.0</v>
      </c>
      <c r="B6189" s="4" t="str">
        <f>IFERROR(__xludf.DUMMYFUNCTION("""COMPUTED_VALUE"""),"C#")</f>
        <v>C#</v>
      </c>
    </row>
    <row r="6190">
      <c r="A6190" s="3">
        <v>6189.0</v>
      </c>
      <c r="B6190" s="4" t="str">
        <f>IFERROR(__xludf.DUMMYFUNCTION("""COMPUTED_VALUE"""),"HTML/CSS;JavaScript;PHP;SQL")</f>
        <v>HTML/CSS;JavaScript;PHP;SQL</v>
      </c>
    </row>
    <row r="6191">
      <c r="A6191" s="3">
        <v>6190.0</v>
      </c>
      <c r="B6191" s="4" t="str">
        <f>IFERROR(__xludf.DUMMYFUNCTION("""COMPUTED_VALUE"""),"Bash/Shell/PowerShell;C#;HTML/CSS;JavaScript;SQL;TypeScript")</f>
        <v>Bash/Shell/PowerShell;C#;HTML/CSS;JavaScript;SQL;TypeScript</v>
      </c>
    </row>
    <row r="6192">
      <c r="A6192" s="3">
        <v>6191.0</v>
      </c>
      <c r="B6192" s="4" t="str">
        <f>IFERROR(__xludf.DUMMYFUNCTION("""COMPUTED_VALUE"""),"Assembly;Bash/Shell/PowerShell;C;C++;C#;Clojure;F#;Go;Java")</f>
        <v>Assembly;Bash/Shell/PowerShell;C;C++;C#;Clojure;F#;Go;Java</v>
      </c>
    </row>
    <row r="6193">
      <c r="A6193" s="3">
        <v>6192.0</v>
      </c>
      <c r="B6193" s="4" t="str">
        <f>IFERROR(__xludf.DUMMYFUNCTION("""COMPUTED_VALUE"""),"Bash/Shell/PowerShell;C;HTML/CSS;JavaScript;PHP;SQL")</f>
        <v>Bash/Shell/PowerShell;C;HTML/CSS;JavaScript;PHP;SQL</v>
      </c>
    </row>
    <row r="6194">
      <c r="A6194" s="3">
        <v>6193.0</v>
      </c>
      <c r="B6194" s="4" t="str">
        <f>IFERROR(__xludf.DUMMYFUNCTION("""COMPUTED_VALUE"""),"Bash/Shell/PowerShell;C;C#;HTML/CSS;JavaScript;PHP")</f>
        <v>Bash/Shell/PowerShell;C;C#;HTML/CSS;JavaScript;PHP</v>
      </c>
    </row>
    <row r="6195">
      <c r="A6195" s="3">
        <v>6194.0</v>
      </c>
      <c r="B6195" s="4" t="str">
        <f>IFERROR(__xludf.DUMMYFUNCTION("""COMPUTED_VALUE"""),"HTML/CSS;JavaScript")</f>
        <v>HTML/CSS;JavaScript</v>
      </c>
    </row>
    <row r="6196">
      <c r="A6196" s="3">
        <v>6195.0</v>
      </c>
      <c r="B6196" s="4" t="str">
        <f>IFERROR(__xludf.DUMMYFUNCTION("""COMPUTED_VALUE"""),"Bash/Shell/PowerShell;HTML/CSS;JavaScript;Ruby;SQL")</f>
        <v>Bash/Shell/PowerShell;HTML/CSS;JavaScript;Ruby;SQL</v>
      </c>
    </row>
    <row r="6197">
      <c r="A6197" s="3">
        <v>6196.0</v>
      </c>
      <c r="B6197" s="4" t="str">
        <f>IFERROR(__xludf.DUMMYFUNCTION("""COMPUTED_VALUE"""),"HTML/CSS;JavaScript;Python")</f>
        <v>HTML/CSS;JavaScript;Python</v>
      </c>
    </row>
    <row r="6198">
      <c r="A6198" s="3">
        <v>6197.0</v>
      </c>
      <c r="B6198" s="4" t="str">
        <f>IFERROR(__xludf.DUMMYFUNCTION("""COMPUTED_VALUE"""),"Bash/Shell/PowerShell;C#;R")</f>
        <v>Bash/Shell/PowerShell;C#;R</v>
      </c>
    </row>
    <row r="6199">
      <c r="A6199" s="3">
        <v>6198.0</v>
      </c>
      <c r="B6199" s="4" t="str">
        <f>IFERROR(__xludf.DUMMYFUNCTION("""COMPUTED_VALUE"""),"HTML/CSS;JavaScript;Python")</f>
        <v>HTML/CSS;JavaScript;Python</v>
      </c>
    </row>
    <row r="6200">
      <c r="A6200" s="3">
        <v>6199.0</v>
      </c>
      <c r="B6200" s="4" t="str">
        <f>IFERROR(__xludf.DUMMYFUNCTION("""COMPUTED_VALUE"""),"C++;C#;HTML/CSS;JavaScript;SQL")</f>
        <v>C++;C#;HTML/CSS;JavaScript;SQL</v>
      </c>
    </row>
    <row r="6201">
      <c r="A6201" s="3">
        <v>6200.0</v>
      </c>
      <c r="B6201" s="4" t="str">
        <f>IFERROR(__xludf.DUMMYFUNCTION("""COMPUTED_VALUE"""),"HTML/CSS;JavaScript;Ruby")</f>
        <v>HTML/CSS;JavaScript;Ruby</v>
      </c>
    </row>
    <row r="6202">
      <c r="A6202" s="3">
        <v>6201.0</v>
      </c>
      <c r="B6202" s="4" t="str">
        <f>IFERROR(__xludf.DUMMYFUNCTION("""COMPUTED_VALUE"""),"Assembly;C++;Go;HTML/CSS;Java;Python;Swift")</f>
        <v>Assembly;C++;Go;HTML/CSS;Java;Python;Swift</v>
      </c>
    </row>
    <row r="6203">
      <c r="A6203" s="3">
        <v>6202.0</v>
      </c>
      <c r="B6203" s="4" t="str">
        <f>IFERROR(__xludf.DUMMYFUNCTION("""COMPUTED_VALUE"""),"Bash/Shell/PowerShell;C++;HTML/CSS;JavaScript;PHP;SQL")</f>
        <v>Bash/Shell/PowerShell;C++;HTML/CSS;JavaScript;PHP;SQL</v>
      </c>
    </row>
    <row r="6204">
      <c r="A6204" s="3">
        <v>6203.0</v>
      </c>
      <c r="B6204" s="4" t="str">
        <f>IFERROR(__xludf.DUMMYFUNCTION("""COMPUTED_VALUE"""),"Bash/Shell/PowerShell;C;C++;C#;Java;JavaScript;Python;Ruby;SQL")</f>
        <v>Bash/Shell/PowerShell;C;C++;C#;Java;JavaScript;Python;Ruby;SQL</v>
      </c>
    </row>
    <row r="6205">
      <c r="A6205" s="3">
        <v>6204.0</v>
      </c>
      <c r="B6205" s="4" t="str">
        <f>IFERROR(__xludf.DUMMYFUNCTION("""COMPUTED_VALUE"""),"Python")</f>
        <v>Python</v>
      </c>
    </row>
    <row r="6206">
      <c r="A6206" s="3">
        <v>6205.0</v>
      </c>
      <c r="B6206" s="4" t="str">
        <f>IFERROR(__xludf.DUMMYFUNCTION("""COMPUTED_VALUE"""),"HTML/CSS;Java;JavaScript;SQL;TypeScript")</f>
        <v>HTML/CSS;Java;JavaScript;SQL;TypeScript</v>
      </c>
    </row>
    <row r="6207">
      <c r="A6207" s="3">
        <v>6206.0</v>
      </c>
      <c r="B6207" s="4" t="str">
        <f>IFERROR(__xludf.DUMMYFUNCTION("""COMPUTED_VALUE"""),"HTML/CSS;Java;JavaScript;PHP;SQL;Other(s):")</f>
        <v>HTML/CSS;Java;JavaScript;PHP;SQL;Other(s):</v>
      </c>
    </row>
    <row r="6208">
      <c r="A6208" s="3">
        <v>6207.0</v>
      </c>
      <c r="B6208" s="4" t="str">
        <f>IFERROR(__xludf.DUMMYFUNCTION("""COMPUTED_VALUE"""),"Bash/Shell/PowerShell;HTML/CSS;JavaScript;PHP;SQL")</f>
        <v>Bash/Shell/PowerShell;HTML/CSS;JavaScript;PHP;SQL</v>
      </c>
    </row>
    <row r="6209">
      <c r="A6209" s="3">
        <v>6208.0</v>
      </c>
      <c r="B6209" s="4" t="str">
        <f>IFERROR(__xludf.DUMMYFUNCTION("""COMPUTED_VALUE"""),"Bash/Shell/PowerShell;Elixir;HTML/CSS;JavaScript;Ruby;SQL")</f>
        <v>Bash/Shell/PowerShell;Elixir;HTML/CSS;JavaScript;Ruby;SQL</v>
      </c>
    </row>
    <row r="6210">
      <c r="A6210" s="3">
        <v>6209.0</v>
      </c>
      <c r="B6210" s="4" t="str">
        <f>IFERROR(__xludf.DUMMYFUNCTION("""COMPUTED_VALUE"""),"Bash/Shell/PowerShell;C++;C#;HTML/CSS;Java;JavaScript;Ruby;Scala;SQL")</f>
        <v>Bash/Shell/PowerShell;C++;C#;HTML/CSS;Java;JavaScript;Ruby;Scala;SQL</v>
      </c>
    </row>
    <row r="6211">
      <c r="A6211" s="3">
        <v>6210.0</v>
      </c>
      <c r="B6211" s="4" t="str">
        <f>IFERROR(__xludf.DUMMYFUNCTION("""COMPUTED_VALUE"""),"Assembly;Bash/Shell/PowerShell;HTML/CSS;Java;JavaScript;PHP;Ruby;SQL")</f>
        <v>Assembly;Bash/Shell/PowerShell;HTML/CSS;Java;JavaScript;PHP;Ruby;SQL</v>
      </c>
    </row>
    <row r="6212">
      <c r="A6212" s="3">
        <v>6211.0</v>
      </c>
      <c r="B6212" s="4" t="str">
        <f>IFERROR(__xludf.DUMMYFUNCTION("""COMPUTED_VALUE"""),"Bash/Shell/PowerShell;C;Python")</f>
        <v>Bash/Shell/PowerShell;C;Python</v>
      </c>
    </row>
    <row r="6213">
      <c r="A6213" s="3">
        <v>6212.0</v>
      </c>
      <c r="B6213" s="4" t="str">
        <f>IFERROR(__xludf.DUMMYFUNCTION("""COMPUTED_VALUE"""),"HTML/CSS;Java;JavaScript")</f>
        <v>HTML/CSS;Java;JavaScript</v>
      </c>
    </row>
    <row r="6214">
      <c r="A6214" s="3">
        <v>6213.0</v>
      </c>
      <c r="B6214" s="4" t="str">
        <f>IFERROR(__xludf.DUMMYFUNCTION("""COMPUTED_VALUE"""),"C#;HTML/CSS;JavaScript;SQL")</f>
        <v>C#;HTML/CSS;JavaScript;SQL</v>
      </c>
    </row>
    <row r="6215">
      <c r="A6215" s="3">
        <v>6214.0</v>
      </c>
      <c r="B6215" s="4" t="str">
        <f>IFERROR(__xludf.DUMMYFUNCTION("""COMPUTED_VALUE"""),"HTML/CSS;Java;JavaScript;TypeScript")</f>
        <v>HTML/CSS;Java;JavaScript;TypeScript</v>
      </c>
    </row>
    <row r="6216">
      <c r="A6216" s="3">
        <v>6215.0</v>
      </c>
      <c r="B6216" s="4" t="str">
        <f>IFERROR(__xludf.DUMMYFUNCTION("""COMPUTED_VALUE"""),"Bash/Shell/PowerShell;C#;HTML/CSS;JavaScript;Python;Other(s):")</f>
        <v>Bash/Shell/PowerShell;C#;HTML/CSS;JavaScript;Python;Other(s):</v>
      </c>
    </row>
    <row r="6217">
      <c r="A6217" s="3">
        <v>6216.0</v>
      </c>
      <c r="B6217" s="4" t="str">
        <f>IFERROR(__xludf.DUMMYFUNCTION("""COMPUTED_VALUE"""),"Assembly;C;C++;HTML/CSS;Java;JavaScript;PHP;R;SQL;VBA;WebAssembly;Other(s):")</f>
        <v>Assembly;C;C++;HTML/CSS;Java;JavaScript;PHP;R;SQL;VBA;WebAssembly;Other(s):</v>
      </c>
    </row>
    <row r="6218">
      <c r="A6218" s="3">
        <v>6217.0</v>
      </c>
      <c r="B6218" s="4" t="str">
        <f>IFERROR(__xludf.DUMMYFUNCTION("""COMPUTED_VALUE"""),"Bash/Shell/PowerShell;Python")</f>
        <v>Bash/Shell/PowerShell;Python</v>
      </c>
    </row>
    <row r="6219">
      <c r="A6219" s="3">
        <v>6218.0</v>
      </c>
      <c r="B6219" s="4" t="str">
        <f>IFERROR(__xludf.DUMMYFUNCTION("""COMPUTED_VALUE"""),"Dart;Java;JavaScript;Python")</f>
        <v>Dart;Java;JavaScript;Python</v>
      </c>
    </row>
    <row r="6220">
      <c r="A6220" s="3">
        <v>6219.0</v>
      </c>
      <c r="B6220" s="4" t="str">
        <f>IFERROR(__xludf.DUMMYFUNCTION("""COMPUTED_VALUE"""),"Bash/Shell/PowerShell;HTML/CSS;Java;JavaScript")</f>
        <v>Bash/Shell/PowerShell;HTML/CSS;Java;JavaScript</v>
      </c>
    </row>
    <row r="6221">
      <c r="A6221" s="3">
        <v>6220.0</v>
      </c>
      <c r="B6221" s="4" t="str">
        <f>IFERROR(__xludf.DUMMYFUNCTION("""COMPUTED_VALUE"""),"HTML/CSS;Java;JavaScript")</f>
        <v>HTML/CSS;Java;JavaScript</v>
      </c>
    </row>
    <row r="6222">
      <c r="A6222" s="3">
        <v>6221.0</v>
      </c>
      <c r="B6222" s="4" t="str">
        <f>IFERROR(__xludf.DUMMYFUNCTION("""COMPUTED_VALUE"""),"Dart;HTML/CSS;Java;JavaScript;PHP;Python")</f>
        <v>Dart;HTML/CSS;Java;JavaScript;PHP;Python</v>
      </c>
    </row>
    <row r="6223">
      <c r="A6223" s="3">
        <v>6222.0</v>
      </c>
      <c r="B6223" s="4" t="str">
        <f>IFERROR(__xludf.DUMMYFUNCTION("""COMPUTED_VALUE"""),"Bash/Shell/PowerShell;HTML/CSS;JavaScript;Python;SQL")</f>
        <v>Bash/Shell/PowerShell;HTML/CSS;JavaScript;Python;SQL</v>
      </c>
    </row>
    <row r="6224">
      <c r="A6224" s="3">
        <v>6223.0</v>
      </c>
      <c r="B6224" s="4" t="str">
        <f>IFERROR(__xludf.DUMMYFUNCTION("""COMPUTED_VALUE"""),"C;HTML/CSS;JavaScript;Python")</f>
        <v>C;HTML/CSS;JavaScript;Python</v>
      </c>
    </row>
    <row r="6225">
      <c r="A6225" s="3">
        <v>6224.0</v>
      </c>
      <c r="B6225" s="4" t="str">
        <f>IFERROR(__xludf.DUMMYFUNCTION("""COMPUTED_VALUE"""),"Bash/Shell/PowerShell;C++;C#;Go;HTML/CSS;JavaScript;Python;SQL;Other(s):")</f>
        <v>Bash/Shell/PowerShell;C++;C#;Go;HTML/CSS;JavaScript;Python;SQL;Other(s):</v>
      </c>
    </row>
    <row r="6226">
      <c r="A6226" s="3">
        <v>6225.0</v>
      </c>
      <c r="B6226" s="4" t="str">
        <f>IFERROR(__xludf.DUMMYFUNCTION("""COMPUTED_VALUE"""),"Bash/Shell/PowerShell;C#;HTML/CSS;JavaScript;PHP;SQL;Swift")</f>
        <v>Bash/Shell/PowerShell;C#;HTML/CSS;JavaScript;PHP;SQL;Swift</v>
      </c>
    </row>
    <row r="6227">
      <c r="A6227" s="3">
        <v>6226.0</v>
      </c>
      <c r="B6227" s="4" t="str">
        <f>IFERROR(__xludf.DUMMYFUNCTION("""COMPUTED_VALUE"""),"C;C++;C#;HTML/CSS;PHP")</f>
        <v>C;C++;C#;HTML/CSS;PHP</v>
      </c>
    </row>
    <row r="6228">
      <c r="A6228" s="3">
        <v>6227.0</v>
      </c>
      <c r="B6228" s="4" t="str">
        <f>IFERROR(__xludf.DUMMYFUNCTION("""COMPUTED_VALUE"""),"C;HTML/CSS;Java;JavaScript;Python;R;TypeScript")</f>
        <v>C;HTML/CSS;Java;JavaScript;Python;R;TypeScript</v>
      </c>
    </row>
    <row r="6229">
      <c r="A6229" s="3">
        <v>6228.0</v>
      </c>
      <c r="B6229" s="4" t="str">
        <f>IFERROR(__xludf.DUMMYFUNCTION("""COMPUTED_VALUE"""),"Java")</f>
        <v>Java</v>
      </c>
    </row>
    <row r="6230">
      <c r="A6230" s="3">
        <v>6229.0</v>
      </c>
      <c r="B6230" s="4" t="str">
        <f>IFERROR(__xludf.DUMMYFUNCTION("""COMPUTED_VALUE"""),"Bash/Shell/PowerShell;C++;HTML/CSS;Java;Python")</f>
        <v>Bash/Shell/PowerShell;C++;HTML/CSS;Java;Python</v>
      </c>
    </row>
    <row r="6231">
      <c r="A6231" s="3">
        <v>6230.0</v>
      </c>
      <c r="B6231" s="4" t="str">
        <f>IFERROR(__xludf.DUMMYFUNCTION("""COMPUTED_VALUE"""),"Bash/Shell/PowerShell;HTML/CSS;JavaScript;Objective-C;PHP")</f>
        <v>Bash/Shell/PowerShell;HTML/CSS;JavaScript;Objective-C;PHP</v>
      </c>
    </row>
    <row r="6232">
      <c r="A6232" s="3">
        <v>6231.0</v>
      </c>
      <c r="B6232" s="4" t="str">
        <f>IFERROR(__xludf.DUMMYFUNCTION("""COMPUTED_VALUE"""),"Bash/Shell/PowerShell;HTML/CSS;Java;JavaScript;Python;SQL")</f>
        <v>Bash/Shell/PowerShell;HTML/CSS;Java;JavaScript;Python;SQL</v>
      </c>
    </row>
    <row r="6233">
      <c r="A6233" s="3">
        <v>6232.0</v>
      </c>
      <c r="B6233" s="4" t="str">
        <f>IFERROR(__xludf.DUMMYFUNCTION("""COMPUTED_VALUE"""),"C;C++;C#;HTML/CSS;Java;JavaScript;Kotlin;PHP;Python;SQL;VBA")</f>
        <v>C;C++;C#;HTML/CSS;Java;JavaScript;Kotlin;PHP;Python;SQL;VBA</v>
      </c>
    </row>
    <row r="6234">
      <c r="A6234" s="3">
        <v>6233.0</v>
      </c>
      <c r="B6234" s="4" t="str">
        <f>IFERROR(__xludf.DUMMYFUNCTION("""COMPUTED_VALUE"""),"Bash/Shell/PowerShell;Clojure;Erlang;Go;HTML/CSS;JavaScript;Python")</f>
        <v>Bash/Shell/PowerShell;Clojure;Erlang;Go;HTML/CSS;JavaScript;Python</v>
      </c>
    </row>
    <row r="6235">
      <c r="A6235" s="3">
        <v>6234.0</v>
      </c>
      <c r="B6235" s="4" t="str">
        <f>IFERROR(__xludf.DUMMYFUNCTION("""COMPUTED_VALUE"""),"Bash/Shell/PowerShell;Java;JavaScript;PHP;Python;Scala;SQL")</f>
        <v>Bash/Shell/PowerShell;Java;JavaScript;PHP;Python;Scala;SQL</v>
      </c>
    </row>
    <row r="6236">
      <c r="A6236" s="3">
        <v>6235.0</v>
      </c>
      <c r="B6236" s="4" t="str">
        <f>IFERROR(__xludf.DUMMYFUNCTION("""COMPUTED_VALUE"""),"C;C++;HTML/CSS;JavaScript;PHP;SQL;TypeScript")</f>
        <v>C;C++;HTML/CSS;JavaScript;PHP;SQL;TypeScript</v>
      </c>
    </row>
    <row r="6237">
      <c r="A6237" s="3">
        <v>6236.0</v>
      </c>
      <c r="B6237" s="4" t="str">
        <f>IFERROR(__xludf.DUMMYFUNCTION("""COMPUTED_VALUE"""),"Go;Java")</f>
        <v>Go;Java</v>
      </c>
    </row>
    <row r="6238">
      <c r="A6238" s="3">
        <v>6237.0</v>
      </c>
      <c r="B6238" s="4" t="str">
        <f>IFERROR(__xludf.DUMMYFUNCTION("""COMPUTED_VALUE"""),"Bash/Shell/PowerShell;C++;HTML/CSS;Java;JavaScript;Python;SQL;Other(s):")</f>
        <v>Bash/Shell/PowerShell;C++;HTML/CSS;Java;JavaScript;Python;SQL;Other(s):</v>
      </c>
    </row>
    <row r="6239">
      <c r="A6239" s="3">
        <v>6238.0</v>
      </c>
      <c r="B6239" s="4" t="str">
        <f>IFERROR(__xludf.DUMMYFUNCTION("""COMPUTED_VALUE"""),"Go;Java;Python")</f>
        <v>Go;Java;Python</v>
      </c>
    </row>
    <row r="6240">
      <c r="A6240" s="3">
        <v>6239.0</v>
      </c>
      <c r="B6240" s="4" t="str">
        <f>IFERROR(__xludf.DUMMYFUNCTION("""COMPUTED_VALUE"""),"HTML/CSS;JavaScript")</f>
        <v>HTML/CSS;JavaScript</v>
      </c>
    </row>
    <row r="6241">
      <c r="A6241" s="3">
        <v>6240.0</v>
      </c>
      <c r="B6241" s="4" t="str">
        <f>IFERROR(__xludf.DUMMYFUNCTION("""COMPUTED_VALUE"""),"Bash/Shell/PowerShell;HTML/CSS;Java;JavaScript;Objective-C;SQL;Swift")</f>
        <v>Bash/Shell/PowerShell;HTML/CSS;Java;JavaScript;Objective-C;SQL;Swift</v>
      </c>
    </row>
    <row r="6242">
      <c r="A6242" s="3">
        <v>6241.0</v>
      </c>
      <c r="B6242" s="4" t="str">
        <f>IFERROR(__xludf.DUMMYFUNCTION("""COMPUTED_VALUE"""),"Bash/Shell/PowerShell;C;Java;Python")</f>
        <v>Bash/Shell/PowerShell;C;Java;Python</v>
      </c>
    </row>
    <row r="6243">
      <c r="A6243" s="3">
        <v>6242.0</v>
      </c>
      <c r="B6243" s="4" t="str">
        <f>IFERROR(__xludf.DUMMYFUNCTION("""COMPUTED_VALUE"""),"C++;JavaScript;Swift")</f>
        <v>C++;JavaScript;Swift</v>
      </c>
    </row>
    <row r="6244">
      <c r="A6244" s="3">
        <v>6243.0</v>
      </c>
      <c r="B6244" s="4" t="str">
        <f>IFERROR(__xludf.DUMMYFUNCTION("""COMPUTED_VALUE"""),"C;C++;HTML/CSS;Java;JavaScript;Python;SQL")</f>
        <v>C;C++;HTML/CSS;Java;JavaScript;Python;SQL</v>
      </c>
    </row>
    <row r="6245">
      <c r="A6245" s="3">
        <v>6244.0</v>
      </c>
      <c r="B6245" s="4" t="str">
        <f>IFERROR(__xludf.DUMMYFUNCTION("""COMPUTED_VALUE"""),"C#;HTML/CSS;JavaScript;SQL")</f>
        <v>C#;HTML/CSS;JavaScript;SQL</v>
      </c>
    </row>
    <row r="6246">
      <c r="A6246" s="3">
        <v>6245.0</v>
      </c>
      <c r="B6246" s="4" t="str">
        <f>IFERROR(__xludf.DUMMYFUNCTION("""COMPUTED_VALUE"""),"C;C++;C#;Java;PHP")</f>
        <v>C;C++;C#;Java;PHP</v>
      </c>
    </row>
    <row r="6247">
      <c r="A6247" s="3">
        <v>6246.0</v>
      </c>
      <c r="B6247" s="4" t="str">
        <f>IFERROR(__xludf.DUMMYFUNCTION("""COMPUTED_VALUE"""),"C++;HTML/CSS;Python;SQL")</f>
        <v>C++;HTML/CSS;Python;SQL</v>
      </c>
    </row>
    <row r="6248">
      <c r="A6248" s="3">
        <v>6247.0</v>
      </c>
      <c r="B6248" s="4" t="str">
        <f>IFERROR(__xludf.DUMMYFUNCTION("""COMPUTED_VALUE"""),"Bash/Shell/PowerShell;HTML/CSS;JavaScript;PHP;Python;SQL;TypeScript")</f>
        <v>Bash/Shell/PowerShell;HTML/CSS;JavaScript;PHP;Python;SQL;TypeScript</v>
      </c>
    </row>
    <row r="6249">
      <c r="A6249" s="3">
        <v>6248.0</v>
      </c>
      <c r="B6249" s="4" t="str">
        <f>IFERROR(__xludf.DUMMYFUNCTION("""COMPUTED_VALUE"""),"C++;Java;Kotlin")</f>
        <v>C++;Java;Kotlin</v>
      </c>
    </row>
    <row r="6250">
      <c r="A6250" s="3">
        <v>6249.0</v>
      </c>
      <c r="B6250" s="4" t="str">
        <f>IFERROR(__xludf.DUMMYFUNCTION("""COMPUTED_VALUE"""),"Java;Objective-C;Swift")</f>
        <v>Java;Objective-C;Swift</v>
      </c>
    </row>
    <row r="6251">
      <c r="A6251" s="3">
        <v>6250.0</v>
      </c>
      <c r="B6251" s="4" t="str">
        <f>IFERROR(__xludf.DUMMYFUNCTION("""COMPUTED_VALUE"""),"C++;HTML/CSS;Java;JavaScript;Python")</f>
        <v>C++;HTML/CSS;Java;JavaScript;Python</v>
      </c>
    </row>
    <row r="6252">
      <c r="A6252" s="3">
        <v>6251.0</v>
      </c>
      <c r="B6252" s="4" t="str">
        <f>IFERROR(__xludf.DUMMYFUNCTION("""COMPUTED_VALUE"""),"JavaScript;Kotlin;PHP")</f>
        <v>JavaScript;Kotlin;PHP</v>
      </c>
    </row>
    <row r="6253">
      <c r="A6253" s="3">
        <v>6252.0</v>
      </c>
      <c r="B6253" s="4" t="str">
        <f>IFERROR(__xludf.DUMMYFUNCTION("""COMPUTED_VALUE"""),"Python;R")</f>
        <v>Python;R</v>
      </c>
    </row>
    <row r="6254">
      <c r="A6254" s="3">
        <v>6253.0</v>
      </c>
      <c r="B6254" s="4" t="str">
        <f>IFERROR(__xludf.DUMMYFUNCTION("""COMPUTED_VALUE"""),"Bash/Shell/PowerShell;HTML/CSS;Java;JavaScript;Python;SQL;TypeScript")</f>
        <v>Bash/Shell/PowerShell;HTML/CSS;Java;JavaScript;Python;SQL;TypeScript</v>
      </c>
    </row>
    <row r="6255">
      <c r="A6255" s="3">
        <v>6254.0</v>
      </c>
      <c r="B6255" s="4" t="str">
        <f>IFERROR(__xludf.DUMMYFUNCTION("""COMPUTED_VALUE"""),"C;C++;HTML/CSS;Java;PHP;SQL")</f>
        <v>C;C++;HTML/CSS;Java;PHP;SQL</v>
      </c>
    </row>
    <row r="6256">
      <c r="A6256" s="3">
        <v>6255.0</v>
      </c>
      <c r="B6256" s="4" t="str">
        <f>IFERROR(__xludf.DUMMYFUNCTION("""COMPUTED_VALUE"""),"Go;HTML/CSS;JavaScript;TypeScript")</f>
        <v>Go;HTML/CSS;JavaScript;TypeScript</v>
      </c>
    </row>
    <row r="6257">
      <c r="A6257" s="3">
        <v>6256.0</v>
      </c>
      <c r="B6257" s="4" t="str">
        <f>IFERROR(__xludf.DUMMYFUNCTION("""COMPUTED_VALUE"""),"C#;HTML/CSS;JavaScript;Python;SQL")</f>
        <v>C#;HTML/CSS;JavaScript;Python;SQL</v>
      </c>
    </row>
    <row r="6258">
      <c r="A6258" s="3">
        <v>6257.0</v>
      </c>
      <c r="B6258" s="4" t="str">
        <f>IFERROR(__xludf.DUMMYFUNCTION("""COMPUTED_VALUE"""),"Assembly;C;C++;HTML/CSS;JavaScript;Python;Ruby;Rust;SQL")</f>
        <v>Assembly;C;C++;HTML/CSS;JavaScript;Python;Ruby;Rust;SQL</v>
      </c>
    </row>
    <row r="6259">
      <c r="A6259" s="3">
        <v>6258.0</v>
      </c>
      <c r="B6259" s="4" t="str">
        <f>IFERROR(__xludf.DUMMYFUNCTION("""COMPUTED_VALUE"""),"Bash/Shell/PowerShell;C#;HTML/CSS;Java;JavaScript;Python;Ruby;SQL")</f>
        <v>Bash/Shell/PowerShell;C#;HTML/CSS;Java;JavaScript;Python;Ruby;SQL</v>
      </c>
    </row>
    <row r="6260">
      <c r="A6260" s="3">
        <v>6259.0</v>
      </c>
      <c r="B6260" s="4" t="str">
        <f>IFERROR(__xludf.DUMMYFUNCTION("""COMPUTED_VALUE"""),"Bash/Shell/PowerShell;Elixir;HTML/CSS;Java;JavaScript;PHP;Python;SQL;Swift;VBA")</f>
        <v>Bash/Shell/PowerShell;Elixir;HTML/CSS;Java;JavaScript;PHP;Python;SQL;Swift;VBA</v>
      </c>
    </row>
    <row r="6261">
      <c r="A6261" s="3">
        <v>6260.0</v>
      </c>
      <c r="B6261" s="4" t="str">
        <f>IFERROR(__xludf.DUMMYFUNCTION("""COMPUTED_VALUE"""),"Bash/Shell/PowerShell;HTML/CSS;Objective-C;Python;Swift")</f>
        <v>Bash/Shell/PowerShell;HTML/CSS;Objective-C;Python;Swift</v>
      </c>
    </row>
    <row r="6262">
      <c r="A6262" s="3">
        <v>6261.0</v>
      </c>
      <c r="B6262" s="4" t="str">
        <f>IFERROR(__xludf.DUMMYFUNCTION("""COMPUTED_VALUE"""),"Bash/Shell/PowerShell;C#;HTML/CSS;JavaScript;TypeScript")</f>
        <v>Bash/Shell/PowerShell;C#;HTML/CSS;JavaScript;TypeScript</v>
      </c>
    </row>
    <row r="6263">
      <c r="A6263" s="3">
        <v>6262.0</v>
      </c>
      <c r="B6263" s="4" t="str">
        <f>IFERROR(__xludf.DUMMYFUNCTION("""COMPUTED_VALUE"""),"Java;JavaScript;PHP")</f>
        <v>Java;JavaScript;PHP</v>
      </c>
    </row>
    <row r="6264">
      <c r="A6264" s="3">
        <v>6263.0</v>
      </c>
      <c r="B6264" s="4" t="str">
        <f>IFERROR(__xludf.DUMMYFUNCTION("""COMPUTED_VALUE"""),"HTML/CSS;Java;JavaScript;PHP;Python;SQL")</f>
        <v>HTML/CSS;Java;JavaScript;PHP;Python;SQL</v>
      </c>
    </row>
    <row r="6265">
      <c r="A6265" s="3">
        <v>6264.0</v>
      </c>
      <c r="B6265" s="4" t="str">
        <f>IFERROR(__xludf.DUMMYFUNCTION("""COMPUTED_VALUE"""),"C;HTML/CSS;Java")</f>
        <v>C;HTML/CSS;Java</v>
      </c>
    </row>
    <row r="6266">
      <c r="A6266" s="3">
        <v>6265.0</v>
      </c>
      <c r="B6266" s="4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6267">
      <c r="A6267" s="3">
        <v>6266.0</v>
      </c>
      <c r="B6267" s="4" t="str">
        <f>IFERROR(__xludf.DUMMYFUNCTION("""COMPUTED_VALUE"""),"C#;JavaScript;SQL;Other(s):")</f>
        <v>C#;JavaScript;SQL;Other(s):</v>
      </c>
    </row>
    <row r="6268">
      <c r="A6268" s="3">
        <v>6267.0</v>
      </c>
      <c r="B6268" s="4" t="str">
        <f>IFERROR(__xludf.DUMMYFUNCTION("""COMPUTED_VALUE"""),"Assembly;C;Elixir;Go;Java;JavaScript;PHP;Python;Rust;TypeScript")</f>
        <v>Assembly;C;Elixir;Go;Java;JavaScript;PHP;Python;Rust;TypeScript</v>
      </c>
    </row>
    <row r="6269">
      <c r="A6269" s="3">
        <v>6268.0</v>
      </c>
      <c r="B6269" s="4" t="str">
        <f>IFERROR(__xludf.DUMMYFUNCTION("""COMPUTED_VALUE"""),"Bash/Shell/PowerShell;HTML/CSS;Python;Rust")</f>
        <v>Bash/Shell/PowerShell;HTML/CSS;Python;Rust</v>
      </c>
    </row>
    <row r="6270">
      <c r="A6270" s="3">
        <v>6269.0</v>
      </c>
      <c r="B6270" s="4" t="str">
        <f>IFERROR(__xludf.DUMMYFUNCTION("""COMPUTED_VALUE"""),"HTML/CSS;JavaScript;TypeScript")</f>
        <v>HTML/CSS;JavaScript;TypeScript</v>
      </c>
    </row>
    <row r="6271">
      <c r="A6271" s="3">
        <v>6270.0</v>
      </c>
      <c r="B6271" s="4" t="str">
        <f>IFERROR(__xludf.DUMMYFUNCTION("""COMPUTED_VALUE"""),"Assembly;Python")</f>
        <v>Assembly;Python</v>
      </c>
    </row>
    <row r="6272">
      <c r="A6272" s="3">
        <v>6271.0</v>
      </c>
      <c r="B6272" s="4" t="str">
        <f>IFERROR(__xludf.DUMMYFUNCTION("""COMPUTED_VALUE"""),"C;C++;C#;Java;JavaScript;Kotlin;Objective-C;PHP;Python;Ruby;SQL;Swift")</f>
        <v>C;C++;C#;Java;JavaScript;Kotlin;Objective-C;PHP;Python;Ruby;SQL;Swift</v>
      </c>
    </row>
    <row r="6273">
      <c r="A6273" s="3">
        <v>6272.0</v>
      </c>
      <c r="B6273" s="4" t="str">
        <f>IFERROR(__xludf.DUMMYFUNCTION("""COMPUTED_VALUE"""),"Bash/Shell/PowerShell;C;C++;Dart;F#;Go;HTML/CSS;Java;JavaScript;Kotlin;Python;SQL")</f>
        <v>Bash/Shell/PowerShell;C;C++;Dart;F#;Go;HTML/CSS;Java;JavaScript;Kotlin;Python;SQL</v>
      </c>
    </row>
    <row r="6274">
      <c r="A6274" s="3">
        <v>6273.0</v>
      </c>
      <c r="B6274" s="4" t="str">
        <f>IFERROR(__xludf.DUMMYFUNCTION("""COMPUTED_VALUE"""),"SQL;VBA")</f>
        <v>SQL;VBA</v>
      </c>
    </row>
    <row r="6275">
      <c r="A6275" s="3">
        <v>6274.0</v>
      </c>
      <c r="B6275" s="4" t="str">
        <f>IFERROR(__xludf.DUMMYFUNCTION("""COMPUTED_VALUE"""),"Java;Kotlin;Python")</f>
        <v>Java;Kotlin;Python</v>
      </c>
    </row>
    <row r="6276">
      <c r="A6276" s="3">
        <v>6275.0</v>
      </c>
      <c r="B6276" s="4" t="str">
        <f>IFERROR(__xludf.DUMMYFUNCTION("""COMPUTED_VALUE"""),"Assembly;Bash/Shell/PowerShell;C;C++;Clojure;Go;HTML/CSS;Java;Python")</f>
        <v>Assembly;Bash/Shell/PowerShell;C;C++;Clojure;Go;HTML/CSS;Java;Python</v>
      </c>
    </row>
    <row r="6277">
      <c r="A6277" s="3">
        <v>6276.0</v>
      </c>
      <c r="B6277" s="4" t="str">
        <f>IFERROR(__xludf.DUMMYFUNCTION("""COMPUTED_VALUE"""),"C;C++;C#;HTML/CSS;Kotlin;PHP;Python")</f>
        <v>C;C++;C#;HTML/CSS;Kotlin;PHP;Python</v>
      </c>
    </row>
    <row r="6278">
      <c r="A6278" s="3">
        <v>6277.0</v>
      </c>
      <c r="B6278" s="4" t="str">
        <f>IFERROR(__xludf.DUMMYFUNCTION("""COMPUTED_VALUE"""),"HTML/CSS;Java;JavaScript;PHP;Python")</f>
        <v>HTML/CSS;Java;JavaScript;PHP;Python</v>
      </c>
    </row>
    <row r="6279">
      <c r="A6279" s="3">
        <v>6278.0</v>
      </c>
      <c r="B6279" s="4" t="str">
        <f>IFERROR(__xludf.DUMMYFUNCTION("""COMPUTED_VALUE"""),"Python;SQL")</f>
        <v>Python;SQL</v>
      </c>
    </row>
    <row r="6280">
      <c r="A6280" s="3">
        <v>6279.0</v>
      </c>
      <c r="B6280" s="4" t="str">
        <f>IFERROR(__xludf.DUMMYFUNCTION("""COMPUTED_VALUE"""),"HTML/CSS;Java;JavaScript;Other(s):")</f>
        <v>HTML/CSS;Java;JavaScript;Other(s):</v>
      </c>
    </row>
    <row r="6281">
      <c r="A6281" s="3">
        <v>6280.0</v>
      </c>
      <c r="B6281" s="4" t="str">
        <f>IFERROR(__xludf.DUMMYFUNCTION("""COMPUTED_VALUE"""),"C++;PHP")</f>
        <v>C++;PHP</v>
      </c>
    </row>
    <row r="6282">
      <c r="A6282" s="3">
        <v>6281.0</v>
      </c>
      <c r="B6282" s="4" t="str">
        <f>IFERROR(__xludf.DUMMYFUNCTION("""COMPUTED_VALUE"""),"Bash/Shell/PowerShell;HTML/CSS;Java;JavaScript;SQL;Other(s):")</f>
        <v>Bash/Shell/PowerShell;HTML/CSS;Java;JavaScript;SQL;Other(s):</v>
      </c>
    </row>
    <row r="6283">
      <c r="A6283" s="3">
        <v>6282.0</v>
      </c>
      <c r="B6283" s="4" t="str">
        <f>IFERROR(__xludf.DUMMYFUNCTION("""COMPUTED_VALUE"""),"Bash/Shell/PowerShell;C++;Python;R")</f>
        <v>Bash/Shell/PowerShell;C++;Python;R</v>
      </c>
    </row>
    <row r="6284">
      <c r="A6284" s="3">
        <v>6283.0</v>
      </c>
      <c r="B6284" s="4" t="str">
        <f>IFERROR(__xludf.DUMMYFUNCTION("""COMPUTED_VALUE"""),"Bash/Shell/PowerShell;C++;HTML/CSS;Java;JavaScript;PHP;Python")</f>
        <v>Bash/Shell/PowerShell;C++;HTML/CSS;Java;JavaScript;PHP;Python</v>
      </c>
    </row>
    <row r="6285">
      <c r="A6285" s="3">
        <v>6284.0</v>
      </c>
      <c r="B6285" s="4" t="str">
        <f>IFERROR(__xludf.DUMMYFUNCTION("""COMPUTED_VALUE"""),"Python;Other(s):")</f>
        <v>Python;Other(s):</v>
      </c>
    </row>
    <row r="6286">
      <c r="A6286" s="3">
        <v>6285.0</v>
      </c>
      <c r="B6286" s="4" t="str">
        <f>IFERROR(__xludf.DUMMYFUNCTION("""COMPUTED_VALUE"""),"Java;SQL")</f>
        <v>Java;SQL</v>
      </c>
    </row>
    <row r="6287">
      <c r="A6287" s="3">
        <v>6286.0</v>
      </c>
      <c r="B6287" s="4" t="str">
        <f>IFERROR(__xludf.DUMMYFUNCTION("""COMPUTED_VALUE"""),"C++;C#;SQL")</f>
        <v>C++;C#;SQL</v>
      </c>
    </row>
    <row r="6288">
      <c r="A6288" s="3">
        <v>6287.0</v>
      </c>
      <c r="B6288" s="4" t="str">
        <f>IFERROR(__xludf.DUMMYFUNCTION("""COMPUTED_VALUE"""),"C#;HTML/CSS;PHP;Other(s):")</f>
        <v>C#;HTML/CSS;PHP;Other(s):</v>
      </c>
    </row>
    <row r="6289">
      <c r="A6289" s="3">
        <v>6288.0</v>
      </c>
      <c r="B6289" s="4" t="str">
        <f>IFERROR(__xludf.DUMMYFUNCTION("""COMPUTED_VALUE"""),"Bash/Shell/PowerShell;C#;HTML/CSS;JavaScript;PHP;SQL;VBA")</f>
        <v>Bash/Shell/PowerShell;C#;HTML/CSS;JavaScript;PHP;SQL;VBA</v>
      </c>
    </row>
    <row r="6290">
      <c r="A6290" s="3">
        <v>6289.0</v>
      </c>
      <c r="B6290" s="4" t="str">
        <f>IFERROR(__xludf.DUMMYFUNCTION("""COMPUTED_VALUE"""),"C++;C#;Other(s):")</f>
        <v>C++;C#;Other(s):</v>
      </c>
    </row>
    <row r="6291">
      <c r="A6291" s="3">
        <v>6290.0</v>
      </c>
      <c r="B6291" s="4" t="str">
        <f>IFERROR(__xludf.DUMMYFUNCTION("""COMPUTED_VALUE"""),"Bash/Shell/PowerShell;C;C#;HTML/CSS;Java;JavaScript;PHP;Python;SQL;VBA")</f>
        <v>Bash/Shell/PowerShell;C;C#;HTML/CSS;Java;JavaScript;PHP;Python;SQL;VBA</v>
      </c>
    </row>
    <row r="6292">
      <c r="A6292" s="3">
        <v>6291.0</v>
      </c>
      <c r="B6292" s="4" t="str">
        <f>IFERROR(__xludf.DUMMYFUNCTION("""COMPUTED_VALUE"""),"Bash/Shell/PowerShell;HTML/CSS;Java;JavaScript;Kotlin;Python;SQL;TypeScript")</f>
        <v>Bash/Shell/PowerShell;HTML/CSS;Java;JavaScript;Kotlin;Python;SQL;TypeScript</v>
      </c>
    </row>
    <row r="6293">
      <c r="A6293" s="3">
        <v>6292.0</v>
      </c>
      <c r="B6293" s="4" t="str">
        <f>IFERROR(__xludf.DUMMYFUNCTION("""COMPUTED_VALUE"""),"C++;Python")</f>
        <v>C++;Python</v>
      </c>
    </row>
    <row r="6294">
      <c r="A6294" s="3">
        <v>6293.0</v>
      </c>
      <c r="B6294" s="4" t="str">
        <f>IFERROR(__xludf.DUMMYFUNCTION("""COMPUTED_VALUE"""),"HTML/CSS;JavaScript;PHP;Python")</f>
        <v>HTML/CSS;JavaScript;PHP;Python</v>
      </c>
    </row>
    <row r="6295">
      <c r="A6295" s="3">
        <v>6294.0</v>
      </c>
      <c r="B6295" s="4" t="str">
        <f>IFERROR(__xludf.DUMMYFUNCTION("""COMPUTED_VALUE"""),"Java;Kotlin")</f>
        <v>Java;Kotlin</v>
      </c>
    </row>
    <row r="6296">
      <c r="A6296" s="3">
        <v>6295.0</v>
      </c>
      <c r="B6296" s="4" t="str">
        <f>IFERROR(__xludf.DUMMYFUNCTION("""COMPUTED_VALUE"""),"C;C++;HTML/CSS;Java;PHP")</f>
        <v>C;C++;HTML/CSS;Java;PHP</v>
      </c>
    </row>
    <row r="6297">
      <c r="A6297" s="3">
        <v>6296.0</v>
      </c>
      <c r="B6297" s="4" t="str">
        <f>IFERROR(__xludf.DUMMYFUNCTION("""COMPUTED_VALUE"""),"Bash/Shell/PowerShell;Go;HTML/CSS;Java;JavaScript;PHP;Python;Ruby;SQL")</f>
        <v>Bash/Shell/PowerShell;Go;HTML/CSS;Java;JavaScript;PHP;Python;Ruby;SQL</v>
      </c>
    </row>
    <row r="6298">
      <c r="A6298" s="3">
        <v>6297.0</v>
      </c>
      <c r="B6298" s="4" t="str">
        <f>IFERROR(__xludf.DUMMYFUNCTION("""COMPUTED_VALUE"""),"SQL")</f>
        <v>SQL</v>
      </c>
    </row>
    <row r="6299">
      <c r="A6299" s="3">
        <v>6298.0</v>
      </c>
      <c r="B6299" s="4" t="str">
        <f>IFERROR(__xludf.DUMMYFUNCTION("""COMPUTED_VALUE"""),"Bash/Shell/PowerShell;C;C++;C#;HTML/CSS;Java;JavaScript;Objective-C;PHP;Python;SQL")</f>
        <v>Bash/Shell/PowerShell;C;C++;C#;HTML/CSS;Java;JavaScript;Objective-C;PHP;Python;SQL</v>
      </c>
    </row>
    <row r="6300">
      <c r="A6300" s="3">
        <v>6299.0</v>
      </c>
      <c r="B6300" s="4" t="str">
        <f>IFERROR(__xludf.DUMMYFUNCTION("""COMPUTED_VALUE"""),"Bash/Shell/PowerShell;C++;C#;HTML/CSS;Java;JavaScript;SQL")</f>
        <v>Bash/Shell/PowerShell;C++;C#;HTML/CSS;Java;JavaScript;SQL</v>
      </c>
    </row>
    <row r="6301">
      <c r="A6301" s="3">
        <v>6300.0</v>
      </c>
      <c r="B6301" s="4" t="str">
        <f>IFERROR(__xludf.DUMMYFUNCTION("""COMPUTED_VALUE"""),"Bash/Shell/PowerShell;Java;JavaScript;Ruby")</f>
        <v>Bash/Shell/PowerShell;Java;JavaScript;Ruby</v>
      </c>
    </row>
    <row r="6302">
      <c r="A6302" s="3">
        <v>6301.0</v>
      </c>
      <c r="B6302" s="4" t="str">
        <f>IFERROR(__xludf.DUMMYFUNCTION("""COMPUTED_VALUE"""),"Java;JavaScript;Python;SQL")</f>
        <v>Java;JavaScript;Python;SQL</v>
      </c>
    </row>
    <row r="6303">
      <c r="A6303" s="3">
        <v>6302.0</v>
      </c>
      <c r="B6303" s="4" t="str">
        <f>IFERROR(__xludf.DUMMYFUNCTION("""COMPUTED_VALUE"""),"C;HTML/CSS;Java;JavaScript;Python;R;SQL")</f>
        <v>C;HTML/CSS;Java;JavaScript;Python;R;SQL</v>
      </c>
    </row>
    <row r="6304">
      <c r="A6304" s="3">
        <v>6303.0</v>
      </c>
      <c r="B6304" s="4" t="str">
        <f>IFERROR(__xludf.DUMMYFUNCTION("""COMPUTED_VALUE"""),"Bash/Shell/PowerShell;C;C++;HTML/CSS;JavaScript;PHP;R;SQL;Other(s):")</f>
        <v>Bash/Shell/PowerShell;C;C++;HTML/CSS;JavaScript;PHP;R;SQL;Other(s):</v>
      </c>
    </row>
    <row r="6305">
      <c r="A6305" s="3">
        <v>6304.0</v>
      </c>
      <c r="B6305" s="4" t="str">
        <f>IFERROR(__xludf.DUMMYFUNCTION("""COMPUTED_VALUE"""),"Bash/Shell/PowerShell;C;C++;Java;JavaScript;PHP;Python;Rust;SQL")</f>
        <v>Bash/Shell/PowerShell;C;C++;Java;JavaScript;PHP;Python;Rust;SQL</v>
      </c>
    </row>
    <row r="6306">
      <c r="A6306" s="3">
        <v>6305.0</v>
      </c>
      <c r="B6306" s="4" t="str">
        <f>IFERROR(__xludf.DUMMYFUNCTION("""COMPUTED_VALUE"""),"Bash/Shell/PowerShell;HTML/CSS;JavaScript;PHP;Python;SQL")</f>
        <v>Bash/Shell/PowerShell;HTML/CSS;JavaScript;PHP;Python;SQL</v>
      </c>
    </row>
    <row r="6307">
      <c r="A6307" s="3">
        <v>6306.0</v>
      </c>
      <c r="B6307" s="4" t="str">
        <f>IFERROR(__xludf.DUMMYFUNCTION("""COMPUTED_VALUE"""),"Bash/Shell/PowerShell;C;C++;Java;PHP;SQL")</f>
        <v>Bash/Shell/PowerShell;C;C++;Java;PHP;SQL</v>
      </c>
    </row>
    <row r="6308">
      <c r="A6308" s="3">
        <v>6307.0</v>
      </c>
      <c r="B6308" s="4" t="str">
        <f>IFERROR(__xludf.DUMMYFUNCTION("""COMPUTED_VALUE"""),"Bash/Shell/PowerShell;Go;HTML/CSS;JavaScript;Python;TypeScript")</f>
        <v>Bash/Shell/PowerShell;Go;HTML/CSS;JavaScript;Python;TypeScript</v>
      </c>
    </row>
    <row r="6309">
      <c r="A6309" s="3">
        <v>6308.0</v>
      </c>
      <c r="B6309" s="4" t="str">
        <f>IFERROR(__xludf.DUMMYFUNCTION("""COMPUTED_VALUE"""),"Bash/Shell/PowerShell;C;C++;HTML/CSS;Java;JavaScript;PHP;TypeScript")</f>
        <v>Bash/Shell/PowerShell;C;C++;HTML/CSS;Java;JavaScript;PHP;TypeScript</v>
      </c>
    </row>
    <row r="6310">
      <c r="A6310" s="3">
        <v>6309.0</v>
      </c>
      <c r="B6310" s="4" t="str">
        <f>IFERROR(__xludf.DUMMYFUNCTION("""COMPUTED_VALUE"""),"Swift")</f>
        <v>Swift</v>
      </c>
    </row>
    <row r="6311">
      <c r="A6311" s="3">
        <v>6310.0</v>
      </c>
      <c r="B6311" s="4" t="str">
        <f>IFERROR(__xludf.DUMMYFUNCTION("""COMPUTED_VALUE"""),"HTML/CSS;JavaScript;PHP")</f>
        <v>HTML/CSS;JavaScript;PHP</v>
      </c>
    </row>
    <row r="6312">
      <c r="A6312" s="3">
        <v>6311.0</v>
      </c>
      <c r="B6312" s="4" t="str">
        <f>IFERROR(__xludf.DUMMYFUNCTION("""COMPUTED_VALUE"""),"Bash/Shell/PowerShell;HTML/CSS;Java;JavaScript;Kotlin;Objective-C;PHP;Python;R;SQL;Swift;VBA")</f>
        <v>Bash/Shell/PowerShell;HTML/CSS;Java;JavaScript;Kotlin;Objective-C;PHP;Python;R;SQL;Swift;VBA</v>
      </c>
    </row>
    <row r="6313">
      <c r="A6313" s="3">
        <v>6312.0</v>
      </c>
      <c r="B6313" s="4" t="str">
        <f>IFERROR(__xludf.DUMMYFUNCTION("""COMPUTED_VALUE"""),"Assembly;C++;C#")</f>
        <v>Assembly;C++;C#</v>
      </c>
    </row>
    <row r="6314">
      <c r="A6314" s="3">
        <v>6313.0</v>
      </c>
      <c r="B6314" s="4" t="str">
        <f>IFERROR(__xludf.DUMMYFUNCTION("""COMPUTED_VALUE"""),"HTML/CSS;Java;JavaScript;PHP;Python;SQL")</f>
        <v>HTML/CSS;Java;JavaScript;PHP;Python;SQL</v>
      </c>
    </row>
    <row r="6315">
      <c r="A6315" s="3">
        <v>6314.0</v>
      </c>
      <c r="B6315" s="4" t="str">
        <f>IFERROR(__xludf.DUMMYFUNCTION("""COMPUTED_VALUE"""),"Bash/Shell/PowerShell;C#;HTML/CSS;JavaScript;PHP;SQL;TypeScript;VBA")</f>
        <v>Bash/Shell/PowerShell;C#;HTML/CSS;JavaScript;PHP;SQL;TypeScript;VBA</v>
      </c>
    </row>
    <row r="6316">
      <c r="A6316" s="3">
        <v>6315.0</v>
      </c>
      <c r="B6316" s="4" t="str">
        <f>IFERROR(__xludf.DUMMYFUNCTION("""COMPUTED_VALUE"""),"C#;HTML/CSS;JavaScript;Python;SQL;TypeScript")</f>
        <v>C#;HTML/CSS;JavaScript;Python;SQL;TypeScript</v>
      </c>
    </row>
    <row r="6317">
      <c r="A6317" s="3">
        <v>6316.0</v>
      </c>
      <c r="B6317" s="4" t="str">
        <f>IFERROR(__xludf.DUMMYFUNCTION("""COMPUTED_VALUE"""),"C;C++")</f>
        <v>C;C++</v>
      </c>
    </row>
    <row r="6318">
      <c r="A6318" s="3">
        <v>6317.0</v>
      </c>
      <c r="B6318" s="4" t="str">
        <f>IFERROR(__xludf.DUMMYFUNCTION("""COMPUTED_VALUE"""),"C#;SQL")</f>
        <v>C#;SQL</v>
      </c>
    </row>
    <row r="6319">
      <c r="A6319" s="3">
        <v>6318.0</v>
      </c>
      <c r="B6319" s="4" t="str">
        <f>IFERROR(__xludf.DUMMYFUNCTION("""COMPUTED_VALUE"""),"HTML/CSS;JavaScript")</f>
        <v>HTML/CSS;JavaScript</v>
      </c>
    </row>
    <row r="6320">
      <c r="A6320" s="3">
        <v>6319.0</v>
      </c>
      <c r="B6320" s="4" t="str">
        <f>IFERROR(__xludf.DUMMYFUNCTION("""COMPUTED_VALUE"""),"Bash/Shell/PowerShell;C;Java;JavaScript;Python;Ruby;Rust;Scala;SQL")</f>
        <v>Bash/Shell/PowerShell;C;Java;JavaScript;Python;Ruby;Rust;Scala;SQL</v>
      </c>
    </row>
    <row r="6321">
      <c r="A6321" s="3">
        <v>6320.0</v>
      </c>
      <c r="B6321" s="4" t="str">
        <f>IFERROR(__xludf.DUMMYFUNCTION("""COMPUTED_VALUE"""),"Go;HTML/CSS;Java;JavaScript;Kotlin;Python;SQL")</f>
        <v>Go;HTML/CSS;Java;JavaScript;Kotlin;Python;SQL</v>
      </c>
    </row>
    <row r="6322">
      <c r="A6322" s="3">
        <v>6321.0</v>
      </c>
      <c r="B6322" s="4" t="str">
        <f>IFERROR(__xludf.DUMMYFUNCTION("""COMPUTED_VALUE"""),"Bash/Shell/PowerShell;C;C++;HTML/CSS;JavaScript;Python;SQL;Other(s):")</f>
        <v>Bash/Shell/PowerShell;C;C++;HTML/CSS;JavaScript;Python;SQL;Other(s):</v>
      </c>
    </row>
    <row r="6323">
      <c r="A6323" s="3">
        <v>6322.0</v>
      </c>
      <c r="B6323" s="4" t="str">
        <f>IFERROR(__xludf.DUMMYFUNCTION("""COMPUTED_VALUE"""),"Java")</f>
        <v>Java</v>
      </c>
    </row>
    <row r="6324">
      <c r="A6324" s="3">
        <v>6323.0</v>
      </c>
      <c r="B6324" s="4" t="str">
        <f>IFERROR(__xludf.DUMMYFUNCTION("""COMPUTED_VALUE"""),"C#;HTML/CSS;JavaScript;Swift")</f>
        <v>C#;HTML/CSS;JavaScript;Swift</v>
      </c>
    </row>
    <row r="6325">
      <c r="A6325" s="3">
        <v>6324.0</v>
      </c>
      <c r="B6325" s="4" t="str">
        <f>IFERROR(__xludf.DUMMYFUNCTION("""COMPUTED_VALUE"""),"HTML/CSS;Java;JavaScript;SQL;TypeScript")</f>
        <v>HTML/CSS;Java;JavaScript;SQL;TypeScript</v>
      </c>
    </row>
    <row r="6326">
      <c r="A6326" s="3">
        <v>6325.0</v>
      </c>
      <c r="B6326" s="4" t="str">
        <f>IFERROR(__xludf.DUMMYFUNCTION("""COMPUTED_VALUE"""),"Bash/Shell/PowerShell;JavaScript;TypeScript")</f>
        <v>Bash/Shell/PowerShell;JavaScript;TypeScript</v>
      </c>
    </row>
    <row r="6327">
      <c r="A6327" s="3">
        <v>6326.0</v>
      </c>
      <c r="B6327" s="4" t="str">
        <f>IFERROR(__xludf.DUMMYFUNCTION("""COMPUTED_VALUE"""),"C#;HTML/CSS;JavaScript")</f>
        <v>C#;HTML/CSS;JavaScript</v>
      </c>
    </row>
    <row r="6328">
      <c r="A6328" s="3">
        <v>6327.0</v>
      </c>
      <c r="B6328" s="4" t="str">
        <f>IFERROR(__xludf.DUMMYFUNCTION("""COMPUTED_VALUE"""),"C;C++;Python;R;SQL")</f>
        <v>C;C++;Python;R;SQL</v>
      </c>
    </row>
    <row r="6329">
      <c r="A6329" s="3">
        <v>6328.0</v>
      </c>
      <c r="B6329" s="4" t="str">
        <f>IFERROR(__xludf.DUMMYFUNCTION("""COMPUTED_VALUE"""),"HTML/CSS;Java;JavaScript;PHP")</f>
        <v>HTML/CSS;Java;JavaScript;PHP</v>
      </c>
    </row>
    <row r="6330">
      <c r="A6330" s="3">
        <v>6329.0</v>
      </c>
      <c r="B6330" s="4" t="str">
        <f>IFERROR(__xludf.DUMMYFUNCTION("""COMPUTED_VALUE"""),"Bash/Shell/PowerShell;F#;PHP;SQL")</f>
        <v>Bash/Shell/PowerShell;F#;PHP;SQL</v>
      </c>
    </row>
    <row r="6331">
      <c r="A6331" s="3">
        <v>6330.0</v>
      </c>
      <c r="B6331" s="4" t="str">
        <f>IFERROR(__xludf.DUMMYFUNCTION("""COMPUTED_VALUE"""),"Bash/Shell/PowerShell;C#;HTML/CSS;Java;Kotlin;Python;SQL;TypeScript")</f>
        <v>Bash/Shell/PowerShell;C#;HTML/CSS;Java;Kotlin;Python;SQL;TypeScript</v>
      </c>
    </row>
    <row r="6332">
      <c r="A6332" s="3">
        <v>6331.0</v>
      </c>
      <c r="B6332" s="4" t="str">
        <f>IFERROR(__xludf.DUMMYFUNCTION("""COMPUTED_VALUE"""),"C#;Erlang;HTML/CSS;Java;JavaScript;SQL")</f>
        <v>C#;Erlang;HTML/CSS;Java;JavaScript;SQL</v>
      </c>
    </row>
    <row r="6333">
      <c r="A6333" s="3">
        <v>6332.0</v>
      </c>
      <c r="B6333" s="4" t="str">
        <f>IFERROR(__xludf.DUMMYFUNCTION("""COMPUTED_VALUE"""),"Bash/Shell/PowerShell;C++;C#;HTML/CSS;Java;JavaScript;SQL;Other(s):")</f>
        <v>Bash/Shell/PowerShell;C++;C#;HTML/CSS;Java;JavaScript;SQL;Other(s):</v>
      </c>
    </row>
    <row r="6334">
      <c r="A6334" s="3">
        <v>6333.0</v>
      </c>
      <c r="B6334" s="4" t="str">
        <f>IFERROR(__xludf.DUMMYFUNCTION("""COMPUTED_VALUE"""),"Bash/Shell/PowerShell;PHP;Python;R;SQL;Other(s):")</f>
        <v>Bash/Shell/PowerShell;PHP;Python;R;SQL;Other(s):</v>
      </c>
    </row>
    <row r="6335">
      <c r="A6335" s="3">
        <v>6334.0</v>
      </c>
      <c r="B6335" s="4" t="str">
        <f>IFERROR(__xludf.DUMMYFUNCTION("""COMPUTED_VALUE"""),"Bash/Shell/PowerShell;HTML/CSS;Java;JavaScript;PHP")</f>
        <v>Bash/Shell/PowerShell;HTML/CSS;Java;JavaScript;PHP</v>
      </c>
    </row>
    <row r="6336">
      <c r="A6336" s="3">
        <v>6335.0</v>
      </c>
      <c r="B6336" s="4" t="str">
        <f>IFERROR(__xludf.DUMMYFUNCTION("""COMPUTED_VALUE"""),"Bash/Shell/PowerShell;Java;JavaScript;Kotlin;Other(s):")</f>
        <v>Bash/Shell/PowerShell;Java;JavaScript;Kotlin;Other(s):</v>
      </c>
    </row>
    <row r="6337">
      <c r="A6337" s="3">
        <v>6336.0</v>
      </c>
      <c r="B6337" s="4" t="str">
        <f>IFERROR(__xludf.DUMMYFUNCTION("""COMPUTED_VALUE"""),"HTML/CSS;JavaScript;Python;Ruby;SQL")</f>
        <v>HTML/CSS;JavaScript;Python;Ruby;SQL</v>
      </c>
    </row>
    <row r="6338">
      <c r="A6338" s="3">
        <v>6337.0</v>
      </c>
      <c r="B6338" s="4" t="str">
        <f>IFERROR(__xludf.DUMMYFUNCTION("""COMPUTED_VALUE"""),"C;HTML/CSS;Java")</f>
        <v>C;HTML/CSS;Java</v>
      </c>
    </row>
    <row r="6339">
      <c r="A6339" s="3">
        <v>6338.0</v>
      </c>
      <c r="B6339" s="4" t="str">
        <f>IFERROR(__xludf.DUMMYFUNCTION("""COMPUTED_VALUE"""),"C#;HTML/CSS;SQL")</f>
        <v>C#;HTML/CSS;SQL</v>
      </c>
    </row>
    <row r="6340">
      <c r="A6340" s="3">
        <v>6339.0</v>
      </c>
      <c r="B6340" s="4" t="str">
        <f>IFERROR(__xludf.DUMMYFUNCTION("""COMPUTED_VALUE"""),"Assembly;Java")</f>
        <v>Assembly;Java</v>
      </c>
    </row>
    <row r="6341">
      <c r="A6341" s="3">
        <v>6340.0</v>
      </c>
      <c r="B6341" s="4" t="str">
        <f>IFERROR(__xludf.DUMMYFUNCTION("""COMPUTED_VALUE"""),"Bash/Shell/PowerShell;HTML/CSS;Java;JavaScript;Python")</f>
        <v>Bash/Shell/PowerShell;HTML/CSS;Java;JavaScript;Python</v>
      </c>
    </row>
    <row r="6342">
      <c r="A6342" s="3">
        <v>6341.0</v>
      </c>
      <c r="B6342" s="4" t="str">
        <f>IFERROR(__xludf.DUMMYFUNCTION("""COMPUTED_VALUE"""),"Bash/Shell/PowerShell;C++;Go;Java;Python;SQL")</f>
        <v>Bash/Shell/PowerShell;C++;Go;Java;Python;SQL</v>
      </c>
    </row>
    <row r="6343">
      <c r="A6343" s="3">
        <v>6342.0</v>
      </c>
      <c r="B6343" s="4" t="str">
        <f>IFERROR(__xludf.DUMMYFUNCTION("""COMPUTED_VALUE"""),"Bash/Shell/PowerShell;HTML/CSS;JavaScript;Python")</f>
        <v>Bash/Shell/PowerShell;HTML/CSS;JavaScript;Python</v>
      </c>
    </row>
    <row r="6344">
      <c r="A6344" s="3">
        <v>6343.0</v>
      </c>
      <c r="B6344" s="4" t="str">
        <f>IFERROR(__xludf.DUMMYFUNCTION("""COMPUTED_VALUE"""),"Bash/Shell/PowerShell;C;PHP;Python")</f>
        <v>Bash/Shell/PowerShell;C;PHP;Python</v>
      </c>
    </row>
    <row r="6345">
      <c r="A6345" s="3">
        <v>6344.0</v>
      </c>
      <c r="B6345" s="4" t="str">
        <f>IFERROR(__xludf.DUMMYFUNCTION("""COMPUTED_VALUE"""),"C;C++;C#;JavaScript;PHP;SQL")</f>
        <v>C;C++;C#;JavaScript;PHP;SQL</v>
      </c>
    </row>
    <row r="6346">
      <c r="A6346" s="3">
        <v>6345.0</v>
      </c>
      <c r="B6346" s="4" t="str">
        <f>IFERROR(__xludf.DUMMYFUNCTION("""COMPUTED_VALUE"""),"Bash/Shell/PowerShell;HTML/CSS;JavaScript;Ruby;SQL;TypeScript")</f>
        <v>Bash/Shell/PowerShell;HTML/CSS;JavaScript;Ruby;SQL;TypeScript</v>
      </c>
    </row>
    <row r="6347">
      <c r="A6347" s="3">
        <v>6346.0</v>
      </c>
      <c r="B6347" s="4" t="str">
        <f>IFERROR(__xludf.DUMMYFUNCTION("""COMPUTED_VALUE"""),"HTML/CSS;Java")</f>
        <v>HTML/CSS;Java</v>
      </c>
    </row>
    <row r="6348">
      <c r="A6348" s="3">
        <v>6347.0</v>
      </c>
      <c r="B6348" s="4" t="str">
        <f>IFERROR(__xludf.DUMMYFUNCTION("""COMPUTED_VALUE"""),"Bash/Shell/PowerShell;C;HTML/CSS;Java;JavaScript")</f>
        <v>Bash/Shell/PowerShell;C;HTML/CSS;Java;JavaScript</v>
      </c>
    </row>
    <row r="6349">
      <c r="A6349" s="3">
        <v>6348.0</v>
      </c>
      <c r="B6349" s="4" t="str">
        <f>IFERROR(__xludf.DUMMYFUNCTION("""COMPUTED_VALUE"""),"Bash/Shell/PowerShell;Go;HTML/CSS;JavaScript;PHP;Python;Rust")</f>
        <v>Bash/Shell/PowerShell;Go;HTML/CSS;JavaScript;PHP;Python;Rust</v>
      </c>
    </row>
    <row r="6350">
      <c r="A6350" s="3">
        <v>6349.0</v>
      </c>
      <c r="B6350" s="4" t="str">
        <f>IFERROR(__xludf.DUMMYFUNCTION("""COMPUTED_VALUE"""),"C;C++;C#;HTML/CSS;Java;JavaScript;Kotlin;PHP;Python")</f>
        <v>C;C++;C#;HTML/CSS;Java;JavaScript;Kotlin;PHP;Python</v>
      </c>
    </row>
    <row r="6351">
      <c r="A6351" s="3">
        <v>6350.0</v>
      </c>
      <c r="B6351" s="4" t="str">
        <f>IFERROR(__xludf.DUMMYFUNCTION("""COMPUTED_VALUE"""),"Swift")</f>
        <v>Swift</v>
      </c>
    </row>
    <row r="6352">
      <c r="A6352" s="3">
        <v>6351.0</v>
      </c>
      <c r="B6352" s="4" t="str">
        <f>IFERROR(__xludf.DUMMYFUNCTION("""COMPUTED_VALUE"""),"Assembly;Bash/Shell/PowerShell;C;C++;C#;Go;JavaScript;Python;Other(s):")</f>
        <v>Assembly;Bash/Shell/PowerShell;C;C++;C#;Go;JavaScript;Python;Other(s):</v>
      </c>
    </row>
    <row r="6353">
      <c r="A6353" s="3">
        <v>6352.0</v>
      </c>
      <c r="B6353" s="4" t="str">
        <f>IFERROR(__xludf.DUMMYFUNCTION("""COMPUTED_VALUE"""),"Bash/Shell/PowerShell;C#;HTML/CSS;JavaScript;Objective-C;PHP;Python;Ruby;SQL;TypeScript")</f>
        <v>Bash/Shell/PowerShell;C#;HTML/CSS;JavaScript;Objective-C;PHP;Python;Ruby;SQL;TypeScript</v>
      </c>
    </row>
    <row r="6354">
      <c r="A6354" s="3">
        <v>6353.0</v>
      </c>
      <c r="B6354" s="4" t="str">
        <f>IFERROR(__xludf.DUMMYFUNCTION("""COMPUTED_VALUE"""),"Go;Python")</f>
        <v>Go;Python</v>
      </c>
    </row>
    <row r="6355">
      <c r="A6355" s="3">
        <v>6354.0</v>
      </c>
      <c r="B6355" s="4" t="str">
        <f>IFERROR(__xludf.DUMMYFUNCTION("""COMPUTED_VALUE"""),"HTML/CSS;JavaScript;PHP")</f>
        <v>HTML/CSS;JavaScript;PHP</v>
      </c>
    </row>
    <row r="6356">
      <c r="A6356" s="3">
        <v>6355.0</v>
      </c>
      <c r="B6356" s="4" t="str">
        <f>IFERROR(__xludf.DUMMYFUNCTION("""COMPUTED_VALUE"""),"HTML/CSS;PHP")</f>
        <v>HTML/CSS;PHP</v>
      </c>
    </row>
    <row r="6357">
      <c r="A6357" s="3">
        <v>6356.0</v>
      </c>
      <c r="B6357" s="4" t="str">
        <f>IFERROR(__xludf.DUMMYFUNCTION("""COMPUTED_VALUE"""),"C#;HTML/CSS;JavaScript")</f>
        <v>C#;HTML/CSS;JavaScript</v>
      </c>
    </row>
    <row r="6358">
      <c r="A6358" s="3">
        <v>6357.0</v>
      </c>
      <c r="B6358" s="4" t="str">
        <f>IFERROR(__xludf.DUMMYFUNCTION("""COMPUTED_VALUE"""),"Java;Kotlin;PHP")</f>
        <v>Java;Kotlin;PHP</v>
      </c>
    </row>
    <row r="6359">
      <c r="A6359" s="3">
        <v>6358.0</v>
      </c>
      <c r="B6359" s="4" t="str">
        <f>IFERROR(__xludf.DUMMYFUNCTION("""COMPUTED_VALUE"""),"HTML/CSS;Java;JavaScript;SQL;Other(s):")</f>
        <v>HTML/CSS;Java;JavaScript;SQL;Other(s):</v>
      </c>
    </row>
    <row r="6360">
      <c r="A6360" s="3">
        <v>6359.0</v>
      </c>
      <c r="B6360" s="4" t="str">
        <f>IFERROR(__xludf.DUMMYFUNCTION("""COMPUTED_VALUE"""),"Bash/Shell/PowerShell;C;HTML/CSS;JavaScript;PHP;Python;SQL;TypeScript;Other(s):")</f>
        <v>Bash/Shell/PowerShell;C;HTML/CSS;JavaScript;PHP;Python;SQL;TypeScript;Other(s):</v>
      </c>
    </row>
    <row r="6361">
      <c r="A6361" s="3">
        <v>6360.0</v>
      </c>
      <c r="B6361" s="4" t="str">
        <f>IFERROR(__xludf.DUMMYFUNCTION("""COMPUTED_VALUE"""),"HTML/CSS;Java;JavaScript;Objective-C;Swift;TypeScript")</f>
        <v>HTML/CSS;Java;JavaScript;Objective-C;Swift;TypeScript</v>
      </c>
    </row>
    <row r="6362">
      <c r="A6362" s="3">
        <v>6361.0</v>
      </c>
      <c r="B6362" s="4" t="str">
        <f>IFERROR(__xludf.DUMMYFUNCTION("""COMPUTED_VALUE"""),"Bash/Shell/PowerShell;Go;HTML/CSS;Java;JavaScript;Kotlin;PHP;Python;Ruby;SQL")</f>
        <v>Bash/Shell/PowerShell;Go;HTML/CSS;Java;JavaScript;Kotlin;PHP;Python;Ruby;SQL</v>
      </c>
    </row>
    <row r="6363">
      <c r="A6363" s="3">
        <v>6362.0</v>
      </c>
      <c r="B6363" s="4" t="str">
        <f>IFERROR(__xludf.DUMMYFUNCTION("""COMPUTED_VALUE"""),"Java;Kotlin")</f>
        <v>Java;Kotlin</v>
      </c>
    </row>
    <row r="6364">
      <c r="A6364" s="3">
        <v>6363.0</v>
      </c>
      <c r="B6364" s="4" t="str">
        <f>IFERROR(__xludf.DUMMYFUNCTION("""COMPUTED_VALUE"""),"HTML/CSS;Java;JavaScript;SQL")</f>
        <v>HTML/CSS;Java;JavaScript;SQL</v>
      </c>
    </row>
    <row r="6365">
      <c r="A6365" s="3">
        <v>6364.0</v>
      </c>
      <c r="B6365" s="4" t="str">
        <f>IFERROR(__xludf.DUMMYFUNCTION("""COMPUTED_VALUE"""),"Bash/Shell/PowerShell;Java;JavaScript;SQL")</f>
        <v>Bash/Shell/PowerShell;Java;JavaScript;SQL</v>
      </c>
    </row>
    <row r="6366">
      <c r="A6366" s="3">
        <v>6365.0</v>
      </c>
      <c r="B6366" s="4" t="str">
        <f>IFERROR(__xludf.DUMMYFUNCTION("""COMPUTED_VALUE"""),"Go;HTML/CSS;Java;JavaScript;PHP")</f>
        <v>Go;HTML/CSS;Java;JavaScript;PHP</v>
      </c>
    </row>
    <row r="6367">
      <c r="A6367" s="3">
        <v>6366.0</v>
      </c>
      <c r="B6367" s="4" t="str">
        <f>IFERROR(__xludf.DUMMYFUNCTION("""COMPUTED_VALUE"""),"C#;HTML/CSS;Java;JavaScript")</f>
        <v>C#;HTML/CSS;Java;JavaScript</v>
      </c>
    </row>
    <row r="6368">
      <c r="A6368" s="3">
        <v>6367.0</v>
      </c>
      <c r="B6368" s="4" t="str">
        <f>IFERROR(__xludf.DUMMYFUNCTION("""COMPUTED_VALUE"""),"C#;HTML/CSS;R")</f>
        <v>C#;HTML/CSS;R</v>
      </c>
    </row>
    <row r="6369">
      <c r="A6369" s="3">
        <v>6368.0</v>
      </c>
      <c r="B6369" s="4" t="str">
        <f>IFERROR(__xludf.DUMMYFUNCTION("""COMPUTED_VALUE"""),"C#;Java;JavaScript;Python;TypeScript")</f>
        <v>C#;Java;JavaScript;Python;TypeScript</v>
      </c>
    </row>
    <row r="6370">
      <c r="A6370" s="3">
        <v>6369.0</v>
      </c>
      <c r="B6370" s="4" t="str">
        <f>IFERROR(__xludf.DUMMYFUNCTION("""COMPUTED_VALUE"""),"HTML/CSS;JavaScript;PHP")</f>
        <v>HTML/CSS;JavaScript;PHP</v>
      </c>
    </row>
    <row r="6371">
      <c r="A6371" s="3">
        <v>6370.0</v>
      </c>
      <c r="B6371" s="4" t="str">
        <f>IFERROR(__xludf.DUMMYFUNCTION("""COMPUTED_VALUE"""),"Bash/Shell/PowerShell;C;C++;HTML/CSS;JavaScript;Python;Other(s):")</f>
        <v>Bash/Shell/PowerShell;C;C++;HTML/CSS;JavaScript;Python;Other(s):</v>
      </c>
    </row>
    <row r="6372">
      <c r="A6372" s="3">
        <v>6371.0</v>
      </c>
      <c r="B6372" s="4" t="str">
        <f>IFERROR(__xludf.DUMMYFUNCTION("""COMPUTED_VALUE"""),"Python;TypeScript")</f>
        <v>Python;TypeScript</v>
      </c>
    </row>
    <row r="6373">
      <c r="A6373" s="3">
        <v>6372.0</v>
      </c>
      <c r="B6373" s="4" t="str">
        <f>IFERROR(__xludf.DUMMYFUNCTION("""COMPUTED_VALUE"""),"C#;HTML/CSS;JavaScript;SQL;TypeScript")</f>
        <v>C#;HTML/CSS;JavaScript;SQL;TypeScript</v>
      </c>
    </row>
    <row r="6374">
      <c r="A6374" s="3">
        <v>6373.0</v>
      </c>
      <c r="B6374" s="4" t="str">
        <f>IFERROR(__xludf.DUMMYFUNCTION("""COMPUTED_VALUE"""),"C#;HTML/CSS;JavaScript;SQL")</f>
        <v>C#;HTML/CSS;JavaScript;SQL</v>
      </c>
    </row>
    <row r="6375">
      <c r="A6375" s="3">
        <v>6374.0</v>
      </c>
      <c r="B6375" s="4" t="str">
        <f>IFERROR(__xludf.DUMMYFUNCTION("""COMPUTED_VALUE"""),"Bash/Shell/PowerShell;Go;HTML/CSS;JavaScript;Python;R;SQL")</f>
        <v>Bash/Shell/PowerShell;Go;HTML/CSS;JavaScript;Python;R;SQL</v>
      </c>
    </row>
    <row r="6376">
      <c r="A6376" s="3">
        <v>6375.0</v>
      </c>
      <c r="B6376" s="4" t="str">
        <f>IFERROR(__xludf.DUMMYFUNCTION("""COMPUTED_VALUE"""),"Bash/Shell/PowerShell;HTML/CSS;JavaScript;TypeScript")</f>
        <v>Bash/Shell/PowerShell;HTML/CSS;JavaScript;TypeScript</v>
      </c>
    </row>
    <row r="6377">
      <c r="A6377" s="3">
        <v>6376.0</v>
      </c>
      <c r="B6377" s="4" t="str">
        <f>IFERROR(__xludf.DUMMYFUNCTION("""COMPUTED_VALUE"""),"HTML/CSS;JavaScript;PHP;SQL")</f>
        <v>HTML/CSS;JavaScript;PHP;SQL</v>
      </c>
    </row>
    <row r="6378">
      <c r="A6378" s="3">
        <v>6377.0</v>
      </c>
      <c r="B6378" s="4" t="str">
        <f>IFERROR(__xludf.DUMMYFUNCTION("""COMPUTED_VALUE"""),"Bash/Shell/PowerShell;C#;Kotlin;Swift")</f>
        <v>Bash/Shell/PowerShell;C#;Kotlin;Swift</v>
      </c>
    </row>
    <row r="6379">
      <c r="A6379" s="3">
        <v>6378.0</v>
      </c>
      <c r="B6379" s="4" t="str">
        <f>IFERROR(__xludf.DUMMYFUNCTION("""COMPUTED_VALUE"""),"C;C++;HTML/CSS;JavaScript;Objective-C;Swift")</f>
        <v>C;C++;HTML/CSS;JavaScript;Objective-C;Swift</v>
      </c>
    </row>
    <row r="6380">
      <c r="A6380" s="3">
        <v>6379.0</v>
      </c>
      <c r="B6380" s="4" t="str">
        <f>IFERROR(__xludf.DUMMYFUNCTION("""COMPUTED_VALUE"""),"C#;HTML/CSS;JavaScript;PHP;Python;SQL;VBA")</f>
        <v>C#;HTML/CSS;JavaScript;PHP;Python;SQL;VBA</v>
      </c>
    </row>
    <row r="6381">
      <c r="A6381" s="3">
        <v>6380.0</v>
      </c>
      <c r="B6381" s="4" t="str">
        <f>IFERROR(__xludf.DUMMYFUNCTION("""COMPUTED_VALUE"""),"C#;HTML/CSS;JavaScript;SQL")</f>
        <v>C#;HTML/CSS;JavaScript;SQL</v>
      </c>
    </row>
    <row r="6382">
      <c r="A6382" s="3">
        <v>6381.0</v>
      </c>
      <c r="B6382" s="4" t="str">
        <f>IFERROR(__xludf.DUMMYFUNCTION("""COMPUTED_VALUE"""),"C#;HTML/CSS;Java;JavaScript")</f>
        <v>C#;HTML/CSS;Java;JavaScript</v>
      </c>
    </row>
    <row r="6383">
      <c r="A6383" s="3">
        <v>6382.0</v>
      </c>
      <c r="B6383" s="4" t="str">
        <f>IFERROR(__xludf.DUMMYFUNCTION("""COMPUTED_VALUE"""),"HTML/CSS;JavaScript;PHP;SQL")</f>
        <v>HTML/CSS;JavaScript;PHP;SQL</v>
      </c>
    </row>
    <row r="6384">
      <c r="A6384" s="3">
        <v>6383.0</v>
      </c>
      <c r="B6384" s="4" t="str">
        <f>IFERROR(__xludf.DUMMYFUNCTION("""COMPUTED_VALUE"""),"C;C#;HTML/CSS;JavaScript;SQL;TypeScript")</f>
        <v>C;C#;HTML/CSS;JavaScript;SQL;TypeScript</v>
      </c>
    </row>
    <row r="6385">
      <c r="A6385" s="3">
        <v>6384.0</v>
      </c>
      <c r="B6385" s="4" t="str">
        <f>IFERROR(__xludf.DUMMYFUNCTION("""COMPUTED_VALUE"""),"Bash/Shell/PowerShell;C#;HTML/CSS;JavaScript;SQL;TypeScript")</f>
        <v>Bash/Shell/PowerShell;C#;HTML/CSS;JavaScript;SQL;TypeScript</v>
      </c>
    </row>
    <row r="6386">
      <c r="A6386" s="3">
        <v>6385.0</v>
      </c>
      <c r="B6386" s="4" t="str">
        <f>IFERROR(__xludf.DUMMYFUNCTION("""COMPUTED_VALUE"""),"Bash/Shell/PowerShell;C;C++;C#;Elixir;Erlang;Go;Java;JavaScript;Kotlin;Objective-C;Python;Scala;SQL;Swift;TypeScript")</f>
        <v>Bash/Shell/PowerShell;C;C++;C#;Elixir;Erlang;Go;Java;JavaScript;Kotlin;Objective-C;Python;Scala;SQL;Swift;TypeScript</v>
      </c>
    </row>
    <row r="6387">
      <c r="A6387" s="3">
        <v>6386.0</v>
      </c>
      <c r="B6387" s="4" t="str">
        <f>IFERROR(__xludf.DUMMYFUNCTION("""COMPUTED_VALUE"""),"Bash/Shell/PowerShell;C++;HTML/CSS;JavaScript;PHP;Python;SQL")</f>
        <v>Bash/Shell/PowerShell;C++;HTML/CSS;JavaScript;PHP;Python;SQL</v>
      </c>
    </row>
    <row r="6388">
      <c r="A6388" s="3">
        <v>6387.0</v>
      </c>
      <c r="B6388" s="4" t="str">
        <f>IFERROR(__xludf.DUMMYFUNCTION("""COMPUTED_VALUE"""),"C++;HTML/CSS;Java;JavaScript;PHP;Python")</f>
        <v>C++;HTML/CSS;Java;JavaScript;PHP;Python</v>
      </c>
    </row>
    <row r="6389">
      <c r="A6389" s="3">
        <v>6388.0</v>
      </c>
      <c r="B6389" s="4" t="str">
        <f>IFERROR(__xludf.DUMMYFUNCTION("""COMPUTED_VALUE"""),"Java")</f>
        <v>Java</v>
      </c>
    </row>
    <row r="6390">
      <c r="A6390" s="3">
        <v>6389.0</v>
      </c>
      <c r="B6390" s="4" t="str">
        <f>IFERROR(__xludf.DUMMYFUNCTION("""COMPUTED_VALUE"""),"Bash/Shell/PowerShell;Java;JavaScript;TypeScript")</f>
        <v>Bash/Shell/PowerShell;Java;JavaScript;TypeScript</v>
      </c>
    </row>
    <row r="6391">
      <c r="A6391" s="3">
        <v>6390.0</v>
      </c>
      <c r="B6391" s="4" t="str">
        <f>IFERROR(__xludf.DUMMYFUNCTION("""COMPUTED_VALUE"""),"C#;HTML/CSS;JavaScript;SQL")</f>
        <v>C#;HTML/CSS;JavaScript;SQL</v>
      </c>
    </row>
    <row r="6392">
      <c r="A6392" s="3">
        <v>6391.0</v>
      </c>
      <c r="B6392" s="4" t="str">
        <f>IFERROR(__xludf.DUMMYFUNCTION("""COMPUTED_VALUE"""),"HTML/CSS;Python;SQL")</f>
        <v>HTML/CSS;Python;SQL</v>
      </c>
    </row>
    <row r="6393">
      <c r="A6393" s="3">
        <v>6392.0</v>
      </c>
      <c r="B6393" s="4" t="str">
        <f>IFERROR(__xludf.DUMMYFUNCTION("""COMPUTED_VALUE"""),"HTML/CSS;Java;JavaScript;SQL;TypeScript")</f>
        <v>HTML/CSS;Java;JavaScript;SQL;TypeScript</v>
      </c>
    </row>
    <row r="6394">
      <c r="A6394" s="3">
        <v>6393.0</v>
      </c>
      <c r="B6394" s="4" t="str">
        <f>IFERROR(__xludf.DUMMYFUNCTION("""COMPUTED_VALUE"""),"Bash/Shell/PowerShell;HTML/CSS;JavaScript;Python;SQL")</f>
        <v>Bash/Shell/PowerShell;HTML/CSS;JavaScript;Python;SQL</v>
      </c>
    </row>
    <row r="6395">
      <c r="A6395" s="3">
        <v>6394.0</v>
      </c>
      <c r="B6395" s="4" t="str">
        <f>IFERROR(__xludf.DUMMYFUNCTION("""COMPUTED_VALUE"""),"C#;HTML/CSS;JavaScript;Objective-C;Ruby;SQL")</f>
        <v>C#;HTML/CSS;JavaScript;Objective-C;Ruby;SQL</v>
      </c>
    </row>
    <row r="6396">
      <c r="A6396" s="3">
        <v>6395.0</v>
      </c>
      <c r="B6396" s="4" t="str">
        <f>IFERROR(__xludf.DUMMYFUNCTION("""COMPUTED_VALUE"""),"Java")</f>
        <v>Java</v>
      </c>
    </row>
    <row r="6397">
      <c r="A6397" s="3">
        <v>6396.0</v>
      </c>
      <c r="B6397" s="4" t="str">
        <f>IFERROR(__xludf.DUMMYFUNCTION("""COMPUTED_VALUE"""),"HTML/CSS;JavaScript;Python")</f>
        <v>HTML/CSS;JavaScript;Python</v>
      </c>
    </row>
    <row r="6398">
      <c r="A6398" s="3">
        <v>6397.0</v>
      </c>
      <c r="B6398" s="4" t="str">
        <f>IFERROR(__xludf.DUMMYFUNCTION("""COMPUTED_VALUE"""),"HTML/CSS;JavaScript;PHP;SQL")</f>
        <v>HTML/CSS;JavaScript;PHP;SQL</v>
      </c>
    </row>
    <row r="6399">
      <c r="A6399" s="3">
        <v>6398.0</v>
      </c>
      <c r="B6399" s="4" t="str">
        <f>IFERROR(__xludf.DUMMYFUNCTION("""COMPUTED_VALUE"""),"C#;HTML/CSS;Java;JavaScript;Kotlin;Python;Scala;SQL")</f>
        <v>C#;HTML/CSS;Java;JavaScript;Kotlin;Python;Scala;SQL</v>
      </c>
    </row>
    <row r="6400">
      <c r="A6400" s="3">
        <v>6399.0</v>
      </c>
      <c r="B6400" s="4" t="str">
        <f>IFERROR(__xludf.DUMMYFUNCTION("""COMPUTED_VALUE"""),"C#;HTML/CSS;Java;JavaScript;Python;SQL")</f>
        <v>C#;HTML/CSS;Java;JavaScript;Python;SQL</v>
      </c>
    </row>
    <row r="6401">
      <c r="A6401" s="3">
        <v>6400.0</v>
      </c>
      <c r="B6401" s="4" t="str">
        <f>IFERROR(__xludf.DUMMYFUNCTION("""COMPUTED_VALUE"""),"HTML/CSS;Java;JavaScript;SQL")</f>
        <v>HTML/CSS;Java;JavaScript;SQL</v>
      </c>
    </row>
    <row r="6402">
      <c r="A6402" s="3">
        <v>6401.0</v>
      </c>
      <c r="B6402" s="4" t="str">
        <f>IFERROR(__xludf.DUMMYFUNCTION("""COMPUTED_VALUE"""),"JavaScript;SQL;TypeScript")</f>
        <v>JavaScript;SQL;TypeScript</v>
      </c>
    </row>
    <row r="6403">
      <c r="A6403" s="3">
        <v>6402.0</v>
      </c>
      <c r="B6403" s="4" t="str">
        <f>IFERROR(__xludf.DUMMYFUNCTION("""COMPUTED_VALUE"""),"HTML/CSS;JavaScript;PHP")</f>
        <v>HTML/CSS;JavaScript;PHP</v>
      </c>
    </row>
    <row r="6404">
      <c r="A6404" s="3">
        <v>6403.0</v>
      </c>
      <c r="B6404" s="4" t="str">
        <f>IFERROR(__xludf.DUMMYFUNCTION("""COMPUTED_VALUE"""),"Bash/Shell/PowerShell;C#;HTML/CSS;Java;JavaScript;PHP;Scala;TypeScript")</f>
        <v>Bash/Shell/PowerShell;C#;HTML/CSS;Java;JavaScript;PHP;Scala;TypeScript</v>
      </c>
    </row>
    <row r="6405">
      <c r="A6405" s="3">
        <v>6404.0</v>
      </c>
      <c r="B6405" s="4" t="str">
        <f>IFERROR(__xludf.DUMMYFUNCTION("""COMPUTED_VALUE"""),"C;C++;Python;Other(s):")</f>
        <v>C;C++;Python;Other(s):</v>
      </c>
    </row>
    <row r="6406">
      <c r="A6406" s="3">
        <v>6405.0</v>
      </c>
      <c r="B6406" s="4" t="str">
        <f>IFERROR(__xludf.DUMMYFUNCTION("""COMPUTED_VALUE"""),"C#;HTML/CSS;Java;JavaScript;PHP;Python;SQL")</f>
        <v>C#;HTML/CSS;Java;JavaScript;PHP;Python;SQL</v>
      </c>
    </row>
    <row r="6407">
      <c r="A6407" s="3">
        <v>6406.0</v>
      </c>
      <c r="B6407" s="4" t="str">
        <f>IFERROR(__xludf.DUMMYFUNCTION("""COMPUTED_VALUE"""),"Bash/Shell/PowerShell;C;C++;HTML/CSS;Python;SQL")</f>
        <v>Bash/Shell/PowerShell;C;C++;HTML/CSS;Python;SQL</v>
      </c>
    </row>
    <row r="6408">
      <c r="A6408" s="3">
        <v>6407.0</v>
      </c>
      <c r="B6408" s="4" t="str">
        <f>IFERROR(__xludf.DUMMYFUNCTION("""COMPUTED_VALUE"""),"HTML/CSS;Java;PHP;SQL;TypeScript")</f>
        <v>HTML/CSS;Java;PHP;SQL;TypeScript</v>
      </c>
    </row>
    <row r="6409">
      <c r="A6409" s="3">
        <v>6408.0</v>
      </c>
      <c r="B6409" s="4" t="str">
        <f>IFERROR(__xludf.DUMMYFUNCTION("""COMPUTED_VALUE"""),"Java;JavaScript;Kotlin;SQL")</f>
        <v>Java;JavaScript;Kotlin;SQL</v>
      </c>
    </row>
    <row r="6410">
      <c r="A6410" s="3">
        <v>6409.0</v>
      </c>
      <c r="B6410" s="4" t="str">
        <f>IFERROR(__xludf.DUMMYFUNCTION("""COMPUTED_VALUE"""),"Bash/Shell/PowerShell;Java;JavaScript;Python;Other(s):")</f>
        <v>Bash/Shell/PowerShell;Java;JavaScript;Python;Other(s):</v>
      </c>
    </row>
    <row r="6411">
      <c r="A6411" s="3">
        <v>6410.0</v>
      </c>
      <c r="B6411" s="4" t="str">
        <f>IFERROR(__xludf.DUMMYFUNCTION("""COMPUTED_VALUE"""),"C#;HTML/CSS;JavaScript;SQL;TypeScript")</f>
        <v>C#;HTML/CSS;JavaScript;SQL;TypeScript</v>
      </c>
    </row>
    <row r="6412">
      <c r="A6412" s="3">
        <v>6411.0</v>
      </c>
      <c r="B6412" s="4" t="str">
        <f>IFERROR(__xludf.DUMMYFUNCTION("""COMPUTED_VALUE"""),"Bash/Shell/PowerShell;HTML/CSS;JavaScript;SQL;Other(s):")</f>
        <v>Bash/Shell/PowerShell;HTML/CSS;JavaScript;SQL;Other(s):</v>
      </c>
    </row>
    <row r="6413">
      <c r="A6413" s="3">
        <v>6412.0</v>
      </c>
      <c r="B6413" s="4" t="str">
        <f>IFERROR(__xludf.DUMMYFUNCTION("""COMPUTED_VALUE"""),"Bash/Shell/PowerShell;HTML/CSS;JavaScript;PHP;Python;TypeScript")</f>
        <v>Bash/Shell/PowerShell;HTML/CSS;JavaScript;PHP;Python;TypeScript</v>
      </c>
    </row>
    <row r="6414">
      <c r="A6414" s="3">
        <v>6413.0</v>
      </c>
      <c r="B6414" s="4" t="str">
        <f>IFERROR(__xludf.DUMMYFUNCTION("""COMPUTED_VALUE"""),"PHP")</f>
        <v>PHP</v>
      </c>
    </row>
    <row r="6415">
      <c r="A6415" s="3">
        <v>6414.0</v>
      </c>
      <c r="B6415" s="4" t="str">
        <f>IFERROR(__xludf.DUMMYFUNCTION("""COMPUTED_VALUE"""),"C#;HTML/CSS;JavaScript;PHP;SQL")</f>
        <v>C#;HTML/CSS;JavaScript;PHP;SQL</v>
      </c>
    </row>
    <row r="6416">
      <c r="A6416" s="3">
        <v>6415.0</v>
      </c>
      <c r="B6416" s="4" t="str">
        <f>IFERROR(__xludf.DUMMYFUNCTION("""COMPUTED_VALUE"""),"Bash/Shell/PowerShell;Java")</f>
        <v>Bash/Shell/PowerShell;Java</v>
      </c>
    </row>
    <row r="6417">
      <c r="A6417" s="3">
        <v>6416.0</v>
      </c>
      <c r="B6417" s="4" t="str">
        <f>IFERROR(__xludf.DUMMYFUNCTION("""COMPUTED_VALUE"""),"Clojure;HTML/CSS;Java;JavaScript;Kotlin;Python;SQL;TypeScript")</f>
        <v>Clojure;HTML/CSS;Java;JavaScript;Kotlin;Python;SQL;TypeScript</v>
      </c>
    </row>
    <row r="6418">
      <c r="A6418" s="3">
        <v>6417.0</v>
      </c>
      <c r="B6418" s="4" t="str">
        <f>IFERROR(__xludf.DUMMYFUNCTION("""COMPUTED_VALUE"""),"C#")</f>
        <v>C#</v>
      </c>
    </row>
    <row r="6419">
      <c r="A6419" s="3">
        <v>6418.0</v>
      </c>
      <c r="B6419" s="4" t="str">
        <f>IFERROR(__xludf.DUMMYFUNCTION("""COMPUTED_VALUE"""),"C++;HTML/CSS;Java")</f>
        <v>C++;HTML/CSS;Java</v>
      </c>
    </row>
    <row r="6420">
      <c r="A6420" s="3">
        <v>6419.0</v>
      </c>
      <c r="B6420" s="4" t="str">
        <f>IFERROR(__xludf.DUMMYFUNCTION("""COMPUTED_VALUE"""),"C#;HTML/CSS;JavaScript;Other(s):")</f>
        <v>C#;HTML/CSS;JavaScript;Other(s):</v>
      </c>
    </row>
    <row r="6421">
      <c r="A6421" s="3">
        <v>6420.0</v>
      </c>
      <c r="B6421" s="4" t="str">
        <f>IFERROR(__xludf.DUMMYFUNCTION("""COMPUTED_VALUE"""),"Erlang;HTML/CSS;Java;JavaScript;Python;SQL")</f>
        <v>Erlang;HTML/CSS;Java;JavaScript;Python;SQL</v>
      </c>
    </row>
    <row r="6422">
      <c r="A6422" s="3">
        <v>6421.0</v>
      </c>
      <c r="B6422" s="4" t="str">
        <f>IFERROR(__xludf.DUMMYFUNCTION("""COMPUTED_VALUE"""),"Bash/Shell/PowerShell;Python")</f>
        <v>Bash/Shell/PowerShell;Python</v>
      </c>
    </row>
    <row r="6423">
      <c r="A6423" s="3">
        <v>6422.0</v>
      </c>
      <c r="B6423" s="4" t="str">
        <f>IFERROR(__xludf.DUMMYFUNCTION("""COMPUTED_VALUE"""),"HTML/CSS;Java;JavaScript;Objective-C;PHP;Python;SQL;Swift")</f>
        <v>HTML/CSS;Java;JavaScript;Objective-C;PHP;Python;SQL;Swift</v>
      </c>
    </row>
    <row r="6424">
      <c r="A6424" s="3">
        <v>6423.0</v>
      </c>
      <c r="B6424" s="4" t="str">
        <f>IFERROR(__xludf.DUMMYFUNCTION("""COMPUTED_VALUE"""),"Bash/Shell/PowerShell;C;C++;Java;JavaScript;Python")</f>
        <v>Bash/Shell/PowerShell;C;C++;Java;JavaScript;Python</v>
      </c>
    </row>
    <row r="6425">
      <c r="A6425" s="3">
        <v>6424.0</v>
      </c>
      <c r="B6425" s="4" t="str">
        <f>IFERROR(__xludf.DUMMYFUNCTION("""COMPUTED_VALUE"""),"C;C++;PHP;Python")</f>
        <v>C;C++;PHP;Python</v>
      </c>
    </row>
    <row r="6426">
      <c r="A6426" s="3">
        <v>6425.0</v>
      </c>
      <c r="B6426" s="4" t="str">
        <f>IFERROR(__xludf.DUMMYFUNCTION("""COMPUTED_VALUE"""),"Java;Kotlin;SQL")</f>
        <v>Java;Kotlin;SQL</v>
      </c>
    </row>
    <row r="6427">
      <c r="A6427" s="3">
        <v>6426.0</v>
      </c>
      <c r="B6427" s="4" t="str">
        <f>IFERROR(__xludf.DUMMYFUNCTION("""COMPUTED_VALUE"""),"Bash/Shell/PowerShell;C;C++;Java;Python")</f>
        <v>Bash/Shell/PowerShell;C;C++;Java;Python</v>
      </c>
    </row>
    <row r="6428">
      <c r="A6428" s="3">
        <v>6427.0</v>
      </c>
      <c r="B6428" s="4" t="str">
        <f>IFERROR(__xludf.DUMMYFUNCTION("""COMPUTED_VALUE"""),"HTML/CSS;JavaScript;PHP;SQL")</f>
        <v>HTML/CSS;JavaScript;PHP;SQL</v>
      </c>
    </row>
    <row r="6429">
      <c r="A6429" s="3">
        <v>6428.0</v>
      </c>
      <c r="B6429" s="4" t="str">
        <f>IFERROR(__xludf.DUMMYFUNCTION("""COMPUTED_VALUE"""),"HTML/CSS;Java;JavaScript;PHP;Ruby;SQL")</f>
        <v>HTML/CSS;Java;JavaScript;PHP;Ruby;SQL</v>
      </c>
    </row>
    <row r="6430">
      <c r="A6430" s="3">
        <v>6429.0</v>
      </c>
      <c r="B6430" s="4" t="str">
        <f>IFERROR(__xludf.DUMMYFUNCTION("""COMPUTED_VALUE"""),"PHP;SQL;Other(s):")</f>
        <v>PHP;SQL;Other(s):</v>
      </c>
    </row>
    <row r="6431">
      <c r="A6431" s="3">
        <v>6430.0</v>
      </c>
      <c r="B6431" s="4" t="str">
        <f>IFERROR(__xludf.DUMMYFUNCTION("""COMPUTED_VALUE"""),"Bash/Shell/PowerShell;C#;HTML/CSS;JavaScript;Python;SQL;TypeScript")</f>
        <v>Bash/Shell/PowerShell;C#;HTML/CSS;JavaScript;Python;SQL;TypeScript</v>
      </c>
    </row>
    <row r="6432">
      <c r="A6432" s="3">
        <v>6431.0</v>
      </c>
      <c r="B6432" s="4" t="str">
        <f>IFERROR(__xludf.DUMMYFUNCTION("""COMPUTED_VALUE"""),"Assembly;Bash/Shell/PowerShell;C;HTML/CSS;Java;JavaScript;PHP;R;SQL;VBA")</f>
        <v>Assembly;Bash/Shell/PowerShell;C;HTML/CSS;Java;JavaScript;PHP;R;SQL;VBA</v>
      </c>
    </row>
    <row r="6433">
      <c r="A6433" s="3">
        <v>6432.0</v>
      </c>
      <c r="B6433" s="4" t="str">
        <f>IFERROR(__xludf.DUMMYFUNCTION("""COMPUTED_VALUE"""),"Bash/Shell/PowerShell;C#;HTML/CSS;JavaScript;SQL;TypeScript")</f>
        <v>Bash/Shell/PowerShell;C#;HTML/CSS;JavaScript;SQL;TypeScript</v>
      </c>
    </row>
    <row r="6434">
      <c r="A6434" s="3">
        <v>6433.0</v>
      </c>
      <c r="B6434" s="4" t="str">
        <f>IFERROR(__xludf.DUMMYFUNCTION("""COMPUTED_VALUE"""),"HTML/CSS;JavaScript;PHP;Ruby;SQL")</f>
        <v>HTML/CSS;JavaScript;PHP;Ruby;SQL</v>
      </c>
    </row>
    <row r="6435">
      <c r="A6435" s="3">
        <v>6434.0</v>
      </c>
      <c r="B6435" s="4" t="str">
        <f>IFERROR(__xludf.DUMMYFUNCTION("""COMPUTED_VALUE"""),"Bash/Shell/PowerShell;Go;HTML/CSS;JavaScript;Python;TypeScript")</f>
        <v>Bash/Shell/PowerShell;Go;HTML/CSS;JavaScript;Python;TypeScript</v>
      </c>
    </row>
    <row r="6436">
      <c r="A6436" s="3">
        <v>6435.0</v>
      </c>
      <c r="B6436" s="4" t="str">
        <f>IFERROR(__xludf.DUMMYFUNCTION("""COMPUTED_VALUE"""),"HTML/CSS;Java;JavaScript;PHP;SQL;TypeScript")</f>
        <v>HTML/CSS;Java;JavaScript;PHP;SQL;TypeScript</v>
      </c>
    </row>
    <row r="6437">
      <c r="A6437" s="3">
        <v>6436.0</v>
      </c>
      <c r="B6437" s="4" t="str">
        <f>IFERROR(__xludf.DUMMYFUNCTION("""COMPUTED_VALUE"""),"C++;Java")</f>
        <v>C++;Java</v>
      </c>
    </row>
    <row r="6438">
      <c r="A6438" s="3">
        <v>6437.0</v>
      </c>
      <c r="B6438" s="4" t="str">
        <f>IFERROR(__xludf.DUMMYFUNCTION("""COMPUTED_VALUE"""),"PHP")</f>
        <v>PHP</v>
      </c>
    </row>
    <row r="6439">
      <c r="A6439" s="3">
        <v>6438.0</v>
      </c>
      <c r="B6439" s="4" t="str">
        <f>IFERROR(__xludf.DUMMYFUNCTION("""COMPUTED_VALUE"""),"Bash/Shell/PowerShell;HTML/CSS;Java;JavaScript;SQL")</f>
        <v>Bash/Shell/PowerShell;HTML/CSS;Java;JavaScript;SQL</v>
      </c>
    </row>
    <row r="6440">
      <c r="A6440" s="3">
        <v>6439.0</v>
      </c>
      <c r="B6440" s="4" t="str">
        <f>IFERROR(__xludf.DUMMYFUNCTION("""COMPUTED_VALUE"""),"C;C++;C#;HTML/CSS;JavaScript;TypeScript")</f>
        <v>C;C++;C#;HTML/CSS;JavaScript;TypeScript</v>
      </c>
    </row>
    <row r="6441">
      <c r="A6441" s="3">
        <v>6440.0</v>
      </c>
      <c r="B6441" s="4" t="str">
        <f>IFERROR(__xludf.DUMMYFUNCTION("""COMPUTED_VALUE"""),"C#;HTML/CSS;JavaScript;SQL;Other(s):")</f>
        <v>C#;HTML/CSS;JavaScript;SQL;Other(s):</v>
      </c>
    </row>
    <row r="6442">
      <c r="A6442" s="3">
        <v>6441.0</v>
      </c>
      <c r="B6442" s="4" t="str">
        <f>IFERROR(__xludf.DUMMYFUNCTION("""COMPUTED_VALUE"""),"Bash/Shell/PowerShell;C#;HTML/CSS;JavaScript;Python;Swift")</f>
        <v>Bash/Shell/PowerShell;C#;HTML/CSS;JavaScript;Python;Swift</v>
      </c>
    </row>
    <row r="6443">
      <c r="A6443" s="3">
        <v>6442.0</v>
      </c>
      <c r="B6443" s="4" t="str">
        <f>IFERROR(__xludf.DUMMYFUNCTION("""COMPUTED_VALUE"""),"Bash/Shell/PowerShell;HTML/CSS;JavaScript;Python;SQL")</f>
        <v>Bash/Shell/PowerShell;HTML/CSS;JavaScript;Python;SQL</v>
      </c>
    </row>
    <row r="6444">
      <c r="A6444" s="3">
        <v>6443.0</v>
      </c>
      <c r="B6444" s="4" t="str">
        <f>IFERROR(__xludf.DUMMYFUNCTION("""COMPUTED_VALUE"""),"Bash/Shell/PowerShell;JavaScript;PHP;SQL")</f>
        <v>Bash/Shell/PowerShell;JavaScript;PHP;SQL</v>
      </c>
    </row>
    <row r="6445">
      <c r="A6445" s="3">
        <v>6444.0</v>
      </c>
      <c r="B6445" s="4" t="str">
        <f>IFERROR(__xludf.DUMMYFUNCTION("""COMPUTED_VALUE"""),"Bash/Shell/PowerShell;Dart;HTML/CSS;Java;JavaScript;PHP;Python;SQL;TypeScript")</f>
        <v>Bash/Shell/PowerShell;Dart;HTML/CSS;Java;JavaScript;PHP;Python;SQL;TypeScript</v>
      </c>
    </row>
    <row r="6446">
      <c r="A6446" s="3">
        <v>6445.0</v>
      </c>
      <c r="B6446" s="4" t="str">
        <f>IFERROR(__xludf.DUMMYFUNCTION("""COMPUTED_VALUE"""),"Python;VBA")</f>
        <v>Python;VBA</v>
      </c>
    </row>
    <row r="6447">
      <c r="A6447" s="3">
        <v>6446.0</v>
      </c>
      <c r="B6447" s="4" t="str">
        <f>IFERROR(__xludf.DUMMYFUNCTION("""COMPUTED_VALUE"""),"C#;F#;Python")</f>
        <v>C#;F#;Python</v>
      </c>
    </row>
    <row r="6448">
      <c r="A6448" s="3">
        <v>6447.0</v>
      </c>
      <c r="B6448" s="4" t="str">
        <f>IFERROR(__xludf.DUMMYFUNCTION("""COMPUTED_VALUE"""),"Bash/Shell/PowerShell;C;C++;Go;Python")</f>
        <v>Bash/Shell/PowerShell;C;C++;Go;Python</v>
      </c>
    </row>
    <row r="6449">
      <c r="A6449" s="3">
        <v>6448.0</v>
      </c>
      <c r="B6449" s="4" t="str">
        <f>IFERROR(__xludf.DUMMYFUNCTION("""COMPUTED_VALUE"""),"Bash/Shell/PowerShell;C;HTML/CSS;Java;JavaScript;PHP")</f>
        <v>Bash/Shell/PowerShell;C;HTML/CSS;Java;JavaScript;PHP</v>
      </c>
    </row>
    <row r="6450">
      <c r="A6450" s="3">
        <v>6449.0</v>
      </c>
      <c r="B6450" s="4" t="str">
        <f>IFERROR(__xludf.DUMMYFUNCTION("""COMPUTED_VALUE"""),"Assembly;Bash/Shell/PowerShell;C;HTML/CSS;Java;JavaScript;TypeScript")</f>
        <v>Assembly;Bash/Shell/PowerShell;C;HTML/CSS;Java;JavaScript;TypeScript</v>
      </c>
    </row>
    <row r="6451">
      <c r="A6451" s="3">
        <v>6450.0</v>
      </c>
      <c r="B6451" s="4" t="str">
        <f>IFERROR(__xludf.DUMMYFUNCTION("""COMPUTED_VALUE"""),"Bash/Shell/PowerShell;Go;Java;Python;SQL")</f>
        <v>Bash/Shell/PowerShell;Go;Java;Python;SQL</v>
      </c>
    </row>
    <row r="6452">
      <c r="A6452" s="3">
        <v>6451.0</v>
      </c>
      <c r="B6452" s="4" t="str">
        <f>IFERROR(__xludf.DUMMYFUNCTION("""COMPUTED_VALUE"""),"Bash/Shell/PowerShell;HTML/CSS;JavaScript;SQL;TypeScript")</f>
        <v>Bash/Shell/PowerShell;HTML/CSS;JavaScript;SQL;TypeScript</v>
      </c>
    </row>
    <row r="6453">
      <c r="A6453" s="3">
        <v>6452.0</v>
      </c>
      <c r="B6453" s="4" t="str">
        <f>IFERROR(__xludf.DUMMYFUNCTION("""COMPUTED_VALUE"""),"C#;Python;TypeScript")</f>
        <v>C#;Python;TypeScript</v>
      </c>
    </row>
    <row r="6454">
      <c r="A6454" s="3">
        <v>6453.0</v>
      </c>
      <c r="B6454" s="4" t="str">
        <f>IFERROR(__xludf.DUMMYFUNCTION("""COMPUTED_VALUE"""),"HTML/CSS;Java;JavaScript;SQL;TypeScript")</f>
        <v>HTML/CSS;Java;JavaScript;SQL;TypeScript</v>
      </c>
    </row>
    <row r="6455">
      <c r="A6455" s="3">
        <v>6454.0</v>
      </c>
      <c r="B6455" s="4" t="str">
        <f>IFERROR(__xludf.DUMMYFUNCTION("""COMPUTED_VALUE"""),"HTML/CSS;Java;JavaScript;PHP;SQL;TypeScript")</f>
        <v>HTML/CSS;Java;JavaScript;PHP;SQL;TypeScript</v>
      </c>
    </row>
    <row r="6456">
      <c r="A6456" s="3">
        <v>6455.0</v>
      </c>
      <c r="B6456" s="4" t="str">
        <f>IFERROR(__xludf.DUMMYFUNCTION("""COMPUTED_VALUE"""),"Clojure;Java")</f>
        <v>Clojure;Java</v>
      </c>
    </row>
    <row r="6457">
      <c r="A6457" s="3">
        <v>6456.0</v>
      </c>
      <c r="B6457" s="4" t="str">
        <f>IFERROR(__xludf.DUMMYFUNCTION("""COMPUTED_VALUE"""),"Assembly;C;C#;Java;JavaScript;PHP;Python;SQL")</f>
        <v>Assembly;C;C#;Java;JavaScript;PHP;Python;SQL</v>
      </c>
    </row>
    <row r="6458">
      <c r="A6458" s="3">
        <v>6457.0</v>
      </c>
      <c r="B6458" s="4" t="str">
        <f>IFERROR(__xludf.DUMMYFUNCTION("""COMPUTED_VALUE"""),"Bash/Shell/PowerShell;C;C++;Python")</f>
        <v>Bash/Shell/PowerShell;C;C++;Python</v>
      </c>
    </row>
    <row r="6459">
      <c r="A6459" s="3">
        <v>6458.0</v>
      </c>
      <c r="B6459" s="4" t="str">
        <f>IFERROR(__xludf.DUMMYFUNCTION("""COMPUTED_VALUE"""),"C#;Elixir;JavaScript;TypeScript")</f>
        <v>C#;Elixir;JavaScript;TypeScript</v>
      </c>
    </row>
    <row r="6460">
      <c r="A6460" s="3">
        <v>6459.0</v>
      </c>
      <c r="B6460" s="4" t="str">
        <f>IFERROR(__xludf.DUMMYFUNCTION("""COMPUTED_VALUE"""),"C++;C#;Java")</f>
        <v>C++;C#;Java</v>
      </c>
    </row>
    <row r="6461">
      <c r="A6461" s="3">
        <v>6460.0</v>
      </c>
      <c r="B6461" s="4" t="str">
        <f>IFERROR(__xludf.DUMMYFUNCTION("""COMPUTED_VALUE"""),"C;C#;HTML/CSS;Java;JavaScript;PHP;Python;SQL")</f>
        <v>C;C#;HTML/CSS;Java;JavaScript;PHP;Python;SQL</v>
      </c>
    </row>
    <row r="6462">
      <c r="A6462" s="3">
        <v>6461.0</v>
      </c>
      <c r="B6462" s="4" t="str">
        <f>IFERROR(__xludf.DUMMYFUNCTION("""COMPUTED_VALUE"""),"Dart;HTML/CSS;Java;JavaScript;PHP;SQL")</f>
        <v>Dart;HTML/CSS;Java;JavaScript;PHP;SQL</v>
      </c>
    </row>
    <row r="6463">
      <c r="A6463" s="3">
        <v>6462.0</v>
      </c>
      <c r="B6463" s="4" t="str">
        <f>IFERROR(__xludf.DUMMYFUNCTION("""COMPUTED_VALUE"""),"Assembly;HTML/CSS;Java;JavaScript;PHP;SQL;VBA;WebAssembly")</f>
        <v>Assembly;HTML/CSS;Java;JavaScript;PHP;SQL;VBA;WebAssembly</v>
      </c>
    </row>
    <row r="6464">
      <c r="A6464" s="3">
        <v>6463.0</v>
      </c>
      <c r="B6464" s="4" t="str">
        <f>IFERROR(__xludf.DUMMYFUNCTION("""COMPUTED_VALUE"""),"C;C++;HTML/CSS;JavaScript;Python;SQL")</f>
        <v>C;C++;HTML/CSS;JavaScript;Python;SQL</v>
      </c>
    </row>
    <row r="6465">
      <c r="A6465" s="3">
        <v>6464.0</v>
      </c>
      <c r="B6465" s="4" t="str">
        <f>IFERROR(__xludf.DUMMYFUNCTION("""COMPUTED_VALUE"""),"Bash/Shell/PowerShell;HTML/CSS;Java;JavaScript;Python;SQL;VBA")</f>
        <v>Bash/Shell/PowerShell;HTML/CSS;Java;JavaScript;Python;SQL;VBA</v>
      </c>
    </row>
    <row r="6466">
      <c r="A6466" s="3">
        <v>6465.0</v>
      </c>
      <c r="B6466" s="4" t="str">
        <f>IFERROR(__xludf.DUMMYFUNCTION("""COMPUTED_VALUE"""),"C#")</f>
        <v>C#</v>
      </c>
    </row>
    <row r="6467">
      <c r="A6467" s="3">
        <v>6466.0</v>
      </c>
      <c r="B6467" s="4" t="str">
        <f>IFERROR(__xludf.DUMMYFUNCTION("""COMPUTED_VALUE"""),"HTML/CSS;Java;SQL;Other(s):")</f>
        <v>HTML/CSS;Java;SQL;Other(s):</v>
      </c>
    </row>
    <row r="6468">
      <c r="A6468" s="3">
        <v>6467.0</v>
      </c>
      <c r="B6468" s="4" t="str">
        <f>IFERROR(__xludf.DUMMYFUNCTION("""COMPUTED_VALUE"""),"Java;JavaScript;Python")</f>
        <v>Java;JavaScript;Python</v>
      </c>
    </row>
    <row r="6469">
      <c r="A6469" s="3">
        <v>6468.0</v>
      </c>
      <c r="B6469" s="4" t="str">
        <f>IFERROR(__xludf.DUMMYFUNCTION("""COMPUTED_VALUE"""),"C#")</f>
        <v>C#</v>
      </c>
    </row>
    <row r="6470">
      <c r="A6470" s="3">
        <v>6469.0</v>
      </c>
      <c r="B6470" s="4" t="str">
        <f>IFERROR(__xludf.DUMMYFUNCTION("""COMPUTED_VALUE"""),"C#;SQL")</f>
        <v>C#;SQL</v>
      </c>
    </row>
    <row r="6471">
      <c r="A6471" s="3">
        <v>6470.0</v>
      </c>
      <c r="B6471" s="4" t="str">
        <f>IFERROR(__xludf.DUMMYFUNCTION("""COMPUTED_VALUE"""),"Java;JavaScript;SQL")</f>
        <v>Java;JavaScript;SQL</v>
      </c>
    </row>
    <row r="6472">
      <c r="A6472" s="3">
        <v>6471.0</v>
      </c>
      <c r="B6472" s="4" t="str">
        <f>IFERROR(__xludf.DUMMYFUNCTION("""COMPUTED_VALUE"""),"C#;HTML/CSS;Java;JavaScript;PHP;SQL;Other(s):")</f>
        <v>C#;HTML/CSS;Java;JavaScript;PHP;SQL;Other(s):</v>
      </c>
    </row>
    <row r="6473">
      <c r="A6473" s="3">
        <v>6472.0</v>
      </c>
      <c r="B6473" s="4" t="str">
        <f>IFERROR(__xludf.DUMMYFUNCTION("""COMPUTED_VALUE"""),"C#;HTML/CSS;JavaScript;PHP;SQL;TypeScript")</f>
        <v>C#;HTML/CSS;JavaScript;PHP;SQL;TypeScript</v>
      </c>
    </row>
    <row r="6474">
      <c r="A6474" s="3">
        <v>6473.0</v>
      </c>
      <c r="B6474" s="4" t="str">
        <f>IFERROR(__xludf.DUMMYFUNCTION("""COMPUTED_VALUE"""),"HTML/CSS;JavaScript;Python;VBA")</f>
        <v>HTML/CSS;JavaScript;Python;VBA</v>
      </c>
    </row>
    <row r="6475">
      <c r="A6475" s="3">
        <v>6474.0</v>
      </c>
      <c r="B6475" s="4" t="str">
        <f>IFERROR(__xludf.DUMMYFUNCTION("""COMPUTED_VALUE"""),"JavaScript;Python;Ruby")</f>
        <v>JavaScript;Python;Ruby</v>
      </c>
    </row>
    <row r="6476">
      <c r="A6476" s="3">
        <v>6475.0</v>
      </c>
      <c r="B6476" s="4" t="str">
        <f>IFERROR(__xludf.DUMMYFUNCTION("""COMPUTED_VALUE"""),"C;C++;C#;Java;Python")</f>
        <v>C;C++;C#;Java;Python</v>
      </c>
    </row>
    <row r="6477">
      <c r="A6477" s="3">
        <v>6476.0</v>
      </c>
      <c r="B6477" s="4" t="str">
        <f>IFERROR(__xludf.DUMMYFUNCTION("""COMPUTED_VALUE"""),"C;C++;C#;HTML/CSS;JavaScript;TypeScript")</f>
        <v>C;C++;C#;HTML/CSS;JavaScript;TypeScript</v>
      </c>
    </row>
    <row r="6478">
      <c r="A6478" s="3">
        <v>6477.0</v>
      </c>
      <c r="B6478" s="4" t="str">
        <f>IFERROR(__xludf.DUMMYFUNCTION("""COMPUTED_VALUE"""),"Java;SQL")</f>
        <v>Java;SQL</v>
      </c>
    </row>
    <row r="6479">
      <c r="A6479" s="3">
        <v>6478.0</v>
      </c>
      <c r="B6479" s="4" t="str">
        <f>IFERROR(__xludf.DUMMYFUNCTION("""COMPUTED_VALUE"""),"C#;Python")</f>
        <v>C#;Python</v>
      </c>
    </row>
    <row r="6480">
      <c r="A6480" s="3">
        <v>6479.0</v>
      </c>
      <c r="B6480" s="4" t="str">
        <f>IFERROR(__xludf.DUMMYFUNCTION("""COMPUTED_VALUE"""),"JavaScript;PHP")</f>
        <v>JavaScript;PHP</v>
      </c>
    </row>
    <row r="6481">
      <c r="A6481" s="3">
        <v>6480.0</v>
      </c>
      <c r="B6481" s="4" t="str">
        <f>IFERROR(__xludf.DUMMYFUNCTION("""COMPUTED_VALUE"""),"Bash/Shell/PowerShell;C#;HTML/CSS;Python;R;SQL")</f>
        <v>Bash/Shell/PowerShell;C#;HTML/CSS;Python;R;SQL</v>
      </c>
    </row>
    <row r="6482">
      <c r="A6482" s="3">
        <v>6481.0</v>
      </c>
      <c r="B6482" s="4" t="str">
        <f>IFERROR(__xludf.DUMMYFUNCTION("""COMPUTED_VALUE"""),"C;HTML/CSS;Java;JavaScript;Swift")</f>
        <v>C;HTML/CSS;Java;JavaScript;Swift</v>
      </c>
    </row>
    <row r="6483">
      <c r="A6483" s="3">
        <v>6482.0</v>
      </c>
      <c r="B6483" s="4" t="str">
        <f>IFERROR(__xludf.DUMMYFUNCTION("""COMPUTED_VALUE"""),"Elixir;Erlang;Go;HTML/CSS;JavaScript;Python;TypeScript")</f>
        <v>Elixir;Erlang;Go;HTML/CSS;JavaScript;Python;TypeScript</v>
      </c>
    </row>
    <row r="6484">
      <c r="A6484" s="3">
        <v>6483.0</v>
      </c>
      <c r="B6484" s="4" t="str">
        <f>IFERROR(__xludf.DUMMYFUNCTION("""COMPUTED_VALUE"""),"Dart;HTML/CSS;JavaScript;Kotlin;TypeScript")</f>
        <v>Dart;HTML/CSS;JavaScript;Kotlin;TypeScript</v>
      </c>
    </row>
    <row r="6485">
      <c r="A6485" s="3">
        <v>6484.0</v>
      </c>
      <c r="B6485" s="4" t="str">
        <f>IFERROR(__xludf.DUMMYFUNCTION("""COMPUTED_VALUE"""),"Bash/Shell/PowerShell;HTML/CSS;R;Ruby;SQL")</f>
        <v>Bash/Shell/PowerShell;HTML/CSS;R;Ruby;SQL</v>
      </c>
    </row>
    <row r="6486">
      <c r="A6486" s="3">
        <v>6485.0</v>
      </c>
      <c r="B6486" s="4" t="str">
        <f>IFERROR(__xludf.DUMMYFUNCTION("""COMPUTED_VALUE"""),"Java;Ruby;Scala;SQL")</f>
        <v>Java;Ruby;Scala;SQL</v>
      </c>
    </row>
    <row r="6487">
      <c r="A6487" s="3">
        <v>6486.0</v>
      </c>
      <c r="B6487" s="4" t="str">
        <f>IFERROR(__xludf.DUMMYFUNCTION("""COMPUTED_VALUE"""),"C;Objective-C;Other(s):")</f>
        <v>C;Objective-C;Other(s):</v>
      </c>
    </row>
    <row r="6488">
      <c r="A6488" s="3">
        <v>6487.0</v>
      </c>
      <c r="B6488" s="4" t="str">
        <f>IFERROR(__xludf.DUMMYFUNCTION("""COMPUTED_VALUE"""),"HTML/CSS;Java")</f>
        <v>HTML/CSS;Java</v>
      </c>
    </row>
    <row r="6489">
      <c r="A6489" s="3">
        <v>6488.0</v>
      </c>
      <c r="B6489" s="4" t="str">
        <f>IFERROR(__xludf.DUMMYFUNCTION("""COMPUTED_VALUE"""),"C++;C#;HTML/CSS;Java;JavaScript;SQL")</f>
        <v>C++;C#;HTML/CSS;Java;JavaScript;SQL</v>
      </c>
    </row>
    <row r="6490">
      <c r="A6490" s="3">
        <v>6489.0</v>
      </c>
      <c r="B6490" s="4" t="str">
        <f>IFERROR(__xludf.DUMMYFUNCTION("""COMPUTED_VALUE"""),"C++;Python")</f>
        <v>C++;Python</v>
      </c>
    </row>
    <row r="6491">
      <c r="A6491" s="3">
        <v>6490.0</v>
      </c>
      <c r="B6491" s="4" t="str">
        <f>IFERROR(__xludf.DUMMYFUNCTION("""COMPUTED_VALUE"""),"C;Java;Python")</f>
        <v>C;Java;Python</v>
      </c>
    </row>
    <row r="6492">
      <c r="A6492" s="3">
        <v>6491.0</v>
      </c>
      <c r="B6492" s="4" t="str">
        <f>IFERROR(__xludf.DUMMYFUNCTION("""COMPUTED_VALUE"""),"C#;JavaScript;PHP")</f>
        <v>C#;JavaScript;PHP</v>
      </c>
    </row>
    <row r="6493">
      <c r="A6493" s="3">
        <v>6492.0</v>
      </c>
      <c r="B6493" s="4" t="str">
        <f>IFERROR(__xludf.DUMMYFUNCTION("""COMPUTED_VALUE"""),"C;C++;C#;Java")</f>
        <v>C;C++;C#;Java</v>
      </c>
    </row>
    <row r="6494">
      <c r="A6494" s="3">
        <v>6493.0</v>
      </c>
      <c r="B6494" s="4" t="str">
        <f>IFERROR(__xludf.DUMMYFUNCTION("""COMPUTED_VALUE"""),"Bash/Shell/PowerShell;HTML/CSS;Java;JavaScript;Kotlin;Python;SQL")</f>
        <v>Bash/Shell/PowerShell;HTML/CSS;Java;JavaScript;Kotlin;Python;SQL</v>
      </c>
    </row>
    <row r="6495">
      <c r="A6495" s="3">
        <v>6494.0</v>
      </c>
      <c r="B6495" s="4" t="str">
        <f>IFERROR(__xludf.DUMMYFUNCTION("""COMPUTED_VALUE"""),"HTML/CSS;Java;JavaScript;SQL")</f>
        <v>HTML/CSS;Java;JavaScript;SQL</v>
      </c>
    </row>
    <row r="6496">
      <c r="A6496" s="3">
        <v>6495.0</v>
      </c>
      <c r="B6496" s="4" t="str">
        <f>IFERROR(__xludf.DUMMYFUNCTION("""COMPUTED_VALUE"""),"Bash/Shell/PowerShell;C;C++;C#;HTML/CSS;Java;JavaScript;Python;SQL;TypeScript")</f>
        <v>Bash/Shell/PowerShell;C;C++;C#;HTML/CSS;Java;JavaScript;Python;SQL;TypeScript</v>
      </c>
    </row>
    <row r="6497">
      <c r="A6497" s="3">
        <v>6496.0</v>
      </c>
      <c r="B6497" s="4" t="str">
        <f>IFERROR(__xludf.DUMMYFUNCTION("""COMPUTED_VALUE"""),"C;Other(s):")</f>
        <v>C;Other(s):</v>
      </c>
    </row>
    <row r="6498">
      <c r="A6498" s="3">
        <v>6497.0</v>
      </c>
      <c r="B6498" s="4" t="str">
        <f>IFERROR(__xludf.DUMMYFUNCTION("""COMPUTED_VALUE"""),"Bash/Shell/PowerShell;HTML/CSS;JavaScript;TypeScript")</f>
        <v>Bash/Shell/PowerShell;HTML/CSS;JavaScript;TypeScript</v>
      </c>
    </row>
    <row r="6499">
      <c r="A6499" s="3">
        <v>6498.0</v>
      </c>
      <c r="B6499" s="4" t="str">
        <f>IFERROR(__xludf.DUMMYFUNCTION("""COMPUTED_VALUE"""),"Bash/Shell/PowerShell;C;Other(s):")</f>
        <v>Bash/Shell/PowerShell;C;Other(s):</v>
      </c>
    </row>
    <row r="6500">
      <c r="A6500" s="3">
        <v>6499.0</v>
      </c>
      <c r="B6500" s="4" t="str">
        <f>IFERROR(__xludf.DUMMYFUNCTION("""COMPUTED_VALUE"""),"C++;C#;HTML/CSS;Java;JavaScript;PHP;SQL;VBA")</f>
        <v>C++;C#;HTML/CSS;Java;JavaScript;PHP;SQL;VBA</v>
      </c>
    </row>
    <row r="6501">
      <c r="A6501" s="3">
        <v>6500.0</v>
      </c>
      <c r="B6501" s="4" t="str">
        <f>IFERROR(__xludf.DUMMYFUNCTION("""COMPUTED_VALUE"""),"Bash/Shell/PowerShell;C#")</f>
        <v>Bash/Shell/PowerShell;C#</v>
      </c>
    </row>
    <row r="6502">
      <c r="A6502" s="3">
        <v>6501.0</v>
      </c>
      <c r="B6502" s="4" t="str">
        <f>IFERROR(__xludf.DUMMYFUNCTION("""COMPUTED_VALUE"""),"HTML/CSS;JavaScript;PHP;SQL;TypeScript")</f>
        <v>HTML/CSS;JavaScript;PHP;SQL;TypeScript</v>
      </c>
    </row>
    <row r="6503">
      <c r="A6503" s="3">
        <v>6502.0</v>
      </c>
      <c r="B6503" s="4" t="str">
        <f>IFERROR(__xludf.DUMMYFUNCTION("""COMPUTED_VALUE"""),"Bash/Shell/PowerShell;C#;JavaScript;SQL;TypeScript;WebAssembly")</f>
        <v>Bash/Shell/PowerShell;C#;JavaScript;SQL;TypeScript;WebAssembly</v>
      </c>
    </row>
    <row r="6504">
      <c r="A6504" s="3">
        <v>6503.0</v>
      </c>
      <c r="B6504" s="4" t="str">
        <f>IFERROR(__xludf.DUMMYFUNCTION("""COMPUTED_VALUE"""),"Assembly;C;Java")</f>
        <v>Assembly;C;Java</v>
      </c>
    </row>
    <row r="6505">
      <c r="A6505" s="3">
        <v>6504.0</v>
      </c>
      <c r="B6505" s="4" t="str">
        <f>IFERROR(__xludf.DUMMYFUNCTION("""COMPUTED_VALUE"""),"Bash/Shell/PowerShell;HTML/CSS;Java;JavaScript;SQL")</f>
        <v>Bash/Shell/PowerShell;HTML/CSS;Java;JavaScript;SQL</v>
      </c>
    </row>
    <row r="6506">
      <c r="A6506" s="3">
        <v>6505.0</v>
      </c>
      <c r="B6506" s="4" t="str">
        <f>IFERROR(__xludf.DUMMYFUNCTION("""COMPUTED_VALUE"""),"Python")</f>
        <v>Python</v>
      </c>
    </row>
    <row r="6507">
      <c r="A6507" s="3">
        <v>6506.0</v>
      </c>
      <c r="B6507" s="4" t="str">
        <f>IFERROR(__xludf.DUMMYFUNCTION("""COMPUTED_VALUE"""),"C#;HTML/CSS;JavaScript;SQL;TypeScript")</f>
        <v>C#;HTML/CSS;JavaScript;SQL;TypeScript</v>
      </c>
    </row>
    <row r="6508">
      <c r="A6508" s="3">
        <v>6507.0</v>
      </c>
      <c r="B6508" s="4" t="str">
        <f>IFERROR(__xludf.DUMMYFUNCTION("""COMPUTED_VALUE"""),"Bash/Shell/PowerShell;C++;C#;HTML/CSS;Java;JavaScript;Python;TypeScript")</f>
        <v>Bash/Shell/PowerShell;C++;C#;HTML/CSS;Java;JavaScript;Python;TypeScript</v>
      </c>
    </row>
    <row r="6509">
      <c r="A6509" s="3">
        <v>6508.0</v>
      </c>
      <c r="B6509" s="4" t="str">
        <f>IFERROR(__xludf.DUMMYFUNCTION("""COMPUTED_VALUE"""),"Bash/Shell/PowerShell;C;C++;C#;HTML/CSS;Java;JavaScript;PHP;Python;SQL;Swift")</f>
        <v>Bash/Shell/PowerShell;C;C++;C#;HTML/CSS;Java;JavaScript;PHP;Python;SQL;Swift</v>
      </c>
    </row>
    <row r="6510">
      <c r="A6510" s="3">
        <v>6509.0</v>
      </c>
      <c r="B6510" s="4" t="str">
        <f>IFERROR(__xludf.DUMMYFUNCTION("""COMPUTED_VALUE"""),"HTML/CSS;JavaScript;Other(s):")</f>
        <v>HTML/CSS;JavaScript;Other(s):</v>
      </c>
    </row>
    <row r="6511">
      <c r="A6511" s="3">
        <v>6510.0</v>
      </c>
      <c r="B6511" s="4" t="str">
        <f>IFERROR(__xludf.DUMMYFUNCTION("""COMPUTED_VALUE"""),"Java;Python")</f>
        <v>Java;Python</v>
      </c>
    </row>
    <row r="6512">
      <c r="A6512" s="3">
        <v>6511.0</v>
      </c>
      <c r="B6512" s="4" t="str">
        <f>IFERROR(__xludf.DUMMYFUNCTION("""COMPUTED_VALUE"""),"Bash/Shell/PowerShell;HTML/CSS;Java;PHP;Python;SQL")</f>
        <v>Bash/Shell/PowerShell;HTML/CSS;Java;PHP;Python;SQL</v>
      </c>
    </row>
    <row r="6513">
      <c r="A6513" s="3">
        <v>6512.0</v>
      </c>
      <c r="B6513" s="4" t="str">
        <f>IFERROR(__xludf.DUMMYFUNCTION("""COMPUTED_VALUE"""),"Bash/Shell/PowerShell;Python;R;SQL;VBA")</f>
        <v>Bash/Shell/PowerShell;Python;R;SQL;VBA</v>
      </c>
    </row>
    <row r="6514">
      <c r="A6514" s="3">
        <v>6513.0</v>
      </c>
      <c r="B6514" s="4" t="str">
        <f>IFERROR(__xludf.DUMMYFUNCTION("""COMPUTED_VALUE"""),"Bash/Shell/PowerShell;C#;JavaScript;Python;SQL;TypeScript")</f>
        <v>Bash/Shell/PowerShell;C#;JavaScript;Python;SQL;TypeScript</v>
      </c>
    </row>
    <row r="6515">
      <c r="A6515" s="3">
        <v>6514.0</v>
      </c>
      <c r="B6515" s="4" t="str">
        <f>IFERROR(__xludf.DUMMYFUNCTION("""COMPUTED_VALUE"""),"C#;HTML/CSS;JavaScript;SQL;VBA")</f>
        <v>C#;HTML/CSS;JavaScript;SQL;VBA</v>
      </c>
    </row>
    <row r="6516">
      <c r="A6516" s="3">
        <v>6515.0</v>
      </c>
      <c r="B6516" s="4" t="str">
        <f>IFERROR(__xludf.DUMMYFUNCTION("""COMPUTED_VALUE"""),"Bash/Shell/PowerShell;JavaScript;PHP;Ruby;Scala;SQL;TypeScript")</f>
        <v>Bash/Shell/PowerShell;JavaScript;PHP;Ruby;Scala;SQL;TypeScript</v>
      </c>
    </row>
    <row r="6517">
      <c r="A6517" s="3">
        <v>6516.0</v>
      </c>
      <c r="B6517" s="4" t="str">
        <f>IFERROR(__xludf.DUMMYFUNCTION("""COMPUTED_VALUE"""),"C;HTML/CSS;Java;JavaScript;Python;Ruby")</f>
        <v>C;HTML/CSS;Java;JavaScript;Python;Ruby</v>
      </c>
    </row>
    <row r="6518">
      <c r="A6518" s="3">
        <v>6517.0</v>
      </c>
      <c r="B6518" s="4" t="str">
        <f>IFERROR(__xludf.DUMMYFUNCTION("""COMPUTED_VALUE"""),"HTML/CSS;JavaScript;TypeScript")</f>
        <v>HTML/CSS;JavaScript;TypeScript</v>
      </c>
    </row>
    <row r="6519">
      <c r="A6519" s="3">
        <v>6518.0</v>
      </c>
      <c r="B6519" s="4" t="str">
        <f>IFERROR(__xludf.DUMMYFUNCTION("""COMPUTED_VALUE"""),"Bash/Shell/PowerShell;HTML/CSS;Java;JavaScript;Python;Rust;SQL")</f>
        <v>Bash/Shell/PowerShell;HTML/CSS;Java;JavaScript;Python;Rust;SQL</v>
      </c>
    </row>
    <row r="6520">
      <c r="A6520" s="3">
        <v>6519.0</v>
      </c>
      <c r="B6520" s="4" t="str">
        <f>IFERROR(__xludf.DUMMYFUNCTION("""COMPUTED_VALUE"""),"Bash/Shell/PowerShell;HTML/CSS;Java;JavaScript;Python;Ruby;SQL")</f>
        <v>Bash/Shell/PowerShell;HTML/CSS;Java;JavaScript;Python;Ruby;SQL</v>
      </c>
    </row>
    <row r="6521">
      <c r="A6521" s="3">
        <v>6520.0</v>
      </c>
      <c r="B6521" s="4" t="str">
        <f>IFERROR(__xludf.DUMMYFUNCTION("""COMPUTED_VALUE"""),"HTML/CSS;Java;JavaScript;SQL")</f>
        <v>HTML/CSS;Java;JavaScript;SQL</v>
      </c>
    </row>
    <row r="6522">
      <c r="A6522" s="3">
        <v>6521.0</v>
      </c>
      <c r="B6522" s="4" t="str">
        <f>IFERROR(__xludf.DUMMYFUNCTION("""COMPUTED_VALUE"""),"Assembly;Bash/Shell/PowerShell;C;C++;Python")</f>
        <v>Assembly;Bash/Shell/PowerShell;C;C++;Python</v>
      </c>
    </row>
    <row r="6523">
      <c r="A6523" s="3">
        <v>6522.0</v>
      </c>
      <c r="B6523" s="4" t="str">
        <f>IFERROR(__xludf.DUMMYFUNCTION("""COMPUTED_VALUE"""),"HTML/CSS;JavaScript;SQL")</f>
        <v>HTML/CSS;JavaScript;SQL</v>
      </c>
    </row>
    <row r="6524">
      <c r="A6524" s="3">
        <v>6523.0</v>
      </c>
      <c r="B6524" s="4" t="str">
        <f>IFERROR(__xludf.DUMMYFUNCTION("""COMPUTED_VALUE"""),"Swift")</f>
        <v>Swift</v>
      </c>
    </row>
    <row r="6525">
      <c r="A6525" s="3">
        <v>6524.0</v>
      </c>
      <c r="B6525" s="4" t="str">
        <f>IFERROR(__xludf.DUMMYFUNCTION("""COMPUTED_VALUE"""),"Clojure;JavaScript")</f>
        <v>Clojure;JavaScript</v>
      </c>
    </row>
    <row r="6526">
      <c r="A6526" s="3">
        <v>6525.0</v>
      </c>
      <c r="B6526" s="4" t="str">
        <f>IFERROR(__xludf.DUMMYFUNCTION("""COMPUTED_VALUE"""),"C;HTML/CSS;Java;Python;R;SQL")</f>
        <v>C;HTML/CSS;Java;Python;R;SQL</v>
      </c>
    </row>
    <row r="6527">
      <c r="A6527" s="3">
        <v>6526.0</v>
      </c>
      <c r="B6527" s="4" t="str">
        <f>IFERROR(__xludf.DUMMYFUNCTION("""COMPUTED_VALUE"""),"Java;SQL")</f>
        <v>Java;SQL</v>
      </c>
    </row>
    <row r="6528">
      <c r="A6528" s="3">
        <v>6527.0</v>
      </c>
      <c r="B6528" s="4" t="str">
        <f>IFERROR(__xludf.DUMMYFUNCTION("""COMPUTED_VALUE"""),"Bash/Shell/PowerShell;HTML/CSS;Java;JavaScript;PHP;SQL;Swift;TypeScript")</f>
        <v>Bash/Shell/PowerShell;HTML/CSS;Java;JavaScript;PHP;SQL;Swift;TypeScript</v>
      </c>
    </row>
    <row r="6529">
      <c r="A6529" s="3">
        <v>6528.0</v>
      </c>
      <c r="B6529" s="4" t="str">
        <f>IFERROR(__xludf.DUMMYFUNCTION("""COMPUTED_VALUE"""),"Bash/Shell/PowerShell;HTML/CSS;Java;Kotlin;Objective-C;PHP;Python;Ruby;Scala;SQL;Swift")</f>
        <v>Bash/Shell/PowerShell;HTML/CSS;Java;Kotlin;Objective-C;PHP;Python;Ruby;Scala;SQL;Swift</v>
      </c>
    </row>
    <row r="6530">
      <c r="A6530" s="3">
        <v>6529.0</v>
      </c>
      <c r="B6530" s="4" t="str">
        <f>IFERROR(__xludf.DUMMYFUNCTION("""COMPUTED_VALUE"""),"Python;SQL")</f>
        <v>Python;SQL</v>
      </c>
    </row>
    <row r="6531">
      <c r="A6531" s="3">
        <v>6530.0</v>
      </c>
      <c r="B6531" s="4" t="str">
        <f>IFERROR(__xludf.DUMMYFUNCTION("""COMPUTED_VALUE"""),"C#;JavaScript;SQL")</f>
        <v>C#;JavaScript;SQL</v>
      </c>
    </row>
    <row r="6532">
      <c r="A6532" s="3">
        <v>6531.0</v>
      </c>
      <c r="B6532" s="4" t="str">
        <f>IFERROR(__xludf.DUMMYFUNCTION("""COMPUTED_VALUE"""),"Bash/Shell/PowerShell;HTML/CSS;JavaScript;PHP;Python;R;SQL")</f>
        <v>Bash/Shell/PowerShell;HTML/CSS;JavaScript;PHP;Python;R;SQL</v>
      </c>
    </row>
    <row r="6533">
      <c r="A6533" s="3">
        <v>6532.0</v>
      </c>
      <c r="B6533" s="4" t="str">
        <f>IFERROR(__xludf.DUMMYFUNCTION("""COMPUTED_VALUE"""),"Assembly;Bash/Shell/PowerShell;C;C++;C#;HTML/CSS;Java;JavaScript;PHP;Python;Ruby;Scala;SQL;TypeScript;VBA;Other(s):")</f>
        <v>Assembly;Bash/Shell/PowerShell;C;C++;C#;HTML/CSS;Java;JavaScript;PHP;Python;Ruby;Scala;SQL;TypeScript;VBA;Other(s):</v>
      </c>
    </row>
    <row r="6534">
      <c r="A6534" s="3">
        <v>6533.0</v>
      </c>
      <c r="B6534" s="4" t="str">
        <f>IFERROR(__xludf.DUMMYFUNCTION("""COMPUTED_VALUE"""),"Assembly;HTML/CSS;Python")</f>
        <v>Assembly;HTML/CSS;Python</v>
      </c>
    </row>
    <row r="6535">
      <c r="A6535" s="3">
        <v>6534.0</v>
      </c>
      <c r="B6535" s="4" t="str">
        <f>IFERROR(__xludf.DUMMYFUNCTION("""COMPUTED_VALUE"""),"Bash/Shell/PowerShell;C;C++;Elixir;Erlang;Go;JavaScript;Python;R;Ruby;Rust;SQL")</f>
        <v>Bash/Shell/PowerShell;C;C++;Elixir;Erlang;Go;JavaScript;Python;R;Ruby;Rust;SQL</v>
      </c>
    </row>
    <row r="6536">
      <c r="A6536" s="3">
        <v>6535.0</v>
      </c>
      <c r="B6536" s="4" t="str">
        <f>IFERROR(__xludf.DUMMYFUNCTION("""COMPUTED_VALUE"""),"Bash/Shell/PowerShell;C;C++;HTML/CSS;Java;JavaScript;PHP")</f>
        <v>Bash/Shell/PowerShell;C;C++;HTML/CSS;Java;JavaScript;PHP</v>
      </c>
    </row>
    <row r="6537">
      <c r="A6537" s="3">
        <v>6536.0</v>
      </c>
      <c r="B6537" s="4" t="str">
        <f>IFERROR(__xludf.DUMMYFUNCTION("""COMPUTED_VALUE"""),"Bash/Shell/PowerShell;HTML/CSS;JavaScript;SQL;TypeScript")</f>
        <v>Bash/Shell/PowerShell;HTML/CSS;JavaScript;SQL;TypeScript</v>
      </c>
    </row>
    <row r="6538">
      <c r="A6538" s="3">
        <v>6537.0</v>
      </c>
      <c r="B6538" s="4" t="str">
        <f>IFERROR(__xludf.DUMMYFUNCTION("""COMPUTED_VALUE"""),"HTML/CSS;JavaScript;PHP;Python;SQL")</f>
        <v>HTML/CSS;JavaScript;PHP;Python;SQL</v>
      </c>
    </row>
    <row r="6539">
      <c r="A6539" s="3">
        <v>6538.0</v>
      </c>
      <c r="B6539" s="4" t="str">
        <f>IFERROR(__xludf.DUMMYFUNCTION("""COMPUTED_VALUE"""),"HTML/CSS;JavaScript;PHP;SQL;TypeScript;Other(s):")</f>
        <v>HTML/CSS;JavaScript;PHP;SQL;TypeScript;Other(s):</v>
      </c>
    </row>
    <row r="6540">
      <c r="A6540" s="3">
        <v>6539.0</v>
      </c>
      <c r="B6540" s="4" t="str">
        <f>IFERROR(__xludf.DUMMYFUNCTION("""COMPUTED_VALUE"""),"HTML/CSS;JavaScript")</f>
        <v>HTML/CSS;JavaScript</v>
      </c>
    </row>
    <row r="6541">
      <c r="A6541" s="3">
        <v>6540.0</v>
      </c>
      <c r="B6541" s="4" t="str">
        <f>IFERROR(__xludf.DUMMYFUNCTION("""COMPUTED_VALUE"""),"HTML/CSS;JavaScript;Ruby")</f>
        <v>HTML/CSS;JavaScript;Ruby</v>
      </c>
    </row>
    <row r="6542">
      <c r="A6542" s="3">
        <v>6541.0</v>
      </c>
      <c r="B6542" s="4" t="str">
        <f>IFERROR(__xludf.DUMMYFUNCTION("""COMPUTED_VALUE"""),"C#;HTML/CSS;Java;JavaScript;PHP;SQL")</f>
        <v>C#;HTML/CSS;Java;JavaScript;PHP;SQL</v>
      </c>
    </row>
    <row r="6543">
      <c r="A6543" s="3">
        <v>6542.0</v>
      </c>
      <c r="B6543" s="4" t="str">
        <f>IFERROR(__xludf.DUMMYFUNCTION("""COMPUTED_VALUE"""),"C++;C#;HTML/CSS;Java;PHP;SQL;VBA")</f>
        <v>C++;C#;HTML/CSS;Java;PHP;SQL;VBA</v>
      </c>
    </row>
    <row r="6544">
      <c r="A6544" s="3">
        <v>6543.0</v>
      </c>
      <c r="B6544" s="4" t="str">
        <f>IFERROR(__xludf.DUMMYFUNCTION("""COMPUTED_VALUE"""),"Bash/Shell/PowerShell;JavaScript;PHP;SQL")</f>
        <v>Bash/Shell/PowerShell;JavaScript;PHP;SQL</v>
      </c>
    </row>
    <row r="6545">
      <c r="A6545" s="3">
        <v>6544.0</v>
      </c>
      <c r="B6545" s="4" t="str">
        <f>IFERROR(__xludf.DUMMYFUNCTION("""COMPUTED_VALUE"""),"Bash/Shell/PowerShell;C#;SQL")</f>
        <v>Bash/Shell/PowerShell;C#;SQL</v>
      </c>
    </row>
    <row r="6546">
      <c r="A6546" s="3">
        <v>6545.0</v>
      </c>
      <c r="B6546" s="4" t="str">
        <f>IFERROR(__xludf.DUMMYFUNCTION("""COMPUTED_VALUE"""),"C++;HTML/CSS;JavaScript;Objective-C;Python")</f>
        <v>C++;HTML/CSS;JavaScript;Objective-C;Python</v>
      </c>
    </row>
    <row r="6547">
      <c r="A6547" s="3">
        <v>6546.0</v>
      </c>
      <c r="B6547" s="4" t="str">
        <f>IFERROR(__xludf.DUMMYFUNCTION("""COMPUTED_VALUE"""),"Bash/Shell/PowerShell;HTML/CSS;JavaScript;Python;SQL")</f>
        <v>Bash/Shell/PowerShell;HTML/CSS;JavaScript;Python;SQL</v>
      </c>
    </row>
    <row r="6548">
      <c r="A6548" s="3">
        <v>6547.0</v>
      </c>
      <c r="B6548" s="4" t="str">
        <f>IFERROR(__xludf.DUMMYFUNCTION("""COMPUTED_VALUE"""),"HTML/CSS;JavaScript;Ruby;SQL")</f>
        <v>HTML/CSS;JavaScript;Ruby;SQL</v>
      </c>
    </row>
    <row r="6549">
      <c r="A6549" s="3">
        <v>6548.0</v>
      </c>
      <c r="B6549" s="4" t="str">
        <f>IFERROR(__xludf.DUMMYFUNCTION("""COMPUTED_VALUE"""),"JavaScript;TypeScript")</f>
        <v>JavaScript;TypeScript</v>
      </c>
    </row>
    <row r="6550">
      <c r="A6550" s="3">
        <v>6549.0</v>
      </c>
      <c r="B6550" s="4" t="str">
        <f>IFERROR(__xludf.DUMMYFUNCTION("""COMPUTED_VALUE"""),"Go;Python;R")</f>
        <v>Go;Python;R</v>
      </c>
    </row>
    <row r="6551">
      <c r="A6551" s="3">
        <v>6550.0</v>
      </c>
      <c r="B6551" s="4" t="str">
        <f>IFERROR(__xludf.DUMMYFUNCTION("""COMPUTED_VALUE"""),"Bash/Shell/PowerShell;Other(s):")</f>
        <v>Bash/Shell/PowerShell;Other(s):</v>
      </c>
    </row>
    <row r="6552">
      <c r="A6552" s="3">
        <v>6551.0</v>
      </c>
      <c r="B6552" s="4" t="str">
        <f>IFERROR(__xludf.DUMMYFUNCTION("""COMPUTED_VALUE"""),"HTML/CSS;JavaScript;Other(s):")</f>
        <v>HTML/CSS;JavaScript;Other(s):</v>
      </c>
    </row>
    <row r="6553">
      <c r="A6553" s="3">
        <v>6552.0</v>
      </c>
      <c r="B6553" s="4" t="str">
        <f>IFERROR(__xludf.DUMMYFUNCTION("""COMPUTED_VALUE"""),"Bash/Shell/PowerShell;Dart;HTML/CSS;JavaScript;PHP;TypeScript")</f>
        <v>Bash/Shell/PowerShell;Dart;HTML/CSS;JavaScript;PHP;TypeScript</v>
      </c>
    </row>
    <row r="6554">
      <c r="A6554" s="3">
        <v>6553.0</v>
      </c>
      <c r="B6554" s="4" t="str">
        <f>IFERROR(__xludf.DUMMYFUNCTION("""COMPUTED_VALUE"""),"R;SQL;VBA")</f>
        <v>R;SQL;VBA</v>
      </c>
    </row>
    <row r="6555">
      <c r="A6555" s="3">
        <v>6554.0</v>
      </c>
      <c r="B6555" s="4" t="str">
        <f>IFERROR(__xludf.DUMMYFUNCTION("""COMPUTED_VALUE"""),"C;HTML/CSS;Java;JavaScript;PHP;Python;Ruby;SQL")</f>
        <v>C;HTML/CSS;Java;JavaScript;PHP;Python;Ruby;SQL</v>
      </c>
    </row>
    <row r="6556">
      <c r="A6556" s="3">
        <v>6555.0</v>
      </c>
      <c r="B6556" s="4" t="str">
        <f>IFERROR(__xludf.DUMMYFUNCTION("""COMPUTED_VALUE"""),"HTML/CSS;JavaScript;PHP;Python;SQL;TypeScript")</f>
        <v>HTML/CSS;JavaScript;PHP;Python;SQL;TypeScript</v>
      </c>
    </row>
    <row r="6557">
      <c r="A6557" s="3">
        <v>6556.0</v>
      </c>
      <c r="B6557" s="4" t="str">
        <f>IFERROR(__xludf.DUMMYFUNCTION("""COMPUTED_VALUE"""),"C++;JavaScript;Rust;SQL;TypeScript")</f>
        <v>C++;JavaScript;Rust;SQL;TypeScript</v>
      </c>
    </row>
    <row r="6558">
      <c r="A6558" s="3">
        <v>6557.0</v>
      </c>
      <c r="B6558" s="4" t="str">
        <f>IFERROR(__xludf.DUMMYFUNCTION("""COMPUTED_VALUE"""),"HTML/CSS;JavaScript;SQL;Other(s):")</f>
        <v>HTML/CSS;JavaScript;SQL;Other(s):</v>
      </c>
    </row>
    <row r="6559">
      <c r="A6559" s="3">
        <v>6558.0</v>
      </c>
      <c r="B6559" s="4" t="str">
        <f>IFERROR(__xludf.DUMMYFUNCTION("""COMPUTED_VALUE"""),"Python")</f>
        <v>Python</v>
      </c>
    </row>
    <row r="6560">
      <c r="A6560" s="3">
        <v>6559.0</v>
      </c>
      <c r="B6560" s="4" t="str">
        <f>IFERROR(__xludf.DUMMYFUNCTION("""COMPUTED_VALUE"""),"C++;HTML/CSS;Java;JavaScript;PHP;Python;SQL")</f>
        <v>C++;HTML/CSS;Java;JavaScript;PHP;Python;SQL</v>
      </c>
    </row>
    <row r="6561">
      <c r="A6561" s="3">
        <v>6560.0</v>
      </c>
      <c r="B6561" s="4" t="str">
        <f>IFERROR(__xludf.DUMMYFUNCTION("""COMPUTED_VALUE"""),"Python")</f>
        <v>Python</v>
      </c>
    </row>
    <row r="6562">
      <c r="A6562" s="3">
        <v>6561.0</v>
      </c>
      <c r="B6562" s="4" t="str">
        <f>IFERROR(__xludf.DUMMYFUNCTION("""COMPUTED_VALUE"""),"HTML/CSS;JavaScript;PHP")</f>
        <v>HTML/CSS;JavaScript;PHP</v>
      </c>
    </row>
    <row r="6563">
      <c r="A6563" s="3">
        <v>6562.0</v>
      </c>
      <c r="B6563" s="4" t="str">
        <f>IFERROR(__xludf.DUMMYFUNCTION("""COMPUTED_VALUE"""),"C#;Python;Other(s):")</f>
        <v>C#;Python;Other(s):</v>
      </c>
    </row>
    <row r="6564">
      <c r="A6564" s="3">
        <v>6563.0</v>
      </c>
      <c r="B6564" s="4" t="str">
        <f>IFERROR(__xludf.DUMMYFUNCTION("""COMPUTED_VALUE"""),"Bash/Shell/PowerShell;C#;Java")</f>
        <v>Bash/Shell/PowerShell;C#;Java</v>
      </c>
    </row>
    <row r="6565">
      <c r="A6565" s="3">
        <v>6564.0</v>
      </c>
      <c r="B6565" s="4" t="str">
        <f>IFERROR(__xludf.DUMMYFUNCTION("""COMPUTED_VALUE"""),"Java;JavaScript;Kotlin;SQL")</f>
        <v>Java;JavaScript;Kotlin;SQL</v>
      </c>
    </row>
    <row r="6566">
      <c r="A6566" s="3">
        <v>6565.0</v>
      </c>
      <c r="B6566" s="4" t="str">
        <f>IFERROR(__xludf.DUMMYFUNCTION("""COMPUTED_VALUE"""),"Bash/Shell/PowerShell;HTML/CSS;Java;JavaScript;PHP;Python")</f>
        <v>Bash/Shell/PowerShell;HTML/CSS;Java;JavaScript;PHP;Python</v>
      </c>
    </row>
    <row r="6567">
      <c r="A6567" s="3">
        <v>6566.0</v>
      </c>
      <c r="B6567" s="4" t="str">
        <f>IFERROR(__xludf.DUMMYFUNCTION("""COMPUTED_VALUE"""),"Assembly;Bash/Shell/PowerShell;C;C++;HTML/CSS;JavaScript;PHP;Python;SQL")</f>
        <v>Assembly;Bash/Shell/PowerShell;C;C++;HTML/CSS;JavaScript;PHP;Python;SQL</v>
      </c>
    </row>
    <row r="6568">
      <c r="A6568" s="3">
        <v>6567.0</v>
      </c>
      <c r="B6568" s="4" t="str">
        <f>IFERROR(__xludf.DUMMYFUNCTION("""COMPUTED_VALUE"""),"JavaScript;PHP;SQL")</f>
        <v>JavaScript;PHP;SQL</v>
      </c>
    </row>
    <row r="6569">
      <c r="A6569" s="3">
        <v>6568.0</v>
      </c>
      <c r="B6569" s="4" t="str">
        <f>IFERROR(__xludf.DUMMYFUNCTION("""COMPUTED_VALUE"""),"HTML/CSS;JavaScript;SQL")</f>
        <v>HTML/CSS;JavaScript;SQL</v>
      </c>
    </row>
    <row r="6570">
      <c r="A6570" s="3">
        <v>6569.0</v>
      </c>
      <c r="B6570" s="4" t="str">
        <f>IFERROR(__xludf.DUMMYFUNCTION("""COMPUTED_VALUE"""),"Bash/Shell/PowerShell;C++;HTML/CSS;Java;JavaScript;Kotlin;Objective-C;Python;SQL;Swift")</f>
        <v>Bash/Shell/PowerShell;C++;HTML/CSS;Java;JavaScript;Kotlin;Objective-C;Python;SQL;Swift</v>
      </c>
    </row>
    <row r="6571">
      <c r="A6571" s="3">
        <v>6570.0</v>
      </c>
      <c r="B6571" s="4" t="str">
        <f>IFERROR(__xludf.DUMMYFUNCTION("""COMPUTED_VALUE"""),"Bash/Shell/PowerShell;C#;HTML/CSS;JavaScript;SQL;TypeScript")</f>
        <v>Bash/Shell/PowerShell;C#;HTML/CSS;JavaScript;SQL;TypeScript</v>
      </c>
    </row>
    <row r="6572">
      <c r="A6572" s="3">
        <v>6571.0</v>
      </c>
      <c r="B6572" s="4" t="str">
        <f>IFERROR(__xludf.DUMMYFUNCTION("""COMPUTED_VALUE"""),"C#;HTML/CSS;JavaScript;SQL;TypeScript")</f>
        <v>C#;HTML/CSS;JavaScript;SQL;TypeScript</v>
      </c>
    </row>
    <row r="6573">
      <c r="A6573" s="3">
        <v>6572.0</v>
      </c>
      <c r="B6573" s="4" t="str">
        <f>IFERROR(__xludf.DUMMYFUNCTION("""COMPUTED_VALUE"""),"Bash/Shell/PowerShell;C;C++;HTML/CSS;Java;JavaScript;Python;R;Scala;SQL;Other(s):")</f>
        <v>Bash/Shell/PowerShell;C;C++;HTML/CSS;Java;JavaScript;Python;R;Scala;SQL;Other(s):</v>
      </c>
    </row>
    <row r="6574">
      <c r="A6574" s="3">
        <v>6573.0</v>
      </c>
      <c r="B6574" s="4" t="str">
        <f>IFERROR(__xludf.DUMMYFUNCTION("""COMPUTED_VALUE"""),"Bash/Shell/PowerShell;C;Objective-C;PHP;Swift")</f>
        <v>Bash/Shell/PowerShell;C;Objective-C;PHP;Swift</v>
      </c>
    </row>
    <row r="6575">
      <c r="A6575" s="3">
        <v>6574.0</v>
      </c>
      <c r="B6575" s="4" t="str">
        <f>IFERROR(__xludf.DUMMYFUNCTION("""COMPUTED_VALUE"""),"Assembly;C;C++;C#;HTML/CSS;Java;JavaScript;Python;SQL")</f>
        <v>Assembly;C;C++;C#;HTML/CSS;Java;JavaScript;Python;SQL</v>
      </c>
    </row>
    <row r="6576">
      <c r="A6576" s="3">
        <v>6575.0</v>
      </c>
      <c r="B6576" s="4" t="str">
        <f>IFERROR(__xludf.DUMMYFUNCTION("""COMPUTED_VALUE"""),"Bash/Shell/PowerShell;C;C++;HTML/CSS;PHP;Python;Ruby;SQL")</f>
        <v>Bash/Shell/PowerShell;C;C++;HTML/CSS;PHP;Python;Ruby;SQL</v>
      </c>
    </row>
    <row r="6577">
      <c r="A6577" s="3">
        <v>6576.0</v>
      </c>
      <c r="B6577" s="4" t="str">
        <f>IFERROR(__xludf.DUMMYFUNCTION("""COMPUTED_VALUE"""),"C++;HTML/CSS;Java;SQL")</f>
        <v>C++;HTML/CSS;Java;SQL</v>
      </c>
    </row>
    <row r="6578">
      <c r="A6578" s="3">
        <v>6577.0</v>
      </c>
      <c r="B6578" s="4" t="str">
        <f>IFERROR(__xludf.DUMMYFUNCTION("""COMPUTED_VALUE"""),"Assembly;Bash/Shell/PowerShell;C;C++;Java")</f>
        <v>Assembly;Bash/Shell/PowerShell;C;C++;Java</v>
      </c>
    </row>
    <row r="6579">
      <c r="A6579" s="3">
        <v>6578.0</v>
      </c>
      <c r="B6579" s="4" t="str">
        <f>IFERROR(__xludf.DUMMYFUNCTION("""COMPUTED_VALUE"""),"C#;Dart;F#;HTML/CSS;JavaScript;PHP;SQL;WebAssembly")</f>
        <v>C#;Dart;F#;HTML/CSS;JavaScript;PHP;SQL;WebAssembly</v>
      </c>
    </row>
    <row r="6580">
      <c r="A6580" s="3">
        <v>6579.0</v>
      </c>
      <c r="B6580" s="4" t="str">
        <f>IFERROR(__xludf.DUMMYFUNCTION("""COMPUTED_VALUE"""),"HTML/CSS;JavaScript;PHP;SQL")</f>
        <v>HTML/CSS;JavaScript;PHP;SQL</v>
      </c>
    </row>
    <row r="6581">
      <c r="A6581" s="3">
        <v>6580.0</v>
      </c>
      <c r="B6581" s="4" t="str">
        <f>IFERROR(__xludf.DUMMYFUNCTION("""COMPUTED_VALUE"""),"Bash/Shell/PowerShell;Ruby;SQL")</f>
        <v>Bash/Shell/PowerShell;Ruby;SQL</v>
      </c>
    </row>
    <row r="6582">
      <c r="A6582" s="3">
        <v>6581.0</v>
      </c>
      <c r="B6582" s="4" t="str">
        <f>IFERROR(__xludf.DUMMYFUNCTION("""COMPUTED_VALUE"""),"Bash/Shell/PowerShell;C;C++;Objective-C;Python;Swift")</f>
        <v>Bash/Shell/PowerShell;C;C++;Objective-C;Python;Swift</v>
      </c>
    </row>
    <row r="6583">
      <c r="A6583" s="3">
        <v>6582.0</v>
      </c>
      <c r="B6583" s="4" t="str">
        <f>IFERROR(__xludf.DUMMYFUNCTION("""COMPUTED_VALUE"""),"Dart;Java;Kotlin")</f>
        <v>Dart;Java;Kotlin</v>
      </c>
    </row>
    <row r="6584">
      <c r="A6584" s="3">
        <v>6583.0</v>
      </c>
      <c r="B6584" s="4" t="str">
        <f>IFERROR(__xludf.DUMMYFUNCTION("""COMPUTED_VALUE"""),"Bash/Shell/PowerShell;C++;C#;HTML/CSS;Objective-C;Swift")</f>
        <v>Bash/Shell/PowerShell;C++;C#;HTML/CSS;Objective-C;Swift</v>
      </c>
    </row>
    <row r="6585">
      <c r="A6585" s="3">
        <v>6584.0</v>
      </c>
      <c r="B6585" s="4" t="str">
        <f>IFERROR(__xludf.DUMMYFUNCTION("""COMPUTED_VALUE"""),"Bash/Shell/PowerShell;C;Java;Python;Swift")</f>
        <v>Bash/Shell/PowerShell;C;Java;Python;Swift</v>
      </c>
    </row>
    <row r="6586">
      <c r="A6586" s="3">
        <v>6585.0</v>
      </c>
      <c r="B6586" s="4" t="str">
        <f>IFERROR(__xludf.DUMMYFUNCTION("""COMPUTED_VALUE"""),"Bash/Shell/PowerShell;Clojure;Elixir;Erlang;Go;Java;Kotlin;Ruby;Rust;Scala")</f>
        <v>Bash/Shell/PowerShell;Clojure;Elixir;Erlang;Go;Java;Kotlin;Ruby;Rust;Scala</v>
      </c>
    </row>
    <row r="6587">
      <c r="A6587" s="3">
        <v>6586.0</v>
      </c>
      <c r="B6587" s="4" t="str">
        <f>IFERROR(__xludf.DUMMYFUNCTION("""COMPUTED_VALUE"""),"Bash/Shell/PowerShell;HTML/CSS;JavaScript;Ruby;SQL")</f>
        <v>Bash/Shell/PowerShell;HTML/CSS;JavaScript;Ruby;SQL</v>
      </c>
    </row>
    <row r="6588">
      <c r="A6588" s="3">
        <v>6587.0</v>
      </c>
      <c r="B6588" s="4" t="str">
        <f>IFERROR(__xludf.DUMMYFUNCTION("""COMPUTED_VALUE"""),"Bash/Shell/PowerShell;HTML/CSS;Java;JavaScript;PHP;Python;SQL;Swift;Other(s):")</f>
        <v>Bash/Shell/PowerShell;HTML/CSS;Java;JavaScript;PHP;Python;SQL;Swift;Other(s):</v>
      </c>
    </row>
    <row r="6589">
      <c r="A6589" s="3">
        <v>6588.0</v>
      </c>
      <c r="B6589" s="4" t="str">
        <f>IFERROR(__xludf.DUMMYFUNCTION("""COMPUTED_VALUE"""),"Assembly;C;C++;Java;SQL")</f>
        <v>Assembly;C;C++;Java;SQL</v>
      </c>
    </row>
    <row r="6590">
      <c r="A6590" s="3">
        <v>6589.0</v>
      </c>
      <c r="B6590" s="4" t="str">
        <f>IFERROR(__xludf.DUMMYFUNCTION("""COMPUTED_VALUE"""),"Bash/Shell/PowerShell;JavaScript;Other(s):")</f>
        <v>Bash/Shell/PowerShell;JavaScript;Other(s):</v>
      </c>
    </row>
    <row r="6591">
      <c r="A6591" s="3">
        <v>6590.0</v>
      </c>
      <c r="B6591" s="4" t="str">
        <f>IFERROR(__xludf.DUMMYFUNCTION("""COMPUTED_VALUE"""),"Go;HTML/CSS;JavaScript;Rust;SQL")</f>
        <v>Go;HTML/CSS;JavaScript;Rust;SQL</v>
      </c>
    </row>
    <row r="6592">
      <c r="A6592" s="3">
        <v>6591.0</v>
      </c>
      <c r="B6592" s="4" t="str">
        <f>IFERROR(__xludf.DUMMYFUNCTION("""COMPUTED_VALUE"""),"Assembly;C#;HTML/CSS;JavaScript;Python;SQL")</f>
        <v>Assembly;C#;HTML/CSS;JavaScript;Python;SQL</v>
      </c>
    </row>
    <row r="6593">
      <c r="A6593" s="3">
        <v>6592.0</v>
      </c>
      <c r="B6593" s="4" t="str">
        <f>IFERROR(__xludf.DUMMYFUNCTION("""COMPUTED_VALUE"""),"Bash/Shell/PowerShell;Elixir;Erlang;HTML/CSS;JavaScript;Python;Ruby;Rust")</f>
        <v>Bash/Shell/PowerShell;Elixir;Erlang;HTML/CSS;JavaScript;Python;Ruby;Rust</v>
      </c>
    </row>
    <row r="6594">
      <c r="A6594" s="3">
        <v>6593.0</v>
      </c>
      <c r="B6594" s="4" t="str">
        <f>IFERROR(__xludf.DUMMYFUNCTION("""COMPUTED_VALUE"""),"Bash/Shell/PowerShell;HTML/CSS;Java")</f>
        <v>Bash/Shell/PowerShell;HTML/CSS;Java</v>
      </c>
    </row>
    <row r="6595">
      <c r="A6595" s="3">
        <v>6594.0</v>
      </c>
      <c r="B6595" s="4" t="str">
        <f>IFERROR(__xludf.DUMMYFUNCTION("""COMPUTED_VALUE"""),"Bash/Shell/PowerShell;HTML/CSS;JavaScript;SQL")</f>
        <v>Bash/Shell/PowerShell;HTML/CSS;JavaScript;SQL</v>
      </c>
    </row>
    <row r="6596">
      <c r="A6596" s="3">
        <v>6595.0</v>
      </c>
      <c r="B6596" s="4" t="str">
        <f>IFERROR(__xludf.DUMMYFUNCTION("""COMPUTED_VALUE"""),"Bash/Shell/PowerShell;C++;C#;HTML/CSS;JavaScript;SQL;Other(s):")</f>
        <v>Bash/Shell/PowerShell;C++;C#;HTML/CSS;JavaScript;SQL;Other(s):</v>
      </c>
    </row>
    <row r="6597">
      <c r="A6597" s="3">
        <v>6596.0</v>
      </c>
      <c r="B6597" s="4" t="str">
        <f>IFERROR(__xludf.DUMMYFUNCTION("""COMPUTED_VALUE"""),"HTML/CSS;Java;JavaScript;SQL;TypeScript")</f>
        <v>HTML/CSS;Java;JavaScript;SQL;TypeScript</v>
      </c>
    </row>
    <row r="6598">
      <c r="A6598" s="3">
        <v>6597.0</v>
      </c>
      <c r="B6598" s="4" t="str">
        <f>IFERROR(__xludf.DUMMYFUNCTION("""COMPUTED_VALUE"""),"Assembly;Bash/Shell/PowerShell;C;C#;Dart;Elixir;Go;HTML/CSS;Java;JavaScript;Python;Rust")</f>
        <v>Assembly;Bash/Shell/PowerShell;C;C#;Dart;Elixir;Go;HTML/CSS;Java;JavaScript;Python;Rust</v>
      </c>
    </row>
    <row r="6599">
      <c r="A6599" s="3">
        <v>6598.0</v>
      </c>
      <c r="B6599" s="4" t="str">
        <f>IFERROR(__xludf.DUMMYFUNCTION("""COMPUTED_VALUE"""),"Bash/Shell/PowerShell;HTML/CSS;JavaScript;TypeScript")</f>
        <v>Bash/Shell/PowerShell;HTML/CSS;JavaScript;TypeScript</v>
      </c>
    </row>
    <row r="6600">
      <c r="A6600" s="3">
        <v>6599.0</v>
      </c>
      <c r="B6600" s="4" t="str">
        <f>IFERROR(__xludf.DUMMYFUNCTION("""COMPUTED_VALUE"""),"HTML/CSS;Java;JavaScript;PHP;SQL")</f>
        <v>HTML/CSS;Java;JavaScript;PHP;SQL</v>
      </c>
    </row>
    <row r="6601">
      <c r="A6601" s="3">
        <v>6600.0</v>
      </c>
      <c r="B6601" s="4" t="str">
        <f>IFERROR(__xludf.DUMMYFUNCTION("""COMPUTED_VALUE"""),"HTML/CSS;JavaScript;PHP;SQL")</f>
        <v>HTML/CSS;JavaScript;PHP;SQL</v>
      </c>
    </row>
    <row r="6602">
      <c r="A6602" s="3">
        <v>6601.0</v>
      </c>
      <c r="B6602" s="4" t="str">
        <f>IFERROR(__xludf.DUMMYFUNCTION("""COMPUTED_VALUE"""),"Bash/Shell/PowerShell;C#;HTML/CSS;JavaScript;Ruby;SQL;TypeScript")</f>
        <v>Bash/Shell/PowerShell;C#;HTML/CSS;JavaScript;Ruby;SQL;TypeScript</v>
      </c>
    </row>
    <row r="6603">
      <c r="A6603" s="3">
        <v>6602.0</v>
      </c>
      <c r="B6603" s="4" t="str">
        <f>IFERROR(__xludf.DUMMYFUNCTION("""COMPUTED_VALUE"""),"Bash/Shell/PowerShell;Java;Scala")</f>
        <v>Bash/Shell/PowerShell;Java;Scala</v>
      </c>
    </row>
    <row r="6604">
      <c r="A6604" s="3">
        <v>6603.0</v>
      </c>
      <c r="B6604" s="4" t="str">
        <f>IFERROR(__xludf.DUMMYFUNCTION("""COMPUTED_VALUE"""),"HTML/CSS;PHP;Python;SQL")</f>
        <v>HTML/CSS;PHP;Python;SQL</v>
      </c>
    </row>
    <row r="6605">
      <c r="A6605" s="3">
        <v>6604.0</v>
      </c>
      <c r="B6605" s="4" t="str">
        <f>IFERROR(__xludf.DUMMYFUNCTION("""COMPUTED_VALUE"""),"Bash/Shell/PowerShell;C#;JavaScript;Python")</f>
        <v>Bash/Shell/PowerShell;C#;JavaScript;Python</v>
      </c>
    </row>
    <row r="6606">
      <c r="A6606" s="3">
        <v>6605.0</v>
      </c>
      <c r="B6606" s="4" t="str">
        <f>IFERROR(__xludf.DUMMYFUNCTION("""COMPUTED_VALUE"""),"HTML/CSS;Java;JavaScript;SQL")</f>
        <v>HTML/CSS;Java;JavaScript;SQL</v>
      </c>
    </row>
    <row r="6607">
      <c r="A6607" s="3">
        <v>6606.0</v>
      </c>
      <c r="B6607" s="4" t="str">
        <f>IFERROR(__xludf.DUMMYFUNCTION("""COMPUTED_VALUE"""),"Java")</f>
        <v>Java</v>
      </c>
    </row>
    <row r="6608">
      <c r="A6608" s="3">
        <v>6607.0</v>
      </c>
      <c r="B6608" s="4" t="str">
        <f>IFERROR(__xludf.DUMMYFUNCTION("""COMPUTED_VALUE"""),"C;C++;C#;HTML/CSS;Java;PHP;SQL")</f>
        <v>C;C++;C#;HTML/CSS;Java;PHP;SQL</v>
      </c>
    </row>
    <row r="6609">
      <c r="A6609" s="3">
        <v>6608.0</v>
      </c>
      <c r="B6609" s="4" t="str">
        <f>IFERROR(__xludf.DUMMYFUNCTION("""COMPUTED_VALUE"""),"C#")</f>
        <v>C#</v>
      </c>
    </row>
    <row r="6610">
      <c r="A6610" s="3">
        <v>6609.0</v>
      </c>
      <c r="B6610" s="4" t="str">
        <f>IFERROR(__xludf.DUMMYFUNCTION("""COMPUTED_VALUE"""),"Bash/Shell/PowerShell;HTML/CSS;Java;JavaScript;Python")</f>
        <v>Bash/Shell/PowerShell;HTML/CSS;Java;JavaScript;Python</v>
      </c>
    </row>
    <row r="6611">
      <c r="A6611" s="3">
        <v>6610.0</v>
      </c>
      <c r="B6611" s="4" t="str">
        <f>IFERROR(__xludf.DUMMYFUNCTION("""COMPUTED_VALUE"""),"Java;Python")</f>
        <v>Java;Python</v>
      </c>
    </row>
    <row r="6612">
      <c r="A6612" s="3">
        <v>6611.0</v>
      </c>
      <c r="B6612" s="4" t="str">
        <f>IFERROR(__xludf.DUMMYFUNCTION("""COMPUTED_VALUE"""),"Python;VBA")</f>
        <v>Python;VBA</v>
      </c>
    </row>
    <row r="6613">
      <c r="A6613" s="3">
        <v>6612.0</v>
      </c>
      <c r="B6613" s="4" t="str">
        <f>IFERROR(__xludf.DUMMYFUNCTION("""COMPUTED_VALUE"""),"C++;C#;HTML/CSS;JavaScript;SQL;TypeScript")</f>
        <v>C++;C#;HTML/CSS;JavaScript;SQL;TypeScript</v>
      </c>
    </row>
    <row r="6614">
      <c r="A6614" s="3">
        <v>6613.0</v>
      </c>
      <c r="B6614" s="4" t="str">
        <f>IFERROR(__xludf.DUMMYFUNCTION("""COMPUTED_VALUE"""),"Bash/Shell/PowerShell;HTML/CSS;JavaScript;PHP;Ruby;SQL")</f>
        <v>Bash/Shell/PowerShell;HTML/CSS;JavaScript;PHP;Ruby;SQL</v>
      </c>
    </row>
    <row r="6615">
      <c r="A6615" s="3">
        <v>6614.0</v>
      </c>
      <c r="B6615" s="4" t="str">
        <f>IFERROR(__xludf.DUMMYFUNCTION("""COMPUTED_VALUE"""),"Assembly;Bash/Shell/PowerShell;C#;Go;HTML/CSS;Java;JavaScript;Kotlin;PHP;Python;SQL")</f>
        <v>Assembly;Bash/Shell/PowerShell;C#;Go;HTML/CSS;Java;JavaScript;Kotlin;PHP;Python;SQL</v>
      </c>
    </row>
    <row r="6616">
      <c r="A6616" s="3">
        <v>6615.0</v>
      </c>
      <c r="B6616" s="4" t="str">
        <f>IFERROR(__xludf.DUMMYFUNCTION("""COMPUTED_VALUE"""),"Bash/Shell/PowerShell;C#;HTML/CSS;JavaScript;Python;SQL;TypeScript")</f>
        <v>Bash/Shell/PowerShell;C#;HTML/CSS;JavaScript;Python;SQL;TypeScript</v>
      </c>
    </row>
    <row r="6617">
      <c r="A6617" s="3">
        <v>6616.0</v>
      </c>
      <c r="B6617" s="4" t="str">
        <f>IFERROR(__xludf.DUMMYFUNCTION("""COMPUTED_VALUE"""),"HTML/CSS;JavaScript;PHP;SQL")</f>
        <v>HTML/CSS;JavaScript;PHP;SQL</v>
      </c>
    </row>
    <row r="6618">
      <c r="A6618" s="3">
        <v>6617.0</v>
      </c>
      <c r="B6618" s="4" t="str">
        <f>IFERROR(__xludf.DUMMYFUNCTION("""COMPUTED_VALUE"""),"Assembly;C;C++;C#;Java;Python;SQL")</f>
        <v>Assembly;C;C++;C#;Java;Python;SQL</v>
      </c>
    </row>
    <row r="6619">
      <c r="A6619" s="3">
        <v>6618.0</v>
      </c>
      <c r="B6619" s="4" t="str">
        <f>IFERROR(__xludf.DUMMYFUNCTION("""COMPUTED_VALUE"""),"HTML/CSS;JavaScript;PHP;SQL;TypeScript")</f>
        <v>HTML/CSS;JavaScript;PHP;SQL;TypeScript</v>
      </c>
    </row>
    <row r="6620">
      <c r="A6620" s="3">
        <v>6619.0</v>
      </c>
      <c r="B6620" s="4" t="str">
        <f>IFERROR(__xludf.DUMMYFUNCTION("""COMPUTED_VALUE"""),"Bash/Shell/PowerShell;C#;HTML/CSS;JavaScript;SQL")</f>
        <v>Bash/Shell/PowerShell;C#;HTML/CSS;JavaScript;SQL</v>
      </c>
    </row>
    <row r="6621">
      <c r="A6621" s="3">
        <v>6620.0</v>
      </c>
      <c r="B6621" s="4" t="str">
        <f>IFERROR(__xludf.DUMMYFUNCTION("""COMPUTED_VALUE"""),"Bash/Shell/PowerShell;C#;Go;HTML/CSS;Java;JavaScript;Python;SQL;TypeScript")</f>
        <v>Bash/Shell/PowerShell;C#;Go;HTML/CSS;Java;JavaScript;Python;SQL;TypeScript</v>
      </c>
    </row>
    <row r="6622">
      <c r="A6622" s="3">
        <v>6621.0</v>
      </c>
      <c r="B6622" s="4" t="str">
        <f>IFERROR(__xludf.DUMMYFUNCTION("""COMPUTED_VALUE"""),"HTML/CSS;Java;JavaScript;Python;SQL")</f>
        <v>HTML/CSS;Java;JavaScript;Python;SQL</v>
      </c>
    </row>
    <row r="6623">
      <c r="A6623" s="3">
        <v>6622.0</v>
      </c>
      <c r="B6623" s="4" t="str">
        <f>IFERROR(__xludf.DUMMYFUNCTION("""COMPUTED_VALUE"""),"Bash/Shell/PowerShell;HTML/CSS;JavaScript;SQL;Swift")</f>
        <v>Bash/Shell/PowerShell;HTML/CSS;JavaScript;SQL;Swift</v>
      </c>
    </row>
    <row r="6624">
      <c r="A6624" s="3">
        <v>6623.0</v>
      </c>
      <c r="B6624" s="4" t="str">
        <f>IFERROR(__xludf.DUMMYFUNCTION("""COMPUTED_VALUE"""),"C#;SQL")</f>
        <v>C#;SQL</v>
      </c>
    </row>
    <row r="6625">
      <c r="A6625" s="3">
        <v>6624.0</v>
      </c>
      <c r="B6625" s="4" t="str">
        <f>IFERROR(__xludf.DUMMYFUNCTION("""COMPUTED_VALUE"""),"C#;HTML/CSS;JavaScript;SQL")</f>
        <v>C#;HTML/CSS;JavaScript;SQL</v>
      </c>
    </row>
    <row r="6626">
      <c r="A6626" s="3">
        <v>6625.0</v>
      </c>
      <c r="B6626" s="4" t="str">
        <f>IFERROR(__xludf.DUMMYFUNCTION("""COMPUTED_VALUE"""),"C#;HTML/CSS;JavaScript;Python;SQL;TypeScript")</f>
        <v>C#;HTML/CSS;JavaScript;Python;SQL;TypeScript</v>
      </c>
    </row>
    <row r="6627">
      <c r="A6627" s="3">
        <v>6626.0</v>
      </c>
      <c r="B6627" s="4" t="str">
        <f>IFERROR(__xludf.DUMMYFUNCTION("""COMPUTED_VALUE"""),"Bash/Shell/PowerShell;C;HTML/CSS;Java;JavaScript;Python")</f>
        <v>Bash/Shell/PowerShell;C;HTML/CSS;Java;JavaScript;Python</v>
      </c>
    </row>
    <row r="6628">
      <c r="A6628" s="3">
        <v>6627.0</v>
      </c>
      <c r="B6628" s="4" t="str">
        <f>IFERROR(__xludf.DUMMYFUNCTION("""COMPUTED_VALUE"""),"C#;HTML/CSS;SQL;TypeScript")</f>
        <v>C#;HTML/CSS;SQL;TypeScript</v>
      </c>
    </row>
    <row r="6629">
      <c r="A6629" s="3">
        <v>6628.0</v>
      </c>
      <c r="B6629" s="4" t="str">
        <f>IFERROR(__xludf.DUMMYFUNCTION("""COMPUTED_VALUE"""),"Bash/Shell/PowerShell;Go;Java;Python")</f>
        <v>Bash/Shell/PowerShell;Go;Java;Python</v>
      </c>
    </row>
    <row r="6630">
      <c r="A6630" s="3">
        <v>6629.0</v>
      </c>
      <c r="B6630" s="4" t="str">
        <f>IFERROR(__xludf.DUMMYFUNCTION("""COMPUTED_VALUE"""),"C;C++;Clojure;HTML/CSS;Java;JavaScript;Kotlin;PHP;Python;R;Ruby;SQL;TypeScript")</f>
        <v>C;C++;Clojure;HTML/CSS;Java;JavaScript;Kotlin;PHP;Python;R;Ruby;SQL;TypeScript</v>
      </c>
    </row>
    <row r="6631">
      <c r="A6631" s="3">
        <v>6630.0</v>
      </c>
      <c r="B6631" s="4" t="str">
        <f>IFERROR(__xludf.DUMMYFUNCTION("""COMPUTED_VALUE"""),"C#;HTML/CSS;JavaScript;TypeScript")</f>
        <v>C#;HTML/CSS;JavaScript;TypeScript</v>
      </c>
    </row>
    <row r="6632">
      <c r="A6632" s="3">
        <v>6631.0</v>
      </c>
      <c r="B6632" s="4" t="str">
        <f>IFERROR(__xludf.DUMMYFUNCTION("""COMPUTED_VALUE"""),"Assembly;Bash/Shell/PowerShell;C;C++;C#;HTML/CSS;Java;JavaScript;Objective-C;PHP;Python;Ruby;SQL;Swift;VBA")</f>
        <v>Assembly;Bash/Shell/PowerShell;C;C++;C#;HTML/CSS;Java;JavaScript;Objective-C;PHP;Python;Ruby;SQL;Swift;VBA</v>
      </c>
    </row>
    <row r="6633">
      <c r="A6633" s="3">
        <v>6632.0</v>
      </c>
      <c r="B6633" s="4" t="str">
        <f>IFERROR(__xludf.DUMMYFUNCTION("""COMPUTED_VALUE"""),"Bash/Shell/PowerShell;HTML/CSS;JavaScript;PHP;SQL")</f>
        <v>Bash/Shell/PowerShell;HTML/CSS;JavaScript;PHP;SQL</v>
      </c>
    </row>
    <row r="6634">
      <c r="A6634" s="3">
        <v>6633.0</v>
      </c>
      <c r="B6634" s="4" t="str">
        <f>IFERROR(__xludf.DUMMYFUNCTION("""COMPUTED_VALUE"""),"Go;HTML/CSS;JavaScript;Python;TypeScript")</f>
        <v>Go;HTML/CSS;JavaScript;Python;TypeScript</v>
      </c>
    </row>
    <row r="6635">
      <c r="A6635" s="3">
        <v>6634.0</v>
      </c>
      <c r="B6635" s="4" t="str">
        <f>IFERROR(__xludf.DUMMYFUNCTION("""COMPUTED_VALUE"""),"HTML/CSS;Java;JavaScript;TypeScript")</f>
        <v>HTML/CSS;Java;JavaScript;TypeScript</v>
      </c>
    </row>
    <row r="6636">
      <c r="A6636" s="3">
        <v>6635.0</v>
      </c>
      <c r="B6636" s="4" t="str">
        <f>IFERROR(__xludf.DUMMYFUNCTION("""COMPUTED_VALUE"""),"HTML/CSS;JavaScript;TypeScript")</f>
        <v>HTML/CSS;JavaScript;TypeScript</v>
      </c>
    </row>
    <row r="6637">
      <c r="A6637" s="3">
        <v>6636.0</v>
      </c>
      <c r="B6637" s="4" t="str">
        <f>IFERROR(__xludf.DUMMYFUNCTION("""COMPUTED_VALUE"""),"C#;HTML/CSS")</f>
        <v>C#;HTML/CSS</v>
      </c>
    </row>
    <row r="6638">
      <c r="A6638" s="3">
        <v>6637.0</v>
      </c>
      <c r="B6638" s="4" t="str">
        <f>IFERROR(__xludf.DUMMYFUNCTION("""COMPUTED_VALUE"""),"Bash/Shell/PowerShell;C#;Go;HTML/CSS;Java;JavaScript;PHP;Python;Ruby;Scala;TypeScript")</f>
        <v>Bash/Shell/PowerShell;C#;Go;HTML/CSS;Java;JavaScript;PHP;Python;Ruby;Scala;TypeScript</v>
      </c>
    </row>
    <row r="6639">
      <c r="A6639" s="3">
        <v>6638.0</v>
      </c>
      <c r="B6639" s="4" t="str">
        <f>IFERROR(__xludf.DUMMYFUNCTION("""COMPUTED_VALUE"""),"C#;HTML/CSS;JavaScript;PHP;SQL")</f>
        <v>C#;HTML/CSS;JavaScript;PHP;SQL</v>
      </c>
    </row>
    <row r="6640">
      <c r="A6640" s="3">
        <v>6639.0</v>
      </c>
      <c r="B6640" s="4" t="str">
        <f>IFERROR(__xludf.DUMMYFUNCTION("""COMPUTED_VALUE"""),"HTML/CSS;Java;JavaScript;SQL")</f>
        <v>HTML/CSS;Java;JavaScript;SQL</v>
      </c>
    </row>
    <row r="6641">
      <c r="A6641" s="3">
        <v>6640.0</v>
      </c>
      <c r="B6641" s="4" t="str">
        <f>IFERROR(__xludf.DUMMYFUNCTION("""COMPUTED_VALUE"""),"HTML/CSS;Java;JavaScript")</f>
        <v>HTML/CSS;Java;JavaScript</v>
      </c>
    </row>
    <row r="6642">
      <c r="A6642" s="3">
        <v>6641.0</v>
      </c>
      <c r="B6642" s="4" t="str">
        <f>IFERROR(__xludf.DUMMYFUNCTION("""COMPUTED_VALUE"""),"C;HTML/CSS;PHP;Python")</f>
        <v>C;HTML/CSS;PHP;Python</v>
      </c>
    </row>
    <row r="6643">
      <c r="A6643" s="3">
        <v>6642.0</v>
      </c>
      <c r="B6643" s="4" t="str">
        <f>IFERROR(__xludf.DUMMYFUNCTION("""COMPUTED_VALUE"""),"HTML/CSS;Java;JavaScript;Python")</f>
        <v>HTML/CSS;Java;JavaScript;Python</v>
      </c>
    </row>
    <row r="6644">
      <c r="A6644" s="3">
        <v>6643.0</v>
      </c>
      <c r="B6644" s="4" t="str">
        <f>IFERROR(__xludf.DUMMYFUNCTION("""COMPUTED_VALUE"""),"HTML/CSS;JavaScript;Objective-C;PHP;SQL;Swift;TypeScript")</f>
        <v>HTML/CSS;JavaScript;Objective-C;PHP;SQL;Swift;TypeScript</v>
      </c>
    </row>
    <row r="6645">
      <c r="A6645" s="3">
        <v>6644.0</v>
      </c>
      <c r="B6645" s="4" t="str">
        <f>IFERROR(__xludf.DUMMYFUNCTION("""COMPUTED_VALUE"""),"C;Python;VBA")</f>
        <v>C;Python;VBA</v>
      </c>
    </row>
    <row r="6646">
      <c r="A6646" s="3">
        <v>6645.0</v>
      </c>
      <c r="B6646" s="4" t="str">
        <f>IFERROR(__xludf.DUMMYFUNCTION("""COMPUTED_VALUE"""),"Bash/Shell/PowerShell;C#;HTML/CSS;JavaScript;Python;SQL")</f>
        <v>Bash/Shell/PowerShell;C#;HTML/CSS;JavaScript;Python;SQL</v>
      </c>
    </row>
    <row r="6647">
      <c r="A6647" s="3">
        <v>6646.0</v>
      </c>
      <c r="B6647" s="4" t="str">
        <f>IFERROR(__xludf.DUMMYFUNCTION("""COMPUTED_VALUE"""),"Assembly;Bash/Shell/PowerShell;C++;C#;Go;HTML/CSS;Java;JavaScript;Objective-C;Ruby;TypeScript")</f>
        <v>Assembly;Bash/Shell/PowerShell;C++;C#;Go;HTML/CSS;Java;JavaScript;Objective-C;Ruby;TypeScript</v>
      </c>
    </row>
    <row r="6648">
      <c r="A6648" s="3">
        <v>6647.0</v>
      </c>
      <c r="B6648" s="4" t="str">
        <f>IFERROR(__xludf.DUMMYFUNCTION("""COMPUTED_VALUE"""),"JavaScript;PHP;SQL")</f>
        <v>JavaScript;PHP;SQL</v>
      </c>
    </row>
    <row r="6649">
      <c r="A6649" s="3">
        <v>6648.0</v>
      </c>
      <c r="B6649" s="4" t="str">
        <f>IFERROR(__xludf.DUMMYFUNCTION("""COMPUTED_VALUE"""),"C;C++;C#;HTML/CSS;JavaScript;Python;SQL;TypeScript")</f>
        <v>C;C++;C#;HTML/CSS;JavaScript;Python;SQL;TypeScript</v>
      </c>
    </row>
    <row r="6650">
      <c r="A6650" s="3">
        <v>6649.0</v>
      </c>
      <c r="B6650" s="4" t="str">
        <f>IFERROR(__xludf.DUMMYFUNCTION("""COMPUTED_VALUE"""),"C;C++;HTML/CSS;Java;JavaScript;Python;SQL")</f>
        <v>C;C++;HTML/CSS;Java;JavaScript;Python;SQL</v>
      </c>
    </row>
    <row r="6651">
      <c r="A6651" s="3">
        <v>6650.0</v>
      </c>
      <c r="B6651" s="4" t="str">
        <f>IFERROR(__xludf.DUMMYFUNCTION("""COMPUTED_VALUE"""),"HTML/CSS;JavaScript;PHP;Python;SQL;VBA")</f>
        <v>HTML/CSS;JavaScript;PHP;Python;SQL;VBA</v>
      </c>
    </row>
    <row r="6652">
      <c r="A6652" s="3">
        <v>6651.0</v>
      </c>
      <c r="B6652" s="4" t="str">
        <f>IFERROR(__xludf.DUMMYFUNCTION("""COMPUTED_VALUE"""),"Bash/Shell/PowerShell;Go;HTML/CSS;JavaScript;Python;Ruby;SQL")</f>
        <v>Bash/Shell/PowerShell;Go;HTML/CSS;JavaScript;Python;Ruby;SQL</v>
      </c>
    </row>
    <row r="6653">
      <c r="A6653" s="3">
        <v>6652.0</v>
      </c>
      <c r="B6653" s="4" t="str">
        <f>IFERROR(__xludf.DUMMYFUNCTION("""COMPUTED_VALUE"""),"HTML/CSS;JavaScript;PHP")</f>
        <v>HTML/CSS;JavaScript;PHP</v>
      </c>
    </row>
    <row r="6654">
      <c r="A6654" s="3">
        <v>6653.0</v>
      </c>
      <c r="B6654" s="4" t="str">
        <f>IFERROR(__xludf.DUMMYFUNCTION("""COMPUTED_VALUE"""),"C#;HTML/CSS;Java;JavaScript;PHP;Python;SQL;Swift")</f>
        <v>C#;HTML/CSS;Java;JavaScript;PHP;Python;SQL;Swift</v>
      </c>
    </row>
    <row r="6655">
      <c r="A6655" s="3">
        <v>6654.0</v>
      </c>
      <c r="B6655" s="4" t="str">
        <f>IFERROR(__xludf.DUMMYFUNCTION("""COMPUTED_VALUE"""),"HTML/CSS;JavaScript;PHP;Python;TypeScript")</f>
        <v>HTML/CSS;JavaScript;PHP;Python;TypeScript</v>
      </c>
    </row>
    <row r="6656">
      <c r="A6656" s="3">
        <v>6655.0</v>
      </c>
      <c r="B6656" s="4" t="str">
        <f>IFERROR(__xludf.DUMMYFUNCTION("""COMPUTED_VALUE"""),"Dart;Java;SQL")</f>
        <v>Dart;Java;SQL</v>
      </c>
    </row>
    <row r="6657">
      <c r="A6657" s="3">
        <v>6656.0</v>
      </c>
      <c r="B6657" s="4" t="str">
        <f>IFERROR(__xludf.DUMMYFUNCTION("""COMPUTED_VALUE"""),"Bash/Shell/PowerShell;C#;HTML/CSS;Java;JavaScript;PHP;Python;SQL")</f>
        <v>Bash/Shell/PowerShell;C#;HTML/CSS;Java;JavaScript;PHP;Python;SQL</v>
      </c>
    </row>
    <row r="6658">
      <c r="A6658" s="3">
        <v>6657.0</v>
      </c>
      <c r="B6658" s="4" t="str">
        <f>IFERROR(__xludf.DUMMYFUNCTION("""COMPUTED_VALUE"""),"Go;Kotlin;Python;Ruby")</f>
        <v>Go;Kotlin;Python;Ruby</v>
      </c>
    </row>
    <row r="6659">
      <c r="A6659" s="3">
        <v>6658.0</v>
      </c>
      <c r="B6659" s="4" t="str">
        <f>IFERROR(__xludf.DUMMYFUNCTION("""COMPUTED_VALUE"""),"C++;C#;Elixir;Go;HTML/CSS;Java;JavaScript;Kotlin;PHP;Python;R;SQL;TypeScript")</f>
        <v>C++;C#;Elixir;Go;HTML/CSS;Java;JavaScript;Kotlin;PHP;Python;R;SQL;TypeScript</v>
      </c>
    </row>
    <row r="6660">
      <c r="A6660" s="3">
        <v>6659.0</v>
      </c>
      <c r="B6660" s="4" t="str">
        <f>IFERROR(__xludf.DUMMYFUNCTION("""COMPUTED_VALUE"""),"Java;SQL")</f>
        <v>Java;SQL</v>
      </c>
    </row>
    <row r="6661">
      <c r="A6661" s="3">
        <v>6660.0</v>
      </c>
      <c r="B6661" s="4" t="str">
        <f>IFERROR(__xludf.DUMMYFUNCTION("""COMPUTED_VALUE"""),"Bash/Shell/PowerShell;C#;SQL")</f>
        <v>Bash/Shell/PowerShell;C#;SQL</v>
      </c>
    </row>
    <row r="6662">
      <c r="A6662" s="3">
        <v>6661.0</v>
      </c>
      <c r="B6662" s="4" t="str">
        <f>IFERROR(__xludf.DUMMYFUNCTION("""COMPUTED_VALUE"""),"Bash/Shell/PowerShell;C#;Go;Java;JavaScript;Python;SQL;TypeScript")</f>
        <v>Bash/Shell/PowerShell;C#;Go;Java;JavaScript;Python;SQL;TypeScript</v>
      </c>
    </row>
    <row r="6663">
      <c r="A6663" s="3">
        <v>6662.0</v>
      </c>
      <c r="B6663" s="4" t="str">
        <f>IFERROR(__xludf.DUMMYFUNCTION("""COMPUTED_VALUE"""),"C#;JavaScript;SQL;TypeScript")</f>
        <v>C#;JavaScript;SQL;TypeScript</v>
      </c>
    </row>
    <row r="6664">
      <c r="A6664" s="3">
        <v>6663.0</v>
      </c>
      <c r="B6664" s="4" t="str">
        <f>IFERROR(__xludf.DUMMYFUNCTION("""COMPUTED_VALUE"""),"Bash/Shell/PowerShell;Java;SQL")</f>
        <v>Bash/Shell/PowerShell;Java;SQL</v>
      </c>
    </row>
    <row r="6665">
      <c r="A6665" s="3">
        <v>6664.0</v>
      </c>
      <c r="B6665" s="4" t="str">
        <f>IFERROR(__xludf.DUMMYFUNCTION("""COMPUTED_VALUE"""),"C#;HTML/CSS;TypeScript")</f>
        <v>C#;HTML/CSS;TypeScript</v>
      </c>
    </row>
    <row r="6666">
      <c r="A6666" s="3">
        <v>6665.0</v>
      </c>
      <c r="B6666" s="4" t="str">
        <f>IFERROR(__xludf.DUMMYFUNCTION("""COMPUTED_VALUE"""),"HTML/CSS;JavaScript;SQL;Other(s):")</f>
        <v>HTML/CSS;JavaScript;SQL;Other(s):</v>
      </c>
    </row>
    <row r="6667">
      <c r="A6667" s="3">
        <v>6666.0</v>
      </c>
      <c r="B6667" s="4" t="str">
        <f>IFERROR(__xludf.DUMMYFUNCTION("""COMPUTED_VALUE"""),"C;Clojure;HTML/CSS;PHP;Python;SQL")</f>
        <v>C;Clojure;HTML/CSS;PHP;Python;SQL</v>
      </c>
    </row>
    <row r="6668">
      <c r="A6668" s="3">
        <v>6667.0</v>
      </c>
      <c r="B6668" s="4" t="str">
        <f>IFERROR(__xludf.DUMMYFUNCTION("""COMPUTED_VALUE"""),"Assembly;Bash/Shell/PowerShell;C;C++;HTML/CSS;Java;JavaScript;Objective-C;PHP;Python;SQL;Swift")</f>
        <v>Assembly;Bash/Shell/PowerShell;C;C++;HTML/CSS;Java;JavaScript;Objective-C;PHP;Python;SQL;Swift</v>
      </c>
    </row>
    <row r="6669">
      <c r="A6669" s="3">
        <v>6668.0</v>
      </c>
      <c r="B6669" s="4" t="str">
        <f>IFERROR(__xludf.DUMMYFUNCTION("""COMPUTED_VALUE"""),"Java;Python")</f>
        <v>Java;Python</v>
      </c>
    </row>
    <row r="6670">
      <c r="A6670" s="3">
        <v>6669.0</v>
      </c>
      <c r="B6670" s="4" t="str">
        <f>IFERROR(__xludf.DUMMYFUNCTION("""COMPUTED_VALUE"""),"Bash/Shell/PowerShell;Java;SQL;Other(s):")</f>
        <v>Bash/Shell/PowerShell;Java;SQL;Other(s):</v>
      </c>
    </row>
    <row r="6671">
      <c r="A6671" s="3">
        <v>6670.0</v>
      </c>
      <c r="B6671" s="4" t="str">
        <f>IFERROR(__xludf.DUMMYFUNCTION("""COMPUTED_VALUE"""),"HTML/CSS;JavaScript;PHP;SQL;Swift")</f>
        <v>HTML/CSS;JavaScript;PHP;SQL;Swift</v>
      </c>
    </row>
    <row r="6672">
      <c r="A6672" s="3">
        <v>6671.0</v>
      </c>
      <c r="B6672" s="4" t="str">
        <f>IFERROR(__xludf.DUMMYFUNCTION("""COMPUTED_VALUE"""),"Assembly;C;C++;HTML/CSS;Java;JavaScript;PHP;Python;Ruby;SQL")</f>
        <v>Assembly;C;C++;HTML/CSS;Java;JavaScript;PHP;Python;Ruby;SQL</v>
      </c>
    </row>
    <row r="6673">
      <c r="A6673" s="3">
        <v>6672.0</v>
      </c>
      <c r="B6673" s="4" t="str">
        <f>IFERROR(__xludf.DUMMYFUNCTION("""COMPUTED_VALUE"""),"C;C++;C#;HTML/CSS;JavaScript;Python")</f>
        <v>C;C++;C#;HTML/CSS;JavaScript;Python</v>
      </c>
    </row>
    <row r="6674">
      <c r="A6674" s="3">
        <v>6673.0</v>
      </c>
      <c r="B6674" s="4" t="str">
        <f>IFERROR(__xludf.DUMMYFUNCTION("""COMPUTED_VALUE"""),"C#;HTML/CSS;JavaScript;SQL;TypeScript")</f>
        <v>C#;HTML/CSS;JavaScript;SQL;TypeScript</v>
      </c>
    </row>
    <row r="6675">
      <c r="A6675" s="3">
        <v>6674.0</v>
      </c>
      <c r="B6675" s="4" t="str">
        <f>IFERROR(__xludf.DUMMYFUNCTION("""COMPUTED_VALUE"""),"HTML/CSS;JavaScript;PHP;SQL")</f>
        <v>HTML/CSS;JavaScript;PHP;SQL</v>
      </c>
    </row>
    <row r="6676">
      <c r="A6676" s="3">
        <v>6675.0</v>
      </c>
      <c r="B6676" s="4" t="str">
        <f>IFERROR(__xludf.DUMMYFUNCTION("""COMPUTED_VALUE"""),"JavaScript")</f>
        <v>JavaScript</v>
      </c>
    </row>
    <row r="6677">
      <c r="A6677" s="3">
        <v>6676.0</v>
      </c>
      <c r="B6677" s="4" t="str">
        <f>IFERROR(__xludf.DUMMYFUNCTION("""COMPUTED_VALUE"""),"HTML/CSS;JavaScript;PHP")</f>
        <v>HTML/CSS;JavaScript;PHP</v>
      </c>
    </row>
    <row r="6678">
      <c r="A6678" s="3">
        <v>6677.0</v>
      </c>
      <c r="B6678" s="4" t="str">
        <f>IFERROR(__xludf.DUMMYFUNCTION("""COMPUTED_VALUE"""),"JavaScript;Python;Other(s):")</f>
        <v>JavaScript;Python;Other(s):</v>
      </c>
    </row>
    <row r="6679">
      <c r="A6679" s="3">
        <v>6678.0</v>
      </c>
      <c r="B6679" s="4" t="str">
        <f>IFERROR(__xludf.DUMMYFUNCTION("""COMPUTED_VALUE"""),"Assembly;C;C++;Dart;Java;JavaScript;Kotlin;Swift")</f>
        <v>Assembly;C;C++;Dart;Java;JavaScript;Kotlin;Swift</v>
      </c>
    </row>
    <row r="6680">
      <c r="A6680" s="3">
        <v>6679.0</v>
      </c>
      <c r="B6680" s="4" t="str">
        <f>IFERROR(__xludf.DUMMYFUNCTION("""COMPUTED_VALUE"""),"HTML/CSS;JavaScript;PHP;SQL")</f>
        <v>HTML/CSS;JavaScript;PHP;SQL</v>
      </c>
    </row>
    <row r="6681">
      <c r="A6681" s="3">
        <v>6680.0</v>
      </c>
      <c r="B6681" s="4" t="str">
        <f>IFERROR(__xludf.DUMMYFUNCTION("""COMPUTED_VALUE"""),"Python")</f>
        <v>Python</v>
      </c>
    </row>
    <row r="6682">
      <c r="A6682" s="3">
        <v>6681.0</v>
      </c>
      <c r="B6682" s="4" t="str">
        <f>IFERROR(__xludf.DUMMYFUNCTION("""COMPUTED_VALUE"""),"C;C#;HTML/CSS;Java;Python")</f>
        <v>C;C#;HTML/CSS;Java;Python</v>
      </c>
    </row>
    <row r="6683">
      <c r="A6683" s="3">
        <v>6682.0</v>
      </c>
      <c r="B6683" s="4" t="str">
        <f>IFERROR(__xludf.DUMMYFUNCTION("""COMPUTED_VALUE"""),"C++;C#;HTML/CSS;Java;SQL;TypeScript")</f>
        <v>C++;C#;HTML/CSS;Java;SQL;TypeScript</v>
      </c>
    </row>
    <row r="6684">
      <c r="A6684" s="3">
        <v>6683.0</v>
      </c>
      <c r="B6684" s="4" t="str">
        <f>IFERROR(__xludf.DUMMYFUNCTION("""COMPUTED_VALUE"""),"Assembly;Bash/Shell/PowerShell;C;C++;C#;HTML/CSS;Java;JavaScript;PHP;SQL;VBA")</f>
        <v>Assembly;Bash/Shell/PowerShell;C;C++;C#;HTML/CSS;Java;JavaScript;PHP;SQL;VBA</v>
      </c>
    </row>
    <row r="6685">
      <c r="A6685" s="3">
        <v>6684.0</v>
      </c>
      <c r="B6685" s="4" t="str">
        <f>IFERROR(__xludf.DUMMYFUNCTION("""COMPUTED_VALUE"""),"JavaScript")</f>
        <v>JavaScript</v>
      </c>
    </row>
    <row r="6686">
      <c r="A6686" s="3">
        <v>6685.0</v>
      </c>
      <c r="B6686" s="4" t="str">
        <f>IFERROR(__xludf.DUMMYFUNCTION("""COMPUTED_VALUE"""),"C#;F#;HTML/CSS;Java;JavaScript;Python;Other(s):")</f>
        <v>C#;F#;HTML/CSS;Java;JavaScript;Python;Other(s):</v>
      </c>
    </row>
    <row r="6687">
      <c r="A6687" s="3">
        <v>6686.0</v>
      </c>
      <c r="B6687" s="4" t="str">
        <f>IFERROR(__xludf.DUMMYFUNCTION("""COMPUTED_VALUE"""),"C;C++;HTML/CSS;Java;JavaScript;Python;SQL")</f>
        <v>C;C++;HTML/CSS;Java;JavaScript;Python;SQL</v>
      </c>
    </row>
    <row r="6688">
      <c r="A6688" s="3">
        <v>6687.0</v>
      </c>
      <c r="B6688" s="4" t="str">
        <f>IFERROR(__xludf.DUMMYFUNCTION("""COMPUTED_VALUE"""),"Assembly;Bash/Shell/PowerShell;C;C#;Go;HTML/CSS;Java;JavaScript;PHP;Python;R;Ruby;Scala;SQL")</f>
        <v>Assembly;Bash/Shell/PowerShell;C;C#;Go;HTML/CSS;Java;JavaScript;PHP;Python;R;Ruby;Scala;SQL</v>
      </c>
    </row>
    <row r="6689">
      <c r="A6689" s="3">
        <v>6688.0</v>
      </c>
      <c r="B6689" s="4" t="str">
        <f>IFERROR(__xludf.DUMMYFUNCTION("""COMPUTED_VALUE"""),"HTML/CSS;JavaScript;PHP")</f>
        <v>HTML/CSS;JavaScript;PHP</v>
      </c>
    </row>
    <row r="6690">
      <c r="A6690" s="3">
        <v>6689.0</v>
      </c>
      <c r="B6690" s="4" t="str">
        <f>IFERROR(__xludf.DUMMYFUNCTION("""COMPUTED_VALUE"""),"C#;JavaScript;Objective-C;Swift")</f>
        <v>C#;JavaScript;Objective-C;Swift</v>
      </c>
    </row>
    <row r="6691">
      <c r="A6691" s="3">
        <v>6690.0</v>
      </c>
      <c r="B6691" s="4" t="str">
        <f>IFERROR(__xludf.DUMMYFUNCTION("""COMPUTED_VALUE"""),"C;C++;JavaScript;Python;Ruby;Rust;SQL")</f>
        <v>C;C++;JavaScript;Python;Ruby;Rust;SQL</v>
      </c>
    </row>
    <row r="6692">
      <c r="A6692" s="3">
        <v>6691.0</v>
      </c>
      <c r="B6692" s="4" t="str">
        <f>IFERROR(__xludf.DUMMYFUNCTION("""COMPUTED_VALUE"""),"C++;C#;HTML/CSS;Java;JavaScript;Objective-C;SQL;Swift;TypeScript")</f>
        <v>C++;C#;HTML/CSS;Java;JavaScript;Objective-C;SQL;Swift;TypeScript</v>
      </c>
    </row>
    <row r="6693">
      <c r="A6693" s="3">
        <v>6692.0</v>
      </c>
      <c r="B6693" s="4" t="str">
        <f>IFERROR(__xludf.DUMMYFUNCTION("""COMPUTED_VALUE"""),"Java;JavaScript")</f>
        <v>Java;JavaScript</v>
      </c>
    </row>
    <row r="6694">
      <c r="A6694" s="3">
        <v>6693.0</v>
      </c>
      <c r="B6694" s="4" t="str">
        <f>IFERROR(__xludf.DUMMYFUNCTION("""COMPUTED_VALUE"""),"Bash/Shell/PowerShell;C;Go;HTML/CSS;Java;JavaScript;Python;SQL")</f>
        <v>Bash/Shell/PowerShell;C;Go;HTML/CSS;Java;JavaScript;Python;SQL</v>
      </c>
    </row>
    <row r="6695">
      <c r="A6695" s="3">
        <v>6694.0</v>
      </c>
      <c r="B6695" s="4" t="str">
        <f>IFERROR(__xludf.DUMMYFUNCTION("""COMPUTED_VALUE"""),"C#;HTML/CSS;JavaScript;SQL;TypeScript")</f>
        <v>C#;HTML/CSS;JavaScript;SQL;TypeScript</v>
      </c>
    </row>
    <row r="6696">
      <c r="A6696" s="3">
        <v>6695.0</v>
      </c>
      <c r="B6696" s="4" t="str">
        <f>IFERROR(__xludf.DUMMYFUNCTION("""COMPUTED_VALUE"""),"HTML/CSS;JavaScript;TypeScript")</f>
        <v>HTML/CSS;JavaScript;TypeScript</v>
      </c>
    </row>
    <row r="6697">
      <c r="A6697" s="3">
        <v>6696.0</v>
      </c>
      <c r="B6697" s="4" t="str">
        <f>IFERROR(__xludf.DUMMYFUNCTION("""COMPUTED_VALUE"""),"HTML/CSS;JavaScript;PHP;SQL")</f>
        <v>HTML/CSS;JavaScript;PHP;SQL</v>
      </c>
    </row>
    <row r="6698">
      <c r="A6698" s="3">
        <v>6697.0</v>
      </c>
      <c r="B6698" s="4" t="str">
        <f>IFERROR(__xludf.DUMMYFUNCTION("""COMPUTED_VALUE"""),"Elixir;JavaScript;Ruby;SQL")</f>
        <v>Elixir;JavaScript;Ruby;SQL</v>
      </c>
    </row>
    <row r="6699">
      <c r="A6699" s="3">
        <v>6698.0</v>
      </c>
      <c r="B6699" s="4" t="str">
        <f>IFERROR(__xludf.DUMMYFUNCTION("""COMPUTED_VALUE"""),"HTML/CSS;Java;JavaScript;PHP;Python;SQL")</f>
        <v>HTML/CSS;Java;JavaScript;PHP;Python;SQL</v>
      </c>
    </row>
    <row r="6700">
      <c r="A6700" s="3">
        <v>6699.0</v>
      </c>
      <c r="B6700" s="4" t="str">
        <f>IFERROR(__xludf.DUMMYFUNCTION("""COMPUTED_VALUE"""),"HTML/CSS;JavaScript;Python")</f>
        <v>HTML/CSS;JavaScript;Python</v>
      </c>
    </row>
    <row r="6701">
      <c r="A6701" s="3">
        <v>6700.0</v>
      </c>
      <c r="B6701" s="4" t="str">
        <f>IFERROR(__xludf.DUMMYFUNCTION("""COMPUTED_VALUE"""),"Bash/Shell/PowerShell;C++;Go;Java;JavaScript;Rust;TypeScript;Other(s):")</f>
        <v>Bash/Shell/PowerShell;C++;Go;Java;JavaScript;Rust;TypeScript;Other(s):</v>
      </c>
    </row>
    <row r="6702">
      <c r="A6702" s="3">
        <v>6701.0</v>
      </c>
      <c r="B6702" s="4" t="str">
        <f>IFERROR(__xludf.DUMMYFUNCTION("""COMPUTED_VALUE"""),"Assembly;Bash/Shell/PowerShell;C;HTML/CSS;Java;JavaScript;Python;SQL;TypeScript")</f>
        <v>Assembly;Bash/Shell/PowerShell;C;HTML/CSS;Java;JavaScript;Python;SQL;TypeScript</v>
      </c>
    </row>
    <row r="6703">
      <c r="A6703" s="3">
        <v>6702.0</v>
      </c>
      <c r="B6703" s="4" t="str">
        <f>IFERROR(__xludf.DUMMYFUNCTION("""COMPUTED_VALUE"""),"C#;JavaScript;Python;SQL")</f>
        <v>C#;JavaScript;Python;SQL</v>
      </c>
    </row>
    <row r="6704">
      <c r="A6704" s="3">
        <v>6703.0</v>
      </c>
      <c r="B6704" s="4" t="str">
        <f>IFERROR(__xludf.DUMMYFUNCTION("""COMPUTED_VALUE"""),"C;C++;C#;HTML/CSS;JavaScript;Python")</f>
        <v>C;C++;C#;HTML/CSS;JavaScript;Python</v>
      </c>
    </row>
    <row r="6705">
      <c r="A6705" s="3">
        <v>6704.0</v>
      </c>
      <c r="B6705" s="4" t="str">
        <f>IFERROR(__xludf.DUMMYFUNCTION("""COMPUTED_VALUE"""),"Bash/Shell/PowerShell;HTML/CSS;Java;JavaScript;Kotlin;SQL")</f>
        <v>Bash/Shell/PowerShell;HTML/CSS;Java;JavaScript;Kotlin;SQL</v>
      </c>
    </row>
    <row r="6706">
      <c r="A6706" s="3">
        <v>6705.0</v>
      </c>
      <c r="B6706" s="4" t="str">
        <f>IFERROR(__xludf.DUMMYFUNCTION("""COMPUTED_VALUE"""),"HTML/CSS;Java;Kotlin;PHP")</f>
        <v>HTML/CSS;Java;Kotlin;PHP</v>
      </c>
    </row>
    <row r="6707">
      <c r="A6707" s="3">
        <v>6706.0</v>
      </c>
      <c r="B6707" s="4" t="str">
        <f>IFERROR(__xludf.DUMMYFUNCTION("""COMPUTED_VALUE"""),"Python;R")</f>
        <v>Python;R</v>
      </c>
    </row>
    <row r="6708">
      <c r="A6708" s="3">
        <v>6707.0</v>
      </c>
      <c r="B6708" s="4" t="str">
        <f>IFERROR(__xludf.DUMMYFUNCTION("""COMPUTED_VALUE"""),"Assembly;Bash/Shell/PowerShell;C;C++;Go;HTML/CSS;JavaScript;Python;TypeScript")</f>
        <v>Assembly;Bash/Shell/PowerShell;C;C++;Go;HTML/CSS;JavaScript;Python;TypeScript</v>
      </c>
    </row>
    <row r="6709">
      <c r="A6709" s="3">
        <v>6708.0</v>
      </c>
      <c r="B6709" s="4" t="str">
        <f>IFERROR(__xludf.DUMMYFUNCTION("""COMPUTED_VALUE"""),"C#;HTML/CSS;JavaScript;SQL;TypeScript")</f>
        <v>C#;HTML/CSS;JavaScript;SQL;TypeScript</v>
      </c>
    </row>
    <row r="6710">
      <c r="A6710" s="3">
        <v>6709.0</v>
      </c>
      <c r="B6710" s="4" t="str">
        <f>IFERROR(__xludf.DUMMYFUNCTION("""COMPUTED_VALUE"""),"Bash/Shell/PowerShell;Java;JavaScript;Python;Scala;TypeScript")</f>
        <v>Bash/Shell/PowerShell;Java;JavaScript;Python;Scala;TypeScript</v>
      </c>
    </row>
    <row r="6711">
      <c r="A6711" s="3">
        <v>6710.0</v>
      </c>
      <c r="B6711" s="4" t="str">
        <f>IFERROR(__xludf.DUMMYFUNCTION("""COMPUTED_VALUE"""),"Assembly;Bash/Shell/PowerShell;C;C++;C#;Dart;F#;Go;HTML/CSS;Java;JavaScript;Kotlin;Python;SQL;TypeScript;Other(s):")</f>
        <v>Assembly;Bash/Shell/PowerShell;C;C++;C#;Dart;F#;Go;HTML/CSS;Java;JavaScript;Kotlin;Python;SQL;TypeScript;Other(s):</v>
      </c>
    </row>
    <row r="6712">
      <c r="A6712" s="3">
        <v>6711.0</v>
      </c>
      <c r="B6712" s="4" t="str">
        <f>IFERROR(__xludf.DUMMYFUNCTION("""COMPUTED_VALUE"""),"Bash/Shell/PowerShell;HTML/CSS;Java;JavaScript;SQL;Other(s):")</f>
        <v>Bash/Shell/PowerShell;HTML/CSS;Java;JavaScript;SQL;Other(s):</v>
      </c>
    </row>
    <row r="6713">
      <c r="A6713" s="3">
        <v>6712.0</v>
      </c>
      <c r="B6713" s="4" t="str">
        <f>IFERROR(__xludf.DUMMYFUNCTION("""COMPUTED_VALUE"""),"Bash/Shell/PowerShell;JavaScript;Python;Rust;SQL;Other(s):")</f>
        <v>Bash/Shell/PowerShell;JavaScript;Python;Rust;SQL;Other(s):</v>
      </c>
    </row>
    <row r="6714">
      <c r="A6714" s="3">
        <v>6713.0</v>
      </c>
      <c r="B6714" s="4" t="str">
        <f>IFERROR(__xludf.DUMMYFUNCTION("""COMPUTED_VALUE"""),"Bash/Shell/PowerShell;C#;HTML/CSS;JavaScript;SQL")</f>
        <v>Bash/Shell/PowerShell;C#;HTML/CSS;JavaScript;SQL</v>
      </c>
    </row>
    <row r="6715">
      <c r="A6715" s="3">
        <v>6714.0</v>
      </c>
      <c r="B6715" s="4" t="str">
        <f>IFERROR(__xludf.DUMMYFUNCTION("""COMPUTED_VALUE"""),"C#;HTML/CSS;Java;JavaScript;SQL;WebAssembly")</f>
        <v>C#;HTML/CSS;Java;JavaScript;SQL;WebAssembly</v>
      </c>
    </row>
    <row r="6716">
      <c r="A6716" s="3">
        <v>6715.0</v>
      </c>
      <c r="B6716" s="4" t="str">
        <f>IFERROR(__xludf.DUMMYFUNCTION("""COMPUTED_VALUE"""),"C#;HTML/CSS;JavaScript;Python;SQL")</f>
        <v>C#;HTML/CSS;JavaScript;Python;SQL</v>
      </c>
    </row>
    <row r="6717">
      <c r="A6717" s="3">
        <v>6716.0</v>
      </c>
      <c r="B6717" s="4" t="str">
        <f>IFERROR(__xludf.DUMMYFUNCTION("""COMPUTED_VALUE"""),"Bash/Shell/PowerShell;HTML/CSS;Java;JavaScript;PHP;R;SQL;VBA")</f>
        <v>Bash/Shell/PowerShell;HTML/CSS;Java;JavaScript;PHP;R;SQL;VBA</v>
      </c>
    </row>
    <row r="6718">
      <c r="A6718" s="3">
        <v>6717.0</v>
      </c>
      <c r="B6718" s="4" t="str">
        <f>IFERROR(__xludf.DUMMYFUNCTION("""COMPUTED_VALUE"""),"C;C++;HTML/CSS;Java;JavaScript;PHP;Python;R;SQL")</f>
        <v>C;C++;HTML/CSS;Java;JavaScript;PHP;Python;R;SQL</v>
      </c>
    </row>
    <row r="6719">
      <c r="A6719" s="3">
        <v>6718.0</v>
      </c>
      <c r="B6719" s="4" t="str">
        <f>IFERROR(__xludf.DUMMYFUNCTION("""COMPUTED_VALUE"""),"C;C++;Java;Python")</f>
        <v>C;C++;Java;Python</v>
      </c>
    </row>
    <row r="6720">
      <c r="A6720" s="3">
        <v>6719.0</v>
      </c>
      <c r="B6720" s="4" t="str">
        <f>IFERROR(__xludf.DUMMYFUNCTION("""COMPUTED_VALUE"""),"Bash/Shell/PowerShell;C#;HTML/CSS;JavaScript;PHP;Python;SQL;TypeScript")</f>
        <v>Bash/Shell/PowerShell;C#;HTML/CSS;JavaScript;PHP;Python;SQL;TypeScript</v>
      </c>
    </row>
    <row r="6721">
      <c r="A6721" s="3">
        <v>6720.0</v>
      </c>
      <c r="B6721" s="4" t="str">
        <f>IFERROR(__xludf.DUMMYFUNCTION("""COMPUTED_VALUE"""),"C++;Python;Swift;Other(s):")</f>
        <v>C++;Python;Swift;Other(s):</v>
      </c>
    </row>
    <row r="6722">
      <c r="A6722" s="3">
        <v>6721.0</v>
      </c>
      <c r="B6722" s="4" t="str">
        <f>IFERROR(__xludf.DUMMYFUNCTION("""COMPUTED_VALUE"""),"Bash/Shell/PowerShell;C#;HTML/CSS;JavaScript;SQL;TypeScript")</f>
        <v>Bash/Shell/PowerShell;C#;HTML/CSS;JavaScript;SQL;TypeScript</v>
      </c>
    </row>
    <row r="6723">
      <c r="A6723" s="3">
        <v>6722.0</v>
      </c>
      <c r="B6723" s="4" t="str">
        <f>IFERROR(__xludf.DUMMYFUNCTION("""COMPUTED_VALUE"""),"C#;HTML/CSS;JavaScript;SQL;TypeScript")</f>
        <v>C#;HTML/CSS;JavaScript;SQL;TypeScript</v>
      </c>
    </row>
    <row r="6724">
      <c r="A6724" s="3">
        <v>6723.0</v>
      </c>
      <c r="B6724" s="4" t="str">
        <f>IFERROR(__xludf.DUMMYFUNCTION("""COMPUTED_VALUE"""),"Bash/Shell/PowerShell;C;C++;C#;F#;JavaScript;SQL")</f>
        <v>Bash/Shell/PowerShell;C;C++;C#;F#;JavaScript;SQL</v>
      </c>
    </row>
    <row r="6725">
      <c r="A6725" s="3">
        <v>6724.0</v>
      </c>
      <c r="B6725" s="4" t="str">
        <f>IFERROR(__xludf.DUMMYFUNCTION("""COMPUTED_VALUE"""),"HTML/CSS;Java;PHP;SQL")</f>
        <v>HTML/CSS;Java;PHP;SQL</v>
      </c>
    </row>
    <row r="6726">
      <c r="A6726" s="3">
        <v>6725.0</v>
      </c>
      <c r="B6726" s="4" t="str">
        <f>IFERROR(__xludf.DUMMYFUNCTION("""COMPUTED_VALUE"""),"Bash/Shell/PowerShell;C;C++;C#;Go;HTML/CSS;Java;JavaScript;Python;SQL;TypeScript")</f>
        <v>Bash/Shell/PowerShell;C;C++;C#;Go;HTML/CSS;Java;JavaScript;Python;SQL;TypeScript</v>
      </c>
    </row>
    <row r="6727">
      <c r="A6727" s="3">
        <v>6726.0</v>
      </c>
      <c r="B6727" s="4" t="str">
        <f>IFERROR(__xludf.DUMMYFUNCTION("""COMPUTED_VALUE"""),"C#;HTML/CSS;Java;JavaScript;Kotlin;Python;SQL")</f>
        <v>C#;HTML/CSS;Java;JavaScript;Kotlin;Python;SQL</v>
      </c>
    </row>
    <row r="6728">
      <c r="A6728" s="3">
        <v>6727.0</v>
      </c>
      <c r="B6728" s="4" t="str">
        <f>IFERROR(__xludf.DUMMYFUNCTION("""COMPUTED_VALUE"""),"C;C++;C#;HTML/CSS;JavaScript;SQL;VBA")</f>
        <v>C;C++;C#;HTML/CSS;JavaScript;SQL;VBA</v>
      </c>
    </row>
    <row r="6729">
      <c r="A6729" s="3">
        <v>6728.0</v>
      </c>
      <c r="B6729" s="4" t="str">
        <f>IFERROR(__xludf.DUMMYFUNCTION("""COMPUTED_VALUE"""),"C#;HTML/CSS;JavaScript;SQL")</f>
        <v>C#;HTML/CSS;JavaScript;SQL</v>
      </c>
    </row>
    <row r="6730">
      <c r="A6730" s="3">
        <v>6729.0</v>
      </c>
      <c r="B6730" s="4" t="str">
        <f>IFERROR(__xludf.DUMMYFUNCTION("""COMPUTED_VALUE"""),"Bash/Shell/PowerShell;C++;Go;HTML/CSS;Java;JavaScript;PHP;Python;R;SQL;Swift")</f>
        <v>Bash/Shell/PowerShell;C++;Go;HTML/CSS;Java;JavaScript;PHP;Python;R;SQL;Swift</v>
      </c>
    </row>
    <row r="6731">
      <c r="A6731" s="3">
        <v>6730.0</v>
      </c>
      <c r="B6731" s="4" t="str">
        <f>IFERROR(__xludf.DUMMYFUNCTION("""COMPUTED_VALUE"""),"Bash/Shell/PowerShell;C#;HTML/CSS;JavaScript;TypeScript;Other(s):")</f>
        <v>Bash/Shell/PowerShell;C#;HTML/CSS;JavaScript;TypeScript;Other(s):</v>
      </c>
    </row>
    <row r="6732">
      <c r="A6732" s="3">
        <v>6731.0</v>
      </c>
      <c r="B6732" s="4" t="str">
        <f>IFERROR(__xludf.DUMMYFUNCTION("""COMPUTED_VALUE"""),"HTML/CSS;JavaScript;Python;Rust")</f>
        <v>HTML/CSS;JavaScript;Python;Rust</v>
      </c>
    </row>
    <row r="6733">
      <c r="A6733" s="3">
        <v>6732.0</v>
      </c>
      <c r="B6733" s="4" t="str">
        <f>IFERROR(__xludf.DUMMYFUNCTION("""COMPUTED_VALUE"""),"HTML/CSS;JavaScript")</f>
        <v>HTML/CSS;JavaScript</v>
      </c>
    </row>
    <row r="6734">
      <c r="A6734" s="3">
        <v>6733.0</v>
      </c>
      <c r="B6734" s="4" t="str">
        <f>IFERROR(__xludf.DUMMYFUNCTION("""COMPUTED_VALUE"""),"C++;Java;Python;Rust")</f>
        <v>C++;Java;Python;Rust</v>
      </c>
    </row>
    <row r="6735">
      <c r="A6735" s="3">
        <v>6734.0</v>
      </c>
      <c r="B6735" s="4" t="str">
        <f>IFERROR(__xludf.DUMMYFUNCTION("""COMPUTED_VALUE"""),"C++;C#;HTML/CSS;Java;JavaScript;Kotlin;PHP;SQL;VBA")</f>
        <v>C++;C#;HTML/CSS;Java;JavaScript;Kotlin;PHP;SQL;VBA</v>
      </c>
    </row>
    <row r="6736">
      <c r="A6736" s="3">
        <v>6735.0</v>
      </c>
      <c r="B6736" s="4" t="str">
        <f>IFERROR(__xludf.DUMMYFUNCTION("""COMPUTED_VALUE"""),"Bash/Shell/PowerShell;C;C++;C#;HTML/CSS;Java;JavaScript;Python;VBA")</f>
        <v>Bash/Shell/PowerShell;C;C++;C#;HTML/CSS;Java;JavaScript;Python;VBA</v>
      </c>
    </row>
    <row r="6737">
      <c r="A6737" s="3">
        <v>6736.0</v>
      </c>
      <c r="B6737" s="4" t="str">
        <f>IFERROR(__xludf.DUMMYFUNCTION("""COMPUTED_VALUE"""),"Bash/Shell/PowerShell;Go;Java;Objective-C;Ruby")</f>
        <v>Bash/Shell/PowerShell;Go;Java;Objective-C;Ruby</v>
      </c>
    </row>
    <row r="6738">
      <c r="A6738" s="3">
        <v>6737.0</v>
      </c>
      <c r="B6738" s="4" t="str">
        <f>IFERROR(__xludf.DUMMYFUNCTION("""COMPUTED_VALUE"""),"Bash/Shell/PowerShell;C#;HTML/CSS;JavaScript;Ruby;SQL")</f>
        <v>Bash/Shell/PowerShell;C#;HTML/CSS;JavaScript;Ruby;SQL</v>
      </c>
    </row>
    <row r="6739">
      <c r="A6739" s="3">
        <v>6738.0</v>
      </c>
      <c r="B6739" s="4" t="str">
        <f>IFERROR(__xludf.DUMMYFUNCTION("""COMPUTED_VALUE"""),"Java;Kotlin")</f>
        <v>Java;Kotlin</v>
      </c>
    </row>
    <row r="6740">
      <c r="A6740" s="3">
        <v>6739.0</v>
      </c>
      <c r="B6740" s="4" t="str">
        <f>IFERROR(__xludf.DUMMYFUNCTION("""COMPUTED_VALUE"""),"Bash/Shell/PowerShell;HTML/CSS;Java;JavaScript;SQL")</f>
        <v>Bash/Shell/PowerShell;HTML/CSS;Java;JavaScript;SQL</v>
      </c>
    </row>
    <row r="6741">
      <c r="A6741" s="3">
        <v>6740.0</v>
      </c>
      <c r="B6741" s="4" t="str">
        <f>IFERROR(__xludf.DUMMYFUNCTION("""COMPUTED_VALUE"""),"Java")</f>
        <v>Java</v>
      </c>
    </row>
    <row r="6742">
      <c r="A6742" s="3">
        <v>6741.0</v>
      </c>
      <c r="B6742" s="4" t="str">
        <f>IFERROR(__xludf.DUMMYFUNCTION("""COMPUTED_VALUE"""),"C#;HTML/CSS;JavaScript;SQL;TypeScript")</f>
        <v>C#;HTML/CSS;JavaScript;SQL;TypeScript</v>
      </c>
    </row>
    <row r="6743">
      <c r="A6743" s="3">
        <v>6742.0</v>
      </c>
      <c r="B6743" s="4" t="str">
        <f>IFERROR(__xludf.DUMMYFUNCTION("""COMPUTED_VALUE"""),"HTML/CSS;JavaScript;PHP;Python;SQL")</f>
        <v>HTML/CSS;JavaScript;PHP;Python;SQL</v>
      </c>
    </row>
    <row r="6744">
      <c r="A6744" s="3">
        <v>6743.0</v>
      </c>
      <c r="B6744" s="4" t="str">
        <f>IFERROR(__xludf.DUMMYFUNCTION("""COMPUTED_VALUE"""),"Java")</f>
        <v>Java</v>
      </c>
    </row>
    <row r="6745">
      <c r="A6745" s="3">
        <v>6744.0</v>
      </c>
      <c r="B6745" s="4" t="str">
        <f>IFERROR(__xludf.DUMMYFUNCTION("""COMPUTED_VALUE"""),"HTML/CSS;Java;JavaScript;PHP;SQL")</f>
        <v>HTML/CSS;Java;JavaScript;PHP;SQL</v>
      </c>
    </row>
    <row r="6746">
      <c r="A6746" s="3">
        <v>6745.0</v>
      </c>
      <c r="B6746" s="4" t="str">
        <f>IFERROR(__xludf.DUMMYFUNCTION("""COMPUTED_VALUE"""),"HTML/CSS;JavaScript;PHP;Python")</f>
        <v>HTML/CSS;JavaScript;PHP;Python</v>
      </c>
    </row>
    <row r="6747">
      <c r="A6747" s="3">
        <v>6746.0</v>
      </c>
      <c r="B6747" s="4" t="str">
        <f>IFERROR(__xludf.DUMMYFUNCTION("""COMPUTED_VALUE"""),"C++;Java;Kotlin;Python;Other(s):")</f>
        <v>C++;Java;Kotlin;Python;Other(s):</v>
      </c>
    </row>
    <row r="6748">
      <c r="A6748" s="3">
        <v>6747.0</v>
      </c>
      <c r="B6748" s="4" t="str">
        <f>IFERROR(__xludf.DUMMYFUNCTION("""COMPUTED_VALUE"""),"HTML/CSS;JavaScript;Ruby")</f>
        <v>HTML/CSS;JavaScript;Ruby</v>
      </c>
    </row>
    <row r="6749">
      <c r="A6749" s="3">
        <v>6748.0</v>
      </c>
      <c r="B6749" s="4" t="str">
        <f>IFERROR(__xludf.DUMMYFUNCTION("""COMPUTED_VALUE"""),"HTML/CSS;Java;JavaScript;PHP;Python;SQL")</f>
        <v>HTML/CSS;Java;JavaScript;PHP;Python;SQL</v>
      </c>
    </row>
    <row r="6750">
      <c r="A6750" s="3">
        <v>6749.0</v>
      </c>
      <c r="B6750" s="4" t="str">
        <f>IFERROR(__xludf.DUMMYFUNCTION("""COMPUTED_VALUE"""),"Bash/Shell/PowerShell;C;C++;HTML/CSS;Java;JavaScript;PHP;SQL")</f>
        <v>Bash/Shell/PowerShell;C;C++;HTML/CSS;Java;JavaScript;PHP;SQL</v>
      </c>
    </row>
    <row r="6751">
      <c r="A6751" s="3">
        <v>6750.0</v>
      </c>
      <c r="B6751" s="4" t="str">
        <f>IFERROR(__xludf.DUMMYFUNCTION("""COMPUTED_VALUE"""),"HTML/CSS;Java;JavaScript;Python;SQL")</f>
        <v>HTML/CSS;Java;JavaScript;Python;SQL</v>
      </c>
    </row>
    <row r="6752">
      <c r="A6752" s="3">
        <v>6751.0</v>
      </c>
      <c r="B6752" s="4" t="str">
        <f>IFERROR(__xludf.DUMMYFUNCTION("""COMPUTED_VALUE"""),"Bash/Shell/PowerShell;C;C++;Go;HTML/CSS;Java;JavaScript;Python;Rust;SQL;WebAssembly")</f>
        <v>Bash/Shell/PowerShell;C;C++;Go;HTML/CSS;Java;JavaScript;Python;Rust;SQL;WebAssembly</v>
      </c>
    </row>
    <row r="6753">
      <c r="A6753" s="3">
        <v>6752.0</v>
      </c>
      <c r="B6753" s="4" t="str">
        <f>IFERROR(__xludf.DUMMYFUNCTION("""COMPUTED_VALUE"""),"Assembly;C;Java;Python")</f>
        <v>Assembly;C;Java;Python</v>
      </c>
    </row>
    <row r="6754">
      <c r="A6754" s="3">
        <v>6753.0</v>
      </c>
      <c r="B6754" s="4" t="str">
        <f>IFERROR(__xludf.DUMMYFUNCTION("""COMPUTED_VALUE"""),"C#;HTML/CSS;JavaScript;Python;TypeScript")</f>
        <v>C#;HTML/CSS;JavaScript;Python;TypeScript</v>
      </c>
    </row>
    <row r="6755">
      <c r="A6755" s="3">
        <v>6754.0</v>
      </c>
      <c r="B6755" s="4" t="str">
        <f>IFERROR(__xludf.DUMMYFUNCTION("""COMPUTED_VALUE"""),"Bash/Shell/PowerShell;Go;HTML/CSS;Java;JavaScript;Python;Ruby;Scala;SQL;TypeScript;Other(s):")</f>
        <v>Bash/Shell/PowerShell;Go;HTML/CSS;Java;JavaScript;Python;Ruby;Scala;SQL;TypeScript;Other(s):</v>
      </c>
    </row>
    <row r="6756">
      <c r="A6756" s="3">
        <v>6755.0</v>
      </c>
      <c r="B6756" s="4" t="str">
        <f>IFERROR(__xludf.DUMMYFUNCTION("""COMPUTED_VALUE"""),"R;SQL")</f>
        <v>R;SQL</v>
      </c>
    </row>
    <row r="6757">
      <c r="A6757" s="3">
        <v>6756.0</v>
      </c>
      <c r="B6757" s="4" t="str">
        <f>IFERROR(__xludf.DUMMYFUNCTION("""COMPUTED_VALUE"""),"Assembly;Bash/Shell/PowerShell;C;Go;HTML/CSS;Java;JavaScript;Python;Ruby;SQL;TypeScript")</f>
        <v>Assembly;Bash/Shell/PowerShell;C;Go;HTML/CSS;Java;JavaScript;Python;Ruby;SQL;TypeScript</v>
      </c>
    </row>
    <row r="6758">
      <c r="A6758" s="3">
        <v>6757.0</v>
      </c>
      <c r="B6758" s="4" t="str">
        <f>IFERROR(__xludf.DUMMYFUNCTION("""COMPUTED_VALUE"""),"HTML/CSS;Java;JavaScript;SQL")</f>
        <v>HTML/CSS;Java;JavaScript;SQL</v>
      </c>
    </row>
    <row r="6759">
      <c r="A6759" s="3">
        <v>6758.0</v>
      </c>
      <c r="B6759" s="4" t="str">
        <f>IFERROR(__xludf.DUMMYFUNCTION("""COMPUTED_VALUE"""),"Go;HTML/CSS;JavaScript;Ruby;TypeScript")</f>
        <v>Go;HTML/CSS;JavaScript;Ruby;TypeScript</v>
      </c>
    </row>
    <row r="6760">
      <c r="A6760" s="3">
        <v>6759.0</v>
      </c>
      <c r="B6760" s="4" t="str">
        <f>IFERROR(__xludf.DUMMYFUNCTION("""COMPUTED_VALUE"""),"HTML/CSS;JavaScript;PHP;TypeScript")</f>
        <v>HTML/CSS;JavaScript;PHP;TypeScript</v>
      </c>
    </row>
    <row r="6761">
      <c r="A6761" s="3">
        <v>6760.0</v>
      </c>
      <c r="B6761" s="4" t="str">
        <f>IFERROR(__xludf.DUMMYFUNCTION("""COMPUTED_VALUE"""),"Bash/Shell/PowerShell;HTML/CSS;JavaScript;PHP;Python;SQL;TypeScript")</f>
        <v>Bash/Shell/PowerShell;HTML/CSS;JavaScript;PHP;Python;SQL;TypeScript</v>
      </c>
    </row>
    <row r="6762">
      <c r="A6762" s="3">
        <v>6761.0</v>
      </c>
      <c r="B6762" s="4" t="str">
        <f>IFERROR(__xludf.DUMMYFUNCTION("""COMPUTED_VALUE"""),"C#;HTML/CSS;JavaScript;PHP;TypeScript")</f>
        <v>C#;HTML/CSS;JavaScript;PHP;TypeScript</v>
      </c>
    </row>
    <row r="6763">
      <c r="A6763" s="3">
        <v>6762.0</v>
      </c>
      <c r="B6763" s="4" t="str">
        <f>IFERROR(__xludf.DUMMYFUNCTION("""COMPUTED_VALUE"""),"C;C++;C#;HTML/CSS;Java;JavaScript;PHP;SQL")</f>
        <v>C;C++;C#;HTML/CSS;Java;JavaScript;PHP;SQL</v>
      </c>
    </row>
    <row r="6764">
      <c r="A6764" s="3">
        <v>6763.0</v>
      </c>
      <c r="B6764" s="4" t="str">
        <f>IFERROR(__xludf.DUMMYFUNCTION("""COMPUTED_VALUE"""),"Bash/Shell/PowerShell;HTML/CSS;JavaScript;PHP;Ruby;SQL")</f>
        <v>Bash/Shell/PowerShell;HTML/CSS;JavaScript;PHP;Ruby;SQL</v>
      </c>
    </row>
    <row r="6765">
      <c r="A6765" s="3">
        <v>6764.0</v>
      </c>
      <c r="B6765" s="4" t="str">
        <f>IFERROR(__xludf.DUMMYFUNCTION("""COMPUTED_VALUE"""),"Bash/Shell/PowerShell;C#;HTML/CSS;JavaScript;Python;R;SQL;TypeScript")</f>
        <v>Bash/Shell/PowerShell;C#;HTML/CSS;JavaScript;Python;R;SQL;TypeScript</v>
      </c>
    </row>
    <row r="6766">
      <c r="A6766" s="3">
        <v>6765.0</v>
      </c>
      <c r="B6766" s="4" t="str">
        <f>IFERROR(__xludf.DUMMYFUNCTION("""COMPUTED_VALUE"""),"Bash/Shell/PowerShell;C;HTML/CSS;Java;JavaScript;Python;SQL")</f>
        <v>Bash/Shell/PowerShell;C;HTML/CSS;Java;JavaScript;Python;SQL</v>
      </c>
    </row>
    <row r="6767">
      <c r="A6767" s="3">
        <v>6766.0</v>
      </c>
      <c r="B6767" s="4" t="str">
        <f>IFERROR(__xludf.DUMMYFUNCTION("""COMPUTED_VALUE"""),"Bash/Shell/PowerShell;Java;SQL")</f>
        <v>Bash/Shell/PowerShell;Java;SQL</v>
      </c>
    </row>
    <row r="6768">
      <c r="A6768" s="3">
        <v>6767.0</v>
      </c>
      <c r="B6768" s="4" t="str">
        <f>IFERROR(__xludf.DUMMYFUNCTION("""COMPUTED_VALUE"""),"C++;C#;HTML/CSS;Java;JavaScript;PHP;Python;SQL")</f>
        <v>C++;C#;HTML/CSS;Java;JavaScript;PHP;Python;SQL</v>
      </c>
    </row>
    <row r="6769">
      <c r="A6769" s="3">
        <v>6768.0</v>
      </c>
      <c r="B6769" s="4" t="str">
        <f>IFERROR(__xludf.DUMMYFUNCTION("""COMPUTED_VALUE"""),"Bash/Shell/PowerShell;C#;HTML/CSS;Java;JavaScript;PHP;Python;SQL;TypeScript;VBA")</f>
        <v>Bash/Shell/PowerShell;C#;HTML/CSS;Java;JavaScript;PHP;Python;SQL;TypeScript;VBA</v>
      </c>
    </row>
    <row r="6770">
      <c r="A6770" s="3">
        <v>6769.0</v>
      </c>
      <c r="B6770" s="4" t="str">
        <f>IFERROR(__xludf.DUMMYFUNCTION("""COMPUTED_VALUE"""),"Assembly;C++;C#")</f>
        <v>Assembly;C++;C#</v>
      </c>
    </row>
    <row r="6771">
      <c r="A6771" s="3">
        <v>6770.0</v>
      </c>
      <c r="B6771" s="4" t="str">
        <f>IFERROR(__xludf.DUMMYFUNCTION("""COMPUTED_VALUE"""),"Bash/Shell/PowerShell;C;Java;JavaScript;R;SQL;Swift")</f>
        <v>Bash/Shell/PowerShell;C;Java;JavaScript;R;SQL;Swift</v>
      </c>
    </row>
    <row r="6772">
      <c r="A6772" s="3">
        <v>6771.0</v>
      </c>
      <c r="B6772" s="4" t="str">
        <f>IFERROR(__xludf.DUMMYFUNCTION("""COMPUTED_VALUE"""),"Assembly;C;HTML/CSS;Java;JavaScript;SQL")</f>
        <v>Assembly;C;HTML/CSS;Java;JavaScript;SQL</v>
      </c>
    </row>
    <row r="6773">
      <c r="A6773" s="3">
        <v>6772.0</v>
      </c>
      <c r="B6773" s="4" t="str">
        <f>IFERROR(__xludf.DUMMYFUNCTION("""COMPUTED_VALUE"""),"Bash/Shell/PowerShell;HTML/CSS;JavaScript;TypeScript")</f>
        <v>Bash/Shell/PowerShell;HTML/CSS;JavaScript;TypeScript</v>
      </c>
    </row>
    <row r="6774">
      <c r="A6774" s="3">
        <v>6773.0</v>
      </c>
      <c r="B6774" s="4" t="str">
        <f>IFERROR(__xludf.DUMMYFUNCTION("""COMPUTED_VALUE"""),"Assembly;Bash/Shell/PowerShell;C;C++;C#;HTML/CSS;Java;JavaScript;Python;SQL")</f>
        <v>Assembly;Bash/Shell/PowerShell;C;C++;C#;HTML/CSS;Java;JavaScript;Python;SQL</v>
      </c>
    </row>
    <row r="6775">
      <c r="A6775" s="3">
        <v>6774.0</v>
      </c>
      <c r="B6775" s="4" t="str">
        <f>IFERROR(__xludf.DUMMYFUNCTION("""COMPUTED_VALUE"""),"VBA")</f>
        <v>VBA</v>
      </c>
    </row>
    <row r="6776">
      <c r="A6776" s="3">
        <v>6775.0</v>
      </c>
      <c r="B6776" s="4" t="str">
        <f>IFERROR(__xludf.DUMMYFUNCTION("""COMPUTED_VALUE"""),"C;C++;Python")</f>
        <v>C;C++;Python</v>
      </c>
    </row>
    <row r="6777">
      <c r="A6777" s="3">
        <v>6776.0</v>
      </c>
      <c r="B6777" s="4" t="str">
        <f>IFERROR(__xludf.DUMMYFUNCTION("""COMPUTED_VALUE"""),"Bash/Shell/PowerShell;C#;HTML/CSS;JavaScript;PHP;SQL")</f>
        <v>Bash/Shell/PowerShell;C#;HTML/CSS;JavaScript;PHP;SQL</v>
      </c>
    </row>
    <row r="6778">
      <c r="A6778" s="3">
        <v>6777.0</v>
      </c>
      <c r="B6778" s="4" t="str">
        <f>IFERROR(__xludf.DUMMYFUNCTION("""COMPUTED_VALUE"""),"Assembly;C;HTML/CSS;JavaScript;PHP")</f>
        <v>Assembly;C;HTML/CSS;JavaScript;PHP</v>
      </c>
    </row>
    <row r="6779">
      <c r="A6779" s="3">
        <v>6778.0</v>
      </c>
      <c r="B6779" s="4" t="str">
        <f>IFERROR(__xludf.DUMMYFUNCTION("""COMPUTED_VALUE"""),"Bash/Shell/PowerShell;C;C++;C#;HTML/CSS;Java;JavaScript;Python;SQL;TypeScript")</f>
        <v>Bash/Shell/PowerShell;C;C++;C#;HTML/CSS;Java;JavaScript;Python;SQL;TypeScript</v>
      </c>
    </row>
    <row r="6780">
      <c r="A6780" s="3">
        <v>6779.0</v>
      </c>
      <c r="B6780" s="4" t="str">
        <f>IFERROR(__xludf.DUMMYFUNCTION("""COMPUTED_VALUE"""),"HTML/CSS;JavaScript")</f>
        <v>HTML/CSS;JavaScript</v>
      </c>
    </row>
    <row r="6781">
      <c r="A6781" s="3">
        <v>6780.0</v>
      </c>
      <c r="B6781" s="4" t="str">
        <f>IFERROR(__xludf.DUMMYFUNCTION("""COMPUTED_VALUE"""),"Bash/Shell/PowerShell;HTML/CSS;Java;JavaScript;Kotlin;PHP;Python;SQL;TypeScript")</f>
        <v>Bash/Shell/PowerShell;HTML/CSS;Java;JavaScript;Kotlin;PHP;Python;SQL;TypeScript</v>
      </c>
    </row>
    <row r="6782">
      <c r="A6782" s="3">
        <v>6781.0</v>
      </c>
      <c r="B6782" s="4" t="str">
        <f>IFERROR(__xludf.DUMMYFUNCTION("""COMPUTED_VALUE"""),"Bash/Shell/PowerShell;HTML/CSS;JavaScript;PHP;SQL")</f>
        <v>Bash/Shell/PowerShell;HTML/CSS;JavaScript;PHP;SQL</v>
      </c>
    </row>
    <row r="6783">
      <c r="A6783" s="3">
        <v>6782.0</v>
      </c>
      <c r="B6783" s="4" t="str">
        <f>IFERROR(__xludf.DUMMYFUNCTION("""COMPUTED_VALUE"""),"HTML/CSS;Java;JavaScript")</f>
        <v>HTML/CSS;Java;JavaScript</v>
      </c>
    </row>
    <row r="6784">
      <c r="A6784" s="3">
        <v>6783.0</v>
      </c>
      <c r="B6784" s="4" t="str">
        <f>IFERROR(__xludf.DUMMYFUNCTION("""COMPUTED_VALUE"""),"C;SQL;Other(s):")</f>
        <v>C;SQL;Other(s):</v>
      </c>
    </row>
    <row r="6785">
      <c r="A6785" s="3">
        <v>6784.0</v>
      </c>
      <c r="B6785" s="4" t="str">
        <f>IFERROR(__xludf.DUMMYFUNCTION("""COMPUTED_VALUE"""),"Bash/Shell/PowerShell;C++;C#;Go;JavaScript;Rust;SQL")</f>
        <v>Bash/Shell/PowerShell;C++;C#;Go;JavaScript;Rust;SQL</v>
      </c>
    </row>
    <row r="6786">
      <c r="A6786" s="3">
        <v>6785.0</v>
      </c>
      <c r="B6786" s="4" t="str">
        <f>IFERROR(__xludf.DUMMYFUNCTION("""COMPUTED_VALUE"""),"JavaScript;Python;Ruby;Swift")</f>
        <v>JavaScript;Python;Ruby;Swift</v>
      </c>
    </row>
    <row r="6787">
      <c r="A6787" s="3">
        <v>6786.0</v>
      </c>
      <c r="B6787" s="4" t="str">
        <f>IFERROR(__xludf.DUMMYFUNCTION("""COMPUTED_VALUE"""),"Bash/Shell/PowerShell;HTML/CSS;JavaScript;PHP;Python;SQL;TypeScript")</f>
        <v>Bash/Shell/PowerShell;HTML/CSS;JavaScript;PHP;Python;SQL;TypeScript</v>
      </c>
    </row>
    <row r="6788">
      <c r="A6788" s="3">
        <v>6787.0</v>
      </c>
      <c r="B6788" s="4" t="str">
        <f>IFERROR(__xludf.DUMMYFUNCTION("""COMPUTED_VALUE"""),"Python;SQL;Other(s):")</f>
        <v>Python;SQL;Other(s):</v>
      </c>
    </row>
    <row r="6789">
      <c r="A6789" s="3">
        <v>6788.0</v>
      </c>
      <c r="B6789" s="4" t="str">
        <f>IFERROR(__xludf.DUMMYFUNCTION("""COMPUTED_VALUE"""),"Assembly;Bash/Shell/PowerShell;C;C++;C#;HTML/CSS;Java;JavaScript;PHP;Python;SQL;VBA;Other(s):")</f>
        <v>Assembly;Bash/Shell/PowerShell;C;C++;C#;HTML/CSS;Java;JavaScript;PHP;Python;SQL;VBA;Other(s):</v>
      </c>
    </row>
    <row r="6790">
      <c r="A6790" s="3">
        <v>6789.0</v>
      </c>
      <c r="B6790" s="4" t="str">
        <f>IFERROR(__xludf.DUMMYFUNCTION("""COMPUTED_VALUE"""),"Java")</f>
        <v>Java</v>
      </c>
    </row>
    <row r="6791">
      <c r="A6791" s="3">
        <v>6790.0</v>
      </c>
      <c r="B6791" s="4" t="str">
        <f>IFERROR(__xludf.DUMMYFUNCTION("""COMPUTED_VALUE"""),"Elixir;HTML/CSS;JavaScript;SQL")</f>
        <v>Elixir;HTML/CSS;JavaScript;SQL</v>
      </c>
    </row>
    <row r="6792">
      <c r="A6792" s="3">
        <v>6791.0</v>
      </c>
      <c r="B6792" s="4" t="str">
        <f>IFERROR(__xludf.DUMMYFUNCTION("""COMPUTED_VALUE"""),"Objective-C;Swift")</f>
        <v>Objective-C;Swift</v>
      </c>
    </row>
    <row r="6793">
      <c r="A6793" s="3">
        <v>6792.0</v>
      </c>
      <c r="B6793" s="4" t="str">
        <f>IFERROR(__xludf.DUMMYFUNCTION("""COMPUTED_VALUE"""),"Bash/Shell/PowerShell;Go;HTML/CSS;JavaScript;WebAssembly")</f>
        <v>Bash/Shell/PowerShell;Go;HTML/CSS;JavaScript;WebAssembly</v>
      </c>
    </row>
    <row r="6794">
      <c r="A6794" s="3">
        <v>6793.0</v>
      </c>
      <c r="B6794" s="4" t="str">
        <f>IFERROR(__xludf.DUMMYFUNCTION("""COMPUTED_VALUE"""),"C++;C#;JavaScript")</f>
        <v>C++;C#;JavaScript</v>
      </c>
    </row>
    <row r="6795">
      <c r="A6795" s="3">
        <v>6794.0</v>
      </c>
      <c r="B6795" s="4" t="str">
        <f>IFERROR(__xludf.DUMMYFUNCTION("""COMPUTED_VALUE"""),"Bash/Shell/PowerShell;Go;Java;JavaScript;Python;SQL;TypeScript")</f>
        <v>Bash/Shell/PowerShell;Go;Java;JavaScript;Python;SQL;TypeScript</v>
      </c>
    </row>
    <row r="6796">
      <c r="A6796" s="3">
        <v>6795.0</v>
      </c>
      <c r="B6796" s="4" t="str">
        <f>IFERROR(__xludf.DUMMYFUNCTION("""COMPUTED_VALUE"""),"JavaScript;PHP;Python;SQL;TypeScript")</f>
        <v>JavaScript;PHP;Python;SQL;TypeScript</v>
      </c>
    </row>
    <row r="6797">
      <c r="A6797" s="3">
        <v>6796.0</v>
      </c>
      <c r="B6797" s="4" t="str">
        <f>IFERROR(__xludf.DUMMYFUNCTION("""COMPUTED_VALUE"""),"Assembly;Bash/Shell/PowerShell;C;C++;C#;HTML/CSS;Java;SQL")</f>
        <v>Assembly;Bash/Shell/PowerShell;C;C++;C#;HTML/CSS;Java;SQL</v>
      </c>
    </row>
    <row r="6798">
      <c r="A6798" s="3">
        <v>6797.0</v>
      </c>
      <c r="B6798" s="4" t="str">
        <f>IFERROR(__xludf.DUMMYFUNCTION("""COMPUTED_VALUE"""),"C++;Elixir;HTML/CSS;Java;JavaScript;Kotlin;Python;Ruby;SQL;TypeScript")</f>
        <v>C++;Elixir;HTML/CSS;Java;JavaScript;Kotlin;Python;Ruby;SQL;TypeScript</v>
      </c>
    </row>
    <row r="6799">
      <c r="A6799" s="3">
        <v>6798.0</v>
      </c>
      <c r="B6799" s="4" t="str">
        <f>IFERROR(__xludf.DUMMYFUNCTION("""COMPUTED_VALUE"""),"C;Java;Ruby")</f>
        <v>C;Java;Ruby</v>
      </c>
    </row>
    <row r="6800">
      <c r="A6800" s="3">
        <v>6799.0</v>
      </c>
      <c r="B6800" s="4" t="str">
        <f>IFERROR(__xludf.DUMMYFUNCTION("""COMPUTED_VALUE"""),"PHP;SQL")</f>
        <v>PHP;SQL</v>
      </c>
    </row>
    <row r="6801">
      <c r="A6801" s="3">
        <v>6800.0</v>
      </c>
      <c r="B6801" s="4" t="str">
        <f>IFERROR(__xludf.DUMMYFUNCTION("""COMPUTED_VALUE"""),"Bash/Shell/PowerShell;HTML/CSS;JavaScript;Python")</f>
        <v>Bash/Shell/PowerShell;HTML/CSS;JavaScript;Python</v>
      </c>
    </row>
    <row r="6802">
      <c r="A6802" s="3">
        <v>6801.0</v>
      </c>
      <c r="B6802" s="4" t="str">
        <f>IFERROR(__xludf.DUMMYFUNCTION("""COMPUTED_VALUE"""),"Python;Scala")</f>
        <v>Python;Scala</v>
      </c>
    </row>
    <row r="6803">
      <c r="A6803" s="3">
        <v>6802.0</v>
      </c>
      <c r="B6803" s="4" t="str">
        <f>IFERROR(__xludf.DUMMYFUNCTION("""COMPUTED_VALUE"""),"Java;Scala")</f>
        <v>Java;Scala</v>
      </c>
    </row>
    <row r="6804">
      <c r="A6804" s="3">
        <v>6803.0</v>
      </c>
      <c r="B6804" s="4" t="str">
        <f>IFERROR(__xludf.DUMMYFUNCTION("""COMPUTED_VALUE"""),"Bash/Shell/PowerShell;HTML/CSS;JavaScript;Other(s):")</f>
        <v>Bash/Shell/PowerShell;HTML/CSS;JavaScript;Other(s):</v>
      </c>
    </row>
    <row r="6805">
      <c r="A6805" s="3">
        <v>6804.0</v>
      </c>
      <c r="B6805" s="4" t="str">
        <f>IFERROR(__xludf.DUMMYFUNCTION("""COMPUTED_VALUE"""),"C#;HTML/CSS;JavaScript;SQL;TypeScript;VBA")</f>
        <v>C#;HTML/CSS;JavaScript;SQL;TypeScript;VBA</v>
      </c>
    </row>
    <row r="6806">
      <c r="A6806" s="3">
        <v>6805.0</v>
      </c>
      <c r="B6806" s="4" t="str">
        <f>IFERROR(__xludf.DUMMYFUNCTION("""COMPUTED_VALUE"""),"Bash/Shell/PowerShell;Go;HTML/CSS;Java;JavaScript;PHP;SQL")</f>
        <v>Bash/Shell/PowerShell;Go;HTML/CSS;Java;JavaScript;PHP;SQL</v>
      </c>
    </row>
    <row r="6807">
      <c r="A6807" s="3">
        <v>6806.0</v>
      </c>
      <c r="B6807" s="4" t="str">
        <f>IFERROR(__xludf.DUMMYFUNCTION("""COMPUTED_VALUE"""),"C;C++;C#;HTML/CSS;JavaScript;PHP;SQL")</f>
        <v>C;C++;C#;HTML/CSS;JavaScript;PHP;SQL</v>
      </c>
    </row>
    <row r="6808">
      <c r="A6808" s="3">
        <v>6807.0</v>
      </c>
      <c r="B6808" s="4" t="str">
        <f>IFERROR(__xludf.DUMMYFUNCTION("""COMPUTED_VALUE"""),"Assembly;C;C++;C#;HTML/CSS;Java;JavaScript;PHP;SQL")</f>
        <v>Assembly;C;C++;C#;HTML/CSS;Java;JavaScript;PHP;SQL</v>
      </c>
    </row>
    <row r="6809">
      <c r="A6809" s="3">
        <v>6808.0</v>
      </c>
      <c r="B6809" s="4" t="str">
        <f>IFERROR(__xludf.DUMMYFUNCTION("""COMPUTED_VALUE"""),"HTML/CSS;Java;JavaScript;Python;SQL;TypeScript")</f>
        <v>HTML/CSS;Java;JavaScript;Python;SQL;TypeScript</v>
      </c>
    </row>
    <row r="6810">
      <c r="A6810" s="3">
        <v>6809.0</v>
      </c>
      <c r="B6810" s="4" t="str">
        <f>IFERROR(__xludf.DUMMYFUNCTION("""COMPUTED_VALUE"""),"JavaScript;Ruby")</f>
        <v>JavaScript;Ruby</v>
      </c>
    </row>
    <row r="6811">
      <c r="A6811" s="3">
        <v>6810.0</v>
      </c>
      <c r="B6811" s="4" t="str">
        <f>IFERROR(__xludf.DUMMYFUNCTION("""COMPUTED_VALUE"""),"Bash/Shell/PowerShell;C;C++;HTML/CSS;JavaScript;PHP;Python;Ruby;SQL;Swift;TypeScript;Other(s):")</f>
        <v>Bash/Shell/PowerShell;C;C++;HTML/CSS;JavaScript;PHP;Python;Ruby;SQL;Swift;TypeScript;Other(s):</v>
      </c>
    </row>
    <row r="6812">
      <c r="A6812" s="3">
        <v>6811.0</v>
      </c>
      <c r="B6812" s="4" t="str">
        <f>IFERROR(__xludf.DUMMYFUNCTION("""COMPUTED_VALUE"""),"C#")</f>
        <v>C#</v>
      </c>
    </row>
    <row r="6813">
      <c r="A6813" s="3">
        <v>6812.0</v>
      </c>
      <c r="B6813" s="4" t="str">
        <f>IFERROR(__xludf.DUMMYFUNCTION("""COMPUTED_VALUE"""),"C#;HTML/CSS;JavaScript;TypeScript")</f>
        <v>C#;HTML/CSS;JavaScript;TypeScript</v>
      </c>
    </row>
    <row r="6814">
      <c r="A6814" s="3">
        <v>6813.0</v>
      </c>
      <c r="B6814" s="4" t="str">
        <f>IFERROR(__xludf.DUMMYFUNCTION("""COMPUTED_VALUE"""),"Bash/Shell/PowerShell;HTML/CSS;JavaScript;PHP;SQL")</f>
        <v>Bash/Shell/PowerShell;HTML/CSS;JavaScript;PHP;SQL</v>
      </c>
    </row>
    <row r="6815">
      <c r="A6815" s="3">
        <v>6814.0</v>
      </c>
      <c r="B6815" s="4" t="str">
        <f>IFERROR(__xludf.DUMMYFUNCTION("""COMPUTED_VALUE"""),"Java;JavaScript;SQL")</f>
        <v>Java;JavaScript;SQL</v>
      </c>
    </row>
    <row r="6816">
      <c r="A6816" s="3">
        <v>6815.0</v>
      </c>
      <c r="B6816" s="4" t="str">
        <f>IFERROR(__xludf.DUMMYFUNCTION("""COMPUTED_VALUE"""),"C++;HTML/CSS;Java;JavaScript;Objective-C;Python;Ruby;Swift;TypeScript")</f>
        <v>C++;HTML/CSS;Java;JavaScript;Objective-C;Python;Ruby;Swift;TypeScript</v>
      </c>
    </row>
    <row r="6817">
      <c r="A6817" s="3">
        <v>6816.0</v>
      </c>
      <c r="B6817" s="4" t="str">
        <f>IFERROR(__xludf.DUMMYFUNCTION("""COMPUTED_VALUE"""),"C#;F#;HTML/CSS;JavaScript;SQL;TypeScript")</f>
        <v>C#;F#;HTML/CSS;JavaScript;SQL;TypeScript</v>
      </c>
    </row>
    <row r="6818">
      <c r="A6818" s="3">
        <v>6817.0</v>
      </c>
      <c r="B6818" s="4" t="str">
        <f>IFERROR(__xludf.DUMMYFUNCTION("""COMPUTED_VALUE"""),"Bash/Shell/PowerShell;C#;Python")</f>
        <v>Bash/Shell/PowerShell;C#;Python</v>
      </c>
    </row>
    <row r="6819">
      <c r="A6819" s="3">
        <v>6818.0</v>
      </c>
      <c r="B6819" s="4" t="str">
        <f>IFERROR(__xludf.DUMMYFUNCTION("""COMPUTED_VALUE"""),"Python;R;SQL")</f>
        <v>Python;R;SQL</v>
      </c>
    </row>
    <row r="6820">
      <c r="A6820" s="3">
        <v>6819.0</v>
      </c>
      <c r="B6820" s="4" t="str">
        <f>IFERROR(__xludf.DUMMYFUNCTION("""COMPUTED_VALUE"""),"C#;HTML/CSS;JavaScript;PHP;SQL")</f>
        <v>C#;HTML/CSS;JavaScript;PHP;SQL</v>
      </c>
    </row>
    <row r="6821">
      <c r="A6821" s="3">
        <v>6820.0</v>
      </c>
      <c r="B6821" s="4" t="str">
        <f>IFERROR(__xludf.DUMMYFUNCTION("""COMPUTED_VALUE"""),"Go;HTML/CSS;JavaScript;Python;Rust;WebAssembly")</f>
        <v>Go;HTML/CSS;JavaScript;Python;Rust;WebAssembly</v>
      </c>
    </row>
    <row r="6822">
      <c r="A6822" s="3">
        <v>6821.0</v>
      </c>
      <c r="B6822" s="4" t="str">
        <f>IFERROR(__xludf.DUMMYFUNCTION("""COMPUTED_VALUE"""),"C#;JavaScript")</f>
        <v>C#;JavaScript</v>
      </c>
    </row>
    <row r="6823">
      <c r="A6823" s="3">
        <v>6822.0</v>
      </c>
      <c r="B6823" s="4" t="str">
        <f>IFERROR(__xludf.DUMMYFUNCTION("""COMPUTED_VALUE"""),"C#;HTML/CSS;JavaScript;SQL")</f>
        <v>C#;HTML/CSS;JavaScript;SQL</v>
      </c>
    </row>
    <row r="6824">
      <c r="A6824" s="3">
        <v>6823.0</v>
      </c>
      <c r="B6824" s="4" t="str">
        <f>IFERROR(__xludf.DUMMYFUNCTION("""COMPUTED_VALUE"""),"Bash/Shell/PowerShell;PHP")</f>
        <v>Bash/Shell/PowerShell;PHP</v>
      </c>
    </row>
    <row r="6825">
      <c r="A6825" s="3">
        <v>6824.0</v>
      </c>
      <c r="B6825" s="4" t="str">
        <f>IFERROR(__xludf.DUMMYFUNCTION("""COMPUTED_VALUE"""),"Bash/Shell/PowerShell;Dart;HTML/CSS;JavaScript;PHP;SQL")</f>
        <v>Bash/Shell/PowerShell;Dart;HTML/CSS;JavaScript;PHP;SQL</v>
      </c>
    </row>
    <row r="6826">
      <c r="A6826" s="3">
        <v>6825.0</v>
      </c>
      <c r="B6826" s="4" t="str">
        <f>IFERROR(__xludf.DUMMYFUNCTION("""COMPUTED_VALUE"""),"C++;C#;SQL;VBA")</f>
        <v>C++;C#;SQL;VBA</v>
      </c>
    </row>
    <row r="6827">
      <c r="A6827" s="3">
        <v>6826.0</v>
      </c>
      <c r="B6827" s="4" t="str">
        <f>IFERROR(__xludf.DUMMYFUNCTION("""COMPUTED_VALUE"""),"Bash/Shell/PowerShell;C;C#;HTML/CSS;Java;JavaScript;PHP;Python;SQL")</f>
        <v>Bash/Shell/PowerShell;C;C#;HTML/CSS;Java;JavaScript;PHP;Python;SQL</v>
      </c>
    </row>
    <row r="6828">
      <c r="A6828" s="3">
        <v>6827.0</v>
      </c>
      <c r="B6828" s="4" t="str">
        <f>IFERROR(__xludf.DUMMYFUNCTION("""COMPUTED_VALUE"""),"Bash/Shell/PowerShell;C;C++;C#;HTML/CSS;Java;JavaScript;Python;SQL;TypeScript")</f>
        <v>Bash/Shell/PowerShell;C;C++;C#;HTML/CSS;Java;JavaScript;Python;SQL;TypeScript</v>
      </c>
    </row>
    <row r="6829">
      <c r="A6829" s="3">
        <v>6828.0</v>
      </c>
      <c r="B6829" s="4" t="str">
        <f>IFERROR(__xludf.DUMMYFUNCTION("""COMPUTED_VALUE"""),"Bash/Shell/PowerShell;HTML/CSS;JavaScript;PHP;SQL")</f>
        <v>Bash/Shell/PowerShell;HTML/CSS;JavaScript;PHP;SQL</v>
      </c>
    </row>
    <row r="6830">
      <c r="A6830" s="3">
        <v>6829.0</v>
      </c>
      <c r="B6830" s="4" t="str">
        <f>IFERROR(__xludf.DUMMYFUNCTION("""COMPUTED_VALUE"""),"Bash/Shell/PowerShell;Go;HTML/CSS;JavaScript;PHP;SQL")</f>
        <v>Bash/Shell/PowerShell;Go;HTML/CSS;JavaScript;PHP;SQL</v>
      </c>
    </row>
    <row r="6831">
      <c r="A6831" s="3">
        <v>6830.0</v>
      </c>
      <c r="B6831" s="4" t="str">
        <f>IFERROR(__xludf.DUMMYFUNCTION("""COMPUTED_VALUE"""),"Bash/Shell/PowerShell;C;C++;C#;Elixir;Erlang;Go;HTML/CSS;Java;JavaScript;Kotlin;Objective-C;Python;R;Swift;TypeScript")</f>
        <v>Bash/Shell/PowerShell;C;C++;C#;Elixir;Erlang;Go;HTML/CSS;Java;JavaScript;Kotlin;Objective-C;Python;R;Swift;TypeScript</v>
      </c>
    </row>
    <row r="6832">
      <c r="A6832" s="3">
        <v>6831.0</v>
      </c>
      <c r="B6832" s="4" t="str">
        <f>IFERROR(__xludf.DUMMYFUNCTION("""COMPUTED_VALUE"""),"JavaScript;Ruby;TypeScript")</f>
        <v>JavaScript;Ruby;TypeScript</v>
      </c>
    </row>
    <row r="6833">
      <c r="A6833" s="3">
        <v>6832.0</v>
      </c>
      <c r="B6833" s="4" t="str">
        <f>IFERROR(__xludf.DUMMYFUNCTION("""COMPUTED_VALUE"""),"C;C++;C#;HTML/CSS;Java;JavaScript;SQL;TypeScript")</f>
        <v>C;C++;C#;HTML/CSS;Java;JavaScript;SQL;TypeScript</v>
      </c>
    </row>
    <row r="6834">
      <c r="A6834" s="3">
        <v>6833.0</v>
      </c>
      <c r="B6834" s="4" t="str">
        <f>IFERROR(__xludf.DUMMYFUNCTION("""COMPUTED_VALUE"""),"Bash/Shell/PowerShell;C++;C#;Dart;HTML/CSS;Java;JavaScript;PHP;Python;SQL;TypeScript")</f>
        <v>Bash/Shell/PowerShell;C++;C#;Dart;HTML/CSS;Java;JavaScript;PHP;Python;SQL;TypeScript</v>
      </c>
    </row>
    <row r="6835">
      <c r="A6835" s="3">
        <v>6834.0</v>
      </c>
      <c r="B6835" s="4" t="str">
        <f>IFERROR(__xludf.DUMMYFUNCTION("""COMPUTED_VALUE"""),"Assembly;Bash/Shell/PowerShell;C;C#;HTML/CSS;Ruby;SQL;TypeScript")</f>
        <v>Assembly;Bash/Shell/PowerShell;C;C#;HTML/CSS;Ruby;SQL;TypeScript</v>
      </c>
    </row>
    <row r="6836">
      <c r="A6836" s="3">
        <v>6835.0</v>
      </c>
      <c r="B6836" s="4" t="str">
        <f>IFERROR(__xludf.DUMMYFUNCTION("""COMPUTED_VALUE"""),"JavaScript")</f>
        <v>JavaScript</v>
      </c>
    </row>
    <row r="6837">
      <c r="A6837" s="3">
        <v>6836.0</v>
      </c>
      <c r="B6837" s="4" t="str">
        <f>IFERROR(__xludf.DUMMYFUNCTION("""COMPUTED_VALUE"""),"C#;Java;JavaScript;SQL")</f>
        <v>C#;Java;JavaScript;SQL</v>
      </c>
    </row>
    <row r="6838">
      <c r="A6838" s="3">
        <v>6837.0</v>
      </c>
      <c r="B6838" s="4" t="str">
        <f>IFERROR(__xludf.DUMMYFUNCTION("""COMPUTED_VALUE"""),"Bash/Shell/PowerShell;HTML/CSS;JavaScript;PHP;SQL")</f>
        <v>Bash/Shell/PowerShell;HTML/CSS;JavaScript;PHP;SQL</v>
      </c>
    </row>
    <row r="6839">
      <c r="A6839" s="3">
        <v>6838.0</v>
      </c>
      <c r="B6839" s="4" t="str">
        <f>IFERROR(__xludf.DUMMYFUNCTION("""COMPUTED_VALUE"""),"C;C++;C#;HTML/CSS;Java")</f>
        <v>C;C++;C#;HTML/CSS;Java</v>
      </c>
    </row>
    <row r="6840">
      <c r="A6840" s="3">
        <v>6839.0</v>
      </c>
      <c r="B6840" s="4" t="str">
        <f>IFERROR(__xludf.DUMMYFUNCTION("""COMPUTED_VALUE"""),"HTML/CSS;Java;JavaScript;SQL")</f>
        <v>HTML/CSS;Java;JavaScript;SQL</v>
      </c>
    </row>
    <row r="6841">
      <c r="A6841" s="3">
        <v>6840.0</v>
      </c>
      <c r="B6841" s="4" t="str">
        <f>IFERROR(__xludf.DUMMYFUNCTION("""COMPUTED_VALUE"""),"C#;HTML/CSS;JavaScript;PHP;SQL")</f>
        <v>C#;HTML/CSS;JavaScript;PHP;SQL</v>
      </c>
    </row>
    <row r="6842">
      <c r="A6842" s="3">
        <v>6841.0</v>
      </c>
      <c r="B6842" s="4" t="str">
        <f>IFERROR(__xludf.DUMMYFUNCTION("""COMPUTED_VALUE"""),"Assembly;C#;HTML/CSS;JavaScript;SQL")</f>
        <v>Assembly;C#;HTML/CSS;JavaScript;SQL</v>
      </c>
    </row>
    <row r="6843">
      <c r="A6843" s="3">
        <v>6842.0</v>
      </c>
      <c r="B6843" s="4" t="str">
        <f>IFERROR(__xludf.DUMMYFUNCTION("""COMPUTED_VALUE"""),"Bash/Shell/PowerShell;C++;C#;HTML/CSS;Java;JavaScript;PHP;SQL;VBA")</f>
        <v>Bash/Shell/PowerShell;C++;C#;HTML/CSS;Java;JavaScript;PHP;SQL;VBA</v>
      </c>
    </row>
    <row r="6844">
      <c r="A6844" s="3">
        <v>6843.0</v>
      </c>
      <c r="B6844" s="4" t="str">
        <f>IFERROR(__xludf.DUMMYFUNCTION("""COMPUTED_VALUE"""),"C#")</f>
        <v>C#</v>
      </c>
    </row>
    <row r="6845">
      <c r="A6845" s="3">
        <v>6844.0</v>
      </c>
      <c r="B6845" s="4" t="str">
        <f>IFERROR(__xludf.DUMMYFUNCTION("""COMPUTED_VALUE"""),"Bash/Shell/PowerShell;HTML/CSS;JavaScript;PHP;SQL")</f>
        <v>Bash/Shell/PowerShell;HTML/CSS;JavaScript;PHP;SQL</v>
      </c>
    </row>
    <row r="6846">
      <c r="A6846" s="3">
        <v>6845.0</v>
      </c>
      <c r="B6846" s="4" t="str">
        <f>IFERROR(__xludf.DUMMYFUNCTION("""COMPUTED_VALUE"""),"Java;Kotlin")</f>
        <v>Java;Kotlin</v>
      </c>
    </row>
    <row r="6847">
      <c r="A6847" s="3">
        <v>6846.0</v>
      </c>
      <c r="B6847" s="4" t="str">
        <f>IFERROR(__xludf.DUMMYFUNCTION("""COMPUTED_VALUE"""),"Go;HTML/CSS;Java;JavaScript;PHP;Python;Scala;SQL;TypeScript")</f>
        <v>Go;HTML/CSS;Java;JavaScript;PHP;Python;Scala;SQL;TypeScript</v>
      </c>
    </row>
    <row r="6848">
      <c r="A6848" s="3">
        <v>6847.0</v>
      </c>
      <c r="B6848" s="4" t="str">
        <f>IFERROR(__xludf.DUMMYFUNCTION("""COMPUTED_VALUE"""),"Bash/Shell/PowerShell;JavaScript;Python;Scala;SQL")</f>
        <v>Bash/Shell/PowerShell;JavaScript;Python;Scala;SQL</v>
      </c>
    </row>
    <row r="6849">
      <c r="A6849" s="3">
        <v>6848.0</v>
      </c>
      <c r="B6849" s="4" t="str">
        <f>IFERROR(__xludf.DUMMYFUNCTION("""COMPUTED_VALUE"""),"C#;HTML/CSS;Java;JavaScript;Objective-C;SQL;TypeScript")</f>
        <v>C#;HTML/CSS;Java;JavaScript;Objective-C;SQL;TypeScript</v>
      </c>
    </row>
    <row r="6850">
      <c r="A6850" s="3">
        <v>6849.0</v>
      </c>
      <c r="B6850" s="4" t="str">
        <f>IFERROR(__xludf.DUMMYFUNCTION("""COMPUTED_VALUE"""),"Bash/Shell/PowerShell;C;C#;HTML/CSS;Java;JavaScript;Python;SQL;TypeScript")</f>
        <v>Bash/Shell/PowerShell;C;C#;HTML/CSS;Java;JavaScript;Python;SQL;TypeScript</v>
      </c>
    </row>
    <row r="6851">
      <c r="A6851" s="3">
        <v>6850.0</v>
      </c>
      <c r="B6851" s="4" t="str">
        <f>IFERROR(__xludf.DUMMYFUNCTION("""COMPUTED_VALUE"""),"Bash/Shell/PowerShell;C;C++;C#;HTML/CSS;Java;JavaScript;PHP;Python;SQL")</f>
        <v>Bash/Shell/PowerShell;C;C++;C#;HTML/CSS;Java;JavaScript;PHP;Python;SQL</v>
      </c>
    </row>
    <row r="6852">
      <c r="A6852" s="3">
        <v>6851.0</v>
      </c>
      <c r="B6852" s="4" t="str">
        <f>IFERROR(__xludf.DUMMYFUNCTION("""COMPUTED_VALUE"""),"Dart;HTML/CSS;JavaScript;Python;Ruby;SQL;TypeScript")</f>
        <v>Dart;HTML/CSS;JavaScript;Python;Ruby;SQL;TypeScript</v>
      </c>
    </row>
    <row r="6853">
      <c r="A6853" s="3">
        <v>6852.0</v>
      </c>
      <c r="B6853" s="4" t="str">
        <f>IFERROR(__xludf.DUMMYFUNCTION("""COMPUTED_VALUE"""),"HTML/CSS;JavaScript")</f>
        <v>HTML/CSS;JavaScript</v>
      </c>
    </row>
    <row r="6854">
      <c r="A6854" s="3">
        <v>6853.0</v>
      </c>
      <c r="B6854" s="4" t="str">
        <f>IFERROR(__xludf.DUMMYFUNCTION("""COMPUTED_VALUE"""),"Bash/Shell/PowerShell;C#;HTML/CSS;JavaScript;PHP;Python;Scala;SQL")</f>
        <v>Bash/Shell/PowerShell;C#;HTML/CSS;JavaScript;PHP;Python;Scala;SQL</v>
      </c>
    </row>
    <row r="6855">
      <c r="A6855" s="3">
        <v>6854.0</v>
      </c>
      <c r="B6855" s="4" t="str">
        <f>IFERROR(__xludf.DUMMYFUNCTION("""COMPUTED_VALUE"""),"C++;HTML/CSS;Java;JavaScript;Python;TypeScript")</f>
        <v>C++;HTML/CSS;Java;JavaScript;Python;TypeScript</v>
      </c>
    </row>
    <row r="6856">
      <c r="A6856" s="3">
        <v>6855.0</v>
      </c>
      <c r="B6856" s="4" t="str">
        <f>IFERROR(__xludf.DUMMYFUNCTION("""COMPUTED_VALUE"""),"C#;HTML/CSS;JavaScript;SQL")</f>
        <v>C#;HTML/CSS;JavaScript;SQL</v>
      </c>
    </row>
    <row r="6857">
      <c r="A6857" s="3">
        <v>6856.0</v>
      </c>
      <c r="B6857" s="4" t="str">
        <f>IFERROR(__xludf.DUMMYFUNCTION("""COMPUTED_VALUE"""),"Assembly;Bash/Shell/PowerShell;C++;HTML/CSS;Java;JavaScript;Python;Other(s):")</f>
        <v>Assembly;Bash/Shell/PowerShell;C++;HTML/CSS;Java;JavaScript;Python;Other(s):</v>
      </c>
    </row>
    <row r="6858">
      <c r="A6858" s="3">
        <v>6857.0</v>
      </c>
      <c r="B6858" s="4" t="str">
        <f>IFERROR(__xludf.DUMMYFUNCTION("""COMPUTED_VALUE"""),"Bash/Shell/PowerShell;C#;HTML/CSS;JavaScript;PHP;SQL;TypeScript;VBA")</f>
        <v>Bash/Shell/PowerShell;C#;HTML/CSS;JavaScript;PHP;SQL;TypeScript;VBA</v>
      </c>
    </row>
    <row r="6859">
      <c r="A6859" s="3">
        <v>6858.0</v>
      </c>
      <c r="B6859" s="4" t="str">
        <f>IFERROR(__xludf.DUMMYFUNCTION("""COMPUTED_VALUE"""),"Assembly;Bash/Shell/PowerShell;C;Python")</f>
        <v>Assembly;Bash/Shell/PowerShell;C;Python</v>
      </c>
    </row>
    <row r="6860">
      <c r="A6860" s="3">
        <v>6859.0</v>
      </c>
      <c r="B6860" s="4" t="str">
        <f>IFERROR(__xludf.DUMMYFUNCTION("""COMPUTED_VALUE"""),"Bash/Shell/PowerShell;C;C#;HTML/CSS;Java;JavaScript;Python;R;SQL")</f>
        <v>Bash/Shell/PowerShell;C;C#;HTML/CSS;Java;JavaScript;Python;R;SQL</v>
      </c>
    </row>
    <row r="6861">
      <c r="A6861" s="3">
        <v>6860.0</v>
      </c>
      <c r="B6861" s="4" t="str">
        <f>IFERROR(__xludf.DUMMYFUNCTION("""COMPUTED_VALUE"""),"Bash/Shell/PowerShell;C;HTML/CSS;Java;JavaScript;PHP;Python")</f>
        <v>Bash/Shell/PowerShell;C;HTML/CSS;Java;JavaScript;PHP;Python</v>
      </c>
    </row>
    <row r="6862">
      <c r="A6862" s="3">
        <v>6861.0</v>
      </c>
      <c r="B6862" s="4" t="str">
        <f>IFERROR(__xludf.DUMMYFUNCTION("""COMPUTED_VALUE"""),"C++;Java;JavaScript;Kotlin;Objective-C;Python;Swift")</f>
        <v>C++;Java;JavaScript;Kotlin;Objective-C;Python;Swift</v>
      </c>
    </row>
    <row r="6863">
      <c r="A6863" s="3">
        <v>6862.0</v>
      </c>
      <c r="B6863" s="4" t="str">
        <f>IFERROR(__xludf.DUMMYFUNCTION("""COMPUTED_VALUE"""),"Python;SQL")</f>
        <v>Python;SQL</v>
      </c>
    </row>
    <row r="6864">
      <c r="A6864" s="3">
        <v>6863.0</v>
      </c>
      <c r="B6864" s="4" t="str">
        <f>IFERROR(__xludf.DUMMYFUNCTION("""COMPUTED_VALUE"""),"Bash/Shell/PowerShell;HTML/CSS;Java;JavaScript;PHP")</f>
        <v>Bash/Shell/PowerShell;HTML/CSS;Java;JavaScript;PHP</v>
      </c>
    </row>
    <row r="6865">
      <c r="A6865" s="3">
        <v>6864.0</v>
      </c>
      <c r="B6865" s="4" t="str">
        <f>IFERROR(__xludf.DUMMYFUNCTION("""COMPUTED_VALUE"""),"Bash/Shell/PowerShell;Go;HTML/CSS")</f>
        <v>Bash/Shell/PowerShell;Go;HTML/CSS</v>
      </c>
    </row>
    <row r="6866">
      <c r="A6866" s="3">
        <v>6865.0</v>
      </c>
      <c r="B6866" s="4" t="str">
        <f>IFERROR(__xludf.DUMMYFUNCTION("""COMPUTED_VALUE"""),"HTML/CSS;JavaScript")</f>
        <v>HTML/CSS;JavaScript</v>
      </c>
    </row>
    <row r="6867">
      <c r="A6867" s="3">
        <v>6866.0</v>
      </c>
      <c r="B6867" s="4" t="str">
        <f>IFERROR(__xludf.DUMMYFUNCTION("""COMPUTED_VALUE"""),"C#;HTML/CSS;JavaScript;SQL;VBA")</f>
        <v>C#;HTML/CSS;JavaScript;SQL;VBA</v>
      </c>
    </row>
    <row r="6868">
      <c r="A6868" s="3">
        <v>6867.0</v>
      </c>
      <c r="B6868" s="4" t="str">
        <f>IFERROR(__xludf.DUMMYFUNCTION("""COMPUTED_VALUE"""),"C#;HTML/CSS;JavaScript;PHP;Python;Ruby;SQL;TypeScript;VBA")</f>
        <v>C#;HTML/CSS;JavaScript;PHP;Python;Ruby;SQL;TypeScript;VBA</v>
      </c>
    </row>
    <row r="6869">
      <c r="A6869" s="3">
        <v>6868.0</v>
      </c>
      <c r="B6869" s="4" t="str">
        <f>IFERROR(__xludf.DUMMYFUNCTION("""COMPUTED_VALUE"""),"HTML/CSS;JavaScript;PHP;SQL")</f>
        <v>HTML/CSS;JavaScript;PHP;SQL</v>
      </c>
    </row>
    <row r="6870">
      <c r="A6870" s="3">
        <v>6869.0</v>
      </c>
      <c r="B6870" s="4" t="str">
        <f>IFERROR(__xludf.DUMMYFUNCTION("""COMPUTED_VALUE"""),"HTML/CSS;JavaScript")</f>
        <v>HTML/CSS;JavaScript</v>
      </c>
    </row>
    <row r="6871">
      <c r="A6871" s="3">
        <v>6870.0</v>
      </c>
      <c r="B6871" s="4" t="str">
        <f>IFERROR(__xludf.DUMMYFUNCTION("""COMPUTED_VALUE"""),"HTML/CSS;JavaScript;Kotlin;PHP;Python;SQL")</f>
        <v>HTML/CSS;JavaScript;Kotlin;PHP;Python;SQL</v>
      </c>
    </row>
    <row r="6872">
      <c r="A6872" s="3">
        <v>6871.0</v>
      </c>
      <c r="B6872" s="4" t="str">
        <f>IFERROR(__xludf.DUMMYFUNCTION("""COMPUTED_VALUE"""),"C#;HTML/CSS;JavaScript")</f>
        <v>C#;HTML/CSS;JavaScript</v>
      </c>
    </row>
    <row r="6873">
      <c r="A6873" s="3">
        <v>6872.0</v>
      </c>
      <c r="B6873" s="4" t="str">
        <f>IFERROR(__xludf.DUMMYFUNCTION("""COMPUTED_VALUE"""),"HTML/CSS;JavaScript;PHP;Rust;SQL")</f>
        <v>HTML/CSS;JavaScript;PHP;Rust;SQL</v>
      </c>
    </row>
    <row r="6874">
      <c r="A6874" s="3">
        <v>6873.0</v>
      </c>
      <c r="B6874" s="4" t="str">
        <f>IFERROR(__xludf.DUMMYFUNCTION("""COMPUTED_VALUE"""),"Assembly;Bash/Shell/PowerShell;C++;C#")</f>
        <v>Assembly;Bash/Shell/PowerShell;C++;C#</v>
      </c>
    </row>
    <row r="6875">
      <c r="A6875" s="3">
        <v>6874.0</v>
      </c>
      <c r="B6875" s="4" t="str">
        <f>IFERROR(__xludf.DUMMYFUNCTION("""COMPUTED_VALUE"""),"C;C++;C#;HTML/CSS;Java;JavaScript;PHP;Python;SQL;Swift")</f>
        <v>C;C++;C#;HTML/CSS;Java;JavaScript;PHP;Python;SQL;Swift</v>
      </c>
    </row>
    <row r="6876">
      <c r="A6876" s="3">
        <v>6875.0</v>
      </c>
      <c r="B6876" s="4" t="str">
        <f>IFERROR(__xludf.DUMMYFUNCTION("""COMPUTED_VALUE"""),"Bash/Shell/PowerShell;C#;HTML/CSS;JavaScript;SQL;TypeScript")</f>
        <v>Bash/Shell/PowerShell;C#;HTML/CSS;JavaScript;SQL;TypeScript</v>
      </c>
    </row>
    <row r="6877">
      <c r="A6877" s="3">
        <v>6876.0</v>
      </c>
      <c r="B6877" s="4" t="str">
        <f>IFERROR(__xludf.DUMMYFUNCTION("""COMPUTED_VALUE"""),"Bash/Shell/PowerShell;HTML/CSS;Java;JavaScript;SQL")</f>
        <v>Bash/Shell/PowerShell;HTML/CSS;Java;JavaScript;SQL</v>
      </c>
    </row>
    <row r="6878">
      <c r="A6878" s="3">
        <v>6877.0</v>
      </c>
      <c r="B6878" s="4" t="str">
        <f>IFERROR(__xludf.DUMMYFUNCTION("""COMPUTED_VALUE"""),"Bash/Shell/PowerShell;Go;HTML/CSS;Java;JavaScript;PHP;SQL")</f>
        <v>Bash/Shell/PowerShell;Go;HTML/CSS;Java;JavaScript;PHP;SQL</v>
      </c>
    </row>
    <row r="6879">
      <c r="A6879" s="3">
        <v>6878.0</v>
      </c>
      <c r="B6879" s="4" t="str">
        <f>IFERROR(__xludf.DUMMYFUNCTION("""COMPUTED_VALUE"""),"Bash/Shell/PowerShell;C++;C#;HTML/CSS;Java;JavaScript;Kotlin;Python;SQL")</f>
        <v>Bash/Shell/PowerShell;C++;C#;HTML/CSS;Java;JavaScript;Kotlin;Python;SQL</v>
      </c>
    </row>
    <row r="6880">
      <c r="A6880" s="3">
        <v>6879.0</v>
      </c>
      <c r="B6880" s="4" t="str">
        <f>IFERROR(__xludf.DUMMYFUNCTION("""COMPUTED_VALUE"""),"Bash/Shell/PowerShell;HTML/CSS;JavaScript;Python;R;Ruby;SQL")</f>
        <v>Bash/Shell/PowerShell;HTML/CSS;JavaScript;Python;R;Ruby;SQL</v>
      </c>
    </row>
    <row r="6881">
      <c r="A6881" s="3">
        <v>6880.0</v>
      </c>
      <c r="B6881" s="4" t="str">
        <f>IFERROR(__xludf.DUMMYFUNCTION("""COMPUTED_VALUE"""),"C#;HTML/CSS;JavaScript;SQL;TypeScript")</f>
        <v>C#;HTML/CSS;JavaScript;SQL;TypeScript</v>
      </c>
    </row>
    <row r="6882">
      <c r="A6882" s="3">
        <v>6881.0</v>
      </c>
      <c r="B6882" s="4" t="str">
        <f>IFERROR(__xludf.DUMMYFUNCTION("""COMPUTED_VALUE"""),"Assembly;Bash/Shell/PowerShell;C;C++;Java;JavaScript;Python;SQL")</f>
        <v>Assembly;Bash/Shell/PowerShell;C;C++;Java;JavaScript;Python;SQL</v>
      </c>
    </row>
    <row r="6883">
      <c r="A6883" s="3">
        <v>6882.0</v>
      </c>
      <c r="B6883" s="4" t="str">
        <f>IFERROR(__xludf.DUMMYFUNCTION("""COMPUTED_VALUE"""),"HTML/CSS;JavaScript;PHP;Ruby")</f>
        <v>HTML/CSS;JavaScript;PHP;Ruby</v>
      </c>
    </row>
    <row r="6884">
      <c r="A6884" s="3">
        <v>6883.0</v>
      </c>
      <c r="B6884" s="4" t="str">
        <f>IFERROR(__xludf.DUMMYFUNCTION("""COMPUTED_VALUE"""),"Python")</f>
        <v>Python</v>
      </c>
    </row>
    <row r="6885">
      <c r="A6885" s="3">
        <v>6884.0</v>
      </c>
      <c r="B6885" s="4" t="str">
        <f>IFERROR(__xludf.DUMMYFUNCTION("""COMPUTED_VALUE"""),"Bash/Shell/PowerShell;HTML/CSS;JavaScript;Ruby;SQL")</f>
        <v>Bash/Shell/PowerShell;HTML/CSS;JavaScript;Ruby;SQL</v>
      </c>
    </row>
    <row r="6886">
      <c r="A6886" s="3">
        <v>6885.0</v>
      </c>
      <c r="B6886" s="4" t="str">
        <f>IFERROR(__xludf.DUMMYFUNCTION("""COMPUTED_VALUE"""),"C#")</f>
        <v>C#</v>
      </c>
    </row>
    <row r="6887">
      <c r="A6887" s="3">
        <v>6886.0</v>
      </c>
      <c r="B6887" s="4" t="str">
        <f>IFERROR(__xludf.DUMMYFUNCTION("""COMPUTED_VALUE"""),"Bash/Shell/PowerShell;HTML/CSS;JavaScript;PHP;SQL")</f>
        <v>Bash/Shell/PowerShell;HTML/CSS;JavaScript;PHP;SQL</v>
      </c>
    </row>
    <row r="6888">
      <c r="A6888" s="3">
        <v>6887.0</v>
      </c>
      <c r="B6888" s="4" t="str">
        <f>IFERROR(__xludf.DUMMYFUNCTION("""COMPUTED_VALUE"""),"Bash/Shell/PowerShell;HTML/CSS;Java;JavaScript;PHP;SQL")</f>
        <v>Bash/Shell/PowerShell;HTML/CSS;Java;JavaScript;PHP;SQL</v>
      </c>
    </row>
    <row r="6889">
      <c r="A6889" s="3">
        <v>6888.0</v>
      </c>
      <c r="B6889" s="4" t="str">
        <f>IFERROR(__xludf.DUMMYFUNCTION("""COMPUTED_VALUE"""),"Bash/Shell/PowerShell;HTML/CSS;JavaScript;Python")</f>
        <v>Bash/Shell/PowerShell;HTML/CSS;JavaScript;Python</v>
      </c>
    </row>
    <row r="6890">
      <c r="A6890" s="3">
        <v>6889.0</v>
      </c>
      <c r="B6890" s="4" t="str">
        <f>IFERROR(__xludf.DUMMYFUNCTION("""COMPUTED_VALUE"""),"C;C++;Go;HTML/CSS;JavaScript;PHP;SQL")</f>
        <v>C;C++;Go;HTML/CSS;JavaScript;PHP;SQL</v>
      </c>
    </row>
    <row r="6891">
      <c r="A6891" s="3">
        <v>6890.0</v>
      </c>
      <c r="B6891" s="4" t="str">
        <f>IFERROR(__xludf.DUMMYFUNCTION("""COMPUTED_VALUE"""),"Bash/Shell/PowerShell;HTML/CSS;Java;JavaScript;Kotlin;Python;R;TypeScript")</f>
        <v>Bash/Shell/PowerShell;HTML/CSS;Java;JavaScript;Kotlin;Python;R;TypeScript</v>
      </c>
    </row>
    <row r="6892">
      <c r="A6892" s="3">
        <v>6891.0</v>
      </c>
      <c r="B6892" s="4" t="str">
        <f>IFERROR(__xludf.DUMMYFUNCTION("""COMPUTED_VALUE"""),"Python;R")</f>
        <v>Python;R</v>
      </c>
    </row>
    <row r="6893">
      <c r="A6893" s="3">
        <v>6892.0</v>
      </c>
      <c r="B6893" s="4" t="str">
        <f>IFERROR(__xludf.DUMMYFUNCTION("""COMPUTED_VALUE"""),"Bash/Shell/PowerShell;HTML/CSS;Java;PHP;SQL")</f>
        <v>Bash/Shell/PowerShell;HTML/CSS;Java;PHP;SQL</v>
      </c>
    </row>
    <row r="6894">
      <c r="A6894" s="3">
        <v>6893.0</v>
      </c>
      <c r="B6894" s="4" t="str">
        <f>IFERROR(__xludf.DUMMYFUNCTION("""COMPUTED_VALUE"""),"C#;Python")</f>
        <v>C#;Python</v>
      </c>
    </row>
    <row r="6895">
      <c r="A6895" s="3">
        <v>6894.0</v>
      </c>
      <c r="B6895" s="4" t="str">
        <f>IFERROR(__xludf.DUMMYFUNCTION("""COMPUTED_VALUE"""),"HTML/CSS;Java;JavaScript;SQL;TypeScript")</f>
        <v>HTML/CSS;Java;JavaScript;SQL;TypeScript</v>
      </c>
    </row>
    <row r="6896">
      <c r="A6896" s="3">
        <v>6895.0</v>
      </c>
      <c r="B6896" s="4" t="str">
        <f>IFERROR(__xludf.DUMMYFUNCTION("""COMPUTED_VALUE"""),"Bash/Shell/PowerShell;C#;HTML/CSS;JavaScript;SQL;TypeScript")</f>
        <v>Bash/Shell/PowerShell;C#;HTML/CSS;JavaScript;SQL;TypeScript</v>
      </c>
    </row>
    <row r="6897">
      <c r="A6897" s="3">
        <v>6896.0</v>
      </c>
      <c r="B6897" s="4" t="str">
        <f>IFERROR(__xludf.DUMMYFUNCTION("""COMPUTED_VALUE"""),"Bash/Shell/PowerShell;C++;HTML/CSS;JavaScript;Python;SQL")</f>
        <v>Bash/Shell/PowerShell;C++;HTML/CSS;JavaScript;Python;SQL</v>
      </c>
    </row>
    <row r="6898">
      <c r="A6898" s="3">
        <v>6897.0</v>
      </c>
      <c r="B6898" s="4" t="str">
        <f>IFERROR(__xludf.DUMMYFUNCTION("""COMPUTED_VALUE"""),"C#;Python")</f>
        <v>C#;Python</v>
      </c>
    </row>
    <row r="6899">
      <c r="A6899" s="3">
        <v>6898.0</v>
      </c>
      <c r="B6899" s="4" t="str">
        <f>IFERROR(__xludf.DUMMYFUNCTION("""COMPUTED_VALUE"""),"Java;JavaScript;TypeScript")</f>
        <v>Java;JavaScript;TypeScript</v>
      </c>
    </row>
    <row r="6900">
      <c r="A6900" s="3">
        <v>6899.0</v>
      </c>
      <c r="B6900" s="4" t="str">
        <f>IFERROR(__xludf.DUMMYFUNCTION("""COMPUTED_VALUE"""),"Other(s):")</f>
        <v>Other(s):</v>
      </c>
    </row>
    <row r="6901">
      <c r="A6901" s="3">
        <v>6900.0</v>
      </c>
      <c r="B6901" s="4" t="str">
        <f>IFERROR(__xludf.DUMMYFUNCTION("""COMPUTED_VALUE"""),"C#;HTML/CSS;SQL;TypeScript")</f>
        <v>C#;HTML/CSS;SQL;TypeScript</v>
      </c>
    </row>
    <row r="6902">
      <c r="A6902" s="3">
        <v>6901.0</v>
      </c>
      <c r="B6902" s="4" t="str">
        <f>IFERROR(__xludf.DUMMYFUNCTION("""COMPUTED_VALUE"""),"Bash/Shell/PowerShell;C#;JavaScript;Python;SQL")</f>
        <v>Bash/Shell/PowerShell;C#;JavaScript;Python;SQL</v>
      </c>
    </row>
    <row r="6903">
      <c r="A6903" s="3">
        <v>6902.0</v>
      </c>
      <c r="B6903" s="4" t="str">
        <f>IFERROR(__xludf.DUMMYFUNCTION("""COMPUTED_VALUE"""),"Bash/Shell/PowerShell;C#;HTML/CSS;JavaScript;PHP;SQL")</f>
        <v>Bash/Shell/PowerShell;C#;HTML/CSS;JavaScript;PHP;SQL</v>
      </c>
    </row>
    <row r="6904">
      <c r="A6904" s="3">
        <v>6903.0</v>
      </c>
      <c r="B6904" s="4" t="str">
        <f>IFERROR(__xludf.DUMMYFUNCTION("""COMPUTED_VALUE"""),"C#;HTML/CSS;JavaScript;SQL")</f>
        <v>C#;HTML/CSS;JavaScript;SQL</v>
      </c>
    </row>
    <row r="6905">
      <c r="A6905" s="3">
        <v>6904.0</v>
      </c>
      <c r="B6905" s="4" t="str">
        <f>IFERROR(__xludf.DUMMYFUNCTION("""COMPUTED_VALUE"""),"C#;Java;Kotlin;Python;SQL")</f>
        <v>C#;Java;Kotlin;Python;SQL</v>
      </c>
    </row>
    <row r="6906">
      <c r="A6906" s="3">
        <v>6905.0</v>
      </c>
      <c r="B6906" s="4" t="str">
        <f>IFERROR(__xludf.DUMMYFUNCTION("""COMPUTED_VALUE"""),"Bash/Shell/PowerShell;C++;HTML/CSS;PHP;SQL")</f>
        <v>Bash/Shell/PowerShell;C++;HTML/CSS;PHP;SQL</v>
      </c>
    </row>
    <row r="6907">
      <c r="A6907" s="3">
        <v>6906.0</v>
      </c>
      <c r="B6907" s="4" t="str">
        <f>IFERROR(__xludf.DUMMYFUNCTION("""COMPUTED_VALUE"""),"C++;HTML/CSS;Java;JavaScript;PHP;SQL")</f>
        <v>C++;HTML/CSS;Java;JavaScript;PHP;SQL</v>
      </c>
    </row>
    <row r="6908">
      <c r="A6908" s="3">
        <v>6907.0</v>
      </c>
      <c r="B6908" s="4" t="str">
        <f>IFERROR(__xludf.DUMMYFUNCTION("""COMPUTED_VALUE"""),"Ruby")</f>
        <v>Ruby</v>
      </c>
    </row>
    <row r="6909">
      <c r="A6909" s="3">
        <v>6908.0</v>
      </c>
      <c r="B6909" s="4" t="str">
        <f>IFERROR(__xludf.DUMMYFUNCTION("""COMPUTED_VALUE"""),"Bash/Shell/PowerShell;Dart;Go;JavaScript;Python;Ruby;TypeScript")</f>
        <v>Bash/Shell/PowerShell;Dart;Go;JavaScript;Python;Ruby;TypeScript</v>
      </c>
    </row>
    <row r="6910">
      <c r="A6910" s="3">
        <v>6909.0</v>
      </c>
      <c r="B6910" s="4" t="str">
        <f>IFERROR(__xludf.DUMMYFUNCTION("""COMPUTED_VALUE"""),"HTML/CSS;JavaScript;PHP;SQL")</f>
        <v>HTML/CSS;JavaScript;PHP;SQL</v>
      </c>
    </row>
    <row r="6911">
      <c r="A6911" s="3">
        <v>6910.0</v>
      </c>
      <c r="B6911" s="4" t="str">
        <f>IFERROR(__xludf.DUMMYFUNCTION("""COMPUTED_VALUE"""),"HTML/CSS;Java;JavaScript;SQL")</f>
        <v>HTML/CSS;Java;JavaScript;SQL</v>
      </c>
    </row>
    <row r="6912">
      <c r="A6912" s="3">
        <v>6911.0</v>
      </c>
      <c r="B6912" s="4" t="str">
        <f>IFERROR(__xludf.DUMMYFUNCTION("""COMPUTED_VALUE"""),"HTML/CSS;JavaScript;Other(s):")</f>
        <v>HTML/CSS;JavaScript;Other(s):</v>
      </c>
    </row>
    <row r="6913">
      <c r="A6913" s="3">
        <v>6912.0</v>
      </c>
      <c r="B6913" s="4" t="str">
        <f>IFERROR(__xludf.DUMMYFUNCTION("""COMPUTED_VALUE"""),"SQL")</f>
        <v>SQL</v>
      </c>
    </row>
    <row r="6914">
      <c r="A6914" s="3">
        <v>6913.0</v>
      </c>
      <c r="B6914" s="4" t="str">
        <f>IFERROR(__xludf.DUMMYFUNCTION("""COMPUTED_VALUE"""),"Bash/Shell/PowerShell;HTML/CSS;JavaScript;Python;R;Ruby;SQL")</f>
        <v>Bash/Shell/PowerShell;HTML/CSS;JavaScript;Python;R;Ruby;SQL</v>
      </c>
    </row>
    <row r="6915">
      <c r="A6915" s="3">
        <v>6914.0</v>
      </c>
      <c r="B6915" s="4" t="str">
        <f>IFERROR(__xludf.DUMMYFUNCTION("""COMPUTED_VALUE"""),"Objective-C;Swift")</f>
        <v>Objective-C;Swift</v>
      </c>
    </row>
    <row r="6916">
      <c r="A6916" s="3">
        <v>6915.0</v>
      </c>
      <c r="B6916" s="4" t="str">
        <f>IFERROR(__xludf.DUMMYFUNCTION("""COMPUTED_VALUE"""),"C++;HTML/CSS;JavaScript;Python")</f>
        <v>C++;HTML/CSS;JavaScript;Python</v>
      </c>
    </row>
    <row r="6917">
      <c r="A6917" s="3">
        <v>6916.0</v>
      </c>
      <c r="B6917" s="4" t="str">
        <f>IFERROR(__xludf.DUMMYFUNCTION("""COMPUTED_VALUE"""),"Bash/Shell/PowerShell;HTML/CSS;JavaScript;PHP;SQL;TypeScript")</f>
        <v>Bash/Shell/PowerShell;HTML/CSS;JavaScript;PHP;SQL;TypeScript</v>
      </c>
    </row>
    <row r="6918">
      <c r="A6918" s="3">
        <v>6917.0</v>
      </c>
      <c r="B6918" s="4" t="str">
        <f>IFERROR(__xludf.DUMMYFUNCTION("""COMPUTED_VALUE"""),"Bash/Shell/PowerShell;C#;HTML/CSS;JavaScript;SQL;WebAssembly")</f>
        <v>Bash/Shell/PowerShell;C#;HTML/CSS;JavaScript;SQL;WebAssembly</v>
      </c>
    </row>
    <row r="6919">
      <c r="A6919" s="3">
        <v>6918.0</v>
      </c>
      <c r="B6919" s="4" t="str">
        <f>IFERROR(__xludf.DUMMYFUNCTION("""COMPUTED_VALUE"""),"HTML/CSS;Java;JavaScript;VBA")</f>
        <v>HTML/CSS;Java;JavaScript;VBA</v>
      </c>
    </row>
    <row r="6920">
      <c r="A6920" s="3">
        <v>6919.0</v>
      </c>
      <c r="B6920" s="4" t="str">
        <f>IFERROR(__xludf.DUMMYFUNCTION("""COMPUTED_VALUE"""),"HTML/CSS;JavaScript;Python")</f>
        <v>HTML/CSS;JavaScript;Python</v>
      </c>
    </row>
    <row r="6921">
      <c r="A6921" s="3">
        <v>6920.0</v>
      </c>
      <c r="B6921" s="4" t="str">
        <f>IFERROR(__xludf.DUMMYFUNCTION("""COMPUTED_VALUE"""),"Bash/Shell/PowerShell;C#;HTML/CSS;JavaScript;SQL")</f>
        <v>Bash/Shell/PowerShell;C#;HTML/CSS;JavaScript;SQL</v>
      </c>
    </row>
    <row r="6922">
      <c r="A6922" s="3">
        <v>6921.0</v>
      </c>
      <c r="B6922" s="4" t="str">
        <f>IFERROR(__xludf.DUMMYFUNCTION("""COMPUTED_VALUE"""),"Bash/Shell/PowerShell;HTML/CSS;Java;JavaScript;SQL")</f>
        <v>Bash/Shell/PowerShell;HTML/CSS;Java;JavaScript;SQL</v>
      </c>
    </row>
    <row r="6923">
      <c r="A6923" s="3">
        <v>6922.0</v>
      </c>
      <c r="B6923" s="4" t="str">
        <f>IFERROR(__xludf.DUMMYFUNCTION("""COMPUTED_VALUE"""),"C;HTML/CSS;Java;JavaScript;SQL")</f>
        <v>C;HTML/CSS;Java;JavaScript;SQL</v>
      </c>
    </row>
    <row r="6924">
      <c r="A6924" s="3">
        <v>6923.0</v>
      </c>
      <c r="B6924" s="4" t="str">
        <f>IFERROR(__xludf.DUMMYFUNCTION("""COMPUTED_VALUE"""),"Bash/Shell/PowerShell;C#;Go;HTML/CSS;JavaScript;R;SQL;WebAssembly")</f>
        <v>Bash/Shell/PowerShell;C#;Go;HTML/CSS;JavaScript;R;SQL;WebAssembly</v>
      </c>
    </row>
    <row r="6925">
      <c r="A6925" s="3">
        <v>6924.0</v>
      </c>
      <c r="B6925" s="4" t="str">
        <f>IFERROR(__xludf.DUMMYFUNCTION("""COMPUTED_VALUE"""),"Java")</f>
        <v>Java</v>
      </c>
    </row>
    <row r="6926">
      <c r="A6926" s="3">
        <v>6925.0</v>
      </c>
      <c r="B6926" s="4" t="str">
        <f>IFERROR(__xludf.DUMMYFUNCTION("""COMPUTED_VALUE"""),"C#;HTML/CSS;Java;JavaScript;PHP;Python;TypeScript")</f>
        <v>C#;HTML/CSS;Java;JavaScript;PHP;Python;TypeScript</v>
      </c>
    </row>
    <row r="6927">
      <c r="A6927" s="3">
        <v>6926.0</v>
      </c>
      <c r="B6927" s="4" t="str">
        <f>IFERROR(__xludf.DUMMYFUNCTION("""COMPUTED_VALUE"""),"Bash/Shell/PowerShell;C#;HTML/CSS;Java;JavaScript;PHP;Python;R;Ruby;SQL;VBA")</f>
        <v>Bash/Shell/PowerShell;C#;HTML/CSS;Java;JavaScript;PHP;Python;R;Ruby;SQL;VBA</v>
      </c>
    </row>
    <row r="6928">
      <c r="A6928" s="3">
        <v>6927.0</v>
      </c>
      <c r="B6928" s="4" t="str">
        <f>IFERROR(__xludf.DUMMYFUNCTION("""COMPUTED_VALUE"""),"Bash/Shell/PowerShell;C;C++;C#;HTML/CSS;JavaScript;TypeScript")</f>
        <v>Bash/Shell/PowerShell;C;C++;C#;HTML/CSS;JavaScript;TypeScript</v>
      </c>
    </row>
    <row r="6929">
      <c r="A6929" s="3">
        <v>6928.0</v>
      </c>
      <c r="B6929" s="4" t="str">
        <f>IFERROR(__xludf.DUMMYFUNCTION("""COMPUTED_VALUE"""),"C#;HTML/CSS;Java;JavaScript;SQL;VBA")</f>
        <v>C#;HTML/CSS;Java;JavaScript;SQL;VBA</v>
      </c>
    </row>
    <row r="6930">
      <c r="A6930" s="3">
        <v>6929.0</v>
      </c>
      <c r="B6930" s="4" t="str">
        <f>IFERROR(__xludf.DUMMYFUNCTION("""COMPUTED_VALUE"""),"C#;HTML/CSS;JavaScript;PHP;SQL;TypeScript")</f>
        <v>C#;HTML/CSS;JavaScript;PHP;SQL;TypeScript</v>
      </c>
    </row>
    <row r="6931">
      <c r="A6931" s="3">
        <v>6930.0</v>
      </c>
      <c r="B6931" s="4" t="str">
        <f>IFERROR(__xludf.DUMMYFUNCTION("""COMPUTED_VALUE"""),"Bash/Shell/PowerShell;HTML/CSS;Java;JavaScript;SQL")</f>
        <v>Bash/Shell/PowerShell;HTML/CSS;Java;JavaScript;SQL</v>
      </c>
    </row>
    <row r="6932">
      <c r="A6932" s="3">
        <v>6931.0</v>
      </c>
      <c r="B6932" s="4" t="str">
        <f>IFERROR(__xludf.DUMMYFUNCTION("""COMPUTED_VALUE"""),"C;C++;Python")</f>
        <v>C;C++;Python</v>
      </c>
    </row>
    <row r="6933">
      <c r="A6933" s="3">
        <v>6932.0</v>
      </c>
      <c r="B6933" s="4" t="str">
        <f>IFERROR(__xludf.DUMMYFUNCTION("""COMPUTED_VALUE"""),"Bash/Shell/PowerShell;HTML/CSS;JavaScript;PHP;SQL;TypeScript")</f>
        <v>Bash/Shell/PowerShell;HTML/CSS;JavaScript;PHP;SQL;TypeScript</v>
      </c>
    </row>
    <row r="6934">
      <c r="A6934" s="3">
        <v>6933.0</v>
      </c>
      <c r="B6934" s="4" t="str">
        <f>IFERROR(__xludf.DUMMYFUNCTION("""COMPUTED_VALUE"""),"HTML/CSS;JavaScript;PHP;SQL")</f>
        <v>HTML/CSS;JavaScript;PHP;SQL</v>
      </c>
    </row>
    <row r="6935">
      <c r="A6935" s="3">
        <v>6934.0</v>
      </c>
      <c r="B6935" s="4" t="str">
        <f>IFERROR(__xludf.DUMMYFUNCTION("""COMPUTED_VALUE"""),"HTML/CSS;PHP;R;Other(s):")</f>
        <v>HTML/CSS;PHP;R;Other(s):</v>
      </c>
    </row>
    <row r="6936">
      <c r="A6936" s="3">
        <v>6935.0</v>
      </c>
      <c r="B6936" s="4" t="str">
        <f>IFERROR(__xludf.DUMMYFUNCTION("""COMPUTED_VALUE"""),"Bash/Shell/PowerShell;C;HTML/CSS;JavaScript;PHP;SQL")</f>
        <v>Bash/Shell/PowerShell;C;HTML/CSS;JavaScript;PHP;SQL</v>
      </c>
    </row>
    <row r="6937">
      <c r="A6937" s="3">
        <v>6936.0</v>
      </c>
      <c r="B6937" s="4" t="str">
        <f>IFERROR(__xludf.DUMMYFUNCTION("""COMPUTED_VALUE"""),"Bash/Shell/PowerShell;Java;Scala;SQL")</f>
        <v>Bash/Shell/PowerShell;Java;Scala;SQL</v>
      </c>
    </row>
    <row r="6938">
      <c r="A6938" s="3">
        <v>6937.0</v>
      </c>
      <c r="B6938" s="4" t="str">
        <f>IFERROR(__xludf.DUMMYFUNCTION("""COMPUTED_VALUE"""),"C#;SQL")</f>
        <v>C#;SQL</v>
      </c>
    </row>
    <row r="6939">
      <c r="A6939" s="3">
        <v>6938.0</v>
      </c>
      <c r="B6939" s="4" t="str">
        <f>IFERROR(__xludf.DUMMYFUNCTION("""COMPUTED_VALUE"""),"Python")</f>
        <v>Python</v>
      </c>
    </row>
    <row r="6940">
      <c r="A6940" s="3">
        <v>6939.0</v>
      </c>
      <c r="B6940" s="4" t="str">
        <f>IFERROR(__xludf.DUMMYFUNCTION("""COMPUTED_VALUE"""),"C;C++;C#;HTML/CSS;JavaScript;PHP;SQL;TypeScript")</f>
        <v>C;C++;C#;HTML/CSS;JavaScript;PHP;SQL;TypeScript</v>
      </c>
    </row>
    <row r="6941">
      <c r="A6941" s="3">
        <v>6940.0</v>
      </c>
      <c r="B6941" s="4" t="str">
        <f>IFERROR(__xludf.DUMMYFUNCTION("""COMPUTED_VALUE"""),"C#;HTML/CSS;JavaScript;SQL;TypeScript")</f>
        <v>C#;HTML/CSS;JavaScript;SQL;TypeScript</v>
      </c>
    </row>
    <row r="6942">
      <c r="A6942" s="3">
        <v>6941.0</v>
      </c>
      <c r="B6942" s="4" t="str">
        <f>IFERROR(__xludf.DUMMYFUNCTION("""COMPUTED_VALUE"""),"C++")</f>
        <v>C++</v>
      </c>
    </row>
    <row r="6943">
      <c r="A6943" s="3">
        <v>6942.0</v>
      </c>
      <c r="B6943" s="4" t="str">
        <f>IFERROR(__xludf.DUMMYFUNCTION("""COMPUTED_VALUE"""),"Bash/Shell/PowerShell;HTML/CSS;Java;JavaScript;Python;SQL")</f>
        <v>Bash/Shell/PowerShell;HTML/CSS;Java;JavaScript;Python;SQL</v>
      </c>
    </row>
    <row r="6944">
      <c r="A6944" s="3">
        <v>6943.0</v>
      </c>
      <c r="B6944" s="4" t="str">
        <f>IFERROR(__xludf.DUMMYFUNCTION("""COMPUTED_VALUE"""),"HTML/CSS;JavaScript;PHP;SQL")</f>
        <v>HTML/CSS;JavaScript;PHP;SQL</v>
      </c>
    </row>
    <row r="6945">
      <c r="A6945" s="3">
        <v>6944.0</v>
      </c>
      <c r="B6945" s="4" t="str">
        <f>IFERROR(__xludf.DUMMYFUNCTION("""COMPUTED_VALUE"""),"C;C++;Java;JavaScript;Python")</f>
        <v>C;C++;Java;JavaScript;Python</v>
      </c>
    </row>
    <row r="6946">
      <c r="A6946" s="3">
        <v>6945.0</v>
      </c>
      <c r="B6946" s="4" t="str">
        <f>IFERROR(__xludf.DUMMYFUNCTION("""COMPUTED_VALUE"""),"HTML/CSS;JavaScript")</f>
        <v>HTML/CSS;JavaScript</v>
      </c>
    </row>
    <row r="6947">
      <c r="A6947" s="3">
        <v>6946.0</v>
      </c>
      <c r="B6947" s="4" t="str">
        <f>IFERROR(__xludf.DUMMYFUNCTION("""COMPUTED_VALUE"""),"C#;JavaScript;PHP;SQL")</f>
        <v>C#;JavaScript;PHP;SQL</v>
      </c>
    </row>
    <row r="6948">
      <c r="A6948" s="3">
        <v>6947.0</v>
      </c>
      <c r="B6948" s="4" t="str">
        <f>IFERROR(__xludf.DUMMYFUNCTION("""COMPUTED_VALUE"""),"Bash/Shell/PowerShell;C#;HTML/CSS;JavaScript;SQL;TypeScript;VBA")</f>
        <v>Bash/Shell/PowerShell;C#;HTML/CSS;JavaScript;SQL;TypeScript;VBA</v>
      </c>
    </row>
    <row r="6949">
      <c r="A6949" s="3">
        <v>6948.0</v>
      </c>
      <c r="B6949" s="4" t="str">
        <f>IFERROR(__xludf.DUMMYFUNCTION("""COMPUTED_VALUE"""),"Bash/Shell/PowerShell;C;C++;Java")</f>
        <v>Bash/Shell/PowerShell;C;C++;Java</v>
      </c>
    </row>
    <row r="6950">
      <c r="A6950" s="3">
        <v>6949.0</v>
      </c>
      <c r="B6950" s="4" t="str">
        <f>IFERROR(__xludf.DUMMYFUNCTION("""COMPUTED_VALUE"""),"Bash/Shell/PowerShell;Java;JavaScript")</f>
        <v>Bash/Shell/PowerShell;Java;JavaScript</v>
      </c>
    </row>
    <row r="6951">
      <c r="A6951" s="3">
        <v>6950.0</v>
      </c>
      <c r="B6951" s="4" t="str">
        <f>IFERROR(__xludf.DUMMYFUNCTION("""COMPUTED_VALUE"""),"Bash/Shell/PowerShell;HTML/CSS;JavaScript;PHP")</f>
        <v>Bash/Shell/PowerShell;HTML/CSS;JavaScript;PHP</v>
      </c>
    </row>
    <row r="6952">
      <c r="A6952" s="3">
        <v>6951.0</v>
      </c>
      <c r="B6952" s="4" t="str">
        <f>IFERROR(__xludf.DUMMYFUNCTION("""COMPUTED_VALUE"""),"Bash/Shell/PowerShell;C#;HTML/CSS;JavaScript;PHP;SQL")</f>
        <v>Bash/Shell/PowerShell;C#;HTML/CSS;JavaScript;PHP;SQL</v>
      </c>
    </row>
    <row r="6953">
      <c r="A6953" s="3">
        <v>6952.0</v>
      </c>
      <c r="B6953" s="4" t="str">
        <f>IFERROR(__xludf.DUMMYFUNCTION("""COMPUTED_VALUE"""),"C#;HTML/CSS;JavaScript;Python")</f>
        <v>C#;HTML/CSS;JavaScript;Python</v>
      </c>
    </row>
    <row r="6954">
      <c r="A6954" s="3">
        <v>6953.0</v>
      </c>
      <c r="B6954" s="4" t="str">
        <f>IFERROR(__xludf.DUMMYFUNCTION("""COMPUTED_VALUE"""),"Bash/Shell/PowerShell;C#;HTML/CSS;JavaScript;SQL;TypeScript;WebAssembly")</f>
        <v>Bash/Shell/PowerShell;C#;HTML/CSS;JavaScript;SQL;TypeScript;WebAssembly</v>
      </c>
    </row>
    <row r="6955">
      <c r="A6955" s="3">
        <v>6954.0</v>
      </c>
      <c r="B6955" s="4" t="str">
        <f>IFERROR(__xludf.DUMMYFUNCTION("""COMPUTED_VALUE"""),"Assembly;C;Dart;JavaScript;Other(s):")</f>
        <v>Assembly;C;Dart;JavaScript;Other(s):</v>
      </c>
    </row>
    <row r="6956">
      <c r="A6956" s="3">
        <v>6955.0</v>
      </c>
      <c r="B6956" s="4" t="str">
        <f>IFERROR(__xludf.DUMMYFUNCTION("""COMPUTED_VALUE"""),"Assembly;Bash/Shell/PowerShell;C++;HTML/CSS;Java;JavaScript;Python;Ruby")</f>
        <v>Assembly;Bash/Shell/PowerShell;C++;HTML/CSS;Java;JavaScript;Python;Ruby</v>
      </c>
    </row>
    <row r="6957">
      <c r="A6957" s="3">
        <v>6956.0</v>
      </c>
      <c r="B6957" s="4" t="str">
        <f>IFERROR(__xludf.DUMMYFUNCTION("""COMPUTED_VALUE"""),"Assembly;Go;Java;Rust")</f>
        <v>Assembly;Go;Java;Rust</v>
      </c>
    </row>
    <row r="6958">
      <c r="A6958" s="3">
        <v>6957.0</v>
      </c>
      <c r="B6958" s="4" t="str">
        <f>IFERROR(__xludf.DUMMYFUNCTION("""COMPUTED_VALUE"""),"C++;HTML/CSS;Java;JavaScript;SQL")</f>
        <v>C++;HTML/CSS;Java;JavaScript;SQL</v>
      </c>
    </row>
    <row r="6959">
      <c r="A6959" s="3">
        <v>6958.0</v>
      </c>
      <c r="B6959" s="4" t="str">
        <f>IFERROR(__xludf.DUMMYFUNCTION("""COMPUTED_VALUE"""),"Bash/Shell/PowerShell;C;C++;Erlang;Go;Java;JavaScript;Python;R;Rust;Scala;SQL;TypeScript")</f>
        <v>Bash/Shell/PowerShell;C;C++;Erlang;Go;Java;JavaScript;Python;R;Rust;Scala;SQL;TypeScript</v>
      </c>
    </row>
    <row r="6960">
      <c r="A6960" s="3">
        <v>6959.0</v>
      </c>
      <c r="B6960" s="4" t="str">
        <f>IFERROR(__xludf.DUMMYFUNCTION("""COMPUTED_VALUE"""),"C;C++;Go;HTML/CSS;Java;JavaScript;Python;SQL")</f>
        <v>C;C++;Go;HTML/CSS;Java;JavaScript;Python;SQL</v>
      </c>
    </row>
    <row r="6961">
      <c r="A6961" s="3">
        <v>6960.0</v>
      </c>
      <c r="B6961" s="4" t="str">
        <f>IFERROR(__xludf.DUMMYFUNCTION("""COMPUTED_VALUE"""),"Assembly;C;C++;C#;HTML/CSS;Java;JavaScript;Objective-C;Python;SQL;VBA")</f>
        <v>Assembly;C;C++;C#;HTML/CSS;Java;JavaScript;Objective-C;Python;SQL;VBA</v>
      </c>
    </row>
    <row r="6962">
      <c r="A6962" s="3">
        <v>6961.0</v>
      </c>
      <c r="B6962" s="4" t="str">
        <f>IFERROR(__xludf.DUMMYFUNCTION("""COMPUTED_VALUE"""),"Bash/Shell/PowerShell;C#;HTML/CSS;Java;JavaScript;Python;SQL")</f>
        <v>Bash/Shell/PowerShell;C#;HTML/CSS;Java;JavaScript;Python;SQL</v>
      </c>
    </row>
    <row r="6963">
      <c r="A6963" s="3">
        <v>6962.0</v>
      </c>
      <c r="B6963" s="4" t="str">
        <f>IFERROR(__xludf.DUMMYFUNCTION("""COMPUTED_VALUE"""),"C#;JavaScript;TypeScript")</f>
        <v>C#;JavaScript;TypeScript</v>
      </c>
    </row>
    <row r="6964">
      <c r="A6964" s="3">
        <v>6963.0</v>
      </c>
      <c r="B6964" s="4" t="str">
        <f>IFERROR(__xludf.DUMMYFUNCTION("""COMPUTED_VALUE"""),"C;C++;C#;HTML/CSS;Java;JavaScript;PHP;SQL")</f>
        <v>C;C++;C#;HTML/CSS;Java;JavaScript;PHP;SQL</v>
      </c>
    </row>
    <row r="6965">
      <c r="A6965" s="3">
        <v>6964.0</v>
      </c>
      <c r="B6965" s="4" t="str">
        <f>IFERROR(__xludf.DUMMYFUNCTION("""COMPUTED_VALUE"""),"HTML/CSS;JavaScript;Python")</f>
        <v>HTML/CSS;JavaScript;Python</v>
      </c>
    </row>
    <row r="6966">
      <c r="A6966" s="3">
        <v>6965.0</v>
      </c>
      <c r="B6966" s="4" t="str">
        <f>IFERROR(__xludf.DUMMYFUNCTION("""COMPUTED_VALUE"""),"Bash/Shell/PowerShell;C#;SQL;VBA")</f>
        <v>Bash/Shell/PowerShell;C#;SQL;VBA</v>
      </c>
    </row>
    <row r="6967">
      <c r="A6967" s="3">
        <v>6966.0</v>
      </c>
      <c r="B6967" s="4" t="str">
        <f>IFERROR(__xludf.DUMMYFUNCTION("""COMPUTED_VALUE"""),"C++;C#;HTML/CSS;JavaScript;PHP;Python;SQL;Swift;VBA")</f>
        <v>C++;C#;HTML/CSS;JavaScript;PHP;Python;SQL;Swift;VBA</v>
      </c>
    </row>
    <row r="6968">
      <c r="A6968" s="3">
        <v>6967.0</v>
      </c>
      <c r="B6968" s="4" t="str">
        <f>IFERROR(__xludf.DUMMYFUNCTION("""COMPUTED_VALUE"""),"Bash/Shell/PowerShell;Go;HTML/CSS;JavaScript;Python;SQL")</f>
        <v>Bash/Shell/PowerShell;Go;HTML/CSS;JavaScript;Python;SQL</v>
      </c>
    </row>
    <row r="6969">
      <c r="A6969" s="3">
        <v>6968.0</v>
      </c>
      <c r="B6969" s="4" t="str">
        <f>IFERROR(__xludf.DUMMYFUNCTION("""COMPUTED_VALUE"""),"Bash/Shell/PowerShell;C;C++;Go;HTML/CSS;Java;JavaScript;Objective-C;Python;Scala;Swift;WebAssembly")</f>
        <v>Bash/Shell/PowerShell;C;C++;Go;HTML/CSS;Java;JavaScript;Objective-C;Python;Scala;Swift;WebAssembly</v>
      </c>
    </row>
    <row r="6970">
      <c r="A6970" s="3">
        <v>6969.0</v>
      </c>
      <c r="B6970" s="4" t="str">
        <f>IFERROR(__xludf.DUMMYFUNCTION("""COMPUTED_VALUE"""),"Elixir;Python")</f>
        <v>Elixir;Python</v>
      </c>
    </row>
    <row r="6971">
      <c r="A6971" s="3">
        <v>6970.0</v>
      </c>
      <c r="B6971" s="4" t="str">
        <f>IFERROR(__xludf.DUMMYFUNCTION("""COMPUTED_VALUE"""),"C#")</f>
        <v>C#</v>
      </c>
    </row>
    <row r="6972">
      <c r="A6972" s="3">
        <v>6971.0</v>
      </c>
      <c r="B6972" s="4" t="str">
        <f>IFERROR(__xludf.DUMMYFUNCTION("""COMPUTED_VALUE"""),"C#;HTML/CSS;JavaScript;Python;SQL;TypeScript")</f>
        <v>C#;HTML/CSS;JavaScript;Python;SQL;TypeScript</v>
      </c>
    </row>
    <row r="6973">
      <c r="A6973" s="3">
        <v>6972.0</v>
      </c>
      <c r="B6973" s="4" t="str">
        <f>IFERROR(__xludf.DUMMYFUNCTION("""COMPUTED_VALUE"""),"JavaScript;Python")</f>
        <v>JavaScript;Python</v>
      </c>
    </row>
    <row r="6974">
      <c r="A6974" s="3">
        <v>6973.0</v>
      </c>
      <c r="B6974" s="4" t="str">
        <f>IFERROR(__xludf.DUMMYFUNCTION("""COMPUTED_VALUE"""),"Bash/Shell/PowerShell;C;C++;Java;JavaScript;PHP;SQL;TypeScript")</f>
        <v>Bash/Shell/PowerShell;C;C++;Java;JavaScript;PHP;SQL;TypeScript</v>
      </c>
    </row>
    <row r="6975">
      <c r="A6975" s="3">
        <v>6974.0</v>
      </c>
      <c r="B6975" s="4" t="str">
        <f>IFERROR(__xludf.DUMMYFUNCTION("""COMPUTED_VALUE"""),"Assembly;C;C++;HTML/CSS;JavaScript;PHP;SQL")</f>
        <v>Assembly;C;C++;HTML/CSS;JavaScript;PHP;SQL</v>
      </c>
    </row>
    <row r="6976">
      <c r="A6976" s="3">
        <v>6975.0</v>
      </c>
      <c r="B6976" s="4" t="str">
        <f>IFERROR(__xludf.DUMMYFUNCTION("""COMPUTED_VALUE"""),"HTML/CSS;JavaScript;PHP")</f>
        <v>HTML/CSS;JavaScript;PHP</v>
      </c>
    </row>
    <row r="6977">
      <c r="A6977" s="3">
        <v>6976.0</v>
      </c>
      <c r="B6977" s="4" t="str">
        <f>IFERROR(__xludf.DUMMYFUNCTION("""COMPUTED_VALUE"""),"HTML/CSS;Java;JavaScript;Python;SQL")</f>
        <v>HTML/CSS;Java;JavaScript;Python;SQL</v>
      </c>
    </row>
    <row r="6978">
      <c r="A6978" s="3">
        <v>6977.0</v>
      </c>
      <c r="B6978" s="4" t="str">
        <f>IFERROR(__xludf.DUMMYFUNCTION("""COMPUTED_VALUE"""),"Java")</f>
        <v>Java</v>
      </c>
    </row>
    <row r="6979">
      <c r="A6979" s="3">
        <v>6978.0</v>
      </c>
      <c r="B6979" s="4" t="str">
        <f>IFERROR(__xludf.DUMMYFUNCTION("""COMPUTED_VALUE"""),"Bash/Shell/PowerShell;C#;HTML/CSS;Java;JavaScript;SQL")</f>
        <v>Bash/Shell/PowerShell;C#;HTML/CSS;Java;JavaScript;SQL</v>
      </c>
    </row>
    <row r="6980">
      <c r="A6980" s="3">
        <v>6979.0</v>
      </c>
      <c r="B6980" s="4" t="str">
        <f>IFERROR(__xludf.DUMMYFUNCTION("""COMPUTED_VALUE"""),"Assembly;Bash/Shell/PowerShell;C;C++;C#;Clojure;Dart;Elixir;WebAssembly;Other(s):")</f>
        <v>Assembly;Bash/Shell/PowerShell;C;C++;C#;Clojure;Dart;Elixir;WebAssembly;Other(s):</v>
      </c>
    </row>
    <row r="6981">
      <c r="A6981" s="3">
        <v>6980.0</v>
      </c>
      <c r="B6981" s="4" t="str">
        <f>IFERROR(__xludf.DUMMYFUNCTION("""COMPUTED_VALUE"""),"Bash/Shell/PowerShell;C#;JavaScript;Python;SQL;TypeScript")</f>
        <v>Bash/Shell/PowerShell;C#;JavaScript;Python;SQL;TypeScript</v>
      </c>
    </row>
    <row r="6982">
      <c r="A6982" s="3">
        <v>6981.0</v>
      </c>
      <c r="B6982" s="4" t="str">
        <f>IFERROR(__xludf.DUMMYFUNCTION("""COMPUTED_VALUE"""),"C#;Go;HTML/CSS;Java;JavaScript;Python;Rust;SQL;TypeScript")</f>
        <v>C#;Go;HTML/CSS;Java;JavaScript;Python;Rust;SQL;TypeScript</v>
      </c>
    </row>
    <row r="6983">
      <c r="A6983" s="3">
        <v>6982.0</v>
      </c>
      <c r="B6983" s="4" t="str">
        <f>IFERROR(__xludf.DUMMYFUNCTION("""COMPUTED_VALUE"""),"Bash/Shell/PowerShell;Java;JavaScript;Python;Scala")</f>
        <v>Bash/Shell/PowerShell;Java;JavaScript;Python;Scala</v>
      </c>
    </row>
    <row r="6984">
      <c r="A6984" s="3">
        <v>6983.0</v>
      </c>
      <c r="B6984" s="4" t="str">
        <f>IFERROR(__xludf.DUMMYFUNCTION("""COMPUTED_VALUE"""),"HTML/CSS;Java;SQL")</f>
        <v>HTML/CSS;Java;SQL</v>
      </c>
    </row>
    <row r="6985">
      <c r="A6985" s="3">
        <v>6984.0</v>
      </c>
      <c r="B6985" s="4" t="str">
        <f>IFERROR(__xludf.DUMMYFUNCTION("""COMPUTED_VALUE"""),"JavaScript;PHP;Python;SQL")</f>
        <v>JavaScript;PHP;Python;SQL</v>
      </c>
    </row>
    <row r="6986">
      <c r="A6986" s="3">
        <v>6985.0</v>
      </c>
      <c r="B6986" s="4" t="str">
        <f>IFERROR(__xludf.DUMMYFUNCTION("""COMPUTED_VALUE"""),"Bash/Shell/PowerShell;C#;HTML/CSS;JavaScript;SQL;TypeScript")</f>
        <v>Bash/Shell/PowerShell;C#;HTML/CSS;JavaScript;SQL;TypeScript</v>
      </c>
    </row>
    <row r="6987">
      <c r="A6987" s="3">
        <v>6986.0</v>
      </c>
      <c r="B6987" s="4" t="str">
        <f>IFERROR(__xludf.DUMMYFUNCTION("""COMPUTED_VALUE"""),"C#;JavaScript;Ruby;Rust")</f>
        <v>C#;JavaScript;Ruby;Rust</v>
      </c>
    </row>
    <row r="6988">
      <c r="A6988" s="3">
        <v>6987.0</v>
      </c>
      <c r="B6988" s="4" t="str">
        <f>IFERROR(__xludf.DUMMYFUNCTION("""COMPUTED_VALUE"""),"Bash/Shell/PowerShell;C#;F#;SQL")</f>
        <v>Bash/Shell/PowerShell;C#;F#;SQL</v>
      </c>
    </row>
    <row r="6989">
      <c r="A6989" s="3">
        <v>6988.0</v>
      </c>
      <c r="B6989" s="4" t="str">
        <f>IFERROR(__xludf.DUMMYFUNCTION("""COMPUTED_VALUE"""),"Bash/Shell/PowerShell;C;HTML/CSS;Java;JavaScript;Python;SQL;TypeScript")</f>
        <v>Bash/Shell/PowerShell;C;HTML/CSS;Java;JavaScript;Python;SQL;TypeScript</v>
      </c>
    </row>
    <row r="6990">
      <c r="A6990" s="3">
        <v>6989.0</v>
      </c>
      <c r="B6990" s="4" t="str">
        <f>IFERROR(__xludf.DUMMYFUNCTION("""COMPUTED_VALUE"""),"C++;Java;Objective-C;Python;Rust")</f>
        <v>C++;Java;Objective-C;Python;Rust</v>
      </c>
    </row>
    <row r="6991">
      <c r="A6991" s="3">
        <v>6990.0</v>
      </c>
      <c r="B6991" s="4" t="str">
        <f>IFERROR(__xludf.DUMMYFUNCTION("""COMPUTED_VALUE"""),"HTML/CSS;JavaScript;Objective-C;PHP;SQL")</f>
        <v>HTML/CSS;JavaScript;Objective-C;PHP;SQL</v>
      </c>
    </row>
    <row r="6992">
      <c r="A6992" s="3">
        <v>6991.0</v>
      </c>
      <c r="B6992" s="4" t="str">
        <f>IFERROR(__xludf.DUMMYFUNCTION("""COMPUTED_VALUE"""),"Assembly;Bash/Shell/PowerShell;C;C#;Java;JavaScript;Python;SQL")</f>
        <v>Assembly;Bash/Shell/PowerShell;C;C#;Java;JavaScript;Python;SQL</v>
      </c>
    </row>
    <row r="6993">
      <c r="A6993" s="3">
        <v>6992.0</v>
      </c>
      <c r="B6993" s="4" t="str">
        <f>IFERROR(__xludf.DUMMYFUNCTION("""COMPUTED_VALUE"""),"Bash/Shell/PowerShell;Clojure;HTML/CSS;Java;JavaScript;Kotlin;SQL")</f>
        <v>Bash/Shell/PowerShell;Clojure;HTML/CSS;Java;JavaScript;Kotlin;SQL</v>
      </c>
    </row>
    <row r="6994">
      <c r="A6994" s="3">
        <v>6993.0</v>
      </c>
      <c r="B6994" s="4" t="str">
        <f>IFERROR(__xludf.DUMMYFUNCTION("""COMPUTED_VALUE"""),"C++;Go")</f>
        <v>C++;Go</v>
      </c>
    </row>
    <row r="6995">
      <c r="A6995" s="3">
        <v>6994.0</v>
      </c>
      <c r="B6995" s="4" t="str">
        <f>IFERROR(__xludf.DUMMYFUNCTION("""COMPUTED_VALUE"""),"Bash/Shell/PowerShell;C;C++;C#;HTML/CSS;JavaScript;PHP;SQL")</f>
        <v>Bash/Shell/PowerShell;C;C++;C#;HTML/CSS;JavaScript;PHP;SQL</v>
      </c>
    </row>
    <row r="6996">
      <c r="A6996" s="3">
        <v>6995.0</v>
      </c>
      <c r="B6996" s="4" t="str">
        <f>IFERROR(__xludf.DUMMYFUNCTION("""COMPUTED_VALUE"""),"Java;JavaScript;Kotlin;Ruby")</f>
        <v>Java;JavaScript;Kotlin;Ruby</v>
      </c>
    </row>
    <row r="6997">
      <c r="A6997" s="3">
        <v>6996.0</v>
      </c>
      <c r="B6997" s="4" t="str">
        <f>IFERROR(__xludf.DUMMYFUNCTION("""COMPUTED_VALUE"""),"HTML/CSS;Java;JavaScript;Kotlin")</f>
        <v>HTML/CSS;Java;JavaScript;Kotlin</v>
      </c>
    </row>
    <row r="6998">
      <c r="A6998" s="3">
        <v>6997.0</v>
      </c>
      <c r="B6998" s="4" t="str">
        <f>IFERROR(__xludf.DUMMYFUNCTION("""COMPUTED_VALUE"""),"Java;PHP;SQL")</f>
        <v>Java;PHP;SQL</v>
      </c>
    </row>
    <row r="6999">
      <c r="A6999" s="3">
        <v>6998.0</v>
      </c>
      <c r="B6999" s="4" t="str">
        <f>IFERROR(__xludf.DUMMYFUNCTION("""COMPUTED_VALUE"""),"HTML/CSS;JavaScript;PHP;SQL")</f>
        <v>HTML/CSS;JavaScript;PHP;SQL</v>
      </c>
    </row>
    <row r="7000">
      <c r="A7000" s="3">
        <v>6999.0</v>
      </c>
      <c r="B7000" s="4" t="str">
        <f>IFERROR(__xludf.DUMMYFUNCTION("""COMPUTED_VALUE"""),"Bash/Shell/PowerShell;Clojure;HTML/CSS;JavaScript")</f>
        <v>Bash/Shell/PowerShell;Clojure;HTML/CSS;JavaScript</v>
      </c>
    </row>
    <row r="7001">
      <c r="A7001" s="3">
        <v>7000.0</v>
      </c>
      <c r="B7001" s="4" t="str">
        <f>IFERROR(__xludf.DUMMYFUNCTION("""COMPUTED_VALUE"""),"HTML/CSS;Java;JavaScript;SQL")</f>
        <v>HTML/CSS;Java;JavaScript;SQL</v>
      </c>
    </row>
    <row r="7002">
      <c r="A7002" s="3">
        <v>7001.0</v>
      </c>
      <c r="B7002" s="4" t="str">
        <f>IFERROR(__xludf.DUMMYFUNCTION("""COMPUTED_VALUE"""),"HTML/CSS;JavaScript;VBA")</f>
        <v>HTML/CSS;JavaScript;VBA</v>
      </c>
    </row>
    <row r="7003">
      <c r="A7003" s="3">
        <v>7002.0</v>
      </c>
      <c r="B7003" s="4" t="str">
        <f>IFERROR(__xludf.DUMMYFUNCTION("""COMPUTED_VALUE"""),"Bash/Shell/PowerShell;C#")</f>
        <v>Bash/Shell/PowerShell;C#</v>
      </c>
    </row>
    <row r="7004">
      <c r="A7004" s="3">
        <v>7003.0</v>
      </c>
      <c r="B7004" s="4" t="str">
        <f>IFERROR(__xludf.DUMMYFUNCTION("""COMPUTED_VALUE"""),"HTML/CSS;JavaScript;PHP;SQL")</f>
        <v>HTML/CSS;JavaScript;PHP;SQL</v>
      </c>
    </row>
    <row r="7005">
      <c r="A7005" s="3">
        <v>7004.0</v>
      </c>
      <c r="B7005" s="4" t="str">
        <f>IFERROR(__xludf.DUMMYFUNCTION("""COMPUTED_VALUE"""),"HTML/CSS;Java;JavaScript;Python;SQL;TypeScript")</f>
        <v>HTML/CSS;Java;JavaScript;Python;SQL;TypeScript</v>
      </c>
    </row>
    <row r="7006">
      <c r="A7006" s="3">
        <v>7005.0</v>
      </c>
      <c r="B7006" s="4" t="str">
        <f>IFERROR(__xludf.DUMMYFUNCTION("""COMPUTED_VALUE"""),"PHP")</f>
        <v>PHP</v>
      </c>
    </row>
    <row r="7007">
      <c r="A7007" s="3">
        <v>7006.0</v>
      </c>
      <c r="B7007" s="4" t="str">
        <f>IFERROR(__xludf.DUMMYFUNCTION("""COMPUTED_VALUE"""),"Ruby")</f>
        <v>Ruby</v>
      </c>
    </row>
    <row r="7008">
      <c r="A7008" s="3">
        <v>7007.0</v>
      </c>
      <c r="B7008" s="4" t="str">
        <f>IFERROR(__xludf.DUMMYFUNCTION("""COMPUTED_VALUE"""),"Bash/Shell/PowerShell;C#;HTML/CSS;JavaScript;SQL")</f>
        <v>Bash/Shell/PowerShell;C#;HTML/CSS;JavaScript;SQL</v>
      </c>
    </row>
    <row r="7009">
      <c r="A7009" s="3">
        <v>7008.0</v>
      </c>
      <c r="B7009" s="4" t="str">
        <f>IFERROR(__xludf.DUMMYFUNCTION("""COMPUTED_VALUE"""),"JavaScript;Scala;TypeScript")</f>
        <v>JavaScript;Scala;TypeScript</v>
      </c>
    </row>
    <row r="7010">
      <c r="A7010" s="3">
        <v>7009.0</v>
      </c>
      <c r="B7010" s="4" t="str">
        <f>IFERROR(__xludf.DUMMYFUNCTION("""COMPUTED_VALUE"""),"C;HTML/CSS;Java;JavaScript;Objective-C;PHP;Python;Scala;Swift")</f>
        <v>C;HTML/CSS;Java;JavaScript;Objective-C;PHP;Python;Scala;Swift</v>
      </c>
    </row>
    <row r="7011">
      <c r="A7011" s="3">
        <v>7010.0</v>
      </c>
      <c r="B7011" s="4" t="str">
        <f>IFERROR(__xludf.DUMMYFUNCTION("""COMPUTED_VALUE"""),"HTML/CSS;JavaScript")</f>
        <v>HTML/CSS;JavaScript</v>
      </c>
    </row>
    <row r="7012">
      <c r="A7012" s="3">
        <v>7011.0</v>
      </c>
      <c r="B7012" s="4" t="str">
        <f>IFERROR(__xludf.DUMMYFUNCTION("""COMPUTED_VALUE"""),"Bash/Shell/PowerShell;Go;HTML/CSS;JavaScript;Python;SQL;Other(s):")</f>
        <v>Bash/Shell/PowerShell;Go;HTML/CSS;JavaScript;Python;SQL;Other(s):</v>
      </c>
    </row>
    <row r="7013">
      <c r="A7013" s="3">
        <v>7012.0</v>
      </c>
      <c r="B7013" s="4" t="str">
        <f>IFERROR(__xludf.DUMMYFUNCTION("""COMPUTED_VALUE"""),"Bash/Shell/PowerShell;HTML/CSS;JavaScript;PHP")</f>
        <v>Bash/Shell/PowerShell;HTML/CSS;JavaScript;PHP</v>
      </c>
    </row>
    <row r="7014">
      <c r="A7014" s="3">
        <v>7013.0</v>
      </c>
      <c r="B7014" s="4" t="str">
        <f>IFERROR(__xludf.DUMMYFUNCTION("""COMPUTED_VALUE"""),"Bash/Shell/PowerShell;HTML/CSS;Java;JavaScript;Python;Ruby")</f>
        <v>Bash/Shell/PowerShell;HTML/CSS;Java;JavaScript;Python;Ruby</v>
      </c>
    </row>
    <row r="7015">
      <c r="A7015" s="3">
        <v>7014.0</v>
      </c>
      <c r="B7015" s="4" t="str">
        <f>IFERROR(__xludf.DUMMYFUNCTION("""COMPUTED_VALUE"""),"Dart;Elixir;Go;HTML/CSS;JavaScript;Rust;SQL;TypeScript;Other(s):")</f>
        <v>Dart;Elixir;Go;HTML/CSS;JavaScript;Rust;SQL;TypeScript;Other(s):</v>
      </c>
    </row>
    <row r="7016">
      <c r="A7016" s="3">
        <v>7015.0</v>
      </c>
      <c r="B7016" s="4" t="str">
        <f>IFERROR(__xludf.DUMMYFUNCTION("""COMPUTED_VALUE"""),"Bash/Shell/PowerShell;C;C++;Go;HTML/CSS;Java;JavaScript;SQL")</f>
        <v>Bash/Shell/PowerShell;C;C++;Go;HTML/CSS;Java;JavaScript;SQL</v>
      </c>
    </row>
    <row r="7017">
      <c r="A7017" s="3">
        <v>7016.0</v>
      </c>
      <c r="B7017" s="4" t="str">
        <f>IFERROR(__xludf.DUMMYFUNCTION("""COMPUTED_VALUE"""),"HTML/CSS;JavaScript;PHP;Python;SQL;TypeScript")</f>
        <v>HTML/CSS;JavaScript;PHP;Python;SQL;TypeScript</v>
      </c>
    </row>
    <row r="7018">
      <c r="A7018" s="3">
        <v>7017.0</v>
      </c>
      <c r="B7018" s="4" t="str">
        <f>IFERROR(__xludf.DUMMYFUNCTION("""COMPUTED_VALUE"""),"C;Go;HTML/CSS;JavaScript;PHP;Python;SQL;Other(s):")</f>
        <v>C;Go;HTML/CSS;JavaScript;PHP;Python;SQL;Other(s):</v>
      </c>
    </row>
    <row r="7019">
      <c r="A7019" s="3">
        <v>7018.0</v>
      </c>
      <c r="B7019" s="4" t="str">
        <f>IFERROR(__xludf.DUMMYFUNCTION("""COMPUTED_VALUE"""),"JavaScript;PHP;SQL;TypeScript")</f>
        <v>JavaScript;PHP;SQL;TypeScript</v>
      </c>
    </row>
    <row r="7020">
      <c r="A7020" s="3">
        <v>7019.0</v>
      </c>
      <c r="B7020" s="4" t="str">
        <f>IFERROR(__xludf.DUMMYFUNCTION("""COMPUTED_VALUE"""),"Python")</f>
        <v>Python</v>
      </c>
    </row>
    <row r="7021">
      <c r="A7021" s="3">
        <v>7020.0</v>
      </c>
      <c r="B7021" s="4" t="str">
        <f>IFERROR(__xludf.DUMMYFUNCTION("""COMPUTED_VALUE"""),"Bash/Shell/PowerShell;HTML/CSS;JavaScript;Kotlin;PHP;Python;SQL;TypeScript;Other(s):")</f>
        <v>Bash/Shell/PowerShell;HTML/CSS;JavaScript;Kotlin;PHP;Python;SQL;TypeScript;Other(s):</v>
      </c>
    </row>
    <row r="7022">
      <c r="A7022" s="3">
        <v>7021.0</v>
      </c>
      <c r="B7022" s="4" t="str">
        <f>IFERROR(__xludf.DUMMYFUNCTION("""COMPUTED_VALUE"""),"HTML/CSS;JavaScript;PHP")</f>
        <v>HTML/CSS;JavaScript;PHP</v>
      </c>
    </row>
    <row r="7023">
      <c r="A7023" s="3">
        <v>7022.0</v>
      </c>
      <c r="B7023" s="4" t="str">
        <f>IFERROR(__xludf.DUMMYFUNCTION("""COMPUTED_VALUE"""),"HTML/CSS;Java;JavaScript;PHP;Python")</f>
        <v>HTML/CSS;Java;JavaScript;PHP;Python</v>
      </c>
    </row>
    <row r="7024">
      <c r="A7024" s="3">
        <v>7023.0</v>
      </c>
      <c r="B7024" s="4" t="str">
        <f>IFERROR(__xludf.DUMMYFUNCTION("""COMPUTED_VALUE"""),"Go;Java;PHP;Scala;SQL")</f>
        <v>Go;Java;PHP;Scala;SQL</v>
      </c>
    </row>
    <row r="7025">
      <c r="A7025" s="3">
        <v>7024.0</v>
      </c>
      <c r="B7025" s="4" t="str">
        <f>IFERROR(__xludf.DUMMYFUNCTION("""COMPUTED_VALUE"""),"Bash/Shell/PowerShell;SQL")</f>
        <v>Bash/Shell/PowerShell;SQL</v>
      </c>
    </row>
    <row r="7026">
      <c r="A7026" s="3">
        <v>7025.0</v>
      </c>
      <c r="B7026" s="4" t="str">
        <f>IFERROR(__xludf.DUMMYFUNCTION("""COMPUTED_VALUE"""),"Assembly;C++;Java;Python")</f>
        <v>Assembly;C++;Java;Python</v>
      </c>
    </row>
    <row r="7027">
      <c r="A7027" s="3">
        <v>7026.0</v>
      </c>
      <c r="B7027" s="4" t="str">
        <f>IFERROR(__xludf.DUMMYFUNCTION("""COMPUTED_VALUE"""),"Bash/Shell/PowerShell;C++;C#;HTML/CSS;JavaScript;SQL")</f>
        <v>Bash/Shell/PowerShell;C++;C#;HTML/CSS;JavaScript;SQL</v>
      </c>
    </row>
    <row r="7028">
      <c r="A7028" s="3">
        <v>7027.0</v>
      </c>
      <c r="B7028" s="4" t="str">
        <f>IFERROR(__xludf.DUMMYFUNCTION("""COMPUTED_VALUE"""),"Bash/Shell/PowerShell;Python;R;SQL;Other(s):")</f>
        <v>Bash/Shell/PowerShell;Python;R;SQL;Other(s):</v>
      </c>
    </row>
    <row r="7029">
      <c r="A7029" s="3">
        <v>7028.0</v>
      </c>
      <c r="B7029" s="4" t="str">
        <f>IFERROR(__xludf.DUMMYFUNCTION("""COMPUTED_VALUE"""),"Assembly;Bash/Shell/PowerShell;C;HTML/CSS;Java;JavaScript;Python;Scala;SQL")</f>
        <v>Assembly;Bash/Shell/PowerShell;C;HTML/CSS;Java;JavaScript;Python;Scala;SQL</v>
      </c>
    </row>
    <row r="7030">
      <c r="A7030" s="3">
        <v>7029.0</v>
      </c>
      <c r="B7030" s="4" t="str">
        <f>IFERROR(__xludf.DUMMYFUNCTION("""COMPUTED_VALUE"""),"HTML/CSS;Java;JavaScript;PHP;Python;SQL")</f>
        <v>HTML/CSS;Java;JavaScript;PHP;Python;SQL</v>
      </c>
    </row>
    <row r="7031">
      <c r="A7031" s="3">
        <v>7030.0</v>
      </c>
      <c r="B7031" s="4" t="str">
        <f>IFERROR(__xludf.DUMMYFUNCTION("""COMPUTED_VALUE"""),"HTML/CSS;JavaScript;TypeScript")</f>
        <v>HTML/CSS;JavaScript;TypeScript</v>
      </c>
    </row>
    <row r="7032">
      <c r="A7032" s="3">
        <v>7031.0</v>
      </c>
      <c r="B7032" s="4" t="str">
        <f>IFERROR(__xludf.DUMMYFUNCTION("""COMPUTED_VALUE"""),"Bash/Shell/PowerShell;C;Go;HTML/CSS;Java;JavaScript;PHP;Python;SQL")</f>
        <v>Bash/Shell/PowerShell;C;Go;HTML/CSS;Java;JavaScript;PHP;Python;SQL</v>
      </c>
    </row>
    <row r="7033">
      <c r="A7033" s="3">
        <v>7032.0</v>
      </c>
      <c r="B7033" s="4" t="str">
        <f>IFERROR(__xludf.DUMMYFUNCTION("""COMPUTED_VALUE"""),"HTML/CSS;Java;JavaScript;SQL;TypeScript")</f>
        <v>HTML/CSS;Java;JavaScript;SQL;TypeScript</v>
      </c>
    </row>
    <row r="7034">
      <c r="A7034" s="3">
        <v>7033.0</v>
      </c>
      <c r="B7034" s="4" t="str">
        <f>IFERROR(__xludf.DUMMYFUNCTION("""COMPUTED_VALUE"""),"C#;Go;HTML/CSS;Java;JavaScript;Kotlin;PHP;Python;SQL")</f>
        <v>C#;Go;HTML/CSS;Java;JavaScript;Kotlin;PHP;Python;SQL</v>
      </c>
    </row>
    <row r="7035">
      <c r="A7035" s="3">
        <v>7034.0</v>
      </c>
      <c r="B7035" s="4" t="str">
        <f>IFERROR(__xludf.DUMMYFUNCTION("""COMPUTED_VALUE"""),"HTML/CSS;Java;JavaScript;Ruby")</f>
        <v>HTML/CSS;Java;JavaScript;Ruby</v>
      </c>
    </row>
    <row r="7036">
      <c r="A7036" s="3">
        <v>7035.0</v>
      </c>
      <c r="B7036" s="4" t="str">
        <f>IFERROR(__xludf.DUMMYFUNCTION("""COMPUTED_VALUE"""),"HTML/CSS;Java;JavaScript")</f>
        <v>HTML/CSS;Java;JavaScript</v>
      </c>
    </row>
    <row r="7037">
      <c r="A7037" s="3">
        <v>7036.0</v>
      </c>
      <c r="B7037" s="4" t="str">
        <f>IFERROR(__xludf.DUMMYFUNCTION("""COMPUTED_VALUE"""),"Java;SQL")</f>
        <v>Java;SQL</v>
      </c>
    </row>
    <row r="7038">
      <c r="A7038" s="3">
        <v>7037.0</v>
      </c>
      <c r="B7038" s="4" t="str">
        <f>IFERROR(__xludf.DUMMYFUNCTION("""COMPUTED_VALUE"""),"C#;HTML/CSS;JavaScript;TypeScript")</f>
        <v>C#;HTML/CSS;JavaScript;TypeScript</v>
      </c>
    </row>
    <row r="7039">
      <c r="A7039" s="3">
        <v>7038.0</v>
      </c>
      <c r="B7039" s="4" t="str">
        <f>IFERROR(__xludf.DUMMYFUNCTION("""COMPUTED_VALUE"""),"C#;SQL")</f>
        <v>C#;SQL</v>
      </c>
    </row>
    <row r="7040">
      <c r="A7040" s="3">
        <v>7039.0</v>
      </c>
      <c r="B7040" s="4" t="str">
        <f>IFERROR(__xludf.DUMMYFUNCTION("""COMPUTED_VALUE"""),"Bash/Shell/PowerShell;C;C++;C#;HTML/CSS;Java;JavaScript;PHP;SQL;Other(s):")</f>
        <v>Bash/Shell/PowerShell;C;C++;C#;HTML/CSS;Java;JavaScript;PHP;SQL;Other(s):</v>
      </c>
    </row>
    <row r="7041">
      <c r="A7041" s="3">
        <v>7040.0</v>
      </c>
      <c r="B7041" s="4" t="str">
        <f>IFERROR(__xludf.DUMMYFUNCTION("""COMPUTED_VALUE"""),"JavaScript;Python;SQL")</f>
        <v>JavaScript;Python;SQL</v>
      </c>
    </row>
    <row r="7042">
      <c r="A7042" s="3">
        <v>7041.0</v>
      </c>
      <c r="B7042" s="4" t="str">
        <f>IFERROR(__xludf.DUMMYFUNCTION("""COMPUTED_VALUE"""),"Bash/Shell/PowerShell;HTML/CSS;JavaScript;PHP;Ruby;Swift;TypeScript")</f>
        <v>Bash/Shell/PowerShell;HTML/CSS;JavaScript;PHP;Ruby;Swift;TypeScript</v>
      </c>
    </row>
    <row r="7043">
      <c r="A7043" s="3">
        <v>7042.0</v>
      </c>
      <c r="B7043" s="4" t="str">
        <f>IFERROR(__xludf.DUMMYFUNCTION("""COMPUTED_VALUE"""),"Swift")</f>
        <v>Swift</v>
      </c>
    </row>
    <row r="7044">
      <c r="A7044" s="3">
        <v>7043.0</v>
      </c>
      <c r="B7044" s="4" t="str">
        <f>IFERROR(__xludf.DUMMYFUNCTION("""COMPUTED_VALUE"""),"C#;HTML/CSS;JavaScript;SQL")</f>
        <v>C#;HTML/CSS;JavaScript;SQL</v>
      </c>
    </row>
    <row r="7045">
      <c r="A7045" s="3">
        <v>7044.0</v>
      </c>
      <c r="B7045" s="4" t="str">
        <f>IFERROR(__xludf.DUMMYFUNCTION("""COMPUTED_VALUE"""),"Objective-C;Python;Swift")</f>
        <v>Objective-C;Python;Swift</v>
      </c>
    </row>
    <row r="7046">
      <c r="A7046" s="3">
        <v>7045.0</v>
      </c>
      <c r="B7046" s="4" t="str">
        <f>IFERROR(__xludf.DUMMYFUNCTION("""COMPUTED_VALUE"""),"JavaScript;PHP;SQL;Other(s):")</f>
        <v>JavaScript;PHP;SQL;Other(s):</v>
      </c>
    </row>
    <row r="7047">
      <c r="A7047" s="3">
        <v>7046.0</v>
      </c>
      <c r="B7047" s="4" t="str">
        <f>IFERROR(__xludf.DUMMYFUNCTION("""COMPUTED_VALUE"""),"Assembly;Bash/Shell/PowerShell;C;C++;C#;Python;Scala;SQL")</f>
        <v>Assembly;Bash/Shell/PowerShell;C;C++;C#;Python;Scala;SQL</v>
      </c>
    </row>
    <row r="7048">
      <c r="A7048" s="3">
        <v>7047.0</v>
      </c>
      <c r="B7048" s="4" t="str">
        <f>IFERROR(__xludf.DUMMYFUNCTION("""COMPUTED_VALUE"""),"Bash/Shell/PowerShell;C;C++;HTML/CSS;Java;JavaScript;PHP;Python;R;SQL;VBA")</f>
        <v>Bash/Shell/PowerShell;C;C++;HTML/CSS;Java;JavaScript;PHP;Python;R;SQL;VBA</v>
      </c>
    </row>
    <row r="7049">
      <c r="A7049" s="3">
        <v>7048.0</v>
      </c>
      <c r="B7049" s="4" t="str">
        <f>IFERROR(__xludf.DUMMYFUNCTION("""COMPUTED_VALUE"""),"Assembly;Bash/Shell/PowerShell;C;C++;Java;Kotlin;Python")</f>
        <v>Assembly;Bash/Shell/PowerShell;C;C++;Java;Kotlin;Python</v>
      </c>
    </row>
    <row r="7050">
      <c r="A7050" s="3">
        <v>7049.0</v>
      </c>
      <c r="B7050" s="4" t="str">
        <f>IFERROR(__xludf.DUMMYFUNCTION("""COMPUTED_VALUE"""),"Bash/Shell/PowerShell;HTML/CSS;JavaScript")</f>
        <v>Bash/Shell/PowerShell;HTML/CSS;JavaScript</v>
      </c>
    </row>
    <row r="7051">
      <c r="A7051" s="3">
        <v>7050.0</v>
      </c>
      <c r="B7051" s="4" t="str">
        <f>IFERROR(__xludf.DUMMYFUNCTION("""COMPUTED_VALUE"""),"HTML/CSS;Java;JavaScript;PHP;SQL")</f>
        <v>HTML/CSS;Java;JavaScript;PHP;SQL</v>
      </c>
    </row>
    <row r="7052">
      <c r="A7052" s="3">
        <v>7051.0</v>
      </c>
      <c r="B7052" s="4" t="str">
        <f>IFERROR(__xludf.DUMMYFUNCTION("""COMPUTED_VALUE"""),"Java;Python")</f>
        <v>Java;Python</v>
      </c>
    </row>
    <row r="7053">
      <c r="A7053" s="3">
        <v>7052.0</v>
      </c>
      <c r="B7053" s="4" t="str">
        <f>IFERROR(__xludf.DUMMYFUNCTION("""COMPUTED_VALUE"""),"C#;HTML/CSS;Java;JavaScript;Kotlin;SQL")</f>
        <v>C#;HTML/CSS;Java;JavaScript;Kotlin;SQL</v>
      </c>
    </row>
    <row r="7054">
      <c r="A7054" s="3">
        <v>7053.0</v>
      </c>
      <c r="B7054" s="4" t="str">
        <f>IFERROR(__xludf.DUMMYFUNCTION("""COMPUTED_VALUE"""),"HTML/CSS;Java;JavaScript;SQL")</f>
        <v>HTML/CSS;Java;JavaScript;SQL</v>
      </c>
    </row>
    <row r="7055">
      <c r="A7055" s="3">
        <v>7054.0</v>
      </c>
      <c r="B7055" s="4" t="str">
        <f>IFERROR(__xludf.DUMMYFUNCTION("""COMPUTED_VALUE"""),"Bash/Shell/PowerShell;C#;HTML/CSS;JavaScript;TypeScript")</f>
        <v>Bash/Shell/PowerShell;C#;HTML/CSS;JavaScript;TypeScript</v>
      </c>
    </row>
    <row r="7056">
      <c r="A7056" s="3">
        <v>7055.0</v>
      </c>
      <c r="B7056" s="4" t="str">
        <f>IFERROR(__xludf.DUMMYFUNCTION("""COMPUTED_VALUE"""),"Bash/Shell/PowerShell;Go;HTML/CSS;JavaScript;Ruby")</f>
        <v>Bash/Shell/PowerShell;Go;HTML/CSS;JavaScript;Ruby</v>
      </c>
    </row>
    <row r="7057">
      <c r="A7057" s="3">
        <v>7056.0</v>
      </c>
      <c r="B7057" s="4" t="str">
        <f>IFERROR(__xludf.DUMMYFUNCTION("""COMPUTED_VALUE"""),"C#;Java;JavaScript;VBA")</f>
        <v>C#;Java;JavaScript;VBA</v>
      </c>
    </row>
    <row r="7058">
      <c r="A7058" s="3">
        <v>7057.0</v>
      </c>
      <c r="B7058" s="4" t="str">
        <f>IFERROR(__xludf.DUMMYFUNCTION("""COMPUTED_VALUE"""),"C++;R")</f>
        <v>C++;R</v>
      </c>
    </row>
    <row r="7059">
      <c r="A7059" s="3">
        <v>7058.0</v>
      </c>
      <c r="B7059" s="4" t="str">
        <f>IFERROR(__xludf.DUMMYFUNCTION("""COMPUTED_VALUE"""),"C#;HTML/CSS;JavaScript;SQL;TypeScript")</f>
        <v>C#;HTML/CSS;JavaScript;SQL;TypeScript</v>
      </c>
    </row>
    <row r="7060">
      <c r="A7060" s="3">
        <v>7059.0</v>
      </c>
      <c r="B7060" s="4" t="str">
        <f>IFERROR(__xludf.DUMMYFUNCTION("""COMPUTED_VALUE"""),"C++;HTML/CSS;JavaScript;PHP;SQL;TypeScript")</f>
        <v>C++;HTML/CSS;JavaScript;PHP;SQL;TypeScript</v>
      </c>
    </row>
    <row r="7061">
      <c r="A7061" s="3">
        <v>7060.0</v>
      </c>
      <c r="B7061" s="4" t="str">
        <f>IFERROR(__xludf.DUMMYFUNCTION("""COMPUTED_VALUE"""),"Bash/Shell/PowerShell;Dart;HTML/CSS;JavaScript;Python;Ruby")</f>
        <v>Bash/Shell/PowerShell;Dart;HTML/CSS;JavaScript;Python;Ruby</v>
      </c>
    </row>
    <row r="7062">
      <c r="A7062" s="3">
        <v>7061.0</v>
      </c>
      <c r="B7062" s="4" t="str">
        <f>IFERROR(__xludf.DUMMYFUNCTION("""COMPUTED_VALUE"""),"C++;C#;HTML/CSS;JavaScript;PHP;Python;SQL;Other(s):")</f>
        <v>C++;C#;HTML/CSS;JavaScript;PHP;Python;SQL;Other(s):</v>
      </c>
    </row>
    <row r="7063">
      <c r="A7063" s="3">
        <v>7062.0</v>
      </c>
      <c r="B7063" s="4" t="str">
        <f>IFERROR(__xludf.DUMMYFUNCTION("""COMPUTED_VALUE"""),"JavaScript;PHP;Python;SQL;TypeScript")</f>
        <v>JavaScript;PHP;Python;SQL;TypeScript</v>
      </c>
    </row>
    <row r="7064">
      <c r="A7064" s="3">
        <v>7063.0</v>
      </c>
      <c r="B7064" s="4" t="str">
        <f>IFERROR(__xludf.DUMMYFUNCTION("""COMPUTED_VALUE"""),"Java;JavaScript;SQL")</f>
        <v>Java;JavaScript;SQL</v>
      </c>
    </row>
    <row r="7065">
      <c r="A7065" s="3">
        <v>7064.0</v>
      </c>
      <c r="B7065" s="4" t="str">
        <f>IFERROR(__xludf.DUMMYFUNCTION("""COMPUTED_VALUE"""),"HTML/CSS;JavaScript;PHP;SQL;TypeScript")</f>
        <v>HTML/CSS;JavaScript;PHP;SQL;TypeScript</v>
      </c>
    </row>
    <row r="7066">
      <c r="A7066" s="3">
        <v>7065.0</v>
      </c>
      <c r="B7066" s="4" t="str">
        <f>IFERROR(__xludf.DUMMYFUNCTION("""COMPUTED_VALUE"""),"C;C++;Go;Java;JavaScript;Python;SQL")</f>
        <v>C;C++;Go;Java;JavaScript;Python;SQL</v>
      </c>
    </row>
    <row r="7067">
      <c r="A7067" s="3">
        <v>7066.0</v>
      </c>
      <c r="B7067" s="4" t="str">
        <f>IFERROR(__xludf.DUMMYFUNCTION("""COMPUTED_VALUE"""),"Other(s):")</f>
        <v>Other(s):</v>
      </c>
    </row>
    <row r="7068">
      <c r="A7068" s="3">
        <v>7067.0</v>
      </c>
      <c r="B7068" s="4" t="str">
        <f>IFERROR(__xludf.DUMMYFUNCTION("""COMPUTED_VALUE"""),"C;C++;Java;SQL")</f>
        <v>C;C++;Java;SQL</v>
      </c>
    </row>
    <row r="7069">
      <c r="A7069" s="3">
        <v>7068.0</v>
      </c>
      <c r="B7069" s="4" t="str">
        <f>IFERROR(__xludf.DUMMYFUNCTION("""COMPUTED_VALUE"""),"HTML/CSS;Java;JavaScript;SQL")</f>
        <v>HTML/CSS;Java;JavaScript;SQL</v>
      </c>
    </row>
    <row r="7070">
      <c r="A7070" s="3">
        <v>7069.0</v>
      </c>
      <c r="B7070" s="4" t="str">
        <f>IFERROR(__xludf.DUMMYFUNCTION("""COMPUTED_VALUE"""),"C#;Go;HTML/CSS;JavaScript;Kotlin;Python;Ruby;SQL;TypeScript")</f>
        <v>C#;Go;HTML/CSS;JavaScript;Kotlin;Python;Ruby;SQL;TypeScript</v>
      </c>
    </row>
    <row r="7071">
      <c r="A7071" s="3">
        <v>7070.0</v>
      </c>
      <c r="B7071" s="4" t="str">
        <f>IFERROR(__xludf.DUMMYFUNCTION("""COMPUTED_VALUE"""),"C#;HTML/CSS;Java;JavaScript;SQL;VBA")</f>
        <v>C#;HTML/CSS;Java;JavaScript;SQL;VBA</v>
      </c>
    </row>
    <row r="7072">
      <c r="A7072" s="3">
        <v>7071.0</v>
      </c>
      <c r="B7072" s="4" t="str">
        <f>IFERROR(__xludf.DUMMYFUNCTION("""COMPUTED_VALUE"""),"Java;JavaScript;Other(s):")</f>
        <v>Java;JavaScript;Other(s):</v>
      </c>
    </row>
    <row r="7073">
      <c r="A7073" s="3">
        <v>7072.0</v>
      </c>
      <c r="B7073" s="4" t="str">
        <f>IFERROR(__xludf.DUMMYFUNCTION("""COMPUTED_VALUE"""),"Bash/Shell/PowerShell;C#;Go;HTML/CSS;JavaScript;Ruby;SQL;TypeScript;Other(s):")</f>
        <v>Bash/Shell/PowerShell;C#;Go;HTML/CSS;JavaScript;Ruby;SQL;TypeScript;Other(s):</v>
      </c>
    </row>
    <row r="7074">
      <c r="A7074" s="3">
        <v>7073.0</v>
      </c>
      <c r="B7074" s="4" t="str">
        <f>IFERROR(__xludf.DUMMYFUNCTION("""COMPUTED_VALUE"""),"C;C++;HTML/CSS;Java;JavaScript;PHP;Python;VBA")</f>
        <v>C;C++;HTML/CSS;Java;JavaScript;PHP;Python;VBA</v>
      </c>
    </row>
    <row r="7075">
      <c r="A7075" s="3">
        <v>7074.0</v>
      </c>
      <c r="B7075" s="4" t="str">
        <f>IFERROR(__xludf.DUMMYFUNCTION("""COMPUTED_VALUE"""),"HTML/CSS;JavaScript;SQL;TypeScript")</f>
        <v>HTML/CSS;JavaScript;SQL;TypeScript</v>
      </c>
    </row>
    <row r="7076">
      <c r="A7076" s="3">
        <v>7075.0</v>
      </c>
      <c r="B7076" s="4" t="str">
        <f>IFERROR(__xludf.DUMMYFUNCTION("""COMPUTED_VALUE"""),"Bash/Shell/PowerShell;C;HTML/CSS;JavaScript;PHP;Ruby;SQL;Other(s):")</f>
        <v>Bash/Shell/PowerShell;C;HTML/CSS;JavaScript;PHP;Ruby;SQL;Other(s):</v>
      </c>
    </row>
    <row r="7077">
      <c r="A7077" s="3">
        <v>7076.0</v>
      </c>
      <c r="B7077" s="4" t="str">
        <f>IFERROR(__xludf.DUMMYFUNCTION("""COMPUTED_VALUE"""),"Java;R")</f>
        <v>Java;R</v>
      </c>
    </row>
    <row r="7078">
      <c r="A7078" s="3">
        <v>7077.0</v>
      </c>
      <c r="B7078" s="4" t="str">
        <f>IFERROR(__xludf.DUMMYFUNCTION("""COMPUTED_VALUE"""),"Python;R;VBA")</f>
        <v>Python;R;VBA</v>
      </c>
    </row>
    <row r="7079">
      <c r="A7079" s="3">
        <v>7078.0</v>
      </c>
      <c r="B7079" s="4" t="str">
        <f>IFERROR(__xludf.DUMMYFUNCTION("""COMPUTED_VALUE"""),"Bash/Shell/PowerShell;C++;C#;HTML/CSS;JavaScript;PHP;SQL;Swift;TypeScript")</f>
        <v>Bash/Shell/PowerShell;C++;C#;HTML/CSS;JavaScript;PHP;SQL;Swift;TypeScript</v>
      </c>
    </row>
    <row r="7080">
      <c r="A7080" s="3">
        <v>7079.0</v>
      </c>
      <c r="B7080" s="4" t="str">
        <f>IFERROR(__xludf.DUMMYFUNCTION("""COMPUTED_VALUE"""),"HTML/CSS;Java;JavaScript;PHP;SQL")</f>
        <v>HTML/CSS;Java;JavaScript;PHP;SQL</v>
      </c>
    </row>
    <row r="7081">
      <c r="A7081" s="3">
        <v>7080.0</v>
      </c>
      <c r="B7081" s="4" t="str">
        <f>IFERROR(__xludf.DUMMYFUNCTION("""COMPUTED_VALUE"""),"Bash/Shell/PowerShell;C;C++;C#;Go;HTML/CSS;Java;JavaScript;Kotlin;PHP;Python;R;Ruby;Scala;SQL")</f>
        <v>Bash/Shell/PowerShell;C;C++;C#;Go;HTML/CSS;Java;JavaScript;Kotlin;PHP;Python;R;Ruby;Scala;SQL</v>
      </c>
    </row>
    <row r="7082">
      <c r="A7082" s="3">
        <v>7081.0</v>
      </c>
      <c r="B7082" s="4" t="str">
        <f>IFERROR(__xludf.DUMMYFUNCTION("""COMPUTED_VALUE"""),"HTML/CSS;JavaScript;PHP")</f>
        <v>HTML/CSS;JavaScript;PHP</v>
      </c>
    </row>
    <row r="7083">
      <c r="A7083" s="3">
        <v>7082.0</v>
      </c>
      <c r="B7083" s="4" t="str">
        <f>IFERROR(__xludf.DUMMYFUNCTION("""COMPUTED_VALUE"""),"Bash/Shell/PowerShell;C++;Python")</f>
        <v>Bash/Shell/PowerShell;C++;Python</v>
      </c>
    </row>
    <row r="7084">
      <c r="A7084" s="3">
        <v>7083.0</v>
      </c>
      <c r="B7084" s="4" t="str">
        <f>IFERROR(__xludf.DUMMYFUNCTION("""COMPUTED_VALUE"""),"Java;Kotlin;Ruby")</f>
        <v>Java;Kotlin;Ruby</v>
      </c>
    </row>
    <row r="7085">
      <c r="A7085" s="3">
        <v>7084.0</v>
      </c>
      <c r="B7085" s="4" t="str">
        <f>IFERROR(__xludf.DUMMYFUNCTION("""COMPUTED_VALUE"""),"C#;HTML/CSS;JavaScript")</f>
        <v>C#;HTML/CSS;JavaScript</v>
      </c>
    </row>
    <row r="7086">
      <c r="A7086" s="3">
        <v>7085.0</v>
      </c>
      <c r="B7086" s="4" t="str">
        <f>IFERROR(__xludf.DUMMYFUNCTION("""COMPUTED_VALUE"""),"C;C++;JavaScript;Python;TypeScript")</f>
        <v>C;C++;JavaScript;Python;TypeScript</v>
      </c>
    </row>
    <row r="7087">
      <c r="A7087" s="3">
        <v>7086.0</v>
      </c>
      <c r="B7087" s="4" t="str">
        <f>IFERROR(__xludf.DUMMYFUNCTION("""COMPUTED_VALUE"""),"C#;HTML/CSS;Java;JavaScript;SQL")</f>
        <v>C#;HTML/CSS;Java;JavaScript;SQL</v>
      </c>
    </row>
    <row r="7088">
      <c r="A7088" s="3">
        <v>7087.0</v>
      </c>
      <c r="B7088" s="4" t="str">
        <f>IFERROR(__xludf.DUMMYFUNCTION("""COMPUTED_VALUE"""),"Bash/Shell/PowerShell;Dart;Go;HTML/CSS;Java;JavaScript;Kotlin;Swift")</f>
        <v>Bash/Shell/PowerShell;Dart;Go;HTML/CSS;Java;JavaScript;Kotlin;Swift</v>
      </c>
    </row>
    <row r="7089">
      <c r="A7089" s="3">
        <v>7088.0</v>
      </c>
      <c r="B7089" s="4" t="str">
        <f>IFERROR(__xludf.DUMMYFUNCTION("""COMPUTED_VALUE"""),"C++;C#;HTML/CSS;JavaScript;Python;TypeScript")</f>
        <v>C++;C#;HTML/CSS;JavaScript;Python;TypeScript</v>
      </c>
    </row>
    <row r="7090">
      <c r="A7090" s="3">
        <v>7089.0</v>
      </c>
      <c r="B7090" s="4" t="str">
        <f>IFERROR(__xludf.DUMMYFUNCTION("""COMPUTED_VALUE"""),"Bash/Shell/PowerShell;HTML/CSS;Java;JavaScript;Objective-C;PHP;SQL")</f>
        <v>Bash/Shell/PowerShell;HTML/CSS;Java;JavaScript;Objective-C;PHP;SQL</v>
      </c>
    </row>
    <row r="7091">
      <c r="A7091" s="3">
        <v>7090.0</v>
      </c>
      <c r="B7091" s="4" t="str">
        <f>IFERROR(__xludf.DUMMYFUNCTION("""COMPUTED_VALUE"""),"HTML/CSS;JavaScript;PHP;SQL")</f>
        <v>HTML/CSS;JavaScript;PHP;SQL</v>
      </c>
    </row>
    <row r="7092">
      <c r="A7092" s="3">
        <v>7091.0</v>
      </c>
      <c r="B7092" s="4" t="str">
        <f>IFERROR(__xludf.DUMMYFUNCTION("""COMPUTED_VALUE"""),"HTML/CSS;Java;JavaScript;PHP")</f>
        <v>HTML/CSS;Java;JavaScript;PHP</v>
      </c>
    </row>
    <row r="7093">
      <c r="A7093" s="3">
        <v>7092.0</v>
      </c>
      <c r="B7093" s="4" t="str">
        <f>IFERROR(__xludf.DUMMYFUNCTION("""COMPUTED_VALUE"""),"C;HTML/CSS;Java;JavaScript;PHP;Python")</f>
        <v>C;HTML/CSS;Java;JavaScript;PHP;Python</v>
      </c>
    </row>
    <row r="7094">
      <c r="A7094" s="3">
        <v>7093.0</v>
      </c>
      <c r="B7094" s="4" t="str">
        <f>IFERROR(__xludf.DUMMYFUNCTION("""COMPUTED_VALUE"""),"C;C++;C#;HTML/CSS;JavaScript;Python;Ruby;SQL;Other(s):")</f>
        <v>C;C++;C#;HTML/CSS;JavaScript;Python;Ruby;SQL;Other(s):</v>
      </c>
    </row>
    <row r="7095">
      <c r="A7095" s="3">
        <v>7094.0</v>
      </c>
      <c r="B7095" s="4" t="str">
        <f>IFERROR(__xludf.DUMMYFUNCTION("""COMPUTED_VALUE"""),"Go;HTML/CSS;JavaScript;PHP;SQL")</f>
        <v>Go;HTML/CSS;JavaScript;PHP;SQL</v>
      </c>
    </row>
    <row r="7096">
      <c r="A7096" s="3">
        <v>7095.0</v>
      </c>
      <c r="B7096" s="4" t="str">
        <f>IFERROR(__xludf.DUMMYFUNCTION("""COMPUTED_VALUE"""),"HTML/CSS;Java;JavaScript;PHP;Python;SQL")</f>
        <v>HTML/CSS;Java;JavaScript;PHP;Python;SQL</v>
      </c>
    </row>
    <row r="7097">
      <c r="A7097" s="3">
        <v>7096.0</v>
      </c>
      <c r="B7097" s="4" t="str">
        <f>IFERROR(__xludf.DUMMYFUNCTION("""COMPUTED_VALUE"""),"C;C++;C#")</f>
        <v>C;C++;C#</v>
      </c>
    </row>
    <row r="7098">
      <c r="A7098" s="3">
        <v>7097.0</v>
      </c>
      <c r="B7098" s="4" t="str">
        <f>IFERROR(__xludf.DUMMYFUNCTION("""COMPUTED_VALUE"""),"C++")</f>
        <v>C++</v>
      </c>
    </row>
    <row r="7099">
      <c r="A7099" s="3">
        <v>7098.0</v>
      </c>
      <c r="B7099" s="4" t="str">
        <f>IFERROR(__xludf.DUMMYFUNCTION("""COMPUTED_VALUE"""),"C;C++;C#;JavaScript;Python")</f>
        <v>C;C++;C#;JavaScript;Python</v>
      </c>
    </row>
    <row r="7100">
      <c r="A7100" s="3">
        <v>7099.0</v>
      </c>
      <c r="B7100" s="4" t="str">
        <f>IFERROR(__xludf.DUMMYFUNCTION("""COMPUTED_VALUE"""),"HTML/CSS;Java;JavaScript;PHP;Ruby;SQL")</f>
        <v>HTML/CSS;Java;JavaScript;PHP;Ruby;SQL</v>
      </c>
    </row>
    <row r="7101">
      <c r="A7101" s="3">
        <v>7100.0</v>
      </c>
      <c r="B7101" s="4" t="str">
        <f>IFERROR(__xludf.DUMMYFUNCTION("""COMPUTED_VALUE"""),"Bash/Shell/PowerShell;Java;JavaScript;Python;Scala;SQL")</f>
        <v>Bash/Shell/PowerShell;Java;JavaScript;Python;Scala;SQL</v>
      </c>
    </row>
    <row r="7102">
      <c r="A7102" s="3">
        <v>7101.0</v>
      </c>
      <c r="B7102" s="4" t="str">
        <f>IFERROR(__xludf.DUMMYFUNCTION("""COMPUTED_VALUE"""),"HTML/CSS;JavaScript;Python;SQL")</f>
        <v>HTML/CSS;JavaScript;Python;SQL</v>
      </c>
    </row>
    <row r="7103">
      <c r="A7103" s="3">
        <v>7102.0</v>
      </c>
      <c r="B7103" s="4" t="str">
        <f>IFERROR(__xludf.DUMMYFUNCTION("""COMPUTED_VALUE"""),"HTML/CSS;JavaScript;Python;SQL")</f>
        <v>HTML/CSS;JavaScript;Python;SQL</v>
      </c>
    </row>
    <row r="7104">
      <c r="A7104" s="3">
        <v>7103.0</v>
      </c>
      <c r="B7104" s="4" t="str">
        <f>IFERROR(__xludf.DUMMYFUNCTION("""COMPUTED_VALUE"""),"C#;HTML/CSS;JavaScript;SQL;VBA")</f>
        <v>C#;HTML/CSS;JavaScript;SQL;VBA</v>
      </c>
    </row>
    <row r="7105">
      <c r="A7105" s="3">
        <v>7104.0</v>
      </c>
      <c r="B7105" s="4" t="str">
        <f>IFERROR(__xludf.DUMMYFUNCTION("""COMPUTED_VALUE"""),"C#;Dart;F#;HTML/CSS;JavaScript;PHP;Python;R;SQL;VBA")</f>
        <v>C#;Dart;F#;HTML/CSS;JavaScript;PHP;Python;R;SQL;VBA</v>
      </c>
    </row>
    <row r="7106">
      <c r="A7106" s="3">
        <v>7105.0</v>
      </c>
      <c r="B7106" s="4" t="str">
        <f>IFERROR(__xludf.DUMMYFUNCTION("""COMPUTED_VALUE"""),"HTML/CSS;Java;JavaScript;SQL")</f>
        <v>HTML/CSS;Java;JavaScript;SQL</v>
      </c>
    </row>
    <row r="7107">
      <c r="A7107" s="3">
        <v>7106.0</v>
      </c>
      <c r="B7107" s="4" t="str">
        <f>IFERROR(__xludf.DUMMYFUNCTION("""COMPUTED_VALUE"""),"Bash/Shell/PowerShell;C++;JavaScript;Python;TypeScript")</f>
        <v>Bash/Shell/PowerShell;C++;JavaScript;Python;TypeScript</v>
      </c>
    </row>
    <row r="7108">
      <c r="A7108" s="3">
        <v>7107.0</v>
      </c>
      <c r="B7108" s="4" t="str">
        <f>IFERROR(__xludf.DUMMYFUNCTION("""COMPUTED_VALUE"""),"Bash/Shell/PowerShell;Go;HTML/CSS;JavaScript;Ruby;TypeScript")</f>
        <v>Bash/Shell/PowerShell;Go;HTML/CSS;JavaScript;Ruby;TypeScript</v>
      </c>
    </row>
    <row r="7109">
      <c r="A7109" s="3">
        <v>7108.0</v>
      </c>
      <c r="B7109" s="4" t="str">
        <f>IFERROR(__xludf.DUMMYFUNCTION("""COMPUTED_VALUE"""),"C;HTML/CSS;JavaScript")</f>
        <v>C;HTML/CSS;JavaScript</v>
      </c>
    </row>
    <row r="7110">
      <c r="A7110" s="3">
        <v>7109.0</v>
      </c>
      <c r="B7110" s="4" t="str">
        <f>IFERROR(__xludf.DUMMYFUNCTION("""COMPUTED_VALUE"""),"Bash/Shell/PowerShell;C;C++;C#;HTML/CSS;Java;JavaScript;Python;R;SQL;VBA")</f>
        <v>Bash/Shell/PowerShell;C;C++;C#;HTML/CSS;Java;JavaScript;Python;R;SQL;VBA</v>
      </c>
    </row>
    <row r="7111">
      <c r="A7111" s="3">
        <v>7110.0</v>
      </c>
      <c r="B7111" s="4" t="str">
        <f>IFERROR(__xludf.DUMMYFUNCTION("""COMPUTED_VALUE"""),"Assembly;C;C++;Go;HTML/CSS;Java;JavaScript;PHP;Python;Rust")</f>
        <v>Assembly;C;C++;Go;HTML/CSS;Java;JavaScript;PHP;Python;Rust</v>
      </c>
    </row>
    <row r="7112">
      <c r="A7112" s="3">
        <v>7111.0</v>
      </c>
      <c r="B7112" s="4" t="str">
        <f>IFERROR(__xludf.DUMMYFUNCTION("""COMPUTED_VALUE"""),"HTML/CSS;JavaScript;PHP")</f>
        <v>HTML/CSS;JavaScript;PHP</v>
      </c>
    </row>
    <row r="7113">
      <c r="A7113" s="3">
        <v>7112.0</v>
      </c>
      <c r="B7113" s="4" t="str">
        <f>IFERROR(__xludf.DUMMYFUNCTION("""COMPUTED_VALUE"""),"C;C++;C#;PHP;SQL")</f>
        <v>C;C++;C#;PHP;SQL</v>
      </c>
    </row>
    <row r="7114">
      <c r="A7114" s="3">
        <v>7113.0</v>
      </c>
      <c r="B7114" s="4" t="str">
        <f>IFERROR(__xludf.DUMMYFUNCTION("""COMPUTED_VALUE"""),"HTML/CSS;Java;JavaScript;PHP;Python;Ruby;SQL")</f>
        <v>HTML/CSS;Java;JavaScript;PHP;Python;Ruby;SQL</v>
      </c>
    </row>
    <row r="7115">
      <c r="A7115" s="3">
        <v>7114.0</v>
      </c>
      <c r="B7115" s="4" t="str">
        <f>IFERROR(__xludf.DUMMYFUNCTION("""COMPUTED_VALUE"""),"C;C++;HTML/CSS;JavaScript;Python")</f>
        <v>C;C++;HTML/CSS;JavaScript;Python</v>
      </c>
    </row>
    <row r="7116">
      <c r="A7116" s="3">
        <v>7115.0</v>
      </c>
      <c r="B7116" s="4" t="str">
        <f>IFERROR(__xludf.DUMMYFUNCTION("""COMPUTED_VALUE"""),"Assembly;HTML/CSS;JavaScript;Python;TypeScript")</f>
        <v>Assembly;HTML/CSS;JavaScript;Python;TypeScript</v>
      </c>
    </row>
    <row r="7117">
      <c r="A7117" s="3">
        <v>7116.0</v>
      </c>
      <c r="B7117" s="4" t="str">
        <f>IFERROR(__xludf.DUMMYFUNCTION("""COMPUTED_VALUE"""),"HTML/CSS;Java;JavaScript;Python;TypeScript")</f>
        <v>HTML/CSS;Java;JavaScript;Python;TypeScript</v>
      </c>
    </row>
    <row r="7118">
      <c r="A7118" s="3">
        <v>7117.0</v>
      </c>
      <c r="B7118" s="4" t="str">
        <f>IFERROR(__xludf.DUMMYFUNCTION("""COMPUTED_VALUE"""),"C#;Clojure;JavaScript;Objective-C;SQL")</f>
        <v>C#;Clojure;JavaScript;Objective-C;SQL</v>
      </c>
    </row>
    <row r="7119">
      <c r="A7119" s="3">
        <v>7118.0</v>
      </c>
      <c r="B7119" s="4" t="str">
        <f>IFERROR(__xludf.DUMMYFUNCTION("""COMPUTED_VALUE"""),"C;C++;C#;Java;PHP;SQL")</f>
        <v>C;C++;C#;Java;PHP;SQL</v>
      </c>
    </row>
    <row r="7120">
      <c r="A7120" s="3">
        <v>7119.0</v>
      </c>
      <c r="B7120" s="4" t="str">
        <f>IFERROR(__xludf.DUMMYFUNCTION("""COMPUTED_VALUE"""),"Bash/Shell/PowerShell;Go;HTML/CSS;Java;Python;Ruby")</f>
        <v>Bash/Shell/PowerShell;Go;HTML/CSS;Java;Python;Ruby</v>
      </c>
    </row>
    <row r="7121">
      <c r="A7121" s="3">
        <v>7120.0</v>
      </c>
      <c r="B7121" s="4" t="str">
        <f>IFERROR(__xludf.DUMMYFUNCTION("""COMPUTED_VALUE"""),"C;C#;HTML/CSS;Java;JavaScript;Python;SQL;TypeScript")</f>
        <v>C;C#;HTML/CSS;Java;JavaScript;Python;SQL;TypeScript</v>
      </c>
    </row>
    <row r="7122">
      <c r="A7122" s="3">
        <v>7121.0</v>
      </c>
      <c r="B7122" s="4" t="str">
        <f>IFERROR(__xludf.DUMMYFUNCTION("""COMPUTED_VALUE"""),"Bash/Shell/PowerShell;C;C++;HTML/CSS;Java;JavaScript;Kotlin;Python;SQL")</f>
        <v>Bash/Shell/PowerShell;C;C++;HTML/CSS;Java;JavaScript;Kotlin;Python;SQL</v>
      </c>
    </row>
    <row r="7123">
      <c r="A7123" s="3">
        <v>7122.0</v>
      </c>
      <c r="B7123" s="4" t="str">
        <f>IFERROR(__xludf.DUMMYFUNCTION("""COMPUTED_VALUE"""),"Bash/Shell/PowerShell;HTML/CSS;Java;JavaScript;SQL")</f>
        <v>Bash/Shell/PowerShell;HTML/CSS;Java;JavaScript;SQL</v>
      </c>
    </row>
    <row r="7124">
      <c r="A7124" s="3">
        <v>7123.0</v>
      </c>
      <c r="B7124" s="4" t="str">
        <f>IFERROR(__xludf.DUMMYFUNCTION("""COMPUTED_VALUE"""),"Bash/Shell/PowerShell;C;C#")</f>
        <v>Bash/Shell/PowerShell;C;C#</v>
      </c>
    </row>
    <row r="7125">
      <c r="A7125" s="3">
        <v>7124.0</v>
      </c>
      <c r="B7125" s="4" t="str">
        <f>IFERROR(__xludf.DUMMYFUNCTION("""COMPUTED_VALUE"""),"Bash/Shell/PowerShell;Go;HTML/CSS;Java;JavaScript;Python;SQL;TypeScript")</f>
        <v>Bash/Shell/PowerShell;Go;HTML/CSS;Java;JavaScript;Python;SQL;TypeScript</v>
      </c>
    </row>
    <row r="7126">
      <c r="A7126" s="3">
        <v>7125.0</v>
      </c>
      <c r="B7126" s="4" t="str">
        <f>IFERROR(__xludf.DUMMYFUNCTION("""COMPUTED_VALUE"""),"HTML/CSS;JavaScript;PHP;TypeScript")</f>
        <v>HTML/CSS;JavaScript;PHP;TypeScript</v>
      </c>
    </row>
    <row r="7127">
      <c r="A7127" s="3">
        <v>7126.0</v>
      </c>
      <c r="B7127" s="4" t="str">
        <f>IFERROR(__xludf.DUMMYFUNCTION("""COMPUTED_VALUE"""),"Bash/Shell/PowerShell;HTML/CSS;JavaScript;Python;Scala;SQL")</f>
        <v>Bash/Shell/PowerShell;HTML/CSS;JavaScript;Python;Scala;SQL</v>
      </c>
    </row>
    <row r="7128">
      <c r="A7128" s="3">
        <v>7127.0</v>
      </c>
      <c r="B7128" s="4" t="str">
        <f>IFERROR(__xludf.DUMMYFUNCTION("""COMPUTED_VALUE"""),"Assembly;C;C++;HTML/CSS;Java;JavaScript;SQL")</f>
        <v>Assembly;C;C++;HTML/CSS;Java;JavaScript;SQL</v>
      </c>
    </row>
    <row r="7129">
      <c r="A7129" s="3">
        <v>7128.0</v>
      </c>
      <c r="B7129" s="4" t="str">
        <f>IFERROR(__xludf.DUMMYFUNCTION("""COMPUTED_VALUE"""),"HTML/CSS;Java;JavaScript;SQL;TypeScript")</f>
        <v>HTML/CSS;Java;JavaScript;SQL;TypeScript</v>
      </c>
    </row>
    <row r="7130">
      <c r="A7130" s="3">
        <v>7129.0</v>
      </c>
      <c r="B7130" s="4" t="str">
        <f>IFERROR(__xludf.DUMMYFUNCTION("""COMPUTED_VALUE"""),"HTML/CSS;Java;JavaScript;SQL")</f>
        <v>HTML/CSS;Java;JavaScript;SQL</v>
      </c>
    </row>
    <row r="7131">
      <c r="A7131" s="3">
        <v>7130.0</v>
      </c>
      <c r="B7131" s="4" t="str">
        <f>IFERROR(__xludf.DUMMYFUNCTION("""COMPUTED_VALUE"""),"Bash/Shell/PowerShell;HTML/CSS;JavaScript;PHP;SQL")</f>
        <v>Bash/Shell/PowerShell;HTML/CSS;JavaScript;PHP;SQL</v>
      </c>
    </row>
    <row r="7132">
      <c r="A7132" s="3">
        <v>7131.0</v>
      </c>
      <c r="B7132" s="4" t="str">
        <f>IFERROR(__xludf.DUMMYFUNCTION("""COMPUTED_VALUE"""),"C;HTML/CSS;JavaScript;PHP;SQL;Other(s):")</f>
        <v>C;HTML/CSS;JavaScript;PHP;SQL;Other(s):</v>
      </c>
    </row>
    <row r="7133">
      <c r="A7133" s="3">
        <v>7132.0</v>
      </c>
      <c r="B7133" s="4" t="str">
        <f>IFERROR(__xludf.DUMMYFUNCTION("""COMPUTED_VALUE"""),"Assembly;Bash/Shell/PowerShell;C#;HTML/CSS;JavaScript;Python;Ruby;SQL")</f>
        <v>Assembly;Bash/Shell/PowerShell;C#;HTML/CSS;JavaScript;Python;Ruby;SQL</v>
      </c>
    </row>
    <row r="7134">
      <c r="A7134" s="3">
        <v>7133.0</v>
      </c>
      <c r="B7134" s="4" t="str">
        <f>IFERROR(__xludf.DUMMYFUNCTION("""COMPUTED_VALUE"""),"Bash/Shell/PowerShell;C#;HTML/CSS;JavaScript;SQL;TypeScript")</f>
        <v>Bash/Shell/PowerShell;C#;HTML/CSS;JavaScript;SQL;TypeScript</v>
      </c>
    </row>
    <row r="7135">
      <c r="A7135" s="3">
        <v>7134.0</v>
      </c>
      <c r="B7135" s="4" t="str">
        <f>IFERROR(__xludf.DUMMYFUNCTION("""COMPUTED_VALUE"""),"Bash/Shell/PowerShell;C++;HTML/CSS;Java;Python;R;SQL")</f>
        <v>Bash/Shell/PowerShell;C++;HTML/CSS;Java;Python;R;SQL</v>
      </c>
    </row>
    <row r="7136">
      <c r="A7136" s="3">
        <v>7135.0</v>
      </c>
      <c r="B7136" s="4" t="str">
        <f>IFERROR(__xludf.DUMMYFUNCTION("""COMPUTED_VALUE"""),"Assembly;Bash/Shell/PowerShell;C;C++;C#;JavaScript;Python;SQL;VBA")</f>
        <v>Assembly;Bash/Shell/PowerShell;C;C++;C#;JavaScript;Python;SQL;VBA</v>
      </c>
    </row>
    <row r="7137">
      <c r="A7137" s="3">
        <v>7136.0</v>
      </c>
      <c r="B7137" s="4" t="str">
        <f>IFERROR(__xludf.DUMMYFUNCTION("""COMPUTED_VALUE"""),"Python;SQL;Other(s):")</f>
        <v>Python;SQL;Other(s):</v>
      </c>
    </row>
    <row r="7138">
      <c r="A7138" s="3">
        <v>7137.0</v>
      </c>
      <c r="B7138" s="4" t="str">
        <f>IFERROR(__xludf.DUMMYFUNCTION("""COMPUTED_VALUE"""),"Python")</f>
        <v>Python</v>
      </c>
    </row>
    <row r="7139">
      <c r="A7139" s="3">
        <v>7138.0</v>
      </c>
      <c r="B7139" s="4" t="str">
        <f>IFERROR(__xludf.DUMMYFUNCTION("""COMPUTED_VALUE"""),"Bash/Shell/PowerShell;Objective-C;Swift;Other(s):")</f>
        <v>Bash/Shell/PowerShell;Objective-C;Swift;Other(s):</v>
      </c>
    </row>
    <row r="7140">
      <c r="A7140" s="3">
        <v>7139.0</v>
      </c>
      <c r="B7140" s="4" t="str">
        <f>IFERROR(__xludf.DUMMYFUNCTION("""COMPUTED_VALUE"""),"C;C++;C#;Elixir;HTML/CSS;JavaScript;PHP;SQL")</f>
        <v>C;C++;C#;Elixir;HTML/CSS;JavaScript;PHP;SQL</v>
      </c>
    </row>
    <row r="7141">
      <c r="A7141" s="3">
        <v>7140.0</v>
      </c>
      <c r="B7141" s="4" t="str">
        <f>IFERROR(__xludf.DUMMYFUNCTION("""COMPUTED_VALUE"""),"Assembly;Bash/Shell/PowerShell;C;C++;HTML/CSS;Java;JavaScript;Kotlin;PHP;Python;SQL")</f>
        <v>Assembly;Bash/Shell/PowerShell;C;C++;HTML/CSS;Java;JavaScript;Kotlin;PHP;Python;SQL</v>
      </c>
    </row>
    <row r="7142">
      <c r="A7142" s="3">
        <v>7141.0</v>
      </c>
      <c r="B7142" s="4" t="str">
        <f>IFERROR(__xludf.DUMMYFUNCTION("""COMPUTED_VALUE"""),"HTML/CSS;JavaScript;Python;Ruby;SQL;Swift")</f>
        <v>HTML/CSS;JavaScript;Python;Ruby;SQL;Swift</v>
      </c>
    </row>
    <row r="7143">
      <c r="A7143" s="3">
        <v>7142.0</v>
      </c>
      <c r="B7143" s="4" t="str">
        <f>IFERROR(__xludf.DUMMYFUNCTION("""COMPUTED_VALUE"""),"HTML/CSS;Python")</f>
        <v>HTML/CSS;Python</v>
      </c>
    </row>
    <row r="7144">
      <c r="A7144" s="3">
        <v>7143.0</v>
      </c>
      <c r="B7144" s="4" t="str">
        <f>IFERROR(__xludf.DUMMYFUNCTION("""COMPUTED_VALUE"""),"C;C++;C#;HTML/CSS;Java;JavaScript;PHP;Python;Ruby;SQL;Swift;TypeScript")</f>
        <v>C;C++;C#;HTML/CSS;Java;JavaScript;PHP;Python;Ruby;SQL;Swift;TypeScript</v>
      </c>
    </row>
    <row r="7145">
      <c r="A7145" s="3">
        <v>7144.0</v>
      </c>
      <c r="B7145" s="4" t="str">
        <f>IFERROR(__xludf.DUMMYFUNCTION("""COMPUTED_VALUE"""),"Bash/Shell/PowerShell;C;HTML/CSS;Ruby")</f>
        <v>Bash/Shell/PowerShell;C;HTML/CSS;Ruby</v>
      </c>
    </row>
    <row r="7146">
      <c r="A7146" s="3">
        <v>7145.0</v>
      </c>
      <c r="B7146" s="4" t="str">
        <f>IFERROR(__xludf.DUMMYFUNCTION("""COMPUTED_VALUE"""),"C++;C#;HTML/CSS;Java;JavaScript;SQL;Swift;VBA")</f>
        <v>C++;C#;HTML/CSS;Java;JavaScript;SQL;Swift;VBA</v>
      </c>
    </row>
    <row r="7147">
      <c r="A7147" s="3">
        <v>7146.0</v>
      </c>
      <c r="B7147" s="4" t="str">
        <f>IFERROR(__xludf.DUMMYFUNCTION("""COMPUTED_VALUE"""),"C++;Python;Scala;SQL")</f>
        <v>C++;Python;Scala;SQL</v>
      </c>
    </row>
    <row r="7148">
      <c r="A7148" s="3">
        <v>7147.0</v>
      </c>
      <c r="B7148" s="4" t="str">
        <f>IFERROR(__xludf.DUMMYFUNCTION("""COMPUTED_VALUE"""),"Assembly;Bash/Shell/PowerShell;C;C++;C#;HTML/CSS;Java;JavaScript;Objective-C;PHP;Python;R;SQL;Other(s):")</f>
        <v>Assembly;Bash/Shell/PowerShell;C;C++;C#;HTML/CSS;Java;JavaScript;Objective-C;PHP;Python;R;SQL;Other(s):</v>
      </c>
    </row>
    <row r="7149">
      <c r="A7149" s="3">
        <v>7148.0</v>
      </c>
      <c r="B7149" s="4" t="str">
        <f>IFERROR(__xludf.DUMMYFUNCTION("""COMPUTED_VALUE"""),"C;C++;Java;SQL")</f>
        <v>C;C++;Java;SQL</v>
      </c>
    </row>
    <row r="7150">
      <c r="A7150" s="3">
        <v>7149.0</v>
      </c>
      <c r="B7150" s="4" t="str">
        <f>IFERROR(__xludf.DUMMYFUNCTION("""COMPUTED_VALUE"""),"HTML/CSS;JavaScript;Python")</f>
        <v>HTML/CSS;JavaScript;Python</v>
      </c>
    </row>
    <row r="7151">
      <c r="A7151" s="3">
        <v>7150.0</v>
      </c>
      <c r="B7151" s="4" t="str">
        <f>IFERROR(__xludf.DUMMYFUNCTION("""COMPUTED_VALUE"""),"HTML/CSS;JavaScript;TypeScript")</f>
        <v>HTML/CSS;JavaScript;TypeScript</v>
      </c>
    </row>
    <row r="7152">
      <c r="A7152" s="3">
        <v>7151.0</v>
      </c>
      <c r="B7152" s="4" t="str">
        <f>IFERROR(__xludf.DUMMYFUNCTION("""COMPUTED_VALUE"""),"Bash/Shell/PowerShell;C#;HTML/CSS;JavaScript;PHP;Python;SQL")</f>
        <v>Bash/Shell/PowerShell;C#;HTML/CSS;JavaScript;PHP;Python;SQL</v>
      </c>
    </row>
    <row r="7153">
      <c r="A7153" s="3">
        <v>7152.0</v>
      </c>
      <c r="B7153" s="4" t="str">
        <f>IFERROR(__xludf.DUMMYFUNCTION("""COMPUTED_VALUE"""),"Assembly;Bash/Shell/PowerShell;C;C++;C#;HTML/CSS;Java;JavaScript;PHP;SQL;VBA;Other(s):")</f>
        <v>Assembly;Bash/Shell/PowerShell;C;C++;C#;HTML/CSS;Java;JavaScript;PHP;SQL;VBA;Other(s):</v>
      </c>
    </row>
    <row r="7154">
      <c r="A7154" s="3">
        <v>7153.0</v>
      </c>
      <c r="B7154" s="4" t="str">
        <f>IFERROR(__xludf.DUMMYFUNCTION("""COMPUTED_VALUE"""),"Java")</f>
        <v>Java</v>
      </c>
    </row>
    <row r="7155">
      <c r="A7155" s="3">
        <v>7154.0</v>
      </c>
      <c r="B7155" s="4" t="str">
        <f>IFERROR(__xludf.DUMMYFUNCTION("""COMPUTED_VALUE"""),"C#;HTML/CSS;JavaScript;SQL")</f>
        <v>C#;HTML/CSS;JavaScript;SQL</v>
      </c>
    </row>
    <row r="7156">
      <c r="A7156" s="3">
        <v>7155.0</v>
      </c>
      <c r="B7156" s="4" t="str">
        <f>IFERROR(__xludf.DUMMYFUNCTION("""COMPUTED_VALUE"""),"C;C++;JavaScript;Rust")</f>
        <v>C;C++;JavaScript;Rust</v>
      </c>
    </row>
    <row r="7157">
      <c r="A7157" s="3">
        <v>7156.0</v>
      </c>
      <c r="B7157" s="4" t="str">
        <f>IFERROR(__xludf.DUMMYFUNCTION("""COMPUTED_VALUE"""),"Bash/Shell/PowerShell;HTML/CSS;Java;JavaScript;Python")</f>
        <v>Bash/Shell/PowerShell;HTML/CSS;Java;JavaScript;Python</v>
      </c>
    </row>
    <row r="7158">
      <c r="A7158" s="3">
        <v>7157.0</v>
      </c>
      <c r="B7158" s="4" t="str">
        <f>IFERROR(__xludf.DUMMYFUNCTION("""COMPUTED_VALUE"""),"HTML/CSS;JavaScript;PHP")</f>
        <v>HTML/CSS;JavaScript;PHP</v>
      </c>
    </row>
    <row r="7159">
      <c r="A7159" s="3">
        <v>7158.0</v>
      </c>
      <c r="B7159" s="4" t="str">
        <f>IFERROR(__xludf.DUMMYFUNCTION("""COMPUTED_VALUE"""),"C;C++;Java;JavaScript;SQL")</f>
        <v>C;C++;Java;JavaScript;SQL</v>
      </c>
    </row>
    <row r="7160">
      <c r="A7160" s="3">
        <v>7159.0</v>
      </c>
      <c r="B7160" s="4" t="str">
        <f>IFERROR(__xludf.DUMMYFUNCTION("""COMPUTED_VALUE"""),"Python")</f>
        <v>Python</v>
      </c>
    </row>
    <row r="7161">
      <c r="A7161" s="3">
        <v>7160.0</v>
      </c>
      <c r="B7161" s="4" t="str">
        <f>IFERROR(__xludf.DUMMYFUNCTION("""COMPUTED_VALUE"""),"C;C++;HTML/CSS;Java;JavaScript;SQL")</f>
        <v>C;C++;HTML/CSS;Java;JavaScript;SQL</v>
      </c>
    </row>
    <row r="7162">
      <c r="A7162" s="3">
        <v>7161.0</v>
      </c>
      <c r="B7162" s="4" t="str">
        <f>IFERROR(__xludf.DUMMYFUNCTION("""COMPUTED_VALUE"""),"Python")</f>
        <v>Python</v>
      </c>
    </row>
    <row r="7163">
      <c r="A7163" s="3">
        <v>7162.0</v>
      </c>
      <c r="B7163" s="4" t="str">
        <f>IFERROR(__xludf.DUMMYFUNCTION("""COMPUTED_VALUE"""),"Bash/Shell/PowerShell;HTML/CSS;Java;Python;SQL")</f>
        <v>Bash/Shell/PowerShell;HTML/CSS;Java;Python;SQL</v>
      </c>
    </row>
    <row r="7164">
      <c r="A7164" s="3">
        <v>7163.0</v>
      </c>
      <c r="B7164" s="4" t="str">
        <f>IFERROR(__xludf.DUMMYFUNCTION("""COMPUTED_VALUE"""),"C;C++;C#")</f>
        <v>C;C++;C#</v>
      </c>
    </row>
    <row r="7165">
      <c r="A7165" s="3">
        <v>7164.0</v>
      </c>
      <c r="B7165" s="4" t="str">
        <f>IFERROR(__xludf.DUMMYFUNCTION("""COMPUTED_VALUE"""),"Assembly;Bash/Shell/PowerShell;C;HTML/CSS")</f>
        <v>Assembly;Bash/Shell/PowerShell;C;HTML/CSS</v>
      </c>
    </row>
    <row r="7166">
      <c r="A7166" s="3">
        <v>7165.0</v>
      </c>
      <c r="B7166" s="4" t="str">
        <f>IFERROR(__xludf.DUMMYFUNCTION("""COMPUTED_VALUE"""),"Bash/Shell/PowerShell;C#;HTML/CSS;JavaScript;SQL")</f>
        <v>Bash/Shell/PowerShell;C#;HTML/CSS;JavaScript;SQL</v>
      </c>
    </row>
    <row r="7167">
      <c r="A7167" s="3">
        <v>7166.0</v>
      </c>
      <c r="B7167" s="4" t="str">
        <f>IFERROR(__xludf.DUMMYFUNCTION("""COMPUTED_VALUE"""),"Java")</f>
        <v>Java</v>
      </c>
    </row>
    <row r="7168">
      <c r="A7168" s="3">
        <v>7167.0</v>
      </c>
      <c r="B7168" s="4" t="str">
        <f>IFERROR(__xludf.DUMMYFUNCTION("""COMPUTED_VALUE"""),"Bash/Shell/PowerShell;C#;HTML/CSS;JavaScript;SQL")</f>
        <v>Bash/Shell/PowerShell;C#;HTML/CSS;JavaScript;SQL</v>
      </c>
    </row>
    <row r="7169">
      <c r="A7169" s="3">
        <v>7168.0</v>
      </c>
      <c r="B7169" s="4" t="str">
        <f>IFERROR(__xludf.DUMMYFUNCTION("""COMPUTED_VALUE"""),"Python")</f>
        <v>Python</v>
      </c>
    </row>
    <row r="7170">
      <c r="A7170" s="3">
        <v>7169.0</v>
      </c>
      <c r="B7170" s="4" t="str">
        <f>IFERROR(__xludf.DUMMYFUNCTION("""COMPUTED_VALUE"""),"Bash/Shell/PowerShell;HTML/CSS;JavaScript;PHP")</f>
        <v>Bash/Shell/PowerShell;HTML/CSS;JavaScript;PHP</v>
      </c>
    </row>
    <row r="7171">
      <c r="A7171" s="3">
        <v>7170.0</v>
      </c>
      <c r="B7171" s="4" t="str">
        <f>IFERROR(__xludf.DUMMYFUNCTION("""COMPUTED_VALUE"""),"C#;Java")</f>
        <v>C#;Java</v>
      </c>
    </row>
    <row r="7172">
      <c r="A7172" s="3">
        <v>7171.0</v>
      </c>
      <c r="B7172" s="4" t="str">
        <f>IFERROR(__xludf.DUMMYFUNCTION("""COMPUTED_VALUE"""),"Assembly;Java")</f>
        <v>Assembly;Java</v>
      </c>
    </row>
    <row r="7173">
      <c r="A7173" s="3">
        <v>7172.0</v>
      </c>
      <c r="B7173" s="4" t="str">
        <f>IFERROR(__xludf.DUMMYFUNCTION("""COMPUTED_VALUE"""),"Bash/Shell/PowerShell;Go;JavaScript;SQL")</f>
        <v>Bash/Shell/PowerShell;Go;JavaScript;SQL</v>
      </c>
    </row>
    <row r="7174">
      <c r="A7174" s="3">
        <v>7173.0</v>
      </c>
      <c r="B7174" s="4" t="str">
        <f>IFERROR(__xludf.DUMMYFUNCTION("""COMPUTED_VALUE"""),"C;C++;C#;Java;SQL")</f>
        <v>C;C++;C#;Java;SQL</v>
      </c>
    </row>
    <row r="7175">
      <c r="A7175" s="3">
        <v>7174.0</v>
      </c>
      <c r="B7175" s="4" t="str">
        <f>IFERROR(__xludf.DUMMYFUNCTION("""COMPUTED_VALUE"""),"Python;Other(s):")</f>
        <v>Python;Other(s):</v>
      </c>
    </row>
    <row r="7176">
      <c r="A7176" s="3">
        <v>7175.0</v>
      </c>
      <c r="B7176" s="4" t="str">
        <f>IFERROR(__xludf.DUMMYFUNCTION("""COMPUTED_VALUE"""),"Bash/Shell/PowerShell;C;C++;C#;HTML/CSS;Java;JavaScript;PHP;Python;R;VBA")</f>
        <v>Bash/Shell/PowerShell;C;C++;C#;HTML/CSS;Java;JavaScript;PHP;Python;R;VBA</v>
      </c>
    </row>
    <row r="7177">
      <c r="A7177" s="3">
        <v>7176.0</v>
      </c>
      <c r="B7177" s="4" t="str">
        <f>IFERROR(__xludf.DUMMYFUNCTION("""COMPUTED_VALUE"""),"Bash/Shell/PowerShell;Go;HTML/CSS;Java;Python;SQL;TypeScript")</f>
        <v>Bash/Shell/PowerShell;Go;HTML/CSS;Java;Python;SQL;TypeScript</v>
      </c>
    </row>
    <row r="7178">
      <c r="A7178" s="3">
        <v>7177.0</v>
      </c>
      <c r="B7178" s="4" t="str">
        <f>IFERROR(__xludf.DUMMYFUNCTION("""COMPUTED_VALUE"""),"HTML/CSS;Java;JavaScript;Python;SQL;TypeScript")</f>
        <v>HTML/CSS;Java;JavaScript;Python;SQL;TypeScript</v>
      </c>
    </row>
    <row r="7179">
      <c r="A7179" s="3">
        <v>7178.0</v>
      </c>
      <c r="B7179" s="4" t="str">
        <f>IFERROR(__xludf.DUMMYFUNCTION("""COMPUTED_VALUE"""),"Bash/Shell/PowerShell;HTML/CSS;Java;JavaScript;SQL")</f>
        <v>Bash/Shell/PowerShell;HTML/CSS;Java;JavaScript;SQL</v>
      </c>
    </row>
    <row r="7180">
      <c r="A7180" s="3">
        <v>7179.0</v>
      </c>
      <c r="B7180" s="4" t="str">
        <f>IFERROR(__xludf.DUMMYFUNCTION("""COMPUTED_VALUE"""),"Clojure;TypeScript;Other(s):")</f>
        <v>Clojure;TypeScript;Other(s):</v>
      </c>
    </row>
    <row r="7181">
      <c r="A7181" s="3">
        <v>7180.0</v>
      </c>
      <c r="B7181" s="4" t="str">
        <f>IFERROR(__xludf.DUMMYFUNCTION("""COMPUTED_VALUE"""),"HTML/CSS;JavaScript;PHP;Python;SQL")</f>
        <v>HTML/CSS;JavaScript;PHP;Python;SQL</v>
      </c>
    </row>
    <row r="7182">
      <c r="A7182" s="3">
        <v>7181.0</v>
      </c>
      <c r="B7182" s="4" t="str">
        <f>IFERROR(__xludf.DUMMYFUNCTION("""COMPUTED_VALUE"""),"Assembly;C;C++;C#;HTML/CSS;JavaScript;PHP;Python;SQL")</f>
        <v>Assembly;C;C++;C#;HTML/CSS;JavaScript;PHP;Python;SQL</v>
      </c>
    </row>
    <row r="7183">
      <c r="A7183" s="3">
        <v>7182.0</v>
      </c>
      <c r="B7183" s="4" t="str">
        <f>IFERROR(__xludf.DUMMYFUNCTION("""COMPUTED_VALUE"""),"HTML/CSS;Java;JavaScript;Python;SQL")</f>
        <v>HTML/CSS;Java;JavaScript;Python;SQL</v>
      </c>
    </row>
    <row r="7184">
      <c r="A7184" s="3">
        <v>7183.0</v>
      </c>
      <c r="B7184" s="4" t="str">
        <f>IFERROR(__xludf.DUMMYFUNCTION("""COMPUTED_VALUE"""),"Bash/Shell/PowerShell;HTML/CSS;JavaScript;Python")</f>
        <v>Bash/Shell/PowerShell;HTML/CSS;JavaScript;Python</v>
      </c>
    </row>
    <row r="7185">
      <c r="A7185" s="3">
        <v>7184.0</v>
      </c>
      <c r="B7185" s="4" t="str">
        <f>IFERROR(__xludf.DUMMYFUNCTION("""COMPUTED_VALUE"""),"Assembly;C;C++;C#;Go;HTML/CSS;Java;JavaScript;PHP;SQL;TypeScript")</f>
        <v>Assembly;C;C++;C#;Go;HTML/CSS;Java;JavaScript;PHP;SQL;TypeScript</v>
      </c>
    </row>
    <row r="7186">
      <c r="A7186" s="3">
        <v>7185.0</v>
      </c>
      <c r="B7186" s="4" t="str">
        <f>IFERROR(__xludf.DUMMYFUNCTION("""COMPUTED_VALUE"""),"Bash/Shell/PowerShell;Java;JavaScript;SQL")</f>
        <v>Bash/Shell/PowerShell;Java;JavaScript;SQL</v>
      </c>
    </row>
    <row r="7187">
      <c r="A7187" s="3">
        <v>7186.0</v>
      </c>
      <c r="B7187" s="4" t="str">
        <f>IFERROR(__xludf.DUMMYFUNCTION("""COMPUTED_VALUE"""),"Go;JavaScript")</f>
        <v>Go;JavaScript</v>
      </c>
    </row>
    <row r="7188">
      <c r="A7188" s="3">
        <v>7187.0</v>
      </c>
      <c r="B7188" s="4" t="str">
        <f>IFERROR(__xludf.DUMMYFUNCTION("""COMPUTED_VALUE"""),"HTML/CSS;Java;JavaScript;PHP;Ruby;SQL")</f>
        <v>HTML/CSS;Java;JavaScript;PHP;Ruby;SQL</v>
      </c>
    </row>
    <row r="7189">
      <c r="A7189" s="3">
        <v>7188.0</v>
      </c>
      <c r="B7189" s="4" t="str">
        <f>IFERROR(__xludf.DUMMYFUNCTION("""COMPUTED_VALUE"""),"HTML/CSS;JavaScript;Python;TypeScript")</f>
        <v>HTML/CSS;JavaScript;Python;TypeScript</v>
      </c>
    </row>
    <row r="7190">
      <c r="A7190" s="3">
        <v>7189.0</v>
      </c>
      <c r="B7190" s="4" t="str">
        <f>IFERROR(__xludf.DUMMYFUNCTION("""COMPUTED_VALUE"""),"HTML/CSS;Java;JavaScript;SQL")</f>
        <v>HTML/CSS;Java;JavaScript;SQL</v>
      </c>
    </row>
    <row r="7191">
      <c r="A7191" s="3">
        <v>7190.0</v>
      </c>
      <c r="B7191" s="4" t="str">
        <f>IFERROR(__xludf.DUMMYFUNCTION("""COMPUTED_VALUE"""),"Bash/Shell/PowerShell;C;HTML/CSS;JavaScript;Python;Ruby;Rust;Swift")</f>
        <v>Bash/Shell/PowerShell;C;HTML/CSS;JavaScript;Python;Ruby;Rust;Swift</v>
      </c>
    </row>
    <row r="7192">
      <c r="A7192" s="3">
        <v>7191.0</v>
      </c>
      <c r="B7192" s="4" t="str">
        <f>IFERROR(__xludf.DUMMYFUNCTION("""COMPUTED_VALUE"""),"C#;HTML/CSS;JavaScript")</f>
        <v>C#;HTML/CSS;JavaScript</v>
      </c>
    </row>
    <row r="7193">
      <c r="A7193" s="3">
        <v>7192.0</v>
      </c>
      <c r="B7193" s="4" t="str">
        <f>IFERROR(__xludf.DUMMYFUNCTION("""COMPUTED_VALUE"""),"C#;JavaScript;TypeScript")</f>
        <v>C#;JavaScript;TypeScript</v>
      </c>
    </row>
    <row r="7194">
      <c r="A7194" s="3">
        <v>7193.0</v>
      </c>
      <c r="B7194" s="4" t="str">
        <f>IFERROR(__xludf.DUMMYFUNCTION("""COMPUTED_VALUE"""),"C++;C#;Go;HTML/CSS;Java;JavaScript;SQL")</f>
        <v>C++;C#;Go;HTML/CSS;Java;JavaScript;SQL</v>
      </c>
    </row>
    <row r="7195">
      <c r="A7195" s="3">
        <v>7194.0</v>
      </c>
      <c r="B7195" s="4" t="str">
        <f>IFERROR(__xludf.DUMMYFUNCTION("""COMPUTED_VALUE"""),"JavaScript")</f>
        <v>JavaScript</v>
      </c>
    </row>
    <row r="7196">
      <c r="A7196" s="3">
        <v>7195.0</v>
      </c>
      <c r="B7196" s="4" t="str">
        <f>IFERROR(__xludf.DUMMYFUNCTION("""COMPUTED_VALUE"""),"HTML/CSS;JavaScript;Objective-C;Swift")</f>
        <v>HTML/CSS;JavaScript;Objective-C;Swift</v>
      </c>
    </row>
    <row r="7197">
      <c r="A7197" s="3">
        <v>7196.0</v>
      </c>
      <c r="B7197" s="4" t="str">
        <f>IFERROR(__xludf.DUMMYFUNCTION("""COMPUTED_VALUE"""),"Bash/Shell/PowerShell;HTML/CSS;Java;JavaScript;PHP;Python;Ruby;SQL;TypeScript;WebAssembly")</f>
        <v>Bash/Shell/PowerShell;HTML/CSS;Java;JavaScript;PHP;Python;Ruby;SQL;TypeScript;WebAssembly</v>
      </c>
    </row>
    <row r="7198">
      <c r="A7198" s="3">
        <v>7197.0</v>
      </c>
      <c r="B7198" s="4" t="str">
        <f>IFERROR(__xludf.DUMMYFUNCTION("""COMPUTED_VALUE"""),"Bash/Shell/PowerShell;C#;HTML/CSS;JavaScript;Python;SQL;TypeScript")</f>
        <v>Bash/Shell/PowerShell;C#;HTML/CSS;JavaScript;Python;SQL;TypeScript</v>
      </c>
    </row>
    <row r="7199">
      <c r="A7199" s="3">
        <v>7198.0</v>
      </c>
      <c r="B7199" s="4" t="str">
        <f>IFERROR(__xludf.DUMMYFUNCTION("""COMPUTED_VALUE"""),"C;HTML/CSS;JavaScript;Python")</f>
        <v>C;HTML/CSS;JavaScript;Python</v>
      </c>
    </row>
    <row r="7200">
      <c r="A7200" s="3">
        <v>7199.0</v>
      </c>
      <c r="B7200" s="4" t="str">
        <f>IFERROR(__xludf.DUMMYFUNCTION("""COMPUTED_VALUE"""),"C;C++;HTML/CSS;JavaScript;PHP;Python;SQL;TypeScript")</f>
        <v>C;C++;HTML/CSS;JavaScript;PHP;Python;SQL;TypeScript</v>
      </c>
    </row>
    <row r="7201">
      <c r="A7201" s="3">
        <v>7200.0</v>
      </c>
      <c r="B7201" s="4" t="str">
        <f>IFERROR(__xludf.DUMMYFUNCTION("""COMPUTED_VALUE"""),"Bash/Shell/PowerShell;C++;HTML/CSS;Java;JavaScript;SQL;Other(s):")</f>
        <v>Bash/Shell/PowerShell;C++;HTML/CSS;Java;JavaScript;SQL;Other(s):</v>
      </c>
    </row>
    <row r="7202">
      <c r="A7202" s="3">
        <v>7201.0</v>
      </c>
      <c r="B7202" s="4" t="str">
        <f>IFERROR(__xludf.DUMMYFUNCTION("""COMPUTED_VALUE"""),"Bash/Shell/PowerShell;C++;C#;HTML/CSS;Java;JavaScript;SQL")</f>
        <v>Bash/Shell/PowerShell;C++;C#;HTML/CSS;Java;JavaScript;SQL</v>
      </c>
    </row>
    <row r="7203">
      <c r="A7203" s="3">
        <v>7202.0</v>
      </c>
      <c r="B7203" s="4" t="str">
        <f>IFERROR(__xludf.DUMMYFUNCTION("""COMPUTED_VALUE"""),"Bash/Shell/PowerShell;HTML/CSS;JavaScript;PHP;Python;SQL")</f>
        <v>Bash/Shell/PowerShell;HTML/CSS;JavaScript;PHP;Python;SQL</v>
      </c>
    </row>
    <row r="7204">
      <c r="A7204" s="3">
        <v>7203.0</v>
      </c>
      <c r="B7204" s="4" t="str">
        <f>IFERROR(__xludf.DUMMYFUNCTION("""COMPUTED_VALUE"""),"Bash/Shell/PowerShell;C#;Python;SQL;VBA")</f>
        <v>Bash/Shell/PowerShell;C#;Python;SQL;VBA</v>
      </c>
    </row>
    <row r="7205">
      <c r="A7205" s="3">
        <v>7204.0</v>
      </c>
      <c r="B7205" s="4" t="str">
        <f>IFERROR(__xludf.DUMMYFUNCTION("""COMPUTED_VALUE"""),"HTML/CSS;JavaScript;PHP;Ruby;SQL;TypeScript")</f>
        <v>HTML/CSS;JavaScript;PHP;Ruby;SQL;TypeScript</v>
      </c>
    </row>
    <row r="7206">
      <c r="A7206" s="3">
        <v>7205.0</v>
      </c>
      <c r="B7206" s="4" t="str">
        <f>IFERROR(__xludf.DUMMYFUNCTION("""COMPUTED_VALUE"""),"C;C++")</f>
        <v>C;C++</v>
      </c>
    </row>
    <row r="7207">
      <c r="A7207" s="3">
        <v>7206.0</v>
      </c>
      <c r="B7207" s="4" t="str">
        <f>IFERROR(__xludf.DUMMYFUNCTION("""COMPUTED_VALUE"""),"C#;HTML/CSS;Python;SQL")</f>
        <v>C#;HTML/CSS;Python;SQL</v>
      </c>
    </row>
    <row r="7208">
      <c r="A7208" s="3">
        <v>7207.0</v>
      </c>
      <c r="B7208" s="4" t="str">
        <f>IFERROR(__xludf.DUMMYFUNCTION("""COMPUTED_VALUE"""),"C++;Clojure;Java;Kotlin;PHP;Python;Ruby")</f>
        <v>C++;Clojure;Java;Kotlin;PHP;Python;Ruby</v>
      </c>
    </row>
    <row r="7209">
      <c r="A7209" s="3">
        <v>7208.0</v>
      </c>
      <c r="B7209" s="4" t="str">
        <f>IFERROR(__xludf.DUMMYFUNCTION("""COMPUTED_VALUE"""),"C;C++;HTML/CSS;Java;JavaScript;Python")</f>
        <v>C;C++;HTML/CSS;Java;JavaScript;Python</v>
      </c>
    </row>
    <row r="7210">
      <c r="A7210" s="3">
        <v>7209.0</v>
      </c>
      <c r="B7210" s="4" t="str">
        <f>IFERROR(__xludf.DUMMYFUNCTION("""COMPUTED_VALUE"""),"Clojure")</f>
        <v>Clojure</v>
      </c>
    </row>
    <row r="7211">
      <c r="A7211" s="3">
        <v>7210.0</v>
      </c>
      <c r="B7211" s="4" t="str">
        <f>IFERROR(__xludf.DUMMYFUNCTION("""COMPUTED_VALUE"""),"C#;HTML/CSS;JavaScript;SQL")</f>
        <v>C#;HTML/CSS;JavaScript;SQL</v>
      </c>
    </row>
    <row r="7212">
      <c r="A7212" s="3">
        <v>7211.0</v>
      </c>
      <c r="B7212" s="4" t="str">
        <f>IFERROR(__xludf.DUMMYFUNCTION("""COMPUTED_VALUE"""),"C#;HTML/CSS;JavaScript;Ruby;TypeScript")</f>
        <v>C#;HTML/CSS;JavaScript;Ruby;TypeScript</v>
      </c>
    </row>
    <row r="7213">
      <c r="A7213" s="3">
        <v>7212.0</v>
      </c>
      <c r="B7213" s="4" t="str">
        <f>IFERROR(__xludf.DUMMYFUNCTION("""COMPUTED_VALUE"""),"C++;Go;Java;JavaScript;Python;R;VBA")</f>
        <v>C++;Go;Java;JavaScript;Python;R;VBA</v>
      </c>
    </row>
    <row r="7214">
      <c r="A7214" s="3">
        <v>7213.0</v>
      </c>
      <c r="B7214" s="4" t="str">
        <f>IFERROR(__xludf.DUMMYFUNCTION("""COMPUTED_VALUE"""),"Bash/Shell/PowerShell;C#;F#;HTML/CSS;JavaScript;PHP;Python;TypeScript;Other(s):")</f>
        <v>Bash/Shell/PowerShell;C#;F#;HTML/CSS;JavaScript;PHP;Python;TypeScript;Other(s):</v>
      </c>
    </row>
    <row r="7215">
      <c r="A7215" s="3">
        <v>7214.0</v>
      </c>
      <c r="B7215" s="4" t="str">
        <f>IFERROR(__xludf.DUMMYFUNCTION("""COMPUTED_VALUE"""),"C++;JavaScript;Python;SQL")</f>
        <v>C++;JavaScript;Python;SQL</v>
      </c>
    </row>
    <row r="7216">
      <c r="A7216" s="3">
        <v>7215.0</v>
      </c>
      <c r="B7216" s="4" t="str">
        <f>IFERROR(__xludf.DUMMYFUNCTION("""COMPUTED_VALUE"""),"C++;C#;HTML/CSS;Java;JavaScript;SQL")</f>
        <v>C++;C#;HTML/CSS;Java;JavaScript;SQL</v>
      </c>
    </row>
    <row r="7217">
      <c r="A7217" s="3">
        <v>7216.0</v>
      </c>
      <c r="B7217" s="4" t="str">
        <f>IFERROR(__xludf.DUMMYFUNCTION("""COMPUTED_VALUE"""),"C#;HTML/CSS;JavaScript;SQL")</f>
        <v>C#;HTML/CSS;JavaScript;SQL</v>
      </c>
    </row>
    <row r="7218">
      <c r="A7218" s="3">
        <v>7217.0</v>
      </c>
      <c r="B7218" s="4" t="str">
        <f>IFERROR(__xludf.DUMMYFUNCTION("""COMPUTED_VALUE"""),"SQL")</f>
        <v>SQL</v>
      </c>
    </row>
    <row r="7219">
      <c r="A7219" s="3">
        <v>7218.0</v>
      </c>
      <c r="B7219" s="4" t="str">
        <f>IFERROR(__xludf.DUMMYFUNCTION("""COMPUTED_VALUE"""),"HTML/CSS;JavaScript;Python")</f>
        <v>HTML/CSS;JavaScript;Python</v>
      </c>
    </row>
    <row r="7220">
      <c r="A7220" s="3">
        <v>7219.0</v>
      </c>
      <c r="B7220" s="4" t="str">
        <f>IFERROR(__xludf.DUMMYFUNCTION("""COMPUTED_VALUE"""),"Java")</f>
        <v>Java</v>
      </c>
    </row>
    <row r="7221">
      <c r="A7221" s="3">
        <v>7220.0</v>
      </c>
      <c r="B7221" s="4" t="str">
        <f>IFERROR(__xludf.DUMMYFUNCTION("""COMPUTED_VALUE"""),"Bash/Shell/PowerShell;C;HTML/CSS;JavaScript;Python;SQL;Other(s):")</f>
        <v>Bash/Shell/PowerShell;C;HTML/CSS;JavaScript;Python;SQL;Other(s):</v>
      </c>
    </row>
    <row r="7222">
      <c r="A7222" s="3">
        <v>7221.0</v>
      </c>
      <c r="B7222" s="4" t="str">
        <f>IFERROR(__xludf.DUMMYFUNCTION("""COMPUTED_VALUE"""),"C#")</f>
        <v>C#</v>
      </c>
    </row>
    <row r="7223">
      <c r="A7223" s="3">
        <v>7222.0</v>
      </c>
      <c r="B7223" s="4" t="str">
        <f>IFERROR(__xludf.DUMMYFUNCTION("""COMPUTED_VALUE"""),"Other(s):")</f>
        <v>Other(s):</v>
      </c>
    </row>
    <row r="7224">
      <c r="A7224" s="3">
        <v>7223.0</v>
      </c>
      <c r="B7224" s="4" t="str">
        <f>IFERROR(__xludf.DUMMYFUNCTION("""COMPUTED_VALUE"""),"HTML/CSS;Java;JavaScript;PHP;SQL")</f>
        <v>HTML/CSS;Java;JavaScript;PHP;SQL</v>
      </c>
    </row>
    <row r="7225">
      <c r="A7225" s="3">
        <v>7224.0</v>
      </c>
      <c r="B7225" s="4" t="str">
        <f>IFERROR(__xludf.DUMMYFUNCTION("""COMPUTED_VALUE"""),"HTML/CSS;Java;JavaScript;SQL")</f>
        <v>HTML/CSS;Java;JavaScript;SQL</v>
      </c>
    </row>
    <row r="7226">
      <c r="A7226" s="3">
        <v>7225.0</v>
      </c>
      <c r="B7226" s="4" t="str">
        <f>IFERROR(__xludf.DUMMYFUNCTION("""COMPUTED_VALUE"""),"Java;Kotlin;Swift")</f>
        <v>Java;Kotlin;Swift</v>
      </c>
    </row>
    <row r="7227">
      <c r="A7227" s="3">
        <v>7226.0</v>
      </c>
      <c r="B7227" s="4" t="str">
        <f>IFERROR(__xludf.DUMMYFUNCTION("""COMPUTED_VALUE"""),"Bash/Shell/PowerShell;HTML/CSS;JavaScript;Python;SQL;TypeScript")</f>
        <v>Bash/Shell/PowerShell;HTML/CSS;JavaScript;Python;SQL;TypeScript</v>
      </c>
    </row>
    <row r="7228">
      <c r="A7228" s="3">
        <v>7227.0</v>
      </c>
      <c r="B7228" s="4" t="str">
        <f>IFERROR(__xludf.DUMMYFUNCTION("""COMPUTED_VALUE"""),"C#")</f>
        <v>C#</v>
      </c>
    </row>
    <row r="7229">
      <c r="A7229" s="3">
        <v>7228.0</v>
      </c>
      <c r="B7229" s="4" t="str">
        <f>IFERROR(__xludf.DUMMYFUNCTION("""COMPUTED_VALUE"""),"Bash/Shell/PowerShell;C;C++;Go;HTML/CSS;JavaScript;PHP;Python;R;Rust;SQL;Other(s):")</f>
        <v>Bash/Shell/PowerShell;C;C++;Go;HTML/CSS;JavaScript;PHP;Python;R;Rust;SQL;Other(s):</v>
      </c>
    </row>
    <row r="7230">
      <c r="A7230" s="3">
        <v>7229.0</v>
      </c>
      <c r="B7230" s="4" t="str">
        <f>IFERROR(__xludf.DUMMYFUNCTION("""COMPUTED_VALUE"""),"Bash/Shell/PowerShell;HTML/CSS;SQL;VBA")</f>
        <v>Bash/Shell/PowerShell;HTML/CSS;SQL;VBA</v>
      </c>
    </row>
    <row r="7231">
      <c r="A7231" s="3">
        <v>7230.0</v>
      </c>
      <c r="B7231" s="4" t="str">
        <f>IFERROR(__xludf.DUMMYFUNCTION("""COMPUTED_VALUE"""),"Bash/Shell/PowerShell;Ruby;SQL")</f>
        <v>Bash/Shell/PowerShell;Ruby;SQL</v>
      </c>
    </row>
    <row r="7232">
      <c r="A7232" s="3">
        <v>7231.0</v>
      </c>
      <c r="B7232" s="4" t="str">
        <f>IFERROR(__xludf.DUMMYFUNCTION("""COMPUTED_VALUE"""),"JavaScript;Objective-C;SQL;Swift")</f>
        <v>JavaScript;Objective-C;SQL;Swift</v>
      </c>
    </row>
    <row r="7233">
      <c r="A7233" s="3">
        <v>7232.0</v>
      </c>
      <c r="B7233" s="4" t="str">
        <f>IFERROR(__xludf.DUMMYFUNCTION("""COMPUTED_VALUE"""),"Bash/Shell/PowerShell;C;C++;C#;HTML/CSS;JavaScript;TypeScript")</f>
        <v>Bash/Shell/PowerShell;C;C++;C#;HTML/CSS;JavaScript;TypeScript</v>
      </c>
    </row>
    <row r="7234">
      <c r="A7234" s="3">
        <v>7233.0</v>
      </c>
      <c r="B7234" s="4" t="str">
        <f>IFERROR(__xludf.DUMMYFUNCTION("""COMPUTED_VALUE"""),"C;HTML/CSS;Java;JavaScript;PHP;Python;R;Ruby;TypeScript")</f>
        <v>C;HTML/CSS;Java;JavaScript;PHP;Python;R;Ruby;TypeScript</v>
      </c>
    </row>
    <row r="7235">
      <c r="A7235" s="3">
        <v>7234.0</v>
      </c>
      <c r="B7235" s="4" t="str">
        <f>IFERROR(__xludf.DUMMYFUNCTION("""COMPUTED_VALUE"""),"C++;HTML/CSS;Java;JavaScript;Kotlin;PHP;Python;SQL")</f>
        <v>C++;HTML/CSS;Java;JavaScript;Kotlin;PHP;Python;SQL</v>
      </c>
    </row>
    <row r="7236">
      <c r="A7236" s="3">
        <v>7235.0</v>
      </c>
      <c r="B7236" s="4" t="str">
        <f>IFERROR(__xludf.DUMMYFUNCTION("""COMPUTED_VALUE"""),"HTML/CSS;Java;JavaScript;SQL;TypeScript")</f>
        <v>HTML/CSS;Java;JavaScript;SQL;TypeScript</v>
      </c>
    </row>
    <row r="7237">
      <c r="A7237" s="3">
        <v>7236.0</v>
      </c>
      <c r="B7237" s="4" t="str">
        <f>IFERROR(__xludf.DUMMYFUNCTION("""COMPUTED_VALUE"""),"SQL;Other(s):")</f>
        <v>SQL;Other(s):</v>
      </c>
    </row>
    <row r="7238">
      <c r="A7238" s="3">
        <v>7237.0</v>
      </c>
      <c r="B7238" s="4" t="str">
        <f>IFERROR(__xludf.DUMMYFUNCTION("""COMPUTED_VALUE"""),"C;C++;Objective-C")</f>
        <v>C;C++;Objective-C</v>
      </c>
    </row>
    <row r="7239">
      <c r="A7239" s="3">
        <v>7238.0</v>
      </c>
      <c r="B7239" s="4" t="str">
        <f>IFERROR(__xludf.DUMMYFUNCTION("""COMPUTED_VALUE"""),"HTML/CSS;JavaScript;PHP;SQL")</f>
        <v>HTML/CSS;JavaScript;PHP;SQL</v>
      </c>
    </row>
    <row r="7240">
      <c r="A7240" s="3">
        <v>7239.0</v>
      </c>
      <c r="B7240" s="4" t="str">
        <f>IFERROR(__xludf.DUMMYFUNCTION("""COMPUTED_VALUE"""),"Assembly;C;Clojure;Erlang;Java;R;Ruby;Rust;WebAssembly;Other(s):")</f>
        <v>Assembly;C;Clojure;Erlang;Java;R;Ruby;Rust;WebAssembly;Other(s):</v>
      </c>
    </row>
    <row r="7241">
      <c r="A7241" s="3">
        <v>7240.0</v>
      </c>
      <c r="B7241" s="4" t="str">
        <f>IFERROR(__xludf.DUMMYFUNCTION("""COMPUTED_VALUE"""),"C++;C#;Go;HTML/CSS;JavaScript;TypeScript")</f>
        <v>C++;C#;Go;HTML/CSS;JavaScript;TypeScript</v>
      </c>
    </row>
    <row r="7242">
      <c r="A7242" s="3">
        <v>7241.0</v>
      </c>
      <c r="B7242" s="4" t="str">
        <f>IFERROR(__xludf.DUMMYFUNCTION("""COMPUTED_VALUE"""),"HTML/CSS;Java;JavaScript;SQL;Other(s):")</f>
        <v>HTML/CSS;Java;JavaScript;SQL;Other(s):</v>
      </c>
    </row>
    <row r="7243">
      <c r="A7243" s="3">
        <v>7242.0</v>
      </c>
      <c r="B7243" s="4" t="str">
        <f>IFERROR(__xludf.DUMMYFUNCTION("""COMPUTED_VALUE"""),"HTML/CSS;JavaScript")</f>
        <v>HTML/CSS;JavaScript</v>
      </c>
    </row>
    <row r="7244">
      <c r="A7244" s="3">
        <v>7243.0</v>
      </c>
      <c r="B7244" s="4" t="str">
        <f>IFERROR(__xludf.DUMMYFUNCTION("""COMPUTED_VALUE"""),"Java")</f>
        <v>Java</v>
      </c>
    </row>
    <row r="7245">
      <c r="A7245" s="3">
        <v>7244.0</v>
      </c>
      <c r="B7245" s="4" t="str">
        <f>IFERROR(__xludf.DUMMYFUNCTION("""COMPUTED_VALUE"""),"Java;SQL")</f>
        <v>Java;SQL</v>
      </c>
    </row>
    <row r="7246">
      <c r="A7246" s="3">
        <v>7245.0</v>
      </c>
      <c r="B7246" s="4" t="str">
        <f>IFERROR(__xludf.DUMMYFUNCTION("""COMPUTED_VALUE"""),"Java;Python")</f>
        <v>Java;Python</v>
      </c>
    </row>
    <row r="7247">
      <c r="A7247" s="3">
        <v>7246.0</v>
      </c>
      <c r="B7247" s="4" t="str">
        <f>IFERROR(__xludf.DUMMYFUNCTION("""COMPUTED_VALUE"""),"Other(s):")</f>
        <v>Other(s):</v>
      </c>
    </row>
    <row r="7248">
      <c r="A7248" s="3">
        <v>7247.0</v>
      </c>
      <c r="B7248" s="4" t="str">
        <f>IFERROR(__xludf.DUMMYFUNCTION("""COMPUTED_VALUE"""),"HTML/CSS;Java;JavaScript;PHP;SQL")</f>
        <v>HTML/CSS;Java;JavaScript;PHP;SQL</v>
      </c>
    </row>
    <row r="7249">
      <c r="A7249" s="3">
        <v>7248.0</v>
      </c>
      <c r="B7249" s="4" t="str">
        <f>IFERROR(__xludf.DUMMYFUNCTION("""COMPUTED_VALUE"""),"C#;HTML/CSS;JavaScript;PHP;SQL;TypeScript")</f>
        <v>C#;HTML/CSS;JavaScript;PHP;SQL;TypeScript</v>
      </c>
    </row>
    <row r="7250">
      <c r="A7250" s="3">
        <v>7249.0</v>
      </c>
      <c r="B7250" s="4" t="str">
        <f>IFERROR(__xludf.DUMMYFUNCTION("""COMPUTED_VALUE"""),"Bash/Shell/PowerShell;C++;HTML/CSS;JavaScript;Python;SQL")</f>
        <v>Bash/Shell/PowerShell;C++;HTML/CSS;JavaScript;Python;SQL</v>
      </c>
    </row>
    <row r="7251">
      <c r="A7251" s="3">
        <v>7250.0</v>
      </c>
      <c r="B7251" s="4" t="str">
        <f>IFERROR(__xludf.DUMMYFUNCTION("""COMPUTED_VALUE"""),"HTML/CSS;JavaScript;Python;R;SQL;VBA")</f>
        <v>HTML/CSS;JavaScript;Python;R;SQL;VBA</v>
      </c>
    </row>
    <row r="7252">
      <c r="A7252" s="3">
        <v>7251.0</v>
      </c>
      <c r="B7252" s="4" t="str">
        <f>IFERROR(__xludf.DUMMYFUNCTION("""COMPUTED_VALUE"""),"HTML/CSS;JavaScript;Python;R")</f>
        <v>HTML/CSS;JavaScript;Python;R</v>
      </c>
    </row>
    <row r="7253">
      <c r="A7253" s="3">
        <v>7252.0</v>
      </c>
      <c r="B7253" s="4" t="str">
        <f>IFERROR(__xludf.DUMMYFUNCTION("""COMPUTED_VALUE"""),"Bash/Shell/PowerShell;C;HTML/CSS;Java;JavaScript;PHP;SQL;Other(s):")</f>
        <v>Bash/Shell/PowerShell;C;HTML/CSS;Java;JavaScript;PHP;SQL;Other(s):</v>
      </c>
    </row>
    <row r="7254">
      <c r="A7254" s="3">
        <v>7253.0</v>
      </c>
      <c r="B7254" s="4" t="str">
        <f>IFERROR(__xludf.DUMMYFUNCTION("""COMPUTED_VALUE"""),"Bash/Shell/PowerShell;HTML/CSS;JavaScript;PHP;Python;SQL")</f>
        <v>Bash/Shell/PowerShell;HTML/CSS;JavaScript;PHP;Python;SQL</v>
      </c>
    </row>
    <row r="7255">
      <c r="A7255" s="3">
        <v>7254.0</v>
      </c>
      <c r="B7255" s="4" t="str">
        <f>IFERROR(__xludf.DUMMYFUNCTION("""COMPUTED_VALUE"""),"Other(s):")</f>
        <v>Other(s):</v>
      </c>
    </row>
    <row r="7256">
      <c r="A7256" s="3">
        <v>7255.0</v>
      </c>
      <c r="B7256" s="4" t="str">
        <f>IFERROR(__xludf.DUMMYFUNCTION("""COMPUTED_VALUE"""),"C#;HTML/CSS;JavaScript;SQL")</f>
        <v>C#;HTML/CSS;JavaScript;SQL</v>
      </c>
    </row>
    <row r="7257">
      <c r="A7257" s="3">
        <v>7256.0</v>
      </c>
      <c r="B7257" s="4" t="str">
        <f>IFERROR(__xludf.DUMMYFUNCTION("""COMPUTED_VALUE"""),"Bash/Shell/PowerShell;C++;C#;HTML/CSS;JavaScript;PHP;R;SQL")</f>
        <v>Bash/Shell/PowerShell;C++;C#;HTML/CSS;JavaScript;PHP;R;SQL</v>
      </c>
    </row>
    <row r="7258">
      <c r="A7258" s="3">
        <v>7257.0</v>
      </c>
      <c r="B7258" s="4" t="str">
        <f>IFERROR(__xludf.DUMMYFUNCTION("""COMPUTED_VALUE"""),"C#;HTML/CSS;JavaScript;SQL")</f>
        <v>C#;HTML/CSS;JavaScript;SQL</v>
      </c>
    </row>
    <row r="7259">
      <c r="A7259" s="3">
        <v>7258.0</v>
      </c>
      <c r="B7259" s="4" t="str">
        <f>IFERROR(__xludf.DUMMYFUNCTION("""COMPUTED_VALUE"""),"Bash/Shell/PowerShell;C;C++;R;SQL")</f>
        <v>Bash/Shell/PowerShell;C;C++;R;SQL</v>
      </c>
    </row>
    <row r="7260">
      <c r="A7260" s="3">
        <v>7259.0</v>
      </c>
      <c r="B7260" s="4" t="str">
        <f>IFERROR(__xludf.DUMMYFUNCTION("""COMPUTED_VALUE"""),"Bash/Shell/PowerShell;Go;Java;Python;R;Scala;SQL;VBA")</f>
        <v>Bash/Shell/PowerShell;Go;Java;Python;R;Scala;SQL;VBA</v>
      </c>
    </row>
    <row r="7261">
      <c r="A7261" s="3">
        <v>7260.0</v>
      </c>
      <c r="B7261" s="4" t="str">
        <f>IFERROR(__xludf.DUMMYFUNCTION("""COMPUTED_VALUE"""),"Bash/Shell/PowerShell;C;C++;C#;HTML/CSS;Java;JavaScript;Objective-C;Python;SQL")</f>
        <v>Bash/Shell/PowerShell;C;C++;C#;HTML/CSS;Java;JavaScript;Objective-C;Python;SQL</v>
      </c>
    </row>
    <row r="7262">
      <c r="A7262" s="3">
        <v>7261.0</v>
      </c>
      <c r="B7262" s="4" t="str">
        <f>IFERROR(__xludf.DUMMYFUNCTION("""COMPUTED_VALUE"""),"HTML/CSS;JavaScript;Ruby;SQL")</f>
        <v>HTML/CSS;JavaScript;Ruby;SQL</v>
      </c>
    </row>
    <row r="7263">
      <c r="A7263" s="3">
        <v>7262.0</v>
      </c>
      <c r="B7263" s="4" t="str">
        <f>IFERROR(__xludf.DUMMYFUNCTION("""COMPUTED_VALUE"""),"C#;HTML/CSS;JavaScript;Python;SQL;TypeScript")</f>
        <v>C#;HTML/CSS;JavaScript;Python;SQL;TypeScript</v>
      </c>
    </row>
    <row r="7264">
      <c r="A7264" s="3">
        <v>7263.0</v>
      </c>
      <c r="B7264" s="4" t="str">
        <f>IFERROR(__xludf.DUMMYFUNCTION("""COMPUTED_VALUE"""),"HTML/CSS;Java;Kotlin")</f>
        <v>HTML/CSS;Java;Kotlin</v>
      </c>
    </row>
    <row r="7265">
      <c r="A7265" s="3">
        <v>7264.0</v>
      </c>
      <c r="B7265" s="4" t="str">
        <f>IFERROR(__xludf.DUMMYFUNCTION("""COMPUTED_VALUE"""),"Bash/Shell/PowerShell;C#;Dart;HTML/CSS;Python;SQL;TypeScript;Other(s):")</f>
        <v>Bash/Shell/PowerShell;C#;Dart;HTML/CSS;Python;SQL;TypeScript;Other(s):</v>
      </c>
    </row>
    <row r="7266">
      <c r="A7266" s="3">
        <v>7265.0</v>
      </c>
      <c r="B7266" s="4" t="str">
        <f>IFERROR(__xludf.DUMMYFUNCTION("""COMPUTED_VALUE"""),"HTML/CSS;Java;JavaScript")</f>
        <v>HTML/CSS;Java;JavaScript</v>
      </c>
    </row>
    <row r="7267">
      <c r="A7267" s="3">
        <v>7266.0</v>
      </c>
      <c r="B7267" s="4" t="str">
        <f>IFERROR(__xludf.DUMMYFUNCTION("""COMPUTED_VALUE"""),"C;C#;JavaScript;VBA")</f>
        <v>C;C#;JavaScript;VBA</v>
      </c>
    </row>
    <row r="7268">
      <c r="A7268" s="3">
        <v>7267.0</v>
      </c>
      <c r="B7268" s="4" t="str">
        <f>IFERROR(__xludf.DUMMYFUNCTION("""COMPUTED_VALUE"""),"Java;JavaScript;SQL")</f>
        <v>Java;JavaScript;SQL</v>
      </c>
    </row>
    <row r="7269">
      <c r="A7269" s="3">
        <v>7268.0</v>
      </c>
      <c r="B7269" s="4" t="str">
        <f>IFERROR(__xludf.DUMMYFUNCTION("""COMPUTED_VALUE"""),"C#")</f>
        <v>C#</v>
      </c>
    </row>
    <row r="7270">
      <c r="A7270" s="3">
        <v>7269.0</v>
      </c>
      <c r="B7270" s="4" t="str">
        <f>IFERROR(__xludf.DUMMYFUNCTION("""COMPUTED_VALUE"""),"C;C++;Go;HTML/CSS;Java;Python")</f>
        <v>C;C++;Go;HTML/CSS;Java;Python</v>
      </c>
    </row>
    <row r="7271">
      <c r="A7271" s="3">
        <v>7270.0</v>
      </c>
      <c r="B7271" s="4" t="str">
        <f>IFERROR(__xludf.DUMMYFUNCTION("""COMPUTED_VALUE"""),"C#;Dart;HTML/CSS;Java;JavaScript;TypeScript")</f>
        <v>C#;Dart;HTML/CSS;Java;JavaScript;TypeScript</v>
      </c>
    </row>
    <row r="7272">
      <c r="A7272" s="3">
        <v>7271.0</v>
      </c>
      <c r="B7272" s="4" t="str">
        <f>IFERROR(__xludf.DUMMYFUNCTION("""COMPUTED_VALUE"""),"Bash/Shell/PowerShell;HTML/CSS;JavaScript;Python")</f>
        <v>Bash/Shell/PowerShell;HTML/CSS;JavaScript;Python</v>
      </c>
    </row>
    <row r="7273">
      <c r="A7273" s="3">
        <v>7272.0</v>
      </c>
      <c r="B7273" s="4" t="str">
        <f>IFERROR(__xludf.DUMMYFUNCTION("""COMPUTED_VALUE"""),"C++;Java;Kotlin;TypeScript")</f>
        <v>C++;Java;Kotlin;TypeScript</v>
      </c>
    </row>
    <row r="7274">
      <c r="A7274" s="3">
        <v>7273.0</v>
      </c>
      <c r="B7274" s="4" t="str">
        <f>IFERROR(__xludf.DUMMYFUNCTION("""COMPUTED_VALUE"""),"HTML/CSS;JavaScript;PHP")</f>
        <v>HTML/CSS;JavaScript;PHP</v>
      </c>
    </row>
    <row r="7275">
      <c r="A7275" s="3">
        <v>7274.0</v>
      </c>
      <c r="B7275" s="4" t="str">
        <f>IFERROR(__xludf.DUMMYFUNCTION("""COMPUTED_VALUE"""),"Bash/Shell/PowerShell;HTML/CSS;JavaScript;PHP;SQL;TypeScript;Other(s):")</f>
        <v>Bash/Shell/PowerShell;HTML/CSS;JavaScript;PHP;SQL;TypeScript;Other(s):</v>
      </c>
    </row>
    <row r="7276">
      <c r="A7276" s="3">
        <v>7275.0</v>
      </c>
      <c r="B7276" s="4" t="str">
        <f>IFERROR(__xludf.DUMMYFUNCTION("""COMPUTED_VALUE"""),"Clojure;Java")</f>
        <v>Clojure;Java</v>
      </c>
    </row>
    <row r="7277">
      <c r="A7277" s="3">
        <v>7276.0</v>
      </c>
      <c r="B7277" s="4" t="str">
        <f>IFERROR(__xludf.DUMMYFUNCTION("""COMPUTED_VALUE"""),"Java;JavaScript;Python;SQL")</f>
        <v>Java;JavaScript;Python;SQL</v>
      </c>
    </row>
    <row r="7278">
      <c r="A7278" s="3">
        <v>7277.0</v>
      </c>
      <c r="B7278" s="4" t="str">
        <f>IFERROR(__xludf.DUMMYFUNCTION("""COMPUTED_VALUE"""),"C++;Python")</f>
        <v>C++;Python</v>
      </c>
    </row>
    <row r="7279">
      <c r="A7279" s="3">
        <v>7278.0</v>
      </c>
      <c r="B7279" s="4" t="str">
        <f>IFERROR(__xludf.DUMMYFUNCTION("""COMPUTED_VALUE"""),"Assembly;C#;Clojure;HTML/CSS;Java;JavaScript;Kotlin;PHP;Swift;TypeScript")</f>
        <v>Assembly;C#;Clojure;HTML/CSS;Java;JavaScript;Kotlin;PHP;Swift;TypeScript</v>
      </c>
    </row>
    <row r="7280">
      <c r="A7280" s="3">
        <v>7279.0</v>
      </c>
      <c r="B7280" s="4" t="str">
        <f>IFERROR(__xludf.DUMMYFUNCTION("""COMPUTED_VALUE"""),"HTML/CSS;JavaScript")</f>
        <v>HTML/CSS;JavaScript</v>
      </c>
    </row>
    <row r="7281">
      <c r="A7281" s="3">
        <v>7280.0</v>
      </c>
      <c r="B7281" s="4" t="str">
        <f>IFERROR(__xludf.DUMMYFUNCTION("""COMPUTED_VALUE"""),"Bash/Shell/PowerShell;C;C#;HTML/CSS;PHP;Python;Ruby;Rust;SQL;VBA")</f>
        <v>Bash/Shell/PowerShell;C;C#;HTML/CSS;PHP;Python;Ruby;Rust;SQL;VBA</v>
      </c>
    </row>
    <row r="7282">
      <c r="A7282" s="3">
        <v>7281.0</v>
      </c>
      <c r="B7282" s="4" t="str">
        <f>IFERROR(__xludf.DUMMYFUNCTION("""COMPUTED_VALUE"""),"HTML/CSS;Java;JavaScript;SQL;TypeScript")</f>
        <v>HTML/CSS;Java;JavaScript;SQL;TypeScript</v>
      </c>
    </row>
    <row r="7283">
      <c r="A7283" s="3">
        <v>7282.0</v>
      </c>
      <c r="B7283" s="4" t="str">
        <f>IFERROR(__xludf.DUMMYFUNCTION("""COMPUTED_VALUE"""),"Java;Kotlin;Python;Ruby;SQL")</f>
        <v>Java;Kotlin;Python;Ruby;SQL</v>
      </c>
    </row>
    <row r="7284">
      <c r="A7284" s="3">
        <v>7283.0</v>
      </c>
      <c r="B7284" s="4" t="str">
        <f>IFERROR(__xludf.DUMMYFUNCTION("""COMPUTED_VALUE"""),"C#;JavaScript")</f>
        <v>C#;JavaScript</v>
      </c>
    </row>
    <row r="7285">
      <c r="A7285" s="3">
        <v>7284.0</v>
      </c>
      <c r="B7285" s="4" t="str">
        <f>IFERROR(__xludf.DUMMYFUNCTION("""COMPUTED_VALUE"""),"HTML/CSS;Java;JavaScript;PHP;Python;SQL")</f>
        <v>HTML/CSS;Java;JavaScript;PHP;Python;SQL</v>
      </c>
    </row>
    <row r="7286">
      <c r="A7286" s="3">
        <v>7285.0</v>
      </c>
      <c r="B7286" s="4" t="str">
        <f>IFERROR(__xludf.DUMMYFUNCTION("""COMPUTED_VALUE"""),"Java;Python;Ruby;SQL")</f>
        <v>Java;Python;Ruby;SQL</v>
      </c>
    </row>
    <row r="7287">
      <c r="A7287" s="3">
        <v>7286.0</v>
      </c>
      <c r="B7287" s="4" t="str">
        <f>IFERROR(__xludf.DUMMYFUNCTION("""COMPUTED_VALUE"""),"HTML/CSS;JavaScript;Ruby;SQL")</f>
        <v>HTML/CSS;JavaScript;Ruby;SQL</v>
      </c>
    </row>
    <row r="7288">
      <c r="A7288" s="3">
        <v>7287.0</v>
      </c>
      <c r="B7288" s="4" t="str">
        <f>IFERROR(__xludf.DUMMYFUNCTION("""COMPUTED_VALUE"""),"C#;Rust;SQL")</f>
        <v>C#;Rust;SQL</v>
      </c>
    </row>
    <row r="7289">
      <c r="A7289" s="3">
        <v>7288.0</v>
      </c>
      <c r="B7289" s="4" t="str">
        <f>IFERROR(__xludf.DUMMYFUNCTION("""COMPUTED_VALUE"""),"JavaScript;PHP")</f>
        <v>JavaScript;PHP</v>
      </c>
    </row>
    <row r="7290">
      <c r="A7290" s="3">
        <v>7289.0</v>
      </c>
      <c r="B7290" s="4" t="str">
        <f>IFERROR(__xludf.DUMMYFUNCTION("""COMPUTED_VALUE"""),"Bash/Shell/PowerShell;Go;HTML/CSS;JavaScript;PHP;SQL")</f>
        <v>Bash/Shell/PowerShell;Go;HTML/CSS;JavaScript;PHP;SQL</v>
      </c>
    </row>
    <row r="7291">
      <c r="A7291" s="3">
        <v>7290.0</v>
      </c>
      <c r="B7291" s="4" t="str">
        <f>IFERROR(__xludf.DUMMYFUNCTION("""COMPUTED_VALUE"""),"Java;JavaScript;TypeScript")</f>
        <v>Java;JavaScript;TypeScript</v>
      </c>
    </row>
    <row r="7292">
      <c r="A7292" s="3">
        <v>7291.0</v>
      </c>
      <c r="B7292" s="4" t="str">
        <f>IFERROR(__xludf.DUMMYFUNCTION("""COMPUTED_VALUE"""),"HTML/CSS;Java;Python")</f>
        <v>HTML/CSS;Java;Python</v>
      </c>
    </row>
    <row r="7293">
      <c r="A7293" s="3">
        <v>7292.0</v>
      </c>
      <c r="B7293" s="4" t="str">
        <f>IFERROR(__xludf.DUMMYFUNCTION("""COMPUTED_VALUE"""),"Bash/Shell/PowerShell;Go;Java;Python")</f>
        <v>Bash/Shell/PowerShell;Go;Java;Python</v>
      </c>
    </row>
    <row r="7294">
      <c r="A7294" s="3">
        <v>7293.0</v>
      </c>
      <c r="B7294" s="4" t="str">
        <f>IFERROR(__xludf.DUMMYFUNCTION("""COMPUTED_VALUE"""),"Bash/Shell/PowerShell;Go;Python;Ruby;Other(s):")</f>
        <v>Bash/Shell/PowerShell;Go;Python;Ruby;Other(s):</v>
      </c>
    </row>
    <row r="7295">
      <c r="A7295" s="3">
        <v>7294.0</v>
      </c>
      <c r="B7295" s="4" t="str">
        <f>IFERROR(__xludf.DUMMYFUNCTION("""COMPUTED_VALUE"""),"HTML/CSS;JavaScript;PHP;SQL")</f>
        <v>HTML/CSS;JavaScript;PHP;SQL</v>
      </c>
    </row>
    <row r="7296">
      <c r="A7296" s="3">
        <v>7295.0</v>
      </c>
      <c r="B7296" s="4" t="str">
        <f>IFERROR(__xludf.DUMMYFUNCTION("""COMPUTED_VALUE"""),"Assembly;Bash/Shell/PowerShell;C;C++;HTML/CSS;JavaScript;PHP;Python;SQL")</f>
        <v>Assembly;Bash/Shell/PowerShell;C;C++;HTML/CSS;JavaScript;PHP;Python;SQL</v>
      </c>
    </row>
    <row r="7297">
      <c r="A7297" s="3">
        <v>7296.0</v>
      </c>
      <c r="B7297" s="4" t="str">
        <f>IFERROR(__xludf.DUMMYFUNCTION("""COMPUTED_VALUE"""),"HTML/CSS;JavaScript;PHP;SQL")</f>
        <v>HTML/CSS;JavaScript;PHP;SQL</v>
      </c>
    </row>
    <row r="7298">
      <c r="A7298" s="3">
        <v>7297.0</v>
      </c>
      <c r="B7298" s="4" t="str">
        <f>IFERROR(__xludf.DUMMYFUNCTION("""COMPUTED_VALUE"""),"C;C++;HTML/CSS;Java;JavaScript;PHP;Swift;VBA")</f>
        <v>C;C++;HTML/CSS;Java;JavaScript;PHP;Swift;VBA</v>
      </c>
    </row>
    <row r="7299">
      <c r="A7299" s="3">
        <v>7298.0</v>
      </c>
      <c r="B7299" s="4" t="str">
        <f>IFERROR(__xludf.DUMMYFUNCTION("""COMPUTED_VALUE"""),"HTML/CSS;JavaScript;PHP")</f>
        <v>HTML/CSS;JavaScript;PHP</v>
      </c>
    </row>
    <row r="7300">
      <c r="A7300" s="3">
        <v>7299.0</v>
      </c>
      <c r="B7300" s="4" t="str">
        <f>IFERROR(__xludf.DUMMYFUNCTION("""COMPUTED_VALUE"""),"C#;Go;HTML/CSS;Java;PHP;SQL")</f>
        <v>C#;Go;HTML/CSS;Java;PHP;SQL</v>
      </c>
    </row>
    <row r="7301">
      <c r="A7301" s="3">
        <v>7300.0</v>
      </c>
      <c r="B7301" s="4" t="str">
        <f>IFERROR(__xludf.DUMMYFUNCTION("""COMPUTED_VALUE"""),"Go;SQL")</f>
        <v>Go;SQL</v>
      </c>
    </row>
    <row r="7302">
      <c r="A7302" s="3">
        <v>7301.0</v>
      </c>
      <c r="B7302" s="4" t="str">
        <f>IFERROR(__xludf.DUMMYFUNCTION("""COMPUTED_VALUE"""),"C++;Java;JavaScript;Kotlin;Objective-C;Python;Swift")</f>
        <v>C++;Java;JavaScript;Kotlin;Objective-C;Python;Swift</v>
      </c>
    </row>
    <row r="7303">
      <c r="A7303" s="3">
        <v>7302.0</v>
      </c>
      <c r="B7303" s="4" t="str">
        <f>IFERROR(__xludf.DUMMYFUNCTION("""COMPUTED_VALUE"""),"Bash/Shell/PowerShell;HTML/CSS;JavaScript;Python;SQL")</f>
        <v>Bash/Shell/PowerShell;HTML/CSS;JavaScript;Python;SQL</v>
      </c>
    </row>
    <row r="7304">
      <c r="A7304" s="3">
        <v>7303.0</v>
      </c>
      <c r="B7304" s="4" t="str">
        <f>IFERROR(__xludf.DUMMYFUNCTION("""COMPUTED_VALUE"""),"C#;SQL")</f>
        <v>C#;SQL</v>
      </c>
    </row>
    <row r="7305">
      <c r="A7305" s="3">
        <v>7304.0</v>
      </c>
      <c r="B7305" s="4" t="str">
        <f>IFERROR(__xludf.DUMMYFUNCTION("""COMPUTED_VALUE"""),"Bash/Shell/PowerShell;HTML/CSS;Java;JavaScript;Scala;Other(s):")</f>
        <v>Bash/Shell/PowerShell;HTML/CSS;Java;JavaScript;Scala;Other(s):</v>
      </c>
    </row>
    <row r="7306">
      <c r="A7306" s="3">
        <v>7305.0</v>
      </c>
      <c r="B7306" s="4" t="str">
        <f>IFERROR(__xludf.DUMMYFUNCTION("""COMPUTED_VALUE"""),"C++")</f>
        <v>C++</v>
      </c>
    </row>
    <row r="7307">
      <c r="A7307" s="3">
        <v>7306.0</v>
      </c>
      <c r="B7307" s="4" t="str">
        <f>IFERROR(__xludf.DUMMYFUNCTION("""COMPUTED_VALUE"""),"C;C++;C#")</f>
        <v>C;C++;C#</v>
      </c>
    </row>
    <row r="7308">
      <c r="A7308" s="3">
        <v>7307.0</v>
      </c>
      <c r="B7308" s="4" t="str">
        <f>IFERROR(__xludf.DUMMYFUNCTION("""COMPUTED_VALUE"""),"HTML/CSS;JavaScript")</f>
        <v>HTML/CSS;JavaScript</v>
      </c>
    </row>
    <row r="7309">
      <c r="A7309" s="3">
        <v>7308.0</v>
      </c>
      <c r="B7309" s="4" t="str">
        <f>IFERROR(__xludf.DUMMYFUNCTION("""COMPUTED_VALUE"""),"Bash/Shell/PowerShell;C#;HTML/CSS;JavaScript;Other(s):")</f>
        <v>Bash/Shell/PowerShell;C#;HTML/CSS;JavaScript;Other(s):</v>
      </c>
    </row>
    <row r="7310">
      <c r="A7310" s="3">
        <v>7309.0</v>
      </c>
      <c r="B7310" s="4" t="str">
        <f>IFERROR(__xludf.DUMMYFUNCTION("""COMPUTED_VALUE"""),"Bash/Shell/PowerShell;HTML/CSS;JavaScript;Objective-C;Ruby;Swift")</f>
        <v>Bash/Shell/PowerShell;HTML/CSS;JavaScript;Objective-C;Ruby;Swift</v>
      </c>
    </row>
    <row r="7311">
      <c r="A7311" s="3">
        <v>7310.0</v>
      </c>
      <c r="B7311" s="4" t="str">
        <f>IFERROR(__xludf.DUMMYFUNCTION("""COMPUTED_VALUE"""),"C++;R")</f>
        <v>C++;R</v>
      </c>
    </row>
    <row r="7312">
      <c r="A7312" s="3">
        <v>7311.0</v>
      </c>
      <c r="B7312" s="4" t="str">
        <f>IFERROR(__xludf.DUMMYFUNCTION("""COMPUTED_VALUE"""),"C;C++;HTML/CSS;JavaScript;Python;R")</f>
        <v>C;C++;HTML/CSS;JavaScript;Python;R</v>
      </c>
    </row>
    <row r="7313">
      <c r="A7313" s="3">
        <v>7312.0</v>
      </c>
      <c r="B7313" s="4" t="str">
        <f>IFERROR(__xludf.DUMMYFUNCTION("""COMPUTED_VALUE"""),"C#;HTML/CSS;JavaScript;SQL")</f>
        <v>C#;HTML/CSS;JavaScript;SQL</v>
      </c>
    </row>
    <row r="7314">
      <c r="A7314" s="3">
        <v>7313.0</v>
      </c>
      <c r="B7314" s="4" t="str">
        <f>IFERROR(__xludf.DUMMYFUNCTION("""COMPUTED_VALUE"""),"Bash/Shell/PowerShell;C#;HTML/CSS;Java;JavaScript;SQL;TypeScript")</f>
        <v>Bash/Shell/PowerShell;C#;HTML/CSS;Java;JavaScript;SQL;TypeScript</v>
      </c>
    </row>
    <row r="7315">
      <c r="A7315" s="3">
        <v>7314.0</v>
      </c>
      <c r="B7315" s="4" t="str">
        <f>IFERROR(__xludf.DUMMYFUNCTION("""COMPUTED_VALUE"""),"Assembly;Bash/Shell/PowerShell;C++;HTML/CSS;Java;JavaScript;Objective-C;SQL;Other(s):")</f>
        <v>Assembly;Bash/Shell/PowerShell;C++;HTML/CSS;Java;JavaScript;Objective-C;SQL;Other(s):</v>
      </c>
    </row>
    <row r="7316">
      <c r="A7316" s="3">
        <v>7315.0</v>
      </c>
      <c r="B7316" s="4" t="str">
        <f>IFERROR(__xludf.DUMMYFUNCTION("""COMPUTED_VALUE"""),"Assembly;Bash/Shell/PowerShell;C;C#;HTML/CSS;Java;JavaScript;PHP;Python;TypeScript")</f>
        <v>Assembly;Bash/Shell/PowerShell;C;C#;HTML/CSS;Java;JavaScript;PHP;Python;TypeScript</v>
      </c>
    </row>
    <row r="7317">
      <c r="A7317" s="3">
        <v>7316.0</v>
      </c>
      <c r="B7317" s="4" t="str">
        <f>IFERROR(__xludf.DUMMYFUNCTION("""COMPUTED_VALUE"""),"C;HTML/CSS;Java;Kotlin;PHP;Python;Ruby;SQL")</f>
        <v>C;HTML/CSS;Java;Kotlin;PHP;Python;Ruby;SQL</v>
      </c>
    </row>
    <row r="7318">
      <c r="A7318" s="3">
        <v>7317.0</v>
      </c>
      <c r="B7318" s="4" t="str">
        <f>IFERROR(__xludf.DUMMYFUNCTION("""COMPUTED_VALUE"""),"HTML/CSS;JavaScript;Python;R;SQL")</f>
        <v>HTML/CSS;JavaScript;Python;R;SQL</v>
      </c>
    </row>
    <row r="7319">
      <c r="A7319" s="3">
        <v>7318.0</v>
      </c>
      <c r="B7319" s="4" t="str">
        <f>IFERROR(__xludf.DUMMYFUNCTION("""COMPUTED_VALUE"""),"Assembly;HTML/CSS;JavaScript;PHP")</f>
        <v>Assembly;HTML/CSS;JavaScript;PHP</v>
      </c>
    </row>
    <row r="7320">
      <c r="A7320" s="3">
        <v>7319.0</v>
      </c>
      <c r="B7320" s="4" t="str">
        <f>IFERROR(__xludf.DUMMYFUNCTION("""COMPUTED_VALUE"""),"Bash/Shell/PowerShell;Go;HTML/CSS;Java;JavaScript;Kotlin;Objective-C;Python;Swift;TypeScript")</f>
        <v>Bash/Shell/PowerShell;Go;HTML/CSS;Java;JavaScript;Kotlin;Objective-C;Python;Swift;TypeScript</v>
      </c>
    </row>
    <row r="7321">
      <c r="A7321" s="3">
        <v>7320.0</v>
      </c>
      <c r="B7321" s="4" t="str">
        <f>IFERROR(__xludf.DUMMYFUNCTION("""COMPUTED_VALUE"""),"C#;JavaScript;SQL")</f>
        <v>C#;JavaScript;SQL</v>
      </c>
    </row>
    <row r="7322">
      <c r="A7322" s="3">
        <v>7321.0</v>
      </c>
      <c r="B7322" s="4" t="str">
        <f>IFERROR(__xludf.DUMMYFUNCTION("""COMPUTED_VALUE"""),"Assembly;Go;HTML/CSS;Java;JavaScript;Swift;TypeScript")</f>
        <v>Assembly;Go;HTML/CSS;Java;JavaScript;Swift;TypeScript</v>
      </c>
    </row>
    <row r="7323">
      <c r="A7323" s="3">
        <v>7322.0</v>
      </c>
      <c r="B7323" s="4" t="str">
        <f>IFERROR(__xludf.DUMMYFUNCTION("""COMPUTED_VALUE"""),"Assembly;Bash/Shell/PowerShell;C#;HTML/CSS;JavaScript;Python")</f>
        <v>Assembly;Bash/Shell/PowerShell;C#;HTML/CSS;JavaScript;Python</v>
      </c>
    </row>
    <row r="7324">
      <c r="A7324" s="3">
        <v>7323.0</v>
      </c>
      <c r="B7324" s="4" t="str">
        <f>IFERROR(__xludf.DUMMYFUNCTION("""COMPUTED_VALUE"""),"Bash/Shell/PowerShell;Elixir;Python;Other(s):")</f>
        <v>Bash/Shell/PowerShell;Elixir;Python;Other(s):</v>
      </c>
    </row>
    <row r="7325">
      <c r="A7325" s="3">
        <v>7324.0</v>
      </c>
      <c r="B7325" s="4" t="str">
        <f>IFERROR(__xludf.DUMMYFUNCTION("""COMPUTED_VALUE"""),"Bash/Shell/PowerShell;C#;Java;Python")</f>
        <v>Bash/Shell/PowerShell;C#;Java;Python</v>
      </c>
    </row>
    <row r="7326">
      <c r="A7326" s="3">
        <v>7325.0</v>
      </c>
      <c r="B7326" s="4" t="str">
        <f>IFERROR(__xludf.DUMMYFUNCTION("""COMPUTED_VALUE"""),"Assembly;Bash/Shell/PowerShell;HTML/CSS;Java;JavaScript;PHP;Python;SQL;Swift")</f>
        <v>Assembly;Bash/Shell/PowerShell;HTML/CSS;Java;JavaScript;PHP;Python;SQL;Swift</v>
      </c>
    </row>
    <row r="7327">
      <c r="A7327" s="3">
        <v>7326.0</v>
      </c>
      <c r="B7327" s="4" t="str">
        <f>IFERROR(__xludf.DUMMYFUNCTION("""COMPUTED_VALUE"""),"HTML/CSS;JavaScript;Python;R;Scala;SQL")</f>
        <v>HTML/CSS;JavaScript;Python;R;Scala;SQL</v>
      </c>
    </row>
    <row r="7328">
      <c r="A7328" s="3">
        <v>7327.0</v>
      </c>
      <c r="B7328" s="4" t="str">
        <f>IFERROR(__xludf.DUMMYFUNCTION("""COMPUTED_VALUE"""),"HTML/CSS;JavaScript;Python")</f>
        <v>HTML/CSS;JavaScript;Python</v>
      </c>
    </row>
    <row r="7329">
      <c r="A7329" s="3">
        <v>7328.0</v>
      </c>
      <c r="B7329" s="4" t="str">
        <f>IFERROR(__xludf.DUMMYFUNCTION("""COMPUTED_VALUE"""),"Bash/Shell/PowerShell;C++;Go;HTML/CSS;Python;SQL")</f>
        <v>Bash/Shell/PowerShell;C++;Go;HTML/CSS;Python;SQL</v>
      </c>
    </row>
    <row r="7330">
      <c r="A7330" s="3">
        <v>7329.0</v>
      </c>
      <c r="B7330" s="4" t="str">
        <f>IFERROR(__xludf.DUMMYFUNCTION("""COMPUTED_VALUE"""),"HTML/CSS;JavaScript;TypeScript")</f>
        <v>HTML/CSS;JavaScript;TypeScript</v>
      </c>
    </row>
    <row r="7331">
      <c r="A7331" s="3">
        <v>7330.0</v>
      </c>
      <c r="B7331" s="4" t="str">
        <f>IFERROR(__xludf.DUMMYFUNCTION("""COMPUTED_VALUE"""),"Objective-C;Swift")</f>
        <v>Objective-C;Swift</v>
      </c>
    </row>
    <row r="7332">
      <c r="A7332" s="3">
        <v>7331.0</v>
      </c>
      <c r="B7332" s="4" t="str">
        <f>IFERROR(__xludf.DUMMYFUNCTION("""COMPUTED_VALUE"""),"C;C++;Erlang;Java;JavaScript;Python;SQL")</f>
        <v>C;C++;Erlang;Java;JavaScript;Python;SQL</v>
      </c>
    </row>
    <row r="7333">
      <c r="A7333" s="3">
        <v>7332.0</v>
      </c>
      <c r="B7333" s="4" t="str">
        <f>IFERROR(__xludf.DUMMYFUNCTION("""COMPUTED_VALUE"""),"Bash/Shell/PowerShell;HTML/CSS;Java;JavaScript;Python;SQL;TypeScript")</f>
        <v>Bash/Shell/PowerShell;HTML/CSS;Java;JavaScript;Python;SQL;TypeScript</v>
      </c>
    </row>
    <row r="7334">
      <c r="A7334" s="3">
        <v>7333.0</v>
      </c>
      <c r="B7334" s="4" t="str">
        <f>IFERROR(__xludf.DUMMYFUNCTION("""COMPUTED_VALUE"""),"Bash/Shell/PowerShell;HTML/CSS;Java;JavaScript;Python")</f>
        <v>Bash/Shell/PowerShell;HTML/CSS;Java;JavaScript;Python</v>
      </c>
    </row>
    <row r="7335">
      <c r="A7335" s="3">
        <v>7334.0</v>
      </c>
      <c r="B7335" s="4" t="str">
        <f>IFERROR(__xludf.DUMMYFUNCTION("""COMPUTED_VALUE"""),"C++;C#;HTML/CSS;Python")</f>
        <v>C++;C#;HTML/CSS;Python</v>
      </c>
    </row>
    <row r="7336">
      <c r="A7336" s="3">
        <v>7335.0</v>
      </c>
      <c r="B7336" s="4" t="str">
        <f>IFERROR(__xludf.DUMMYFUNCTION("""COMPUTED_VALUE"""),"JavaScript;TypeScript")</f>
        <v>JavaScript;TypeScript</v>
      </c>
    </row>
    <row r="7337">
      <c r="A7337" s="3">
        <v>7336.0</v>
      </c>
      <c r="B7337" s="4" t="str">
        <f>IFERROR(__xludf.DUMMYFUNCTION("""COMPUTED_VALUE"""),"Bash/Shell/PowerShell;C;Go;HTML/CSS;JavaScript;Python;SQL;TypeScript")</f>
        <v>Bash/Shell/PowerShell;C;Go;HTML/CSS;JavaScript;Python;SQL;TypeScript</v>
      </c>
    </row>
    <row r="7338">
      <c r="A7338" s="3">
        <v>7337.0</v>
      </c>
      <c r="B7338" s="4" t="str">
        <f>IFERROR(__xludf.DUMMYFUNCTION("""COMPUTED_VALUE"""),"Other(s):")</f>
        <v>Other(s):</v>
      </c>
    </row>
    <row r="7339">
      <c r="A7339" s="3">
        <v>7338.0</v>
      </c>
      <c r="B7339" s="4" t="str">
        <f>IFERROR(__xludf.DUMMYFUNCTION("""COMPUTED_VALUE"""),"C#;HTML/CSS;JavaScript;SQL;TypeScript")</f>
        <v>C#;HTML/CSS;JavaScript;SQL;TypeScript</v>
      </c>
    </row>
    <row r="7340">
      <c r="A7340" s="3">
        <v>7339.0</v>
      </c>
      <c r="B7340" s="4" t="str">
        <f>IFERROR(__xludf.DUMMYFUNCTION("""COMPUTED_VALUE"""),"JavaScript;PHP;Python")</f>
        <v>JavaScript;PHP;Python</v>
      </c>
    </row>
    <row r="7341">
      <c r="A7341" s="3">
        <v>7340.0</v>
      </c>
      <c r="B7341" s="4" t="str">
        <f>IFERROR(__xludf.DUMMYFUNCTION("""COMPUTED_VALUE"""),"HTML/CSS;JavaScript;PHP;SQL")</f>
        <v>HTML/CSS;JavaScript;PHP;SQL</v>
      </c>
    </row>
    <row r="7342">
      <c r="A7342" s="3">
        <v>7341.0</v>
      </c>
      <c r="B7342" s="4" t="str">
        <f>IFERROR(__xludf.DUMMYFUNCTION("""COMPUTED_VALUE"""),"C++;C#;HTML/CSS;JavaScript;PHP")</f>
        <v>C++;C#;HTML/CSS;JavaScript;PHP</v>
      </c>
    </row>
    <row r="7343">
      <c r="A7343" s="3">
        <v>7342.0</v>
      </c>
      <c r="B7343" s="4" t="str">
        <f>IFERROR(__xludf.DUMMYFUNCTION("""COMPUTED_VALUE"""),"HTML/CSS;JavaScript;TypeScript")</f>
        <v>HTML/CSS;JavaScript;TypeScript</v>
      </c>
    </row>
    <row r="7344">
      <c r="A7344" s="3">
        <v>7343.0</v>
      </c>
      <c r="B7344" s="4" t="str">
        <f>IFERROR(__xludf.DUMMYFUNCTION("""COMPUTED_VALUE"""),"C#;Java;JavaScript;SQL")</f>
        <v>C#;Java;JavaScript;SQL</v>
      </c>
    </row>
    <row r="7345">
      <c r="A7345" s="3">
        <v>7344.0</v>
      </c>
      <c r="B7345" s="4" t="str">
        <f>IFERROR(__xludf.DUMMYFUNCTION("""COMPUTED_VALUE"""),"C#;HTML/CSS;JavaScript;SQL")</f>
        <v>C#;HTML/CSS;JavaScript;SQL</v>
      </c>
    </row>
    <row r="7346">
      <c r="A7346" s="3">
        <v>7345.0</v>
      </c>
      <c r="B7346" s="4" t="str">
        <f>IFERROR(__xludf.DUMMYFUNCTION("""COMPUTED_VALUE"""),"Bash/Shell/PowerShell;C;C++;Java;Objective-C;Python;SQL;Swift;VBA")</f>
        <v>Bash/Shell/PowerShell;C;C++;Java;Objective-C;Python;SQL;Swift;VBA</v>
      </c>
    </row>
    <row r="7347">
      <c r="A7347" s="3">
        <v>7346.0</v>
      </c>
      <c r="B7347" s="4" t="str">
        <f>IFERROR(__xludf.DUMMYFUNCTION("""COMPUTED_VALUE"""),"HTML/CSS;JavaScript;Objective-C;Python;VBA")</f>
        <v>HTML/CSS;JavaScript;Objective-C;Python;VBA</v>
      </c>
    </row>
    <row r="7348">
      <c r="A7348" s="3">
        <v>7347.0</v>
      </c>
      <c r="B7348" s="4" t="str">
        <f>IFERROR(__xludf.DUMMYFUNCTION("""COMPUTED_VALUE"""),"HTML/CSS;JavaScript;PHP;Other(s):")</f>
        <v>HTML/CSS;JavaScript;PHP;Other(s):</v>
      </c>
    </row>
    <row r="7349">
      <c r="A7349" s="3">
        <v>7348.0</v>
      </c>
      <c r="B7349" s="4" t="str">
        <f>IFERROR(__xludf.DUMMYFUNCTION("""COMPUTED_VALUE"""),"Bash/Shell/PowerShell;C#;HTML/CSS;VBA")</f>
        <v>Bash/Shell/PowerShell;C#;HTML/CSS;VBA</v>
      </c>
    </row>
    <row r="7350">
      <c r="A7350" s="3">
        <v>7349.0</v>
      </c>
      <c r="B7350" s="4" t="str">
        <f>IFERROR(__xludf.DUMMYFUNCTION("""COMPUTED_VALUE"""),"C#;HTML/CSS;JavaScript")</f>
        <v>C#;HTML/CSS;JavaScript</v>
      </c>
    </row>
    <row r="7351">
      <c r="A7351" s="3">
        <v>7350.0</v>
      </c>
      <c r="B7351" s="4" t="str">
        <f>IFERROR(__xludf.DUMMYFUNCTION("""COMPUTED_VALUE"""),"Swift")</f>
        <v>Swift</v>
      </c>
    </row>
    <row r="7352">
      <c r="A7352" s="3">
        <v>7351.0</v>
      </c>
      <c r="B7352" s="4" t="str">
        <f>IFERROR(__xludf.DUMMYFUNCTION("""COMPUTED_VALUE"""),"C#;Go;HTML/CSS;Java;JavaScript;Python;Scala;SQL")</f>
        <v>C#;Go;HTML/CSS;Java;JavaScript;Python;Scala;SQL</v>
      </c>
    </row>
    <row r="7353">
      <c r="A7353" s="3">
        <v>7352.0</v>
      </c>
      <c r="B7353" s="4" t="str">
        <f>IFERROR(__xludf.DUMMYFUNCTION("""COMPUTED_VALUE"""),"C#;HTML/CSS;SQL;VBA")</f>
        <v>C#;HTML/CSS;SQL;VBA</v>
      </c>
    </row>
    <row r="7354">
      <c r="A7354" s="3">
        <v>7353.0</v>
      </c>
      <c r="B7354" s="4" t="str">
        <f>IFERROR(__xludf.DUMMYFUNCTION("""COMPUTED_VALUE"""),"Bash/Shell/PowerShell;HTML/CSS;Java;JavaScript")</f>
        <v>Bash/Shell/PowerShell;HTML/CSS;Java;JavaScript</v>
      </c>
    </row>
    <row r="7355">
      <c r="A7355" s="3">
        <v>7354.0</v>
      </c>
      <c r="B7355" s="4" t="str">
        <f>IFERROR(__xludf.DUMMYFUNCTION("""COMPUTED_VALUE"""),"Bash/Shell/PowerShell;HTML/CSS;Python;Ruby")</f>
        <v>Bash/Shell/PowerShell;HTML/CSS;Python;Ruby</v>
      </c>
    </row>
    <row r="7356">
      <c r="A7356" s="3">
        <v>7355.0</v>
      </c>
      <c r="B7356" s="4" t="str">
        <f>IFERROR(__xludf.DUMMYFUNCTION("""COMPUTED_VALUE"""),"C#;HTML/CSS;JavaScript;TypeScript")</f>
        <v>C#;HTML/CSS;JavaScript;TypeScript</v>
      </c>
    </row>
    <row r="7357">
      <c r="A7357" s="3">
        <v>7356.0</v>
      </c>
      <c r="B7357" s="4" t="str">
        <f>IFERROR(__xludf.DUMMYFUNCTION("""COMPUTED_VALUE"""),"C++;C#;HTML/CSS;Python;SQL;Other(s):")</f>
        <v>C++;C#;HTML/CSS;Python;SQL;Other(s):</v>
      </c>
    </row>
    <row r="7358">
      <c r="A7358" s="3">
        <v>7357.0</v>
      </c>
      <c r="B7358" s="4" t="str">
        <f>IFERROR(__xludf.DUMMYFUNCTION("""COMPUTED_VALUE"""),"Bash/Shell/PowerShell;HTML/CSS;JavaScript;SQL;TypeScript")</f>
        <v>Bash/Shell/PowerShell;HTML/CSS;JavaScript;SQL;TypeScript</v>
      </c>
    </row>
    <row r="7359">
      <c r="A7359" s="3">
        <v>7358.0</v>
      </c>
      <c r="B7359" s="4" t="str">
        <f>IFERROR(__xludf.DUMMYFUNCTION("""COMPUTED_VALUE"""),"Bash/Shell/PowerShell;C;C++;Go;Java;Python;SQL;Other(s):")</f>
        <v>Bash/Shell/PowerShell;C;C++;Go;Java;Python;SQL;Other(s):</v>
      </c>
    </row>
    <row r="7360">
      <c r="A7360" s="3">
        <v>7359.0</v>
      </c>
      <c r="B7360" s="4" t="str">
        <f>IFERROR(__xludf.DUMMYFUNCTION("""COMPUTED_VALUE"""),"Bash/Shell/PowerShell;HTML/CSS;Java;SQL")</f>
        <v>Bash/Shell/PowerShell;HTML/CSS;Java;SQL</v>
      </c>
    </row>
    <row r="7361">
      <c r="A7361" s="3">
        <v>7360.0</v>
      </c>
      <c r="B7361" s="4" t="str">
        <f>IFERROR(__xludf.DUMMYFUNCTION("""COMPUTED_VALUE"""),"Bash/Shell/PowerShell;C;Go;HTML/CSS;Java;JavaScript;PHP;Python;SQL;Swift;Other(s):")</f>
        <v>Bash/Shell/PowerShell;C;Go;HTML/CSS;Java;JavaScript;PHP;Python;SQL;Swift;Other(s):</v>
      </c>
    </row>
    <row r="7362">
      <c r="A7362" s="3">
        <v>7361.0</v>
      </c>
      <c r="B7362" s="4" t="str">
        <f>IFERROR(__xludf.DUMMYFUNCTION("""COMPUTED_VALUE"""),"F#;HTML/CSS;JavaScript;Python;Other(s):")</f>
        <v>F#;HTML/CSS;JavaScript;Python;Other(s):</v>
      </c>
    </row>
    <row r="7363">
      <c r="A7363" s="3">
        <v>7362.0</v>
      </c>
      <c r="B7363" s="4" t="str">
        <f>IFERROR(__xludf.DUMMYFUNCTION("""COMPUTED_VALUE"""),"Java;JavaScript;SQL;Other(s):")</f>
        <v>Java;JavaScript;SQL;Other(s):</v>
      </c>
    </row>
    <row r="7364">
      <c r="A7364" s="3">
        <v>7363.0</v>
      </c>
      <c r="B7364" s="4" t="str">
        <f>IFERROR(__xludf.DUMMYFUNCTION("""COMPUTED_VALUE"""),"Bash/Shell/PowerShell;C;C++;HTML/CSS;JavaScript;Python;Rust")</f>
        <v>Bash/Shell/PowerShell;C;C++;HTML/CSS;JavaScript;Python;Rust</v>
      </c>
    </row>
    <row r="7365">
      <c r="A7365" s="3">
        <v>7364.0</v>
      </c>
      <c r="B7365" s="4" t="str">
        <f>IFERROR(__xludf.DUMMYFUNCTION("""COMPUTED_VALUE"""),"C#;Dart;HTML/CSS;JavaScript;PHP;Python;SQL;TypeScript")</f>
        <v>C#;Dart;HTML/CSS;JavaScript;PHP;Python;SQL;TypeScript</v>
      </c>
    </row>
    <row r="7366">
      <c r="A7366" s="3">
        <v>7365.0</v>
      </c>
      <c r="B7366" s="4" t="str">
        <f>IFERROR(__xludf.DUMMYFUNCTION("""COMPUTED_VALUE"""),"HTML/CSS;JavaScript;Ruby;TypeScript")</f>
        <v>HTML/CSS;JavaScript;Ruby;TypeScript</v>
      </c>
    </row>
    <row r="7367">
      <c r="A7367" s="3">
        <v>7366.0</v>
      </c>
      <c r="B7367" s="4" t="str">
        <f>IFERROR(__xludf.DUMMYFUNCTION("""COMPUTED_VALUE"""),"Bash/Shell/PowerShell;C;C++;HTML/CSS;Java;JavaScript;Objective-C;PHP;Python;SQL;Swift;Other(s):")</f>
        <v>Bash/Shell/PowerShell;C;C++;HTML/CSS;Java;JavaScript;Objective-C;PHP;Python;SQL;Swift;Other(s):</v>
      </c>
    </row>
    <row r="7368">
      <c r="A7368" s="3">
        <v>7367.0</v>
      </c>
      <c r="B7368" s="4" t="str">
        <f>IFERROR(__xludf.DUMMYFUNCTION("""COMPUTED_VALUE"""),"Java")</f>
        <v>Java</v>
      </c>
    </row>
    <row r="7369">
      <c r="A7369" s="3">
        <v>7368.0</v>
      </c>
      <c r="B7369" s="4" t="str">
        <f>IFERROR(__xludf.DUMMYFUNCTION("""COMPUTED_VALUE"""),"Assembly;Bash/Shell/PowerShell;C;C++;C#;HTML/CSS;Java;JavaScript;PHP;Python;Ruby;Scala;Other(s):")</f>
        <v>Assembly;Bash/Shell/PowerShell;C;C++;C#;HTML/CSS;Java;JavaScript;PHP;Python;Ruby;Scala;Other(s):</v>
      </c>
    </row>
    <row r="7370">
      <c r="A7370" s="3">
        <v>7369.0</v>
      </c>
      <c r="B7370" s="4" t="str">
        <f>IFERROR(__xludf.DUMMYFUNCTION("""COMPUTED_VALUE"""),"HTML/CSS;JavaScript;SQL;TypeScript")</f>
        <v>HTML/CSS;JavaScript;SQL;TypeScript</v>
      </c>
    </row>
    <row r="7371">
      <c r="A7371" s="3">
        <v>7370.0</v>
      </c>
      <c r="B7371" s="4" t="str">
        <f>IFERROR(__xludf.DUMMYFUNCTION("""COMPUTED_VALUE"""),"Bash/Shell/PowerShell;C;C#;HTML/CSS;Java;JavaScript;PHP;Python;Rust;SQL;VBA")</f>
        <v>Bash/Shell/PowerShell;C;C#;HTML/CSS;Java;JavaScript;PHP;Python;Rust;SQL;VBA</v>
      </c>
    </row>
    <row r="7372">
      <c r="A7372" s="3">
        <v>7371.0</v>
      </c>
      <c r="B7372" s="4" t="str">
        <f>IFERROR(__xludf.DUMMYFUNCTION("""COMPUTED_VALUE"""),"Bash/Shell/PowerShell;SQL")</f>
        <v>Bash/Shell/PowerShell;SQL</v>
      </c>
    </row>
    <row r="7373">
      <c r="A7373" s="3">
        <v>7372.0</v>
      </c>
      <c r="B7373" s="4" t="str">
        <f>IFERROR(__xludf.DUMMYFUNCTION("""COMPUTED_VALUE"""),"C++;Go;HTML/CSS;Java;JavaScript;Kotlin;Objective-C;PHP;Python;R;Ruby;Scala;SQL;TypeScript")</f>
        <v>C++;Go;HTML/CSS;Java;JavaScript;Kotlin;Objective-C;PHP;Python;R;Ruby;Scala;SQL;TypeScript</v>
      </c>
    </row>
    <row r="7374">
      <c r="A7374" s="3">
        <v>7373.0</v>
      </c>
      <c r="B7374" s="4" t="str">
        <f>IFERROR(__xludf.DUMMYFUNCTION("""COMPUTED_VALUE"""),"Bash/Shell/PowerShell;C++;HTML/CSS;JavaScript;Kotlin;Python;Ruby;SQL")</f>
        <v>Bash/Shell/PowerShell;C++;HTML/CSS;JavaScript;Kotlin;Python;Ruby;SQL</v>
      </c>
    </row>
    <row r="7375">
      <c r="A7375" s="3">
        <v>7374.0</v>
      </c>
      <c r="B7375" s="4" t="str">
        <f>IFERROR(__xludf.DUMMYFUNCTION("""COMPUTED_VALUE"""),"C#;SQL")</f>
        <v>C#;SQL</v>
      </c>
    </row>
    <row r="7376">
      <c r="A7376" s="3">
        <v>7375.0</v>
      </c>
      <c r="B7376" s="4" t="str">
        <f>IFERROR(__xludf.DUMMYFUNCTION("""COMPUTED_VALUE"""),"C;C++;HTML/CSS;Java;JavaScript;Python;SQL;TypeScript")</f>
        <v>C;C++;HTML/CSS;Java;JavaScript;Python;SQL;TypeScript</v>
      </c>
    </row>
    <row r="7377">
      <c r="A7377" s="3">
        <v>7376.0</v>
      </c>
      <c r="B7377" s="4" t="str">
        <f>IFERROR(__xludf.DUMMYFUNCTION("""COMPUTED_VALUE"""),"Bash/Shell/PowerShell;C#;HTML/CSS;JavaScript;SQL;TypeScript")</f>
        <v>Bash/Shell/PowerShell;C#;HTML/CSS;JavaScript;SQL;TypeScript</v>
      </c>
    </row>
    <row r="7378">
      <c r="A7378" s="3">
        <v>7377.0</v>
      </c>
      <c r="B7378" s="4" t="str">
        <f>IFERROR(__xludf.DUMMYFUNCTION("""COMPUTED_VALUE"""),"Bash/Shell/PowerShell;HTML/CSS;JavaScript;Python;Rust;SQL")</f>
        <v>Bash/Shell/PowerShell;HTML/CSS;JavaScript;Python;Rust;SQL</v>
      </c>
    </row>
    <row r="7379">
      <c r="A7379" s="3">
        <v>7378.0</v>
      </c>
      <c r="B7379" s="4" t="str">
        <f>IFERROR(__xludf.DUMMYFUNCTION("""COMPUTED_VALUE"""),"C++;C#;SQL;Other(s):")</f>
        <v>C++;C#;SQL;Other(s):</v>
      </c>
    </row>
    <row r="7380">
      <c r="A7380" s="3">
        <v>7379.0</v>
      </c>
      <c r="B7380" s="4" t="str">
        <f>IFERROR(__xludf.DUMMYFUNCTION("""COMPUTED_VALUE"""),"Bash/Shell/PowerShell;Java")</f>
        <v>Bash/Shell/PowerShell;Java</v>
      </c>
    </row>
    <row r="7381">
      <c r="A7381" s="3">
        <v>7380.0</v>
      </c>
      <c r="B7381" s="4" t="str">
        <f>IFERROR(__xludf.DUMMYFUNCTION("""COMPUTED_VALUE"""),"Bash/Shell/PowerShell;HTML/CSS;JavaScript;Ruby;SQL;TypeScript")</f>
        <v>Bash/Shell/PowerShell;HTML/CSS;JavaScript;Ruby;SQL;TypeScript</v>
      </c>
    </row>
    <row r="7382">
      <c r="A7382" s="3">
        <v>7381.0</v>
      </c>
      <c r="B7382" s="4" t="str">
        <f>IFERROR(__xludf.DUMMYFUNCTION("""COMPUTED_VALUE"""),"Bash/Shell/PowerShell;Elixir;Erlang;Go;HTML/CSS;Java;JavaScript;Objective-C;PHP;Python;Ruby;Rust;Scala;SQL;Swift;TypeScript")</f>
        <v>Bash/Shell/PowerShell;Elixir;Erlang;Go;HTML/CSS;Java;JavaScript;Objective-C;PHP;Python;Ruby;Rust;Scala;SQL;Swift;TypeScript</v>
      </c>
    </row>
    <row r="7383">
      <c r="A7383" s="3">
        <v>7382.0</v>
      </c>
      <c r="B7383" s="4" t="str">
        <f>IFERROR(__xludf.DUMMYFUNCTION("""COMPUTED_VALUE"""),"Bash/Shell/PowerShell;HTML/CSS;Java;JavaScript;PHP;SQL")</f>
        <v>Bash/Shell/PowerShell;HTML/CSS;Java;JavaScript;PHP;SQL</v>
      </c>
    </row>
    <row r="7384">
      <c r="A7384" s="3">
        <v>7383.0</v>
      </c>
      <c r="B7384" s="4" t="str">
        <f>IFERROR(__xludf.DUMMYFUNCTION("""COMPUTED_VALUE"""),"Java;Python;Scala")</f>
        <v>Java;Python;Scala</v>
      </c>
    </row>
    <row r="7385">
      <c r="A7385" s="3">
        <v>7384.0</v>
      </c>
      <c r="B7385" s="4" t="str">
        <f>IFERROR(__xludf.DUMMYFUNCTION("""COMPUTED_VALUE"""),"C++;Dart;HTML/CSS;JavaScript;PHP;SQL;TypeScript")</f>
        <v>C++;Dart;HTML/CSS;JavaScript;PHP;SQL;TypeScript</v>
      </c>
    </row>
    <row r="7386">
      <c r="A7386" s="3">
        <v>7385.0</v>
      </c>
      <c r="B7386" s="4" t="str">
        <f>IFERROR(__xludf.DUMMYFUNCTION("""COMPUTED_VALUE"""),"Bash/Shell/PowerShell;C#;HTML/CSS;JavaScript;SQL;TypeScript;VBA")</f>
        <v>Bash/Shell/PowerShell;C#;HTML/CSS;JavaScript;SQL;TypeScript;VBA</v>
      </c>
    </row>
    <row r="7387">
      <c r="A7387" s="3">
        <v>7386.0</v>
      </c>
      <c r="B7387" s="4" t="str">
        <f>IFERROR(__xludf.DUMMYFUNCTION("""COMPUTED_VALUE"""),"HTML/CSS;JavaScript;PHP;SQL")</f>
        <v>HTML/CSS;JavaScript;PHP;SQL</v>
      </c>
    </row>
    <row r="7388">
      <c r="A7388" s="3">
        <v>7387.0</v>
      </c>
      <c r="B7388" s="4" t="str">
        <f>IFERROR(__xludf.DUMMYFUNCTION("""COMPUTED_VALUE"""),"Bash/Shell/PowerShell;C;Java;JavaScript;PHP;Python;R;SQL")</f>
        <v>Bash/Shell/PowerShell;C;Java;JavaScript;PHP;Python;R;SQL</v>
      </c>
    </row>
    <row r="7389">
      <c r="A7389" s="3">
        <v>7388.0</v>
      </c>
      <c r="B7389" s="4" t="str">
        <f>IFERROR(__xludf.DUMMYFUNCTION("""COMPUTED_VALUE"""),"HTML/CSS;JavaScript;TypeScript")</f>
        <v>HTML/CSS;JavaScript;TypeScript</v>
      </c>
    </row>
    <row r="7390">
      <c r="A7390" s="3">
        <v>7389.0</v>
      </c>
      <c r="B7390" s="4" t="str">
        <f>IFERROR(__xludf.DUMMYFUNCTION("""COMPUTED_VALUE"""),"C++;Python;Other(s):")</f>
        <v>C++;Python;Other(s):</v>
      </c>
    </row>
    <row r="7391">
      <c r="A7391" s="3">
        <v>7390.0</v>
      </c>
      <c r="B7391" s="4" t="str">
        <f>IFERROR(__xludf.DUMMYFUNCTION("""COMPUTED_VALUE"""),"Bash/Shell/PowerShell;HTML/CSS;Java;Python;Swift")</f>
        <v>Bash/Shell/PowerShell;HTML/CSS;Java;Python;Swift</v>
      </c>
    </row>
    <row r="7392">
      <c r="A7392" s="3">
        <v>7391.0</v>
      </c>
      <c r="B7392" s="4" t="str">
        <f>IFERROR(__xludf.DUMMYFUNCTION("""COMPUTED_VALUE"""),"Bash/Shell/PowerShell;C;C++")</f>
        <v>Bash/Shell/PowerShell;C;C++</v>
      </c>
    </row>
    <row r="7393">
      <c r="A7393" s="3">
        <v>7392.0</v>
      </c>
      <c r="B7393" s="4" t="str">
        <f>IFERROR(__xludf.DUMMYFUNCTION("""COMPUTED_VALUE"""),"C++;C#;Python")</f>
        <v>C++;C#;Python</v>
      </c>
    </row>
    <row r="7394">
      <c r="A7394" s="3">
        <v>7393.0</v>
      </c>
      <c r="B7394" s="4" t="str">
        <f>IFERROR(__xludf.DUMMYFUNCTION("""COMPUTED_VALUE"""),"Ruby")</f>
        <v>Ruby</v>
      </c>
    </row>
    <row r="7395">
      <c r="A7395" s="3">
        <v>7394.0</v>
      </c>
      <c r="B7395" s="4" t="str">
        <f>IFERROR(__xludf.DUMMYFUNCTION("""COMPUTED_VALUE"""),"C#;Go;Python;SQL")</f>
        <v>C#;Go;Python;SQL</v>
      </c>
    </row>
    <row r="7396">
      <c r="A7396" s="3">
        <v>7395.0</v>
      </c>
      <c r="B7396" s="4" t="str">
        <f>IFERROR(__xludf.DUMMYFUNCTION("""COMPUTED_VALUE"""),"C++;C#;HTML/CSS;SQL;TypeScript")</f>
        <v>C++;C#;HTML/CSS;SQL;TypeScript</v>
      </c>
    </row>
    <row r="7397">
      <c r="A7397" s="3">
        <v>7396.0</v>
      </c>
      <c r="B7397" s="4" t="str">
        <f>IFERROR(__xludf.DUMMYFUNCTION("""COMPUTED_VALUE"""),"C#;HTML/CSS;Java;JavaScript;Kotlin;PHP;Rust;SQL")</f>
        <v>C#;HTML/CSS;Java;JavaScript;Kotlin;PHP;Rust;SQL</v>
      </c>
    </row>
    <row r="7398">
      <c r="A7398" s="3">
        <v>7397.0</v>
      </c>
      <c r="B7398" s="4" t="str">
        <f>IFERROR(__xludf.DUMMYFUNCTION("""COMPUTED_VALUE"""),"Bash/Shell/PowerShell;C#;HTML/CSS;JavaScript;Python;SQL;Other(s):")</f>
        <v>Bash/Shell/PowerShell;C#;HTML/CSS;JavaScript;Python;SQL;Other(s):</v>
      </c>
    </row>
    <row r="7399">
      <c r="A7399" s="3">
        <v>7398.0</v>
      </c>
      <c r="B7399" s="4" t="str">
        <f>IFERROR(__xludf.DUMMYFUNCTION("""COMPUTED_VALUE"""),"C++;HTML/CSS;Java;JavaScript;PHP;Python;SQL")</f>
        <v>C++;HTML/CSS;Java;JavaScript;PHP;Python;SQL</v>
      </c>
    </row>
    <row r="7400">
      <c r="A7400" s="3">
        <v>7399.0</v>
      </c>
      <c r="B7400" s="4" t="str">
        <f>IFERROR(__xludf.DUMMYFUNCTION("""COMPUTED_VALUE"""),"Bash/Shell/PowerShell;C#;HTML/CSS;Java;JavaScript;PHP;SQL")</f>
        <v>Bash/Shell/PowerShell;C#;HTML/CSS;Java;JavaScript;PHP;SQL</v>
      </c>
    </row>
    <row r="7401">
      <c r="A7401" s="3">
        <v>7400.0</v>
      </c>
      <c r="B7401" s="4" t="str">
        <f>IFERROR(__xludf.DUMMYFUNCTION("""COMPUTED_VALUE"""),"HTML/CSS;JavaScript;Python;R")</f>
        <v>HTML/CSS;JavaScript;Python;R</v>
      </c>
    </row>
    <row r="7402">
      <c r="A7402" s="3">
        <v>7401.0</v>
      </c>
      <c r="B7402" s="4" t="str">
        <f>IFERROR(__xludf.DUMMYFUNCTION("""COMPUTED_VALUE"""),"Bash/Shell/PowerShell;HTML/CSS;Java;JavaScript;Scala")</f>
        <v>Bash/Shell/PowerShell;HTML/CSS;Java;JavaScript;Scala</v>
      </c>
    </row>
    <row r="7403">
      <c r="A7403" s="3">
        <v>7402.0</v>
      </c>
      <c r="B7403" s="4" t="str">
        <f>IFERROR(__xludf.DUMMYFUNCTION("""COMPUTED_VALUE"""),"F#;Python;Other(s):")</f>
        <v>F#;Python;Other(s):</v>
      </c>
    </row>
    <row r="7404">
      <c r="A7404" s="3">
        <v>7403.0</v>
      </c>
      <c r="B7404" s="4" t="str">
        <f>IFERROR(__xludf.DUMMYFUNCTION("""COMPUTED_VALUE"""),"Bash/Shell/PowerShell;C#;HTML/CSS;JavaScript;TypeScript")</f>
        <v>Bash/Shell/PowerShell;C#;HTML/CSS;JavaScript;TypeScript</v>
      </c>
    </row>
    <row r="7405">
      <c r="A7405" s="3">
        <v>7404.0</v>
      </c>
      <c r="B7405" s="4" t="str">
        <f>IFERROR(__xludf.DUMMYFUNCTION("""COMPUTED_VALUE"""),"C;C++;C#;HTML/CSS;Java;JavaScript;Python;SQL;TypeScript")</f>
        <v>C;C++;C#;HTML/CSS;Java;JavaScript;Python;SQL;TypeScript</v>
      </c>
    </row>
    <row r="7406">
      <c r="A7406" s="3">
        <v>7405.0</v>
      </c>
      <c r="B7406" s="4" t="str">
        <f>IFERROR(__xludf.DUMMYFUNCTION("""COMPUTED_VALUE"""),"Bash/Shell/PowerShell;C++;Python")</f>
        <v>Bash/Shell/PowerShell;C++;Python</v>
      </c>
    </row>
    <row r="7407">
      <c r="A7407" s="3">
        <v>7406.0</v>
      </c>
      <c r="B7407" s="4" t="str">
        <f>IFERROR(__xludf.DUMMYFUNCTION("""COMPUTED_VALUE"""),"Objective-C;Python;Swift")</f>
        <v>Objective-C;Python;Swift</v>
      </c>
    </row>
    <row r="7408">
      <c r="A7408" s="3">
        <v>7407.0</v>
      </c>
      <c r="B7408" s="4" t="str">
        <f>IFERROR(__xludf.DUMMYFUNCTION("""COMPUTED_VALUE"""),"C#;JavaScript;PHP;SQL;TypeScript")</f>
        <v>C#;JavaScript;PHP;SQL;TypeScript</v>
      </c>
    </row>
    <row r="7409">
      <c r="A7409" s="3">
        <v>7408.0</v>
      </c>
      <c r="B7409" s="4" t="str">
        <f>IFERROR(__xludf.DUMMYFUNCTION("""COMPUTED_VALUE"""),"Bash/Shell/PowerShell;HTML/CSS;JavaScript;PHP;Other(s):")</f>
        <v>Bash/Shell/PowerShell;HTML/CSS;JavaScript;PHP;Other(s):</v>
      </c>
    </row>
    <row r="7410">
      <c r="A7410" s="3">
        <v>7409.0</v>
      </c>
      <c r="B7410" s="4" t="str">
        <f>IFERROR(__xludf.DUMMYFUNCTION("""COMPUTED_VALUE"""),"C#;HTML/CSS;JavaScript;Python;TypeScript")</f>
        <v>C#;HTML/CSS;JavaScript;Python;TypeScript</v>
      </c>
    </row>
    <row r="7411">
      <c r="A7411" s="3">
        <v>7410.0</v>
      </c>
      <c r="B7411" s="4" t="str">
        <f>IFERROR(__xludf.DUMMYFUNCTION("""COMPUTED_VALUE"""),"C;C++")</f>
        <v>C;C++</v>
      </c>
    </row>
    <row r="7412">
      <c r="A7412" s="3">
        <v>7411.0</v>
      </c>
      <c r="B7412" s="4" t="str">
        <f>IFERROR(__xludf.DUMMYFUNCTION("""COMPUTED_VALUE"""),"HTML/CSS;Java;JavaScript;SQL")</f>
        <v>HTML/CSS;Java;JavaScript;SQL</v>
      </c>
    </row>
    <row r="7413">
      <c r="A7413" s="3">
        <v>7412.0</v>
      </c>
      <c r="B7413" s="4" t="str">
        <f>IFERROR(__xludf.DUMMYFUNCTION("""COMPUTED_VALUE"""),"Bash/Shell/PowerShell;HTML/CSS;Java;Ruby;SQL")</f>
        <v>Bash/Shell/PowerShell;HTML/CSS;Java;Ruby;SQL</v>
      </c>
    </row>
    <row r="7414">
      <c r="A7414" s="3">
        <v>7413.0</v>
      </c>
      <c r="B7414" s="4" t="str">
        <f>IFERROR(__xludf.DUMMYFUNCTION("""COMPUTED_VALUE"""),"C#;HTML/CSS;JavaScript")</f>
        <v>C#;HTML/CSS;JavaScript</v>
      </c>
    </row>
    <row r="7415">
      <c r="A7415" s="3">
        <v>7414.0</v>
      </c>
      <c r="B7415" s="4" t="str">
        <f>IFERROR(__xludf.DUMMYFUNCTION("""COMPUTED_VALUE"""),"HTML/CSS;JavaScript")</f>
        <v>HTML/CSS;JavaScript</v>
      </c>
    </row>
    <row r="7416">
      <c r="A7416" s="3">
        <v>7415.0</v>
      </c>
      <c r="B7416" s="4" t="str">
        <f>IFERROR(__xludf.DUMMYFUNCTION("""COMPUTED_VALUE"""),"Bash/Shell/PowerShell;Go;HTML/CSS;JavaScript")</f>
        <v>Bash/Shell/PowerShell;Go;HTML/CSS;JavaScript</v>
      </c>
    </row>
    <row r="7417">
      <c r="A7417" s="3">
        <v>7416.0</v>
      </c>
      <c r="B7417" s="4" t="str">
        <f>IFERROR(__xludf.DUMMYFUNCTION("""COMPUTED_VALUE"""),"C#;HTML/CSS;JavaScript;Python;SQL")</f>
        <v>C#;HTML/CSS;JavaScript;Python;SQL</v>
      </c>
    </row>
    <row r="7418">
      <c r="A7418" s="3">
        <v>7417.0</v>
      </c>
      <c r="B7418" s="4" t="str">
        <f>IFERROR(__xludf.DUMMYFUNCTION("""COMPUTED_VALUE"""),"Bash/Shell/PowerShell;C#;HTML/CSS;JavaScript;SQL")</f>
        <v>Bash/Shell/PowerShell;C#;HTML/CSS;JavaScript;SQL</v>
      </c>
    </row>
    <row r="7419">
      <c r="A7419" s="3">
        <v>7418.0</v>
      </c>
      <c r="B7419" s="4" t="str">
        <f>IFERROR(__xludf.DUMMYFUNCTION("""COMPUTED_VALUE"""),"Bash/Shell/PowerShell;HTML/CSS;JavaScript;Python;SQL;Other(s):")</f>
        <v>Bash/Shell/PowerShell;HTML/CSS;JavaScript;Python;SQL;Other(s):</v>
      </c>
    </row>
    <row r="7420">
      <c r="A7420" s="3">
        <v>7419.0</v>
      </c>
      <c r="B7420" s="4" t="str">
        <f>IFERROR(__xludf.DUMMYFUNCTION("""COMPUTED_VALUE"""),"Bash/Shell/PowerShell;C++;HTML/CSS;JavaScript;PHP;Python;TypeScript")</f>
        <v>Bash/Shell/PowerShell;C++;HTML/CSS;JavaScript;PHP;Python;TypeScript</v>
      </c>
    </row>
    <row r="7421">
      <c r="A7421" s="3">
        <v>7420.0</v>
      </c>
      <c r="B7421" s="4" t="str">
        <f>IFERROR(__xludf.DUMMYFUNCTION("""COMPUTED_VALUE"""),"C#;HTML/CSS;JavaScript;Python;SQL")</f>
        <v>C#;HTML/CSS;JavaScript;Python;SQL</v>
      </c>
    </row>
    <row r="7422">
      <c r="A7422" s="3">
        <v>7421.0</v>
      </c>
      <c r="B7422" s="4" t="str">
        <f>IFERROR(__xludf.DUMMYFUNCTION("""COMPUTED_VALUE"""),"HTML/CSS;JavaScript")</f>
        <v>HTML/CSS;JavaScript</v>
      </c>
    </row>
    <row r="7423">
      <c r="A7423" s="3">
        <v>7422.0</v>
      </c>
      <c r="B7423" s="4" t="str">
        <f>IFERROR(__xludf.DUMMYFUNCTION("""COMPUTED_VALUE"""),"Bash/Shell/PowerShell;HTML/CSS;JavaScript;Scala;TypeScript")</f>
        <v>Bash/Shell/PowerShell;HTML/CSS;JavaScript;Scala;TypeScript</v>
      </c>
    </row>
    <row r="7424">
      <c r="A7424" s="3">
        <v>7423.0</v>
      </c>
      <c r="B7424" s="4" t="str">
        <f>IFERROR(__xludf.DUMMYFUNCTION("""COMPUTED_VALUE"""),"Assembly;Java;PHP;Swift")</f>
        <v>Assembly;Java;PHP;Swift</v>
      </c>
    </row>
    <row r="7425">
      <c r="A7425" s="3">
        <v>7424.0</v>
      </c>
      <c r="B7425" s="4" t="str">
        <f>IFERROR(__xludf.DUMMYFUNCTION("""COMPUTED_VALUE"""),"Bash/Shell/PowerShell;Elixir;Java;JavaScript")</f>
        <v>Bash/Shell/PowerShell;Elixir;Java;JavaScript</v>
      </c>
    </row>
    <row r="7426">
      <c r="A7426" s="3">
        <v>7425.0</v>
      </c>
      <c r="B7426" s="4" t="str">
        <f>IFERROR(__xludf.DUMMYFUNCTION("""COMPUTED_VALUE"""),"Assembly;Bash/Shell/PowerShell;C;HTML/CSS;Java;PHP;Python;SQL")</f>
        <v>Assembly;Bash/Shell/PowerShell;C;HTML/CSS;Java;PHP;Python;SQL</v>
      </c>
    </row>
    <row r="7427">
      <c r="A7427" s="3">
        <v>7426.0</v>
      </c>
      <c r="B7427" s="4" t="str">
        <f>IFERROR(__xludf.DUMMYFUNCTION("""COMPUTED_VALUE"""),"Bash/Shell/PowerShell;C#;HTML/CSS;JavaScript;PHP;SQL")</f>
        <v>Bash/Shell/PowerShell;C#;HTML/CSS;JavaScript;PHP;SQL</v>
      </c>
    </row>
    <row r="7428">
      <c r="A7428" s="3">
        <v>7427.0</v>
      </c>
      <c r="B7428" s="4" t="str">
        <f>IFERROR(__xludf.DUMMYFUNCTION("""COMPUTED_VALUE"""),"Java;Python")</f>
        <v>Java;Python</v>
      </c>
    </row>
    <row r="7429">
      <c r="A7429" s="3">
        <v>7428.0</v>
      </c>
      <c r="B7429" s="4" t="str">
        <f>IFERROR(__xludf.DUMMYFUNCTION("""COMPUTED_VALUE"""),"Go;HTML/CSS;JavaScript;TypeScript")</f>
        <v>Go;HTML/CSS;JavaScript;TypeScript</v>
      </c>
    </row>
    <row r="7430">
      <c r="A7430" s="3">
        <v>7429.0</v>
      </c>
      <c r="B7430" s="4" t="str">
        <f>IFERROR(__xludf.DUMMYFUNCTION("""COMPUTED_VALUE"""),"C;C++;C#;HTML/CSS;Java;JavaScript;R;SQL")</f>
        <v>C;C++;C#;HTML/CSS;Java;JavaScript;R;SQL</v>
      </c>
    </row>
    <row r="7431">
      <c r="A7431" s="3">
        <v>7430.0</v>
      </c>
      <c r="B7431" s="4" t="str">
        <f>IFERROR(__xludf.DUMMYFUNCTION("""COMPUTED_VALUE"""),"HTML/CSS;Java;JavaScript;Python")</f>
        <v>HTML/CSS;Java;JavaScript;Python</v>
      </c>
    </row>
    <row r="7432">
      <c r="A7432" s="3">
        <v>7431.0</v>
      </c>
      <c r="B7432" s="4" t="str">
        <f>IFERROR(__xludf.DUMMYFUNCTION("""COMPUTED_VALUE"""),"Bash/Shell/PowerShell;C#;HTML/CSS;JavaScript;TypeScript")</f>
        <v>Bash/Shell/PowerShell;C#;HTML/CSS;JavaScript;TypeScript</v>
      </c>
    </row>
    <row r="7433">
      <c r="A7433" s="3">
        <v>7432.0</v>
      </c>
      <c r="B7433" s="4" t="str">
        <f>IFERROR(__xludf.DUMMYFUNCTION("""COMPUTED_VALUE"""),"C#;HTML/CSS;JavaScript;SQL")</f>
        <v>C#;HTML/CSS;JavaScript;SQL</v>
      </c>
    </row>
    <row r="7434">
      <c r="A7434" s="3">
        <v>7433.0</v>
      </c>
      <c r="B7434" s="4" t="str">
        <f>IFERROR(__xludf.DUMMYFUNCTION("""COMPUTED_VALUE"""),"Python;Scala;SQL")</f>
        <v>Python;Scala;SQL</v>
      </c>
    </row>
    <row r="7435">
      <c r="A7435" s="3">
        <v>7434.0</v>
      </c>
      <c r="B7435" s="4" t="str">
        <f>IFERROR(__xludf.DUMMYFUNCTION("""COMPUTED_VALUE"""),"C;C++;C#;HTML/CSS;Java;JavaScript;PHP;Python;SQL;Other(s):")</f>
        <v>C;C++;C#;HTML/CSS;Java;JavaScript;PHP;Python;SQL;Other(s):</v>
      </c>
    </row>
    <row r="7436">
      <c r="A7436" s="3">
        <v>7435.0</v>
      </c>
      <c r="B7436" s="4" t="str">
        <f>IFERROR(__xludf.DUMMYFUNCTION("""COMPUTED_VALUE"""),"Bash/Shell/PowerShell;HTML/CSS;JavaScript;PHP;SQL")</f>
        <v>Bash/Shell/PowerShell;HTML/CSS;JavaScript;PHP;SQL</v>
      </c>
    </row>
    <row r="7437">
      <c r="A7437" s="3">
        <v>7436.0</v>
      </c>
      <c r="B7437" s="4" t="str">
        <f>IFERROR(__xludf.DUMMYFUNCTION("""COMPUTED_VALUE"""),"Assembly;Bash/Shell/PowerShell;C;C++;C#;Python")</f>
        <v>Assembly;Bash/Shell/PowerShell;C;C++;C#;Python</v>
      </c>
    </row>
    <row r="7438">
      <c r="A7438" s="3">
        <v>7437.0</v>
      </c>
      <c r="B7438" s="4" t="str">
        <f>IFERROR(__xludf.DUMMYFUNCTION("""COMPUTED_VALUE"""),"Java;Kotlin")</f>
        <v>Java;Kotlin</v>
      </c>
    </row>
    <row r="7439">
      <c r="A7439" s="3">
        <v>7438.0</v>
      </c>
      <c r="B7439" s="4" t="str">
        <f>IFERROR(__xludf.DUMMYFUNCTION("""COMPUTED_VALUE"""),"Bash/Shell/PowerShell;C#;HTML/CSS;Java;JavaScript;Objective-C;PHP;TypeScript")</f>
        <v>Bash/Shell/PowerShell;C#;HTML/CSS;Java;JavaScript;Objective-C;PHP;TypeScript</v>
      </c>
    </row>
    <row r="7440">
      <c r="A7440" s="3">
        <v>7439.0</v>
      </c>
      <c r="B7440" s="4" t="str">
        <f>IFERROR(__xludf.DUMMYFUNCTION("""COMPUTED_VALUE"""),"C#;JavaScript;Python;Ruby;Swift")</f>
        <v>C#;JavaScript;Python;Ruby;Swift</v>
      </c>
    </row>
    <row r="7441">
      <c r="A7441" s="3">
        <v>7440.0</v>
      </c>
      <c r="B7441" s="4" t="str">
        <f>IFERROR(__xludf.DUMMYFUNCTION("""COMPUTED_VALUE"""),"C#;HTML/CSS;Java;JavaScript;PHP")</f>
        <v>C#;HTML/CSS;Java;JavaScript;PHP</v>
      </c>
    </row>
    <row r="7442">
      <c r="A7442" s="3">
        <v>7441.0</v>
      </c>
      <c r="B7442" s="4" t="str">
        <f>IFERROR(__xludf.DUMMYFUNCTION("""COMPUTED_VALUE"""),"Bash/Shell/PowerShell;HTML/CSS;Java;JavaScript;Python;SQL")</f>
        <v>Bash/Shell/PowerShell;HTML/CSS;Java;JavaScript;Python;SQL</v>
      </c>
    </row>
    <row r="7443">
      <c r="A7443" s="3">
        <v>7442.0</v>
      </c>
      <c r="B7443" s="4" t="str">
        <f>IFERROR(__xludf.DUMMYFUNCTION("""COMPUTED_VALUE"""),"C;C++;Go;HTML/CSS;Java;JavaScript;PHP;SQL")</f>
        <v>C;C++;Go;HTML/CSS;Java;JavaScript;PHP;SQL</v>
      </c>
    </row>
    <row r="7444">
      <c r="A7444" s="3">
        <v>7443.0</v>
      </c>
      <c r="B7444" s="4" t="str">
        <f>IFERROR(__xludf.DUMMYFUNCTION("""COMPUTED_VALUE"""),"C++;Go;HTML/CSS;JavaScript;SQL")</f>
        <v>C++;Go;HTML/CSS;JavaScript;SQL</v>
      </c>
    </row>
    <row r="7445">
      <c r="A7445" s="3">
        <v>7444.0</v>
      </c>
      <c r="B7445" s="4" t="str">
        <f>IFERROR(__xludf.DUMMYFUNCTION("""COMPUTED_VALUE"""),"Bash/Shell/PowerShell;Python")</f>
        <v>Bash/Shell/PowerShell;Python</v>
      </c>
    </row>
    <row r="7446">
      <c r="A7446" s="3">
        <v>7445.0</v>
      </c>
      <c r="B7446" s="4" t="str">
        <f>IFERROR(__xludf.DUMMYFUNCTION("""COMPUTED_VALUE"""),"HTML/CSS;JavaScript;PHP")</f>
        <v>HTML/CSS;JavaScript;PHP</v>
      </c>
    </row>
    <row r="7447">
      <c r="A7447" s="3">
        <v>7446.0</v>
      </c>
      <c r="B7447" s="4" t="str">
        <f>IFERROR(__xludf.DUMMYFUNCTION("""COMPUTED_VALUE"""),"C")</f>
        <v>C</v>
      </c>
    </row>
    <row r="7448">
      <c r="A7448" s="3">
        <v>7447.0</v>
      </c>
      <c r="B7448" s="4" t="str">
        <f>IFERROR(__xludf.DUMMYFUNCTION("""COMPUTED_VALUE"""),"HTML/CSS;JavaScript;Python")</f>
        <v>HTML/CSS;JavaScript;Python</v>
      </c>
    </row>
    <row r="7449">
      <c r="A7449" s="3">
        <v>7448.0</v>
      </c>
      <c r="B7449" s="4" t="str">
        <f>IFERROR(__xludf.DUMMYFUNCTION("""COMPUTED_VALUE"""),"Java;PHP;Python;SQL")</f>
        <v>Java;PHP;Python;SQL</v>
      </c>
    </row>
    <row r="7450">
      <c r="A7450" s="3">
        <v>7449.0</v>
      </c>
      <c r="B7450" s="4" t="str">
        <f>IFERROR(__xludf.DUMMYFUNCTION("""COMPUTED_VALUE"""),"HTML/CSS;JavaScript;PHP;SQL")</f>
        <v>HTML/CSS;JavaScript;PHP;SQL</v>
      </c>
    </row>
    <row r="7451">
      <c r="A7451" s="3">
        <v>7450.0</v>
      </c>
      <c r="B7451" s="4" t="str">
        <f>IFERROR(__xludf.DUMMYFUNCTION("""COMPUTED_VALUE"""),"HTML/CSS;JavaScript;PHP;SQL;VBA")</f>
        <v>HTML/CSS;JavaScript;PHP;SQL;VBA</v>
      </c>
    </row>
    <row r="7452">
      <c r="A7452" s="3">
        <v>7451.0</v>
      </c>
      <c r="B7452" s="4" t="str">
        <f>IFERROR(__xludf.DUMMYFUNCTION("""COMPUTED_VALUE"""),"C++;HTML/CSS;Java;JavaScript;PHP;SQL")</f>
        <v>C++;HTML/CSS;Java;JavaScript;PHP;SQL</v>
      </c>
    </row>
    <row r="7453">
      <c r="A7453" s="3">
        <v>7452.0</v>
      </c>
      <c r="B7453" s="4" t="str">
        <f>IFERROR(__xludf.DUMMYFUNCTION("""COMPUTED_VALUE"""),"HTML/CSS;JavaScript;PHP;SQL")</f>
        <v>HTML/CSS;JavaScript;PHP;SQL</v>
      </c>
    </row>
    <row r="7454">
      <c r="A7454" s="3">
        <v>7453.0</v>
      </c>
      <c r="B7454" s="4" t="str">
        <f>IFERROR(__xludf.DUMMYFUNCTION("""COMPUTED_VALUE"""),"C#;HTML/CSS;JavaScript;SQL;TypeScript")</f>
        <v>C#;HTML/CSS;JavaScript;SQL;TypeScript</v>
      </c>
    </row>
    <row r="7455">
      <c r="A7455" s="3">
        <v>7454.0</v>
      </c>
      <c r="B7455" s="4" t="str">
        <f>IFERROR(__xludf.DUMMYFUNCTION("""COMPUTED_VALUE"""),"HTML/CSS;JavaScript")</f>
        <v>HTML/CSS;JavaScript</v>
      </c>
    </row>
    <row r="7456">
      <c r="A7456" s="3">
        <v>7455.0</v>
      </c>
      <c r="B7456" s="4" t="str">
        <f>IFERROR(__xludf.DUMMYFUNCTION("""COMPUTED_VALUE"""),"C++;HTML/CSS;Java;SQL")</f>
        <v>C++;HTML/CSS;Java;SQL</v>
      </c>
    </row>
    <row r="7457">
      <c r="A7457" s="3">
        <v>7456.0</v>
      </c>
      <c r="B7457" s="4" t="str">
        <f>IFERROR(__xludf.DUMMYFUNCTION("""COMPUTED_VALUE"""),"Java")</f>
        <v>Java</v>
      </c>
    </row>
    <row r="7458">
      <c r="A7458" s="3">
        <v>7457.0</v>
      </c>
      <c r="B7458" s="4" t="str">
        <f>IFERROR(__xludf.DUMMYFUNCTION("""COMPUTED_VALUE"""),"Bash/Shell/PowerShell;HTML/CSS;Java;JavaScript;Kotlin;Python")</f>
        <v>Bash/Shell/PowerShell;HTML/CSS;Java;JavaScript;Kotlin;Python</v>
      </c>
    </row>
    <row r="7459">
      <c r="A7459" s="3">
        <v>7458.0</v>
      </c>
      <c r="B7459" s="4" t="str">
        <f>IFERROR(__xludf.DUMMYFUNCTION("""COMPUTED_VALUE"""),"Bash/Shell/PowerShell;C++")</f>
        <v>Bash/Shell/PowerShell;C++</v>
      </c>
    </row>
    <row r="7460">
      <c r="A7460" s="3">
        <v>7459.0</v>
      </c>
      <c r="B7460" s="4" t="str">
        <f>IFERROR(__xludf.DUMMYFUNCTION("""COMPUTED_VALUE"""),"C#;HTML/CSS;JavaScript;Python;SQL")</f>
        <v>C#;HTML/CSS;JavaScript;Python;SQL</v>
      </c>
    </row>
    <row r="7461">
      <c r="A7461" s="3">
        <v>7460.0</v>
      </c>
      <c r="B7461" s="4" t="str">
        <f>IFERROR(__xludf.DUMMYFUNCTION("""COMPUTED_VALUE"""),"JavaScript;PHP")</f>
        <v>JavaScript;PHP</v>
      </c>
    </row>
    <row r="7462">
      <c r="A7462" s="3">
        <v>7461.0</v>
      </c>
      <c r="B7462" s="4" t="str">
        <f>IFERROR(__xludf.DUMMYFUNCTION("""COMPUTED_VALUE"""),"C#;JavaScript;Python;TypeScript")</f>
        <v>C#;JavaScript;Python;TypeScript</v>
      </c>
    </row>
    <row r="7463">
      <c r="A7463" s="3">
        <v>7462.0</v>
      </c>
      <c r="B7463" s="4" t="str">
        <f>IFERROR(__xludf.DUMMYFUNCTION("""COMPUTED_VALUE"""),"Bash/Shell/PowerShell;SQL;Swift")</f>
        <v>Bash/Shell/PowerShell;SQL;Swift</v>
      </c>
    </row>
    <row r="7464">
      <c r="A7464" s="3">
        <v>7463.0</v>
      </c>
      <c r="B7464" s="4" t="str">
        <f>IFERROR(__xludf.DUMMYFUNCTION("""COMPUTED_VALUE"""),"Python")</f>
        <v>Python</v>
      </c>
    </row>
    <row r="7465">
      <c r="A7465" s="3">
        <v>7464.0</v>
      </c>
      <c r="B7465" s="4" t="str">
        <f>IFERROR(__xludf.DUMMYFUNCTION("""COMPUTED_VALUE"""),"C;C#;VBA")</f>
        <v>C;C#;VBA</v>
      </c>
    </row>
    <row r="7466">
      <c r="A7466" s="3">
        <v>7465.0</v>
      </c>
      <c r="B7466" s="4" t="str">
        <f>IFERROR(__xludf.DUMMYFUNCTION("""COMPUTED_VALUE"""),"HTML/CSS;Java;TypeScript")</f>
        <v>HTML/CSS;Java;TypeScript</v>
      </c>
    </row>
    <row r="7467">
      <c r="A7467" s="3">
        <v>7466.0</v>
      </c>
      <c r="B7467" s="4" t="str">
        <f>IFERROR(__xludf.DUMMYFUNCTION("""COMPUTED_VALUE"""),"C#;HTML/CSS;JavaScript;SQL")</f>
        <v>C#;HTML/CSS;JavaScript;SQL</v>
      </c>
    </row>
    <row r="7468">
      <c r="A7468" s="3">
        <v>7467.0</v>
      </c>
      <c r="B7468" s="4" t="str">
        <f>IFERROR(__xludf.DUMMYFUNCTION("""COMPUTED_VALUE"""),"Bash/Shell/PowerShell;HTML/CSS;JavaScript;Ruby")</f>
        <v>Bash/Shell/PowerShell;HTML/CSS;JavaScript;Ruby</v>
      </c>
    </row>
    <row r="7469">
      <c r="A7469" s="3">
        <v>7468.0</v>
      </c>
      <c r="B7469" s="4" t="str">
        <f>IFERROR(__xludf.DUMMYFUNCTION("""COMPUTED_VALUE"""),"C;HTML/CSS;SQL")</f>
        <v>C;HTML/CSS;SQL</v>
      </c>
    </row>
    <row r="7470">
      <c r="A7470" s="3">
        <v>7469.0</v>
      </c>
      <c r="B7470" s="4" t="str">
        <f>IFERROR(__xludf.DUMMYFUNCTION("""COMPUTED_VALUE"""),"Assembly;C;C++;C#;HTML/CSS;Java;JavaScript;Objective-C;Python;Scala;SQL;Swift;TypeScript")</f>
        <v>Assembly;C;C++;C#;HTML/CSS;Java;JavaScript;Objective-C;Python;Scala;SQL;Swift;TypeScript</v>
      </c>
    </row>
    <row r="7471">
      <c r="A7471" s="3">
        <v>7470.0</v>
      </c>
      <c r="B7471" s="4" t="str">
        <f>IFERROR(__xludf.DUMMYFUNCTION("""COMPUTED_VALUE"""),"Go;JavaScript;Ruby")</f>
        <v>Go;JavaScript;Ruby</v>
      </c>
    </row>
    <row r="7472">
      <c r="A7472" s="3">
        <v>7471.0</v>
      </c>
      <c r="B7472" s="4" t="str">
        <f>IFERROR(__xludf.DUMMYFUNCTION("""COMPUTED_VALUE"""),"C#;JavaScript;TypeScript")</f>
        <v>C#;JavaScript;TypeScript</v>
      </c>
    </row>
    <row r="7473">
      <c r="A7473" s="3">
        <v>7472.0</v>
      </c>
      <c r="B7473" s="4" t="str">
        <f>IFERROR(__xludf.DUMMYFUNCTION("""COMPUTED_VALUE"""),"C#;HTML/CSS;Java;JavaScript;SQL")</f>
        <v>C#;HTML/CSS;Java;JavaScript;SQL</v>
      </c>
    </row>
    <row r="7474">
      <c r="A7474" s="3">
        <v>7473.0</v>
      </c>
      <c r="B7474" s="4" t="str">
        <f>IFERROR(__xludf.DUMMYFUNCTION("""COMPUTED_VALUE"""),"Bash/Shell/PowerShell;HTML/CSS;Java;JavaScript;SQL")</f>
        <v>Bash/Shell/PowerShell;HTML/CSS;Java;JavaScript;SQL</v>
      </c>
    </row>
    <row r="7475">
      <c r="A7475" s="3">
        <v>7474.0</v>
      </c>
      <c r="B7475" s="4" t="str">
        <f>IFERROR(__xludf.DUMMYFUNCTION("""COMPUTED_VALUE"""),"C++;Java;Python;SQL")</f>
        <v>C++;Java;Python;SQL</v>
      </c>
    </row>
    <row r="7476">
      <c r="A7476" s="3">
        <v>7475.0</v>
      </c>
      <c r="B7476" s="4" t="str">
        <f>IFERROR(__xludf.DUMMYFUNCTION("""COMPUTED_VALUE"""),"R;VBA")</f>
        <v>R;VBA</v>
      </c>
    </row>
    <row r="7477">
      <c r="A7477" s="3">
        <v>7476.0</v>
      </c>
      <c r="B7477" s="4" t="str">
        <f>IFERROR(__xludf.DUMMYFUNCTION("""COMPUTED_VALUE"""),"C#;HTML/CSS;JavaScript;SQL")</f>
        <v>C#;HTML/CSS;JavaScript;SQL</v>
      </c>
    </row>
    <row r="7478">
      <c r="A7478" s="3">
        <v>7477.0</v>
      </c>
      <c r="B7478" s="4" t="str">
        <f>IFERROR(__xludf.DUMMYFUNCTION("""COMPUTED_VALUE"""),"C++;HTML/CSS;Java;JavaScript;PHP;SQL")</f>
        <v>C++;HTML/CSS;Java;JavaScript;PHP;SQL</v>
      </c>
    </row>
    <row r="7479">
      <c r="A7479" s="3">
        <v>7478.0</v>
      </c>
      <c r="B7479" s="4" t="str">
        <f>IFERROR(__xludf.DUMMYFUNCTION("""COMPUTED_VALUE"""),"C;C++;Python")</f>
        <v>C;C++;Python</v>
      </c>
    </row>
    <row r="7480">
      <c r="A7480" s="3">
        <v>7479.0</v>
      </c>
      <c r="B7480" s="4" t="str">
        <f>IFERROR(__xludf.DUMMYFUNCTION("""COMPUTED_VALUE"""),"C#;HTML/CSS;JavaScript;PHP;Ruby;SQL")</f>
        <v>C#;HTML/CSS;JavaScript;PHP;Ruby;SQL</v>
      </c>
    </row>
    <row r="7481">
      <c r="A7481" s="3">
        <v>7480.0</v>
      </c>
      <c r="B7481" s="4" t="str">
        <f>IFERROR(__xludf.DUMMYFUNCTION("""COMPUTED_VALUE"""),"Assembly;C#;HTML/CSS;Java;JavaScript;Python;SQL;TypeScript")</f>
        <v>Assembly;C#;HTML/CSS;Java;JavaScript;Python;SQL;TypeScript</v>
      </c>
    </row>
    <row r="7482">
      <c r="A7482" s="3">
        <v>7481.0</v>
      </c>
      <c r="B7482" s="4" t="str">
        <f>IFERROR(__xludf.DUMMYFUNCTION("""COMPUTED_VALUE"""),"Bash/Shell/PowerShell;Python;Rust")</f>
        <v>Bash/Shell/PowerShell;Python;Rust</v>
      </c>
    </row>
    <row r="7483">
      <c r="A7483" s="3">
        <v>7482.0</v>
      </c>
      <c r="B7483" s="4" t="str">
        <f>IFERROR(__xludf.DUMMYFUNCTION("""COMPUTED_VALUE"""),"Bash/Shell/PowerShell;C;C++;HTML/CSS;Java;JavaScript;TypeScript")</f>
        <v>Bash/Shell/PowerShell;C;C++;HTML/CSS;Java;JavaScript;TypeScript</v>
      </c>
    </row>
    <row r="7484">
      <c r="A7484" s="3">
        <v>7483.0</v>
      </c>
      <c r="B7484" s="4" t="str">
        <f>IFERROR(__xludf.DUMMYFUNCTION("""COMPUTED_VALUE"""),"C++;HTML/CSS;Java;JavaScript;Python;SQL")</f>
        <v>C++;HTML/CSS;Java;JavaScript;Python;SQL</v>
      </c>
    </row>
    <row r="7485">
      <c r="A7485" s="3">
        <v>7484.0</v>
      </c>
      <c r="B7485" s="4" t="str">
        <f>IFERROR(__xludf.DUMMYFUNCTION("""COMPUTED_VALUE"""),"C#;HTML/CSS;JavaScript;Python;SQL;TypeScript")</f>
        <v>C#;HTML/CSS;JavaScript;Python;SQL;TypeScript</v>
      </c>
    </row>
    <row r="7486">
      <c r="A7486" s="3">
        <v>7485.0</v>
      </c>
      <c r="B7486" s="4" t="str">
        <f>IFERROR(__xludf.DUMMYFUNCTION("""COMPUTED_VALUE"""),"Bash/Shell/PowerShell;C;C#;Java;Python;Ruby;Scala")</f>
        <v>Bash/Shell/PowerShell;C;C#;Java;Python;Ruby;Scala</v>
      </c>
    </row>
    <row r="7487">
      <c r="A7487" s="3">
        <v>7486.0</v>
      </c>
      <c r="B7487" s="4" t="str">
        <f>IFERROR(__xludf.DUMMYFUNCTION("""COMPUTED_VALUE"""),"Java;JavaScript;Python;SQL;TypeScript")</f>
        <v>Java;JavaScript;Python;SQL;TypeScript</v>
      </c>
    </row>
    <row r="7488">
      <c r="A7488" s="3">
        <v>7487.0</v>
      </c>
      <c r="B7488" s="4" t="str">
        <f>IFERROR(__xludf.DUMMYFUNCTION("""COMPUTED_VALUE"""),"Bash/Shell/PowerShell;C++;Go;HTML/CSS;Java;JavaScript;Objective-C;PHP;Python;SQL")</f>
        <v>Bash/Shell/PowerShell;C++;Go;HTML/CSS;Java;JavaScript;Objective-C;PHP;Python;SQL</v>
      </c>
    </row>
    <row r="7489">
      <c r="A7489" s="3">
        <v>7488.0</v>
      </c>
      <c r="B7489" s="4" t="str">
        <f>IFERROR(__xludf.DUMMYFUNCTION("""COMPUTED_VALUE"""),"Bash/Shell/PowerShell;C#;HTML/CSS;Java;JavaScript;Python;Scala;SQL")</f>
        <v>Bash/Shell/PowerShell;C#;HTML/CSS;Java;JavaScript;Python;Scala;SQL</v>
      </c>
    </row>
    <row r="7490">
      <c r="A7490" s="3">
        <v>7489.0</v>
      </c>
      <c r="B7490" s="4" t="str">
        <f>IFERROR(__xludf.DUMMYFUNCTION("""COMPUTED_VALUE"""),"Bash/Shell/PowerShell;HTML/CSS;JavaScript;Python")</f>
        <v>Bash/Shell/PowerShell;HTML/CSS;JavaScript;Python</v>
      </c>
    </row>
    <row r="7491">
      <c r="A7491" s="3">
        <v>7490.0</v>
      </c>
      <c r="B7491" s="4" t="str">
        <f>IFERROR(__xludf.DUMMYFUNCTION("""COMPUTED_VALUE"""),"HTML/CSS;JavaScript;SQL;Other(s):")</f>
        <v>HTML/CSS;JavaScript;SQL;Other(s):</v>
      </c>
    </row>
    <row r="7492">
      <c r="A7492" s="3">
        <v>7491.0</v>
      </c>
      <c r="B7492" s="4" t="str">
        <f>IFERROR(__xludf.DUMMYFUNCTION("""COMPUTED_VALUE"""),"C;C++;C#;HTML/CSS;Java;JavaScript;R;SQL")</f>
        <v>C;C++;C#;HTML/CSS;Java;JavaScript;R;SQL</v>
      </c>
    </row>
    <row r="7493">
      <c r="A7493" s="3">
        <v>7492.0</v>
      </c>
      <c r="B7493" s="4" t="str">
        <f>IFERROR(__xludf.DUMMYFUNCTION("""COMPUTED_VALUE"""),"HTML/CSS;Java;JavaScript;SQL;TypeScript")</f>
        <v>HTML/CSS;Java;JavaScript;SQL;TypeScript</v>
      </c>
    </row>
    <row r="7494">
      <c r="A7494" s="3">
        <v>7493.0</v>
      </c>
      <c r="B7494" s="4" t="str">
        <f>IFERROR(__xludf.DUMMYFUNCTION("""COMPUTED_VALUE"""),"C;HTML/CSS;JavaScript")</f>
        <v>C;HTML/CSS;JavaScript</v>
      </c>
    </row>
    <row r="7495">
      <c r="A7495" s="3">
        <v>7494.0</v>
      </c>
      <c r="B7495" s="4" t="str">
        <f>IFERROR(__xludf.DUMMYFUNCTION("""COMPUTED_VALUE"""),"Bash/Shell/PowerShell;Go;HTML/CSS;Java;JavaScript;Objective-C;PHP;Python;R;Ruby;SQL;Swift;TypeScript")</f>
        <v>Bash/Shell/PowerShell;Go;HTML/CSS;Java;JavaScript;Objective-C;PHP;Python;R;Ruby;SQL;Swift;TypeScript</v>
      </c>
    </row>
    <row r="7496">
      <c r="A7496" s="3">
        <v>7495.0</v>
      </c>
      <c r="B7496" s="4" t="str">
        <f>IFERROR(__xludf.DUMMYFUNCTION("""COMPUTED_VALUE"""),"HTML/CSS;JavaScript;PHP;SQL")</f>
        <v>HTML/CSS;JavaScript;PHP;SQL</v>
      </c>
    </row>
    <row r="7497">
      <c r="A7497" s="3">
        <v>7496.0</v>
      </c>
      <c r="B7497" s="4" t="str">
        <f>IFERROR(__xludf.DUMMYFUNCTION("""COMPUTED_VALUE"""),"C;Python")</f>
        <v>C;Python</v>
      </c>
    </row>
    <row r="7498">
      <c r="A7498" s="3">
        <v>7497.0</v>
      </c>
      <c r="B7498" s="4" t="str">
        <f>IFERROR(__xludf.DUMMYFUNCTION("""COMPUTED_VALUE"""),"C++;JavaScript")</f>
        <v>C++;JavaScript</v>
      </c>
    </row>
    <row r="7499">
      <c r="A7499" s="3">
        <v>7498.0</v>
      </c>
      <c r="B7499" s="4" t="str">
        <f>IFERROR(__xludf.DUMMYFUNCTION("""COMPUTED_VALUE"""),"Bash/Shell/PowerShell;C#")</f>
        <v>Bash/Shell/PowerShell;C#</v>
      </c>
    </row>
    <row r="7500">
      <c r="A7500" s="3">
        <v>7499.0</v>
      </c>
      <c r="B7500" s="4" t="str">
        <f>IFERROR(__xludf.DUMMYFUNCTION("""COMPUTED_VALUE"""),"C#;HTML/CSS;JavaScript;SQL;TypeScript")</f>
        <v>C#;HTML/CSS;JavaScript;SQL;TypeScript</v>
      </c>
    </row>
    <row r="7501">
      <c r="A7501" s="3">
        <v>7500.0</v>
      </c>
      <c r="B7501" s="4" t="str">
        <f>IFERROR(__xludf.DUMMYFUNCTION("""COMPUTED_VALUE"""),"Python;Other(s):")</f>
        <v>Python;Other(s):</v>
      </c>
    </row>
    <row r="7502">
      <c r="A7502" s="3">
        <v>7501.0</v>
      </c>
      <c r="B7502" s="4" t="str">
        <f>IFERROR(__xludf.DUMMYFUNCTION("""COMPUTED_VALUE"""),"Java;JavaScript;SQL")</f>
        <v>Java;JavaScript;SQL</v>
      </c>
    </row>
    <row r="7503">
      <c r="A7503" s="3">
        <v>7502.0</v>
      </c>
      <c r="B7503" s="4" t="str">
        <f>IFERROR(__xludf.DUMMYFUNCTION("""COMPUTED_VALUE"""),"C#;HTML/CSS;Java;JavaScript;Python;SQL;TypeScript")</f>
        <v>C#;HTML/CSS;Java;JavaScript;Python;SQL;TypeScript</v>
      </c>
    </row>
    <row r="7504">
      <c r="A7504" s="3">
        <v>7503.0</v>
      </c>
      <c r="B7504" s="4" t="str">
        <f>IFERROR(__xludf.DUMMYFUNCTION("""COMPUTED_VALUE"""),"Assembly;Bash/Shell/PowerShell;Java;Python;R;SQL")</f>
        <v>Assembly;Bash/Shell/PowerShell;Java;Python;R;SQL</v>
      </c>
    </row>
    <row r="7505">
      <c r="A7505" s="3">
        <v>7504.0</v>
      </c>
      <c r="B7505" s="4" t="str">
        <f>IFERROR(__xludf.DUMMYFUNCTION("""COMPUTED_VALUE"""),"Bash/Shell/PowerShell;C#;HTML/CSS;JavaScript;SQL;TypeScript")</f>
        <v>Bash/Shell/PowerShell;C#;HTML/CSS;JavaScript;SQL;TypeScript</v>
      </c>
    </row>
    <row r="7506">
      <c r="A7506" s="3">
        <v>7505.0</v>
      </c>
      <c r="B7506" s="4" t="str">
        <f>IFERROR(__xludf.DUMMYFUNCTION("""COMPUTED_VALUE"""),"C;C++;Elixir;JavaScript;Python;R;SQL")</f>
        <v>C;C++;Elixir;JavaScript;Python;R;SQL</v>
      </c>
    </row>
    <row r="7507">
      <c r="A7507" s="3">
        <v>7506.0</v>
      </c>
      <c r="B7507" s="4" t="str">
        <f>IFERROR(__xludf.DUMMYFUNCTION("""COMPUTED_VALUE"""),"Objective-C;Swift")</f>
        <v>Objective-C;Swift</v>
      </c>
    </row>
    <row r="7508">
      <c r="A7508" s="3">
        <v>7507.0</v>
      </c>
      <c r="B7508" s="4" t="str">
        <f>IFERROR(__xludf.DUMMYFUNCTION("""COMPUTED_VALUE"""),"HTML/CSS;JavaScript;Python")</f>
        <v>HTML/CSS;JavaScript;Python</v>
      </c>
    </row>
    <row r="7509">
      <c r="A7509" s="3">
        <v>7508.0</v>
      </c>
      <c r="B7509" s="4" t="str">
        <f>IFERROR(__xludf.DUMMYFUNCTION("""COMPUTED_VALUE"""),"Java;Kotlin")</f>
        <v>Java;Kotlin</v>
      </c>
    </row>
    <row r="7510">
      <c r="A7510" s="3">
        <v>7509.0</v>
      </c>
      <c r="B7510" s="4" t="str">
        <f>IFERROR(__xludf.DUMMYFUNCTION("""COMPUTED_VALUE"""),"Assembly;C;Go;HTML/CSS;Java;JavaScript;Python;R;SQL")</f>
        <v>Assembly;C;Go;HTML/CSS;Java;JavaScript;Python;R;SQL</v>
      </c>
    </row>
    <row r="7511">
      <c r="A7511" s="3">
        <v>7510.0</v>
      </c>
      <c r="B7511" s="4" t="str">
        <f>IFERROR(__xludf.DUMMYFUNCTION("""COMPUTED_VALUE"""),"C#;HTML/CSS;Java;Python;VBA")</f>
        <v>C#;HTML/CSS;Java;Python;VBA</v>
      </c>
    </row>
    <row r="7512">
      <c r="A7512" s="3">
        <v>7511.0</v>
      </c>
      <c r="B7512" s="4" t="str">
        <f>IFERROR(__xludf.DUMMYFUNCTION("""COMPUTED_VALUE"""),"Ruby;Swift")</f>
        <v>Ruby;Swift</v>
      </c>
    </row>
    <row r="7513">
      <c r="A7513" s="3">
        <v>7512.0</v>
      </c>
      <c r="B7513" s="4" t="str">
        <f>IFERROR(__xludf.DUMMYFUNCTION("""COMPUTED_VALUE"""),"HTML/CSS;JavaScript")</f>
        <v>HTML/CSS;JavaScript</v>
      </c>
    </row>
    <row r="7514">
      <c r="A7514" s="3">
        <v>7513.0</v>
      </c>
      <c r="B7514" s="4" t="str">
        <f>IFERROR(__xludf.DUMMYFUNCTION("""COMPUTED_VALUE"""),"Java;SQL")</f>
        <v>Java;SQL</v>
      </c>
    </row>
    <row r="7515">
      <c r="A7515" s="3">
        <v>7514.0</v>
      </c>
      <c r="B7515" s="4" t="str">
        <f>IFERROR(__xludf.DUMMYFUNCTION("""COMPUTED_VALUE"""),"HTML/CSS;JavaScript;PHP")</f>
        <v>HTML/CSS;JavaScript;PHP</v>
      </c>
    </row>
    <row r="7516">
      <c r="A7516" s="3">
        <v>7515.0</v>
      </c>
      <c r="B7516" s="4" t="str">
        <f>IFERROR(__xludf.DUMMYFUNCTION("""COMPUTED_VALUE"""),"Bash/Shell/PowerShell;C++;Dart;Elixir;HTML/CSS;Java;JavaScript;Kotlin;Objective-C;Python;Ruby;SQL;Swift")</f>
        <v>Bash/Shell/PowerShell;C++;Dart;Elixir;HTML/CSS;Java;JavaScript;Kotlin;Objective-C;Python;Ruby;SQL;Swift</v>
      </c>
    </row>
    <row r="7517">
      <c r="A7517" s="3">
        <v>7516.0</v>
      </c>
      <c r="B7517" s="4" t="str">
        <f>IFERROR(__xludf.DUMMYFUNCTION("""COMPUTED_VALUE"""),"Bash/Shell/PowerShell;HTML/CSS;JavaScript")</f>
        <v>Bash/Shell/PowerShell;HTML/CSS;JavaScript</v>
      </c>
    </row>
    <row r="7518">
      <c r="A7518" s="3">
        <v>7517.0</v>
      </c>
      <c r="B7518" s="4" t="str">
        <f>IFERROR(__xludf.DUMMYFUNCTION("""COMPUTED_VALUE"""),"HTML/CSS;JavaScript")</f>
        <v>HTML/CSS;JavaScript</v>
      </c>
    </row>
    <row r="7519">
      <c r="A7519" s="3">
        <v>7518.0</v>
      </c>
      <c r="B7519" s="4" t="str">
        <f>IFERROR(__xludf.DUMMYFUNCTION("""COMPUTED_VALUE"""),"Python;R;SQL")</f>
        <v>Python;R;SQL</v>
      </c>
    </row>
    <row r="7520">
      <c r="A7520" s="3">
        <v>7519.0</v>
      </c>
      <c r="B7520" s="4" t="str">
        <f>IFERROR(__xludf.DUMMYFUNCTION("""COMPUTED_VALUE"""),"Bash/Shell/PowerShell;C++;HTML/CSS;JavaScript;Python")</f>
        <v>Bash/Shell/PowerShell;C++;HTML/CSS;JavaScript;Python</v>
      </c>
    </row>
    <row r="7521">
      <c r="A7521" s="3">
        <v>7520.0</v>
      </c>
      <c r="B7521" s="4" t="str">
        <f>IFERROR(__xludf.DUMMYFUNCTION("""COMPUTED_VALUE"""),"HTML/CSS;JavaScript;PHP")</f>
        <v>HTML/CSS;JavaScript;PHP</v>
      </c>
    </row>
    <row r="7522">
      <c r="A7522" s="3">
        <v>7521.0</v>
      </c>
      <c r="B7522" s="4" t="str">
        <f>IFERROR(__xludf.DUMMYFUNCTION("""COMPUTED_VALUE"""),"Bash/Shell/PowerShell;C;C++;Other(s):")</f>
        <v>Bash/Shell/PowerShell;C;C++;Other(s):</v>
      </c>
    </row>
    <row r="7523">
      <c r="A7523" s="3">
        <v>7522.0</v>
      </c>
      <c r="B7523" s="4" t="str">
        <f>IFERROR(__xludf.DUMMYFUNCTION("""COMPUTED_VALUE"""),"C;C#;Dart;HTML/CSS;Java")</f>
        <v>C;C#;Dart;HTML/CSS;Java</v>
      </c>
    </row>
    <row r="7524">
      <c r="A7524" s="3">
        <v>7523.0</v>
      </c>
      <c r="B7524" s="4" t="str">
        <f>IFERROR(__xludf.DUMMYFUNCTION("""COMPUTED_VALUE"""),"HTML/CSS;Java;JavaScript;Kotlin;PHP;SQL")</f>
        <v>HTML/CSS;Java;JavaScript;Kotlin;PHP;SQL</v>
      </c>
    </row>
    <row r="7525">
      <c r="A7525" s="3">
        <v>7524.0</v>
      </c>
      <c r="B7525" s="4" t="str">
        <f>IFERROR(__xludf.DUMMYFUNCTION("""COMPUTED_VALUE"""),"C#;HTML/CSS;Java;JavaScript;SQL;VBA")</f>
        <v>C#;HTML/CSS;Java;JavaScript;SQL;VBA</v>
      </c>
    </row>
    <row r="7526">
      <c r="A7526" s="3">
        <v>7525.0</v>
      </c>
      <c r="B7526" s="4" t="str">
        <f>IFERROR(__xludf.DUMMYFUNCTION("""COMPUTED_VALUE"""),"Bash/Shell/PowerShell;HTML/CSS;JavaScript;PHP;SQL;VBA")</f>
        <v>Bash/Shell/PowerShell;HTML/CSS;JavaScript;PHP;SQL;VBA</v>
      </c>
    </row>
    <row r="7527">
      <c r="A7527" s="3">
        <v>7526.0</v>
      </c>
      <c r="B7527" s="4" t="str">
        <f>IFERROR(__xludf.DUMMYFUNCTION("""COMPUTED_VALUE"""),"C;C++;C#;HTML/CSS;JavaScript;PHP;Swift;TypeScript")</f>
        <v>C;C++;C#;HTML/CSS;JavaScript;PHP;Swift;TypeScript</v>
      </c>
    </row>
    <row r="7528">
      <c r="A7528" s="3">
        <v>7527.0</v>
      </c>
      <c r="B7528" s="4" t="str">
        <f>IFERROR(__xludf.DUMMYFUNCTION("""COMPUTED_VALUE"""),"C++;C#;HTML/CSS;JavaScript;Ruby")</f>
        <v>C++;C#;HTML/CSS;JavaScript;Ruby</v>
      </c>
    </row>
    <row r="7529">
      <c r="A7529" s="3">
        <v>7528.0</v>
      </c>
      <c r="B7529" s="4" t="str">
        <f>IFERROR(__xludf.DUMMYFUNCTION("""COMPUTED_VALUE"""),"C++;Python;Swift")</f>
        <v>C++;Python;Swift</v>
      </c>
    </row>
    <row r="7530">
      <c r="A7530" s="3">
        <v>7529.0</v>
      </c>
      <c r="B7530" s="4" t="str">
        <f>IFERROR(__xludf.DUMMYFUNCTION("""COMPUTED_VALUE"""),"C;C++;C#;Go;HTML/CSS;Java;Python")</f>
        <v>C;C++;C#;Go;HTML/CSS;Java;Python</v>
      </c>
    </row>
    <row r="7531">
      <c r="A7531" s="3">
        <v>7530.0</v>
      </c>
      <c r="B7531" s="4" t="str">
        <f>IFERROR(__xludf.DUMMYFUNCTION("""COMPUTED_VALUE"""),"HTML/CSS;Java;JavaScript")</f>
        <v>HTML/CSS;Java;JavaScript</v>
      </c>
    </row>
    <row r="7532">
      <c r="A7532" s="3">
        <v>7531.0</v>
      </c>
      <c r="B7532" s="4" t="str">
        <f>IFERROR(__xludf.DUMMYFUNCTION("""COMPUTED_VALUE"""),"Bash/Shell/PowerShell;HTML/CSS;Java;JavaScript;PHP;Python;SQL")</f>
        <v>Bash/Shell/PowerShell;HTML/CSS;Java;JavaScript;PHP;Python;SQL</v>
      </c>
    </row>
    <row r="7533">
      <c r="A7533" s="3">
        <v>7532.0</v>
      </c>
      <c r="B7533" s="4" t="str">
        <f>IFERROR(__xludf.DUMMYFUNCTION("""COMPUTED_VALUE"""),"Bash/Shell/PowerShell;C;C++;C#;HTML/CSS;Java;JavaScript;Objective-C;PHP;Python;SQL;VBA")</f>
        <v>Bash/Shell/PowerShell;C;C++;C#;HTML/CSS;Java;JavaScript;Objective-C;PHP;Python;SQL;VBA</v>
      </c>
    </row>
    <row r="7534">
      <c r="A7534" s="3">
        <v>7533.0</v>
      </c>
      <c r="B7534" s="4" t="str">
        <f>IFERROR(__xludf.DUMMYFUNCTION("""COMPUTED_VALUE"""),"Python")</f>
        <v>Python</v>
      </c>
    </row>
    <row r="7535">
      <c r="A7535" s="3">
        <v>7534.0</v>
      </c>
      <c r="B7535" s="4" t="str">
        <f>IFERROR(__xludf.DUMMYFUNCTION("""COMPUTED_VALUE"""),"HTML/CSS;JavaScript;Python;SQL")</f>
        <v>HTML/CSS;JavaScript;Python;SQL</v>
      </c>
    </row>
    <row r="7536">
      <c r="A7536" s="3">
        <v>7535.0</v>
      </c>
      <c r="B7536" s="4" t="str">
        <f>IFERROR(__xludf.DUMMYFUNCTION("""COMPUTED_VALUE"""),"Bash/Shell/PowerShell;HTML/CSS;JavaScript;SQL;TypeScript")</f>
        <v>Bash/Shell/PowerShell;HTML/CSS;JavaScript;SQL;TypeScript</v>
      </c>
    </row>
    <row r="7537">
      <c r="A7537" s="3">
        <v>7536.0</v>
      </c>
      <c r="B7537" s="4" t="str">
        <f>IFERROR(__xludf.DUMMYFUNCTION("""COMPUTED_VALUE"""),"HTML/CSS;Java;JavaScript")</f>
        <v>HTML/CSS;Java;JavaScript</v>
      </c>
    </row>
    <row r="7538">
      <c r="A7538" s="3">
        <v>7537.0</v>
      </c>
      <c r="B7538" s="4" t="str">
        <f>IFERROR(__xludf.DUMMYFUNCTION("""COMPUTED_VALUE"""),"Bash/Shell/PowerShell;C#;HTML/CSS;Java;JavaScript;Kotlin;SQL;TypeScript")</f>
        <v>Bash/Shell/PowerShell;C#;HTML/CSS;Java;JavaScript;Kotlin;SQL;TypeScript</v>
      </c>
    </row>
    <row r="7539">
      <c r="A7539" s="3">
        <v>7538.0</v>
      </c>
      <c r="B7539" s="4" t="str">
        <f>IFERROR(__xludf.DUMMYFUNCTION("""COMPUTED_VALUE"""),"C;C++;HTML/CSS;Java;JavaScript;Kotlin;PHP;SQL")</f>
        <v>C;C++;HTML/CSS;Java;JavaScript;Kotlin;PHP;SQL</v>
      </c>
    </row>
    <row r="7540">
      <c r="A7540" s="3">
        <v>7539.0</v>
      </c>
      <c r="B7540" s="4" t="str">
        <f>IFERROR(__xludf.DUMMYFUNCTION("""COMPUTED_VALUE"""),"HTML/CSS;JavaScript;PHP")</f>
        <v>HTML/CSS;JavaScript;PHP</v>
      </c>
    </row>
    <row r="7541">
      <c r="A7541" s="3">
        <v>7540.0</v>
      </c>
      <c r="B7541" s="4" t="str">
        <f>IFERROR(__xludf.DUMMYFUNCTION("""COMPUTED_VALUE"""),"C;C++")</f>
        <v>C;C++</v>
      </c>
    </row>
    <row r="7542">
      <c r="A7542" s="3">
        <v>7541.0</v>
      </c>
      <c r="B7542" s="4" t="str">
        <f>IFERROR(__xludf.DUMMYFUNCTION("""COMPUTED_VALUE"""),"C++")</f>
        <v>C++</v>
      </c>
    </row>
    <row r="7543">
      <c r="A7543" s="3">
        <v>7542.0</v>
      </c>
      <c r="B7543" s="4" t="str">
        <f>IFERROR(__xludf.DUMMYFUNCTION("""COMPUTED_VALUE"""),"Python;TypeScript")</f>
        <v>Python;TypeScript</v>
      </c>
    </row>
    <row r="7544">
      <c r="A7544" s="3">
        <v>7543.0</v>
      </c>
      <c r="B7544" s="4" t="str">
        <f>IFERROR(__xludf.DUMMYFUNCTION("""COMPUTED_VALUE"""),"Java")</f>
        <v>Java</v>
      </c>
    </row>
    <row r="7545">
      <c r="A7545" s="3">
        <v>7544.0</v>
      </c>
      <c r="B7545" s="4" t="str">
        <f>IFERROR(__xludf.DUMMYFUNCTION("""COMPUTED_VALUE"""),"Bash/Shell/PowerShell;HTML/CSS;Java;JavaScript;SQL;TypeScript")</f>
        <v>Bash/Shell/PowerShell;HTML/CSS;Java;JavaScript;SQL;TypeScript</v>
      </c>
    </row>
    <row r="7546">
      <c r="A7546" s="3">
        <v>7545.0</v>
      </c>
      <c r="B7546" s="4" t="str">
        <f>IFERROR(__xludf.DUMMYFUNCTION("""COMPUTED_VALUE"""),"C#;HTML/CSS;JavaScript;Python;R;SQL;TypeScript")</f>
        <v>C#;HTML/CSS;JavaScript;Python;R;SQL;TypeScript</v>
      </c>
    </row>
    <row r="7547">
      <c r="A7547" s="3">
        <v>7546.0</v>
      </c>
      <c r="B7547" s="4" t="str">
        <f>IFERROR(__xludf.DUMMYFUNCTION("""COMPUTED_VALUE"""),"Bash/Shell/PowerShell;Java;Python;SQL")</f>
        <v>Bash/Shell/PowerShell;Java;Python;SQL</v>
      </c>
    </row>
    <row r="7548">
      <c r="A7548" s="3">
        <v>7547.0</v>
      </c>
      <c r="B7548" s="4" t="str">
        <f>IFERROR(__xludf.DUMMYFUNCTION("""COMPUTED_VALUE"""),"C++;C#;Java;Python")</f>
        <v>C++;C#;Java;Python</v>
      </c>
    </row>
    <row r="7549">
      <c r="A7549" s="3">
        <v>7548.0</v>
      </c>
      <c r="B7549" s="4" t="str">
        <f>IFERROR(__xludf.DUMMYFUNCTION("""COMPUTED_VALUE"""),"Bash/Shell/PowerShell;C#;HTML/CSS;JavaScript;SQL;VBA")</f>
        <v>Bash/Shell/PowerShell;C#;HTML/CSS;JavaScript;SQL;VBA</v>
      </c>
    </row>
    <row r="7550">
      <c r="A7550" s="3">
        <v>7549.0</v>
      </c>
      <c r="B7550" s="4" t="str">
        <f>IFERROR(__xludf.DUMMYFUNCTION("""COMPUTED_VALUE"""),"PHP;Python;SQL")</f>
        <v>PHP;Python;SQL</v>
      </c>
    </row>
    <row r="7551">
      <c r="A7551" s="3">
        <v>7550.0</v>
      </c>
      <c r="B7551" s="4" t="str">
        <f>IFERROR(__xludf.DUMMYFUNCTION("""COMPUTED_VALUE"""),"Bash/Shell/PowerShell;HTML/CSS;JavaScript;SQL;Other(s):")</f>
        <v>Bash/Shell/PowerShell;HTML/CSS;JavaScript;SQL;Other(s):</v>
      </c>
    </row>
    <row r="7552">
      <c r="A7552" s="3">
        <v>7551.0</v>
      </c>
      <c r="B7552" s="4" t="str">
        <f>IFERROR(__xludf.DUMMYFUNCTION("""COMPUTED_VALUE"""),"Bash/Shell/PowerShell;HTML/CSS;JavaScript")</f>
        <v>Bash/Shell/PowerShell;HTML/CSS;JavaScript</v>
      </c>
    </row>
    <row r="7553">
      <c r="A7553" s="3">
        <v>7552.0</v>
      </c>
      <c r="B7553" s="4" t="str">
        <f>IFERROR(__xludf.DUMMYFUNCTION("""COMPUTED_VALUE"""),"HTML/CSS;Java;Python")</f>
        <v>HTML/CSS;Java;Python</v>
      </c>
    </row>
    <row r="7554">
      <c r="A7554" s="3">
        <v>7553.0</v>
      </c>
      <c r="B7554" s="4" t="str">
        <f>IFERROR(__xludf.DUMMYFUNCTION("""COMPUTED_VALUE"""),"C#;HTML/CSS;JavaScript;SQL;VBA")</f>
        <v>C#;HTML/CSS;JavaScript;SQL;VBA</v>
      </c>
    </row>
    <row r="7555">
      <c r="A7555" s="3">
        <v>7554.0</v>
      </c>
      <c r="B7555" s="4" t="str">
        <f>IFERROR(__xludf.DUMMYFUNCTION("""COMPUTED_VALUE"""),"C++;Go;JavaScript;Python")</f>
        <v>C++;Go;JavaScript;Python</v>
      </c>
    </row>
    <row r="7556">
      <c r="A7556" s="3">
        <v>7555.0</v>
      </c>
      <c r="B7556" s="4" t="str">
        <f>IFERROR(__xludf.DUMMYFUNCTION("""COMPUTED_VALUE"""),"Bash/Shell/PowerShell;C#;HTML/CSS;JavaScript;PHP;Python;Ruby;SQL")</f>
        <v>Bash/Shell/PowerShell;C#;HTML/CSS;JavaScript;PHP;Python;Ruby;SQL</v>
      </c>
    </row>
    <row r="7557">
      <c r="A7557" s="3">
        <v>7556.0</v>
      </c>
      <c r="B7557" s="4" t="str">
        <f>IFERROR(__xludf.DUMMYFUNCTION("""COMPUTED_VALUE"""),"Java;JavaScript;Python")</f>
        <v>Java;JavaScript;Python</v>
      </c>
    </row>
    <row r="7558">
      <c r="A7558" s="3">
        <v>7557.0</v>
      </c>
      <c r="B7558" s="4" t="str">
        <f>IFERROR(__xludf.DUMMYFUNCTION("""COMPUTED_VALUE"""),"Bash/Shell/PowerShell;HTML/CSS;JavaScript;PHP;Python;Ruby;Other(s):")</f>
        <v>Bash/Shell/PowerShell;HTML/CSS;JavaScript;PHP;Python;Ruby;Other(s):</v>
      </c>
    </row>
    <row r="7559">
      <c r="A7559" s="3">
        <v>7558.0</v>
      </c>
      <c r="B7559" s="4" t="str">
        <f>IFERROR(__xludf.DUMMYFUNCTION("""COMPUTED_VALUE"""),"Assembly;Bash/Shell/PowerShell;C;C#;Clojure;HTML/CSS;Java;JavaScript;Python;Rust;SQL")</f>
        <v>Assembly;Bash/Shell/PowerShell;C;C#;Clojure;HTML/CSS;Java;JavaScript;Python;Rust;SQL</v>
      </c>
    </row>
    <row r="7560">
      <c r="A7560" s="3">
        <v>7559.0</v>
      </c>
      <c r="B7560" s="4" t="str">
        <f>IFERROR(__xludf.DUMMYFUNCTION("""COMPUTED_VALUE"""),"C++;C#;Python;SQL")</f>
        <v>C++;C#;Python;SQL</v>
      </c>
    </row>
    <row r="7561">
      <c r="A7561" s="3">
        <v>7560.0</v>
      </c>
      <c r="B7561" s="4" t="str">
        <f>IFERROR(__xludf.DUMMYFUNCTION("""COMPUTED_VALUE"""),"C;C++;PHP;Python;R;Ruby")</f>
        <v>C;C++;PHP;Python;R;Ruby</v>
      </c>
    </row>
    <row r="7562">
      <c r="A7562" s="3">
        <v>7561.0</v>
      </c>
      <c r="B7562" s="4" t="str">
        <f>IFERROR(__xludf.DUMMYFUNCTION("""COMPUTED_VALUE"""),"Assembly;Bash/Shell/PowerShell;C;Erlang;HTML/CSS;Java;JavaScript;Python;SQL")</f>
        <v>Assembly;Bash/Shell/PowerShell;C;Erlang;HTML/CSS;Java;JavaScript;Python;SQL</v>
      </c>
    </row>
    <row r="7563">
      <c r="A7563" s="3">
        <v>7562.0</v>
      </c>
      <c r="B7563" s="4" t="str">
        <f>IFERROR(__xludf.DUMMYFUNCTION("""COMPUTED_VALUE"""),"C++;HTML/CSS;Java;JavaScript;Python;TypeScript")</f>
        <v>C++;HTML/CSS;Java;JavaScript;Python;TypeScript</v>
      </c>
    </row>
    <row r="7564">
      <c r="A7564" s="3">
        <v>7563.0</v>
      </c>
      <c r="B7564" s="4" t="str">
        <f>IFERROR(__xludf.DUMMYFUNCTION("""COMPUTED_VALUE"""),"HTML/CSS;PHP;Python")</f>
        <v>HTML/CSS;PHP;Python</v>
      </c>
    </row>
    <row r="7565">
      <c r="A7565" s="3">
        <v>7564.0</v>
      </c>
      <c r="B7565" s="4" t="str">
        <f>IFERROR(__xludf.DUMMYFUNCTION("""COMPUTED_VALUE"""),"Bash/Shell/PowerShell;HTML/CSS;JavaScript;Python;R;SQL")</f>
        <v>Bash/Shell/PowerShell;HTML/CSS;JavaScript;Python;R;SQL</v>
      </c>
    </row>
    <row r="7566">
      <c r="A7566" s="3">
        <v>7565.0</v>
      </c>
      <c r="B7566" s="4" t="str">
        <f>IFERROR(__xludf.DUMMYFUNCTION("""COMPUTED_VALUE"""),"Bash/Shell/PowerShell;C;Java;Kotlin;Python")</f>
        <v>Bash/Shell/PowerShell;C;Java;Kotlin;Python</v>
      </c>
    </row>
    <row r="7567">
      <c r="A7567" s="3">
        <v>7566.0</v>
      </c>
      <c r="B7567" s="4" t="str">
        <f>IFERROR(__xludf.DUMMYFUNCTION("""COMPUTED_VALUE"""),"Bash/Shell/PowerShell;HTML/CSS;JavaScript;PHP;Rust;Other(s):")</f>
        <v>Bash/Shell/PowerShell;HTML/CSS;JavaScript;PHP;Rust;Other(s):</v>
      </c>
    </row>
    <row r="7568">
      <c r="A7568" s="3">
        <v>7567.0</v>
      </c>
      <c r="B7568" s="4" t="str">
        <f>IFERROR(__xludf.DUMMYFUNCTION("""COMPUTED_VALUE"""),"Go;Python;SQL")</f>
        <v>Go;Python;SQL</v>
      </c>
    </row>
    <row r="7569">
      <c r="A7569" s="3">
        <v>7568.0</v>
      </c>
      <c r="B7569" s="4" t="str">
        <f>IFERROR(__xludf.DUMMYFUNCTION("""COMPUTED_VALUE"""),"Bash/Shell/PowerShell;C;C++;HTML/CSS;JavaScript;PHP;Python;R;SQL;VBA")</f>
        <v>Bash/Shell/PowerShell;C;C++;HTML/CSS;JavaScript;PHP;Python;R;SQL;VBA</v>
      </c>
    </row>
    <row r="7570">
      <c r="A7570" s="3">
        <v>7569.0</v>
      </c>
      <c r="B7570" s="4" t="str">
        <f>IFERROR(__xludf.DUMMYFUNCTION("""COMPUTED_VALUE"""),"HTML/CSS;Java;JavaScript;Kotlin")</f>
        <v>HTML/CSS;Java;JavaScript;Kotlin</v>
      </c>
    </row>
    <row r="7571">
      <c r="A7571" s="3">
        <v>7570.0</v>
      </c>
      <c r="B7571" s="4" t="str">
        <f>IFERROR(__xludf.DUMMYFUNCTION("""COMPUTED_VALUE"""),"Bash/Shell/PowerShell;C++;C#;HTML/CSS;Java;JavaScript;PHP;Python;Ruby;SQL;Swift;TypeScript")</f>
        <v>Bash/Shell/PowerShell;C++;C#;HTML/CSS;Java;JavaScript;PHP;Python;Ruby;SQL;Swift;TypeScript</v>
      </c>
    </row>
    <row r="7572">
      <c r="A7572" s="3">
        <v>7571.0</v>
      </c>
      <c r="B7572" s="4" t="str">
        <f>IFERROR(__xludf.DUMMYFUNCTION("""COMPUTED_VALUE"""),"Bash/Shell/PowerShell;JavaScript;Python;Rust;Other(s):")</f>
        <v>Bash/Shell/PowerShell;JavaScript;Python;Rust;Other(s):</v>
      </c>
    </row>
    <row r="7573">
      <c r="A7573" s="3">
        <v>7572.0</v>
      </c>
      <c r="B7573" s="4" t="str">
        <f>IFERROR(__xludf.DUMMYFUNCTION("""COMPUTED_VALUE"""),"Python;Swift")</f>
        <v>Python;Swift</v>
      </c>
    </row>
    <row r="7574">
      <c r="A7574" s="3">
        <v>7573.0</v>
      </c>
      <c r="B7574" s="4" t="str">
        <f>IFERROR(__xludf.DUMMYFUNCTION("""COMPUTED_VALUE"""),"C#;HTML/CSS;JavaScript;SQL")</f>
        <v>C#;HTML/CSS;JavaScript;SQL</v>
      </c>
    </row>
    <row r="7575">
      <c r="A7575" s="3">
        <v>7574.0</v>
      </c>
      <c r="B7575" s="4" t="str">
        <f>IFERROR(__xludf.DUMMYFUNCTION("""COMPUTED_VALUE"""),"Bash/Shell/PowerShell;HTML/CSS;Java;JavaScript;PHP;Python;Ruby;TypeScript")</f>
        <v>Bash/Shell/PowerShell;HTML/CSS;Java;JavaScript;PHP;Python;Ruby;TypeScript</v>
      </c>
    </row>
    <row r="7576">
      <c r="A7576" s="3">
        <v>7575.0</v>
      </c>
      <c r="B7576" s="4" t="str">
        <f>IFERROR(__xludf.DUMMYFUNCTION("""COMPUTED_VALUE"""),"Dart;HTML/CSS;Java;PHP;Python;SQL;TypeScript")</f>
        <v>Dart;HTML/CSS;Java;PHP;Python;SQL;TypeScript</v>
      </c>
    </row>
    <row r="7577">
      <c r="A7577" s="3">
        <v>7576.0</v>
      </c>
      <c r="B7577" s="4" t="str">
        <f>IFERROR(__xludf.DUMMYFUNCTION("""COMPUTED_VALUE"""),"C++")</f>
        <v>C++</v>
      </c>
    </row>
    <row r="7578">
      <c r="A7578" s="3">
        <v>7577.0</v>
      </c>
      <c r="B7578" s="4" t="str">
        <f>IFERROR(__xludf.DUMMYFUNCTION("""COMPUTED_VALUE"""),"Bash/Shell/PowerShell;HTML/CSS;Java;JavaScript;Python;SQL")</f>
        <v>Bash/Shell/PowerShell;HTML/CSS;Java;JavaScript;Python;SQL</v>
      </c>
    </row>
    <row r="7579">
      <c r="A7579" s="3">
        <v>7578.0</v>
      </c>
      <c r="B7579" s="4" t="str">
        <f>IFERROR(__xludf.DUMMYFUNCTION("""COMPUTED_VALUE"""),"Bash/Shell/PowerShell;C;C++;Go;HTML/CSS;Java;JavaScript;Kotlin;PHP;Python;SQL")</f>
        <v>Bash/Shell/PowerShell;C;C++;Go;HTML/CSS;Java;JavaScript;Kotlin;PHP;Python;SQL</v>
      </c>
    </row>
    <row r="7580">
      <c r="A7580" s="3">
        <v>7579.0</v>
      </c>
      <c r="B7580" s="4" t="str">
        <f>IFERROR(__xludf.DUMMYFUNCTION("""COMPUTED_VALUE"""),"C;C++;C#;HTML/CSS;JavaScript;PHP")</f>
        <v>C;C++;C#;HTML/CSS;JavaScript;PHP</v>
      </c>
    </row>
    <row r="7581">
      <c r="A7581" s="3">
        <v>7580.0</v>
      </c>
      <c r="B7581" s="4" t="str">
        <f>IFERROR(__xludf.DUMMYFUNCTION("""COMPUTED_VALUE"""),"Dart;HTML/CSS;Java;JavaScript")</f>
        <v>Dart;HTML/CSS;Java;JavaScript</v>
      </c>
    </row>
    <row r="7582">
      <c r="A7582" s="3">
        <v>7581.0</v>
      </c>
      <c r="B7582" s="4" t="str">
        <f>IFERROR(__xludf.DUMMYFUNCTION("""COMPUTED_VALUE"""),"Bash/Shell/PowerShell;C#;HTML/CSS;Java;JavaScript;SQL;VBA;WebAssembly")</f>
        <v>Bash/Shell/PowerShell;C#;HTML/CSS;Java;JavaScript;SQL;VBA;WebAssembly</v>
      </c>
    </row>
    <row r="7583">
      <c r="A7583" s="3">
        <v>7582.0</v>
      </c>
      <c r="B7583" s="4" t="str">
        <f>IFERROR(__xludf.DUMMYFUNCTION("""COMPUTED_VALUE"""),"Go;Java;Kotlin")</f>
        <v>Go;Java;Kotlin</v>
      </c>
    </row>
    <row r="7584">
      <c r="A7584" s="3">
        <v>7583.0</v>
      </c>
      <c r="B7584" s="4" t="str">
        <f>IFERROR(__xludf.DUMMYFUNCTION("""COMPUTED_VALUE"""),"C++;HTML/CSS;Java;JavaScript;SQL")</f>
        <v>C++;HTML/CSS;Java;JavaScript;SQL</v>
      </c>
    </row>
    <row r="7585">
      <c r="A7585" s="3">
        <v>7584.0</v>
      </c>
      <c r="B7585" s="4" t="str">
        <f>IFERROR(__xludf.DUMMYFUNCTION("""COMPUTED_VALUE"""),"C#;HTML/CSS;JavaScript")</f>
        <v>C#;HTML/CSS;JavaScript</v>
      </c>
    </row>
    <row r="7586">
      <c r="A7586" s="3">
        <v>7585.0</v>
      </c>
      <c r="B7586" s="4" t="str">
        <f>IFERROR(__xludf.DUMMYFUNCTION("""COMPUTED_VALUE"""),"C#;HTML/CSS;JavaScript;PHP;Python;SQL")</f>
        <v>C#;HTML/CSS;JavaScript;PHP;Python;SQL</v>
      </c>
    </row>
    <row r="7587">
      <c r="A7587" s="3">
        <v>7586.0</v>
      </c>
      <c r="B7587" s="4" t="str">
        <f>IFERROR(__xludf.DUMMYFUNCTION("""COMPUTED_VALUE"""),"Java")</f>
        <v>Java</v>
      </c>
    </row>
    <row r="7588">
      <c r="A7588" s="3">
        <v>7587.0</v>
      </c>
      <c r="B7588" s="4" t="str">
        <f>IFERROR(__xludf.DUMMYFUNCTION("""COMPUTED_VALUE"""),"Bash/Shell/PowerShell;C#")</f>
        <v>Bash/Shell/PowerShell;C#</v>
      </c>
    </row>
    <row r="7589">
      <c r="A7589" s="3">
        <v>7588.0</v>
      </c>
      <c r="B7589" s="4" t="str">
        <f>IFERROR(__xludf.DUMMYFUNCTION("""COMPUTED_VALUE"""),"HTML/CSS;JavaScript;PHP;SQL")</f>
        <v>HTML/CSS;JavaScript;PHP;SQL</v>
      </c>
    </row>
    <row r="7590">
      <c r="A7590" s="3">
        <v>7589.0</v>
      </c>
      <c r="B7590" s="4" t="str">
        <f>IFERROR(__xludf.DUMMYFUNCTION("""COMPUTED_VALUE"""),"C++;C#;HTML/CSS;Java;JavaScript;PHP;SQL;Swift;TypeScript")</f>
        <v>C++;C#;HTML/CSS;Java;JavaScript;PHP;SQL;Swift;TypeScript</v>
      </c>
    </row>
    <row r="7591">
      <c r="A7591" s="3">
        <v>7590.0</v>
      </c>
      <c r="B7591" s="4" t="str">
        <f>IFERROR(__xludf.DUMMYFUNCTION("""COMPUTED_VALUE"""),"HTML/CSS;Java;JavaScript")</f>
        <v>HTML/CSS;Java;JavaScript</v>
      </c>
    </row>
    <row r="7592">
      <c r="A7592" s="3">
        <v>7591.0</v>
      </c>
      <c r="B7592" s="4" t="str">
        <f>IFERROR(__xludf.DUMMYFUNCTION("""COMPUTED_VALUE"""),"Assembly;C;C++;Java;Other(s):")</f>
        <v>Assembly;C;C++;Java;Other(s):</v>
      </c>
    </row>
    <row r="7593">
      <c r="A7593" s="3">
        <v>7592.0</v>
      </c>
      <c r="B7593" s="4" t="str">
        <f>IFERROR(__xludf.DUMMYFUNCTION("""COMPUTED_VALUE"""),"Bash/Shell/PowerShell;Java;JavaScript;Other(s):")</f>
        <v>Bash/Shell/PowerShell;Java;JavaScript;Other(s):</v>
      </c>
    </row>
    <row r="7594">
      <c r="A7594" s="3">
        <v>7593.0</v>
      </c>
      <c r="B7594" s="4" t="str">
        <f>IFERROR(__xludf.DUMMYFUNCTION("""COMPUTED_VALUE"""),"C++;C#;Ruby;SQL")</f>
        <v>C++;C#;Ruby;SQL</v>
      </c>
    </row>
    <row r="7595">
      <c r="A7595" s="3">
        <v>7594.0</v>
      </c>
      <c r="B7595" s="4" t="str">
        <f>IFERROR(__xludf.DUMMYFUNCTION("""COMPUTED_VALUE"""),"Bash/Shell/PowerShell;C#;HTML/CSS;JavaScript;SQL;VBA")</f>
        <v>Bash/Shell/PowerShell;C#;HTML/CSS;JavaScript;SQL;VBA</v>
      </c>
    </row>
    <row r="7596">
      <c r="A7596" s="3">
        <v>7595.0</v>
      </c>
      <c r="B7596" s="4" t="str">
        <f>IFERROR(__xludf.DUMMYFUNCTION("""COMPUTED_VALUE"""),"Bash/Shell/PowerShell;C#;SQL")</f>
        <v>Bash/Shell/PowerShell;C#;SQL</v>
      </c>
    </row>
    <row r="7597">
      <c r="A7597" s="3">
        <v>7596.0</v>
      </c>
      <c r="B7597" s="4" t="str">
        <f>IFERROR(__xludf.DUMMYFUNCTION("""COMPUTED_VALUE"""),"C++;Python;Other(s):")</f>
        <v>C++;Python;Other(s):</v>
      </c>
    </row>
    <row r="7598">
      <c r="A7598" s="3">
        <v>7597.0</v>
      </c>
      <c r="B7598" s="4" t="str">
        <f>IFERROR(__xludf.DUMMYFUNCTION("""COMPUTED_VALUE"""),"C;SQL;VBA")</f>
        <v>C;SQL;VBA</v>
      </c>
    </row>
    <row r="7599">
      <c r="A7599" s="3">
        <v>7598.0</v>
      </c>
      <c r="B7599" s="4" t="str">
        <f>IFERROR(__xludf.DUMMYFUNCTION("""COMPUTED_VALUE"""),"HTML/CSS;JavaScript;Python")</f>
        <v>HTML/CSS;JavaScript;Python</v>
      </c>
    </row>
    <row r="7600">
      <c r="A7600" s="3">
        <v>7599.0</v>
      </c>
      <c r="B7600" s="4" t="str">
        <f>IFERROR(__xludf.DUMMYFUNCTION("""COMPUTED_VALUE"""),"HTML/CSS;JavaScript;PHP;SQL")</f>
        <v>HTML/CSS;JavaScript;PHP;SQL</v>
      </c>
    </row>
    <row r="7601">
      <c r="A7601" s="3">
        <v>7600.0</v>
      </c>
      <c r="B7601" s="4" t="str">
        <f>IFERROR(__xludf.DUMMYFUNCTION("""COMPUTED_VALUE"""),"C;C++;C#;HTML/CSS;Java;JavaScript;PHP;Python;SQL")</f>
        <v>C;C++;C#;HTML/CSS;Java;JavaScript;PHP;Python;SQL</v>
      </c>
    </row>
    <row r="7602">
      <c r="A7602" s="3">
        <v>7601.0</v>
      </c>
      <c r="B7602" s="4" t="str">
        <f>IFERROR(__xludf.DUMMYFUNCTION("""COMPUTED_VALUE"""),"Bash/Shell/PowerShell;Go;Java;Python;Other(s):")</f>
        <v>Bash/Shell/PowerShell;Go;Java;Python;Other(s):</v>
      </c>
    </row>
    <row r="7603">
      <c r="A7603" s="3">
        <v>7602.0</v>
      </c>
      <c r="B7603" s="4" t="str">
        <f>IFERROR(__xludf.DUMMYFUNCTION("""COMPUTED_VALUE"""),"Bash/Shell/PowerShell;C++;C#;Dart;F#;Go;HTML/CSS;Java;JavaScript;Rust;SQL;TypeScript;VBA;WebAssembly")</f>
        <v>Bash/Shell/PowerShell;C++;C#;Dart;F#;Go;HTML/CSS;Java;JavaScript;Rust;SQL;TypeScript;VBA;WebAssembly</v>
      </c>
    </row>
    <row r="7604">
      <c r="A7604" s="3">
        <v>7603.0</v>
      </c>
      <c r="B7604" s="4" t="str">
        <f>IFERROR(__xludf.DUMMYFUNCTION("""COMPUTED_VALUE"""),"HTML/CSS;Java;JavaScript;SQL")</f>
        <v>HTML/CSS;Java;JavaScript;SQL</v>
      </c>
    </row>
    <row r="7605">
      <c r="A7605" s="3">
        <v>7604.0</v>
      </c>
      <c r="B7605" s="4" t="str">
        <f>IFERROR(__xludf.DUMMYFUNCTION("""COMPUTED_VALUE"""),"Bash/Shell/PowerShell;HTML/CSS;Java;Python;Ruby;SQL")</f>
        <v>Bash/Shell/PowerShell;HTML/CSS;Java;Python;Ruby;SQL</v>
      </c>
    </row>
    <row r="7606">
      <c r="A7606" s="3">
        <v>7605.0</v>
      </c>
      <c r="B7606" s="4" t="str">
        <f>IFERROR(__xludf.DUMMYFUNCTION("""COMPUTED_VALUE"""),"Assembly;Bash/Shell/PowerShell;C;C++;C#;HTML/CSS;Java;JavaScript;Python")</f>
        <v>Assembly;Bash/Shell/PowerShell;C;C++;C#;HTML/CSS;Java;JavaScript;Python</v>
      </c>
    </row>
    <row r="7607">
      <c r="A7607" s="3">
        <v>7606.0</v>
      </c>
      <c r="B7607" s="4" t="str">
        <f>IFERROR(__xludf.DUMMYFUNCTION("""COMPUTED_VALUE"""),"Bash/Shell/PowerShell;C++;C#;HTML/CSS;Java;JavaScript;Python;TypeScript")</f>
        <v>Bash/Shell/PowerShell;C++;C#;HTML/CSS;Java;JavaScript;Python;TypeScript</v>
      </c>
    </row>
    <row r="7608">
      <c r="A7608" s="3">
        <v>7607.0</v>
      </c>
      <c r="B7608" s="4" t="str">
        <f>IFERROR(__xludf.DUMMYFUNCTION("""COMPUTED_VALUE"""),"C#")</f>
        <v>C#</v>
      </c>
    </row>
    <row r="7609">
      <c r="A7609" s="3">
        <v>7608.0</v>
      </c>
      <c r="B7609" s="4" t="str">
        <f>IFERROR(__xludf.DUMMYFUNCTION("""COMPUTED_VALUE"""),"Assembly;Bash/Shell/PowerShell;C;C++;HTML/CSS;JavaScript;Python")</f>
        <v>Assembly;Bash/Shell/PowerShell;C;C++;HTML/CSS;JavaScript;Python</v>
      </c>
    </row>
    <row r="7610">
      <c r="A7610" s="3">
        <v>7609.0</v>
      </c>
      <c r="B7610" s="4" t="str">
        <f>IFERROR(__xludf.DUMMYFUNCTION("""COMPUTED_VALUE"""),"HTML/CSS;Java;JavaScript;Python;Ruby;SQL")</f>
        <v>HTML/CSS;Java;JavaScript;Python;Ruby;SQL</v>
      </c>
    </row>
    <row r="7611">
      <c r="A7611" s="3">
        <v>7610.0</v>
      </c>
      <c r="B7611" s="4" t="str">
        <f>IFERROR(__xludf.DUMMYFUNCTION("""COMPUTED_VALUE"""),"Bash/Shell/PowerShell;C#;HTML/CSS;Java;JavaScript;Python;SQL;TypeScript")</f>
        <v>Bash/Shell/PowerShell;C#;HTML/CSS;Java;JavaScript;Python;SQL;TypeScript</v>
      </c>
    </row>
    <row r="7612">
      <c r="A7612" s="3">
        <v>7611.0</v>
      </c>
      <c r="B7612" s="4" t="str">
        <f>IFERROR(__xludf.DUMMYFUNCTION("""COMPUTED_VALUE"""),"HTML/CSS;JavaScript")</f>
        <v>HTML/CSS;JavaScript</v>
      </c>
    </row>
    <row r="7613">
      <c r="A7613" s="3">
        <v>7612.0</v>
      </c>
      <c r="B7613" s="4" t="str">
        <f>IFERROR(__xludf.DUMMYFUNCTION("""COMPUTED_VALUE"""),"HTML/CSS;JavaScript;Python;SQL")</f>
        <v>HTML/CSS;JavaScript;Python;SQL</v>
      </c>
    </row>
    <row r="7614">
      <c r="A7614" s="3">
        <v>7613.0</v>
      </c>
      <c r="B7614" s="4" t="str">
        <f>IFERROR(__xludf.DUMMYFUNCTION("""COMPUTED_VALUE"""),"C;C++;C#;HTML/CSS;JavaScript;PHP;R;SQL")</f>
        <v>C;C++;C#;HTML/CSS;JavaScript;PHP;R;SQL</v>
      </c>
    </row>
    <row r="7615">
      <c r="A7615" s="3">
        <v>7614.0</v>
      </c>
      <c r="B7615" s="4" t="str">
        <f>IFERROR(__xludf.DUMMYFUNCTION("""COMPUTED_VALUE"""),"Go")</f>
        <v>Go</v>
      </c>
    </row>
    <row r="7616">
      <c r="A7616" s="3">
        <v>7615.0</v>
      </c>
      <c r="B7616" s="4" t="str">
        <f>IFERROR(__xludf.DUMMYFUNCTION("""COMPUTED_VALUE"""),"Bash/Shell/PowerShell;C++")</f>
        <v>Bash/Shell/PowerShell;C++</v>
      </c>
    </row>
    <row r="7617">
      <c r="A7617" s="3">
        <v>7616.0</v>
      </c>
      <c r="B7617" s="4" t="str">
        <f>IFERROR(__xludf.DUMMYFUNCTION("""COMPUTED_VALUE"""),"Bash/Shell/PowerShell;C;C++;C#;JavaScript;SQL")</f>
        <v>Bash/Shell/PowerShell;C;C++;C#;JavaScript;SQL</v>
      </c>
    </row>
    <row r="7618">
      <c r="A7618" s="3">
        <v>7617.0</v>
      </c>
      <c r="B7618" s="4" t="str">
        <f>IFERROR(__xludf.DUMMYFUNCTION("""COMPUTED_VALUE"""),"HTML/CSS;PHP;Python;SQL")</f>
        <v>HTML/CSS;PHP;Python;SQL</v>
      </c>
    </row>
    <row r="7619">
      <c r="A7619" s="3">
        <v>7618.0</v>
      </c>
      <c r="B7619" s="4" t="str">
        <f>IFERROR(__xludf.DUMMYFUNCTION("""COMPUTED_VALUE"""),"C#;F#;Go;HTML/CSS;JavaScript;Python;Rust;SQL;TypeScript;WebAssembly;Other(s):")</f>
        <v>C#;F#;Go;HTML/CSS;JavaScript;Python;Rust;SQL;TypeScript;WebAssembly;Other(s):</v>
      </c>
    </row>
    <row r="7620">
      <c r="A7620" s="3">
        <v>7619.0</v>
      </c>
      <c r="B7620" s="4" t="str">
        <f>IFERROR(__xludf.DUMMYFUNCTION("""COMPUTED_VALUE"""),"C;C++;HTML/CSS;Python;VBA")</f>
        <v>C;C++;HTML/CSS;Python;VBA</v>
      </c>
    </row>
    <row r="7621">
      <c r="A7621" s="3">
        <v>7620.0</v>
      </c>
      <c r="B7621" s="4" t="str">
        <f>IFERROR(__xludf.DUMMYFUNCTION("""COMPUTED_VALUE"""),"C;C++;C#;HTML/CSS;Java;JavaScript;PHP;Python;SQL")</f>
        <v>C;C++;C#;HTML/CSS;Java;JavaScript;PHP;Python;SQL</v>
      </c>
    </row>
    <row r="7622">
      <c r="A7622" s="3">
        <v>7621.0</v>
      </c>
      <c r="B7622" s="4" t="str">
        <f>IFERROR(__xludf.DUMMYFUNCTION("""COMPUTED_VALUE"""),"Bash/Shell/PowerShell;C#;HTML/CSS;JavaScript;PHP")</f>
        <v>Bash/Shell/PowerShell;C#;HTML/CSS;JavaScript;PHP</v>
      </c>
    </row>
    <row r="7623">
      <c r="A7623" s="3">
        <v>7622.0</v>
      </c>
      <c r="B7623" s="4" t="str">
        <f>IFERROR(__xludf.DUMMYFUNCTION("""COMPUTED_VALUE"""),"C")</f>
        <v>C</v>
      </c>
    </row>
    <row r="7624">
      <c r="A7624" s="3">
        <v>7623.0</v>
      </c>
      <c r="B7624" s="4" t="str">
        <f>IFERROR(__xludf.DUMMYFUNCTION("""COMPUTED_VALUE"""),"Bash/Shell/PowerShell;HTML/CSS;JavaScript;PHP;SQL")</f>
        <v>Bash/Shell/PowerShell;HTML/CSS;JavaScript;PHP;SQL</v>
      </c>
    </row>
    <row r="7625">
      <c r="A7625" s="3">
        <v>7624.0</v>
      </c>
      <c r="B7625" s="4" t="str">
        <f>IFERROR(__xludf.DUMMYFUNCTION("""COMPUTED_VALUE"""),"Bash/Shell/PowerShell;HTML/CSS;Java;JavaScript;Python;TypeScript")</f>
        <v>Bash/Shell/PowerShell;HTML/CSS;Java;JavaScript;Python;TypeScript</v>
      </c>
    </row>
    <row r="7626">
      <c r="A7626" s="3">
        <v>7625.0</v>
      </c>
      <c r="B7626" s="4" t="str">
        <f>IFERROR(__xludf.DUMMYFUNCTION("""COMPUTED_VALUE"""),"C++;C#;F#;HTML/CSS;JavaScript;SQL")</f>
        <v>C++;C#;F#;HTML/CSS;JavaScript;SQL</v>
      </c>
    </row>
    <row r="7627">
      <c r="A7627" s="3">
        <v>7626.0</v>
      </c>
      <c r="B7627" s="4" t="str">
        <f>IFERROR(__xludf.DUMMYFUNCTION("""COMPUTED_VALUE"""),"HTML/CSS;JavaScript;Kotlin")</f>
        <v>HTML/CSS;JavaScript;Kotlin</v>
      </c>
    </row>
    <row r="7628">
      <c r="A7628" s="3">
        <v>7627.0</v>
      </c>
      <c r="B7628" s="4" t="str">
        <f>IFERROR(__xludf.DUMMYFUNCTION("""COMPUTED_VALUE"""),"JavaScript")</f>
        <v>JavaScript</v>
      </c>
    </row>
    <row r="7629">
      <c r="A7629" s="3">
        <v>7628.0</v>
      </c>
      <c r="B7629" s="4" t="str">
        <f>IFERROR(__xludf.DUMMYFUNCTION("""COMPUTED_VALUE"""),"Java;Python;SQL")</f>
        <v>Java;Python;SQL</v>
      </c>
    </row>
    <row r="7630">
      <c r="A7630" s="3">
        <v>7629.0</v>
      </c>
      <c r="B7630" s="4" t="str">
        <f>IFERROR(__xludf.DUMMYFUNCTION("""COMPUTED_VALUE"""),"Bash/Shell/PowerShell;HTML/CSS;JavaScript;PHP;SQL")</f>
        <v>Bash/Shell/PowerShell;HTML/CSS;JavaScript;PHP;SQL</v>
      </c>
    </row>
    <row r="7631">
      <c r="A7631" s="3">
        <v>7630.0</v>
      </c>
      <c r="B7631" s="4" t="str">
        <f>IFERROR(__xludf.DUMMYFUNCTION("""COMPUTED_VALUE"""),"HTML/CSS;JavaScript;PHP;SQL")</f>
        <v>HTML/CSS;JavaScript;PHP;SQL</v>
      </c>
    </row>
    <row r="7632">
      <c r="A7632" s="3">
        <v>7631.0</v>
      </c>
      <c r="B7632" s="4" t="str">
        <f>IFERROR(__xludf.DUMMYFUNCTION("""COMPUTED_VALUE"""),"HTML/CSS;Java;JavaScript;PHP")</f>
        <v>HTML/CSS;Java;JavaScript;PHP</v>
      </c>
    </row>
    <row r="7633">
      <c r="A7633" s="3">
        <v>7632.0</v>
      </c>
      <c r="B7633" s="4" t="str">
        <f>IFERROR(__xludf.DUMMYFUNCTION("""COMPUTED_VALUE"""),"Bash/Shell/PowerShell;C++;Java;Python")</f>
        <v>Bash/Shell/PowerShell;C++;Java;Python</v>
      </c>
    </row>
    <row r="7634">
      <c r="A7634" s="3">
        <v>7633.0</v>
      </c>
      <c r="B7634" s="4" t="str">
        <f>IFERROR(__xludf.DUMMYFUNCTION("""COMPUTED_VALUE"""),"C#;HTML/CSS;JavaScript;PHP")</f>
        <v>C#;HTML/CSS;JavaScript;PHP</v>
      </c>
    </row>
    <row r="7635">
      <c r="A7635" s="3">
        <v>7634.0</v>
      </c>
      <c r="B7635" s="4" t="str">
        <f>IFERROR(__xludf.DUMMYFUNCTION("""COMPUTED_VALUE"""),"Bash/Shell/PowerShell;Python;R;SQL")</f>
        <v>Bash/Shell/PowerShell;Python;R;SQL</v>
      </c>
    </row>
    <row r="7636">
      <c r="A7636" s="3">
        <v>7635.0</v>
      </c>
      <c r="B7636" s="4" t="str">
        <f>IFERROR(__xludf.DUMMYFUNCTION("""COMPUTED_VALUE"""),"Assembly;Bash/Shell/PowerShell;C;C++;HTML/CSS;Java;JavaScript;PHP;R;Scala;SQL")</f>
        <v>Assembly;Bash/Shell/PowerShell;C;C++;HTML/CSS;Java;JavaScript;PHP;R;Scala;SQL</v>
      </c>
    </row>
    <row r="7637">
      <c r="A7637" s="3">
        <v>7636.0</v>
      </c>
      <c r="B7637" s="4" t="str">
        <f>IFERROR(__xludf.DUMMYFUNCTION("""COMPUTED_VALUE"""),"Java;JavaScript;PHP;Python;SQL")</f>
        <v>Java;JavaScript;PHP;Python;SQL</v>
      </c>
    </row>
    <row r="7638">
      <c r="A7638" s="3">
        <v>7637.0</v>
      </c>
      <c r="B7638" s="4" t="str">
        <f>IFERROR(__xludf.DUMMYFUNCTION("""COMPUTED_VALUE"""),"Bash/Shell/PowerShell;C;HTML/CSS;Java;Python;SQL")</f>
        <v>Bash/Shell/PowerShell;C;HTML/CSS;Java;Python;SQL</v>
      </c>
    </row>
    <row r="7639">
      <c r="A7639" s="3">
        <v>7638.0</v>
      </c>
      <c r="B7639" s="4" t="str">
        <f>IFERROR(__xludf.DUMMYFUNCTION("""COMPUTED_VALUE"""),"HTML/CSS;JavaScript;PHP;TypeScript")</f>
        <v>HTML/CSS;JavaScript;PHP;TypeScript</v>
      </c>
    </row>
    <row r="7640">
      <c r="A7640" s="3">
        <v>7639.0</v>
      </c>
      <c r="B7640" s="4" t="str">
        <f>IFERROR(__xludf.DUMMYFUNCTION("""COMPUTED_VALUE"""),"HTML/CSS;Java;JavaScript;Python;Ruby;SQL;Other(s):")</f>
        <v>HTML/CSS;Java;JavaScript;Python;Ruby;SQL;Other(s):</v>
      </c>
    </row>
    <row r="7641">
      <c r="A7641" s="3">
        <v>7640.0</v>
      </c>
      <c r="B7641" s="4" t="str">
        <f>IFERROR(__xludf.DUMMYFUNCTION("""COMPUTED_VALUE"""),"Bash/Shell/PowerShell;HTML/CSS;Java;JavaScript;Scala;SQL;Other(s):")</f>
        <v>Bash/Shell/PowerShell;HTML/CSS;Java;JavaScript;Scala;SQL;Other(s):</v>
      </c>
    </row>
    <row r="7642">
      <c r="A7642" s="3">
        <v>7641.0</v>
      </c>
      <c r="B7642" s="4" t="str">
        <f>IFERROR(__xludf.DUMMYFUNCTION("""COMPUTED_VALUE"""),"JavaScript;Objective-C;PHP;Python;SQL;Swift;TypeScript")</f>
        <v>JavaScript;Objective-C;PHP;Python;SQL;Swift;TypeScript</v>
      </c>
    </row>
    <row r="7643">
      <c r="A7643" s="3">
        <v>7642.0</v>
      </c>
      <c r="B7643" s="4" t="str">
        <f>IFERROR(__xludf.DUMMYFUNCTION("""COMPUTED_VALUE"""),"Bash/Shell/PowerShell;Go;Java;Python;Rust")</f>
        <v>Bash/Shell/PowerShell;Go;Java;Python;Rust</v>
      </c>
    </row>
    <row r="7644">
      <c r="A7644" s="3">
        <v>7643.0</v>
      </c>
      <c r="B7644" s="4" t="str">
        <f>IFERROR(__xludf.DUMMYFUNCTION("""COMPUTED_VALUE"""),"Bash/Shell/PowerShell;Go;HTML/CSS;JavaScript;Ruby;SQL")</f>
        <v>Bash/Shell/PowerShell;Go;HTML/CSS;JavaScript;Ruby;SQL</v>
      </c>
    </row>
    <row r="7645">
      <c r="A7645" s="3">
        <v>7644.0</v>
      </c>
      <c r="B7645" s="4" t="str">
        <f>IFERROR(__xludf.DUMMYFUNCTION("""COMPUTED_VALUE"""),"C++;HTML/CSS;Java;JavaScript;TypeScript")</f>
        <v>C++;HTML/CSS;Java;JavaScript;TypeScript</v>
      </c>
    </row>
    <row r="7646">
      <c r="A7646" s="3">
        <v>7645.0</v>
      </c>
      <c r="B7646" s="4" t="str">
        <f>IFERROR(__xludf.DUMMYFUNCTION("""COMPUTED_VALUE"""),"Java;Kotlin;Python")</f>
        <v>Java;Kotlin;Python</v>
      </c>
    </row>
    <row r="7647">
      <c r="A7647" s="3">
        <v>7646.0</v>
      </c>
      <c r="B7647" s="4" t="str">
        <f>IFERROR(__xludf.DUMMYFUNCTION("""COMPUTED_VALUE"""),"Clojure;HTML/CSS")</f>
        <v>Clojure;HTML/CSS</v>
      </c>
    </row>
    <row r="7648">
      <c r="A7648" s="3">
        <v>7647.0</v>
      </c>
      <c r="B7648" s="4" t="str">
        <f>IFERROR(__xludf.DUMMYFUNCTION("""COMPUTED_VALUE"""),"Assembly;Bash/Shell/PowerShell;C;C++;Java;Objective-C;SQL;Swift")</f>
        <v>Assembly;Bash/Shell/PowerShell;C;C++;Java;Objective-C;SQL;Swift</v>
      </c>
    </row>
    <row r="7649">
      <c r="A7649" s="3">
        <v>7648.0</v>
      </c>
      <c r="B7649" s="4" t="str">
        <f>IFERROR(__xludf.DUMMYFUNCTION("""COMPUTED_VALUE"""),"HTML/CSS;JavaScript;PHP")</f>
        <v>HTML/CSS;JavaScript;PHP</v>
      </c>
    </row>
    <row r="7650">
      <c r="A7650" s="3">
        <v>7649.0</v>
      </c>
      <c r="B7650" s="4" t="str">
        <f>IFERROR(__xludf.DUMMYFUNCTION("""COMPUTED_VALUE"""),"C++;C#;HTML/CSS;Java;JavaScript;Python;Swift")</f>
        <v>C++;C#;HTML/CSS;Java;JavaScript;Python;Swift</v>
      </c>
    </row>
    <row r="7651">
      <c r="A7651" s="3">
        <v>7650.0</v>
      </c>
      <c r="B7651" s="4" t="str">
        <f>IFERROR(__xludf.DUMMYFUNCTION("""COMPUTED_VALUE"""),"Bash/Shell/PowerShell;C;C++;C#;Go;HTML/CSS;JavaScript;Python;Ruby;Scala;SQL;TypeScript")</f>
        <v>Bash/Shell/PowerShell;C;C++;C#;Go;HTML/CSS;JavaScript;Python;Ruby;Scala;SQL;TypeScript</v>
      </c>
    </row>
    <row r="7652">
      <c r="A7652" s="3">
        <v>7651.0</v>
      </c>
      <c r="B7652" s="4" t="str">
        <f>IFERROR(__xludf.DUMMYFUNCTION("""COMPUTED_VALUE"""),"HTML/CSS;JavaScript;PHP;VBA")</f>
        <v>HTML/CSS;JavaScript;PHP;VBA</v>
      </c>
    </row>
    <row r="7653">
      <c r="A7653" s="3">
        <v>7652.0</v>
      </c>
      <c r="B7653" s="4" t="str">
        <f>IFERROR(__xludf.DUMMYFUNCTION("""COMPUTED_VALUE"""),"Bash/Shell/PowerShell;C;C++;Dart;Go;HTML/CSS;Java;JavaScript;Kotlin;Objective-C;Python;SQL;Swift")</f>
        <v>Bash/Shell/PowerShell;C;C++;Dart;Go;HTML/CSS;Java;JavaScript;Kotlin;Objective-C;Python;SQL;Swift</v>
      </c>
    </row>
    <row r="7654">
      <c r="A7654" s="3">
        <v>7653.0</v>
      </c>
      <c r="B7654" s="4" t="str">
        <f>IFERROR(__xludf.DUMMYFUNCTION("""COMPUTED_VALUE"""),"C#;HTML/CSS;JavaScript;Python;R;SQL")</f>
        <v>C#;HTML/CSS;JavaScript;Python;R;SQL</v>
      </c>
    </row>
    <row r="7655">
      <c r="A7655" s="3">
        <v>7654.0</v>
      </c>
      <c r="B7655" s="4" t="str">
        <f>IFERROR(__xludf.DUMMYFUNCTION("""COMPUTED_VALUE"""),"Bash/Shell/PowerShell;HTML/CSS;JavaScript;PHP;Python;SQL;TypeScript")</f>
        <v>Bash/Shell/PowerShell;HTML/CSS;JavaScript;PHP;Python;SQL;TypeScript</v>
      </c>
    </row>
    <row r="7656">
      <c r="A7656" s="3">
        <v>7655.0</v>
      </c>
      <c r="B7656" s="4" t="str">
        <f>IFERROR(__xludf.DUMMYFUNCTION("""COMPUTED_VALUE"""),"HTML/CSS;JavaScript;PHP;SQL")</f>
        <v>HTML/CSS;JavaScript;PHP;SQL</v>
      </c>
    </row>
    <row r="7657">
      <c r="A7657" s="3">
        <v>7656.0</v>
      </c>
      <c r="B7657" s="4" t="str">
        <f>IFERROR(__xludf.DUMMYFUNCTION("""COMPUTED_VALUE"""),"Bash/Shell/PowerShell;Java;JavaScript;PHP;Python;R;SQL;TypeScript")</f>
        <v>Bash/Shell/PowerShell;Java;JavaScript;PHP;Python;R;SQL;TypeScript</v>
      </c>
    </row>
    <row r="7658">
      <c r="A7658" s="3">
        <v>7657.0</v>
      </c>
      <c r="B7658" s="4" t="str">
        <f>IFERROR(__xludf.DUMMYFUNCTION("""COMPUTED_VALUE"""),"Java;Python")</f>
        <v>Java;Python</v>
      </c>
    </row>
    <row r="7659">
      <c r="A7659" s="3">
        <v>7658.0</v>
      </c>
      <c r="B7659" s="4" t="str">
        <f>IFERROR(__xludf.DUMMYFUNCTION("""COMPUTED_VALUE"""),"C#")</f>
        <v>C#</v>
      </c>
    </row>
    <row r="7660">
      <c r="A7660" s="3">
        <v>7659.0</v>
      </c>
      <c r="B7660" s="4" t="str">
        <f>IFERROR(__xludf.DUMMYFUNCTION("""COMPUTED_VALUE"""),"Bash/Shell/PowerShell;HTML/CSS;JavaScript;Python;SQL")</f>
        <v>Bash/Shell/PowerShell;HTML/CSS;JavaScript;Python;SQL</v>
      </c>
    </row>
    <row r="7661">
      <c r="A7661" s="3">
        <v>7660.0</v>
      </c>
      <c r="B7661" s="4" t="str">
        <f>IFERROR(__xludf.DUMMYFUNCTION("""COMPUTED_VALUE"""),"Bash/Shell/PowerShell;HTML/CSS;Java;JavaScript;Kotlin")</f>
        <v>Bash/Shell/PowerShell;HTML/CSS;Java;JavaScript;Kotlin</v>
      </c>
    </row>
    <row r="7662">
      <c r="A7662" s="3">
        <v>7661.0</v>
      </c>
      <c r="B7662" s="4" t="str">
        <f>IFERROR(__xludf.DUMMYFUNCTION("""COMPUTED_VALUE"""),"Bash/Shell/PowerShell;HTML/CSS;JavaScript;Python;SQL;TypeScript")</f>
        <v>Bash/Shell/PowerShell;HTML/CSS;JavaScript;Python;SQL;TypeScript</v>
      </c>
    </row>
    <row r="7663">
      <c r="A7663" s="3">
        <v>7662.0</v>
      </c>
      <c r="B7663" s="4" t="str">
        <f>IFERROR(__xludf.DUMMYFUNCTION("""COMPUTED_VALUE"""),"HTML/CSS;Java;JavaScript;Python;SQL")</f>
        <v>HTML/CSS;Java;JavaScript;Python;SQL</v>
      </c>
    </row>
    <row r="7664">
      <c r="A7664" s="3">
        <v>7663.0</v>
      </c>
      <c r="B7664" s="4" t="str">
        <f>IFERROR(__xludf.DUMMYFUNCTION("""COMPUTED_VALUE"""),"Bash/Shell/PowerShell;Go;HTML/CSS;JavaScript;Python;SQL")</f>
        <v>Bash/Shell/PowerShell;Go;HTML/CSS;JavaScript;Python;SQL</v>
      </c>
    </row>
    <row r="7665">
      <c r="A7665" s="3">
        <v>7664.0</v>
      </c>
      <c r="B7665" s="4" t="str">
        <f>IFERROR(__xludf.DUMMYFUNCTION("""COMPUTED_VALUE"""),"C;C++;C#;HTML/CSS;Java;JavaScript;SQL")</f>
        <v>C;C++;C#;HTML/CSS;Java;JavaScript;SQL</v>
      </c>
    </row>
    <row r="7666">
      <c r="A7666" s="3">
        <v>7665.0</v>
      </c>
      <c r="B7666" s="4" t="str">
        <f>IFERROR(__xludf.DUMMYFUNCTION("""COMPUTED_VALUE"""),"Bash/Shell/PowerShell;HTML/CSS;JavaScript;Ruby")</f>
        <v>Bash/Shell/PowerShell;HTML/CSS;JavaScript;Ruby</v>
      </c>
    </row>
    <row r="7667">
      <c r="A7667" s="3">
        <v>7666.0</v>
      </c>
      <c r="B7667" s="4" t="str">
        <f>IFERROR(__xludf.DUMMYFUNCTION("""COMPUTED_VALUE"""),"Assembly;C;C++;HTML/CSS;Python;Rust;SQL")</f>
        <v>Assembly;C;C++;HTML/CSS;Python;Rust;SQL</v>
      </c>
    </row>
    <row r="7668">
      <c r="A7668" s="3">
        <v>7667.0</v>
      </c>
      <c r="B7668" s="4" t="str">
        <f>IFERROR(__xludf.DUMMYFUNCTION("""COMPUTED_VALUE"""),"Bash/Shell/PowerShell;C;C++;HTML/CSS;Java;JavaScript;Objective-C;SQL;Swift")</f>
        <v>Bash/Shell/PowerShell;C;C++;HTML/CSS;Java;JavaScript;Objective-C;SQL;Swift</v>
      </c>
    </row>
    <row r="7669">
      <c r="A7669" s="3">
        <v>7668.0</v>
      </c>
      <c r="B7669" s="4" t="str">
        <f>IFERROR(__xludf.DUMMYFUNCTION("""COMPUTED_VALUE"""),"SQL")</f>
        <v>SQL</v>
      </c>
    </row>
    <row r="7670">
      <c r="A7670" s="3">
        <v>7669.0</v>
      </c>
      <c r="B7670" s="4" t="str">
        <f>IFERROR(__xludf.DUMMYFUNCTION("""COMPUTED_VALUE"""),"C#;HTML/CSS;JavaScript;TypeScript")</f>
        <v>C#;HTML/CSS;JavaScript;TypeScript</v>
      </c>
    </row>
    <row r="7671">
      <c r="A7671" s="3">
        <v>7670.0</v>
      </c>
      <c r="B7671" s="4" t="str">
        <f>IFERROR(__xludf.DUMMYFUNCTION("""COMPUTED_VALUE"""),"C;HTML/CSS;Java;JavaScript;Python")</f>
        <v>C;HTML/CSS;Java;JavaScript;Python</v>
      </c>
    </row>
    <row r="7672">
      <c r="A7672" s="3">
        <v>7671.0</v>
      </c>
      <c r="B7672" s="4" t="str">
        <f>IFERROR(__xludf.DUMMYFUNCTION("""COMPUTED_VALUE"""),"HTML/CSS;JavaScript")</f>
        <v>HTML/CSS;JavaScript</v>
      </c>
    </row>
    <row r="7673">
      <c r="A7673" s="3">
        <v>7672.0</v>
      </c>
      <c r="B7673" s="4" t="str">
        <f>IFERROR(__xludf.DUMMYFUNCTION("""COMPUTED_VALUE"""),"HTML/CSS;JavaScript;PHP;Other(s):")</f>
        <v>HTML/CSS;JavaScript;PHP;Other(s):</v>
      </c>
    </row>
    <row r="7674">
      <c r="A7674" s="3">
        <v>7673.0</v>
      </c>
      <c r="B7674" s="4" t="str">
        <f>IFERROR(__xludf.DUMMYFUNCTION("""COMPUTED_VALUE"""),"Bash/Shell/PowerShell;Java;JavaScript;Other(s):")</f>
        <v>Bash/Shell/PowerShell;Java;JavaScript;Other(s):</v>
      </c>
    </row>
    <row r="7675">
      <c r="A7675" s="3">
        <v>7674.0</v>
      </c>
      <c r="B7675" s="4" t="str">
        <f>IFERROR(__xludf.DUMMYFUNCTION("""COMPUTED_VALUE"""),"C#;HTML/CSS;Swift")</f>
        <v>C#;HTML/CSS;Swift</v>
      </c>
    </row>
    <row r="7676">
      <c r="A7676" s="3">
        <v>7675.0</v>
      </c>
      <c r="B7676" s="4" t="str">
        <f>IFERROR(__xludf.DUMMYFUNCTION("""COMPUTED_VALUE"""),"Bash/Shell/PowerShell;HTML/CSS;JavaScript;Python;Ruby")</f>
        <v>Bash/Shell/PowerShell;HTML/CSS;JavaScript;Python;Ruby</v>
      </c>
    </row>
    <row r="7677">
      <c r="A7677" s="3">
        <v>7676.0</v>
      </c>
      <c r="B7677" s="4" t="str">
        <f>IFERROR(__xludf.DUMMYFUNCTION("""COMPUTED_VALUE"""),"HTML/CSS")</f>
        <v>HTML/CSS</v>
      </c>
    </row>
    <row r="7678">
      <c r="A7678" s="3">
        <v>7677.0</v>
      </c>
      <c r="B7678" s="4" t="str">
        <f>IFERROR(__xludf.DUMMYFUNCTION("""COMPUTED_VALUE"""),"Bash/Shell/PowerShell;C#;HTML/CSS;Java;JavaScript;Kotlin;PHP;SQL;Other(s):")</f>
        <v>Bash/Shell/PowerShell;C#;HTML/CSS;Java;JavaScript;Kotlin;PHP;SQL;Other(s):</v>
      </c>
    </row>
    <row r="7679">
      <c r="A7679" s="3">
        <v>7678.0</v>
      </c>
      <c r="B7679" s="4" t="str">
        <f>IFERROR(__xludf.DUMMYFUNCTION("""COMPUTED_VALUE"""),"Bash/Shell/PowerShell;HTML/CSS;JavaScript;Ruby;SQL")</f>
        <v>Bash/Shell/PowerShell;HTML/CSS;JavaScript;Ruby;SQL</v>
      </c>
    </row>
    <row r="7680">
      <c r="A7680" s="3">
        <v>7679.0</v>
      </c>
      <c r="B7680" s="4" t="str">
        <f>IFERROR(__xludf.DUMMYFUNCTION("""COMPUTED_VALUE"""),"C++;Python")</f>
        <v>C++;Python</v>
      </c>
    </row>
    <row r="7681">
      <c r="A7681" s="3">
        <v>7680.0</v>
      </c>
      <c r="B7681" s="4" t="str">
        <f>IFERROR(__xludf.DUMMYFUNCTION("""COMPUTED_VALUE"""),"Bash/Shell/PowerShell;C#;Clojure;Java;Python;Scala;SQL")</f>
        <v>Bash/Shell/PowerShell;C#;Clojure;Java;Python;Scala;SQL</v>
      </c>
    </row>
    <row r="7682">
      <c r="A7682" s="3">
        <v>7681.0</v>
      </c>
      <c r="B7682" s="4" t="str">
        <f>IFERROR(__xludf.DUMMYFUNCTION("""COMPUTED_VALUE"""),"Assembly;HTML/CSS;Java;PHP;SQL")</f>
        <v>Assembly;HTML/CSS;Java;PHP;SQL</v>
      </c>
    </row>
    <row r="7683">
      <c r="A7683" s="3">
        <v>7682.0</v>
      </c>
      <c r="B7683" s="4" t="str">
        <f>IFERROR(__xludf.DUMMYFUNCTION("""COMPUTED_VALUE"""),"Bash/Shell/PowerShell;C#;Java;JavaScript;SQL")</f>
        <v>Bash/Shell/PowerShell;C#;Java;JavaScript;SQL</v>
      </c>
    </row>
    <row r="7684">
      <c r="A7684" s="3">
        <v>7683.0</v>
      </c>
      <c r="B7684" s="4" t="str">
        <f>IFERROR(__xludf.DUMMYFUNCTION("""COMPUTED_VALUE"""),"Bash/Shell/PowerShell;C#;Go;HTML/CSS;Java;Kotlin;Python;R;SQL")</f>
        <v>Bash/Shell/PowerShell;C#;Go;HTML/CSS;Java;Kotlin;Python;R;SQL</v>
      </c>
    </row>
    <row r="7685">
      <c r="A7685" s="3">
        <v>7684.0</v>
      </c>
      <c r="B7685" s="4" t="str">
        <f>IFERROR(__xludf.DUMMYFUNCTION("""COMPUTED_VALUE"""),"C;HTML/CSS;Java;JavaScript;SQL")</f>
        <v>C;HTML/CSS;Java;JavaScript;SQL</v>
      </c>
    </row>
    <row r="7686">
      <c r="A7686" s="3">
        <v>7685.0</v>
      </c>
      <c r="B7686" s="4" t="str">
        <f>IFERROR(__xludf.DUMMYFUNCTION("""COMPUTED_VALUE"""),"HTML/CSS;Python;SQL")</f>
        <v>HTML/CSS;Python;SQL</v>
      </c>
    </row>
    <row r="7687">
      <c r="A7687" s="3">
        <v>7686.0</v>
      </c>
      <c r="B7687" s="4" t="str">
        <f>IFERROR(__xludf.DUMMYFUNCTION("""COMPUTED_VALUE"""),"Bash/Shell/PowerShell;Go;HTML/CSS;JavaScript")</f>
        <v>Bash/Shell/PowerShell;Go;HTML/CSS;JavaScript</v>
      </c>
    </row>
    <row r="7688">
      <c r="A7688" s="3">
        <v>7687.0</v>
      </c>
      <c r="B7688" s="4" t="str">
        <f>IFERROR(__xludf.DUMMYFUNCTION("""COMPUTED_VALUE"""),"Assembly;Bash/Shell/PowerShell;C;C++;HTML/CSS;JavaScript;PHP;Python;Ruby;SQL")</f>
        <v>Assembly;Bash/Shell/PowerShell;C;C++;HTML/CSS;JavaScript;PHP;Python;Ruby;SQL</v>
      </c>
    </row>
    <row r="7689">
      <c r="A7689" s="3">
        <v>7688.0</v>
      </c>
      <c r="B7689" s="4" t="str">
        <f>IFERROR(__xludf.DUMMYFUNCTION("""COMPUTED_VALUE"""),"HTML/CSS;JavaScript;PHP;Python")</f>
        <v>HTML/CSS;JavaScript;PHP;Python</v>
      </c>
    </row>
    <row r="7690">
      <c r="A7690" s="3">
        <v>7689.0</v>
      </c>
      <c r="B7690" s="4" t="str">
        <f>IFERROR(__xludf.DUMMYFUNCTION("""COMPUTED_VALUE"""),"Java;Kotlin;Swift")</f>
        <v>Java;Kotlin;Swift</v>
      </c>
    </row>
    <row r="7691">
      <c r="A7691" s="3">
        <v>7690.0</v>
      </c>
      <c r="B7691" s="4" t="str">
        <f>IFERROR(__xludf.DUMMYFUNCTION("""COMPUTED_VALUE"""),"Kotlin")</f>
        <v>Kotlin</v>
      </c>
    </row>
    <row r="7692">
      <c r="A7692" s="3">
        <v>7691.0</v>
      </c>
      <c r="B7692" s="4" t="str">
        <f>IFERROR(__xludf.DUMMYFUNCTION("""COMPUTED_VALUE"""),"Bash/Shell/PowerShell;C;Java;JavaScript;SQL;Other(s):")</f>
        <v>Bash/Shell/PowerShell;C;Java;JavaScript;SQL;Other(s):</v>
      </c>
    </row>
    <row r="7693">
      <c r="A7693" s="3">
        <v>7692.0</v>
      </c>
      <c r="B7693" s="4" t="str">
        <f>IFERROR(__xludf.DUMMYFUNCTION("""COMPUTED_VALUE"""),"C;C++;C#;HTML/CSS;Java;JavaScript;Python;SQL;TypeScript")</f>
        <v>C;C++;C#;HTML/CSS;Java;JavaScript;Python;SQL;TypeScript</v>
      </c>
    </row>
    <row r="7694">
      <c r="A7694" s="3">
        <v>7693.0</v>
      </c>
      <c r="B7694" s="4" t="str">
        <f>IFERROR(__xludf.DUMMYFUNCTION("""COMPUTED_VALUE"""),"C;Dart;Java;Python")</f>
        <v>C;Dart;Java;Python</v>
      </c>
    </row>
    <row r="7695">
      <c r="A7695" s="3">
        <v>7694.0</v>
      </c>
      <c r="B7695" s="4" t="str">
        <f>IFERROR(__xludf.DUMMYFUNCTION("""COMPUTED_VALUE"""),"HTML/CSS;JavaScript;PHP")</f>
        <v>HTML/CSS;JavaScript;PHP</v>
      </c>
    </row>
    <row r="7696">
      <c r="A7696" s="3">
        <v>7695.0</v>
      </c>
      <c r="B7696" s="4" t="str">
        <f>IFERROR(__xludf.DUMMYFUNCTION("""COMPUTED_VALUE"""),"Go;HTML/CSS;JavaScript;Python;Other(s):")</f>
        <v>Go;HTML/CSS;JavaScript;Python;Other(s):</v>
      </c>
    </row>
    <row r="7697">
      <c r="A7697" s="3">
        <v>7696.0</v>
      </c>
      <c r="B7697" s="4" t="str">
        <f>IFERROR(__xludf.DUMMYFUNCTION("""COMPUTED_VALUE"""),"Scala")</f>
        <v>Scala</v>
      </c>
    </row>
    <row r="7698">
      <c r="A7698" s="3">
        <v>7697.0</v>
      </c>
      <c r="B7698" s="4" t="str">
        <f>IFERROR(__xludf.DUMMYFUNCTION("""COMPUTED_VALUE"""),"Bash/Shell/PowerShell;HTML/CSS;Java;Scala;SQL")</f>
        <v>Bash/Shell/PowerShell;HTML/CSS;Java;Scala;SQL</v>
      </c>
    </row>
    <row r="7699">
      <c r="A7699" s="3">
        <v>7698.0</v>
      </c>
      <c r="B7699" s="4" t="str">
        <f>IFERROR(__xludf.DUMMYFUNCTION("""COMPUTED_VALUE"""),"Java")</f>
        <v>Java</v>
      </c>
    </row>
    <row r="7700">
      <c r="A7700" s="3">
        <v>7699.0</v>
      </c>
      <c r="B7700" s="4" t="str">
        <f>IFERROR(__xludf.DUMMYFUNCTION("""COMPUTED_VALUE"""),"C#;HTML/CSS;JavaScript;Python;SQL;TypeScript")</f>
        <v>C#;HTML/CSS;JavaScript;Python;SQL;TypeScript</v>
      </c>
    </row>
    <row r="7701">
      <c r="A7701" s="3">
        <v>7700.0</v>
      </c>
      <c r="B7701" s="4" t="str">
        <f>IFERROR(__xludf.DUMMYFUNCTION("""COMPUTED_VALUE"""),"Assembly;C;C++;C#;HTML/CSS;Java;JavaScript;Python;Ruby;TypeScript")</f>
        <v>Assembly;C;C++;C#;HTML/CSS;Java;JavaScript;Python;Ruby;TypeScript</v>
      </c>
    </row>
    <row r="7702">
      <c r="A7702" s="3">
        <v>7701.0</v>
      </c>
      <c r="B7702" s="4" t="str">
        <f>IFERROR(__xludf.DUMMYFUNCTION("""COMPUTED_VALUE"""),"C#;HTML/CSS;Java;JavaScript;PHP;SQL;TypeScript")</f>
        <v>C#;HTML/CSS;Java;JavaScript;PHP;SQL;TypeScript</v>
      </c>
    </row>
    <row r="7703">
      <c r="A7703" s="3">
        <v>7702.0</v>
      </c>
      <c r="B7703" s="4" t="str">
        <f>IFERROR(__xludf.DUMMYFUNCTION("""COMPUTED_VALUE"""),"C++;HTML/CSS;Java;JavaScript;SQL")</f>
        <v>C++;HTML/CSS;Java;JavaScript;SQL</v>
      </c>
    </row>
    <row r="7704">
      <c r="A7704" s="3">
        <v>7703.0</v>
      </c>
      <c r="B7704" s="4" t="str">
        <f>IFERROR(__xludf.DUMMYFUNCTION("""COMPUTED_VALUE"""),"Bash/Shell/PowerShell;JavaScript;Objective-C;Python;Ruby;Swift")</f>
        <v>Bash/Shell/PowerShell;JavaScript;Objective-C;Python;Ruby;Swift</v>
      </c>
    </row>
    <row r="7705">
      <c r="A7705" s="3">
        <v>7704.0</v>
      </c>
      <c r="B7705" s="4" t="str">
        <f>IFERROR(__xludf.DUMMYFUNCTION("""COMPUTED_VALUE"""),"Bash/Shell/PowerShell;C;C++;Objective-C")</f>
        <v>Bash/Shell/PowerShell;C;C++;Objective-C</v>
      </c>
    </row>
    <row r="7706">
      <c r="A7706" s="3">
        <v>7705.0</v>
      </c>
      <c r="B7706" s="4" t="str">
        <f>IFERROR(__xludf.DUMMYFUNCTION("""COMPUTED_VALUE"""),"Bash/Shell/PowerShell;HTML/CSS;JavaScript;Python;SQL")</f>
        <v>Bash/Shell/PowerShell;HTML/CSS;JavaScript;Python;SQL</v>
      </c>
    </row>
    <row r="7707">
      <c r="A7707" s="3">
        <v>7706.0</v>
      </c>
      <c r="B7707" s="4" t="str">
        <f>IFERROR(__xludf.DUMMYFUNCTION("""COMPUTED_VALUE"""),"C#;HTML/CSS;Java;JavaScript;PHP;Python;SQL")</f>
        <v>C#;HTML/CSS;Java;JavaScript;PHP;Python;SQL</v>
      </c>
    </row>
    <row r="7708">
      <c r="A7708" s="3">
        <v>7707.0</v>
      </c>
      <c r="B7708" s="4" t="str">
        <f>IFERROR(__xludf.DUMMYFUNCTION("""COMPUTED_VALUE"""),"HTML/CSS;Java;JavaScript;Python;Ruby")</f>
        <v>HTML/CSS;Java;JavaScript;Python;Ruby</v>
      </c>
    </row>
    <row r="7709">
      <c r="A7709" s="3">
        <v>7708.0</v>
      </c>
      <c r="B7709" s="4" t="str">
        <f>IFERROR(__xludf.DUMMYFUNCTION("""COMPUTED_VALUE"""),"Bash/Shell/PowerShell;Python;Other(s):")</f>
        <v>Bash/Shell/PowerShell;Python;Other(s):</v>
      </c>
    </row>
    <row r="7710">
      <c r="A7710" s="3">
        <v>7709.0</v>
      </c>
      <c r="B7710" s="4" t="str">
        <f>IFERROR(__xludf.DUMMYFUNCTION("""COMPUTED_VALUE"""),"HTML/CSS;JavaScript;PHP;Python;SQL")</f>
        <v>HTML/CSS;JavaScript;PHP;Python;SQL</v>
      </c>
    </row>
    <row r="7711">
      <c r="A7711" s="3">
        <v>7710.0</v>
      </c>
      <c r="B7711" s="4" t="str">
        <f>IFERROR(__xludf.DUMMYFUNCTION("""COMPUTED_VALUE"""),"Bash/Shell/PowerShell;HTML/CSS;Other(s):")</f>
        <v>Bash/Shell/PowerShell;HTML/CSS;Other(s):</v>
      </c>
    </row>
    <row r="7712">
      <c r="A7712" s="3">
        <v>7711.0</v>
      </c>
      <c r="B7712" s="4" t="str">
        <f>IFERROR(__xludf.DUMMYFUNCTION("""COMPUTED_VALUE"""),"Bash/Shell/PowerShell;Go;Kotlin;WebAssembly")</f>
        <v>Bash/Shell/PowerShell;Go;Kotlin;WebAssembly</v>
      </c>
    </row>
    <row r="7713">
      <c r="A7713" s="3">
        <v>7712.0</v>
      </c>
      <c r="B7713" s="4" t="str">
        <f>IFERROR(__xludf.DUMMYFUNCTION("""COMPUTED_VALUE"""),"Bash/Shell/PowerShell;HTML/CSS;JavaScript;Python;SQL")</f>
        <v>Bash/Shell/PowerShell;HTML/CSS;JavaScript;Python;SQL</v>
      </c>
    </row>
    <row r="7714">
      <c r="A7714" s="3">
        <v>7713.0</v>
      </c>
      <c r="B7714" s="4" t="str">
        <f>IFERROR(__xludf.DUMMYFUNCTION("""COMPUTED_VALUE"""),"Bash/Shell/PowerShell;Python")</f>
        <v>Bash/Shell/PowerShell;Python</v>
      </c>
    </row>
    <row r="7715">
      <c r="A7715" s="3">
        <v>7714.0</v>
      </c>
      <c r="B7715" s="4" t="str">
        <f>IFERROR(__xludf.DUMMYFUNCTION("""COMPUTED_VALUE"""),"Bash/Shell/PowerShell;C#;F#;HTML/CSS;Java;JavaScript;Python;Scala;SQL;TypeScript")</f>
        <v>Bash/Shell/PowerShell;C#;F#;HTML/CSS;Java;JavaScript;Python;Scala;SQL;TypeScript</v>
      </c>
    </row>
    <row r="7716">
      <c r="A7716" s="3">
        <v>7715.0</v>
      </c>
      <c r="B7716" s="4" t="str">
        <f>IFERROR(__xludf.DUMMYFUNCTION("""COMPUTED_VALUE"""),"HTML/CSS;JavaScript;PHP")</f>
        <v>HTML/CSS;JavaScript;PHP</v>
      </c>
    </row>
    <row r="7717">
      <c r="A7717" s="3">
        <v>7716.0</v>
      </c>
      <c r="B7717" s="4" t="str">
        <f>IFERROR(__xludf.DUMMYFUNCTION("""COMPUTED_VALUE"""),"Bash/Shell/PowerShell;C#;HTML/CSS;JavaScript;Python")</f>
        <v>Bash/Shell/PowerShell;C#;HTML/CSS;JavaScript;Python</v>
      </c>
    </row>
    <row r="7718">
      <c r="A7718" s="3">
        <v>7717.0</v>
      </c>
      <c r="B7718" s="4" t="str">
        <f>IFERROR(__xludf.DUMMYFUNCTION("""COMPUTED_VALUE"""),"HTML/CSS;JavaScript;Python")</f>
        <v>HTML/CSS;JavaScript;Python</v>
      </c>
    </row>
    <row r="7719">
      <c r="A7719" s="3">
        <v>7718.0</v>
      </c>
      <c r="B7719" s="4" t="str">
        <f>IFERROR(__xludf.DUMMYFUNCTION("""COMPUTED_VALUE"""),"C#;HTML/CSS;JavaScript;SQL")</f>
        <v>C#;HTML/CSS;JavaScript;SQL</v>
      </c>
    </row>
    <row r="7720">
      <c r="A7720" s="3">
        <v>7719.0</v>
      </c>
      <c r="B7720" s="4" t="str">
        <f>IFERROR(__xludf.DUMMYFUNCTION("""COMPUTED_VALUE"""),"HTML/CSS;Python;R;SQL")</f>
        <v>HTML/CSS;Python;R;SQL</v>
      </c>
    </row>
    <row r="7721">
      <c r="A7721" s="3">
        <v>7720.0</v>
      </c>
      <c r="B7721" s="4" t="str">
        <f>IFERROR(__xludf.DUMMYFUNCTION("""COMPUTED_VALUE"""),"Bash/Shell/PowerShell;HTML/CSS;JavaScript")</f>
        <v>Bash/Shell/PowerShell;HTML/CSS;JavaScript</v>
      </c>
    </row>
    <row r="7722">
      <c r="A7722" s="3">
        <v>7721.0</v>
      </c>
      <c r="B7722" s="4" t="str">
        <f>IFERROR(__xludf.DUMMYFUNCTION("""COMPUTED_VALUE"""),"HTML/CSS;JavaScript;Python")</f>
        <v>HTML/CSS;JavaScript;Python</v>
      </c>
    </row>
    <row r="7723">
      <c r="A7723" s="3">
        <v>7722.0</v>
      </c>
      <c r="B7723" s="4" t="str">
        <f>IFERROR(__xludf.DUMMYFUNCTION("""COMPUTED_VALUE"""),"Bash/Shell/PowerShell;HTML/CSS;Java;JavaScript;Python")</f>
        <v>Bash/Shell/PowerShell;HTML/CSS;Java;JavaScript;Python</v>
      </c>
    </row>
    <row r="7724">
      <c r="A7724" s="3">
        <v>7723.0</v>
      </c>
      <c r="B7724" s="4" t="str">
        <f>IFERROR(__xludf.DUMMYFUNCTION("""COMPUTED_VALUE"""),"Java;PHP;SQL;VBA")</f>
        <v>Java;PHP;SQL;VBA</v>
      </c>
    </row>
    <row r="7725">
      <c r="A7725" s="3">
        <v>7724.0</v>
      </c>
      <c r="B7725" s="4" t="str">
        <f>IFERROR(__xludf.DUMMYFUNCTION("""COMPUTED_VALUE"""),"C;C#;HTML/CSS;JavaScript;Python;SQL")</f>
        <v>C;C#;HTML/CSS;JavaScript;Python;SQL</v>
      </c>
    </row>
    <row r="7726">
      <c r="A7726" s="3">
        <v>7725.0</v>
      </c>
      <c r="B7726" s="4" t="str">
        <f>IFERROR(__xludf.DUMMYFUNCTION("""COMPUTED_VALUE"""),"HTML/CSS;JavaScript;PHP;Python;SQL")</f>
        <v>HTML/CSS;JavaScript;PHP;Python;SQL</v>
      </c>
    </row>
    <row r="7727">
      <c r="A7727" s="3">
        <v>7726.0</v>
      </c>
      <c r="B7727" s="4" t="str">
        <f>IFERROR(__xludf.DUMMYFUNCTION("""COMPUTED_VALUE"""),"C#;VBA")</f>
        <v>C#;VBA</v>
      </c>
    </row>
    <row r="7728">
      <c r="A7728" s="3">
        <v>7727.0</v>
      </c>
      <c r="B7728" s="4" t="str">
        <f>IFERROR(__xludf.DUMMYFUNCTION("""COMPUTED_VALUE"""),"HTML/CSS;JavaScript;Python;Scala")</f>
        <v>HTML/CSS;JavaScript;Python;Scala</v>
      </c>
    </row>
    <row r="7729">
      <c r="A7729" s="3">
        <v>7728.0</v>
      </c>
      <c r="B7729" s="4" t="str">
        <f>IFERROR(__xludf.DUMMYFUNCTION("""COMPUTED_VALUE"""),"Bash/Shell/PowerShell;C++;HTML/CSS;JavaScript;Objective-C;Python")</f>
        <v>Bash/Shell/PowerShell;C++;HTML/CSS;JavaScript;Objective-C;Python</v>
      </c>
    </row>
    <row r="7730">
      <c r="A7730" s="3">
        <v>7729.0</v>
      </c>
      <c r="B7730" s="4" t="str">
        <f>IFERROR(__xludf.DUMMYFUNCTION("""COMPUTED_VALUE"""),"C++;Dart;Go;HTML/CSS;JavaScript;Python;TypeScript")</f>
        <v>C++;Dart;Go;HTML/CSS;JavaScript;Python;TypeScript</v>
      </c>
    </row>
    <row r="7731">
      <c r="A7731" s="3">
        <v>7730.0</v>
      </c>
      <c r="B7731" s="4" t="str">
        <f>IFERROR(__xludf.DUMMYFUNCTION("""COMPUTED_VALUE"""),"JavaScript;PHP;SQL")</f>
        <v>JavaScript;PHP;SQL</v>
      </c>
    </row>
    <row r="7732">
      <c r="A7732" s="3">
        <v>7731.0</v>
      </c>
      <c r="B7732" s="4" t="str">
        <f>IFERROR(__xludf.DUMMYFUNCTION("""COMPUTED_VALUE"""),"C;C++;C#;HTML/CSS;Java;JavaScript;PHP;Python")</f>
        <v>C;C++;C#;HTML/CSS;Java;JavaScript;PHP;Python</v>
      </c>
    </row>
    <row r="7733">
      <c r="A7733" s="3">
        <v>7732.0</v>
      </c>
      <c r="B7733" s="4" t="str">
        <f>IFERROR(__xludf.DUMMYFUNCTION("""COMPUTED_VALUE"""),"Java;Python")</f>
        <v>Java;Python</v>
      </c>
    </row>
    <row r="7734">
      <c r="A7734" s="3">
        <v>7733.0</v>
      </c>
      <c r="B7734" s="4" t="str">
        <f>IFERROR(__xludf.DUMMYFUNCTION("""COMPUTED_VALUE"""),"C#;HTML/CSS;JavaScript;Python;SQL;VBA")</f>
        <v>C#;HTML/CSS;JavaScript;Python;SQL;VBA</v>
      </c>
    </row>
    <row r="7735">
      <c r="A7735" s="3">
        <v>7734.0</v>
      </c>
      <c r="B7735" s="4" t="str">
        <f>IFERROR(__xludf.DUMMYFUNCTION("""COMPUTED_VALUE"""),"Assembly;C;C++;C#;HTML/CSS;JavaScript;PHP;Python;SQL")</f>
        <v>Assembly;C;C++;C#;HTML/CSS;JavaScript;PHP;Python;SQL</v>
      </c>
    </row>
    <row r="7736">
      <c r="A7736" s="3">
        <v>7735.0</v>
      </c>
      <c r="B7736" s="4" t="str">
        <f>IFERROR(__xludf.DUMMYFUNCTION("""COMPUTED_VALUE"""),"HTML/CSS;Java;JavaScript;TypeScript")</f>
        <v>HTML/CSS;Java;JavaScript;TypeScript</v>
      </c>
    </row>
    <row r="7737">
      <c r="A7737" s="3">
        <v>7736.0</v>
      </c>
      <c r="B7737" s="4" t="str">
        <f>IFERROR(__xludf.DUMMYFUNCTION("""COMPUTED_VALUE"""),"C#;HTML/CSS;Java;JavaScript;SQL")</f>
        <v>C#;HTML/CSS;Java;JavaScript;SQL</v>
      </c>
    </row>
    <row r="7738">
      <c r="A7738" s="3">
        <v>7737.0</v>
      </c>
      <c r="B7738" s="4" t="str">
        <f>IFERROR(__xludf.DUMMYFUNCTION("""COMPUTED_VALUE"""),"C#;HTML/CSS;JavaScript;SQL;Other(s):")</f>
        <v>C#;HTML/CSS;JavaScript;SQL;Other(s):</v>
      </c>
    </row>
    <row r="7739">
      <c r="A7739" s="3">
        <v>7738.0</v>
      </c>
      <c r="B7739" s="4" t="str">
        <f>IFERROR(__xludf.DUMMYFUNCTION("""COMPUTED_VALUE"""),"Bash/Shell/PowerShell;HTML/CSS;Java;JavaScript;TypeScript")</f>
        <v>Bash/Shell/PowerShell;HTML/CSS;Java;JavaScript;TypeScript</v>
      </c>
    </row>
    <row r="7740">
      <c r="A7740" s="3">
        <v>7739.0</v>
      </c>
      <c r="B7740" s="4" t="str">
        <f>IFERROR(__xludf.DUMMYFUNCTION("""COMPUTED_VALUE"""),"HTML/CSS;JavaScript;Python;SQL;TypeScript")</f>
        <v>HTML/CSS;JavaScript;Python;SQL;TypeScript</v>
      </c>
    </row>
    <row r="7741">
      <c r="A7741" s="3">
        <v>7740.0</v>
      </c>
      <c r="B7741" s="4" t="str">
        <f>IFERROR(__xludf.DUMMYFUNCTION("""COMPUTED_VALUE"""),"Python;R")</f>
        <v>Python;R</v>
      </c>
    </row>
    <row r="7742">
      <c r="A7742" s="3">
        <v>7741.0</v>
      </c>
      <c r="B7742" s="4" t="str">
        <f>IFERROR(__xludf.DUMMYFUNCTION("""COMPUTED_VALUE"""),"Bash/Shell/PowerShell;C;C#;HTML/CSS;JavaScript;SQL;TypeScript")</f>
        <v>Bash/Shell/PowerShell;C;C#;HTML/CSS;JavaScript;SQL;TypeScript</v>
      </c>
    </row>
    <row r="7743">
      <c r="A7743" s="3">
        <v>7742.0</v>
      </c>
      <c r="B7743" s="4" t="str">
        <f>IFERROR(__xludf.DUMMYFUNCTION("""COMPUTED_VALUE"""),"Bash/Shell/PowerShell;C;HTML/CSS;Java;PHP;SQL;TypeScript")</f>
        <v>Bash/Shell/PowerShell;C;HTML/CSS;Java;PHP;SQL;TypeScript</v>
      </c>
    </row>
    <row r="7744">
      <c r="A7744" s="3">
        <v>7743.0</v>
      </c>
      <c r="B7744" s="4" t="str">
        <f>IFERROR(__xludf.DUMMYFUNCTION("""COMPUTED_VALUE"""),"HTML/CSS;JavaScript;Python")</f>
        <v>HTML/CSS;JavaScript;Python</v>
      </c>
    </row>
    <row r="7745">
      <c r="A7745" s="3">
        <v>7744.0</v>
      </c>
      <c r="B7745" s="4" t="str">
        <f>IFERROR(__xludf.DUMMYFUNCTION("""COMPUTED_VALUE"""),"HTML/CSS;JavaScript;Python;SQL")</f>
        <v>HTML/CSS;JavaScript;Python;SQL</v>
      </c>
    </row>
    <row r="7746">
      <c r="A7746" s="3">
        <v>7745.0</v>
      </c>
      <c r="B7746" s="4" t="str">
        <f>IFERROR(__xludf.DUMMYFUNCTION("""COMPUTED_VALUE"""),"HTML/CSS;JavaScript;Python;SQL;TypeScript")</f>
        <v>HTML/CSS;JavaScript;Python;SQL;TypeScript</v>
      </c>
    </row>
    <row r="7747">
      <c r="A7747" s="3">
        <v>7746.0</v>
      </c>
      <c r="B7747" s="4" t="str">
        <f>IFERROR(__xludf.DUMMYFUNCTION("""COMPUTED_VALUE"""),"Bash/Shell/PowerShell;C#;HTML/CSS;JavaScript;PHP;SQL;TypeScript")</f>
        <v>Bash/Shell/PowerShell;C#;HTML/CSS;JavaScript;PHP;SQL;TypeScript</v>
      </c>
    </row>
    <row r="7748">
      <c r="A7748" s="3">
        <v>7747.0</v>
      </c>
      <c r="B7748" s="4" t="str">
        <f>IFERROR(__xludf.DUMMYFUNCTION("""COMPUTED_VALUE"""),"Bash/Shell/PowerShell;HTML/CSS;Java;Python;SQL")</f>
        <v>Bash/Shell/PowerShell;HTML/CSS;Java;Python;SQL</v>
      </c>
    </row>
    <row r="7749">
      <c r="A7749" s="3">
        <v>7748.0</v>
      </c>
      <c r="B7749" s="4" t="str">
        <f>IFERROR(__xludf.DUMMYFUNCTION("""COMPUTED_VALUE"""),"C;Java;Python;R;VBA")</f>
        <v>C;Java;Python;R;VBA</v>
      </c>
    </row>
    <row r="7750">
      <c r="A7750" s="3">
        <v>7749.0</v>
      </c>
      <c r="B7750" s="4" t="str">
        <f>IFERROR(__xludf.DUMMYFUNCTION("""COMPUTED_VALUE"""),"Bash/Shell/PowerShell;HTML/CSS;JavaScript")</f>
        <v>Bash/Shell/PowerShell;HTML/CSS;JavaScript</v>
      </c>
    </row>
    <row r="7751">
      <c r="A7751" s="3">
        <v>7750.0</v>
      </c>
      <c r="B7751" s="4" t="str">
        <f>IFERROR(__xludf.DUMMYFUNCTION("""COMPUTED_VALUE"""),"Bash/Shell/PowerShell;Python;R;SQL")</f>
        <v>Bash/Shell/PowerShell;Python;R;SQL</v>
      </c>
    </row>
    <row r="7752">
      <c r="A7752" s="3">
        <v>7751.0</v>
      </c>
      <c r="B7752" s="4" t="str">
        <f>IFERROR(__xludf.DUMMYFUNCTION("""COMPUTED_VALUE"""),"C#;HTML/CSS;JavaScript;SQL;TypeScript")</f>
        <v>C#;HTML/CSS;JavaScript;SQL;TypeScript</v>
      </c>
    </row>
    <row r="7753">
      <c r="A7753" s="3">
        <v>7752.0</v>
      </c>
      <c r="B7753" s="4" t="str">
        <f>IFERROR(__xludf.DUMMYFUNCTION("""COMPUTED_VALUE"""),"C#;HTML/CSS;JavaScript;Python;SQL")</f>
        <v>C#;HTML/CSS;JavaScript;Python;SQL</v>
      </c>
    </row>
    <row r="7754">
      <c r="A7754" s="3">
        <v>7753.0</v>
      </c>
      <c r="B7754" s="4" t="str">
        <f>IFERROR(__xludf.DUMMYFUNCTION("""COMPUTED_VALUE"""),"Assembly;C++;HTML/CSS;Java;PHP;SQL")</f>
        <v>Assembly;C++;HTML/CSS;Java;PHP;SQL</v>
      </c>
    </row>
    <row r="7755">
      <c r="A7755" s="3">
        <v>7754.0</v>
      </c>
      <c r="B7755" s="4" t="str">
        <f>IFERROR(__xludf.DUMMYFUNCTION("""COMPUTED_VALUE"""),"C#;HTML/CSS;SQL")</f>
        <v>C#;HTML/CSS;SQL</v>
      </c>
    </row>
    <row r="7756">
      <c r="A7756" s="3">
        <v>7755.0</v>
      </c>
      <c r="B7756" s="4" t="str">
        <f>IFERROR(__xludf.DUMMYFUNCTION("""COMPUTED_VALUE"""),"C#;HTML/CSS;JavaScript;SQL;TypeScript")</f>
        <v>C#;HTML/CSS;JavaScript;SQL;TypeScript</v>
      </c>
    </row>
    <row r="7757">
      <c r="A7757" s="3">
        <v>7756.0</v>
      </c>
      <c r="B7757" s="4" t="str">
        <f>IFERROR(__xludf.DUMMYFUNCTION("""COMPUTED_VALUE"""),"C++;HTML/CSS;JavaScript")</f>
        <v>C++;HTML/CSS;JavaScript</v>
      </c>
    </row>
    <row r="7758">
      <c r="A7758" s="3">
        <v>7757.0</v>
      </c>
      <c r="B7758" s="4" t="str">
        <f>IFERROR(__xludf.DUMMYFUNCTION("""COMPUTED_VALUE"""),"C++;HTML/CSS;PHP;Python")</f>
        <v>C++;HTML/CSS;PHP;Python</v>
      </c>
    </row>
    <row r="7759">
      <c r="A7759" s="3">
        <v>7758.0</v>
      </c>
      <c r="B7759" s="4" t="str">
        <f>IFERROR(__xludf.DUMMYFUNCTION("""COMPUTED_VALUE"""),"C#;HTML/CSS;JavaScript;VBA")</f>
        <v>C#;HTML/CSS;JavaScript;VBA</v>
      </c>
    </row>
    <row r="7760">
      <c r="A7760" s="3">
        <v>7759.0</v>
      </c>
      <c r="B7760" s="4" t="str">
        <f>IFERROR(__xludf.DUMMYFUNCTION("""COMPUTED_VALUE"""),"Bash/Shell/PowerShell;SQL")</f>
        <v>Bash/Shell/PowerShell;SQL</v>
      </c>
    </row>
    <row r="7761">
      <c r="A7761" s="3">
        <v>7760.0</v>
      </c>
      <c r="B7761" s="4" t="str">
        <f>IFERROR(__xludf.DUMMYFUNCTION("""COMPUTED_VALUE"""),"HTML/CSS;JavaScript;TypeScript")</f>
        <v>HTML/CSS;JavaScript;TypeScript</v>
      </c>
    </row>
    <row r="7762">
      <c r="A7762" s="3">
        <v>7761.0</v>
      </c>
      <c r="B7762" s="4" t="str">
        <f>IFERROR(__xludf.DUMMYFUNCTION("""COMPUTED_VALUE"""),"Bash/Shell/PowerShell;HTML/CSS;JavaScript;PHP;SQL;TypeScript")</f>
        <v>Bash/Shell/PowerShell;HTML/CSS;JavaScript;PHP;SQL;TypeScript</v>
      </c>
    </row>
    <row r="7763">
      <c r="A7763" s="3">
        <v>7762.0</v>
      </c>
      <c r="B7763" s="4" t="str">
        <f>IFERROR(__xludf.DUMMYFUNCTION("""COMPUTED_VALUE"""),"HTML/CSS;Java;SQL")</f>
        <v>HTML/CSS;Java;SQL</v>
      </c>
    </row>
    <row r="7764">
      <c r="A7764" s="3">
        <v>7763.0</v>
      </c>
      <c r="B7764" s="4" t="str">
        <f>IFERROR(__xludf.DUMMYFUNCTION("""COMPUTED_VALUE"""),"HTML/CSS;JavaScript;TypeScript")</f>
        <v>HTML/CSS;JavaScript;TypeScript</v>
      </c>
    </row>
    <row r="7765">
      <c r="A7765" s="3">
        <v>7764.0</v>
      </c>
      <c r="B7765" s="4" t="str">
        <f>IFERROR(__xludf.DUMMYFUNCTION("""COMPUTED_VALUE"""),"HTML/CSS;JavaScript")</f>
        <v>HTML/CSS;JavaScript</v>
      </c>
    </row>
    <row r="7766">
      <c r="A7766" s="3">
        <v>7765.0</v>
      </c>
      <c r="B7766" s="4" t="str">
        <f>IFERROR(__xludf.DUMMYFUNCTION("""COMPUTED_VALUE"""),"C;C++;HTML/CSS;Java;JavaScript;Python")</f>
        <v>C;C++;HTML/CSS;Java;JavaScript;Python</v>
      </c>
    </row>
    <row r="7767">
      <c r="A7767" s="3">
        <v>7766.0</v>
      </c>
      <c r="B7767" s="4" t="str">
        <f>IFERROR(__xludf.DUMMYFUNCTION("""COMPUTED_VALUE"""),"Bash/Shell/PowerShell;HTML/CSS;Java;JavaScript;SQL;TypeScript")</f>
        <v>Bash/Shell/PowerShell;HTML/CSS;Java;JavaScript;SQL;TypeScript</v>
      </c>
    </row>
    <row r="7768">
      <c r="A7768" s="3">
        <v>7767.0</v>
      </c>
      <c r="B7768" s="4" t="str">
        <f>IFERROR(__xludf.DUMMYFUNCTION("""COMPUTED_VALUE"""),"Bash/Shell/PowerShell;C;C++;Python;SQL")</f>
        <v>Bash/Shell/PowerShell;C;C++;Python;SQL</v>
      </c>
    </row>
    <row r="7769">
      <c r="A7769" s="3">
        <v>7768.0</v>
      </c>
      <c r="B7769" s="4" t="str">
        <f>IFERROR(__xludf.DUMMYFUNCTION("""COMPUTED_VALUE"""),"Java")</f>
        <v>Java</v>
      </c>
    </row>
    <row r="7770">
      <c r="A7770" s="3">
        <v>7769.0</v>
      </c>
      <c r="B7770" s="4" t="str">
        <f>IFERROR(__xludf.DUMMYFUNCTION("""COMPUTED_VALUE"""),"Bash/Shell/PowerShell;HTML/CSS;JavaScript;PHP;SQL")</f>
        <v>Bash/Shell/PowerShell;HTML/CSS;JavaScript;PHP;SQL</v>
      </c>
    </row>
    <row r="7771">
      <c r="A7771" s="3">
        <v>7770.0</v>
      </c>
      <c r="B7771" s="4" t="str">
        <f>IFERROR(__xludf.DUMMYFUNCTION("""COMPUTED_VALUE"""),"Assembly;HTML/CSS;Java;JavaScript;Ruby;SQL;VBA")</f>
        <v>Assembly;HTML/CSS;Java;JavaScript;Ruby;SQL;VBA</v>
      </c>
    </row>
    <row r="7772">
      <c r="A7772" s="3">
        <v>7771.0</v>
      </c>
      <c r="B7772" s="4" t="str">
        <f>IFERROR(__xludf.DUMMYFUNCTION("""COMPUTED_VALUE"""),"C;HTML/CSS;Java;JavaScript;Python")</f>
        <v>C;HTML/CSS;Java;JavaScript;Python</v>
      </c>
    </row>
    <row r="7773">
      <c r="A7773" s="3">
        <v>7772.0</v>
      </c>
      <c r="B7773" s="4" t="str">
        <f>IFERROR(__xludf.DUMMYFUNCTION("""COMPUTED_VALUE"""),"Bash/Shell/PowerShell;C++;JavaScript;Python;Rust")</f>
        <v>Bash/Shell/PowerShell;C++;JavaScript;Python;Rust</v>
      </c>
    </row>
    <row r="7774">
      <c r="A7774" s="3">
        <v>7773.0</v>
      </c>
      <c r="B7774" s="4" t="str">
        <f>IFERROR(__xludf.DUMMYFUNCTION("""COMPUTED_VALUE"""),"HTML/CSS;JavaScript;PHP;SQL")</f>
        <v>HTML/CSS;JavaScript;PHP;SQL</v>
      </c>
    </row>
    <row r="7775">
      <c r="A7775" s="3">
        <v>7774.0</v>
      </c>
      <c r="B7775" s="4" t="str">
        <f>IFERROR(__xludf.DUMMYFUNCTION("""COMPUTED_VALUE"""),"Bash/Shell/PowerShell;HTML/CSS;Java;JavaScript;Kotlin;TypeScript")</f>
        <v>Bash/Shell/PowerShell;HTML/CSS;Java;JavaScript;Kotlin;TypeScript</v>
      </c>
    </row>
    <row r="7776">
      <c r="A7776" s="3">
        <v>7775.0</v>
      </c>
      <c r="B7776" s="4" t="str">
        <f>IFERROR(__xludf.DUMMYFUNCTION("""COMPUTED_VALUE"""),"C;C++;HTML/CSS;JavaScript;PHP;SQL")</f>
        <v>C;C++;HTML/CSS;JavaScript;PHP;SQL</v>
      </c>
    </row>
    <row r="7777">
      <c r="A7777" s="3">
        <v>7776.0</v>
      </c>
      <c r="B7777" s="4" t="str">
        <f>IFERROR(__xludf.DUMMYFUNCTION("""COMPUTED_VALUE"""),"C;C++;C#;Java;JavaScript;PHP;Python;Scala")</f>
        <v>C;C++;C#;Java;JavaScript;PHP;Python;Scala</v>
      </c>
    </row>
    <row r="7778">
      <c r="A7778" s="3">
        <v>7777.0</v>
      </c>
      <c r="B7778" s="4" t="str">
        <f>IFERROR(__xludf.DUMMYFUNCTION("""COMPUTED_VALUE"""),"HTML/CSS;Java;JavaScript;TypeScript")</f>
        <v>HTML/CSS;Java;JavaScript;TypeScript</v>
      </c>
    </row>
    <row r="7779">
      <c r="A7779" s="3">
        <v>7778.0</v>
      </c>
      <c r="B7779" s="4" t="str">
        <f>IFERROR(__xludf.DUMMYFUNCTION("""COMPUTED_VALUE"""),"SQL;VBA")</f>
        <v>SQL;VBA</v>
      </c>
    </row>
    <row r="7780">
      <c r="A7780" s="3">
        <v>7779.0</v>
      </c>
      <c r="B7780" s="4" t="str">
        <f>IFERROR(__xludf.DUMMYFUNCTION("""COMPUTED_VALUE"""),"C#;TypeScript")</f>
        <v>C#;TypeScript</v>
      </c>
    </row>
    <row r="7781">
      <c r="A7781" s="3">
        <v>7780.0</v>
      </c>
      <c r="B7781" s="4" t="str">
        <f>IFERROR(__xludf.DUMMYFUNCTION("""COMPUTED_VALUE"""),"C#;HTML/CSS;JavaScript;SQL")</f>
        <v>C#;HTML/CSS;JavaScript;SQL</v>
      </c>
    </row>
    <row r="7782">
      <c r="A7782" s="3">
        <v>7781.0</v>
      </c>
      <c r="B7782" s="4" t="str">
        <f>IFERROR(__xludf.DUMMYFUNCTION("""COMPUTED_VALUE"""),"JavaScript")</f>
        <v>JavaScript</v>
      </c>
    </row>
    <row r="7783">
      <c r="A7783" s="3">
        <v>7782.0</v>
      </c>
      <c r="B7783" s="4" t="str">
        <f>IFERROR(__xludf.DUMMYFUNCTION("""COMPUTED_VALUE"""),"HTML/CSS;Java;JavaScript;Python;Ruby")</f>
        <v>HTML/CSS;Java;JavaScript;Python;Ruby</v>
      </c>
    </row>
    <row r="7784">
      <c r="A7784" s="3">
        <v>7783.0</v>
      </c>
      <c r="B7784" s="4" t="str">
        <f>IFERROR(__xludf.DUMMYFUNCTION("""COMPUTED_VALUE"""),"C#;HTML/CSS;JavaScript;SQL;TypeScript")</f>
        <v>C#;HTML/CSS;JavaScript;SQL;TypeScript</v>
      </c>
    </row>
    <row r="7785">
      <c r="A7785" s="3">
        <v>7784.0</v>
      </c>
      <c r="B7785" s="4" t="str">
        <f>IFERROR(__xludf.DUMMYFUNCTION("""COMPUTED_VALUE"""),"Bash/Shell/PowerShell;Python;Ruby")</f>
        <v>Bash/Shell/PowerShell;Python;Ruby</v>
      </c>
    </row>
    <row r="7786">
      <c r="A7786" s="3">
        <v>7785.0</v>
      </c>
      <c r="B7786" s="4" t="str">
        <f>IFERROR(__xludf.DUMMYFUNCTION("""COMPUTED_VALUE"""),"C;C++;C#;HTML/CSS;Java;JavaScript;Objective-C;PHP;Python;SQL")</f>
        <v>C;C++;C#;HTML/CSS;Java;JavaScript;Objective-C;PHP;Python;SQL</v>
      </c>
    </row>
    <row r="7787">
      <c r="A7787" s="3">
        <v>7786.0</v>
      </c>
      <c r="B7787" s="4" t="str">
        <f>IFERROR(__xludf.DUMMYFUNCTION("""COMPUTED_VALUE"""),"HTML/CSS;Java;JavaScript;Kotlin;Swift")</f>
        <v>HTML/CSS;Java;JavaScript;Kotlin;Swift</v>
      </c>
    </row>
    <row r="7788">
      <c r="A7788" s="3">
        <v>7787.0</v>
      </c>
      <c r="B7788" s="4" t="str">
        <f>IFERROR(__xludf.DUMMYFUNCTION("""COMPUTED_VALUE"""),"Bash/Shell/PowerShell;HTML/CSS;JavaScript")</f>
        <v>Bash/Shell/PowerShell;HTML/CSS;JavaScript</v>
      </c>
    </row>
    <row r="7789">
      <c r="A7789" s="3">
        <v>7788.0</v>
      </c>
      <c r="B7789" s="4" t="str">
        <f>IFERROR(__xludf.DUMMYFUNCTION("""COMPUTED_VALUE"""),"Bash/Shell/PowerShell;C;C++;HTML/CSS;Java;JavaScript;PHP;SQL")</f>
        <v>Bash/Shell/PowerShell;C;C++;HTML/CSS;Java;JavaScript;PHP;SQL</v>
      </c>
    </row>
    <row r="7790">
      <c r="A7790" s="3">
        <v>7789.0</v>
      </c>
      <c r="B7790" s="4" t="str">
        <f>IFERROR(__xludf.DUMMYFUNCTION("""COMPUTED_VALUE"""),"C#;HTML/CSS;JavaScript;SQL;TypeScript")</f>
        <v>C#;HTML/CSS;JavaScript;SQL;TypeScript</v>
      </c>
    </row>
    <row r="7791">
      <c r="A7791" s="3">
        <v>7790.0</v>
      </c>
      <c r="B7791" s="4" t="str">
        <f>IFERROR(__xludf.DUMMYFUNCTION("""COMPUTED_VALUE"""),"Bash/Shell/PowerShell;Objective-C;Ruby;Swift")</f>
        <v>Bash/Shell/PowerShell;Objective-C;Ruby;Swift</v>
      </c>
    </row>
    <row r="7792">
      <c r="A7792" s="3">
        <v>7791.0</v>
      </c>
      <c r="B7792" s="4" t="str">
        <f>IFERROR(__xludf.DUMMYFUNCTION("""COMPUTED_VALUE"""),"C++;C#;R")</f>
        <v>C++;C#;R</v>
      </c>
    </row>
    <row r="7793">
      <c r="A7793" s="3">
        <v>7792.0</v>
      </c>
      <c r="B7793" s="4" t="str">
        <f>IFERROR(__xludf.DUMMYFUNCTION("""COMPUTED_VALUE"""),"C#;HTML/CSS;JavaScript;PHP;SQL")</f>
        <v>C#;HTML/CSS;JavaScript;PHP;SQL</v>
      </c>
    </row>
    <row r="7794">
      <c r="A7794" s="3">
        <v>7793.0</v>
      </c>
      <c r="B7794" s="4" t="str">
        <f>IFERROR(__xludf.DUMMYFUNCTION("""COMPUTED_VALUE"""),"HTML/CSS;Java;JavaScript;SQL")</f>
        <v>HTML/CSS;Java;JavaScript;SQL</v>
      </c>
    </row>
    <row r="7795">
      <c r="A7795" s="3">
        <v>7794.0</v>
      </c>
      <c r="B7795" s="4" t="str">
        <f>IFERROR(__xludf.DUMMYFUNCTION("""COMPUTED_VALUE"""),"Swift")</f>
        <v>Swift</v>
      </c>
    </row>
    <row r="7796">
      <c r="A7796" s="3">
        <v>7795.0</v>
      </c>
      <c r="B7796" s="4" t="str">
        <f>IFERROR(__xludf.DUMMYFUNCTION("""COMPUTED_VALUE"""),"Bash/Shell/PowerShell;C++;C#;HTML/CSS;Java;JavaScript;PHP;Python;R;Ruby;SQL;VBA;Other(s):")</f>
        <v>Bash/Shell/PowerShell;C++;C#;HTML/CSS;Java;JavaScript;PHP;Python;R;Ruby;SQL;VBA;Other(s):</v>
      </c>
    </row>
    <row r="7797">
      <c r="A7797" s="3">
        <v>7796.0</v>
      </c>
      <c r="B7797" s="4" t="str">
        <f>IFERROR(__xludf.DUMMYFUNCTION("""COMPUTED_VALUE"""),"Assembly;Bash/Shell/PowerShell;C;C++;C#;Go;HTML/CSS;JavaScript;Python")</f>
        <v>Assembly;Bash/Shell/PowerShell;C;C++;C#;Go;HTML/CSS;JavaScript;Python</v>
      </c>
    </row>
    <row r="7798">
      <c r="A7798" s="3">
        <v>7797.0</v>
      </c>
      <c r="B7798" s="4" t="str">
        <f>IFERROR(__xludf.DUMMYFUNCTION("""COMPUTED_VALUE"""),"Bash/Shell/PowerShell;HTML/CSS;JavaScript;Python;TypeScript")</f>
        <v>Bash/Shell/PowerShell;HTML/CSS;JavaScript;Python;TypeScript</v>
      </c>
    </row>
    <row r="7799">
      <c r="A7799" s="3">
        <v>7798.0</v>
      </c>
      <c r="B7799" s="4" t="str">
        <f>IFERROR(__xludf.DUMMYFUNCTION("""COMPUTED_VALUE"""),"Python;SQL;VBA;Other(s):")</f>
        <v>Python;SQL;VBA;Other(s):</v>
      </c>
    </row>
    <row r="7800">
      <c r="A7800" s="3">
        <v>7799.0</v>
      </c>
      <c r="B7800" s="4" t="str">
        <f>IFERROR(__xludf.DUMMYFUNCTION("""COMPUTED_VALUE"""),"Bash/Shell/PowerShell;C;C++;HTML/CSS;Java;JavaScript;Python;SQL;Other(s):")</f>
        <v>Bash/Shell/PowerShell;C;C++;HTML/CSS;Java;JavaScript;Python;SQL;Other(s):</v>
      </c>
    </row>
    <row r="7801">
      <c r="A7801" s="3">
        <v>7800.0</v>
      </c>
      <c r="B7801" s="4" t="str">
        <f>IFERROR(__xludf.DUMMYFUNCTION("""COMPUTED_VALUE"""),"C;C++;C#;Clojure;F#;SQL;Other(s):")</f>
        <v>C;C++;C#;Clojure;F#;SQL;Other(s):</v>
      </c>
    </row>
    <row r="7802">
      <c r="A7802" s="3">
        <v>7801.0</v>
      </c>
      <c r="B7802" s="4" t="str">
        <f>IFERROR(__xludf.DUMMYFUNCTION("""COMPUTED_VALUE"""),"JavaScript;TypeScript")</f>
        <v>JavaScript;TypeScript</v>
      </c>
    </row>
    <row r="7803">
      <c r="A7803" s="3">
        <v>7802.0</v>
      </c>
      <c r="B7803" s="4" t="str">
        <f>IFERROR(__xludf.DUMMYFUNCTION("""COMPUTED_VALUE"""),"C#")</f>
        <v>C#</v>
      </c>
    </row>
    <row r="7804">
      <c r="A7804" s="3">
        <v>7803.0</v>
      </c>
      <c r="B7804" s="4" t="str">
        <f>IFERROR(__xludf.DUMMYFUNCTION("""COMPUTED_VALUE"""),"HTML/CSS;JavaScript;PHP;TypeScript")</f>
        <v>HTML/CSS;JavaScript;PHP;TypeScript</v>
      </c>
    </row>
    <row r="7805">
      <c r="A7805" s="3">
        <v>7804.0</v>
      </c>
      <c r="B7805" s="4" t="str">
        <f>IFERROR(__xludf.DUMMYFUNCTION("""COMPUTED_VALUE"""),"Assembly;Bash/Shell/PowerShell;C;C++;C#;Clojure;Dart;Elixir;Erlang;F#;Go;HTML/CSS;Java;JavaScript;Kotlin;Objective-C;PHP;Python;R;Ruby;Rust;Scala;SQL;Swift;TypeScript;VBA;WebAssembly")</f>
        <v>Assembly;Bash/Shell/PowerShell;C;C++;C#;Clojure;Dart;Elixir;Erlang;F#;Go;HTML/CSS;Java;JavaScript;Kotlin;Objective-C;PHP;Python;R;Ruby;Rust;Scala;SQL;Swift;TypeScript;VBA;WebAssembly</v>
      </c>
    </row>
    <row r="7806">
      <c r="A7806" s="3">
        <v>7805.0</v>
      </c>
      <c r="B7806" s="4" t="str">
        <f>IFERROR(__xludf.DUMMYFUNCTION("""COMPUTED_VALUE"""),"Java;JavaScript;Swift")</f>
        <v>Java;JavaScript;Swift</v>
      </c>
    </row>
    <row r="7807">
      <c r="A7807" s="3">
        <v>7806.0</v>
      </c>
      <c r="B7807" s="4" t="str">
        <f>IFERROR(__xludf.DUMMYFUNCTION("""COMPUTED_VALUE"""),"HTML/CSS;Java;JavaScript;Scala;SQL")</f>
        <v>HTML/CSS;Java;JavaScript;Scala;SQL</v>
      </c>
    </row>
    <row r="7808">
      <c r="A7808" s="3">
        <v>7807.0</v>
      </c>
      <c r="B7808" s="4" t="str">
        <f>IFERROR(__xludf.DUMMYFUNCTION("""COMPUTED_VALUE"""),"Bash/Shell/PowerShell;Elixir;HTML/CSS;JavaScript;Ruby")</f>
        <v>Bash/Shell/PowerShell;Elixir;HTML/CSS;JavaScript;Ruby</v>
      </c>
    </row>
    <row r="7809">
      <c r="A7809" s="3">
        <v>7808.0</v>
      </c>
      <c r="B7809" s="4" t="str">
        <f>IFERROR(__xludf.DUMMYFUNCTION("""COMPUTED_VALUE"""),"C#;HTML/CSS;JavaScript;SQL;Other(s):")</f>
        <v>C#;HTML/CSS;JavaScript;SQL;Other(s):</v>
      </c>
    </row>
    <row r="7810">
      <c r="A7810" s="3">
        <v>7809.0</v>
      </c>
      <c r="B7810" s="4" t="str">
        <f>IFERROR(__xludf.DUMMYFUNCTION("""COMPUTED_VALUE"""),"Bash/Shell/PowerShell;C#;HTML/CSS;JavaScript;Python;Ruby;SQL;TypeScript")</f>
        <v>Bash/Shell/PowerShell;C#;HTML/CSS;JavaScript;Python;Ruby;SQL;TypeScript</v>
      </c>
    </row>
    <row r="7811">
      <c r="A7811" s="3">
        <v>7810.0</v>
      </c>
      <c r="B7811" s="4" t="str">
        <f>IFERROR(__xludf.DUMMYFUNCTION("""COMPUTED_VALUE"""),"Bash/Shell/PowerShell;C#;HTML/CSS;Java;JavaScript;PHP;SQL")</f>
        <v>Bash/Shell/PowerShell;C#;HTML/CSS;Java;JavaScript;PHP;SQL</v>
      </c>
    </row>
    <row r="7812">
      <c r="A7812" s="3">
        <v>7811.0</v>
      </c>
      <c r="B7812" s="4" t="str">
        <f>IFERROR(__xludf.DUMMYFUNCTION("""COMPUTED_VALUE"""),"HTML/CSS;JavaScript;Other(s):")</f>
        <v>HTML/CSS;JavaScript;Other(s):</v>
      </c>
    </row>
    <row r="7813">
      <c r="A7813" s="3">
        <v>7812.0</v>
      </c>
      <c r="B7813" s="4" t="str">
        <f>IFERROR(__xludf.DUMMYFUNCTION("""COMPUTED_VALUE"""),"Go;HTML/CSS;JavaScript;SQL")</f>
        <v>Go;HTML/CSS;JavaScript;SQL</v>
      </c>
    </row>
    <row r="7814">
      <c r="A7814" s="3">
        <v>7813.0</v>
      </c>
      <c r="B7814" s="4" t="str">
        <f>IFERROR(__xludf.DUMMYFUNCTION("""COMPUTED_VALUE"""),"HTML/CSS;Java;JavaScript;PHP;Python;SQL;TypeScript")</f>
        <v>HTML/CSS;Java;JavaScript;PHP;Python;SQL;TypeScript</v>
      </c>
    </row>
    <row r="7815">
      <c r="A7815" s="3">
        <v>7814.0</v>
      </c>
      <c r="B7815" s="4" t="str">
        <f>IFERROR(__xludf.DUMMYFUNCTION("""COMPUTED_VALUE"""),"Java;Python;Scala;TypeScript")</f>
        <v>Java;Python;Scala;TypeScript</v>
      </c>
    </row>
    <row r="7816">
      <c r="A7816" s="3">
        <v>7815.0</v>
      </c>
      <c r="B7816" s="4" t="str">
        <f>IFERROR(__xludf.DUMMYFUNCTION("""COMPUTED_VALUE"""),"HTML/CSS;Java;TypeScript")</f>
        <v>HTML/CSS;Java;TypeScript</v>
      </c>
    </row>
    <row r="7817">
      <c r="A7817" s="3">
        <v>7816.0</v>
      </c>
      <c r="B7817" s="4" t="str">
        <f>IFERROR(__xludf.DUMMYFUNCTION("""COMPUTED_VALUE"""),"C#;Java;JavaScript;Python")</f>
        <v>C#;Java;JavaScript;Python</v>
      </c>
    </row>
    <row r="7818">
      <c r="A7818" s="3">
        <v>7817.0</v>
      </c>
      <c r="B7818" s="4" t="str">
        <f>IFERROR(__xludf.DUMMYFUNCTION("""COMPUTED_VALUE"""),"C#;JavaScript;SQL")</f>
        <v>C#;JavaScript;SQL</v>
      </c>
    </row>
    <row r="7819">
      <c r="A7819" s="3">
        <v>7818.0</v>
      </c>
      <c r="B7819" s="4" t="str">
        <f>IFERROR(__xludf.DUMMYFUNCTION("""COMPUTED_VALUE"""),"HTML/CSS;Java;JavaScript;TypeScript")</f>
        <v>HTML/CSS;Java;JavaScript;TypeScript</v>
      </c>
    </row>
    <row r="7820">
      <c r="A7820" s="3">
        <v>7819.0</v>
      </c>
      <c r="B7820" s="4" t="str">
        <f>IFERROR(__xludf.DUMMYFUNCTION("""COMPUTED_VALUE"""),"Bash/Shell/PowerShell;Java;JavaScript")</f>
        <v>Bash/Shell/PowerShell;Java;JavaScript</v>
      </c>
    </row>
    <row r="7821">
      <c r="A7821" s="3">
        <v>7820.0</v>
      </c>
      <c r="B7821" s="4" t="str">
        <f>IFERROR(__xludf.DUMMYFUNCTION("""COMPUTED_VALUE"""),"HTML/CSS;Java;JavaScript;Kotlin;Python;SQL;TypeScript")</f>
        <v>HTML/CSS;Java;JavaScript;Kotlin;Python;SQL;TypeScript</v>
      </c>
    </row>
    <row r="7822">
      <c r="A7822" s="3">
        <v>7821.0</v>
      </c>
      <c r="B7822" s="4" t="str">
        <f>IFERROR(__xludf.DUMMYFUNCTION("""COMPUTED_VALUE"""),"HTML/CSS;JavaScript")</f>
        <v>HTML/CSS;JavaScript</v>
      </c>
    </row>
    <row r="7823">
      <c r="A7823" s="3">
        <v>7822.0</v>
      </c>
      <c r="B7823" s="4" t="str">
        <f>IFERROR(__xludf.DUMMYFUNCTION("""COMPUTED_VALUE"""),"SQL")</f>
        <v>SQL</v>
      </c>
    </row>
    <row r="7824">
      <c r="A7824" s="3">
        <v>7823.0</v>
      </c>
      <c r="B7824" s="4" t="str">
        <f>IFERROR(__xludf.DUMMYFUNCTION("""COMPUTED_VALUE"""),"Bash/Shell/PowerShell;C;C#;Python;Other(s):")</f>
        <v>Bash/Shell/PowerShell;C;C#;Python;Other(s):</v>
      </c>
    </row>
    <row r="7825">
      <c r="A7825" s="3">
        <v>7824.0</v>
      </c>
      <c r="B7825" s="4" t="str">
        <f>IFERROR(__xludf.DUMMYFUNCTION("""COMPUTED_VALUE"""),"Bash/Shell/PowerShell;C#;Go;HTML/CSS;Java;JavaScript;Python;Rust;Scala;SQL")</f>
        <v>Bash/Shell/PowerShell;C#;Go;HTML/CSS;Java;JavaScript;Python;Rust;Scala;SQL</v>
      </c>
    </row>
    <row r="7826">
      <c r="A7826" s="3">
        <v>7825.0</v>
      </c>
      <c r="B7826" s="4" t="str">
        <f>IFERROR(__xludf.DUMMYFUNCTION("""COMPUTED_VALUE"""),"JavaScript;Ruby;SQL")</f>
        <v>JavaScript;Ruby;SQL</v>
      </c>
    </row>
    <row r="7827">
      <c r="A7827" s="3">
        <v>7826.0</v>
      </c>
      <c r="B7827" s="4" t="str">
        <f>IFERROR(__xludf.DUMMYFUNCTION("""COMPUTED_VALUE"""),"Bash/Shell/PowerShell;C++;C#;Dart;Go;HTML/CSS;Java;JavaScript;Kotlin;PHP;Python;SQL;TypeScript")</f>
        <v>Bash/Shell/PowerShell;C++;C#;Dart;Go;HTML/CSS;Java;JavaScript;Kotlin;PHP;Python;SQL;TypeScript</v>
      </c>
    </row>
    <row r="7828">
      <c r="A7828" s="3">
        <v>7827.0</v>
      </c>
      <c r="B7828" s="4" t="str">
        <f>IFERROR(__xludf.DUMMYFUNCTION("""COMPUTED_VALUE"""),"HTML/CSS;Java;JavaScript;Python;SQL;Other(s):")</f>
        <v>HTML/CSS;Java;JavaScript;Python;SQL;Other(s):</v>
      </c>
    </row>
    <row r="7829">
      <c r="A7829" s="3">
        <v>7828.0</v>
      </c>
      <c r="B7829" s="4" t="str">
        <f>IFERROR(__xludf.DUMMYFUNCTION("""COMPUTED_VALUE"""),"Bash/Shell/PowerShell;C;C++;Python")</f>
        <v>Bash/Shell/PowerShell;C;C++;Python</v>
      </c>
    </row>
    <row r="7830">
      <c r="A7830" s="3">
        <v>7829.0</v>
      </c>
      <c r="B7830" s="4" t="str">
        <f>IFERROR(__xludf.DUMMYFUNCTION("""COMPUTED_VALUE"""),"JavaScript")</f>
        <v>JavaScript</v>
      </c>
    </row>
    <row r="7831">
      <c r="A7831" s="3">
        <v>7830.0</v>
      </c>
      <c r="B7831" s="4" t="str">
        <f>IFERROR(__xludf.DUMMYFUNCTION("""COMPUTED_VALUE"""),"C#;HTML/CSS;JavaScript;PHP")</f>
        <v>C#;HTML/CSS;JavaScript;PHP</v>
      </c>
    </row>
    <row r="7832">
      <c r="A7832" s="3">
        <v>7831.0</v>
      </c>
      <c r="B7832" s="4" t="str">
        <f>IFERROR(__xludf.DUMMYFUNCTION("""COMPUTED_VALUE"""),"Bash/Shell/PowerShell;C++;HTML/CSS;JavaScript;Python;SQL;Other(s):")</f>
        <v>Bash/Shell/PowerShell;C++;HTML/CSS;JavaScript;Python;SQL;Other(s):</v>
      </c>
    </row>
    <row r="7833">
      <c r="A7833" s="3">
        <v>7832.0</v>
      </c>
      <c r="B7833" s="4" t="str">
        <f>IFERROR(__xludf.DUMMYFUNCTION("""COMPUTED_VALUE"""),"Bash/Shell/PowerShell;Python;SQL")</f>
        <v>Bash/Shell/PowerShell;Python;SQL</v>
      </c>
    </row>
    <row r="7834">
      <c r="A7834" s="3">
        <v>7833.0</v>
      </c>
      <c r="B7834" s="4" t="str">
        <f>IFERROR(__xludf.DUMMYFUNCTION("""COMPUTED_VALUE"""),"Bash/Shell/PowerShell;HTML/CSS;Java;JavaScript;PHP;Python;SQL;VBA")</f>
        <v>Bash/Shell/PowerShell;HTML/CSS;Java;JavaScript;PHP;Python;SQL;VBA</v>
      </c>
    </row>
    <row r="7835">
      <c r="A7835" s="3">
        <v>7834.0</v>
      </c>
      <c r="B7835" s="4" t="str">
        <f>IFERROR(__xludf.DUMMYFUNCTION("""COMPUTED_VALUE"""),"HTML/CSS;Java;JavaScript;SQL;Other(s):")</f>
        <v>HTML/CSS;Java;JavaScript;SQL;Other(s):</v>
      </c>
    </row>
    <row r="7836">
      <c r="A7836" s="3">
        <v>7835.0</v>
      </c>
      <c r="B7836" s="4" t="str">
        <f>IFERROR(__xludf.DUMMYFUNCTION("""COMPUTED_VALUE"""),"JavaScript;PHP;SQL")</f>
        <v>JavaScript;PHP;SQL</v>
      </c>
    </row>
    <row r="7837">
      <c r="A7837" s="3">
        <v>7836.0</v>
      </c>
      <c r="B7837" s="4" t="str">
        <f>IFERROR(__xludf.DUMMYFUNCTION("""COMPUTED_VALUE"""),"Assembly;HTML/CSS;JavaScript;R;Ruby;SQL")</f>
        <v>Assembly;HTML/CSS;JavaScript;R;Ruby;SQL</v>
      </c>
    </row>
    <row r="7838">
      <c r="A7838" s="3">
        <v>7837.0</v>
      </c>
      <c r="B7838" s="4" t="str">
        <f>IFERROR(__xludf.DUMMYFUNCTION("""COMPUTED_VALUE"""),"C#;Elixir;F#;Java;JavaScript;TypeScript")</f>
        <v>C#;Elixir;F#;Java;JavaScript;TypeScript</v>
      </c>
    </row>
    <row r="7839">
      <c r="A7839" s="3">
        <v>7838.0</v>
      </c>
      <c r="B7839" s="4" t="str">
        <f>IFERROR(__xludf.DUMMYFUNCTION("""COMPUTED_VALUE"""),"HTML/CSS;JavaScript;TypeScript")</f>
        <v>HTML/CSS;JavaScript;TypeScript</v>
      </c>
    </row>
    <row r="7840">
      <c r="A7840" s="3">
        <v>7839.0</v>
      </c>
      <c r="B7840" s="4" t="str">
        <f>IFERROR(__xludf.DUMMYFUNCTION("""COMPUTED_VALUE"""),"HTML/CSS;JavaScript;TypeScript")</f>
        <v>HTML/CSS;JavaScript;TypeScript</v>
      </c>
    </row>
    <row r="7841">
      <c r="A7841" s="3">
        <v>7840.0</v>
      </c>
      <c r="B7841" s="4" t="str">
        <f>IFERROR(__xludf.DUMMYFUNCTION("""COMPUTED_VALUE"""),"Bash/Shell/PowerShell;C;C++;C#;HTML/CSS;JavaScript;Objective-C;Python;R;SQL;TypeScript;VBA")</f>
        <v>Bash/Shell/PowerShell;C;C++;C#;HTML/CSS;JavaScript;Objective-C;Python;R;SQL;TypeScript;VBA</v>
      </c>
    </row>
    <row r="7842">
      <c r="A7842" s="3">
        <v>7841.0</v>
      </c>
      <c r="B7842" s="4" t="str">
        <f>IFERROR(__xludf.DUMMYFUNCTION("""COMPUTED_VALUE"""),"C#;HTML/CSS;JavaScript;PHP;SQL;VBA")</f>
        <v>C#;HTML/CSS;JavaScript;PHP;SQL;VBA</v>
      </c>
    </row>
    <row r="7843">
      <c r="A7843" s="3">
        <v>7842.0</v>
      </c>
      <c r="B7843" s="4" t="str">
        <f>IFERROR(__xludf.DUMMYFUNCTION("""COMPUTED_VALUE"""),"JavaScript")</f>
        <v>JavaScript</v>
      </c>
    </row>
    <row r="7844">
      <c r="A7844" s="3">
        <v>7843.0</v>
      </c>
      <c r="B7844" s="4" t="str">
        <f>IFERROR(__xludf.DUMMYFUNCTION("""COMPUTED_VALUE"""),"Bash/Shell/PowerShell;C;HTML/CSS;Java;JavaScript;Objective-C;SQL")</f>
        <v>Bash/Shell/PowerShell;C;HTML/CSS;Java;JavaScript;Objective-C;SQL</v>
      </c>
    </row>
    <row r="7845">
      <c r="A7845" s="3">
        <v>7844.0</v>
      </c>
      <c r="B7845" s="4" t="str">
        <f>IFERROR(__xludf.DUMMYFUNCTION("""COMPUTED_VALUE"""),"Python")</f>
        <v>Python</v>
      </c>
    </row>
    <row r="7846">
      <c r="A7846" s="3">
        <v>7845.0</v>
      </c>
      <c r="B7846" s="4" t="str">
        <f>IFERROR(__xludf.DUMMYFUNCTION("""COMPUTED_VALUE"""),"Bash/Shell/PowerShell;C#;HTML/CSS;JavaScript;PHP;Python;SQL;TypeScript")</f>
        <v>Bash/Shell/PowerShell;C#;HTML/CSS;JavaScript;PHP;Python;SQL;TypeScript</v>
      </c>
    </row>
    <row r="7847">
      <c r="A7847" s="3">
        <v>7846.0</v>
      </c>
      <c r="B7847" s="4" t="str">
        <f>IFERROR(__xludf.DUMMYFUNCTION("""COMPUTED_VALUE"""),"Bash/Shell/PowerShell;C++;HTML/CSS;Java;JavaScript;Python;SQL;TypeScript")</f>
        <v>Bash/Shell/PowerShell;C++;HTML/CSS;Java;JavaScript;Python;SQL;TypeScript</v>
      </c>
    </row>
    <row r="7848">
      <c r="A7848" s="3">
        <v>7847.0</v>
      </c>
      <c r="B7848" s="4" t="str">
        <f>IFERROR(__xludf.DUMMYFUNCTION("""COMPUTED_VALUE"""),"Java;Kotlin")</f>
        <v>Java;Kotlin</v>
      </c>
    </row>
    <row r="7849">
      <c r="A7849" s="3">
        <v>7848.0</v>
      </c>
      <c r="B7849" s="4" t="str">
        <f>IFERROR(__xludf.DUMMYFUNCTION("""COMPUTED_VALUE"""),"C#;HTML/CSS;JavaScript;SQL")</f>
        <v>C#;HTML/CSS;JavaScript;SQL</v>
      </c>
    </row>
    <row r="7850">
      <c r="A7850" s="3">
        <v>7849.0</v>
      </c>
      <c r="B7850" s="4" t="str">
        <f>IFERROR(__xludf.DUMMYFUNCTION("""COMPUTED_VALUE"""),"Bash/Shell/PowerShell;C++;C#;HTML/CSS;Java;JavaScript;PHP;Python;SQL;TypeScript")</f>
        <v>Bash/Shell/PowerShell;C++;C#;HTML/CSS;Java;JavaScript;PHP;Python;SQL;TypeScript</v>
      </c>
    </row>
    <row r="7851">
      <c r="A7851" s="3">
        <v>7850.0</v>
      </c>
      <c r="B7851" s="4" t="str">
        <f>IFERROR(__xludf.DUMMYFUNCTION("""COMPUTED_VALUE"""),"HTML/CSS;Java;JavaScript;PHP;Python;SQL")</f>
        <v>HTML/CSS;Java;JavaScript;PHP;Python;SQL</v>
      </c>
    </row>
    <row r="7852">
      <c r="A7852" s="3">
        <v>7851.0</v>
      </c>
      <c r="B7852" s="4" t="str">
        <f>IFERROR(__xludf.DUMMYFUNCTION("""COMPUTED_VALUE"""),"C#;HTML/CSS;Java;JavaScript;SQL;TypeScript")</f>
        <v>C#;HTML/CSS;Java;JavaScript;SQL;TypeScript</v>
      </c>
    </row>
    <row r="7853">
      <c r="A7853" s="3">
        <v>7852.0</v>
      </c>
      <c r="B7853" s="4" t="str">
        <f>IFERROR(__xludf.DUMMYFUNCTION("""COMPUTED_VALUE"""),"C;C++;C#;Python")</f>
        <v>C;C++;C#;Python</v>
      </c>
    </row>
    <row r="7854">
      <c r="A7854" s="3">
        <v>7853.0</v>
      </c>
      <c r="B7854" s="4" t="str">
        <f>IFERROR(__xludf.DUMMYFUNCTION("""COMPUTED_VALUE"""),"Bash/Shell/PowerShell;C;C++;C#;SQL")</f>
        <v>Bash/Shell/PowerShell;C;C++;C#;SQL</v>
      </c>
    </row>
    <row r="7855">
      <c r="A7855" s="3">
        <v>7854.0</v>
      </c>
      <c r="B7855" s="4" t="str">
        <f>IFERROR(__xludf.DUMMYFUNCTION("""COMPUTED_VALUE"""),"Assembly;Bash/Shell/PowerShell;C;C++;HTML/CSS;Java;JavaScript;Python")</f>
        <v>Assembly;Bash/Shell/PowerShell;C;C++;HTML/CSS;Java;JavaScript;Python</v>
      </c>
    </row>
    <row r="7856">
      <c r="A7856" s="3">
        <v>7855.0</v>
      </c>
      <c r="B7856" s="4" t="str">
        <f>IFERROR(__xludf.DUMMYFUNCTION("""COMPUTED_VALUE"""),"Python")</f>
        <v>Python</v>
      </c>
    </row>
    <row r="7857">
      <c r="A7857" s="3">
        <v>7856.0</v>
      </c>
      <c r="B7857" s="4" t="str">
        <f>IFERROR(__xludf.DUMMYFUNCTION("""COMPUTED_VALUE"""),"C#;HTML/CSS;JavaScript;Kotlin;PHP;SQL")</f>
        <v>C#;HTML/CSS;JavaScript;Kotlin;PHP;SQL</v>
      </c>
    </row>
    <row r="7858">
      <c r="A7858" s="3">
        <v>7857.0</v>
      </c>
      <c r="B7858" s="4" t="str">
        <f>IFERROR(__xludf.DUMMYFUNCTION("""COMPUTED_VALUE"""),"Bash/Shell/PowerShell;HTML/CSS;JavaScript;PHP;SQL;VBA;Other(s):")</f>
        <v>Bash/Shell/PowerShell;HTML/CSS;JavaScript;PHP;SQL;VBA;Other(s):</v>
      </c>
    </row>
    <row r="7859">
      <c r="A7859" s="3">
        <v>7858.0</v>
      </c>
      <c r="B7859" s="4" t="str">
        <f>IFERROR(__xludf.DUMMYFUNCTION("""COMPUTED_VALUE"""),"Bash/Shell/PowerShell;C;C++;C#;Go;HTML/CSS;JavaScript;PHP;Ruby;SQL")</f>
        <v>Bash/Shell/PowerShell;C;C++;C#;Go;HTML/CSS;JavaScript;PHP;Ruby;SQL</v>
      </c>
    </row>
    <row r="7860">
      <c r="A7860" s="3">
        <v>7859.0</v>
      </c>
      <c r="B7860" s="4" t="str">
        <f>IFERROR(__xludf.DUMMYFUNCTION("""COMPUTED_VALUE"""),"Bash/Shell/PowerShell;C++;HTML/CSS;JavaScript;PHP;Python;SQL;TypeScript")</f>
        <v>Bash/Shell/PowerShell;C++;HTML/CSS;JavaScript;PHP;Python;SQL;TypeScript</v>
      </c>
    </row>
    <row r="7861">
      <c r="A7861" s="3">
        <v>7860.0</v>
      </c>
      <c r="B7861" s="4" t="str">
        <f>IFERROR(__xludf.DUMMYFUNCTION("""COMPUTED_VALUE"""),"C#;Python")</f>
        <v>C#;Python</v>
      </c>
    </row>
    <row r="7862">
      <c r="A7862" s="3">
        <v>7861.0</v>
      </c>
      <c r="B7862" s="4" t="str">
        <f>IFERROR(__xludf.DUMMYFUNCTION("""COMPUTED_VALUE"""),"HTML/CSS;JavaScript;PHP;SQL")</f>
        <v>HTML/CSS;JavaScript;PHP;SQL</v>
      </c>
    </row>
    <row r="7863">
      <c r="A7863" s="3">
        <v>7862.0</v>
      </c>
      <c r="B7863" s="4" t="str">
        <f>IFERROR(__xludf.DUMMYFUNCTION("""COMPUTED_VALUE"""),"Bash/Shell/PowerShell;Java")</f>
        <v>Bash/Shell/PowerShell;Java</v>
      </c>
    </row>
    <row r="7864">
      <c r="A7864" s="3">
        <v>7863.0</v>
      </c>
      <c r="B7864" s="4" t="str">
        <f>IFERROR(__xludf.DUMMYFUNCTION("""COMPUTED_VALUE"""),"Assembly;Bash/Shell/PowerShell;Java;Python;Ruby")</f>
        <v>Assembly;Bash/Shell/PowerShell;Java;Python;Ruby</v>
      </c>
    </row>
    <row r="7865">
      <c r="A7865" s="3">
        <v>7864.0</v>
      </c>
      <c r="B7865" s="4" t="str">
        <f>IFERROR(__xludf.DUMMYFUNCTION("""COMPUTED_VALUE"""),"C#;HTML/CSS;JavaScript;TypeScript")</f>
        <v>C#;HTML/CSS;JavaScript;TypeScript</v>
      </c>
    </row>
    <row r="7866">
      <c r="A7866" s="3">
        <v>7865.0</v>
      </c>
      <c r="B7866" s="4" t="str">
        <f>IFERROR(__xludf.DUMMYFUNCTION("""COMPUTED_VALUE"""),"JavaScript;Python;Rust;SQL")</f>
        <v>JavaScript;Python;Rust;SQL</v>
      </c>
    </row>
    <row r="7867">
      <c r="A7867" s="3">
        <v>7866.0</v>
      </c>
      <c r="B7867" s="4" t="str">
        <f>IFERROR(__xludf.DUMMYFUNCTION("""COMPUTED_VALUE"""),"HTML/CSS;JavaScript")</f>
        <v>HTML/CSS;JavaScript</v>
      </c>
    </row>
    <row r="7868">
      <c r="A7868" s="3">
        <v>7867.0</v>
      </c>
      <c r="B7868" s="4" t="str">
        <f>IFERROR(__xludf.DUMMYFUNCTION("""COMPUTED_VALUE"""),"C#")</f>
        <v>C#</v>
      </c>
    </row>
    <row r="7869">
      <c r="A7869" s="3">
        <v>7868.0</v>
      </c>
      <c r="B7869" s="4" t="str">
        <f>IFERROR(__xludf.DUMMYFUNCTION("""COMPUTED_VALUE"""),"C;C++;Other(s):")</f>
        <v>C;C++;Other(s):</v>
      </c>
    </row>
    <row r="7870">
      <c r="A7870" s="3">
        <v>7869.0</v>
      </c>
      <c r="B7870" s="4" t="str">
        <f>IFERROR(__xludf.DUMMYFUNCTION("""COMPUTED_VALUE"""),"Bash/Shell/PowerShell;C++;C#;HTML/CSS;Java;JavaScript;PHP;SQL")</f>
        <v>Bash/Shell/PowerShell;C++;C#;HTML/CSS;Java;JavaScript;PHP;SQL</v>
      </c>
    </row>
    <row r="7871">
      <c r="A7871" s="3">
        <v>7870.0</v>
      </c>
      <c r="B7871" s="4" t="str">
        <f>IFERROR(__xludf.DUMMYFUNCTION("""COMPUTED_VALUE"""),"Bash/Shell/PowerShell;C#;Go;JavaScript")</f>
        <v>Bash/Shell/PowerShell;C#;Go;JavaScript</v>
      </c>
    </row>
    <row r="7872">
      <c r="A7872" s="3">
        <v>7871.0</v>
      </c>
      <c r="B7872" s="4" t="str">
        <f>IFERROR(__xludf.DUMMYFUNCTION("""COMPUTED_VALUE"""),"HTML/CSS;JavaScript;PHP;SQL")</f>
        <v>HTML/CSS;JavaScript;PHP;SQL</v>
      </c>
    </row>
    <row r="7873">
      <c r="A7873" s="3">
        <v>7872.0</v>
      </c>
      <c r="B7873" s="4" t="str">
        <f>IFERROR(__xludf.DUMMYFUNCTION("""COMPUTED_VALUE"""),"Bash/Shell/PowerShell;C;C++;Java;Python;SQL")</f>
        <v>Bash/Shell/PowerShell;C;C++;Java;Python;SQL</v>
      </c>
    </row>
    <row r="7874">
      <c r="A7874" s="3">
        <v>7873.0</v>
      </c>
      <c r="B7874" s="4" t="str">
        <f>IFERROR(__xludf.DUMMYFUNCTION("""COMPUTED_VALUE"""),"C;C++;C#;HTML/CSS;Java;JavaScript;PHP;SQL")</f>
        <v>C;C++;C#;HTML/CSS;Java;JavaScript;PHP;SQL</v>
      </c>
    </row>
    <row r="7875">
      <c r="A7875" s="3">
        <v>7874.0</v>
      </c>
      <c r="B7875" s="4" t="str">
        <f>IFERROR(__xludf.DUMMYFUNCTION("""COMPUTED_VALUE"""),"C#")</f>
        <v>C#</v>
      </c>
    </row>
    <row r="7876">
      <c r="A7876" s="3">
        <v>7875.0</v>
      </c>
      <c r="B7876" s="4" t="str">
        <f>IFERROR(__xludf.DUMMYFUNCTION("""COMPUTED_VALUE"""),"Bash/Shell/PowerShell;Clojure;HTML/CSS;JavaScript;Python;SQL;TypeScript")</f>
        <v>Bash/Shell/PowerShell;Clojure;HTML/CSS;JavaScript;Python;SQL;TypeScript</v>
      </c>
    </row>
    <row r="7877">
      <c r="A7877" s="3">
        <v>7876.0</v>
      </c>
      <c r="B7877" s="4" t="str">
        <f>IFERROR(__xludf.DUMMYFUNCTION("""COMPUTED_VALUE"""),"C++;C#")</f>
        <v>C++;C#</v>
      </c>
    </row>
    <row r="7878">
      <c r="A7878" s="3">
        <v>7877.0</v>
      </c>
      <c r="B7878" s="4" t="str">
        <f>IFERROR(__xludf.DUMMYFUNCTION("""COMPUTED_VALUE"""),"HTML/CSS;Java;JavaScript;PHP;Python")</f>
        <v>HTML/CSS;Java;JavaScript;PHP;Python</v>
      </c>
    </row>
    <row r="7879">
      <c r="A7879" s="3">
        <v>7878.0</v>
      </c>
      <c r="B7879" s="4" t="str">
        <f>IFERROR(__xludf.DUMMYFUNCTION("""COMPUTED_VALUE"""),"Bash/Shell/PowerShell;HTML/CSS;Java")</f>
        <v>Bash/Shell/PowerShell;HTML/CSS;Java</v>
      </c>
    </row>
    <row r="7880">
      <c r="A7880" s="3">
        <v>7879.0</v>
      </c>
      <c r="B7880" s="4" t="str">
        <f>IFERROR(__xludf.DUMMYFUNCTION("""COMPUTED_VALUE"""),"Python;R")</f>
        <v>Python;R</v>
      </c>
    </row>
    <row r="7881">
      <c r="A7881" s="3">
        <v>7880.0</v>
      </c>
      <c r="B7881" s="4" t="str">
        <f>IFERROR(__xludf.DUMMYFUNCTION("""COMPUTED_VALUE"""),"Bash/Shell/PowerShell;C;HTML/CSS;JavaScript;Python;SQL;Swift")</f>
        <v>Bash/Shell/PowerShell;C;HTML/CSS;JavaScript;Python;SQL;Swift</v>
      </c>
    </row>
    <row r="7882">
      <c r="A7882" s="3">
        <v>7881.0</v>
      </c>
      <c r="B7882" s="4" t="str">
        <f>IFERROR(__xludf.DUMMYFUNCTION("""COMPUTED_VALUE"""),"Java;Ruby;Scala;SQL")</f>
        <v>Java;Ruby;Scala;SQL</v>
      </c>
    </row>
    <row r="7883">
      <c r="A7883" s="3">
        <v>7882.0</v>
      </c>
      <c r="B7883" s="4" t="str">
        <f>IFERROR(__xludf.DUMMYFUNCTION("""COMPUTED_VALUE"""),"C;C++;Java;Other(s):")</f>
        <v>C;C++;Java;Other(s):</v>
      </c>
    </row>
    <row r="7884">
      <c r="A7884" s="3">
        <v>7883.0</v>
      </c>
      <c r="B7884" s="4" t="str">
        <f>IFERROR(__xludf.DUMMYFUNCTION("""COMPUTED_VALUE"""),"Bash/Shell/PowerShell;Python;R;SQL")</f>
        <v>Bash/Shell/PowerShell;Python;R;SQL</v>
      </c>
    </row>
    <row r="7885">
      <c r="A7885" s="3">
        <v>7884.0</v>
      </c>
      <c r="B7885" s="4" t="str">
        <f>IFERROR(__xludf.DUMMYFUNCTION("""COMPUTED_VALUE"""),"Assembly;Ruby;WebAssembly;Other(s):")</f>
        <v>Assembly;Ruby;WebAssembly;Other(s):</v>
      </c>
    </row>
    <row r="7886">
      <c r="A7886" s="3">
        <v>7885.0</v>
      </c>
      <c r="B7886" s="4" t="str">
        <f>IFERROR(__xludf.DUMMYFUNCTION("""COMPUTED_VALUE"""),"C#;HTML/CSS;JavaScript;Python;SQL")</f>
        <v>C#;HTML/CSS;JavaScript;Python;SQL</v>
      </c>
    </row>
    <row r="7887">
      <c r="A7887" s="3">
        <v>7886.0</v>
      </c>
      <c r="B7887" s="4" t="str">
        <f>IFERROR(__xludf.DUMMYFUNCTION("""COMPUTED_VALUE"""),"HTML/CSS;Java;JavaScript;Ruby;TypeScript")</f>
        <v>HTML/CSS;Java;JavaScript;Ruby;TypeScript</v>
      </c>
    </row>
    <row r="7888">
      <c r="A7888" s="3">
        <v>7887.0</v>
      </c>
      <c r="B7888" s="4" t="str">
        <f>IFERROR(__xludf.DUMMYFUNCTION("""COMPUTED_VALUE"""),"Bash/Shell/PowerShell;C#;HTML/CSS;JavaScript;SQL;VBA")</f>
        <v>Bash/Shell/PowerShell;C#;HTML/CSS;JavaScript;SQL;VBA</v>
      </c>
    </row>
    <row r="7889">
      <c r="A7889" s="3">
        <v>7888.0</v>
      </c>
      <c r="B7889" s="4" t="str">
        <f>IFERROR(__xludf.DUMMYFUNCTION("""COMPUTED_VALUE"""),"Assembly;R")</f>
        <v>Assembly;R</v>
      </c>
    </row>
    <row r="7890">
      <c r="A7890" s="3">
        <v>7889.0</v>
      </c>
      <c r="B7890" s="4" t="str">
        <f>IFERROR(__xludf.DUMMYFUNCTION("""COMPUTED_VALUE"""),"Bash/Shell/PowerShell;C;C++;HTML/CSS;Java;Kotlin;Python")</f>
        <v>Bash/Shell/PowerShell;C;C++;HTML/CSS;Java;Kotlin;Python</v>
      </c>
    </row>
    <row r="7891">
      <c r="A7891" s="3">
        <v>7890.0</v>
      </c>
      <c r="B7891" s="4" t="str">
        <f>IFERROR(__xludf.DUMMYFUNCTION("""COMPUTED_VALUE"""),"Bash/Shell/PowerShell;C#;Go;HTML/CSS;JavaScript;Python;Ruby;SQL;TypeScript")</f>
        <v>Bash/Shell/PowerShell;C#;Go;HTML/CSS;JavaScript;Python;Ruby;SQL;TypeScript</v>
      </c>
    </row>
    <row r="7892">
      <c r="A7892" s="3">
        <v>7891.0</v>
      </c>
      <c r="B7892" s="4" t="str">
        <f>IFERROR(__xludf.DUMMYFUNCTION("""COMPUTED_VALUE"""),"Bash/Shell/PowerShell;Java;Python;R;Scala;SQL")</f>
        <v>Bash/Shell/PowerShell;Java;Python;R;Scala;SQL</v>
      </c>
    </row>
    <row r="7893">
      <c r="A7893" s="3">
        <v>7892.0</v>
      </c>
      <c r="B7893" s="4" t="str">
        <f>IFERROR(__xludf.DUMMYFUNCTION("""COMPUTED_VALUE"""),"Bash/Shell/PowerShell;C#;Go;HTML/CSS;Python;SQL;VBA")</f>
        <v>Bash/Shell/PowerShell;C#;Go;HTML/CSS;Python;SQL;VBA</v>
      </c>
    </row>
    <row r="7894">
      <c r="A7894" s="3">
        <v>7893.0</v>
      </c>
      <c r="B7894" s="4" t="str">
        <f>IFERROR(__xludf.DUMMYFUNCTION("""COMPUTED_VALUE"""),"C#;HTML/CSS;JavaScript;SQL;TypeScript")</f>
        <v>C#;HTML/CSS;JavaScript;SQL;TypeScript</v>
      </c>
    </row>
    <row r="7895">
      <c r="A7895" s="3">
        <v>7894.0</v>
      </c>
      <c r="B7895" s="4" t="str">
        <f>IFERROR(__xludf.DUMMYFUNCTION("""COMPUTED_VALUE"""),"Java;JavaScript")</f>
        <v>Java;JavaScript</v>
      </c>
    </row>
    <row r="7896">
      <c r="A7896" s="3">
        <v>7895.0</v>
      </c>
      <c r="B7896" s="4" t="str">
        <f>IFERROR(__xludf.DUMMYFUNCTION("""COMPUTED_VALUE"""),"Objective-C;Swift")</f>
        <v>Objective-C;Swift</v>
      </c>
    </row>
    <row r="7897">
      <c r="A7897" s="3">
        <v>7896.0</v>
      </c>
      <c r="B7897" s="4" t="str">
        <f>IFERROR(__xludf.DUMMYFUNCTION("""COMPUTED_VALUE"""),"HTML/CSS;PHP")</f>
        <v>HTML/CSS;PHP</v>
      </c>
    </row>
    <row r="7898">
      <c r="A7898" s="3">
        <v>7897.0</v>
      </c>
      <c r="B7898" s="4" t="str">
        <f>IFERROR(__xludf.DUMMYFUNCTION("""COMPUTED_VALUE"""),"HTML/CSS;JavaScript;PHP")</f>
        <v>HTML/CSS;JavaScript;PHP</v>
      </c>
    </row>
    <row r="7899">
      <c r="A7899" s="3">
        <v>7898.0</v>
      </c>
      <c r="B7899" s="4" t="str">
        <f>IFERROR(__xludf.DUMMYFUNCTION("""COMPUTED_VALUE"""),"HTML/CSS;JavaScript;PHP;SQL;TypeScript")</f>
        <v>HTML/CSS;JavaScript;PHP;SQL;TypeScript</v>
      </c>
    </row>
    <row r="7900">
      <c r="A7900" s="3">
        <v>7899.0</v>
      </c>
      <c r="B7900" s="4" t="str">
        <f>IFERROR(__xludf.DUMMYFUNCTION("""COMPUTED_VALUE"""),"Bash/Shell/PowerShell;C;C++;C#;JavaScript;Objective-C;Swift")</f>
        <v>Bash/Shell/PowerShell;C;C++;C#;JavaScript;Objective-C;Swift</v>
      </c>
    </row>
    <row r="7901">
      <c r="A7901" s="3">
        <v>7900.0</v>
      </c>
      <c r="B7901" s="4" t="str">
        <f>IFERROR(__xludf.DUMMYFUNCTION("""COMPUTED_VALUE"""),"Assembly;Bash/Shell/PowerShell;C")</f>
        <v>Assembly;Bash/Shell/PowerShell;C</v>
      </c>
    </row>
    <row r="7902">
      <c r="A7902" s="3">
        <v>7901.0</v>
      </c>
      <c r="B7902" s="4" t="str">
        <f>IFERROR(__xludf.DUMMYFUNCTION("""COMPUTED_VALUE"""),"Python;SQL")</f>
        <v>Python;SQL</v>
      </c>
    </row>
    <row r="7903">
      <c r="A7903" s="3">
        <v>7902.0</v>
      </c>
      <c r="B7903" s="4" t="str">
        <f>IFERROR(__xludf.DUMMYFUNCTION("""COMPUTED_VALUE"""),"Bash/Shell/PowerShell;C;C++;C#;SQL")</f>
        <v>Bash/Shell/PowerShell;C;C++;C#;SQL</v>
      </c>
    </row>
    <row r="7904">
      <c r="A7904" s="3">
        <v>7903.0</v>
      </c>
      <c r="B7904" s="4" t="str">
        <f>IFERROR(__xludf.DUMMYFUNCTION("""COMPUTED_VALUE"""),"Bash/Shell/PowerShell;HTML/CSS;Java;JavaScript;PHP;Ruby;SQL;TypeScript")</f>
        <v>Bash/Shell/PowerShell;HTML/CSS;Java;JavaScript;PHP;Ruby;SQL;TypeScript</v>
      </c>
    </row>
    <row r="7905">
      <c r="A7905" s="3">
        <v>7904.0</v>
      </c>
      <c r="B7905" s="4" t="str">
        <f>IFERROR(__xludf.DUMMYFUNCTION("""COMPUTED_VALUE"""),"C++;Java;SQL")</f>
        <v>C++;Java;SQL</v>
      </c>
    </row>
    <row r="7906">
      <c r="A7906" s="3">
        <v>7905.0</v>
      </c>
      <c r="B7906" s="4" t="str">
        <f>IFERROR(__xludf.DUMMYFUNCTION("""COMPUTED_VALUE"""),"C++;Java;JavaScript;Python")</f>
        <v>C++;Java;JavaScript;Python</v>
      </c>
    </row>
    <row r="7907">
      <c r="A7907" s="3">
        <v>7906.0</v>
      </c>
      <c r="B7907" s="4" t="str">
        <f>IFERROR(__xludf.DUMMYFUNCTION("""COMPUTED_VALUE"""),"C#;JavaScript;TypeScript")</f>
        <v>C#;JavaScript;TypeScript</v>
      </c>
    </row>
    <row r="7908">
      <c r="A7908" s="3">
        <v>7907.0</v>
      </c>
      <c r="B7908" s="4" t="str">
        <f>IFERROR(__xludf.DUMMYFUNCTION("""COMPUTED_VALUE"""),"Bash/Shell/PowerShell;C#;HTML/CSS;JavaScript;PHP;Python;Ruby;SQL;TypeScript")</f>
        <v>Bash/Shell/PowerShell;C#;HTML/CSS;JavaScript;PHP;Python;Ruby;SQL;TypeScript</v>
      </c>
    </row>
    <row r="7909">
      <c r="A7909" s="3">
        <v>7908.0</v>
      </c>
      <c r="B7909" s="4" t="str">
        <f>IFERROR(__xludf.DUMMYFUNCTION("""COMPUTED_VALUE"""),"Objective-C;Swift")</f>
        <v>Objective-C;Swift</v>
      </c>
    </row>
    <row r="7910">
      <c r="A7910" s="3">
        <v>7909.0</v>
      </c>
      <c r="B7910" s="4" t="str">
        <f>IFERROR(__xludf.DUMMYFUNCTION("""COMPUTED_VALUE"""),"C#;Java;R;SQL")</f>
        <v>C#;Java;R;SQL</v>
      </c>
    </row>
    <row r="7911">
      <c r="A7911" s="3">
        <v>7910.0</v>
      </c>
      <c r="B7911" s="4" t="str">
        <f>IFERROR(__xludf.DUMMYFUNCTION("""COMPUTED_VALUE"""),"C#;HTML/CSS;JavaScript;TypeScript")</f>
        <v>C#;HTML/CSS;JavaScript;TypeScript</v>
      </c>
    </row>
    <row r="7912">
      <c r="A7912" s="3">
        <v>7911.0</v>
      </c>
      <c r="B7912" s="4" t="str">
        <f>IFERROR(__xludf.DUMMYFUNCTION("""COMPUTED_VALUE"""),"C#;Go;HTML/CSS;JavaScript;PHP;Python;Rust;SQL")</f>
        <v>C#;Go;HTML/CSS;JavaScript;PHP;Python;Rust;SQL</v>
      </c>
    </row>
    <row r="7913">
      <c r="A7913" s="3">
        <v>7912.0</v>
      </c>
      <c r="B7913" s="4" t="str">
        <f>IFERROR(__xludf.DUMMYFUNCTION("""COMPUTED_VALUE"""),"Assembly;C#;Dart;SQL;Other(s):")</f>
        <v>Assembly;C#;Dart;SQL;Other(s):</v>
      </c>
    </row>
    <row r="7914">
      <c r="A7914" s="3">
        <v>7913.0</v>
      </c>
      <c r="B7914" s="4" t="str">
        <f>IFERROR(__xludf.DUMMYFUNCTION("""COMPUTED_VALUE"""),"C++;HTML/CSS;Java;JavaScript;SQL;TypeScript")</f>
        <v>C++;HTML/CSS;Java;JavaScript;SQL;TypeScript</v>
      </c>
    </row>
    <row r="7915">
      <c r="A7915" s="3">
        <v>7914.0</v>
      </c>
      <c r="B7915" s="4" t="str">
        <f>IFERROR(__xludf.DUMMYFUNCTION("""COMPUTED_VALUE"""),"Bash/Shell/PowerShell;C#;Dart;HTML/CSS;JavaScript;Objective-C;PHP;SQL;Swift")</f>
        <v>Bash/Shell/PowerShell;C#;Dart;HTML/CSS;JavaScript;Objective-C;PHP;SQL;Swift</v>
      </c>
    </row>
    <row r="7916">
      <c r="A7916" s="3">
        <v>7915.0</v>
      </c>
      <c r="B7916" s="4" t="str">
        <f>IFERROR(__xludf.DUMMYFUNCTION("""COMPUTED_VALUE"""),"Bash/Shell/PowerShell;Python;Other(s):")</f>
        <v>Bash/Shell/PowerShell;Python;Other(s):</v>
      </c>
    </row>
    <row r="7917">
      <c r="A7917" s="3">
        <v>7916.0</v>
      </c>
      <c r="B7917" s="4" t="str">
        <f>IFERROR(__xludf.DUMMYFUNCTION("""COMPUTED_VALUE"""),"C#;HTML/CSS;Java;JavaScript;SQL;TypeScript")</f>
        <v>C#;HTML/CSS;Java;JavaScript;SQL;TypeScript</v>
      </c>
    </row>
    <row r="7918">
      <c r="A7918" s="3">
        <v>7917.0</v>
      </c>
      <c r="B7918" s="4" t="str">
        <f>IFERROR(__xludf.DUMMYFUNCTION("""COMPUTED_VALUE"""),"Java;Kotlin;PHP")</f>
        <v>Java;Kotlin;PHP</v>
      </c>
    </row>
    <row r="7919">
      <c r="A7919" s="3">
        <v>7918.0</v>
      </c>
      <c r="B7919" s="4" t="str">
        <f>IFERROR(__xludf.DUMMYFUNCTION("""COMPUTED_VALUE"""),"C#;HTML/CSS;Java;JavaScript;SQL;TypeScript")</f>
        <v>C#;HTML/CSS;Java;JavaScript;SQL;TypeScript</v>
      </c>
    </row>
    <row r="7920">
      <c r="A7920" s="3">
        <v>7919.0</v>
      </c>
      <c r="B7920" s="4" t="str">
        <f>IFERROR(__xludf.DUMMYFUNCTION("""COMPUTED_VALUE"""),"Bash/Shell/PowerShell;C;Python")</f>
        <v>Bash/Shell/PowerShell;C;Python</v>
      </c>
    </row>
    <row r="7921">
      <c r="A7921" s="3">
        <v>7920.0</v>
      </c>
      <c r="B7921" s="4" t="str">
        <f>IFERROR(__xludf.DUMMYFUNCTION("""COMPUTED_VALUE"""),"C;C#;Java;Python;SQL;VBA;Other(s):")</f>
        <v>C;C#;Java;Python;SQL;VBA;Other(s):</v>
      </c>
    </row>
    <row r="7922">
      <c r="A7922" s="3">
        <v>7921.0</v>
      </c>
      <c r="B7922" s="4" t="str">
        <f>IFERROR(__xludf.DUMMYFUNCTION("""COMPUTED_VALUE"""),"Bash/Shell/PowerShell;C#;HTML/CSS;JavaScript;SQL;TypeScript;VBA")</f>
        <v>Bash/Shell/PowerShell;C#;HTML/CSS;JavaScript;SQL;TypeScript;VBA</v>
      </c>
    </row>
    <row r="7923">
      <c r="A7923" s="3">
        <v>7922.0</v>
      </c>
      <c r="B7923" s="4" t="str">
        <f>IFERROR(__xludf.DUMMYFUNCTION("""COMPUTED_VALUE"""),"Bash/Shell/PowerShell;C;C++;Java;JavaScript;Kotlin;Python;SQL")</f>
        <v>Bash/Shell/PowerShell;C;C++;Java;JavaScript;Kotlin;Python;SQL</v>
      </c>
    </row>
    <row r="7924">
      <c r="A7924" s="3">
        <v>7923.0</v>
      </c>
      <c r="B7924" s="4" t="str">
        <f>IFERROR(__xludf.DUMMYFUNCTION("""COMPUTED_VALUE"""),"Go;HTML/CSS;JavaScript;Python;SQL")</f>
        <v>Go;HTML/CSS;JavaScript;Python;SQL</v>
      </c>
    </row>
    <row r="7925">
      <c r="A7925" s="3">
        <v>7924.0</v>
      </c>
      <c r="B7925" s="4" t="str">
        <f>IFERROR(__xludf.DUMMYFUNCTION("""COMPUTED_VALUE"""),"Bash/Shell/PowerShell;HTML/CSS;Java;JavaScript;PHP;Python;SQL;TypeScript;WebAssembly")</f>
        <v>Bash/Shell/PowerShell;HTML/CSS;Java;JavaScript;PHP;Python;SQL;TypeScript;WebAssembly</v>
      </c>
    </row>
    <row r="7926">
      <c r="A7926" s="3">
        <v>7925.0</v>
      </c>
      <c r="B7926" s="4" t="str">
        <f>IFERROR(__xludf.DUMMYFUNCTION("""COMPUTED_VALUE"""),"Assembly;Bash/Shell/PowerShell;C;C++;Go;Python;Rust")</f>
        <v>Assembly;Bash/Shell/PowerShell;C;C++;Go;Python;Rust</v>
      </c>
    </row>
    <row r="7927">
      <c r="A7927" s="3">
        <v>7926.0</v>
      </c>
      <c r="B7927" s="4" t="str">
        <f>IFERROR(__xludf.DUMMYFUNCTION("""COMPUTED_VALUE"""),"Assembly;Bash/Shell/PowerShell;C;C++;HTML/CSS;Java;JavaScript;PHP;Python;SQL;Other(s):")</f>
        <v>Assembly;Bash/Shell/PowerShell;C;C++;HTML/CSS;Java;JavaScript;PHP;Python;SQL;Other(s):</v>
      </c>
    </row>
    <row r="7928">
      <c r="A7928" s="3">
        <v>7927.0</v>
      </c>
      <c r="B7928" s="4" t="str">
        <f>IFERROR(__xludf.DUMMYFUNCTION("""COMPUTED_VALUE"""),"Bash/Shell/PowerShell;C++;HTML/CSS;Java;Scala;SQL")</f>
        <v>Bash/Shell/PowerShell;C++;HTML/CSS;Java;Scala;SQL</v>
      </c>
    </row>
    <row r="7929">
      <c r="A7929" s="3">
        <v>7928.0</v>
      </c>
      <c r="B7929" s="4" t="str">
        <f>IFERROR(__xludf.DUMMYFUNCTION("""COMPUTED_VALUE"""),"Bash/Shell/PowerShell;HTML/CSS;Java;TypeScript")</f>
        <v>Bash/Shell/PowerShell;HTML/CSS;Java;TypeScript</v>
      </c>
    </row>
    <row r="7930">
      <c r="A7930" s="3">
        <v>7929.0</v>
      </c>
      <c r="B7930" s="4" t="str">
        <f>IFERROR(__xludf.DUMMYFUNCTION("""COMPUTED_VALUE"""),"Bash/Shell/PowerShell;HTML/CSS;JavaScript;PHP;Python;SQL")</f>
        <v>Bash/Shell/PowerShell;HTML/CSS;JavaScript;PHP;Python;SQL</v>
      </c>
    </row>
    <row r="7931">
      <c r="A7931" s="3">
        <v>7930.0</v>
      </c>
      <c r="B7931" s="4" t="str">
        <f>IFERROR(__xludf.DUMMYFUNCTION("""COMPUTED_VALUE"""),"Assembly;C;Dart;Java;Kotlin")</f>
        <v>Assembly;C;Dart;Java;Kotlin</v>
      </c>
    </row>
    <row r="7932">
      <c r="A7932" s="3">
        <v>7931.0</v>
      </c>
      <c r="B7932" s="4" t="str">
        <f>IFERROR(__xludf.DUMMYFUNCTION("""COMPUTED_VALUE"""),"HTML/CSS;JavaScript;Python;VBA")</f>
        <v>HTML/CSS;JavaScript;Python;VBA</v>
      </c>
    </row>
    <row r="7933">
      <c r="A7933" s="3">
        <v>7932.0</v>
      </c>
      <c r="B7933" s="4" t="str">
        <f>IFERROR(__xludf.DUMMYFUNCTION("""COMPUTED_VALUE"""),"Assembly;C++;HTML/CSS;Java;Python;Ruby")</f>
        <v>Assembly;C++;HTML/CSS;Java;Python;Ruby</v>
      </c>
    </row>
    <row r="7934">
      <c r="A7934" s="3">
        <v>7933.0</v>
      </c>
      <c r="B7934" s="4" t="str">
        <f>IFERROR(__xludf.DUMMYFUNCTION("""COMPUTED_VALUE"""),"Bash/Shell/PowerShell;C;C++;HTML/CSS;Python;SQL;Swift;Other(s):")</f>
        <v>Bash/Shell/PowerShell;C;C++;HTML/CSS;Python;SQL;Swift;Other(s):</v>
      </c>
    </row>
    <row r="7935">
      <c r="A7935" s="3">
        <v>7934.0</v>
      </c>
      <c r="B7935" s="4" t="str">
        <f>IFERROR(__xludf.DUMMYFUNCTION("""COMPUTED_VALUE"""),"Bash/Shell/PowerShell;C#;Java;SQL;VBA")</f>
        <v>Bash/Shell/PowerShell;C#;Java;SQL;VBA</v>
      </c>
    </row>
    <row r="7936">
      <c r="A7936" s="3">
        <v>7935.0</v>
      </c>
      <c r="B7936" s="4" t="str">
        <f>IFERROR(__xludf.DUMMYFUNCTION("""COMPUTED_VALUE"""),"Bash/Shell/PowerShell;Go;Java;JavaScript")</f>
        <v>Bash/Shell/PowerShell;Go;Java;JavaScript</v>
      </c>
    </row>
    <row r="7937">
      <c r="A7937" s="3">
        <v>7936.0</v>
      </c>
      <c r="B7937" s="4" t="str">
        <f>IFERROR(__xludf.DUMMYFUNCTION("""COMPUTED_VALUE"""),"C#;HTML/CSS;JavaScript;SQL")</f>
        <v>C#;HTML/CSS;JavaScript;SQL</v>
      </c>
    </row>
    <row r="7938">
      <c r="A7938" s="3">
        <v>7937.0</v>
      </c>
      <c r="B7938" s="4" t="str">
        <f>IFERROR(__xludf.DUMMYFUNCTION("""COMPUTED_VALUE"""),"Bash/Shell/PowerShell;C++;C#;HTML/CSS;Java;JavaScript;Scala;SQL")</f>
        <v>Bash/Shell/PowerShell;C++;C#;HTML/CSS;Java;JavaScript;Scala;SQL</v>
      </c>
    </row>
    <row r="7939">
      <c r="A7939" s="3">
        <v>7938.0</v>
      </c>
      <c r="B7939" s="4" t="str">
        <f>IFERROR(__xludf.DUMMYFUNCTION("""COMPUTED_VALUE"""),"C#;HTML/CSS;SQL;VBA")</f>
        <v>C#;HTML/CSS;SQL;VBA</v>
      </c>
    </row>
    <row r="7940">
      <c r="A7940" s="3">
        <v>7939.0</v>
      </c>
      <c r="B7940" s="4" t="str">
        <f>IFERROR(__xludf.DUMMYFUNCTION("""COMPUTED_VALUE"""),"HTML/CSS;Java;JavaScript;Python;Rust;SQL")</f>
        <v>HTML/CSS;Java;JavaScript;Python;Rust;SQL</v>
      </c>
    </row>
    <row r="7941">
      <c r="A7941" s="3">
        <v>7940.0</v>
      </c>
      <c r="B7941" s="4" t="str">
        <f>IFERROR(__xludf.DUMMYFUNCTION("""COMPUTED_VALUE"""),"Java;Scala")</f>
        <v>Java;Scala</v>
      </c>
    </row>
    <row r="7942">
      <c r="A7942" s="3">
        <v>7941.0</v>
      </c>
      <c r="B7942" s="4" t="str">
        <f>IFERROR(__xludf.DUMMYFUNCTION("""COMPUTED_VALUE"""),"Java;Kotlin;SQL")</f>
        <v>Java;Kotlin;SQL</v>
      </c>
    </row>
    <row r="7943">
      <c r="A7943" s="3">
        <v>7942.0</v>
      </c>
      <c r="B7943" s="4" t="str">
        <f>IFERROR(__xludf.DUMMYFUNCTION("""COMPUTED_VALUE"""),"C++")</f>
        <v>C++</v>
      </c>
    </row>
    <row r="7944">
      <c r="A7944" s="3">
        <v>7943.0</v>
      </c>
      <c r="B7944" s="4" t="str">
        <f>IFERROR(__xludf.DUMMYFUNCTION("""COMPUTED_VALUE"""),"Bash/Shell/PowerShell;C++;Go;HTML/CSS;JavaScript;Python;Rust;Other(s):")</f>
        <v>Bash/Shell/PowerShell;C++;Go;HTML/CSS;JavaScript;Python;Rust;Other(s):</v>
      </c>
    </row>
    <row r="7945">
      <c r="A7945" s="3">
        <v>7944.0</v>
      </c>
      <c r="B7945" s="4" t="str">
        <f>IFERROR(__xludf.DUMMYFUNCTION("""COMPUTED_VALUE"""),"F#;HTML/CSS;Python;R;SQL")</f>
        <v>F#;HTML/CSS;Python;R;SQL</v>
      </c>
    </row>
    <row r="7946">
      <c r="A7946" s="3">
        <v>7945.0</v>
      </c>
      <c r="B7946" s="4" t="str">
        <f>IFERROR(__xludf.DUMMYFUNCTION("""COMPUTED_VALUE"""),"C++;C#;Java;Python;SQL;Swift;Other(s):")</f>
        <v>C++;C#;Java;Python;SQL;Swift;Other(s):</v>
      </c>
    </row>
    <row r="7947">
      <c r="A7947" s="3">
        <v>7946.0</v>
      </c>
      <c r="B7947" s="4" t="str">
        <f>IFERROR(__xludf.DUMMYFUNCTION("""COMPUTED_VALUE"""),"Bash/Shell/PowerShell;HTML/CSS;JavaScript;PHP;SQL")</f>
        <v>Bash/Shell/PowerShell;HTML/CSS;JavaScript;PHP;SQL</v>
      </c>
    </row>
    <row r="7948">
      <c r="A7948" s="3">
        <v>7947.0</v>
      </c>
      <c r="B7948" s="4" t="str">
        <f>IFERROR(__xludf.DUMMYFUNCTION("""COMPUTED_VALUE"""),"Bash/Shell/PowerShell;C#;Dart;HTML/CSS;JavaScript;SQL;TypeScript")</f>
        <v>Bash/Shell/PowerShell;C#;Dart;HTML/CSS;JavaScript;SQL;TypeScript</v>
      </c>
    </row>
    <row r="7949">
      <c r="A7949" s="3">
        <v>7948.0</v>
      </c>
      <c r="B7949" s="4" t="str">
        <f>IFERROR(__xludf.DUMMYFUNCTION("""COMPUTED_VALUE"""),"Assembly;Bash/Shell/PowerShell;C;C++;HTML/CSS;Java;JavaScript;Python;Rust")</f>
        <v>Assembly;Bash/Shell/PowerShell;C;C++;HTML/CSS;Java;JavaScript;Python;Rust</v>
      </c>
    </row>
    <row r="7950">
      <c r="A7950" s="3">
        <v>7949.0</v>
      </c>
      <c r="B7950" s="4" t="str">
        <f>IFERROR(__xludf.DUMMYFUNCTION("""COMPUTED_VALUE"""),"Bash/Shell/PowerShell;C++;C#;Python")</f>
        <v>Bash/Shell/PowerShell;C++;C#;Python</v>
      </c>
    </row>
    <row r="7951">
      <c r="A7951" s="3">
        <v>7950.0</v>
      </c>
      <c r="B7951" s="4" t="str">
        <f>IFERROR(__xludf.DUMMYFUNCTION("""COMPUTED_VALUE"""),"C;C++;C#;HTML/CSS;JavaScript;PHP")</f>
        <v>C;C++;C#;HTML/CSS;JavaScript;PHP</v>
      </c>
    </row>
    <row r="7952">
      <c r="A7952" s="3">
        <v>7951.0</v>
      </c>
      <c r="B7952" s="4" t="str">
        <f>IFERROR(__xludf.DUMMYFUNCTION("""COMPUTED_VALUE"""),"HTML/CSS;JavaScript;PHP;Python")</f>
        <v>HTML/CSS;JavaScript;PHP;Python</v>
      </c>
    </row>
    <row r="7953">
      <c r="A7953" s="3">
        <v>7952.0</v>
      </c>
      <c r="B7953" s="4" t="str">
        <f>IFERROR(__xludf.DUMMYFUNCTION("""COMPUTED_VALUE"""),"Assembly;C#;JavaScript;SQL;VBA")</f>
        <v>Assembly;C#;JavaScript;SQL;VBA</v>
      </c>
    </row>
    <row r="7954">
      <c r="A7954" s="3">
        <v>7953.0</v>
      </c>
      <c r="B7954" s="4" t="str">
        <f>IFERROR(__xludf.DUMMYFUNCTION("""COMPUTED_VALUE"""),"C++;HTML/CSS;Java;JavaScript;PHP;SQL;VBA")</f>
        <v>C++;HTML/CSS;Java;JavaScript;PHP;SQL;VBA</v>
      </c>
    </row>
    <row r="7955">
      <c r="A7955" s="3">
        <v>7954.0</v>
      </c>
      <c r="B7955" s="4" t="str">
        <f>IFERROR(__xludf.DUMMYFUNCTION("""COMPUTED_VALUE"""),"C;C++;HTML/CSS;Java;PHP;Python;SQL")</f>
        <v>C;C++;HTML/CSS;Java;PHP;Python;SQL</v>
      </c>
    </row>
    <row r="7956">
      <c r="A7956" s="3">
        <v>7955.0</v>
      </c>
      <c r="B7956" s="4" t="str">
        <f>IFERROR(__xludf.DUMMYFUNCTION("""COMPUTED_VALUE"""),"HTML/CSS;JavaScript;Ruby;SQL;TypeScript")</f>
        <v>HTML/CSS;JavaScript;Ruby;SQL;TypeScript</v>
      </c>
    </row>
    <row r="7957">
      <c r="A7957" s="3">
        <v>7956.0</v>
      </c>
      <c r="B7957" s="4" t="str">
        <f>IFERROR(__xludf.DUMMYFUNCTION("""COMPUTED_VALUE"""),"Bash/Shell/PowerShell;Java;SQL")</f>
        <v>Bash/Shell/PowerShell;Java;SQL</v>
      </c>
    </row>
    <row r="7958">
      <c r="A7958" s="3">
        <v>7957.0</v>
      </c>
      <c r="B7958" s="4" t="str">
        <f>IFERROR(__xludf.DUMMYFUNCTION("""COMPUTED_VALUE"""),"Bash/Shell/PowerShell;Go;HTML/CSS;JavaScript;Python")</f>
        <v>Bash/Shell/PowerShell;Go;HTML/CSS;JavaScript;Python</v>
      </c>
    </row>
    <row r="7959">
      <c r="A7959" s="3">
        <v>7958.0</v>
      </c>
      <c r="B7959" s="4" t="str">
        <f>IFERROR(__xludf.DUMMYFUNCTION("""COMPUTED_VALUE"""),"C;Java;JavaScript;Kotlin;Python;SQL")</f>
        <v>C;Java;JavaScript;Kotlin;Python;SQL</v>
      </c>
    </row>
    <row r="7960">
      <c r="A7960" s="3">
        <v>7959.0</v>
      </c>
      <c r="B7960" s="4" t="str">
        <f>IFERROR(__xludf.DUMMYFUNCTION("""COMPUTED_VALUE"""),"Bash/Shell/PowerShell;C#;Clojure;Elixir;Erlang;Go;HTML/CSS;Java;JavaScript;Python;R;Ruby;Rust;SQL")</f>
        <v>Bash/Shell/PowerShell;C#;Clojure;Elixir;Erlang;Go;HTML/CSS;Java;JavaScript;Python;R;Ruby;Rust;SQL</v>
      </c>
    </row>
    <row r="7961">
      <c r="A7961" s="3">
        <v>7960.0</v>
      </c>
      <c r="B7961" s="4" t="str">
        <f>IFERROR(__xludf.DUMMYFUNCTION("""COMPUTED_VALUE"""),"Assembly;C;C++;C#;HTML/CSS;Java;JavaScript;R;SQL;TypeScript;VBA")</f>
        <v>Assembly;C;C++;C#;HTML/CSS;Java;JavaScript;R;SQL;TypeScript;VBA</v>
      </c>
    </row>
    <row r="7962">
      <c r="A7962" s="3">
        <v>7961.0</v>
      </c>
      <c r="B7962" s="4" t="str">
        <f>IFERROR(__xludf.DUMMYFUNCTION("""COMPUTED_VALUE"""),"Assembly;Bash/Shell/PowerShell;C;HTML/CSS;Java;JavaScript;PHP;Python;R;SQL;Other(s):")</f>
        <v>Assembly;Bash/Shell/PowerShell;C;HTML/CSS;Java;JavaScript;PHP;Python;R;SQL;Other(s):</v>
      </c>
    </row>
    <row r="7963">
      <c r="A7963" s="3">
        <v>7962.0</v>
      </c>
      <c r="B7963" s="4" t="str">
        <f>IFERROR(__xludf.DUMMYFUNCTION("""COMPUTED_VALUE"""),"C;HTML/CSS;Java;JavaScript;Kotlin;PHP;Swift")</f>
        <v>C;HTML/CSS;Java;JavaScript;Kotlin;PHP;Swift</v>
      </c>
    </row>
    <row r="7964">
      <c r="A7964" s="3">
        <v>7963.0</v>
      </c>
      <c r="B7964" s="4" t="str">
        <f>IFERROR(__xludf.DUMMYFUNCTION("""COMPUTED_VALUE"""),"Go;HTML/CSS;Java;JavaScript;PHP;Python;R;SQL")</f>
        <v>Go;HTML/CSS;Java;JavaScript;PHP;Python;R;SQL</v>
      </c>
    </row>
    <row r="7965">
      <c r="A7965" s="3">
        <v>7964.0</v>
      </c>
      <c r="B7965" s="4" t="str">
        <f>IFERROR(__xludf.DUMMYFUNCTION("""COMPUTED_VALUE"""),"Java;Kotlin")</f>
        <v>Java;Kotlin</v>
      </c>
    </row>
    <row r="7966">
      <c r="A7966" s="3">
        <v>7965.0</v>
      </c>
      <c r="B7966" s="4" t="str">
        <f>IFERROR(__xludf.DUMMYFUNCTION("""COMPUTED_VALUE"""),"Assembly;C;C++;HTML/CSS;Java;JavaScript;SQL")</f>
        <v>Assembly;C;C++;HTML/CSS;Java;JavaScript;SQL</v>
      </c>
    </row>
    <row r="7967">
      <c r="A7967" s="3">
        <v>7966.0</v>
      </c>
      <c r="B7967" s="4" t="str">
        <f>IFERROR(__xludf.DUMMYFUNCTION("""COMPUTED_VALUE"""),"Bash/Shell/PowerShell;HTML/CSS;JavaScript;PHP;SQL")</f>
        <v>Bash/Shell/PowerShell;HTML/CSS;JavaScript;PHP;SQL</v>
      </c>
    </row>
    <row r="7968">
      <c r="A7968" s="3">
        <v>7967.0</v>
      </c>
      <c r="B7968" s="4" t="str">
        <f>IFERROR(__xludf.DUMMYFUNCTION("""COMPUTED_VALUE"""),"Bash/Shell/PowerShell;C;C#;HTML/CSS;Java;JavaScript;PHP;SQL;TypeScript")</f>
        <v>Bash/Shell/PowerShell;C;C#;HTML/CSS;Java;JavaScript;PHP;SQL;TypeScript</v>
      </c>
    </row>
    <row r="7969">
      <c r="A7969" s="3">
        <v>7968.0</v>
      </c>
      <c r="B7969" s="4" t="str">
        <f>IFERROR(__xludf.DUMMYFUNCTION("""COMPUTED_VALUE"""),"HTML/CSS;PHP")</f>
        <v>HTML/CSS;PHP</v>
      </c>
    </row>
    <row r="7970">
      <c r="A7970" s="3">
        <v>7969.0</v>
      </c>
      <c r="B7970" s="4" t="str">
        <f>IFERROR(__xludf.DUMMYFUNCTION("""COMPUTED_VALUE"""),"Bash/Shell/PowerShell;C#;HTML/CSS;Java;JavaScript;R;SQL")</f>
        <v>Bash/Shell/PowerShell;C#;HTML/CSS;Java;JavaScript;R;SQL</v>
      </c>
    </row>
    <row r="7971">
      <c r="A7971" s="3">
        <v>7970.0</v>
      </c>
      <c r="B7971" s="4" t="str">
        <f>IFERROR(__xludf.DUMMYFUNCTION("""COMPUTED_VALUE"""),"Python;Scala;SQL")</f>
        <v>Python;Scala;SQL</v>
      </c>
    </row>
    <row r="7972">
      <c r="A7972" s="3">
        <v>7971.0</v>
      </c>
      <c r="B7972" s="4" t="str">
        <f>IFERROR(__xludf.DUMMYFUNCTION("""COMPUTED_VALUE"""),"Bash/Shell/PowerShell;C#;HTML/CSS;JavaScript;SQL;TypeScript;VBA")</f>
        <v>Bash/Shell/PowerShell;C#;HTML/CSS;JavaScript;SQL;TypeScript;VBA</v>
      </c>
    </row>
    <row r="7973">
      <c r="A7973" s="3">
        <v>7972.0</v>
      </c>
      <c r="B7973" s="4" t="str">
        <f>IFERROR(__xludf.DUMMYFUNCTION("""COMPUTED_VALUE"""),"Java;Kotlin;SQL")</f>
        <v>Java;Kotlin;SQL</v>
      </c>
    </row>
    <row r="7974">
      <c r="A7974" s="3">
        <v>7973.0</v>
      </c>
      <c r="B7974" s="4" t="str">
        <f>IFERROR(__xludf.DUMMYFUNCTION("""COMPUTED_VALUE"""),"C#;HTML/CSS;Java;JavaScript;Kotlin;SQL")</f>
        <v>C#;HTML/CSS;Java;JavaScript;Kotlin;SQL</v>
      </c>
    </row>
    <row r="7975">
      <c r="A7975" s="3">
        <v>7974.0</v>
      </c>
      <c r="B7975" s="4" t="str">
        <f>IFERROR(__xludf.DUMMYFUNCTION("""COMPUTED_VALUE"""),"Bash/Shell/PowerShell;C++;Python;SQL")</f>
        <v>Bash/Shell/PowerShell;C++;Python;SQL</v>
      </c>
    </row>
    <row r="7976">
      <c r="A7976" s="3">
        <v>7975.0</v>
      </c>
      <c r="B7976" s="4" t="str">
        <f>IFERROR(__xludf.DUMMYFUNCTION("""COMPUTED_VALUE"""),"Bash/Shell/PowerShell;Go;HTML/CSS;Python;SQL")</f>
        <v>Bash/Shell/PowerShell;Go;HTML/CSS;Python;SQL</v>
      </c>
    </row>
    <row r="7977">
      <c r="A7977" s="3">
        <v>7976.0</v>
      </c>
      <c r="B7977" s="4" t="str">
        <f>IFERROR(__xludf.DUMMYFUNCTION("""COMPUTED_VALUE"""),"Bash/Shell/PowerShell;Go;Python;R;SQL")</f>
        <v>Bash/Shell/PowerShell;Go;Python;R;SQL</v>
      </c>
    </row>
    <row r="7978">
      <c r="A7978" s="3">
        <v>7977.0</v>
      </c>
      <c r="B7978" s="4" t="str">
        <f>IFERROR(__xludf.DUMMYFUNCTION("""COMPUTED_VALUE"""),"Bash/Shell/PowerShell;C;C++;HTML/CSS;JavaScript;Python;R;Ruby;SQL")</f>
        <v>Bash/Shell/PowerShell;C;C++;HTML/CSS;JavaScript;Python;R;Ruby;SQL</v>
      </c>
    </row>
    <row r="7979">
      <c r="A7979" s="3">
        <v>7978.0</v>
      </c>
      <c r="B7979" s="4" t="str">
        <f>IFERROR(__xludf.DUMMYFUNCTION("""COMPUTED_VALUE"""),"Python")</f>
        <v>Python</v>
      </c>
    </row>
    <row r="7980">
      <c r="A7980" s="3">
        <v>7979.0</v>
      </c>
      <c r="B7980" s="4" t="str">
        <f>IFERROR(__xludf.DUMMYFUNCTION("""COMPUTED_VALUE"""),"HTML/CSS;JavaScript")</f>
        <v>HTML/CSS;JavaScript</v>
      </c>
    </row>
    <row r="7981">
      <c r="A7981" s="3">
        <v>7980.0</v>
      </c>
      <c r="B7981" s="4" t="str">
        <f>IFERROR(__xludf.DUMMYFUNCTION("""COMPUTED_VALUE"""),"C;HTML/CSS;Java;JavaScript;Objective-C;PHP;Python;R;SQL;VBA")</f>
        <v>C;HTML/CSS;Java;JavaScript;Objective-C;PHP;Python;R;SQL;VBA</v>
      </c>
    </row>
    <row r="7982">
      <c r="A7982" s="3">
        <v>7981.0</v>
      </c>
      <c r="B7982" s="4" t="str">
        <f>IFERROR(__xludf.DUMMYFUNCTION("""COMPUTED_VALUE"""),"Dart;Java;Kotlin")</f>
        <v>Dart;Java;Kotlin</v>
      </c>
    </row>
    <row r="7983">
      <c r="A7983" s="3">
        <v>7982.0</v>
      </c>
      <c r="B7983" s="4" t="str">
        <f>IFERROR(__xludf.DUMMYFUNCTION("""COMPUTED_VALUE"""),"C#;F#")</f>
        <v>C#;F#</v>
      </c>
    </row>
    <row r="7984">
      <c r="A7984" s="3">
        <v>7983.0</v>
      </c>
      <c r="B7984" s="4" t="str">
        <f>IFERROR(__xludf.DUMMYFUNCTION("""COMPUTED_VALUE"""),"Bash/Shell/PowerShell;HTML/CSS;JavaScript;Python;SQL;TypeScript")</f>
        <v>Bash/Shell/PowerShell;HTML/CSS;JavaScript;Python;SQL;TypeScript</v>
      </c>
    </row>
    <row r="7985">
      <c r="A7985" s="3">
        <v>7984.0</v>
      </c>
      <c r="B7985" s="4" t="str">
        <f>IFERROR(__xludf.DUMMYFUNCTION("""COMPUTED_VALUE"""),"Bash/Shell/PowerShell;HTML/CSS;Python;SQL")</f>
        <v>Bash/Shell/PowerShell;HTML/CSS;Python;SQL</v>
      </c>
    </row>
    <row r="7986">
      <c r="A7986" s="3">
        <v>7985.0</v>
      </c>
      <c r="B7986" s="4" t="str">
        <f>IFERROR(__xludf.DUMMYFUNCTION("""COMPUTED_VALUE"""),"Bash/Shell/PowerShell;HTML/CSS;Java;JavaScript;Python;SQL;TypeScript;Other(s):")</f>
        <v>Bash/Shell/PowerShell;HTML/CSS;Java;JavaScript;Python;SQL;TypeScript;Other(s):</v>
      </c>
    </row>
    <row r="7987">
      <c r="A7987" s="3">
        <v>7986.0</v>
      </c>
      <c r="B7987" s="4" t="str">
        <f>IFERROR(__xludf.DUMMYFUNCTION("""COMPUTED_VALUE"""),"HTML/CSS;Python")</f>
        <v>HTML/CSS;Python</v>
      </c>
    </row>
    <row r="7988">
      <c r="A7988" s="3">
        <v>7987.0</v>
      </c>
      <c r="B7988" s="4" t="str">
        <f>IFERROR(__xludf.DUMMYFUNCTION("""COMPUTED_VALUE"""),"Bash/Shell/PowerShell;C;C++;C#;Elixir;Go;HTML/CSS;JavaScript;PHP;Python;Rust;SQL;Other(s):")</f>
        <v>Bash/Shell/PowerShell;C;C++;C#;Elixir;Go;HTML/CSS;JavaScript;PHP;Python;Rust;SQL;Other(s):</v>
      </c>
    </row>
    <row r="7989">
      <c r="A7989" s="3">
        <v>7988.0</v>
      </c>
      <c r="B7989" s="4" t="str">
        <f>IFERROR(__xludf.DUMMYFUNCTION("""COMPUTED_VALUE"""),"HTML/CSS;JavaScript;Python;SQL")</f>
        <v>HTML/CSS;JavaScript;Python;SQL</v>
      </c>
    </row>
    <row r="7990">
      <c r="A7990" s="3">
        <v>7989.0</v>
      </c>
      <c r="B7990" s="4" t="str">
        <f>IFERROR(__xludf.DUMMYFUNCTION("""COMPUTED_VALUE"""),"Bash/Shell/PowerShell;C;C++;C#;Dart;HTML/CSS;JavaScript;Python;R;TypeScript;Other(s):")</f>
        <v>Bash/Shell/PowerShell;C;C++;C#;Dart;HTML/CSS;JavaScript;Python;R;TypeScript;Other(s):</v>
      </c>
    </row>
    <row r="7991">
      <c r="A7991" s="3">
        <v>7990.0</v>
      </c>
      <c r="B7991" s="4" t="str">
        <f>IFERROR(__xludf.DUMMYFUNCTION("""COMPUTED_VALUE"""),"Bash/Shell/PowerShell;C#;HTML/CSS;JavaScript;PHP;SQL")</f>
        <v>Bash/Shell/PowerShell;C#;HTML/CSS;JavaScript;PHP;SQL</v>
      </c>
    </row>
    <row r="7992">
      <c r="A7992" s="3">
        <v>7991.0</v>
      </c>
      <c r="B7992" s="4" t="str">
        <f>IFERROR(__xludf.DUMMYFUNCTION("""COMPUTED_VALUE"""),"JavaScript;Python")</f>
        <v>JavaScript;Python</v>
      </c>
    </row>
    <row r="7993">
      <c r="A7993" s="3">
        <v>7992.0</v>
      </c>
      <c r="B7993" s="4" t="str">
        <f>IFERROR(__xludf.DUMMYFUNCTION("""COMPUTED_VALUE"""),"Assembly;Bash/Shell/PowerShell;C;C++;Java;Python;Other(s):")</f>
        <v>Assembly;Bash/Shell/PowerShell;C;C++;Java;Python;Other(s):</v>
      </c>
    </row>
    <row r="7994">
      <c r="A7994" s="3">
        <v>7993.0</v>
      </c>
      <c r="B7994" s="4" t="str">
        <f>IFERROR(__xludf.DUMMYFUNCTION("""COMPUTED_VALUE"""),"Assembly;C++;Go;Python;SQL;Swift;TypeScript;WebAssembly")</f>
        <v>Assembly;C++;Go;Python;SQL;Swift;TypeScript;WebAssembly</v>
      </c>
    </row>
    <row r="7995">
      <c r="A7995" s="3">
        <v>7994.0</v>
      </c>
      <c r="B7995" s="4" t="str">
        <f>IFERROR(__xludf.DUMMYFUNCTION("""COMPUTED_VALUE"""),"Assembly;C;C++;C#;HTML/CSS;Java;JavaScript;Objective-C;PHP;Python;Rust;SQL")</f>
        <v>Assembly;C;C++;C#;HTML/CSS;Java;JavaScript;Objective-C;PHP;Python;Rust;SQL</v>
      </c>
    </row>
    <row r="7996">
      <c r="A7996" s="3">
        <v>7995.0</v>
      </c>
      <c r="B7996" s="4" t="str">
        <f>IFERROR(__xludf.DUMMYFUNCTION("""COMPUTED_VALUE"""),"HTML/CSS;JavaScript;PHP;SQL")</f>
        <v>HTML/CSS;JavaScript;PHP;SQL</v>
      </c>
    </row>
    <row r="7997">
      <c r="A7997" s="3">
        <v>7996.0</v>
      </c>
      <c r="B7997" s="4" t="str">
        <f>IFERROR(__xludf.DUMMYFUNCTION("""COMPUTED_VALUE"""),"C++")</f>
        <v>C++</v>
      </c>
    </row>
    <row r="7998">
      <c r="A7998" s="3">
        <v>7997.0</v>
      </c>
      <c r="B7998" s="4" t="str">
        <f>IFERROR(__xludf.DUMMYFUNCTION("""COMPUTED_VALUE"""),"HTML/CSS;JavaScript")</f>
        <v>HTML/CSS;JavaScript</v>
      </c>
    </row>
    <row r="7999">
      <c r="A7999" s="3">
        <v>7998.0</v>
      </c>
      <c r="B7999" s="4" t="str">
        <f>IFERROR(__xludf.DUMMYFUNCTION("""COMPUTED_VALUE"""),"Bash/Shell/PowerShell;C;C++;HTML/CSS;Java;JavaScript;PHP;Python;SQL")</f>
        <v>Bash/Shell/PowerShell;C;C++;HTML/CSS;Java;JavaScript;PHP;Python;SQL</v>
      </c>
    </row>
    <row r="8000">
      <c r="A8000" s="3">
        <v>7999.0</v>
      </c>
      <c r="B8000" s="4" t="str">
        <f>IFERROR(__xludf.DUMMYFUNCTION("""COMPUTED_VALUE"""),"JavaScript;PHP;SQL")</f>
        <v>JavaScript;PHP;SQL</v>
      </c>
    </row>
    <row r="8001">
      <c r="A8001" s="3">
        <v>8000.0</v>
      </c>
      <c r="B8001" s="4" t="str">
        <f>IFERROR(__xludf.DUMMYFUNCTION("""COMPUTED_VALUE"""),"Bash/Shell/PowerShell;C++")</f>
        <v>Bash/Shell/PowerShell;C++</v>
      </c>
    </row>
    <row r="8002">
      <c r="A8002" s="3">
        <v>8001.0</v>
      </c>
      <c r="B8002" s="4" t="str">
        <f>IFERROR(__xludf.DUMMYFUNCTION("""COMPUTED_VALUE"""),"HTML/CSS;JavaScript;PHP")</f>
        <v>HTML/CSS;JavaScript;PHP</v>
      </c>
    </row>
    <row r="8003">
      <c r="A8003" s="3">
        <v>8002.0</v>
      </c>
      <c r="B8003" s="4" t="str">
        <f>IFERROR(__xludf.DUMMYFUNCTION("""COMPUTED_VALUE"""),"C;C++;C#;HTML/CSS;Java;JavaScript;Python;SQL;Other(s):")</f>
        <v>C;C++;C#;HTML/CSS;Java;JavaScript;Python;SQL;Other(s):</v>
      </c>
    </row>
    <row r="8004">
      <c r="A8004" s="3">
        <v>8003.0</v>
      </c>
      <c r="B8004" s="4" t="str">
        <f>IFERROR(__xludf.DUMMYFUNCTION("""COMPUTED_VALUE"""),"C#;Python;SQL")</f>
        <v>C#;Python;SQL</v>
      </c>
    </row>
    <row r="8005">
      <c r="A8005" s="3">
        <v>8004.0</v>
      </c>
      <c r="B8005" s="4" t="str">
        <f>IFERROR(__xludf.DUMMYFUNCTION("""COMPUTED_VALUE"""),"Bash/Shell/PowerShell;C++;Java;Python")</f>
        <v>Bash/Shell/PowerShell;C++;Java;Python</v>
      </c>
    </row>
    <row r="8006">
      <c r="A8006" s="3">
        <v>8005.0</v>
      </c>
      <c r="B8006" s="4" t="str">
        <f>IFERROR(__xludf.DUMMYFUNCTION("""COMPUTED_VALUE"""),"Bash/Shell/PowerShell;C#;HTML/CSS;Java;JavaScript;PHP;SQL")</f>
        <v>Bash/Shell/PowerShell;C#;HTML/CSS;Java;JavaScript;PHP;SQL</v>
      </c>
    </row>
    <row r="8007">
      <c r="A8007" s="3">
        <v>8006.0</v>
      </c>
      <c r="B8007" s="4" t="str">
        <f>IFERROR(__xludf.DUMMYFUNCTION("""COMPUTED_VALUE"""),"Assembly;C;C++;HTML/CSS;PHP;Python;SQL;Other(s):")</f>
        <v>Assembly;C;C++;HTML/CSS;PHP;Python;SQL;Other(s):</v>
      </c>
    </row>
    <row r="8008">
      <c r="A8008" s="3">
        <v>8007.0</v>
      </c>
      <c r="B8008" s="4" t="str">
        <f>IFERROR(__xludf.DUMMYFUNCTION("""COMPUTED_VALUE"""),"C#;Java;SQL;VBA")</f>
        <v>C#;Java;SQL;VBA</v>
      </c>
    </row>
    <row r="8009">
      <c r="A8009" s="3">
        <v>8008.0</v>
      </c>
      <c r="B8009" s="4" t="str">
        <f>IFERROR(__xludf.DUMMYFUNCTION("""COMPUTED_VALUE"""),"Bash/Shell/PowerShell;Dart;Go;HTML/CSS;JavaScript;Python;Ruby;SQL;TypeScript")</f>
        <v>Bash/Shell/PowerShell;Dart;Go;HTML/CSS;JavaScript;Python;Ruby;SQL;TypeScript</v>
      </c>
    </row>
    <row r="8010">
      <c r="A8010" s="3">
        <v>8009.0</v>
      </c>
      <c r="B8010" s="4" t="str">
        <f>IFERROR(__xludf.DUMMYFUNCTION("""COMPUTED_VALUE"""),"C#;HTML/CSS;JavaScript;SQL;TypeScript")</f>
        <v>C#;HTML/CSS;JavaScript;SQL;TypeScript</v>
      </c>
    </row>
    <row r="8011">
      <c r="A8011" s="3">
        <v>8010.0</v>
      </c>
      <c r="B8011" s="4" t="str">
        <f>IFERROR(__xludf.DUMMYFUNCTION("""COMPUTED_VALUE"""),"C;C++;C#;HTML/CSS;JavaScript;Python")</f>
        <v>C;C++;C#;HTML/CSS;JavaScript;Python</v>
      </c>
    </row>
    <row r="8012">
      <c r="A8012" s="3">
        <v>8011.0</v>
      </c>
      <c r="B8012" s="4" t="str">
        <f>IFERROR(__xludf.DUMMYFUNCTION("""COMPUTED_VALUE"""),"HTML/CSS;Java;JavaScript;Ruby;TypeScript")</f>
        <v>HTML/CSS;Java;JavaScript;Ruby;TypeScript</v>
      </c>
    </row>
    <row r="8013">
      <c r="A8013" s="3">
        <v>8012.0</v>
      </c>
      <c r="B8013" s="4" t="str">
        <f>IFERROR(__xludf.DUMMYFUNCTION("""COMPUTED_VALUE"""),"HTML/CSS;JavaScript")</f>
        <v>HTML/CSS;JavaScript</v>
      </c>
    </row>
    <row r="8014">
      <c r="A8014" s="3">
        <v>8013.0</v>
      </c>
      <c r="B8014" s="4" t="str">
        <f>IFERROR(__xludf.DUMMYFUNCTION("""COMPUTED_VALUE"""),"C;HTML/CSS;Python;R")</f>
        <v>C;HTML/CSS;Python;R</v>
      </c>
    </row>
    <row r="8015">
      <c r="A8015" s="3">
        <v>8014.0</v>
      </c>
      <c r="B8015" s="4" t="str">
        <f>IFERROR(__xludf.DUMMYFUNCTION("""COMPUTED_VALUE"""),"Assembly;Bash/Shell/PowerShell;C;HTML/CSS;Java;PHP;SQL")</f>
        <v>Assembly;Bash/Shell/PowerShell;C;HTML/CSS;Java;PHP;SQL</v>
      </c>
    </row>
    <row r="8016">
      <c r="A8016" s="3">
        <v>8015.0</v>
      </c>
      <c r="B8016" s="4" t="str">
        <f>IFERROR(__xludf.DUMMYFUNCTION("""COMPUTED_VALUE"""),"Java;JavaScript;TypeScript")</f>
        <v>Java;JavaScript;TypeScript</v>
      </c>
    </row>
    <row r="8017">
      <c r="A8017" s="3">
        <v>8016.0</v>
      </c>
      <c r="B8017" s="4" t="str">
        <f>IFERROR(__xludf.DUMMYFUNCTION("""COMPUTED_VALUE"""),"C#;HTML/CSS;JavaScript;PHP;Python")</f>
        <v>C#;HTML/CSS;JavaScript;PHP;Python</v>
      </c>
    </row>
    <row r="8018">
      <c r="A8018" s="3">
        <v>8017.0</v>
      </c>
      <c r="B8018" s="4" t="str">
        <f>IFERROR(__xludf.DUMMYFUNCTION("""COMPUTED_VALUE"""),"Bash/Shell/PowerShell;C#;HTML/CSS;JavaScript;SQL;TypeScript")</f>
        <v>Bash/Shell/PowerShell;C#;HTML/CSS;JavaScript;SQL;TypeScript</v>
      </c>
    </row>
    <row r="8019">
      <c r="A8019" s="3">
        <v>8018.0</v>
      </c>
      <c r="B8019" s="4" t="str">
        <f>IFERROR(__xludf.DUMMYFUNCTION("""COMPUTED_VALUE"""),"Bash/Shell/PowerShell;HTML/CSS;Java;JavaScript;Python;SQL")</f>
        <v>Bash/Shell/PowerShell;HTML/CSS;Java;JavaScript;Python;SQL</v>
      </c>
    </row>
    <row r="8020">
      <c r="A8020" s="3">
        <v>8019.0</v>
      </c>
      <c r="B8020" s="4" t="str">
        <f>IFERROR(__xludf.DUMMYFUNCTION("""COMPUTED_VALUE"""),"Bash/Shell/PowerShell;C;C++;HTML/CSS;Python")</f>
        <v>Bash/Shell/PowerShell;C;C++;HTML/CSS;Python</v>
      </c>
    </row>
    <row r="8021">
      <c r="A8021" s="3">
        <v>8020.0</v>
      </c>
      <c r="B8021" s="4" t="str">
        <f>IFERROR(__xludf.DUMMYFUNCTION("""COMPUTED_VALUE"""),"HTML/CSS;Ruby;SQL")</f>
        <v>HTML/CSS;Ruby;SQL</v>
      </c>
    </row>
    <row r="8022">
      <c r="A8022" s="3">
        <v>8021.0</v>
      </c>
      <c r="B8022" s="4" t="str">
        <f>IFERROR(__xludf.DUMMYFUNCTION("""COMPUTED_VALUE"""),"HTML/CSS;Java;PHP;SQL")</f>
        <v>HTML/CSS;Java;PHP;SQL</v>
      </c>
    </row>
    <row r="8023">
      <c r="A8023" s="3">
        <v>8022.0</v>
      </c>
      <c r="B8023" s="4" t="str">
        <f>IFERROR(__xludf.DUMMYFUNCTION("""COMPUTED_VALUE"""),"C;Java")</f>
        <v>C;Java</v>
      </c>
    </row>
    <row r="8024">
      <c r="A8024" s="3">
        <v>8023.0</v>
      </c>
      <c r="B8024" s="4" t="str">
        <f>IFERROR(__xludf.DUMMYFUNCTION("""COMPUTED_VALUE"""),"HTML/CSS;JavaScript;PHP;SQL")</f>
        <v>HTML/CSS;JavaScript;PHP;SQL</v>
      </c>
    </row>
    <row r="8025">
      <c r="A8025" s="3">
        <v>8024.0</v>
      </c>
      <c r="B8025" s="4" t="str">
        <f>IFERROR(__xludf.DUMMYFUNCTION("""COMPUTED_VALUE"""),"Java;SQL")</f>
        <v>Java;SQL</v>
      </c>
    </row>
    <row r="8026">
      <c r="A8026" s="3">
        <v>8025.0</v>
      </c>
      <c r="B8026" s="4" t="str">
        <f>IFERROR(__xludf.DUMMYFUNCTION("""COMPUTED_VALUE"""),"Assembly;Bash/Shell/PowerShell;C;C++;C#;HTML/CSS;Java;JavaScript;PHP;SQL;TypeScript;VBA")</f>
        <v>Assembly;Bash/Shell/PowerShell;C;C++;C#;HTML/CSS;Java;JavaScript;PHP;SQL;TypeScript;VBA</v>
      </c>
    </row>
    <row r="8027">
      <c r="A8027" s="3">
        <v>8026.0</v>
      </c>
      <c r="B8027" s="4" t="str">
        <f>IFERROR(__xludf.DUMMYFUNCTION("""COMPUTED_VALUE"""),"JavaScript;Python;Ruby")</f>
        <v>JavaScript;Python;Ruby</v>
      </c>
    </row>
    <row r="8028">
      <c r="A8028" s="3">
        <v>8027.0</v>
      </c>
      <c r="B8028" s="4" t="str">
        <f>IFERROR(__xludf.DUMMYFUNCTION("""COMPUTED_VALUE"""),"JavaScript;Python")</f>
        <v>JavaScript;Python</v>
      </c>
    </row>
    <row r="8029">
      <c r="A8029" s="3">
        <v>8028.0</v>
      </c>
      <c r="B8029" s="4" t="str">
        <f>IFERROR(__xludf.DUMMYFUNCTION("""COMPUTED_VALUE"""),"Java")</f>
        <v>Java</v>
      </c>
    </row>
    <row r="8030">
      <c r="A8030" s="3">
        <v>8029.0</v>
      </c>
      <c r="B8030" s="4" t="str">
        <f>IFERROR(__xludf.DUMMYFUNCTION("""COMPUTED_VALUE"""),"Bash/Shell/PowerShell;C;Java;Python;Swift;Other(s):")</f>
        <v>Bash/Shell/PowerShell;C;Java;Python;Swift;Other(s):</v>
      </c>
    </row>
    <row r="8031">
      <c r="A8031" s="3">
        <v>8030.0</v>
      </c>
      <c r="B8031" s="4" t="str">
        <f>IFERROR(__xludf.DUMMYFUNCTION("""COMPUTED_VALUE"""),"C++;HTML/CSS;JavaScript;Python")</f>
        <v>C++;HTML/CSS;JavaScript;Python</v>
      </c>
    </row>
    <row r="8032">
      <c r="A8032" s="3">
        <v>8031.0</v>
      </c>
      <c r="B8032" s="4" t="str">
        <f>IFERROR(__xludf.DUMMYFUNCTION("""COMPUTED_VALUE"""),"Assembly;Bash/Shell/PowerShell;C;C++;Objective-C;Other(s):")</f>
        <v>Assembly;Bash/Shell/PowerShell;C;C++;Objective-C;Other(s):</v>
      </c>
    </row>
    <row r="8033">
      <c r="A8033" s="3">
        <v>8032.0</v>
      </c>
      <c r="B8033" s="4" t="str">
        <f>IFERROR(__xludf.DUMMYFUNCTION("""COMPUTED_VALUE"""),"Bash/Shell/PowerShell;C;HTML/CSS;JavaScript;PHP;Python;Ruby;Other(s):")</f>
        <v>Bash/Shell/PowerShell;C;HTML/CSS;JavaScript;PHP;Python;Ruby;Other(s):</v>
      </c>
    </row>
    <row r="8034">
      <c r="A8034" s="3">
        <v>8033.0</v>
      </c>
      <c r="B8034" s="4" t="str">
        <f>IFERROR(__xludf.DUMMYFUNCTION("""COMPUTED_VALUE"""),"C#;HTML/CSS;JavaScript;PHP;SQL")</f>
        <v>C#;HTML/CSS;JavaScript;PHP;SQL</v>
      </c>
    </row>
    <row r="8035">
      <c r="A8035" s="3">
        <v>8034.0</v>
      </c>
      <c r="B8035" s="4" t="str">
        <f>IFERROR(__xludf.DUMMYFUNCTION("""COMPUTED_VALUE"""),"Bash/Shell/PowerShell;C#;Java;Python;Scala;SQL")</f>
        <v>Bash/Shell/PowerShell;C#;Java;Python;Scala;SQL</v>
      </c>
    </row>
    <row r="8036">
      <c r="A8036" s="3">
        <v>8035.0</v>
      </c>
      <c r="B8036" s="4" t="str">
        <f>IFERROR(__xludf.DUMMYFUNCTION("""COMPUTED_VALUE"""),"Swift;Other(s):")</f>
        <v>Swift;Other(s):</v>
      </c>
    </row>
    <row r="8037">
      <c r="A8037" s="3">
        <v>8036.0</v>
      </c>
      <c r="B8037" s="4" t="str">
        <f>IFERROR(__xludf.DUMMYFUNCTION("""COMPUTED_VALUE"""),"Python;SQL")</f>
        <v>Python;SQL</v>
      </c>
    </row>
    <row r="8038">
      <c r="A8038" s="3">
        <v>8037.0</v>
      </c>
      <c r="B8038" s="4" t="str">
        <f>IFERROR(__xludf.DUMMYFUNCTION("""COMPUTED_VALUE"""),"Bash/Shell/PowerShell;Go;HTML/CSS;Java;JavaScript;Python;Ruby;TypeScript")</f>
        <v>Bash/Shell/PowerShell;Go;HTML/CSS;Java;JavaScript;Python;Ruby;TypeScript</v>
      </c>
    </row>
    <row r="8039">
      <c r="A8039" s="3">
        <v>8038.0</v>
      </c>
      <c r="B8039" s="4" t="str">
        <f>IFERROR(__xludf.DUMMYFUNCTION("""COMPUTED_VALUE"""),"Assembly;Bash/Shell/PowerShell;C;C++;SQL")</f>
        <v>Assembly;Bash/Shell/PowerShell;C;C++;SQL</v>
      </c>
    </row>
    <row r="8040">
      <c r="A8040" s="3">
        <v>8039.0</v>
      </c>
      <c r="B8040" s="4" t="str">
        <f>IFERROR(__xludf.DUMMYFUNCTION("""COMPUTED_VALUE"""),"C#;HTML/CSS;TypeScript")</f>
        <v>C#;HTML/CSS;TypeScript</v>
      </c>
    </row>
    <row r="8041">
      <c r="A8041" s="3">
        <v>8040.0</v>
      </c>
      <c r="B8041" s="4" t="str">
        <f>IFERROR(__xludf.DUMMYFUNCTION("""COMPUTED_VALUE"""),"C;C++;HTML/CSS;Java;Kotlin")</f>
        <v>C;C++;HTML/CSS;Java;Kotlin</v>
      </c>
    </row>
    <row r="8042">
      <c r="A8042" s="3">
        <v>8041.0</v>
      </c>
      <c r="B8042" s="4" t="str">
        <f>IFERROR(__xludf.DUMMYFUNCTION("""COMPUTED_VALUE"""),"Assembly;C;C++;Elixir;Go;HTML/CSS;Java;Objective-C;Python;Swift")</f>
        <v>Assembly;C;C++;Elixir;Go;HTML/CSS;Java;Objective-C;Python;Swift</v>
      </c>
    </row>
    <row r="8043">
      <c r="A8043" s="3">
        <v>8042.0</v>
      </c>
      <c r="B8043" s="4" t="str">
        <f>IFERROR(__xludf.DUMMYFUNCTION("""COMPUTED_VALUE"""),"Assembly;Bash/Shell/PowerShell;C;C++;Other(s):")</f>
        <v>Assembly;Bash/Shell/PowerShell;C;C++;Other(s):</v>
      </c>
    </row>
    <row r="8044">
      <c r="A8044" s="3">
        <v>8043.0</v>
      </c>
      <c r="B8044" s="4" t="str">
        <f>IFERROR(__xludf.DUMMYFUNCTION("""COMPUTED_VALUE"""),"C++;HTML/CSS;Java;JavaScript;PHP;Python;SQL;Swift")</f>
        <v>C++;HTML/CSS;Java;JavaScript;PHP;Python;SQL;Swift</v>
      </c>
    </row>
    <row r="8045">
      <c r="A8045" s="3">
        <v>8044.0</v>
      </c>
      <c r="B8045" s="4" t="str">
        <f>IFERROR(__xludf.DUMMYFUNCTION("""COMPUTED_VALUE"""),"C;HTML/CSS;JavaScript;PHP;Python;Ruby")</f>
        <v>C;HTML/CSS;JavaScript;PHP;Python;Ruby</v>
      </c>
    </row>
    <row r="8046">
      <c r="A8046" s="3">
        <v>8045.0</v>
      </c>
      <c r="B8046" s="4" t="str">
        <f>IFERROR(__xludf.DUMMYFUNCTION("""COMPUTED_VALUE"""),"Elixir;HTML/CSS;Java;JavaScript;Python;R")</f>
        <v>Elixir;HTML/CSS;Java;JavaScript;Python;R</v>
      </c>
    </row>
    <row r="8047">
      <c r="A8047" s="3">
        <v>8046.0</v>
      </c>
      <c r="B8047" s="4" t="str">
        <f>IFERROR(__xludf.DUMMYFUNCTION("""COMPUTED_VALUE"""),"C;C++;C#;HTML/CSS;JavaScript;SQL")</f>
        <v>C;C++;C#;HTML/CSS;JavaScript;SQL</v>
      </c>
    </row>
    <row r="8048">
      <c r="A8048" s="3">
        <v>8047.0</v>
      </c>
      <c r="B8048" s="4" t="str">
        <f>IFERROR(__xludf.DUMMYFUNCTION("""COMPUTED_VALUE"""),"R;SQL")</f>
        <v>R;SQL</v>
      </c>
    </row>
    <row r="8049">
      <c r="A8049" s="3">
        <v>8048.0</v>
      </c>
      <c r="B8049" s="4" t="str">
        <f>IFERROR(__xludf.DUMMYFUNCTION("""COMPUTED_VALUE"""),"C#;HTML/CSS;JavaScript;SQL")</f>
        <v>C#;HTML/CSS;JavaScript;SQL</v>
      </c>
    </row>
    <row r="8050">
      <c r="A8050" s="3">
        <v>8049.0</v>
      </c>
      <c r="B8050" s="4" t="str">
        <f>IFERROR(__xludf.DUMMYFUNCTION("""COMPUTED_VALUE"""),"C++;C#;HTML/CSS;JavaScript;Python;R;SQL;Other(s):")</f>
        <v>C++;C#;HTML/CSS;JavaScript;Python;R;SQL;Other(s):</v>
      </c>
    </row>
    <row r="8051">
      <c r="A8051" s="3">
        <v>8050.0</v>
      </c>
      <c r="B8051" s="4" t="str">
        <f>IFERROR(__xludf.DUMMYFUNCTION("""COMPUTED_VALUE"""),"C++;JavaScript;Python;TypeScript;WebAssembly")</f>
        <v>C++;JavaScript;Python;TypeScript;WebAssembly</v>
      </c>
    </row>
    <row r="8052">
      <c r="A8052" s="3">
        <v>8051.0</v>
      </c>
      <c r="B8052" s="4" t="str">
        <f>IFERROR(__xludf.DUMMYFUNCTION("""COMPUTED_VALUE"""),"C;C++;C#;HTML/CSS;Java;JavaScript;PHP;R;Ruby;SQL;TypeScript")</f>
        <v>C;C++;C#;HTML/CSS;Java;JavaScript;PHP;R;Ruby;SQL;TypeScript</v>
      </c>
    </row>
    <row r="8053">
      <c r="A8053" s="3">
        <v>8052.0</v>
      </c>
      <c r="B8053" s="4" t="str">
        <f>IFERROR(__xludf.DUMMYFUNCTION("""COMPUTED_VALUE"""),"Bash/Shell/PowerShell;C;C++;C#;HTML/CSS;Java;JavaScript;Objective-C;Python;Swift;TypeScript")</f>
        <v>Bash/Shell/PowerShell;C;C++;C#;HTML/CSS;Java;JavaScript;Objective-C;Python;Swift;TypeScript</v>
      </c>
    </row>
    <row r="8054">
      <c r="A8054" s="3">
        <v>8053.0</v>
      </c>
      <c r="B8054" s="4" t="str">
        <f>IFERROR(__xludf.DUMMYFUNCTION("""COMPUTED_VALUE"""),"Bash/Shell/PowerShell;HTML/CSS;Java;JavaScript;Kotlin;Rust")</f>
        <v>Bash/Shell/PowerShell;HTML/CSS;Java;JavaScript;Kotlin;Rust</v>
      </c>
    </row>
    <row r="8055">
      <c r="A8055" s="3">
        <v>8054.0</v>
      </c>
      <c r="B8055" s="4" t="str">
        <f>IFERROR(__xludf.DUMMYFUNCTION("""COMPUTED_VALUE"""),"C;C++;HTML/CSS;JavaScript;PHP;Python")</f>
        <v>C;C++;HTML/CSS;JavaScript;PHP;Python</v>
      </c>
    </row>
    <row r="8056">
      <c r="A8056" s="3">
        <v>8055.0</v>
      </c>
      <c r="B8056" s="4" t="str">
        <f>IFERROR(__xludf.DUMMYFUNCTION("""COMPUTED_VALUE"""),"Bash/Shell/PowerShell;Python")</f>
        <v>Bash/Shell/PowerShell;Python</v>
      </c>
    </row>
    <row r="8057">
      <c r="A8057" s="3">
        <v>8056.0</v>
      </c>
      <c r="B8057" s="4" t="str">
        <f>IFERROR(__xludf.DUMMYFUNCTION("""COMPUTED_VALUE"""),"Assembly;Bash/Shell/PowerShell;C;C++;HTML/CSS;JavaScript;Python;Rust")</f>
        <v>Assembly;Bash/Shell/PowerShell;C;C++;HTML/CSS;JavaScript;Python;Rust</v>
      </c>
    </row>
    <row r="8058">
      <c r="A8058" s="3">
        <v>8057.0</v>
      </c>
      <c r="B8058" s="4" t="str">
        <f>IFERROR(__xludf.DUMMYFUNCTION("""COMPUTED_VALUE"""),"HTML/CSS;Java;Python")</f>
        <v>HTML/CSS;Java;Python</v>
      </c>
    </row>
    <row r="8059">
      <c r="A8059" s="3">
        <v>8058.0</v>
      </c>
      <c r="B8059" s="4" t="str">
        <f>IFERROR(__xludf.DUMMYFUNCTION("""COMPUTED_VALUE"""),"C++;HTML/CSS;JavaScript;PHP;SQL")</f>
        <v>C++;HTML/CSS;JavaScript;PHP;SQL</v>
      </c>
    </row>
    <row r="8060">
      <c r="A8060" s="3">
        <v>8059.0</v>
      </c>
      <c r="B8060" s="4" t="str">
        <f>IFERROR(__xludf.DUMMYFUNCTION("""COMPUTED_VALUE"""),"Bash/Shell/PowerShell;C#;HTML/CSS;JavaScript;SQL;Other(s):")</f>
        <v>Bash/Shell/PowerShell;C#;HTML/CSS;JavaScript;SQL;Other(s):</v>
      </c>
    </row>
    <row r="8061">
      <c r="A8061" s="3">
        <v>8060.0</v>
      </c>
      <c r="B8061" s="4" t="str">
        <f>IFERROR(__xludf.DUMMYFUNCTION("""COMPUTED_VALUE"""),"HTML/CSS;Java;JavaScript;SQL")</f>
        <v>HTML/CSS;Java;JavaScript;SQL</v>
      </c>
    </row>
    <row r="8062">
      <c r="A8062" s="3">
        <v>8061.0</v>
      </c>
      <c r="B8062" s="4" t="str">
        <f>IFERROR(__xludf.DUMMYFUNCTION("""COMPUTED_VALUE"""),"C;C++;C#;JavaScript;Objective-C;Other(s):")</f>
        <v>C;C++;C#;JavaScript;Objective-C;Other(s):</v>
      </c>
    </row>
    <row r="8063">
      <c r="A8063" s="3">
        <v>8062.0</v>
      </c>
      <c r="B8063" s="4" t="str">
        <f>IFERROR(__xludf.DUMMYFUNCTION("""COMPUTED_VALUE"""),"Assembly;Bash/Shell/PowerShell;C;Java;Python;Ruby")</f>
        <v>Assembly;Bash/Shell/PowerShell;C;Java;Python;Ruby</v>
      </c>
    </row>
    <row r="8064">
      <c r="A8064" s="3">
        <v>8063.0</v>
      </c>
      <c r="B8064" s="4" t="str">
        <f>IFERROR(__xludf.DUMMYFUNCTION("""COMPUTED_VALUE"""),"C#;HTML/CSS;Java;JavaScript;Kotlin;PHP;Python;SQL;TypeScript")</f>
        <v>C#;HTML/CSS;Java;JavaScript;Kotlin;PHP;Python;SQL;TypeScript</v>
      </c>
    </row>
    <row r="8065">
      <c r="A8065" s="3">
        <v>8064.0</v>
      </c>
      <c r="B8065" s="4" t="str">
        <f>IFERROR(__xludf.DUMMYFUNCTION("""COMPUTED_VALUE"""),"HTML/CSS;Java;JavaScript;Python;SQL;Swift")</f>
        <v>HTML/CSS;Java;JavaScript;Python;SQL;Swift</v>
      </c>
    </row>
    <row r="8066">
      <c r="A8066" s="3">
        <v>8065.0</v>
      </c>
      <c r="B8066" s="4" t="str">
        <f>IFERROR(__xludf.DUMMYFUNCTION("""COMPUTED_VALUE"""),"Go;HTML/CSS;JavaScript;PHP;SQL")</f>
        <v>Go;HTML/CSS;JavaScript;PHP;SQL</v>
      </c>
    </row>
    <row r="8067">
      <c r="A8067" s="3">
        <v>8066.0</v>
      </c>
      <c r="B8067" s="4" t="str">
        <f>IFERROR(__xludf.DUMMYFUNCTION("""COMPUTED_VALUE"""),"C;C#;HTML/CSS;Java;Kotlin;Python;Swift")</f>
        <v>C;C#;HTML/CSS;Java;Kotlin;Python;Swift</v>
      </c>
    </row>
    <row r="8068">
      <c r="A8068" s="3">
        <v>8067.0</v>
      </c>
      <c r="B8068" s="4" t="str">
        <f>IFERROR(__xludf.DUMMYFUNCTION("""COMPUTED_VALUE"""),"C;C++;HTML/CSS;JavaScript")</f>
        <v>C;C++;HTML/CSS;JavaScript</v>
      </c>
    </row>
    <row r="8069">
      <c r="A8069" s="3">
        <v>8068.0</v>
      </c>
      <c r="B8069" s="4" t="str">
        <f>IFERROR(__xludf.DUMMYFUNCTION("""COMPUTED_VALUE"""),"JavaScript;PHP;SQL;Other(s):")</f>
        <v>JavaScript;PHP;SQL;Other(s):</v>
      </c>
    </row>
    <row r="8070">
      <c r="A8070" s="3">
        <v>8069.0</v>
      </c>
      <c r="B8070" s="4" t="str">
        <f>IFERROR(__xludf.DUMMYFUNCTION("""COMPUTED_VALUE"""),"HTML/CSS;JavaScript;PHP;Python")</f>
        <v>HTML/CSS;JavaScript;PHP;Python</v>
      </c>
    </row>
    <row r="8071">
      <c r="A8071" s="3">
        <v>8070.0</v>
      </c>
      <c r="B8071" s="4" t="str">
        <f>IFERROR(__xludf.DUMMYFUNCTION("""COMPUTED_VALUE"""),"Bash/Shell/PowerShell;SQL;Other(s):")</f>
        <v>Bash/Shell/PowerShell;SQL;Other(s):</v>
      </c>
    </row>
    <row r="8072">
      <c r="A8072" s="3">
        <v>8071.0</v>
      </c>
      <c r="B8072" s="4" t="str">
        <f>IFERROR(__xludf.DUMMYFUNCTION("""COMPUTED_VALUE"""),"Bash/Shell/PowerShell;HTML/CSS;JavaScript;Python;SQL")</f>
        <v>Bash/Shell/PowerShell;HTML/CSS;JavaScript;Python;SQL</v>
      </c>
    </row>
    <row r="8073">
      <c r="A8073" s="3">
        <v>8072.0</v>
      </c>
      <c r="B8073" s="4" t="str">
        <f>IFERROR(__xludf.DUMMYFUNCTION("""COMPUTED_VALUE"""),"Bash/Shell/PowerShell;C#;Python;Rust;SQL")</f>
        <v>Bash/Shell/PowerShell;C#;Python;Rust;SQL</v>
      </c>
    </row>
    <row r="8074">
      <c r="A8074" s="3">
        <v>8073.0</v>
      </c>
      <c r="B8074" s="4" t="str">
        <f>IFERROR(__xludf.DUMMYFUNCTION("""COMPUTED_VALUE"""),"Bash/Shell/PowerShell;C;Go;HTML/CSS;JavaScript;Python;Scala")</f>
        <v>Bash/Shell/PowerShell;C;Go;HTML/CSS;JavaScript;Python;Scala</v>
      </c>
    </row>
    <row r="8075">
      <c r="A8075" s="3">
        <v>8074.0</v>
      </c>
      <c r="B8075" s="4" t="str">
        <f>IFERROR(__xludf.DUMMYFUNCTION("""COMPUTED_VALUE"""),"Ruby;Scala")</f>
        <v>Ruby;Scala</v>
      </c>
    </row>
    <row r="8076">
      <c r="A8076" s="3">
        <v>8075.0</v>
      </c>
      <c r="B8076" s="4" t="str">
        <f>IFERROR(__xludf.DUMMYFUNCTION("""COMPUTED_VALUE"""),"Python;VBA")</f>
        <v>Python;VBA</v>
      </c>
    </row>
    <row r="8077">
      <c r="A8077" s="3">
        <v>8076.0</v>
      </c>
      <c r="B8077" s="4" t="str">
        <f>IFERROR(__xludf.DUMMYFUNCTION("""COMPUTED_VALUE"""),"Bash/Shell/PowerShell;C;C++;HTML/CSS;Java;JavaScript;SQL")</f>
        <v>Bash/Shell/PowerShell;C;C++;HTML/CSS;Java;JavaScript;SQL</v>
      </c>
    </row>
    <row r="8078">
      <c r="A8078" s="3">
        <v>8077.0</v>
      </c>
      <c r="B8078" s="4" t="str">
        <f>IFERROR(__xludf.DUMMYFUNCTION("""COMPUTED_VALUE"""),"C#;Java;JavaScript;Python;TypeScript")</f>
        <v>C#;Java;JavaScript;Python;TypeScript</v>
      </c>
    </row>
    <row r="8079">
      <c r="A8079" s="3">
        <v>8078.0</v>
      </c>
      <c r="B8079" s="4" t="str">
        <f>IFERROR(__xludf.DUMMYFUNCTION("""COMPUTED_VALUE"""),"C#;HTML/CSS;JavaScript;SQL;VBA;Other(s):")</f>
        <v>C#;HTML/CSS;JavaScript;SQL;VBA;Other(s):</v>
      </c>
    </row>
    <row r="8080">
      <c r="A8080" s="3">
        <v>8079.0</v>
      </c>
      <c r="B8080" s="4" t="str">
        <f>IFERROR(__xludf.DUMMYFUNCTION("""COMPUTED_VALUE"""),"Bash/Shell/PowerShell;HTML/CSS;Java;JavaScript;PHP;SQL")</f>
        <v>Bash/Shell/PowerShell;HTML/CSS;Java;JavaScript;PHP;SQL</v>
      </c>
    </row>
    <row r="8081">
      <c r="A8081" s="3">
        <v>8080.0</v>
      </c>
      <c r="B8081" s="4" t="str">
        <f>IFERROR(__xludf.DUMMYFUNCTION("""COMPUTED_VALUE"""),"Java;SQL")</f>
        <v>Java;SQL</v>
      </c>
    </row>
    <row r="8082">
      <c r="A8082" s="3">
        <v>8081.0</v>
      </c>
      <c r="B8082" s="4" t="str">
        <f>IFERROR(__xludf.DUMMYFUNCTION("""COMPUTED_VALUE"""),"C;C++;C#")</f>
        <v>C;C++;C#</v>
      </c>
    </row>
    <row r="8083">
      <c r="A8083" s="3">
        <v>8082.0</v>
      </c>
      <c r="B8083" s="4" t="str">
        <f>IFERROR(__xludf.DUMMYFUNCTION("""COMPUTED_VALUE"""),"HTML/CSS;JavaScript;Other(s):")</f>
        <v>HTML/CSS;JavaScript;Other(s):</v>
      </c>
    </row>
    <row r="8084">
      <c r="A8084" s="3">
        <v>8083.0</v>
      </c>
      <c r="B8084" s="4" t="str">
        <f>IFERROR(__xludf.DUMMYFUNCTION("""COMPUTED_VALUE"""),"Bash/Shell/PowerShell;HTML/CSS;Java;JavaScript;PHP;SQL;TypeScript")</f>
        <v>Bash/Shell/PowerShell;HTML/CSS;Java;JavaScript;PHP;SQL;TypeScript</v>
      </c>
    </row>
    <row r="8085">
      <c r="A8085" s="3">
        <v>8084.0</v>
      </c>
      <c r="B8085" s="4" t="str">
        <f>IFERROR(__xludf.DUMMYFUNCTION("""COMPUTED_VALUE"""),"Java;JavaScript;Ruby;SQL;TypeScript")</f>
        <v>Java;JavaScript;Ruby;SQL;TypeScript</v>
      </c>
    </row>
    <row r="8086">
      <c r="A8086" s="3">
        <v>8085.0</v>
      </c>
      <c r="B8086" s="4" t="str">
        <f>IFERROR(__xludf.DUMMYFUNCTION("""COMPUTED_VALUE"""),"C++;HTML/CSS;Java;JavaScript;TypeScript")</f>
        <v>C++;HTML/CSS;Java;JavaScript;TypeScript</v>
      </c>
    </row>
    <row r="8087">
      <c r="A8087" s="3">
        <v>8086.0</v>
      </c>
      <c r="B8087" s="4" t="str">
        <f>IFERROR(__xludf.DUMMYFUNCTION("""COMPUTED_VALUE"""),"C;C++;HTML/CSS;JavaScript;Python")</f>
        <v>C;C++;HTML/CSS;JavaScript;Python</v>
      </c>
    </row>
    <row r="8088">
      <c r="A8088" s="3">
        <v>8087.0</v>
      </c>
      <c r="B8088" s="4" t="str">
        <f>IFERROR(__xludf.DUMMYFUNCTION("""COMPUTED_VALUE"""),"Java;Python;Ruby;SQL")</f>
        <v>Java;Python;Ruby;SQL</v>
      </c>
    </row>
    <row r="8089">
      <c r="A8089" s="3">
        <v>8088.0</v>
      </c>
      <c r="B8089" s="4" t="str">
        <f>IFERROR(__xludf.DUMMYFUNCTION("""COMPUTED_VALUE"""),"C#;SQL")</f>
        <v>C#;SQL</v>
      </c>
    </row>
    <row r="8090">
      <c r="A8090" s="3">
        <v>8089.0</v>
      </c>
      <c r="B8090" s="4" t="str">
        <f>IFERROR(__xludf.DUMMYFUNCTION("""COMPUTED_VALUE"""),"HTML/CSS;Java;SQL;TypeScript")</f>
        <v>HTML/CSS;Java;SQL;TypeScript</v>
      </c>
    </row>
    <row r="8091">
      <c r="A8091" s="3">
        <v>8090.0</v>
      </c>
      <c r="B8091" s="4" t="str">
        <f>IFERROR(__xludf.DUMMYFUNCTION("""COMPUTED_VALUE"""),"HTML/CSS;Java;JavaScript;PHP;SQL;VBA")</f>
        <v>HTML/CSS;Java;JavaScript;PHP;SQL;VBA</v>
      </c>
    </row>
    <row r="8092">
      <c r="A8092" s="3">
        <v>8091.0</v>
      </c>
      <c r="B8092" s="4" t="str">
        <f>IFERROR(__xludf.DUMMYFUNCTION("""COMPUTED_VALUE"""),"Java;Kotlin")</f>
        <v>Java;Kotlin</v>
      </c>
    </row>
    <row r="8093">
      <c r="A8093" s="3">
        <v>8092.0</v>
      </c>
      <c r="B8093" s="4" t="str">
        <f>IFERROR(__xludf.DUMMYFUNCTION("""COMPUTED_VALUE"""),"HTML/CSS;JavaScript;PHP;SQL")</f>
        <v>HTML/CSS;JavaScript;PHP;SQL</v>
      </c>
    </row>
    <row r="8094">
      <c r="A8094" s="3">
        <v>8093.0</v>
      </c>
      <c r="B8094" s="4" t="str">
        <f>IFERROR(__xludf.DUMMYFUNCTION("""COMPUTED_VALUE"""),"C#;HTML/CSS;JavaScript;Python;SQL")</f>
        <v>C#;HTML/CSS;JavaScript;Python;SQL</v>
      </c>
    </row>
    <row r="8095">
      <c r="A8095" s="3">
        <v>8094.0</v>
      </c>
      <c r="B8095" s="4" t="str">
        <f>IFERROR(__xludf.DUMMYFUNCTION("""COMPUTED_VALUE"""),"C++;HTML/CSS;Java;JavaScript")</f>
        <v>C++;HTML/CSS;Java;JavaScript</v>
      </c>
    </row>
    <row r="8096">
      <c r="A8096" s="3">
        <v>8095.0</v>
      </c>
      <c r="B8096" s="4" t="str">
        <f>IFERROR(__xludf.DUMMYFUNCTION("""COMPUTED_VALUE"""),"HTML/CSS;JavaScript;PHP;SQL")</f>
        <v>HTML/CSS;JavaScript;PHP;SQL</v>
      </c>
    </row>
    <row r="8097">
      <c r="A8097" s="3">
        <v>8096.0</v>
      </c>
      <c r="B8097" s="4" t="str">
        <f>IFERROR(__xludf.DUMMYFUNCTION("""COMPUTED_VALUE"""),"C;Elixir;HTML/CSS;JavaScript;PHP;Rust;SQL;Swift;TypeScript;WebAssembly")</f>
        <v>C;Elixir;HTML/CSS;JavaScript;PHP;Rust;SQL;Swift;TypeScript;WebAssembly</v>
      </c>
    </row>
    <row r="8098">
      <c r="A8098" s="3">
        <v>8097.0</v>
      </c>
      <c r="B8098" s="4" t="str">
        <f>IFERROR(__xludf.DUMMYFUNCTION("""COMPUTED_VALUE"""),"Java")</f>
        <v>Java</v>
      </c>
    </row>
    <row r="8099">
      <c r="A8099" s="3">
        <v>8098.0</v>
      </c>
      <c r="B8099" s="4" t="str">
        <f>IFERROR(__xludf.DUMMYFUNCTION("""COMPUTED_VALUE"""),"HTML/CSS;JavaScript")</f>
        <v>HTML/CSS;JavaScript</v>
      </c>
    </row>
    <row r="8100">
      <c r="A8100" s="3">
        <v>8099.0</v>
      </c>
      <c r="B8100" s="4" t="str">
        <f>IFERROR(__xludf.DUMMYFUNCTION("""COMPUTED_VALUE"""),"C;C++;C#;Java;JavaScript;Objective-C;Swift")</f>
        <v>C;C++;C#;Java;JavaScript;Objective-C;Swift</v>
      </c>
    </row>
    <row r="8101">
      <c r="A8101" s="3">
        <v>8100.0</v>
      </c>
      <c r="B8101" s="4" t="str">
        <f>IFERROR(__xludf.DUMMYFUNCTION("""COMPUTED_VALUE"""),"Assembly")</f>
        <v>Assembly</v>
      </c>
    </row>
    <row r="8102">
      <c r="A8102" s="3">
        <v>8101.0</v>
      </c>
      <c r="B8102" s="4" t="str">
        <f>IFERROR(__xludf.DUMMYFUNCTION("""COMPUTED_VALUE"""),"Python;R")</f>
        <v>Python;R</v>
      </c>
    </row>
    <row r="8103">
      <c r="A8103" s="3">
        <v>8102.0</v>
      </c>
      <c r="B8103" s="4" t="str">
        <f>IFERROR(__xludf.DUMMYFUNCTION("""COMPUTED_VALUE"""),"JavaScript;Python;R")</f>
        <v>JavaScript;Python;R</v>
      </c>
    </row>
    <row r="8104">
      <c r="A8104" s="3">
        <v>8103.0</v>
      </c>
      <c r="B8104" s="4" t="str">
        <f>IFERROR(__xludf.DUMMYFUNCTION("""COMPUTED_VALUE"""),"HTML/CSS;Python;SQL;Swift")</f>
        <v>HTML/CSS;Python;SQL;Swift</v>
      </c>
    </row>
    <row r="8105">
      <c r="A8105" s="3">
        <v>8104.0</v>
      </c>
      <c r="B8105" s="4" t="str">
        <f>IFERROR(__xludf.DUMMYFUNCTION("""COMPUTED_VALUE"""),"Bash/Shell/PowerShell;HTML/CSS;SQL")</f>
        <v>Bash/Shell/PowerShell;HTML/CSS;SQL</v>
      </c>
    </row>
    <row r="8106">
      <c r="A8106" s="3">
        <v>8105.0</v>
      </c>
      <c r="B8106" s="4" t="str">
        <f>IFERROR(__xludf.DUMMYFUNCTION("""COMPUTED_VALUE"""),"Bash/Shell/PowerShell;C++;C#;Go;HTML/CSS;JavaScript;PHP;Python;SQL;TypeScript")</f>
        <v>Bash/Shell/PowerShell;C++;C#;Go;HTML/CSS;JavaScript;PHP;Python;SQL;TypeScript</v>
      </c>
    </row>
    <row r="8107">
      <c r="A8107" s="3">
        <v>8106.0</v>
      </c>
      <c r="B8107" s="4" t="str">
        <f>IFERROR(__xludf.DUMMYFUNCTION("""COMPUTED_VALUE"""),"Bash/Shell/PowerShell;HTML/CSS;Java;JavaScript;SQL;TypeScript")</f>
        <v>Bash/Shell/PowerShell;HTML/CSS;Java;JavaScript;SQL;TypeScript</v>
      </c>
    </row>
    <row r="8108">
      <c r="A8108" s="3">
        <v>8107.0</v>
      </c>
      <c r="B8108" s="4" t="str">
        <f>IFERROR(__xludf.DUMMYFUNCTION("""COMPUTED_VALUE"""),"Java;JavaScript;SQL")</f>
        <v>Java;JavaScript;SQL</v>
      </c>
    </row>
    <row r="8109">
      <c r="A8109" s="3">
        <v>8108.0</v>
      </c>
      <c r="B8109" s="4" t="str">
        <f>IFERROR(__xludf.DUMMYFUNCTION("""COMPUTED_VALUE"""),"C#;Java;JavaScript;Objective-C;SQL")</f>
        <v>C#;Java;JavaScript;Objective-C;SQL</v>
      </c>
    </row>
    <row r="8110">
      <c r="A8110" s="3">
        <v>8109.0</v>
      </c>
      <c r="B8110" s="4" t="str">
        <f>IFERROR(__xludf.DUMMYFUNCTION("""COMPUTED_VALUE"""),"HTML/CSS;JavaScript;PHP")</f>
        <v>HTML/CSS;JavaScript;PHP</v>
      </c>
    </row>
    <row r="8111">
      <c r="A8111" s="3">
        <v>8110.0</v>
      </c>
      <c r="B8111" s="4" t="str">
        <f>IFERROR(__xludf.DUMMYFUNCTION("""COMPUTED_VALUE"""),"HTML/CSS;JavaScript;Python;SQL")</f>
        <v>HTML/CSS;JavaScript;Python;SQL</v>
      </c>
    </row>
    <row r="8112">
      <c r="A8112" s="3">
        <v>8111.0</v>
      </c>
      <c r="B8112" s="4" t="str">
        <f>IFERROR(__xludf.DUMMYFUNCTION("""COMPUTED_VALUE"""),"JavaScript;SQL;Other(s):")</f>
        <v>JavaScript;SQL;Other(s):</v>
      </c>
    </row>
    <row r="8113">
      <c r="A8113" s="3">
        <v>8112.0</v>
      </c>
      <c r="B8113" s="4" t="str">
        <f>IFERROR(__xludf.DUMMYFUNCTION("""COMPUTED_VALUE"""),"Ruby;Swift")</f>
        <v>Ruby;Swift</v>
      </c>
    </row>
    <row r="8114">
      <c r="A8114" s="3">
        <v>8113.0</v>
      </c>
      <c r="B8114" s="4" t="str">
        <f>IFERROR(__xludf.DUMMYFUNCTION("""COMPUTED_VALUE"""),"HTML/CSS;JavaScript")</f>
        <v>HTML/CSS;JavaScript</v>
      </c>
    </row>
    <row r="8115">
      <c r="A8115" s="3">
        <v>8114.0</v>
      </c>
      <c r="B8115" s="4" t="str">
        <f>IFERROR(__xludf.DUMMYFUNCTION("""COMPUTED_VALUE"""),"HTML/CSS;JavaScript;PHP;SQL")</f>
        <v>HTML/CSS;JavaScript;PHP;SQL</v>
      </c>
    </row>
    <row r="8116">
      <c r="A8116" s="3">
        <v>8115.0</v>
      </c>
      <c r="B8116" s="4" t="str">
        <f>IFERROR(__xludf.DUMMYFUNCTION("""COMPUTED_VALUE"""),"Bash/Shell/PowerShell;C#;Java;SQL;TypeScript")</f>
        <v>Bash/Shell/PowerShell;C#;Java;SQL;TypeScript</v>
      </c>
    </row>
    <row r="8117">
      <c r="A8117" s="3">
        <v>8116.0</v>
      </c>
      <c r="B8117" s="4" t="str">
        <f>IFERROR(__xludf.DUMMYFUNCTION("""COMPUTED_VALUE"""),"C#;Java;SQL")</f>
        <v>C#;Java;SQL</v>
      </c>
    </row>
    <row r="8118">
      <c r="A8118" s="3">
        <v>8117.0</v>
      </c>
      <c r="B8118" s="4" t="str">
        <f>IFERROR(__xludf.DUMMYFUNCTION("""COMPUTED_VALUE"""),"JavaScript;PHP;TypeScript")</f>
        <v>JavaScript;PHP;TypeScript</v>
      </c>
    </row>
    <row r="8119">
      <c r="A8119" s="3">
        <v>8118.0</v>
      </c>
      <c r="B8119" s="4" t="str">
        <f>IFERROR(__xludf.DUMMYFUNCTION("""COMPUTED_VALUE"""),"C;C++;HTML/CSS;Java;JavaScript;PHP;Python;Other(s):")</f>
        <v>C;C++;HTML/CSS;Java;JavaScript;PHP;Python;Other(s):</v>
      </c>
    </row>
    <row r="8120">
      <c r="A8120" s="3">
        <v>8119.0</v>
      </c>
      <c r="B8120" s="4" t="str">
        <f>IFERROR(__xludf.DUMMYFUNCTION("""COMPUTED_VALUE"""),"C#;HTML/CSS;JavaScript;SQL")</f>
        <v>C#;HTML/CSS;JavaScript;SQL</v>
      </c>
    </row>
    <row r="8121">
      <c r="A8121" s="3">
        <v>8120.0</v>
      </c>
      <c r="B8121" s="4" t="str">
        <f>IFERROR(__xludf.DUMMYFUNCTION("""COMPUTED_VALUE"""),"Bash/Shell/PowerShell;C;C++;HTML/CSS;JavaScript;Ruby;SQL")</f>
        <v>Bash/Shell/PowerShell;C;C++;HTML/CSS;JavaScript;Ruby;SQL</v>
      </c>
    </row>
    <row r="8122">
      <c r="A8122" s="3">
        <v>8121.0</v>
      </c>
      <c r="B8122" s="4" t="str">
        <f>IFERROR(__xludf.DUMMYFUNCTION("""COMPUTED_VALUE"""),"Bash/Shell/PowerShell;HTML/CSS;JavaScript;R;SQL;VBA")</f>
        <v>Bash/Shell/PowerShell;HTML/CSS;JavaScript;R;SQL;VBA</v>
      </c>
    </row>
    <row r="8123">
      <c r="A8123" s="3">
        <v>8122.0</v>
      </c>
      <c r="B8123" s="4" t="str">
        <f>IFERROR(__xludf.DUMMYFUNCTION("""COMPUTED_VALUE"""),"Java;Python")</f>
        <v>Java;Python</v>
      </c>
    </row>
    <row r="8124">
      <c r="A8124" s="3">
        <v>8123.0</v>
      </c>
      <c r="B8124" s="4" t="str">
        <f>IFERROR(__xludf.DUMMYFUNCTION("""COMPUTED_VALUE"""),"HTML/CSS;Java;Kotlin;Objective-C;PHP;SQL;Swift")</f>
        <v>HTML/CSS;Java;Kotlin;Objective-C;PHP;SQL;Swift</v>
      </c>
    </row>
    <row r="8125">
      <c r="A8125" s="3">
        <v>8124.0</v>
      </c>
      <c r="B8125" s="4" t="str">
        <f>IFERROR(__xludf.DUMMYFUNCTION("""COMPUTED_VALUE"""),"Bash/Shell/PowerShell;HTML/CSS;Java;JavaScript;SQL")</f>
        <v>Bash/Shell/PowerShell;HTML/CSS;Java;JavaScript;SQL</v>
      </c>
    </row>
    <row r="8126">
      <c r="A8126" s="3">
        <v>8125.0</v>
      </c>
      <c r="B8126" s="4" t="str">
        <f>IFERROR(__xludf.DUMMYFUNCTION("""COMPUTED_VALUE"""),"Bash/Shell/PowerShell;Go;Java;PHP;Python;SQL")</f>
        <v>Bash/Shell/PowerShell;Go;Java;PHP;Python;SQL</v>
      </c>
    </row>
    <row r="8127">
      <c r="A8127" s="3">
        <v>8126.0</v>
      </c>
      <c r="B8127" s="4" t="str">
        <f>IFERROR(__xludf.DUMMYFUNCTION("""COMPUTED_VALUE"""),"Bash/Shell/PowerShell;C#;Python;SQL;Swift;Other(s):")</f>
        <v>Bash/Shell/PowerShell;C#;Python;SQL;Swift;Other(s):</v>
      </c>
    </row>
    <row r="8128">
      <c r="A8128" s="3">
        <v>8127.0</v>
      </c>
      <c r="B8128" s="4" t="str">
        <f>IFERROR(__xludf.DUMMYFUNCTION("""COMPUTED_VALUE"""),"HTML/CSS;JavaScript;PHP;SQL;Other(s):")</f>
        <v>HTML/CSS;JavaScript;PHP;SQL;Other(s):</v>
      </c>
    </row>
    <row r="8129">
      <c r="A8129" s="3">
        <v>8128.0</v>
      </c>
      <c r="B8129" s="4" t="str">
        <f>IFERROR(__xludf.DUMMYFUNCTION("""COMPUTED_VALUE"""),"Java;SQL")</f>
        <v>Java;SQL</v>
      </c>
    </row>
    <row r="8130">
      <c r="A8130" s="3">
        <v>8129.0</v>
      </c>
      <c r="B8130" s="4" t="str">
        <f>IFERROR(__xludf.DUMMYFUNCTION("""COMPUTED_VALUE"""),"C++;C#;HTML/CSS;JavaScript;SQL;TypeScript")</f>
        <v>C++;C#;HTML/CSS;JavaScript;SQL;TypeScript</v>
      </c>
    </row>
    <row r="8131">
      <c r="A8131" s="3">
        <v>8130.0</v>
      </c>
      <c r="B8131" s="4" t="str">
        <f>IFERROR(__xludf.DUMMYFUNCTION("""COMPUTED_VALUE"""),"C#;HTML/CSS;JavaScript;SQL;VBA")</f>
        <v>C#;HTML/CSS;JavaScript;SQL;VBA</v>
      </c>
    </row>
    <row r="8132">
      <c r="A8132" s="3">
        <v>8131.0</v>
      </c>
      <c r="B8132" s="4" t="str">
        <f>IFERROR(__xludf.DUMMYFUNCTION("""COMPUTED_VALUE"""),"C;C#;HTML/CSS")</f>
        <v>C;C#;HTML/CSS</v>
      </c>
    </row>
    <row r="8133">
      <c r="A8133" s="3">
        <v>8132.0</v>
      </c>
      <c r="B8133" s="4" t="str">
        <f>IFERROR(__xludf.DUMMYFUNCTION("""COMPUTED_VALUE"""),"Bash/Shell/PowerShell;HTML/CSS;JavaScript;Kotlin;Objective-C;SQL;Swift;TypeScript")</f>
        <v>Bash/Shell/PowerShell;HTML/CSS;JavaScript;Kotlin;Objective-C;SQL;Swift;TypeScript</v>
      </c>
    </row>
    <row r="8134">
      <c r="A8134" s="3">
        <v>8133.0</v>
      </c>
      <c r="B8134" s="4" t="str">
        <f>IFERROR(__xludf.DUMMYFUNCTION("""COMPUTED_VALUE"""),"Bash/Shell/PowerShell;C#;HTML/CSS;JavaScript;PHP;SQL")</f>
        <v>Bash/Shell/PowerShell;C#;HTML/CSS;JavaScript;PHP;SQL</v>
      </c>
    </row>
    <row r="8135">
      <c r="A8135" s="3">
        <v>8134.0</v>
      </c>
      <c r="B8135" s="4" t="str">
        <f>IFERROR(__xludf.DUMMYFUNCTION("""COMPUTED_VALUE"""),"HTML/CSS;Java;JavaScript;PHP;SQL;TypeScript")</f>
        <v>HTML/CSS;Java;JavaScript;PHP;SQL;TypeScript</v>
      </c>
    </row>
    <row r="8136">
      <c r="A8136" s="3">
        <v>8135.0</v>
      </c>
      <c r="B8136" s="4" t="str">
        <f>IFERROR(__xludf.DUMMYFUNCTION("""COMPUTED_VALUE"""),"HTML/CSS;Java;JavaScript")</f>
        <v>HTML/CSS;Java;JavaScript</v>
      </c>
    </row>
    <row r="8137">
      <c r="A8137" s="3">
        <v>8136.0</v>
      </c>
      <c r="B8137" s="4" t="str">
        <f>IFERROR(__xludf.DUMMYFUNCTION("""COMPUTED_VALUE"""),"C;HTML/CSS;JavaScript;Objective-C;PHP;Python")</f>
        <v>C;HTML/CSS;JavaScript;Objective-C;PHP;Python</v>
      </c>
    </row>
    <row r="8138">
      <c r="A8138" s="3">
        <v>8137.0</v>
      </c>
      <c r="B8138" s="4" t="str">
        <f>IFERROR(__xludf.DUMMYFUNCTION("""COMPUTED_VALUE"""),"Assembly;C#;Erlang;Java;SQL")</f>
        <v>Assembly;C#;Erlang;Java;SQL</v>
      </c>
    </row>
    <row r="8139">
      <c r="A8139" s="3">
        <v>8138.0</v>
      </c>
      <c r="B8139" s="4" t="str">
        <f>IFERROR(__xludf.DUMMYFUNCTION("""COMPUTED_VALUE"""),"Python;R")</f>
        <v>Python;R</v>
      </c>
    </row>
    <row r="8140">
      <c r="A8140" s="3">
        <v>8139.0</v>
      </c>
      <c r="B8140" s="4" t="str">
        <f>IFERROR(__xludf.DUMMYFUNCTION("""COMPUTED_VALUE"""),"C;C++;Python")</f>
        <v>C;C++;Python</v>
      </c>
    </row>
    <row r="8141">
      <c r="A8141" s="3">
        <v>8140.0</v>
      </c>
      <c r="B8141" s="4" t="str">
        <f>IFERROR(__xludf.DUMMYFUNCTION("""COMPUTED_VALUE"""),"Bash/Shell/PowerShell;C;C++;Java;Kotlin;Swift")</f>
        <v>Bash/Shell/PowerShell;C;C++;Java;Kotlin;Swift</v>
      </c>
    </row>
    <row r="8142">
      <c r="A8142" s="3">
        <v>8141.0</v>
      </c>
      <c r="B8142" s="4" t="str">
        <f>IFERROR(__xludf.DUMMYFUNCTION("""COMPUTED_VALUE"""),"Bash/Shell/PowerShell;C++;C#;HTML/CSS;JavaScript;PHP;SQL")</f>
        <v>Bash/Shell/PowerShell;C++;C#;HTML/CSS;JavaScript;PHP;SQL</v>
      </c>
    </row>
    <row r="8143">
      <c r="A8143" s="3">
        <v>8142.0</v>
      </c>
      <c r="B8143" s="4" t="str">
        <f>IFERROR(__xludf.DUMMYFUNCTION("""COMPUTED_VALUE"""),"HTML/CSS;JavaScript;PHP;SQL")</f>
        <v>HTML/CSS;JavaScript;PHP;SQL</v>
      </c>
    </row>
    <row r="8144">
      <c r="A8144" s="3">
        <v>8143.0</v>
      </c>
      <c r="B8144" s="4" t="str">
        <f>IFERROR(__xludf.DUMMYFUNCTION("""COMPUTED_VALUE"""),"Bash/Shell/PowerShell;C++;C#;JavaScript;Python")</f>
        <v>Bash/Shell/PowerShell;C++;C#;JavaScript;Python</v>
      </c>
    </row>
    <row r="8145">
      <c r="A8145" s="3">
        <v>8144.0</v>
      </c>
      <c r="B8145" s="4" t="str">
        <f>IFERROR(__xludf.DUMMYFUNCTION("""COMPUTED_VALUE"""),"Assembly;JavaScript;Python")</f>
        <v>Assembly;JavaScript;Python</v>
      </c>
    </row>
    <row r="8146">
      <c r="A8146" s="3">
        <v>8145.0</v>
      </c>
      <c r="B8146" s="4" t="str">
        <f>IFERROR(__xludf.DUMMYFUNCTION("""COMPUTED_VALUE"""),"Python;R")</f>
        <v>Python;R</v>
      </c>
    </row>
    <row r="8147">
      <c r="A8147" s="3">
        <v>8146.0</v>
      </c>
      <c r="B8147" s="4" t="str">
        <f>IFERROR(__xludf.DUMMYFUNCTION("""COMPUTED_VALUE"""),"C#;HTML/CSS;JavaScript;SQL;TypeScript")</f>
        <v>C#;HTML/CSS;JavaScript;SQL;TypeScript</v>
      </c>
    </row>
    <row r="8148">
      <c r="A8148" s="3">
        <v>8147.0</v>
      </c>
      <c r="B8148" s="4" t="str">
        <f>IFERROR(__xludf.DUMMYFUNCTION("""COMPUTED_VALUE"""),"Java;JavaScript")</f>
        <v>Java;JavaScript</v>
      </c>
    </row>
    <row r="8149">
      <c r="A8149" s="3">
        <v>8148.0</v>
      </c>
      <c r="B8149" s="4" t="str">
        <f>IFERROR(__xludf.DUMMYFUNCTION("""COMPUTED_VALUE"""),"Python")</f>
        <v>Python</v>
      </c>
    </row>
    <row r="8150">
      <c r="A8150" s="3">
        <v>8149.0</v>
      </c>
      <c r="B8150" s="4" t="str">
        <f>IFERROR(__xludf.DUMMYFUNCTION("""COMPUTED_VALUE"""),"JavaScript;TypeScript;WebAssembly")</f>
        <v>JavaScript;TypeScript;WebAssembly</v>
      </c>
    </row>
    <row r="8151">
      <c r="A8151" s="3">
        <v>8150.0</v>
      </c>
      <c r="B8151" s="4" t="str">
        <f>IFERROR(__xludf.DUMMYFUNCTION("""COMPUTED_VALUE"""),"JavaScript;PHP")</f>
        <v>JavaScript;PHP</v>
      </c>
    </row>
    <row r="8152">
      <c r="A8152" s="3">
        <v>8151.0</v>
      </c>
      <c r="B8152" s="4" t="str">
        <f>IFERROR(__xludf.DUMMYFUNCTION("""COMPUTED_VALUE"""),"Clojure")</f>
        <v>Clojure</v>
      </c>
    </row>
    <row r="8153">
      <c r="A8153" s="3">
        <v>8152.0</v>
      </c>
      <c r="B8153" s="4" t="str">
        <f>IFERROR(__xludf.DUMMYFUNCTION("""COMPUTED_VALUE"""),"HTML/CSS;Java;JavaScript;SQL;Other(s):")</f>
        <v>HTML/CSS;Java;JavaScript;SQL;Other(s):</v>
      </c>
    </row>
    <row r="8154">
      <c r="A8154" s="3">
        <v>8153.0</v>
      </c>
      <c r="B8154" s="4" t="str">
        <f>IFERROR(__xludf.DUMMYFUNCTION("""COMPUTED_VALUE"""),"Bash/Shell/PowerShell;C;C++;Clojure;HTML/CSS;JavaScript;Python;SQL;TypeScript")</f>
        <v>Bash/Shell/PowerShell;C;C++;Clojure;HTML/CSS;JavaScript;Python;SQL;TypeScript</v>
      </c>
    </row>
    <row r="8155">
      <c r="A8155" s="3">
        <v>8154.0</v>
      </c>
      <c r="B8155" s="4" t="str">
        <f>IFERROR(__xludf.DUMMYFUNCTION("""COMPUTED_VALUE"""),"Bash/Shell/PowerShell;C++;C#;HTML/CSS;JavaScript;Swift")</f>
        <v>Bash/Shell/PowerShell;C++;C#;HTML/CSS;JavaScript;Swift</v>
      </c>
    </row>
    <row r="8156">
      <c r="A8156" s="3">
        <v>8155.0</v>
      </c>
      <c r="B8156" s="4" t="str">
        <f>IFERROR(__xludf.DUMMYFUNCTION("""COMPUTED_VALUE"""),"C;Python")</f>
        <v>C;Python</v>
      </c>
    </row>
    <row r="8157">
      <c r="A8157" s="3">
        <v>8156.0</v>
      </c>
      <c r="B8157" s="4" t="str">
        <f>IFERROR(__xludf.DUMMYFUNCTION("""COMPUTED_VALUE"""),"HTML/CSS;Java;JavaScript;SQL")</f>
        <v>HTML/CSS;Java;JavaScript;SQL</v>
      </c>
    </row>
    <row r="8158">
      <c r="A8158" s="3">
        <v>8157.0</v>
      </c>
      <c r="B8158" s="4" t="str">
        <f>IFERROR(__xludf.DUMMYFUNCTION("""COMPUTED_VALUE"""),"Dart;HTML/CSS;Java;JavaScript;Kotlin;Swift")</f>
        <v>Dart;HTML/CSS;Java;JavaScript;Kotlin;Swift</v>
      </c>
    </row>
    <row r="8159">
      <c r="A8159" s="3">
        <v>8158.0</v>
      </c>
      <c r="B8159" s="4" t="str">
        <f>IFERROR(__xludf.DUMMYFUNCTION("""COMPUTED_VALUE"""),"Assembly;HTML/CSS;JavaScript;Ruby")</f>
        <v>Assembly;HTML/CSS;JavaScript;Ruby</v>
      </c>
    </row>
    <row r="8160">
      <c r="A8160" s="3">
        <v>8159.0</v>
      </c>
      <c r="B8160" s="4" t="str">
        <f>IFERROR(__xludf.DUMMYFUNCTION("""COMPUTED_VALUE"""),"HTML/CSS;JavaScript")</f>
        <v>HTML/CSS;JavaScript</v>
      </c>
    </row>
    <row r="8161">
      <c r="A8161" s="3">
        <v>8160.0</v>
      </c>
      <c r="B8161" s="4" t="str">
        <f>IFERROR(__xludf.DUMMYFUNCTION("""COMPUTED_VALUE"""),"Bash/Shell/PowerShell;C#;HTML/CSS;JavaScript;PHP;SQL;TypeScript")</f>
        <v>Bash/Shell/PowerShell;C#;HTML/CSS;JavaScript;PHP;SQL;TypeScript</v>
      </c>
    </row>
    <row r="8162">
      <c r="A8162" s="3">
        <v>8161.0</v>
      </c>
      <c r="B8162" s="4" t="str">
        <f>IFERROR(__xludf.DUMMYFUNCTION("""COMPUTED_VALUE"""),"C#;HTML/CSS;Java;JavaScript;PHP;SQL")</f>
        <v>C#;HTML/CSS;Java;JavaScript;PHP;SQL</v>
      </c>
    </row>
    <row r="8163">
      <c r="A8163" s="3">
        <v>8162.0</v>
      </c>
      <c r="B8163" s="4" t="str">
        <f>IFERROR(__xludf.DUMMYFUNCTION("""COMPUTED_VALUE"""),"Dart;HTML/CSS;Java;JavaScript;Python")</f>
        <v>Dart;HTML/CSS;Java;JavaScript;Python</v>
      </c>
    </row>
    <row r="8164">
      <c r="A8164" s="3">
        <v>8163.0</v>
      </c>
      <c r="B8164" s="4" t="str">
        <f>IFERROR(__xludf.DUMMYFUNCTION("""COMPUTED_VALUE"""),"Bash/Shell/PowerShell;C;C++;HTML/CSS;Java;JavaScript;PHP;Python;SQL")</f>
        <v>Bash/Shell/PowerShell;C;C++;HTML/CSS;Java;JavaScript;PHP;Python;SQL</v>
      </c>
    </row>
    <row r="8165">
      <c r="A8165" s="3">
        <v>8164.0</v>
      </c>
      <c r="B8165" s="4" t="str">
        <f>IFERROR(__xludf.DUMMYFUNCTION("""COMPUTED_VALUE"""),"Objective-C;Ruby;Swift")</f>
        <v>Objective-C;Ruby;Swift</v>
      </c>
    </row>
    <row r="8166">
      <c r="A8166" s="3">
        <v>8165.0</v>
      </c>
      <c r="B8166" s="4" t="str">
        <f>IFERROR(__xludf.DUMMYFUNCTION("""COMPUTED_VALUE"""),"HTML/CSS;Java;JavaScript;SQL;TypeScript")</f>
        <v>HTML/CSS;Java;JavaScript;SQL;TypeScript</v>
      </c>
    </row>
    <row r="8167">
      <c r="A8167" s="3">
        <v>8166.0</v>
      </c>
      <c r="B8167" s="4" t="str">
        <f>IFERROR(__xludf.DUMMYFUNCTION("""COMPUTED_VALUE"""),"Python")</f>
        <v>Python</v>
      </c>
    </row>
    <row r="8168">
      <c r="A8168" s="3">
        <v>8167.0</v>
      </c>
      <c r="B8168" s="4" t="str">
        <f>IFERROR(__xludf.DUMMYFUNCTION("""COMPUTED_VALUE"""),"C#;HTML/CSS;Java;JavaScript;SQL")</f>
        <v>C#;HTML/CSS;Java;JavaScript;SQL</v>
      </c>
    </row>
    <row r="8169">
      <c r="A8169" s="3">
        <v>8168.0</v>
      </c>
      <c r="B8169" s="4" t="str">
        <f>IFERROR(__xludf.DUMMYFUNCTION("""COMPUTED_VALUE"""),"Bash/Shell/PowerShell;C++;Python;Other(s):")</f>
        <v>Bash/Shell/PowerShell;C++;Python;Other(s):</v>
      </c>
    </row>
    <row r="8170">
      <c r="A8170" s="3">
        <v>8169.0</v>
      </c>
      <c r="B8170" s="4" t="str">
        <f>IFERROR(__xludf.DUMMYFUNCTION("""COMPUTED_VALUE"""),"C++;C#;HTML/CSS;Objective-C;Python;Swift")</f>
        <v>C++;C#;HTML/CSS;Objective-C;Python;Swift</v>
      </c>
    </row>
    <row r="8171">
      <c r="A8171" s="3">
        <v>8170.0</v>
      </c>
      <c r="B8171" s="4" t="str">
        <f>IFERROR(__xludf.DUMMYFUNCTION("""COMPUTED_VALUE"""),"C#;HTML/CSS;JavaScript;SQL;TypeScript")</f>
        <v>C#;HTML/CSS;JavaScript;SQL;TypeScript</v>
      </c>
    </row>
    <row r="8172">
      <c r="A8172" s="3">
        <v>8171.0</v>
      </c>
      <c r="B8172" s="4" t="str">
        <f>IFERROR(__xludf.DUMMYFUNCTION("""COMPUTED_VALUE"""),"HTML/CSS;JavaScript;PHP;SQL;TypeScript")</f>
        <v>HTML/CSS;JavaScript;PHP;SQL;TypeScript</v>
      </c>
    </row>
    <row r="8173">
      <c r="A8173" s="3">
        <v>8172.0</v>
      </c>
      <c r="B8173" s="4" t="str">
        <f>IFERROR(__xludf.DUMMYFUNCTION("""COMPUTED_VALUE"""),"Bash/Shell/PowerShell;Python;R;Ruby;SQL")</f>
        <v>Bash/Shell/PowerShell;Python;R;Ruby;SQL</v>
      </c>
    </row>
    <row r="8174">
      <c r="A8174" s="3">
        <v>8173.0</v>
      </c>
      <c r="B8174" s="4" t="str">
        <f>IFERROR(__xludf.DUMMYFUNCTION("""COMPUTED_VALUE"""),"Java;JavaScript")</f>
        <v>Java;JavaScript</v>
      </c>
    </row>
    <row r="8175">
      <c r="A8175" s="3">
        <v>8174.0</v>
      </c>
      <c r="B8175" s="4" t="str">
        <f>IFERROR(__xludf.DUMMYFUNCTION("""COMPUTED_VALUE"""),"Assembly;C++;HTML/CSS;JavaScript;PHP;SQL")</f>
        <v>Assembly;C++;HTML/CSS;JavaScript;PHP;SQL</v>
      </c>
    </row>
    <row r="8176">
      <c r="A8176" s="3">
        <v>8175.0</v>
      </c>
      <c r="B8176" s="4" t="str">
        <f>IFERROR(__xludf.DUMMYFUNCTION("""COMPUTED_VALUE"""),"Java;Python")</f>
        <v>Java;Python</v>
      </c>
    </row>
    <row r="8177">
      <c r="A8177" s="3">
        <v>8176.0</v>
      </c>
      <c r="B8177" s="4" t="str">
        <f>IFERROR(__xludf.DUMMYFUNCTION("""COMPUTED_VALUE"""),"C;C++;HTML/CSS;JavaScript;PHP")</f>
        <v>C;C++;HTML/CSS;JavaScript;PHP</v>
      </c>
    </row>
    <row r="8178">
      <c r="A8178" s="3">
        <v>8177.0</v>
      </c>
      <c r="B8178" s="4" t="str">
        <f>IFERROR(__xludf.DUMMYFUNCTION("""COMPUTED_VALUE"""),"Bash/Shell/PowerShell;HTML/CSS;JavaScript;PHP;SQL")</f>
        <v>Bash/Shell/PowerShell;HTML/CSS;JavaScript;PHP;SQL</v>
      </c>
    </row>
    <row r="8179">
      <c r="A8179" s="3">
        <v>8178.0</v>
      </c>
      <c r="B8179" s="4" t="str">
        <f>IFERROR(__xludf.DUMMYFUNCTION("""COMPUTED_VALUE"""),"Bash/Shell/PowerShell;C#;HTML/CSS;JavaScript;SQL")</f>
        <v>Bash/Shell/PowerShell;C#;HTML/CSS;JavaScript;SQL</v>
      </c>
    </row>
    <row r="8180">
      <c r="A8180" s="3">
        <v>8179.0</v>
      </c>
      <c r="B8180" s="4" t="str">
        <f>IFERROR(__xludf.DUMMYFUNCTION("""COMPUTED_VALUE"""),"C;C++;Java;SQL")</f>
        <v>C;C++;Java;SQL</v>
      </c>
    </row>
    <row r="8181">
      <c r="A8181" s="3">
        <v>8180.0</v>
      </c>
      <c r="B8181" s="4" t="str">
        <f>IFERROR(__xludf.DUMMYFUNCTION("""COMPUTED_VALUE"""),"Go;JavaScript;Ruby;SQL")</f>
        <v>Go;JavaScript;Ruby;SQL</v>
      </c>
    </row>
    <row r="8182">
      <c r="A8182" s="3">
        <v>8181.0</v>
      </c>
      <c r="B8182" s="4" t="str">
        <f>IFERROR(__xludf.DUMMYFUNCTION("""COMPUTED_VALUE"""),"HTML/CSS;Python")</f>
        <v>HTML/CSS;Python</v>
      </c>
    </row>
    <row r="8183">
      <c r="A8183" s="3">
        <v>8182.0</v>
      </c>
      <c r="B8183" s="4" t="str">
        <f>IFERROR(__xludf.DUMMYFUNCTION("""COMPUTED_VALUE"""),"Bash/Shell/PowerShell;Java;Other(s):")</f>
        <v>Bash/Shell/PowerShell;Java;Other(s):</v>
      </c>
    </row>
    <row r="8184">
      <c r="A8184" s="3">
        <v>8183.0</v>
      </c>
      <c r="B8184" s="4" t="str">
        <f>IFERROR(__xludf.DUMMYFUNCTION("""COMPUTED_VALUE"""),"Bash/Shell/PowerShell;C;C++;HTML/CSS;Java;Python;SQL")</f>
        <v>Bash/Shell/PowerShell;C;C++;HTML/CSS;Java;Python;SQL</v>
      </c>
    </row>
    <row r="8185">
      <c r="A8185" s="3">
        <v>8184.0</v>
      </c>
      <c r="B8185" s="4" t="str">
        <f>IFERROR(__xludf.DUMMYFUNCTION("""COMPUTED_VALUE"""),"Bash/Shell/PowerShell;C;C++;Go;HTML/CSS;JavaScript;Objective-C;Python;SQL")</f>
        <v>Bash/Shell/PowerShell;C;C++;Go;HTML/CSS;JavaScript;Objective-C;Python;SQL</v>
      </c>
    </row>
    <row r="8186">
      <c r="A8186" s="3">
        <v>8185.0</v>
      </c>
      <c r="B8186" s="4" t="str">
        <f>IFERROR(__xludf.DUMMYFUNCTION("""COMPUTED_VALUE"""),"Go;Python")</f>
        <v>Go;Python</v>
      </c>
    </row>
    <row r="8187">
      <c r="A8187" s="3">
        <v>8186.0</v>
      </c>
      <c r="B8187" s="4" t="str">
        <f>IFERROR(__xludf.DUMMYFUNCTION("""COMPUTED_VALUE"""),"C;C++;HTML/CSS;Swift")</f>
        <v>C;C++;HTML/CSS;Swift</v>
      </c>
    </row>
    <row r="8188">
      <c r="A8188" s="3">
        <v>8187.0</v>
      </c>
      <c r="B8188" s="4" t="str">
        <f>IFERROR(__xludf.DUMMYFUNCTION("""COMPUTED_VALUE"""),"C;HTML/CSS;Java;JavaScript;Python;R;Scala;SQL;TypeScript")</f>
        <v>C;HTML/CSS;Java;JavaScript;Python;R;Scala;SQL;TypeScript</v>
      </c>
    </row>
    <row r="8189">
      <c r="A8189" s="3">
        <v>8188.0</v>
      </c>
      <c r="B8189" s="4" t="str">
        <f>IFERROR(__xludf.DUMMYFUNCTION("""COMPUTED_VALUE"""),"Bash/Shell/PowerShell;HTML/CSS;JavaScript;PHP;Python;Ruby;SQL")</f>
        <v>Bash/Shell/PowerShell;HTML/CSS;JavaScript;PHP;Python;Ruby;SQL</v>
      </c>
    </row>
    <row r="8190">
      <c r="A8190" s="3">
        <v>8189.0</v>
      </c>
      <c r="B8190" s="4" t="str">
        <f>IFERROR(__xludf.DUMMYFUNCTION("""COMPUTED_VALUE"""),"Bash/Shell/PowerShell;HTML/CSS;JavaScript;Kotlin;Objective-C;Swift;TypeScript")</f>
        <v>Bash/Shell/PowerShell;HTML/CSS;JavaScript;Kotlin;Objective-C;Swift;TypeScript</v>
      </c>
    </row>
    <row r="8191">
      <c r="A8191" s="3">
        <v>8190.0</v>
      </c>
      <c r="B8191" s="4" t="str">
        <f>IFERROR(__xludf.DUMMYFUNCTION("""COMPUTED_VALUE"""),"Bash/Shell/PowerShell;HTML/CSS;JavaScript;PHP;Python;SQL")</f>
        <v>Bash/Shell/PowerShell;HTML/CSS;JavaScript;PHP;Python;SQL</v>
      </c>
    </row>
    <row r="8192">
      <c r="A8192" s="3">
        <v>8191.0</v>
      </c>
      <c r="B8192" s="4" t="str">
        <f>IFERROR(__xludf.DUMMYFUNCTION("""COMPUTED_VALUE"""),"Assembly;Bash/Shell/PowerShell;Python;SQL")</f>
        <v>Assembly;Bash/Shell/PowerShell;Python;SQL</v>
      </c>
    </row>
    <row r="8193">
      <c r="A8193" s="3">
        <v>8192.0</v>
      </c>
      <c r="B8193" s="4" t="str">
        <f>IFERROR(__xludf.DUMMYFUNCTION("""COMPUTED_VALUE"""),"HTML/CSS;JavaScript;PHP;SQL;Other(s):")</f>
        <v>HTML/CSS;JavaScript;PHP;SQL;Other(s):</v>
      </c>
    </row>
    <row r="8194">
      <c r="A8194" s="3">
        <v>8193.0</v>
      </c>
      <c r="B8194" s="4" t="str">
        <f>IFERROR(__xludf.DUMMYFUNCTION("""COMPUTED_VALUE"""),"Assembly;Bash/Shell/PowerShell;C;C++;HTML/CSS;Python")</f>
        <v>Assembly;Bash/Shell/PowerShell;C;C++;HTML/CSS;Python</v>
      </c>
    </row>
    <row r="8195">
      <c r="A8195" s="3">
        <v>8194.0</v>
      </c>
      <c r="B8195" s="4" t="str">
        <f>IFERROR(__xludf.DUMMYFUNCTION("""COMPUTED_VALUE"""),"Bash/Shell/PowerShell;HTML/CSS;Python;Scala;SQL")</f>
        <v>Bash/Shell/PowerShell;HTML/CSS;Python;Scala;SQL</v>
      </c>
    </row>
    <row r="8196">
      <c r="A8196" s="3">
        <v>8195.0</v>
      </c>
      <c r="B8196" s="4" t="str">
        <f>IFERROR(__xludf.DUMMYFUNCTION("""COMPUTED_VALUE"""),"Java;JavaScript")</f>
        <v>Java;JavaScript</v>
      </c>
    </row>
    <row r="8197">
      <c r="A8197" s="3">
        <v>8196.0</v>
      </c>
      <c r="B8197" s="4" t="str">
        <f>IFERROR(__xludf.DUMMYFUNCTION("""COMPUTED_VALUE"""),"Java;Python")</f>
        <v>Java;Python</v>
      </c>
    </row>
    <row r="8198">
      <c r="A8198" s="3">
        <v>8197.0</v>
      </c>
      <c r="B8198" s="4" t="str">
        <f>IFERROR(__xludf.DUMMYFUNCTION("""COMPUTED_VALUE"""),"Bash/Shell/PowerShell;Python")</f>
        <v>Bash/Shell/PowerShell;Python</v>
      </c>
    </row>
    <row r="8199">
      <c r="A8199" s="3">
        <v>8198.0</v>
      </c>
      <c r="B8199" s="4" t="str">
        <f>IFERROR(__xludf.DUMMYFUNCTION("""COMPUTED_VALUE"""),"C#;HTML/CSS;JavaScript;PHP;TypeScript")</f>
        <v>C#;HTML/CSS;JavaScript;PHP;TypeScript</v>
      </c>
    </row>
    <row r="8200">
      <c r="A8200" s="3">
        <v>8199.0</v>
      </c>
      <c r="B8200" s="4" t="str">
        <f>IFERROR(__xludf.DUMMYFUNCTION("""COMPUTED_VALUE"""),"C#;HTML/CSS;Java;SQL")</f>
        <v>C#;HTML/CSS;Java;SQL</v>
      </c>
    </row>
    <row r="8201">
      <c r="A8201" s="3">
        <v>8200.0</v>
      </c>
      <c r="B8201" s="4" t="str">
        <f>IFERROR(__xludf.DUMMYFUNCTION("""COMPUTED_VALUE"""),"Java;JavaScript;PHP")</f>
        <v>Java;JavaScript;PHP</v>
      </c>
    </row>
    <row r="8202">
      <c r="A8202" s="3">
        <v>8201.0</v>
      </c>
      <c r="B8202" s="4" t="str">
        <f>IFERROR(__xludf.DUMMYFUNCTION("""COMPUTED_VALUE"""),"HTML/CSS;JavaScript;PHP;SQL")</f>
        <v>HTML/CSS;JavaScript;PHP;SQL</v>
      </c>
    </row>
    <row r="8203">
      <c r="A8203" s="3">
        <v>8202.0</v>
      </c>
      <c r="B8203" s="4" t="str">
        <f>IFERROR(__xludf.DUMMYFUNCTION("""COMPUTED_VALUE"""),"Bash/Shell/PowerShell;JavaScript;PHP;SQL")</f>
        <v>Bash/Shell/PowerShell;JavaScript;PHP;SQL</v>
      </c>
    </row>
    <row r="8204">
      <c r="A8204" s="3">
        <v>8203.0</v>
      </c>
      <c r="B8204" s="4" t="str">
        <f>IFERROR(__xludf.DUMMYFUNCTION("""COMPUTED_VALUE"""),"JavaScript;PHP")</f>
        <v>JavaScript;PHP</v>
      </c>
    </row>
    <row r="8205">
      <c r="A8205" s="3">
        <v>8204.0</v>
      </c>
      <c r="B8205" s="4" t="str">
        <f>IFERROR(__xludf.DUMMYFUNCTION("""COMPUTED_VALUE"""),"C#;HTML/CSS;JavaScript;SQL")</f>
        <v>C#;HTML/CSS;JavaScript;SQL</v>
      </c>
    </row>
    <row r="8206">
      <c r="A8206" s="3">
        <v>8205.0</v>
      </c>
      <c r="B8206" s="4" t="str">
        <f>IFERROR(__xludf.DUMMYFUNCTION("""COMPUTED_VALUE"""),"Java;JavaScript;Python;Scala;TypeScript")</f>
        <v>Java;JavaScript;Python;Scala;TypeScript</v>
      </c>
    </row>
    <row r="8207">
      <c r="A8207" s="3">
        <v>8206.0</v>
      </c>
      <c r="B8207" s="4" t="str">
        <f>IFERROR(__xludf.DUMMYFUNCTION("""COMPUTED_VALUE"""),"Java;SQL")</f>
        <v>Java;SQL</v>
      </c>
    </row>
    <row r="8208">
      <c r="A8208" s="3">
        <v>8207.0</v>
      </c>
      <c r="B8208" s="4" t="str">
        <f>IFERROR(__xludf.DUMMYFUNCTION("""COMPUTED_VALUE"""),"Bash/Shell/PowerShell;HTML/CSS;JavaScript;PHP;SQL")</f>
        <v>Bash/Shell/PowerShell;HTML/CSS;JavaScript;PHP;SQL</v>
      </c>
    </row>
    <row r="8209">
      <c r="A8209" s="3">
        <v>8208.0</v>
      </c>
      <c r="B8209" s="4" t="str">
        <f>IFERROR(__xludf.DUMMYFUNCTION("""COMPUTED_VALUE"""),"HTML/CSS;Java;JavaScript;Python;SQL")</f>
        <v>HTML/CSS;Java;JavaScript;Python;SQL</v>
      </c>
    </row>
    <row r="8210">
      <c r="A8210" s="3">
        <v>8209.0</v>
      </c>
      <c r="B8210" s="4" t="str">
        <f>IFERROR(__xludf.DUMMYFUNCTION("""COMPUTED_VALUE"""),"Bash/Shell/PowerShell;C#;HTML/CSS;JavaScript;VBA")</f>
        <v>Bash/Shell/PowerShell;C#;HTML/CSS;JavaScript;VBA</v>
      </c>
    </row>
    <row r="8211">
      <c r="A8211" s="3">
        <v>8210.0</v>
      </c>
      <c r="B8211" s="4" t="str">
        <f>IFERROR(__xludf.DUMMYFUNCTION("""COMPUTED_VALUE"""),"Clojure;HTML/CSS;Java;Python;R")</f>
        <v>Clojure;HTML/CSS;Java;Python;R</v>
      </c>
    </row>
    <row r="8212">
      <c r="A8212" s="3">
        <v>8211.0</v>
      </c>
      <c r="B8212" s="4" t="str">
        <f>IFERROR(__xludf.DUMMYFUNCTION("""COMPUTED_VALUE"""),"Bash/Shell/PowerShell;HTML/CSS;JavaScript;PHP;TypeScript")</f>
        <v>Bash/Shell/PowerShell;HTML/CSS;JavaScript;PHP;TypeScript</v>
      </c>
    </row>
    <row r="8213">
      <c r="A8213" s="3">
        <v>8212.0</v>
      </c>
      <c r="B8213" s="4" t="str">
        <f>IFERROR(__xludf.DUMMYFUNCTION("""COMPUTED_VALUE"""),"HTML/CSS;Java;Python;SQL")</f>
        <v>HTML/CSS;Java;Python;SQL</v>
      </c>
    </row>
    <row r="8214">
      <c r="A8214" s="3">
        <v>8213.0</v>
      </c>
      <c r="B8214" s="4" t="str">
        <f>IFERROR(__xludf.DUMMYFUNCTION("""COMPUTED_VALUE"""),"HTML/CSS;JavaScript;PHP;SQL")</f>
        <v>HTML/CSS;JavaScript;PHP;SQL</v>
      </c>
    </row>
    <row r="8215">
      <c r="A8215" s="3">
        <v>8214.0</v>
      </c>
      <c r="B8215" s="4" t="str">
        <f>IFERROR(__xludf.DUMMYFUNCTION("""COMPUTED_VALUE"""),"Assembly;Bash/Shell/PowerShell;C;C++;C#;HTML/CSS;Java;JavaScript;Objective-C;Python;SQL;TypeScript")</f>
        <v>Assembly;Bash/Shell/PowerShell;C;C++;C#;HTML/CSS;Java;JavaScript;Objective-C;Python;SQL;TypeScript</v>
      </c>
    </row>
    <row r="8216">
      <c r="A8216" s="3">
        <v>8215.0</v>
      </c>
      <c r="B8216" s="4" t="str">
        <f>IFERROR(__xludf.DUMMYFUNCTION("""COMPUTED_VALUE"""),"HTML/CSS;JavaScript;PHP;SQL")</f>
        <v>HTML/CSS;JavaScript;PHP;SQL</v>
      </c>
    </row>
    <row r="8217">
      <c r="A8217" s="3">
        <v>8216.0</v>
      </c>
      <c r="B8217" s="4" t="str">
        <f>IFERROR(__xludf.DUMMYFUNCTION("""COMPUTED_VALUE"""),"Bash/Shell/PowerShell;C;C++;C#;HTML/CSS;Python;R;SQL")</f>
        <v>Bash/Shell/PowerShell;C;C++;C#;HTML/CSS;Python;R;SQL</v>
      </c>
    </row>
    <row r="8218">
      <c r="A8218" s="3">
        <v>8217.0</v>
      </c>
      <c r="B8218" s="4" t="str">
        <f>IFERROR(__xludf.DUMMYFUNCTION("""COMPUTED_VALUE"""),"HTML/CSS;JavaScript;TypeScript")</f>
        <v>HTML/CSS;JavaScript;TypeScript</v>
      </c>
    </row>
    <row r="8219">
      <c r="A8219" s="3">
        <v>8218.0</v>
      </c>
      <c r="B8219" s="4" t="str">
        <f>IFERROR(__xludf.DUMMYFUNCTION("""COMPUTED_VALUE"""),"HTML/CSS;Java;JavaScript;SQL")</f>
        <v>HTML/CSS;Java;JavaScript;SQL</v>
      </c>
    </row>
    <row r="8220">
      <c r="A8220" s="3">
        <v>8219.0</v>
      </c>
      <c r="B8220" s="4" t="str">
        <f>IFERROR(__xludf.DUMMYFUNCTION("""COMPUTED_VALUE"""),"HTML/CSS;JavaScript;Python;SQL")</f>
        <v>HTML/CSS;JavaScript;Python;SQL</v>
      </c>
    </row>
    <row r="8221">
      <c r="A8221" s="3">
        <v>8220.0</v>
      </c>
      <c r="B8221" s="4" t="str">
        <f>IFERROR(__xludf.DUMMYFUNCTION("""COMPUTED_VALUE"""),"Bash/Shell/PowerShell;C#;HTML/CSS;Java;JavaScript;Python;SQL;Swift;TypeScript;Other(s):")</f>
        <v>Bash/Shell/PowerShell;C#;HTML/CSS;Java;JavaScript;Python;SQL;Swift;TypeScript;Other(s):</v>
      </c>
    </row>
    <row r="8222">
      <c r="A8222" s="3">
        <v>8221.0</v>
      </c>
      <c r="B8222" s="4" t="str">
        <f>IFERROR(__xludf.DUMMYFUNCTION("""COMPUTED_VALUE"""),"Bash/Shell/PowerShell;C;C++;Dart;Go;HTML/CSS;Java;JavaScript;Kotlin;Objective-C;Python;Ruby;SQL;Swift")</f>
        <v>Bash/Shell/PowerShell;C;C++;Dart;Go;HTML/CSS;Java;JavaScript;Kotlin;Objective-C;Python;Ruby;SQL;Swift</v>
      </c>
    </row>
    <row r="8223">
      <c r="A8223" s="3">
        <v>8222.0</v>
      </c>
      <c r="B8223" s="4" t="str">
        <f>IFERROR(__xludf.DUMMYFUNCTION("""COMPUTED_VALUE"""),"Bash/Shell/PowerShell;C#;HTML/CSS;Java;JavaScript;SQL;Swift;TypeScript")</f>
        <v>Bash/Shell/PowerShell;C#;HTML/CSS;Java;JavaScript;SQL;Swift;TypeScript</v>
      </c>
    </row>
    <row r="8224">
      <c r="A8224" s="3">
        <v>8223.0</v>
      </c>
      <c r="B8224" s="4" t="str">
        <f>IFERROR(__xludf.DUMMYFUNCTION("""COMPUTED_VALUE"""),"HTML/CSS;JavaScript;Python")</f>
        <v>HTML/CSS;JavaScript;Python</v>
      </c>
    </row>
    <row r="8225">
      <c r="A8225" s="3">
        <v>8224.0</v>
      </c>
      <c r="B8225" s="4" t="str">
        <f>IFERROR(__xludf.DUMMYFUNCTION("""COMPUTED_VALUE"""),"HTML/CSS;Java;JavaScript")</f>
        <v>HTML/CSS;Java;JavaScript</v>
      </c>
    </row>
    <row r="8226">
      <c r="A8226" s="3">
        <v>8225.0</v>
      </c>
      <c r="B8226" s="4" t="str">
        <f>IFERROR(__xludf.DUMMYFUNCTION("""COMPUTED_VALUE"""),"C#;HTML/CSS;JavaScript;Swift")</f>
        <v>C#;HTML/CSS;JavaScript;Swift</v>
      </c>
    </row>
    <row r="8227">
      <c r="A8227" s="3">
        <v>8226.0</v>
      </c>
      <c r="B8227" s="4" t="str">
        <f>IFERROR(__xludf.DUMMYFUNCTION("""COMPUTED_VALUE"""),"HTML/CSS;JavaScript;Python;SQL;TypeScript")</f>
        <v>HTML/CSS;JavaScript;Python;SQL;TypeScript</v>
      </c>
    </row>
    <row r="8228">
      <c r="A8228" s="3">
        <v>8227.0</v>
      </c>
      <c r="B8228" s="4" t="str">
        <f>IFERROR(__xludf.DUMMYFUNCTION("""COMPUTED_VALUE"""),"Bash/Shell/PowerShell;HTML/CSS;JavaScript;PHP;Python;SQL")</f>
        <v>Bash/Shell/PowerShell;HTML/CSS;JavaScript;PHP;Python;SQL</v>
      </c>
    </row>
    <row r="8229">
      <c r="A8229" s="3">
        <v>8228.0</v>
      </c>
      <c r="B8229" s="4" t="str">
        <f>IFERROR(__xludf.DUMMYFUNCTION("""COMPUTED_VALUE"""),"C#;JavaScript;SQL")</f>
        <v>C#;JavaScript;SQL</v>
      </c>
    </row>
    <row r="8230">
      <c r="A8230" s="3">
        <v>8229.0</v>
      </c>
      <c r="B8230" s="4" t="str">
        <f>IFERROR(__xludf.DUMMYFUNCTION("""COMPUTED_VALUE"""),"C;C++;HTML/CSS;JavaScript;SQL")</f>
        <v>C;C++;HTML/CSS;JavaScript;SQL</v>
      </c>
    </row>
    <row r="8231">
      <c r="A8231" s="3">
        <v>8230.0</v>
      </c>
      <c r="B8231" s="4" t="str">
        <f>IFERROR(__xludf.DUMMYFUNCTION("""COMPUTED_VALUE"""),"C;C#;HTML/CSS;JavaScript;Python")</f>
        <v>C;C#;HTML/CSS;JavaScript;Python</v>
      </c>
    </row>
    <row r="8232">
      <c r="A8232" s="3">
        <v>8231.0</v>
      </c>
      <c r="B8232" s="4" t="str">
        <f>IFERROR(__xludf.DUMMYFUNCTION("""COMPUTED_VALUE"""),"Bash/Shell/PowerShell;HTML/CSS;JavaScript;PHP;R;SQL")</f>
        <v>Bash/Shell/PowerShell;HTML/CSS;JavaScript;PHP;R;SQL</v>
      </c>
    </row>
    <row r="8233">
      <c r="A8233" s="3">
        <v>8232.0</v>
      </c>
      <c r="B8233" s="4" t="str">
        <f>IFERROR(__xludf.DUMMYFUNCTION("""COMPUTED_VALUE"""),"Bash/Shell/PowerShell;HTML/CSS;JavaScript;PHP;Rust;SQL;TypeScript")</f>
        <v>Bash/Shell/PowerShell;HTML/CSS;JavaScript;PHP;Rust;SQL;TypeScript</v>
      </c>
    </row>
    <row r="8234">
      <c r="A8234" s="3">
        <v>8233.0</v>
      </c>
      <c r="B8234" s="4" t="str">
        <f>IFERROR(__xludf.DUMMYFUNCTION("""COMPUTED_VALUE"""),"Java")</f>
        <v>Java</v>
      </c>
    </row>
    <row r="8235">
      <c r="A8235" s="3">
        <v>8234.0</v>
      </c>
      <c r="B8235" s="4" t="str">
        <f>IFERROR(__xludf.DUMMYFUNCTION("""COMPUTED_VALUE"""),"Bash/Shell/PowerShell;Go;HTML/CSS;JavaScript;Python;TypeScript")</f>
        <v>Bash/Shell/PowerShell;Go;HTML/CSS;JavaScript;Python;TypeScript</v>
      </c>
    </row>
    <row r="8236">
      <c r="A8236" s="3">
        <v>8235.0</v>
      </c>
      <c r="B8236" s="4" t="str">
        <f>IFERROR(__xludf.DUMMYFUNCTION("""COMPUTED_VALUE"""),"Python;SQL")</f>
        <v>Python;SQL</v>
      </c>
    </row>
    <row r="8237">
      <c r="A8237" s="3">
        <v>8236.0</v>
      </c>
      <c r="B8237" s="4" t="str">
        <f>IFERROR(__xludf.DUMMYFUNCTION("""COMPUTED_VALUE"""),"HTML/CSS;JavaScript;SQL")</f>
        <v>HTML/CSS;JavaScript;SQL</v>
      </c>
    </row>
    <row r="8238">
      <c r="A8238" s="3">
        <v>8237.0</v>
      </c>
      <c r="B8238" s="4" t="str">
        <f>IFERROR(__xludf.DUMMYFUNCTION("""COMPUTED_VALUE"""),"Bash/Shell/PowerShell;Python")</f>
        <v>Bash/Shell/PowerShell;Python</v>
      </c>
    </row>
    <row r="8239">
      <c r="A8239" s="3">
        <v>8238.0</v>
      </c>
      <c r="B8239" s="4" t="str">
        <f>IFERROR(__xludf.DUMMYFUNCTION("""COMPUTED_VALUE"""),"Bash/Shell/PowerShell;C;Java;JavaScript;Scala;SQL")</f>
        <v>Bash/Shell/PowerShell;C;Java;JavaScript;Scala;SQL</v>
      </c>
    </row>
    <row r="8240">
      <c r="A8240" s="3">
        <v>8239.0</v>
      </c>
      <c r="B8240" s="4" t="str">
        <f>IFERROR(__xludf.DUMMYFUNCTION("""COMPUTED_VALUE"""),"C#;HTML/CSS;JavaScript;PHP;SQL")</f>
        <v>C#;HTML/CSS;JavaScript;PHP;SQL</v>
      </c>
    </row>
    <row r="8241">
      <c r="A8241" s="3">
        <v>8240.0</v>
      </c>
      <c r="B8241" s="4" t="str">
        <f>IFERROR(__xludf.DUMMYFUNCTION("""COMPUTED_VALUE"""),"HTML/CSS;JavaScript;PHP;Python;Rust;SQL;TypeScript")</f>
        <v>HTML/CSS;JavaScript;PHP;Python;Rust;SQL;TypeScript</v>
      </c>
    </row>
    <row r="8242">
      <c r="A8242" s="3">
        <v>8241.0</v>
      </c>
      <c r="B8242" s="4" t="str">
        <f>IFERROR(__xludf.DUMMYFUNCTION("""COMPUTED_VALUE"""),"C;Java;Python;SQL")</f>
        <v>C;Java;Python;SQL</v>
      </c>
    </row>
    <row r="8243">
      <c r="A8243" s="3">
        <v>8242.0</v>
      </c>
      <c r="B8243" s="4" t="str">
        <f>IFERROR(__xludf.DUMMYFUNCTION("""COMPUTED_VALUE"""),"Bash/Shell/PowerShell;C#;Python;TypeScript")</f>
        <v>Bash/Shell/PowerShell;C#;Python;TypeScript</v>
      </c>
    </row>
    <row r="8244">
      <c r="A8244" s="3">
        <v>8243.0</v>
      </c>
      <c r="B8244" s="4" t="str">
        <f>IFERROR(__xludf.DUMMYFUNCTION("""COMPUTED_VALUE"""),"C++;HTML/CSS;Java;JavaScript;Python;Ruby;SQL")</f>
        <v>C++;HTML/CSS;Java;JavaScript;Python;Ruby;SQL</v>
      </c>
    </row>
    <row r="8245">
      <c r="A8245" s="3">
        <v>8244.0</v>
      </c>
      <c r="B8245" s="4" t="str">
        <f>IFERROR(__xludf.DUMMYFUNCTION("""COMPUTED_VALUE"""),"C#;Java")</f>
        <v>C#;Java</v>
      </c>
    </row>
    <row r="8246">
      <c r="A8246" s="3">
        <v>8245.0</v>
      </c>
      <c r="B8246" s="4" t="str">
        <f>IFERROR(__xludf.DUMMYFUNCTION("""COMPUTED_VALUE"""),"Java")</f>
        <v>Java</v>
      </c>
    </row>
    <row r="8247">
      <c r="A8247" s="3">
        <v>8246.0</v>
      </c>
      <c r="B8247" s="4" t="str">
        <f>IFERROR(__xludf.DUMMYFUNCTION("""COMPUTED_VALUE"""),"Python")</f>
        <v>Python</v>
      </c>
    </row>
    <row r="8248">
      <c r="A8248" s="3">
        <v>8247.0</v>
      </c>
      <c r="B8248" s="4" t="str">
        <f>IFERROR(__xludf.DUMMYFUNCTION("""COMPUTED_VALUE"""),"C;C++;Python;Other(s):")</f>
        <v>C;C++;Python;Other(s):</v>
      </c>
    </row>
    <row r="8249">
      <c r="A8249" s="3">
        <v>8248.0</v>
      </c>
      <c r="B8249" s="4" t="str">
        <f>IFERROR(__xludf.DUMMYFUNCTION("""COMPUTED_VALUE"""),"HTML/CSS;JavaScript;PHP;SQL;TypeScript")</f>
        <v>HTML/CSS;JavaScript;PHP;SQL;TypeScript</v>
      </c>
    </row>
    <row r="8250">
      <c r="A8250" s="3">
        <v>8249.0</v>
      </c>
      <c r="B8250" s="4" t="str">
        <f>IFERROR(__xludf.DUMMYFUNCTION("""COMPUTED_VALUE"""),"HTML/CSS;JavaScript;TypeScript")</f>
        <v>HTML/CSS;JavaScript;TypeScript</v>
      </c>
    </row>
    <row r="8251">
      <c r="A8251" s="3">
        <v>8250.0</v>
      </c>
      <c r="B8251" s="4" t="str">
        <f>IFERROR(__xludf.DUMMYFUNCTION("""COMPUTED_VALUE"""),"Bash/Shell/PowerShell;C#;HTML/CSS;Java;JavaScript;Kotlin;SQL")</f>
        <v>Bash/Shell/PowerShell;C#;HTML/CSS;Java;JavaScript;Kotlin;SQL</v>
      </c>
    </row>
    <row r="8252">
      <c r="A8252" s="3">
        <v>8251.0</v>
      </c>
      <c r="B8252" s="4" t="str">
        <f>IFERROR(__xludf.DUMMYFUNCTION("""COMPUTED_VALUE"""),"C#")</f>
        <v>C#</v>
      </c>
    </row>
    <row r="8253">
      <c r="A8253" s="3">
        <v>8252.0</v>
      </c>
      <c r="B8253" s="4" t="str">
        <f>IFERROR(__xludf.DUMMYFUNCTION("""COMPUTED_VALUE"""),"Bash/Shell/PowerShell;HTML/CSS;Python")</f>
        <v>Bash/Shell/PowerShell;HTML/CSS;Python</v>
      </c>
    </row>
    <row r="8254">
      <c r="A8254" s="3">
        <v>8253.0</v>
      </c>
      <c r="B8254" s="4" t="str">
        <f>IFERROR(__xludf.DUMMYFUNCTION("""COMPUTED_VALUE"""),"Assembly;Bash/Shell/PowerShell;C;C++;C#;Dart;HTML/CSS;Java;JavaScript;PHP;Python;R;SQL;TypeScript")</f>
        <v>Assembly;Bash/Shell/PowerShell;C;C++;C#;Dart;HTML/CSS;Java;JavaScript;PHP;Python;R;SQL;TypeScript</v>
      </c>
    </row>
    <row r="8255">
      <c r="A8255" s="3">
        <v>8254.0</v>
      </c>
      <c r="B8255" s="4" t="str">
        <f>IFERROR(__xludf.DUMMYFUNCTION("""COMPUTED_VALUE"""),"C;C++;C#;HTML/CSS;Java;JavaScript;Ruby;SQL")</f>
        <v>C;C++;C#;HTML/CSS;Java;JavaScript;Ruby;SQL</v>
      </c>
    </row>
    <row r="8256">
      <c r="A8256" s="3">
        <v>8255.0</v>
      </c>
      <c r="B8256" s="4" t="str">
        <f>IFERROR(__xludf.DUMMYFUNCTION("""COMPUTED_VALUE"""),"Elixir;Erlang;JavaScript;PHP;SQL;TypeScript")</f>
        <v>Elixir;Erlang;JavaScript;PHP;SQL;TypeScript</v>
      </c>
    </row>
    <row r="8257">
      <c r="A8257" s="3">
        <v>8256.0</v>
      </c>
      <c r="B8257" s="4" t="str">
        <f>IFERROR(__xludf.DUMMYFUNCTION("""COMPUTED_VALUE"""),"C++;Objective-C;Python")</f>
        <v>C++;Objective-C;Python</v>
      </c>
    </row>
    <row r="8258">
      <c r="A8258" s="3">
        <v>8257.0</v>
      </c>
      <c r="B8258" s="4" t="str">
        <f>IFERROR(__xludf.DUMMYFUNCTION("""COMPUTED_VALUE"""),"JavaScript")</f>
        <v>JavaScript</v>
      </c>
    </row>
    <row r="8259">
      <c r="A8259" s="3">
        <v>8258.0</v>
      </c>
      <c r="B8259" s="4" t="str">
        <f>IFERROR(__xludf.DUMMYFUNCTION("""COMPUTED_VALUE"""),"Python;R;SQL")</f>
        <v>Python;R;SQL</v>
      </c>
    </row>
    <row r="8260">
      <c r="A8260" s="3">
        <v>8259.0</v>
      </c>
      <c r="B8260" s="4" t="str">
        <f>IFERROR(__xludf.DUMMYFUNCTION("""COMPUTED_VALUE"""),"Bash/Shell/PowerShell;HTML/CSS;JavaScript")</f>
        <v>Bash/Shell/PowerShell;HTML/CSS;JavaScript</v>
      </c>
    </row>
    <row r="8261">
      <c r="A8261" s="3">
        <v>8260.0</v>
      </c>
      <c r="B8261" s="4" t="str">
        <f>IFERROR(__xludf.DUMMYFUNCTION("""COMPUTED_VALUE"""),"Bash/Shell/PowerShell;C++;C#;HTML/CSS;JavaScript;PHP;Python;SQL;Other(s):")</f>
        <v>Bash/Shell/PowerShell;C++;C#;HTML/CSS;JavaScript;PHP;Python;SQL;Other(s):</v>
      </c>
    </row>
    <row r="8262">
      <c r="A8262" s="3">
        <v>8261.0</v>
      </c>
      <c r="B8262" s="4" t="str">
        <f>IFERROR(__xludf.DUMMYFUNCTION("""COMPUTED_VALUE"""),"HTML/CSS;JavaScript;R;SQL;VBA")</f>
        <v>HTML/CSS;JavaScript;R;SQL;VBA</v>
      </c>
    </row>
    <row r="8263">
      <c r="A8263" s="3">
        <v>8262.0</v>
      </c>
      <c r="B8263" s="4" t="str">
        <f>IFERROR(__xludf.DUMMYFUNCTION("""COMPUTED_VALUE"""),"HTML/CSS;JavaScript;PHP;Ruby;SQL")</f>
        <v>HTML/CSS;JavaScript;PHP;Ruby;SQL</v>
      </c>
    </row>
    <row r="8264">
      <c r="A8264" s="3">
        <v>8263.0</v>
      </c>
      <c r="B8264" s="4" t="str">
        <f>IFERROR(__xludf.DUMMYFUNCTION("""COMPUTED_VALUE"""),"HTML/CSS;JavaScript;Python")</f>
        <v>HTML/CSS;JavaScript;Python</v>
      </c>
    </row>
    <row r="8265">
      <c r="A8265" s="3">
        <v>8264.0</v>
      </c>
      <c r="B8265" s="4" t="str">
        <f>IFERROR(__xludf.DUMMYFUNCTION("""COMPUTED_VALUE"""),"Bash/Shell/PowerShell;HTML/CSS;JavaScript;Python;SQL")</f>
        <v>Bash/Shell/PowerShell;HTML/CSS;JavaScript;Python;SQL</v>
      </c>
    </row>
    <row r="8266">
      <c r="A8266" s="3">
        <v>8265.0</v>
      </c>
      <c r="B8266" s="4" t="str">
        <f>IFERROR(__xludf.DUMMYFUNCTION("""COMPUTED_VALUE"""),"Assembly;Bash/Shell/PowerShell;C++;HTML/CSS;JavaScript;PHP;Python")</f>
        <v>Assembly;Bash/Shell/PowerShell;C++;HTML/CSS;JavaScript;PHP;Python</v>
      </c>
    </row>
    <row r="8267">
      <c r="A8267" s="3">
        <v>8266.0</v>
      </c>
      <c r="B8267" s="4" t="str">
        <f>IFERROR(__xludf.DUMMYFUNCTION("""COMPUTED_VALUE"""),"Bash/Shell/PowerShell;C++;C#;Go;HTML/CSS;Java;JavaScript;Python;SQL")</f>
        <v>Bash/Shell/PowerShell;C++;C#;Go;HTML/CSS;Java;JavaScript;Python;SQL</v>
      </c>
    </row>
    <row r="8268">
      <c r="A8268" s="3">
        <v>8267.0</v>
      </c>
      <c r="B8268" s="4" t="str">
        <f>IFERROR(__xludf.DUMMYFUNCTION("""COMPUTED_VALUE"""),"Bash/Shell/PowerShell;HTML/CSS;Java;JavaScript;Python;Ruby;SQL")</f>
        <v>Bash/Shell/PowerShell;HTML/CSS;Java;JavaScript;Python;Ruby;SQL</v>
      </c>
    </row>
    <row r="8269">
      <c r="A8269" s="3">
        <v>8268.0</v>
      </c>
      <c r="B8269" s="4" t="str">
        <f>IFERROR(__xludf.DUMMYFUNCTION("""COMPUTED_VALUE"""),"Bash/Shell/PowerShell;HTML/CSS;JavaScript;Python;SQL")</f>
        <v>Bash/Shell/PowerShell;HTML/CSS;JavaScript;Python;SQL</v>
      </c>
    </row>
    <row r="8270">
      <c r="A8270" s="3">
        <v>8269.0</v>
      </c>
      <c r="B8270" s="4" t="str">
        <f>IFERROR(__xludf.DUMMYFUNCTION("""COMPUTED_VALUE"""),"C++")</f>
        <v>C++</v>
      </c>
    </row>
    <row r="8271">
      <c r="A8271" s="3">
        <v>8270.0</v>
      </c>
      <c r="B8271" s="4" t="str">
        <f>IFERROR(__xludf.DUMMYFUNCTION("""COMPUTED_VALUE"""),"HTML/CSS;Kotlin;Objective-C;Ruby;Swift;TypeScript")</f>
        <v>HTML/CSS;Kotlin;Objective-C;Ruby;Swift;TypeScript</v>
      </c>
    </row>
    <row r="8272">
      <c r="A8272" s="3">
        <v>8271.0</v>
      </c>
      <c r="B8272" s="4" t="str">
        <f>IFERROR(__xludf.DUMMYFUNCTION("""COMPUTED_VALUE"""),"C#;HTML/CSS;JavaScript;SQL;TypeScript")</f>
        <v>C#;HTML/CSS;JavaScript;SQL;TypeScript</v>
      </c>
    </row>
    <row r="8273">
      <c r="A8273" s="3">
        <v>8272.0</v>
      </c>
      <c r="B8273" s="4" t="str">
        <f>IFERROR(__xludf.DUMMYFUNCTION("""COMPUTED_VALUE"""),"Bash/Shell/PowerShell;JavaScript;Python;SQL;VBA")</f>
        <v>Bash/Shell/PowerShell;JavaScript;Python;SQL;VBA</v>
      </c>
    </row>
    <row r="8274">
      <c r="A8274" s="3">
        <v>8273.0</v>
      </c>
      <c r="B8274" s="4" t="str">
        <f>IFERROR(__xludf.DUMMYFUNCTION("""COMPUTED_VALUE"""),"Java;JavaScript;Python;Ruby")</f>
        <v>Java;JavaScript;Python;Ruby</v>
      </c>
    </row>
    <row r="8275">
      <c r="A8275" s="3">
        <v>8274.0</v>
      </c>
      <c r="B8275" s="4" t="str">
        <f>IFERROR(__xludf.DUMMYFUNCTION("""COMPUTED_VALUE"""),"C#;HTML/CSS;Java;JavaScript;PHP")</f>
        <v>C#;HTML/CSS;Java;JavaScript;PHP</v>
      </c>
    </row>
    <row r="8276">
      <c r="A8276" s="3">
        <v>8275.0</v>
      </c>
      <c r="B8276" s="4" t="str">
        <f>IFERROR(__xludf.DUMMYFUNCTION("""COMPUTED_VALUE"""),"C++;Python")</f>
        <v>C++;Python</v>
      </c>
    </row>
    <row r="8277">
      <c r="A8277" s="3">
        <v>8276.0</v>
      </c>
      <c r="B8277" s="4" t="str">
        <f>IFERROR(__xludf.DUMMYFUNCTION("""COMPUTED_VALUE"""),"Bash/Shell/PowerShell;Java;Rust")</f>
        <v>Bash/Shell/PowerShell;Java;Rust</v>
      </c>
    </row>
    <row r="8278">
      <c r="A8278" s="3">
        <v>8277.0</v>
      </c>
      <c r="B8278" s="4" t="str">
        <f>IFERROR(__xludf.DUMMYFUNCTION("""COMPUTED_VALUE"""),"Bash/Shell/PowerShell;C#;HTML/CSS;JavaScript;SQL")</f>
        <v>Bash/Shell/PowerShell;C#;HTML/CSS;JavaScript;SQL</v>
      </c>
    </row>
    <row r="8279">
      <c r="A8279" s="3">
        <v>8278.0</v>
      </c>
      <c r="B8279" s="4" t="str">
        <f>IFERROR(__xludf.DUMMYFUNCTION("""COMPUTED_VALUE"""),"Bash/Shell/PowerShell;HTML/CSS;Java;JavaScript;Python;Ruby;SQL;Other(s):")</f>
        <v>Bash/Shell/PowerShell;HTML/CSS;Java;JavaScript;Python;Ruby;SQL;Other(s):</v>
      </c>
    </row>
    <row r="8280">
      <c r="A8280" s="3">
        <v>8279.0</v>
      </c>
      <c r="B8280" s="4" t="str">
        <f>IFERROR(__xludf.DUMMYFUNCTION("""COMPUTED_VALUE"""),"Bash/Shell/PowerShell;C;C++;HTML/CSS;Python")</f>
        <v>Bash/Shell/PowerShell;C;C++;HTML/CSS;Python</v>
      </c>
    </row>
    <row r="8281">
      <c r="A8281" s="3">
        <v>8280.0</v>
      </c>
      <c r="B8281" s="4" t="str">
        <f>IFERROR(__xludf.DUMMYFUNCTION("""COMPUTED_VALUE"""),"C;HTML/CSS;Java;PHP;Other(s):")</f>
        <v>C;HTML/CSS;Java;PHP;Other(s):</v>
      </c>
    </row>
    <row r="8282">
      <c r="A8282" s="3">
        <v>8281.0</v>
      </c>
      <c r="B8282" s="4" t="str">
        <f>IFERROR(__xludf.DUMMYFUNCTION("""COMPUTED_VALUE"""),"Bash/Shell/PowerShell;Python;SQL")</f>
        <v>Bash/Shell/PowerShell;Python;SQL</v>
      </c>
    </row>
    <row r="8283">
      <c r="A8283" s="3">
        <v>8282.0</v>
      </c>
      <c r="B8283" s="4" t="str">
        <f>IFERROR(__xludf.DUMMYFUNCTION("""COMPUTED_VALUE"""),"HTML/CSS;Java;JavaScript;PHP;SQL;VBA")</f>
        <v>HTML/CSS;Java;JavaScript;PHP;SQL;VBA</v>
      </c>
    </row>
    <row r="8284">
      <c r="A8284" s="3">
        <v>8283.0</v>
      </c>
      <c r="B8284" s="4" t="str">
        <f>IFERROR(__xludf.DUMMYFUNCTION("""COMPUTED_VALUE"""),"HTML/CSS;Java;JavaScript;SQL;TypeScript")</f>
        <v>HTML/CSS;Java;JavaScript;SQL;TypeScript</v>
      </c>
    </row>
    <row r="8285">
      <c r="A8285" s="3">
        <v>8284.0</v>
      </c>
      <c r="B8285" s="4" t="str">
        <f>IFERROR(__xludf.DUMMYFUNCTION("""COMPUTED_VALUE"""),"C#;JavaScript;SQL")</f>
        <v>C#;JavaScript;SQL</v>
      </c>
    </row>
    <row r="8286">
      <c r="A8286" s="3">
        <v>8285.0</v>
      </c>
      <c r="B8286" s="4" t="str">
        <f>IFERROR(__xludf.DUMMYFUNCTION("""COMPUTED_VALUE"""),"Assembly;C++;C#;HTML/CSS;Java;JavaScript;Python;SQL")</f>
        <v>Assembly;C++;C#;HTML/CSS;Java;JavaScript;Python;SQL</v>
      </c>
    </row>
    <row r="8287">
      <c r="A8287" s="3">
        <v>8286.0</v>
      </c>
      <c r="B8287" s="4" t="str">
        <f>IFERROR(__xludf.DUMMYFUNCTION("""COMPUTED_VALUE"""),"Bash/Shell/PowerShell;Python;R;SQL")</f>
        <v>Bash/Shell/PowerShell;Python;R;SQL</v>
      </c>
    </row>
    <row r="8288">
      <c r="A8288" s="3">
        <v>8287.0</v>
      </c>
      <c r="B8288" s="4" t="str">
        <f>IFERROR(__xludf.DUMMYFUNCTION("""COMPUTED_VALUE"""),"Java;JavaScript;Scala;SQL")</f>
        <v>Java;JavaScript;Scala;SQL</v>
      </c>
    </row>
    <row r="8289">
      <c r="A8289" s="3">
        <v>8288.0</v>
      </c>
      <c r="B8289" s="4" t="str">
        <f>IFERROR(__xludf.DUMMYFUNCTION("""COMPUTED_VALUE"""),"Bash/Shell/PowerShell;C#;F#;SQL")</f>
        <v>Bash/Shell/PowerShell;C#;F#;SQL</v>
      </c>
    </row>
    <row r="8290">
      <c r="A8290" s="3">
        <v>8289.0</v>
      </c>
      <c r="B8290" s="4" t="str">
        <f>IFERROR(__xludf.DUMMYFUNCTION("""COMPUTED_VALUE"""),"JavaScript;PHP;SQL")</f>
        <v>JavaScript;PHP;SQL</v>
      </c>
    </row>
    <row r="8291">
      <c r="A8291" s="3">
        <v>8290.0</v>
      </c>
      <c r="B8291" s="4" t="str">
        <f>IFERROR(__xludf.DUMMYFUNCTION("""COMPUTED_VALUE"""),"Bash/Shell/PowerShell;HTML/CSS;Java;JavaScript")</f>
        <v>Bash/Shell/PowerShell;HTML/CSS;Java;JavaScript</v>
      </c>
    </row>
    <row r="8292">
      <c r="A8292" s="3">
        <v>8291.0</v>
      </c>
      <c r="B8292" s="4" t="str">
        <f>IFERROR(__xludf.DUMMYFUNCTION("""COMPUTED_VALUE"""),"Bash/Shell/PowerShell;C;C++;C#;Go;HTML/CSS;Java;JavaScript;Kotlin;Python;SQL;Swift")</f>
        <v>Bash/Shell/PowerShell;C;C++;C#;Go;HTML/CSS;Java;JavaScript;Kotlin;Python;SQL;Swift</v>
      </c>
    </row>
    <row r="8293">
      <c r="A8293" s="3">
        <v>8292.0</v>
      </c>
      <c r="B8293" s="4" t="str">
        <f>IFERROR(__xludf.DUMMYFUNCTION("""COMPUTED_VALUE"""),"Bash/Shell/PowerShell;C#;HTML/CSS;JavaScript")</f>
        <v>Bash/Shell/PowerShell;C#;HTML/CSS;JavaScript</v>
      </c>
    </row>
    <row r="8294">
      <c r="A8294" s="3">
        <v>8293.0</v>
      </c>
      <c r="B8294" s="4" t="str">
        <f>IFERROR(__xludf.DUMMYFUNCTION("""COMPUTED_VALUE"""),"Bash/Shell/PowerShell;C#;HTML/CSS;SQL;TypeScript")</f>
        <v>Bash/Shell/PowerShell;C#;HTML/CSS;SQL;TypeScript</v>
      </c>
    </row>
    <row r="8295">
      <c r="A8295" s="3">
        <v>8294.0</v>
      </c>
      <c r="B8295" s="4" t="str">
        <f>IFERROR(__xludf.DUMMYFUNCTION("""COMPUTED_VALUE"""),"Bash/Shell/PowerShell;HTML/CSS;JavaScript;PHP;TypeScript")</f>
        <v>Bash/Shell/PowerShell;HTML/CSS;JavaScript;PHP;TypeScript</v>
      </c>
    </row>
    <row r="8296">
      <c r="A8296" s="3">
        <v>8295.0</v>
      </c>
      <c r="B8296" s="4" t="str">
        <f>IFERROR(__xludf.DUMMYFUNCTION("""COMPUTED_VALUE"""),"HTML/CSS;JavaScript;TypeScript")</f>
        <v>HTML/CSS;JavaScript;TypeScript</v>
      </c>
    </row>
    <row r="8297">
      <c r="A8297" s="3">
        <v>8296.0</v>
      </c>
      <c r="B8297" s="4" t="str">
        <f>IFERROR(__xludf.DUMMYFUNCTION("""COMPUTED_VALUE"""),"C#;HTML/CSS;JavaScript;SQL")</f>
        <v>C#;HTML/CSS;JavaScript;SQL</v>
      </c>
    </row>
    <row r="8298">
      <c r="A8298" s="3">
        <v>8297.0</v>
      </c>
      <c r="B8298" s="4" t="str">
        <f>IFERROR(__xludf.DUMMYFUNCTION("""COMPUTED_VALUE"""),"Java;Rust")</f>
        <v>Java;Rust</v>
      </c>
    </row>
    <row r="8299">
      <c r="A8299" s="3">
        <v>8298.0</v>
      </c>
      <c r="B8299" s="4" t="str">
        <f>IFERROR(__xludf.DUMMYFUNCTION("""COMPUTED_VALUE"""),"C#;HTML/CSS;JavaScript;SQL;TypeScript")</f>
        <v>C#;HTML/CSS;JavaScript;SQL;TypeScript</v>
      </c>
    </row>
    <row r="8300">
      <c r="A8300" s="3">
        <v>8299.0</v>
      </c>
      <c r="B8300" s="4" t="str">
        <f>IFERROR(__xludf.DUMMYFUNCTION("""COMPUTED_VALUE"""),"C#;HTML/CSS;Java;JavaScript;PHP;SQL;TypeScript")</f>
        <v>C#;HTML/CSS;Java;JavaScript;PHP;SQL;TypeScript</v>
      </c>
    </row>
    <row r="8301">
      <c r="A8301" s="3">
        <v>8300.0</v>
      </c>
      <c r="B8301" s="4" t="str">
        <f>IFERROR(__xludf.DUMMYFUNCTION("""COMPUTED_VALUE"""),"Bash/Shell/PowerShell;C;C++;HTML/CSS;Java;JavaScript;Python;R;SQL;Other(s):")</f>
        <v>Bash/Shell/PowerShell;C;C++;HTML/CSS;Java;JavaScript;Python;R;SQL;Other(s):</v>
      </c>
    </row>
    <row r="8302">
      <c r="A8302" s="3">
        <v>8301.0</v>
      </c>
      <c r="B8302" s="4" t="str">
        <f>IFERROR(__xludf.DUMMYFUNCTION("""COMPUTED_VALUE"""),"Bash/Shell/PowerShell;HTML/CSS;Java;JavaScript;Kotlin;Python")</f>
        <v>Bash/Shell/PowerShell;HTML/CSS;Java;JavaScript;Kotlin;Python</v>
      </c>
    </row>
    <row r="8303">
      <c r="A8303" s="3">
        <v>8302.0</v>
      </c>
      <c r="B8303" s="4" t="str">
        <f>IFERROR(__xludf.DUMMYFUNCTION("""COMPUTED_VALUE"""),"C;HTML/CSS;Java;JavaScript;Python;R;SQL")</f>
        <v>C;HTML/CSS;Java;JavaScript;Python;R;SQL</v>
      </c>
    </row>
    <row r="8304">
      <c r="A8304" s="3">
        <v>8303.0</v>
      </c>
      <c r="B8304" s="4" t="str">
        <f>IFERROR(__xludf.DUMMYFUNCTION("""COMPUTED_VALUE"""),"Bash/Shell/PowerShell;C#;HTML/CSS;JavaScript;SQL;TypeScript")</f>
        <v>Bash/Shell/PowerShell;C#;HTML/CSS;JavaScript;SQL;TypeScript</v>
      </c>
    </row>
    <row r="8305">
      <c r="A8305" s="3">
        <v>8304.0</v>
      </c>
      <c r="B8305" s="4" t="str">
        <f>IFERROR(__xludf.DUMMYFUNCTION("""COMPUTED_VALUE"""),"HTML/CSS;JavaScript;PHP;Python;SQL")</f>
        <v>HTML/CSS;JavaScript;PHP;Python;SQL</v>
      </c>
    </row>
    <row r="8306">
      <c r="A8306" s="3">
        <v>8305.0</v>
      </c>
      <c r="B8306" s="4" t="str">
        <f>IFERROR(__xludf.DUMMYFUNCTION("""COMPUTED_VALUE"""),"C#;Elixir;HTML/CSS;JavaScript")</f>
        <v>C#;Elixir;HTML/CSS;JavaScript</v>
      </c>
    </row>
    <row r="8307">
      <c r="A8307" s="3">
        <v>8306.0</v>
      </c>
      <c r="B8307" s="4" t="str">
        <f>IFERROR(__xludf.DUMMYFUNCTION("""COMPUTED_VALUE"""),"Bash/Shell/PowerShell;C#;HTML/CSS;Java;JavaScript;Python;SQL")</f>
        <v>Bash/Shell/PowerShell;C#;HTML/CSS;Java;JavaScript;Python;SQL</v>
      </c>
    </row>
    <row r="8308">
      <c r="A8308" s="3">
        <v>8307.0</v>
      </c>
      <c r="B8308" s="4" t="str">
        <f>IFERROR(__xludf.DUMMYFUNCTION("""COMPUTED_VALUE"""),"Bash/Shell/PowerShell;HTML/CSS;Java;JavaScript;SQL;TypeScript")</f>
        <v>Bash/Shell/PowerShell;HTML/CSS;Java;JavaScript;SQL;TypeScript</v>
      </c>
    </row>
    <row r="8309">
      <c r="A8309" s="3">
        <v>8308.0</v>
      </c>
      <c r="B8309" s="4" t="str">
        <f>IFERROR(__xludf.DUMMYFUNCTION("""COMPUTED_VALUE"""),"Bash/Shell/PowerShell;HTML/CSS;Java;JavaScript;PHP;SQL")</f>
        <v>Bash/Shell/PowerShell;HTML/CSS;Java;JavaScript;PHP;SQL</v>
      </c>
    </row>
    <row r="8310">
      <c r="A8310" s="3">
        <v>8309.0</v>
      </c>
      <c r="B8310" s="4" t="str">
        <f>IFERROR(__xludf.DUMMYFUNCTION("""COMPUTED_VALUE"""),"Bash/Shell/PowerShell;Java;JavaScript;SQL")</f>
        <v>Bash/Shell/PowerShell;Java;JavaScript;SQL</v>
      </c>
    </row>
    <row r="8311">
      <c r="A8311" s="3">
        <v>8310.0</v>
      </c>
      <c r="B8311" s="4" t="str">
        <f>IFERROR(__xludf.DUMMYFUNCTION("""COMPUTED_VALUE"""),"C#;HTML/CSS;JavaScript;PHP;Other(s):")</f>
        <v>C#;HTML/CSS;JavaScript;PHP;Other(s):</v>
      </c>
    </row>
    <row r="8312">
      <c r="A8312" s="3">
        <v>8311.0</v>
      </c>
      <c r="B8312" s="4" t="str">
        <f>IFERROR(__xludf.DUMMYFUNCTION("""COMPUTED_VALUE"""),"Assembly;Bash/Shell/PowerShell;C;C++;HTML/CSS;Java;JavaScript;PHP;Python;SQL;VBA")</f>
        <v>Assembly;Bash/Shell/PowerShell;C;C++;HTML/CSS;Java;JavaScript;PHP;Python;SQL;VBA</v>
      </c>
    </row>
    <row r="8313">
      <c r="A8313" s="3">
        <v>8312.0</v>
      </c>
      <c r="B8313" s="4" t="str">
        <f>IFERROR(__xludf.DUMMYFUNCTION("""COMPUTED_VALUE"""),"Bash/Shell/PowerShell;C;C++;C#;HTML/CSS;Java;JavaScript;PHP;Python;SQL")</f>
        <v>Bash/Shell/PowerShell;C;C++;C#;HTML/CSS;Java;JavaScript;PHP;Python;SQL</v>
      </c>
    </row>
    <row r="8314">
      <c r="A8314" s="3">
        <v>8313.0</v>
      </c>
      <c r="B8314" s="4" t="str">
        <f>IFERROR(__xludf.DUMMYFUNCTION("""COMPUTED_VALUE"""),"Bash/Shell/PowerShell;HTML/CSS;Java;JavaScript;SQL;TypeScript")</f>
        <v>Bash/Shell/PowerShell;HTML/CSS;Java;JavaScript;SQL;TypeScript</v>
      </c>
    </row>
    <row r="8315">
      <c r="A8315" s="3">
        <v>8314.0</v>
      </c>
      <c r="B8315" s="4" t="str">
        <f>IFERROR(__xludf.DUMMYFUNCTION("""COMPUTED_VALUE"""),"HTML/CSS;JavaScript;Python")</f>
        <v>HTML/CSS;JavaScript;Python</v>
      </c>
    </row>
    <row r="8316">
      <c r="A8316" s="3">
        <v>8315.0</v>
      </c>
      <c r="B8316" s="4" t="str">
        <f>IFERROR(__xludf.DUMMYFUNCTION("""COMPUTED_VALUE"""),"Bash/Shell/PowerShell")</f>
        <v>Bash/Shell/PowerShell</v>
      </c>
    </row>
    <row r="8317">
      <c r="A8317" s="3">
        <v>8316.0</v>
      </c>
      <c r="B8317" s="4" t="str">
        <f>IFERROR(__xludf.DUMMYFUNCTION("""COMPUTED_VALUE"""),"HTML/CSS;Java;JavaScript;PHP;Python;Ruby;SQL")</f>
        <v>HTML/CSS;Java;JavaScript;PHP;Python;Ruby;SQL</v>
      </c>
    </row>
    <row r="8318">
      <c r="A8318" s="3">
        <v>8317.0</v>
      </c>
      <c r="B8318" s="4" t="str">
        <f>IFERROR(__xludf.DUMMYFUNCTION("""COMPUTED_VALUE"""),"Bash/Shell/PowerShell;HTML/CSS;Java;JavaScript;PHP;Python;SQL")</f>
        <v>Bash/Shell/PowerShell;HTML/CSS;Java;JavaScript;PHP;Python;SQL</v>
      </c>
    </row>
    <row r="8319">
      <c r="A8319" s="3">
        <v>8318.0</v>
      </c>
      <c r="B8319" s="4" t="str">
        <f>IFERROR(__xludf.DUMMYFUNCTION("""COMPUTED_VALUE"""),"Java;Python;Ruby;SQL")</f>
        <v>Java;Python;Ruby;SQL</v>
      </c>
    </row>
    <row r="8320">
      <c r="A8320" s="3">
        <v>8319.0</v>
      </c>
      <c r="B8320" s="4" t="str">
        <f>IFERROR(__xludf.DUMMYFUNCTION("""COMPUTED_VALUE"""),"C#;SQL;TypeScript")</f>
        <v>C#;SQL;TypeScript</v>
      </c>
    </row>
    <row r="8321">
      <c r="A8321" s="3">
        <v>8320.0</v>
      </c>
      <c r="B8321" s="4" t="str">
        <f>IFERROR(__xludf.DUMMYFUNCTION("""COMPUTED_VALUE"""),"C#;HTML/CSS;Java;JavaScript;TypeScript")</f>
        <v>C#;HTML/CSS;Java;JavaScript;TypeScript</v>
      </c>
    </row>
    <row r="8322">
      <c r="A8322" s="3">
        <v>8321.0</v>
      </c>
      <c r="B8322" s="4" t="str">
        <f>IFERROR(__xludf.DUMMYFUNCTION("""COMPUTED_VALUE"""),"HTML/CSS;JavaScript;Python")</f>
        <v>HTML/CSS;JavaScript;Python</v>
      </c>
    </row>
    <row r="8323">
      <c r="A8323" s="3">
        <v>8322.0</v>
      </c>
      <c r="B8323" s="4" t="str">
        <f>IFERROR(__xludf.DUMMYFUNCTION("""COMPUTED_VALUE"""),"HTML/CSS;JavaScript;PHP;Python")</f>
        <v>HTML/CSS;JavaScript;PHP;Python</v>
      </c>
    </row>
    <row r="8324">
      <c r="A8324" s="3">
        <v>8323.0</v>
      </c>
      <c r="B8324" s="4" t="str">
        <f>IFERROR(__xludf.DUMMYFUNCTION("""COMPUTED_VALUE"""),"Bash/Shell/PowerShell;HTML/CSS;Java;JavaScript;Python;SQL;Swift;TypeScript")</f>
        <v>Bash/Shell/PowerShell;HTML/CSS;Java;JavaScript;Python;SQL;Swift;TypeScript</v>
      </c>
    </row>
    <row r="8325">
      <c r="A8325" s="3">
        <v>8324.0</v>
      </c>
      <c r="B8325" s="4" t="str">
        <f>IFERROR(__xludf.DUMMYFUNCTION("""COMPUTED_VALUE"""),"Bash/Shell/PowerShell;C#;HTML/CSS")</f>
        <v>Bash/Shell/PowerShell;C#;HTML/CSS</v>
      </c>
    </row>
    <row r="8326">
      <c r="A8326" s="3">
        <v>8325.0</v>
      </c>
      <c r="B8326" s="4" t="str">
        <f>IFERROR(__xludf.DUMMYFUNCTION("""COMPUTED_VALUE"""),"JavaScript;PHP;SQL")</f>
        <v>JavaScript;PHP;SQL</v>
      </c>
    </row>
    <row r="8327">
      <c r="A8327" s="3">
        <v>8326.0</v>
      </c>
      <c r="B8327" s="4" t="str">
        <f>IFERROR(__xludf.DUMMYFUNCTION("""COMPUTED_VALUE"""),"JavaScript;Python")</f>
        <v>JavaScript;Python</v>
      </c>
    </row>
    <row r="8328">
      <c r="A8328" s="3">
        <v>8327.0</v>
      </c>
      <c r="B8328" s="4" t="str">
        <f>IFERROR(__xludf.DUMMYFUNCTION("""COMPUTED_VALUE"""),"Dart;Java;Kotlin;Objective-C;Swift")</f>
        <v>Dart;Java;Kotlin;Objective-C;Swift</v>
      </c>
    </row>
    <row r="8329">
      <c r="A8329" s="3">
        <v>8328.0</v>
      </c>
      <c r="B8329" s="4" t="str">
        <f>IFERROR(__xludf.DUMMYFUNCTION("""COMPUTED_VALUE"""),"C#;HTML/CSS;Python;VBA")</f>
        <v>C#;HTML/CSS;Python;VBA</v>
      </c>
    </row>
    <row r="8330">
      <c r="A8330" s="3">
        <v>8329.0</v>
      </c>
      <c r="B8330" s="4" t="str">
        <f>IFERROR(__xludf.DUMMYFUNCTION("""COMPUTED_VALUE"""),"Python")</f>
        <v>Python</v>
      </c>
    </row>
    <row r="8331">
      <c r="A8331" s="3">
        <v>8330.0</v>
      </c>
      <c r="B8331" s="4" t="str">
        <f>IFERROR(__xludf.DUMMYFUNCTION("""COMPUTED_VALUE"""),"Bash/Shell/PowerShell;C++;JavaScript;SQL;Swift")</f>
        <v>Bash/Shell/PowerShell;C++;JavaScript;SQL;Swift</v>
      </c>
    </row>
    <row r="8332">
      <c r="A8332" s="3">
        <v>8331.0</v>
      </c>
      <c r="B8332" s="4" t="str">
        <f>IFERROR(__xludf.DUMMYFUNCTION("""COMPUTED_VALUE"""),"Bash/Shell/PowerShell;C;C++;C#;Python")</f>
        <v>Bash/Shell/PowerShell;C;C++;C#;Python</v>
      </c>
    </row>
    <row r="8333">
      <c r="A8333" s="3">
        <v>8332.0</v>
      </c>
      <c r="B8333" s="4" t="str">
        <f>IFERROR(__xludf.DUMMYFUNCTION("""COMPUTED_VALUE"""),"C++;Go;Java;Python;SQL")</f>
        <v>C++;Go;Java;Python;SQL</v>
      </c>
    </row>
    <row r="8334">
      <c r="A8334" s="3">
        <v>8333.0</v>
      </c>
      <c r="B8334" s="4" t="str">
        <f>IFERROR(__xludf.DUMMYFUNCTION("""COMPUTED_VALUE"""),"Bash/Shell/PowerShell;C#;HTML/CSS;JavaScript;Python;SQL;TypeScript")</f>
        <v>Bash/Shell/PowerShell;C#;HTML/CSS;JavaScript;Python;SQL;TypeScript</v>
      </c>
    </row>
    <row r="8335">
      <c r="A8335" s="3">
        <v>8334.0</v>
      </c>
      <c r="B8335" s="4" t="str">
        <f>IFERROR(__xludf.DUMMYFUNCTION("""COMPUTED_VALUE"""),"Go;HTML/CSS;JavaScript;SQL;TypeScript")</f>
        <v>Go;HTML/CSS;JavaScript;SQL;TypeScript</v>
      </c>
    </row>
    <row r="8336">
      <c r="A8336" s="3">
        <v>8335.0</v>
      </c>
      <c r="B8336" s="4" t="str">
        <f>IFERROR(__xludf.DUMMYFUNCTION("""COMPUTED_VALUE"""),"R;SQL")</f>
        <v>R;SQL</v>
      </c>
    </row>
    <row r="8337">
      <c r="A8337" s="3">
        <v>8336.0</v>
      </c>
      <c r="B8337" s="4" t="str">
        <f>IFERROR(__xludf.DUMMYFUNCTION("""COMPUTED_VALUE"""),"C#;HTML/CSS;SQL")</f>
        <v>C#;HTML/CSS;SQL</v>
      </c>
    </row>
    <row r="8338">
      <c r="A8338" s="3">
        <v>8337.0</v>
      </c>
      <c r="B8338" s="4" t="str">
        <f>IFERROR(__xludf.DUMMYFUNCTION("""COMPUTED_VALUE"""),"HTML/CSS;Java;JavaScript;PHP;Python;SQL")</f>
        <v>HTML/CSS;Java;JavaScript;PHP;Python;SQL</v>
      </c>
    </row>
    <row r="8339">
      <c r="A8339" s="3">
        <v>8338.0</v>
      </c>
      <c r="B8339" s="4" t="str">
        <f>IFERROR(__xludf.DUMMYFUNCTION("""COMPUTED_VALUE"""),"HTML/CSS;Java;JavaScript;Python;Ruby;SQL")</f>
        <v>HTML/CSS;Java;JavaScript;Python;Ruby;SQL</v>
      </c>
    </row>
    <row r="8340">
      <c r="A8340" s="3">
        <v>8339.0</v>
      </c>
      <c r="B8340" s="4" t="str">
        <f>IFERROR(__xludf.DUMMYFUNCTION("""COMPUTED_VALUE"""),"HTML/CSS;JavaScript;PHP;Python")</f>
        <v>HTML/CSS;JavaScript;PHP;Python</v>
      </c>
    </row>
    <row r="8341">
      <c r="A8341" s="3">
        <v>8340.0</v>
      </c>
      <c r="B8341" s="4" t="str">
        <f>IFERROR(__xludf.DUMMYFUNCTION("""COMPUTED_VALUE"""),"Bash/Shell/PowerShell;Elixir;Go;HTML/CSS;JavaScript;Python;Ruby;SQL;TypeScript")</f>
        <v>Bash/Shell/PowerShell;Elixir;Go;HTML/CSS;JavaScript;Python;Ruby;SQL;TypeScript</v>
      </c>
    </row>
    <row r="8342">
      <c r="A8342" s="3">
        <v>8341.0</v>
      </c>
      <c r="B8342" s="4" t="str">
        <f>IFERROR(__xludf.DUMMYFUNCTION("""COMPUTED_VALUE"""),"C#;HTML/CSS;Java;JavaScript;PHP;Python;SQL")</f>
        <v>C#;HTML/CSS;Java;JavaScript;PHP;Python;SQL</v>
      </c>
    </row>
    <row r="8343">
      <c r="A8343" s="3">
        <v>8342.0</v>
      </c>
      <c r="B8343" s="4" t="str">
        <f>IFERROR(__xludf.DUMMYFUNCTION("""COMPUTED_VALUE"""),"C;C++;Objective-C;Swift")</f>
        <v>C;C++;Objective-C;Swift</v>
      </c>
    </row>
    <row r="8344">
      <c r="A8344" s="3">
        <v>8343.0</v>
      </c>
      <c r="B8344" s="4" t="str">
        <f>IFERROR(__xludf.DUMMYFUNCTION("""COMPUTED_VALUE"""),"Java;JavaScript;SQL")</f>
        <v>Java;JavaScript;SQL</v>
      </c>
    </row>
    <row r="8345">
      <c r="A8345" s="3">
        <v>8344.0</v>
      </c>
      <c r="B8345" s="4" t="str">
        <f>IFERROR(__xludf.DUMMYFUNCTION("""COMPUTED_VALUE"""),"Bash/Shell/PowerShell;C#;HTML/CSS;Java;Python")</f>
        <v>Bash/Shell/PowerShell;C#;HTML/CSS;Java;Python</v>
      </c>
    </row>
    <row r="8346">
      <c r="A8346" s="3">
        <v>8345.0</v>
      </c>
      <c r="B8346" s="4" t="str">
        <f>IFERROR(__xludf.DUMMYFUNCTION("""COMPUTED_VALUE"""),"Bash/Shell/PowerShell;C;Other(s):")</f>
        <v>Bash/Shell/PowerShell;C;Other(s):</v>
      </c>
    </row>
    <row r="8347">
      <c r="A8347" s="3">
        <v>8346.0</v>
      </c>
      <c r="B8347" s="4" t="str">
        <f>IFERROR(__xludf.DUMMYFUNCTION("""COMPUTED_VALUE"""),"Assembly;Bash/Shell/PowerShell;C;C++;HTML/CSS;Java;Python;Ruby")</f>
        <v>Assembly;Bash/Shell/PowerShell;C;C++;HTML/CSS;Java;Python;Ruby</v>
      </c>
    </row>
    <row r="8348">
      <c r="A8348" s="3">
        <v>8347.0</v>
      </c>
      <c r="B8348" s="4" t="str">
        <f>IFERROR(__xludf.DUMMYFUNCTION("""COMPUTED_VALUE"""),"HTML/CSS;Java;JavaScript;Objective-C;PHP;SQL;Swift")</f>
        <v>HTML/CSS;Java;JavaScript;Objective-C;PHP;SQL;Swift</v>
      </c>
    </row>
    <row r="8349">
      <c r="A8349" s="3">
        <v>8348.0</v>
      </c>
      <c r="B8349" s="4" t="str">
        <f>IFERROR(__xludf.DUMMYFUNCTION("""COMPUTED_VALUE"""),"C;C++;Java;JavaScript")</f>
        <v>C;C++;Java;JavaScript</v>
      </c>
    </row>
    <row r="8350">
      <c r="A8350" s="3">
        <v>8349.0</v>
      </c>
      <c r="B8350" s="4" t="str">
        <f>IFERROR(__xludf.DUMMYFUNCTION("""COMPUTED_VALUE"""),"Bash/Shell/PowerShell;C#;HTML/CSS;JavaScript;Objective-C;PHP;Python;Ruby;SQL;Swift;TypeScript")</f>
        <v>Bash/Shell/PowerShell;C#;HTML/CSS;JavaScript;Objective-C;PHP;Python;Ruby;SQL;Swift;TypeScript</v>
      </c>
    </row>
    <row r="8351">
      <c r="A8351" s="3">
        <v>8350.0</v>
      </c>
      <c r="B8351" s="4" t="str">
        <f>IFERROR(__xludf.DUMMYFUNCTION("""COMPUTED_VALUE"""),"HTML/CSS;Java;JavaScript;PHP;SQL;TypeScript")</f>
        <v>HTML/CSS;Java;JavaScript;PHP;SQL;TypeScript</v>
      </c>
    </row>
    <row r="8352">
      <c r="A8352" s="3">
        <v>8351.0</v>
      </c>
      <c r="B8352" s="4" t="str">
        <f>IFERROR(__xludf.DUMMYFUNCTION("""COMPUTED_VALUE"""),"Ruby")</f>
        <v>Ruby</v>
      </c>
    </row>
    <row r="8353">
      <c r="A8353" s="3">
        <v>8352.0</v>
      </c>
      <c r="B8353" s="4" t="str">
        <f>IFERROR(__xludf.DUMMYFUNCTION("""COMPUTED_VALUE"""),"Bash/Shell/PowerShell;HTML/CSS;Python;Ruby;Other(s):")</f>
        <v>Bash/Shell/PowerShell;HTML/CSS;Python;Ruby;Other(s):</v>
      </c>
    </row>
    <row r="8354">
      <c r="A8354" s="3">
        <v>8353.0</v>
      </c>
      <c r="B8354" s="4" t="str">
        <f>IFERROR(__xludf.DUMMYFUNCTION("""COMPUTED_VALUE"""),"Bash/Shell/PowerShell;C#;HTML/CSS;Java;JavaScript;Kotlin;PHP;SQL;TypeScript")</f>
        <v>Bash/Shell/PowerShell;C#;HTML/CSS;Java;JavaScript;Kotlin;PHP;SQL;TypeScript</v>
      </c>
    </row>
    <row r="8355">
      <c r="A8355" s="3">
        <v>8354.0</v>
      </c>
      <c r="B8355" s="4" t="str">
        <f>IFERROR(__xludf.DUMMYFUNCTION("""COMPUTED_VALUE"""),"JavaScript")</f>
        <v>JavaScript</v>
      </c>
    </row>
    <row r="8356">
      <c r="A8356" s="3">
        <v>8355.0</v>
      </c>
      <c r="B8356" s="4" t="str">
        <f>IFERROR(__xludf.DUMMYFUNCTION("""COMPUTED_VALUE"""),"Assembly;Bash/Shell/PowerShell;C;C++;Python;WebAssembly;Other(s):")</f>
        <v>Assembly;Bash/Shell/PowerShell;C;C++;Python;WebAssembly;Other(s):</v>
      </c>
    </row>
    <row r="8357">
      <c r="A8357" s="3">
        <v>8356.0</v>
      </c>
      <c r="B8357" s="4" t="str">
        <f>IFERROR(__xludf.DUMMYFUNCTION("""COMPUTED_VALUE"""),"HTML/CSS;JavaScript;Swift")</f>
        <v>HTML/CSS;JavaScript;Swift</v>
      </c>
    </row>
    <row r="8358">
      <c r="A8358" s="3">
        <v>8357.0</v>
      </c>
      <c r="B8358" s="4" t="str">
        <f>IFERROR(__xludf.DUMMYFUNCTION("""COMPUTED_VALUE"""),"C;C++;C#;HTML/CSS;Java;JavaScript;PHP;Python;TypeScript")</f>
        <v>C;C++;C#;HTML/CSS;Java;JavaScript;PHP;Python;TypeScript</v>
      </c>
    </row>
    <row r="8359">
      <c r="A8359" s="3">
        <v>8358.0</v>
      </c>
      <c r="B8359" s="4" t="str">
        <f>IFERROR(__xludf.DUMMYFUNCTION("""COMPUTED_VALUE"""),"C++;HTML/CSS;JavaScript")</f>
        <v>C++;HTML/CSS;JavaScript</v>
      </c>
    </row>
    <row r="8360">
      <c r="A8360" s="3">
        <v>8359.0</v>
      </c>
      <c r="B8360" s="4" t="str">
        <f>IFERROR(__xludf.DUMMYFUNCTION("""COMPUTED_VALUE"""),"HTML/CSS;Java;JavaScript;SQL")</f>
        <v>HTML/CSS;Java;JavaScript;SQL</v>
      </c>
    </row>
    <row r="8361">
      <c r="A8361" s="3">
        <v>8360.0</v>
      </c>
      <c r="B8361" s="4" t="str">
        <f>IFERROR(__xludf.DUMMYFUNCTION("""COMPUTED_VALUE"""),"C;C++;Go;Java;PHP;Python;Ruby;SQL")</f>
        <v>C;C++;Go;Java;PHP;Python;Ruby;SQL</v>
      </c>
    </row>
    <row r="8362">
      <c r="A8362" s="3">
        <v>8361.0</v>
      </c>
      <c r="B8362" s="4" t="str">
        <f>IFERROR(__xludf.DUMMYFUNCTION("""COMPUTED_VALUE"""),"Java")</f>
        <v>Java</v>
      </c>
    </row>
    <row r="8363">
      <c r="A8363" s="3">
        <v>8362.0</v>
      </c>
      <c r="B8363" s="4" t="str">
        <f>IFERROR(__xludf.DUMMYFUNCTION("""COMPUTED_VALUE"""),"Go;HTML/CSS;JavaScript;PHP;TypeScript")</f>
        <v>Go;HTML/CSS;JavaScript;PHP;TypeScript</v>
      </c>
    </row>
    <row r="8364">
      <c r="A8364" s="3">
        <v>8363.0</v>
      </c>
      <c r="B8364" s="4" t="str">
        <f>IFERROR(__xludf.DUMMYFUNCTION("""COMPUTED_VALUE"""),"C;HTML/CSS;JavaScript")</f>
        <v>C;HTML/CSS;JavaScript</v>
      </c>
    </row>
    <row r="8365">
      <c r="A8365" s="3">
        <v>8364.0</v>
      </c>
      <c r="B8365" s="4" t="str">
        <f>IFERROR(__xludf.DUMMYFUNCTION("""COMPUTED_VALUE"""),"Bash/Shell/PowerShell;C;C++;HTML/CSS;Java;JavaScript;Kotlin;Python;Ruby;Scala;SQL;Other(s):")</f>
        <v>Bash/Shell/PowerShell;C;C++;HTML/CSS;Java;JavaScript;Kotlin;Python;Ruby;Scala;SQL;Other(s):</v>
      </c>
    </row>
    <row r="8366">
      <c r="A8366" s="3">
        <v>8365.0</v>
      </c>
      <c r="B8366" s="4" t="str">
        <f>IFERROR(__xludf.DUMMYFUNCTION("""COMPUTED_VALUE"""),"HTML/CSS;Java;JavaScript;PHP;Python;SQL")</f>
        <v>HTML/CSS;Java;JavaScript;PHP;Python;SQL</v>
      </c>
    </row>
    <row r="8367">
      <c r="A8367" s="3">
        <v>8366.0</v>
      </c>
      <c r="B8367" s="4" t="str">
        <f>IFERROR(__xludf.DUMMYFUNCTION("""COMPUTED_VALUE"""),"C++;HTML/CSS;Java;JavaScript;SQL")</f>
        <v>C++;HTML/CSS;Java;JavaScript;SQL</v>
      </c>
    </row>
    <row r="8368">
      <c r="A8368" s="3">
        <v>8367.0</v>
      </c>
      <c r="B8368" s="4" t="str">
        <f>IFERROR(__xludf.DUMMYFUNCTION("""COMPUTED_VALUE"""),"Java;Kotlin")</f>
        <v>Java;Kotlin</v>
      </c>
    </row>
    <row r="8369">
      <c r="A8369" s="3">
        <v>8368.0</v>
      </c>
      <c r="B8369" s="4" t="str">
        <f>IFERROR(__xludf.DUMMYFUNCTION("""COMPUTED_VALUE"""),"C;C#;Java;JavaScript;Python;SQL")</f>
        <v>C;C#;Java;JavaScript;Python;SQL</v>
      </c>
    </row>
    <row r="8370">
      <c r="A8370" s="3">
        <v>8369.0</v>
      </c>
      <c r="B8370" s="4" t="str">
        <f>IFERROR(__xludf.DUMMYFUNCTION("""COMPUTED_VALUE"""),"C#;HTML/CSS;JavaScript;SQL;TypeScript")</f>
        <v>C#;HTML/CSS;JavaScript;SQL;TypeScript</v>
      </c>
    </row>
    <row r="8371">
      <c r="A8371" s="3">
        <v>8370.0</v>
      </c>
      <c r="B8371" s="4" t="str">
        <f>IFERROR(__xludf.DUMMYFUNCTION("""COMPUTED_VALUE"""),"Bash/Shell/PowerShell;HTML/CSS;JavaScript;PHP;SQL")</f>
        <v>Bash/Shell/PowerShell;HTML/CSS;JavaScript;PHP;SQL</v>
      </c>
    </row>
    <row r="8372">
      <c r="A8372" s="3">
        <v>8371.0</v>
      </c>
      <c r="B8372" s="4" t="str">
        <f>IFERROR(__xludf.DUMMYFUNCTION("""COMPUTED_VALUE"""),"Bash/Shell/PowerShell;C#;HTML/CSS;JavaScript;TypeScript")</f>
        <v>Bash/Shell/PowerShell;C#;HTML/CSS;JavaScript;TypeScript</v>
      </c>
    </row>
    <row r="8373">
      <c r="A8373" s="3">
        <v>8372.0</v>
      </c>
      <c r="B8373" s="4" t="str">
        <f>IFERROR(__xludf.DUMMYFUNCTION("""COMPUTED_VALUE"""),"Bash/Shell/PowerShell;Python;R;SQL")</f>
        <v>Bash/Shell/PowerShell;Python;R;SQL</v>
      </c>
    </row>
    <row r="8374">
      <c r="A8374" s="3">
        <v>8373.0</v>
      </c>
      <c r="B8374" s="4" t="str">
        <f>IFERROR(__xludf.DUMMYFUNCTION("""COMPUTED_VALUE"""),"Assembly;Bash/Shell/PowerShell;C;C++;C#;F#;HTML/CSS;Java;JavaScript;SQL;TypeScript")</f>
        <v>Assembly;Bash/Shell/PowerShell;C;C++;C#;F#;HTML/CSS;Java;JavaScript;SQL;TypeScript</v>
      </c>
    </row>
    <row r="8375">
      <c r="A8375" s="3">
        <v>8374.0</v>
      </c>
      <c r="B8375" s="4" t="str">
        <f>IFERROR(__xludf.DUMMYFUNCTION("""COMPUTED_VALUE"""),"Objective-C;Swift")</f>
        <v>Objective-C;Swift</v>
      </c>
    </row>
    <row r="8376">
      <c r="A8376" s="3">
        <v>8375.0</v>
      </c>
      <c r="B8376" s="4" t="str">
        <f>IFERROR(__xludf.DUMMYFUNCTION("""COMPUTED_VALUE"""),"HTML/CSS;Java;JavaScript;Kotlin;Python;Scala;TypeScript")</f>
        <v>HTML/CSS;Java;JavaScript;Kotlin;Python;Scala;TypeScript</v>
      </c>
    </row>
    <row r="8377">
      <c r="A8377" s="3">
        <v>8376.0</v>
      </c>
      <c r="B8377" s="4" t="str">
        <f>IFERROR(__xludf.DUMMYFUNCTION("""COMPUTED_VALUE"""),"C#;HTML/CSS;Java;JavaScript;SQL")</f>
        <v>C#;HTML/CSS;Java;JavaScript;SQL</v>
      </c>
    </row>
    <row r="8378">
      <c r="A8378" s="3">
        <v>8377.0</v>
      </c>
      <c r="B8378" s="4" t="str">
        <f>IFERROR(__xludf.DUMMYFUNCTION("""COMPUTED_VALUE"""),"C#;HTML/CSS;JavaScript;SQL;Other(s):")</f>
        <v>C#;HTML/CSS;JavaScript;SQL;Other(s):</v>
      </c>
    </row>
    <row r="8379">
      <c r="A8379" s="3">
        <v>8378.0</v>
      </c>
      <c r="B8379" s="4" t="str">
        <f>IFERROR(__xludf.DUMMYFUNCTION("""COMPUTED_VALUE"""),"Assembly;Bash/Shell/PowerShell;C;C++;C#;HTML/CSS;Java;JavaScript;Python;SQL")</f>
        <v>Assembly;Bash/Shell/PowerShell;C;C++;C#;HTML/CSS;Java;JavaScript;Python;SQL</v>
      </c>
    </row>
    <row r="8380">
      <c r="A8380" s="3">
        <v>8379.0</v>
      </c>
      <c r="B8380" s="4" t="str">
        <f>IFERROR(__xludf.DUMMYFUNCTION("""COMPUTED_VALUE"""),"Bash/Shell/PowerShell;C;Go;Java;JavaScript;Python;Other(s):")</f>
        <v>Bash/Shell/PowerShell;C;Go;Java;JavaScript;Python;Other(s):</v>
      </c>
    </row>
    <row r="8381">
      <c r="A8381" s="3">
        <v>8380.0</v>
      </c>
      <c r="B8381" s="4" t="str">
        <f>IFERROR(__xludf.DUMMYFUNCTION("""COMPUTED_VALUE"""),"Java;JavaScript")</f>
        <v>Java;JavaScript</v>
      </c>
    </row>
    <row r="8382">
      <c r="A8382" s="3">
        <v>8381.0</v>
      </c>
      <c r="B8382" s="4" t="str">
        <f>IFERROR(__xludf.DUMMYFUNCTION("""COMPUTED_VALUE"""),"Bash/Shell/PowerShell;C;Go;JavaScript;Python")</f>
        <v>Bash/Shell/PowerShell;C;Go;JavaScript;Python</v>
      </c>
    </row>
    <row r="8383">
      <c r="A8383" s="3">
        <v>8382.0</v>
      </c>
      <c r="B8383" s="4" t="str">
        <f>IFERROR(__xludf.DUMMYFUNCTION("""COMPUTED_VALUE"""),"Python;SQL")</f>
        <v>Python;SQL</v>
      </c>
    </row>
    <row r="8384">
      <c r="A8384" s="3">
        <v>8383.0</v>
      </c>
      <c r="B8384" s="4" t="str">
        <f>IFERROR(__xludf.DUMMYFUNCTION("""COMPUTED_VALUE"""),"Bash/Shell/PowerShell;C#;HTML/CSS;Java;JavaScript;SQL;TypeScript")</f>
        <v>Bash/Shell/PowerShell;C#;HTML/CSS;Java;JavaScript;SQL;TypeScript</v>
      </c>
    </row>
    <row r="8385">
      <c r="A8385" s="3">
        <v>8384.0</v>
      </c>
      <c r="B8385" s="4" t="str">
        <f>IFERROR(__xludf.DUMMYFUNCTION("""COMPUTED_VALUE"""),"HTML/CSS;Java;JavaScript;SQL;TypeScript")</f>
        <v>HTML/CSS;Java;JavaScript;SQL;TypeScript</v>
      </c>
    </row>
    <row r="8386">
      <c r="A8386" s="3">
        <v>8385.0</v>
      </c>
      <c r="B8386" s="4" t="str">
        <f>IFERROR(__xludf.DUMMYFUNCTION("""COMPUTED_VALUE"""),"HTML/CSS;JavaScript;PHP;SQL")</f>
        <v>HTML/CSS;JavaScript;PHP;SQL</v>
      </c>
    </row>
    <row r="8387">
      <c r="A8387" s="3">
        <v>8386.0</v>
      </c>
      <c r="B8387" s="4" t="str">
        <f>IFERROR(__xludf.DUMMYFUNCTION("""COMPUTED_VALUE"""),"HTML/CSS;SQL")</f>
        <v>HTML/CSS;SQL</v>
      </c>
    </row>
    <row r="8388">
      <c r="A8388" s="3">
        <v>8387.0</v>
      </c>
      <c r="B8388" s="4" t="str">
        <f>IFERROR(__xludf.DUMMYFUNCTION("""COMPUTED_VALUE"""),"C#;VBA")</f>
        <v>C#;VBA</v>
      </c>
    </row>
    <row r="8389">
      <c r="A8389" s="3">
        <v>8388.0</v>
      </c>
      <c r="B8389" s="4" t="str">
        <f>IFERROR(__xludf.DUMMYFUNCTION("""COMPUTED_VALUE"""),"C#;HTML/CSS;Java;JavaScript;TypeScript")</f>
        <v>C#;HTML/CSS;Java;JavaScript;TypeScript</v>
      </c>
    </row>
    <row r="8390">
      <c r="A8390" s="3">
        <v>8389.0</v>
      </c>
      <c r="B8390" s="4" t="str">
        <f>IFERROR(__xludf.DUMMYFUNCTION("""COMPUTED_VALUE"""),"C#;HTML/CSS;Java;JavaScript;PHP;SQL")</f>
        <v>C#;HTML/CSS;Java;JavaScript;PHP;SQL</v>
      </c>
    </row>
    <row r="8391">
      <c r="A8391" s="3">
        <v>8390.0</v>
      </c>
      <c r="B8391" s="4" t="str">
        <f>IFERROR(__xludf.DUMMYFUNCTION("""COMPUTED_VALUE"""),"Java;JavaScript;Kotlin;PHP")</f>
        <v>Java;JavaScript;Kotlin;PHP</v>
      </c>
    </row>
    <row r="8392">
      <c r="A8392" s="3">
        <v>8391.0</v>
      </c>
      <c r="B8392" s="4" t="str">
        <f>IFERROR(__xludf.DUMMYFUNCTION("""COMPUTED_VALUE"""),"Bash/Shell/PowerShell;C;C++;HTML/CSS;Java;JavaScript;Python;TypeScript")</f>
        <v>Bash/Shell/PowerShell;C;C++;HTML/CSS;Java;JavaScript;Python;TypeScript</v>
      </c>
    </row>
    <row r="8393">
      <c r="A8393" s="3">
        <v>8392.0</v>
      </c>
      <c r="B8393" s="4" t="str">
        <f>IFERROR(__xludf.DUMMYFUNCTION("""COMPUTED_VALUE"""),"Bash/Shell/PowerShell;Python;R")</f>
        <v>Bash/Shell/PowerShell;Python;R</v>
      </c>
    </row>
    <row r="8394">
      <c r="A8394" s="3">
        <v>8393.0</v>
      </c>
      <c r="B8394" s="4" t="str">
        <f>IFERROR(__xludf.DUMMYFUNCTION("""COMPUTED_VALUE"""),"Bash/Shell/PowerShell;C++;HTML/CSS;JavaScript;Python;TypeScript")</f>
        <v>Bash/Shell/PowerShell;C++;HTML/CSS;JavaScript;Python;TypeScript</v>
      </c>
    </row>
    <row r="8395">
      <c r="A8395" s="3">
        <v>8394.0</v>
      </c>
      <c r="B8395" s="4" t="str">
        <f>IFERROR(__xludf.DUMMYFUNCTION("""COMPUTED_VALUE"""),"Bash/Shell/PowerShell;Python;SQL")</f>
        <v>Bash/Shell/PowerShell;Python;SQL</v>
      </c>
    </row>
    <row r="8396">
      <c r="A8396" s="3">
        <v>8395.0</v>
      </c>
      <c r="B8396" s="4" t="str">
        <f>IFERROR(__xludf.DUMMYFUNCTION("""COMPUTED_VALUE"""),"Bash/Shell/PowerShell;Python")</f>
        <v>Bash/Shell/PowerShell;Python</v>
      </c>
    </row>
    <row r="8397">
      <c r="A8397" s="3">
        <v>8396.0</v>
      </c>
      <c r="B8397" s="4" t="str">
        <f>IFERROR(__xludf.DUMMYFUNCTION("""COMPUTED_VALUE"""),"Bash/Shell/PowerShell;C#;HTML/CSS;JavaScript;Python")</f>
        <v>Bash/Shell/PowerShell;C#;HTML/CSS;JavaScript;Python</v>
      </c>
    </row>
    <row r="8398">
      <c r="A8398" s="3">
        <v>8397.0</v>
      </c>
      <c r="B8398" s="4" t="str">
        <f>IFERROR(__xludf.DUMMYFUNCTION("""COMPUTED_VALUE"""),"C#;Java;JavaScript")</f>
        <v>C#;Java;JavaScript</v>
      </c>
    </row>
    <row r="8399">
      <c r="A8399" s="3">
        <v>8398.0</v>
      </c>
      <c r="B8399" s="4" t="str">
        <f>IFERROR(__xludf.DUMMYFUNCTION("""COMPUTED_VALUE"""),"Other(s):")</f>
        <v>Other(s):</v>
      </c>
    </row>
    <row r="8400">
      <c r="A8400" s="3">
        <v>8399.0</v>
      </c>
      <c r="B8400" s="4" t="str">
        <f>IFERROR(__xludf.DUMMYFUNCTION("""COMPUTED_VALUE"""),"C;C++;JavaScript;SQL;Other(s):")</f>
        <v>C;C++;JavaScript;SQL;Other(s):</v>
      </c>
    </row>
    <row r="8401">
      <c r="A8401" s="3">
        <v>8400.0</v>
      </c>
      <c r="B8401" s="4" t="str">
        <f>IFERROR(__xludf.DUMMYFUNCTION("""COMPUTED_VALUE"""),"C#;HTML/CSS;Java;JavaScript;Python;SQL")</f>
        <v>C#;HTML/CSS;Java;JavaScript;Python;SQL</v>
      </c>
    </row>
    <row r="8402">
      <c r="A8402" s="3">
        <v>8401.0</v>
      </c>
      <c r="B8402" s="4" t="str">
        <f>IFERROR(__xludf.DUMMYFUNCTION("""COMPUTED_VALUE"""),"C#;HTML/CSS;JavaScript;SQL")</f>
        <v>C#;HTML/CSS;JavaScript;SQL</v>
      </c>
    </row>
    <row r="8403">
      <c r="A8403" s="3">
        <v>8402.0</v>
      </c>
      <c r="B8403" s="4" t="str">
        <f>IFERROR(__xludf.DUMMYFUNCTION("""COMPUTED_VALUE"""),"C#;HTML/CSS;Java;JavaScript;TypeScript")</f>
        <v>C#;HTML/CSS;Java;JavaScript;TypeScript</v>
      </c>
    </row>
    <row r="8404">
      <c r="A8404" s="3">
        <v>8403.0</v>
      </c>
      <c r="B8404" s="4" t="str">
        <f>IFERROR(__xludf.DUMMYFUNCTION("""COMPUTED_VALUE"""),"HTML/CSS;Java;JavaScript;SQL")</f>
        <v>HTML/CSS;Java;JavaScript;SQL</v>
      </c>
    </row>
    <row r="8405">
      <c r="A8405" s="3">
        <v>8404.0</v>
      </c>
      <c r="B8405" s="4" t="str">
        <f>IFERROR(__xludf.DUMMYFUNCTION("""COMPUTED_VALUE"""),"Bash/Shell/PowerShell;Dart;Go;HTML/CSS;JavaScript;SQL;TypeScript")</f>
        <v>Bash/Shell/PowerShell;Dart;Go;HTML/CSS;JavaScript;SQL;TypeScript</v>
      </c>
    </row>
    <row r="8406">
      <c r="A8406" s="3">
        <v>8405.0</v>
      </c>
      <c r="B8406" s="4" t="str">
        <f>IFERROR(__xludf.DUMMYFUNCTION("""COMPUTED_VALUE"""),"C#;Elixir;HTML/CSS;JavaScript;R;Ruby")</f>
        <v>C#;Elixir;HTML/CSS;JavaScript;R;Ruby</v>
      </c>
    </row>
    <row r="8407">
      <c r="A8407" s="3">
        <v>8406.0</v>
      </c>
      <c r="B8407" s="4" t="str">
        <f>IFERROR(__xludf.DUMMYFUNCTION("""COMPUTED_VALUE"""),"Bash/Shell/PowerShell;JavaScript;Ruby")</f>
        <v>Bash/Shell/PowerShell;JavaScript;Ruby</v>
      </c>
    </row>
    <row r="8408">
      <c r="A8408" s="3">
        <v>8407.0</v>
      </c>
      <c r="B8408" s="4" t="str">
        <f>IFERROR(__xludf.DUMMYFUNCTION("""COMPUTED_VALUE"""),"Java;JavaScript;SQL")</f>
        <v>Java;JavaScript;SQL</v>
      </c>
    </row>
    <row r="8409">
      <c r="A8409" s="3">
        <v>8408.0</v>
      </c>
      <c r="B8409" s="4" t="str">
        <f>IFERROR(__xludf.DUMMYFUNCTION("""COMPUTED_VALUE"""),"C#;Go;HTML/CSS;JavaScript;PHP;Python;R;SQL")</f>
        <v>C#;Go;HTML/CSS;JavaScript;PHP;Python;R;SQL</v>
      </c>
    </row>
    <row r="8410">
      <c r="A8410" s="3">
        <v>8409.0</v>
      </c>
      <c r="B8410" s="4" t="str">
        <f>IFERROR(__xludf.DUMMYFUNCTION("""COMPUTED_VALUE"""),"Bash/Shell/PowerShell;HTML/CSS;Java;JavaScript;PHP;Scala;SQL")</f>
        <v>Bash/Shell/PowerShell;HTML/CSS;Java;JavaScript;PHP;Scala;SQL</v>
      </c>
    </row>
    <row r="8411">
      <c r="A8411" s="3">
        <v>8410.0</v>
      </c>
      <c r="B8411" s="4" t="str">
        <f>IFERROR(__xludf.DUMMYFUNCTION("""COMPUTED_VALUE"""),"HTML/CSS;JavaScript;Other(s):")</f>
        <v>HTML/CSS;JavaScript;Other(s):</v>
      </c>
    </row>
    <row r="8412">
      <c r="A8412" s="3">
        <v>8411.0</v>
      </c>
      <c r="B8412" s="4" t="str">
        <f>IFERROR(__xludf.DUMMYFUNCTION("""COMPUTED_VALUE"""),"PHP;Ruby;SQL")</f>
        <v>PHP;Ruby;SQL</v>
      </c>
    </row>
    <row r="8413">
      <c r="A8413" s="3">
        <v>8412.0</v>
      </c>
      <c r="B8413" s="4" t="str">
        <f>IFERROR(__xludf.DUMMYFUNCTION("""COMPUTED_VALUE"""),"JavaScript;SQL;TypeScript")</f>
        <v>JavaScript;SQL;TypeScript</v>
      </c>
    </row>
    <row r="8414">
      <c r="A8414" s="3">
        <v>8413.0</v>
      </c>
      <c r="B8414" s="4" t="str">
        <f>IFERROR(__xludf.DUMMYFUNCTION("""COMPUTED_VALUE"""),"Assembly;Bash/Shell/PowerShell;C;C++;C#;Java;JavaScript;PHP;SQL")</f>
        <v>Assembly;Bash/Shell/PowerShell;C;C++;C#;Java;JavaScript;PHP;SQL</v>
      </c>
    </row>
    <row r="8415">
      <c r="A8415" s="3">
        <v>8414.0</v>
      </c>
      <c r="B8415" s="4" t="str">
        <f>IFERROR(__xludf.DUMMYFUNCTION("""COMPUTED_VALUE"""),"HTML/CSS;JavaScript;PHP;SQL;VBA")</f>
        <v>HTML/CSS;JavaScript;PHP;SQL;VBA</v>
      </c>
    </row>
    <row r="8416">
      <c r="A8416" s="3">
        <v>8415.0</v>
      </c>
      <c r="B8416" s="4" t="str">
        <f>IFERROR(__xludf.DUMMYFUNCTION("""COMPUTED_VALUE"""),"C#;Java")</f>
        <v>C#;Java</v>
      </c>
    </row>
    <row r="8417">
      <c r="A8417" s="3">
        <v>8416.0</v>
      </c>
      <c r="B8417" s="4" t="str">
        <f>IFERROR(__xludf.DUMMYFUNCTION("""COMPUTED_VALUE"""),"HTML/CSS;JavaScript")</f>
        <v>HTML/CSS;JavaScript</v>
      </c>
    </row>
    <row r="8418">
      <c r="A8418" s="3">
        <v>8417.0</v>
      </c>
      <c r="B8418" s="4" t="str">
        <f>IFERROR(__xludf.DUMMYFUNCTION("""COMPUTED_VALUE"""),"HTML/CSS;JavaScript;Python;TypeScript")</f>
        <v>HTML/CSS;JavaScript;Python;TypeScript</v>
      </c>
    </row>
    <row r="8419">
      <c r="A8419" s="3">
        <v>8418.0</v>
      </c>
      <c r="B8419" s="4" t="str">
        <f>IFERROR(__xludf.DUMMYFUNCTION("""COMPUTED_VALUE"""),"R")</f>
        <v>R</v>
      </c>
    </row>
    <row r="8420">
      <c r="A8420" s="3">
        <v>8419.0</v>
      </c>
      <c r="B8420" s="4" t="str">
        <f>IFERROR(__xludf.DUMMYFUNCTION("""COMPUTED_VALUE"""),"Bash/Shell/PowerShell;C#;F#;HTML/CSS;Java;JavaScript;Objective-C;R;SQL;WebAssembly")</f>
        <v>Bash/Shell/PowerShell;C#;F#;HTML/CSS;Java;JavaScript;Objective-C;R;SQL;WebAssembly</v>
      </c>
    </row>
    <row r="8421">
      <c r="A8421" s="3">
        <v>8420.0</v>
      </c>
      <c r="B8421" s="4" t="str">
        <f>IFERROR(__xludf.DUMMYFUNCTION("""COMPUTED_VALUE"""),"Bash/Shell/PowerShell;Go;Java;JavaScript;Rust;SQL")</f>
        <v>Bash/Shell/PowerShell;Go;Java;JavaScript;Rust;SQL</v>
      </c>
    </row>
    <row r="8422">
      <c r="A8422" s="3">
        <v>8421.0</v>
      </c>
      <c r="B8422" s="4" t="str">
        <f>IFERROR(__xludf.DUMMYFUNCTION("""COMPUTED_VALUE"""),"HTML/CSS;JavaScript;Ruby;TypeScript")</f>
        <v>HTML/CSS;JavaScript;Ruby;TypeScript</v>
      </c>
    </row>
    <row r="8423">
      <c r="A8423" s="3">
        <v>8422.0</v>
      </c>
      <c r="B8423" s="4" t="str">
        <f>IFERROR(__xludf.DUMMYFUNCTION("""COMPUTED_VALUE"""),"Bash/Shell/PowerShell;C#;HTML/CSS;JavaScript;TypeScript")</f>
        <v>Bash/Shell/PowerShell;C#;HTML/CSS;JavaScript;TypeScript</v>
      </c>
    </row>
    <row r="8424">
      <c r="A8424" s="3">
        <v>8423.0</v>
      </c>
      <c r="B8424" s="4" t="str">
        <f>IFERROR(__xludf.DUMMYFUNCTION("""COMPUTED_VALUE"""),"C#;Python")</f>
        <v>C#;Python</v>
      </c>
    </row>
    <row r="8425">
      <c r="A8425" s="3">
        <v>8424.0</v>
      </c>
      <c r="B8425" s="4" t="str">
        <f>IFERROR(__xludf.DUMMYFUNCTION("""COMPUTED_VALUE"""),"C#;Java")</f>
        <v>C#;Java</v>
      </c>
    </row>
    <row r="8426">
      <c r="A8426" s="3">
        <v>8425.0</v>
      </c>
      <c r="B8426" s="4" t="str">
        <f>IFERROR(__xludf.DUMMYFUNCTION("""COMPUTED_VALUE"""),"Bash/Shell/PowerShell;Python")</f>
        <v>Bash/Shell/PowerShell;Python</v>
      </c>
    </row>
    <row r="8427">
      <c r="A8427" s="3">
        <v>8426.0</v>
      </c>
      <c r="B8427" s="4" t="str">
        <f>IFERROR(__xludf.DUMMYFUNCTION("""COMPUTED_VALUE"""),"Go;HTML/CSS;JavaScript;Objective-C;Python;Ruby;SQL")</f>
        <v>Go;HTML/CSS;JavaScript;Objective-C;Python;Ruby;SQL</v>
      </c>
    </row>
    <row r="8428">
      <c r="A8428" s="3">
        <v>8427.0</v>
      </c>
      <c r="B8428" s="4" t="str">
        <f>IFERROR(__xludf.DUMMYFUNCTION("""COMPUTED_VALUE"""),"Bash/Shell/PowerShell;Java;Python;Ruby")</f>
        <v>Bash/Shell/PowerShell;Java;Python;Ruby</v>
      </c>
    </row>
    <row r="8429">
      <c r="A8429" s="3">
        <v>8428.0</v>
      </c>
      <c r="B8429" s="4" t="str">
        <f>IFERROR(__xludf.DUMMYFUNCTION("""COMPUTED_VALUE"""),"C++")</f>
        <v>C++</v>
      </c>
    </row>
    <row r="8430">
      <c r="A8430" s="3">
        <v>8429.0</v>
      </c>
      <c r="B8430" s="4" t="str">
        <f>IFERROR(__xludf.DUMMYFUNCTION("""COMPUTED_VALUE"""),"C#;Java;SQL")</f>
        <v>C#;Java;SQL</v>
      </c>
    </row>
    <row r="8431">
      <c r="A8431" s="3">
        <v>8430.0</v>
      </c>
      <c r="B8431" s="4" t="str">
        <f>IFERROR(__xludf.DUMMYFUNCTION("""COMPUTED_VALUE"""),"Bash/Shell/PowerShell;C;Python;Other(s):")</f>
        <v>Bash/Shell/PowerShell;C;Python;Other(s):</v>
      </c>
    </row>
    <row r="8432">
      <c r="A8432" s="3">
        <v>8431.0</v>
      </c>
      <c r="B8432" s="4" t="str">
        <f>IFERROR(__xludf.DUMMYFUNCTION("""COMPUTED_VALUE"""),"Bash/Shell/PowerShell;C#;HTML/CSS;JavaScript;Objective-C;SQL")</f>
        <v>Bash/Shell/PowerShell;C#;HTML/CSS;JavaScript;Objective-C;SQL</v>
      </c>
    </row>
    <row r="8433">
      <c r="A8433" s="3">
        <v>8432.0</v>
      </c>
      <c r="B8433" s="4" t="str">
        <f>IFERROR(__xludf.DUMMYFUNCTION("""COMPUTED_VALUE"""),"Bash/Shell/PowerShell;Clojure;Java;Kotlin;Python;Ruby;Scala")</f>
        <v>Bash/Shell/PowerShell;Clojure;Java;Kotlin;Python;Ruby;Scala</v>
      </c>
    </row>
    <row r="8434">
      <c r="A8434" s="3">
        <v>8433.0</v>
      </c>
      <c r="B8434" s="4" t="str">
        <f>IFERROR(__xludf.DUMMYFUNCTION("""COMPUTED_VALUE"""),"Bash/Shell/PowerShell;C#;HTML/CSS;Java;JavaScript;Kotlin;PHP;Python;SQL;TypeScript")</f>
        <v>Bash/Shell/PowerShell;C#;HTML/CSS;Java;JavaScript;Kotlin;PHP;Python;SQL;TypeScript</v>
      </c>
    </row>
    <row r="8435">
      <c r="A8435" s="3">
        <v>8434.0</v>
      </c>
      <c r="B8435" s="4" t="str">
        <f>IFERROR(__xludf.DUMMYFUNCTION("""COMPUTED_VALUE"""),"HTML/CSS;JavaScript")</f>
        <v>HTML/CSS;JavaScript</v>
      </c>
    </row>
    <row r="8436">
      <c r="A8436" s="3">
        <v>8435.0</v>
      </c>
      <c r="B8436" s="4" t="str">
        <f>IFERROR(__xludf.DUMMYFUNCTION("""COMPUTED_VALUE"""),"C++;HTML/CSS;Java;JavaScript;Objective-C;PHP;SQL")</f>
        <v>C++;HTML/CSS;Java;JavaScript;Objective-C;PHP;SQL</v>
      </c>
    </row>
    <row r="8437">
      <c r="A8437" s="3">
        <v>8436.0</v>
      </c>
      <c r="B8437" s="4" t="str">
        <f>IFERROR(__xludf.DUMMYFUNCTION("""COMPUTED_VALUE"""),"Bash/Shell/PowerShell;HTML/CSS;JavaScript;PHP;Ruby")</f>
        <v>Bash/Shell/PowerShell;HTML/CSS;JavaScript;PHP;Ruby</v>
      </c>
    </row>
    <row r="8438">
      <c r="A8438" s="3">
        <v>8437.0</v>
      </c>
      <c r="B8438" s="4" t="str">
        <f>IFERROR(__xludf.DUMMYFUNCTION("""COMPUTED_VALUE"""),"JavaScript;Python")</f>
        <v>JavaScript;Python</v>
      </c>
    </row>
    <row r="8439">
      <c r="A8439" s="3">
        <v>8438.0</v>
      </c>
      <c r="B8439" s="4" t="str">
        <f>IFERROR(__xludf.DUMMYFUNCTION("""COMPUTED_VALUE"""),"Bash/Shell/PowerShell;C#;HTML/CSS;JavaScript;Python;TypeScript")</f>
        <v>Bash/Shell/PowerShell;C#;HTML/CSS;JavaScript;Python;TypeScript</v>
      </c>
    </row>
    <row r="8440">
      <c r="A8440" s="3">
        <v>8439.0</v>
      </c>
      <c r="B8440" s="4" t="str">
        <f>IFERROR(__xludf.DUMMYFUNCTION("""COMPUTED_VALUE"""),"HTML/CSS;Java;JavaScript;SQL;TypeScript")</f>
        <v>HTML/CSS;Java;JavaScript;SQL;TypeScript</v>
      </c>
    </row>
    <row r="8441">
      <c r="A8441" s="3">
        <v>8440.0</v>
      </c>
      <c r="B8441" s="4" t="str">
        <f>IFERROR(__xludf.DUMMYFUNCTION("""COMPUTED_VALUE"""),"C#;HTML/CSS;JavaScript;SQL;TypeScript")</f>
        <v>C#;HTML/CSS;JavaScript;SQL;TypeScript</v>
      </c>
    </row>
    <row r="8442">
      <c r="A8442" s="3">
        <v>8441.0</v>
      </c>
      <c r="B8442" s="4" t="str">
        <f>IFERROR(__xludf.DUMMYFUNCTION("""COMPUTED_VALUE"""),"Go;HTML/CSS;JavaScript;Python;Rust;SQL;TypeScript;WebAssembly")</f>
        <v>Go;HTML/CSS;JavaScript;Python;Rust;SQL;TypeScript;WebAssembly</v>
      </c>
    </row>
    <row r="8443">
      <c r="A8443" s="3">
        <v>8442.0</v>
      </c>
      <c r="B8443" s="4" t="str">
        <f>IFERROR(__xludf.DUMMYFUNCTION("""COMPUTED_VALUE"""),"Bash/Shell/PowerShell;C;Go;HTML/CSS;Java;JavaScript;Python;TypeScript")</f>
        <v>Bash/Shell/PowerShell;C;Go;HTML/CSS;Java;JavaScript;Python;TypeScript</v>
      </c>
    </row>
    <row r="8444">
      <c r="A8444" s="3">
        <v>8443.0</v>
      </c>
      <c r="B8444" s="4" t="str">
        <f>IFERROR(__xludf.DUMMYFUNCTION("""COMPUTED_VALUE"""),"HTML/CSS;JavaScript;TypeScript")</f>
        <v>HTML/CSS;JavaScript;TypeScript</v>
      </c>
    </row>
    <row r="8445">
      <c r="A8445" s="3">
        <v>8444.0</v>
      </c>
      <c r="B8445" s="4" t="str">
        <f>IFERROR(__xludf.DUMMYFUNCTION("""COMPUTED_VALUE"""),"HTML/CSS;JavaScript;PHP")</f>
        <v>HTML/CSS;JavaScript;PHP</v>
      </c>
    </row>
    <row r="8446">
      <c r="A8446" s="3">
        <v>8445.0</v>
      </c>
      <c r="B8446" s="4" t="str">
        <f>IFERROR(__xludf.DUMMYFUNCTION("""COMPUTED_VALUE"""),"HTML/CSS;Java;JavaScript;PHP;Ruby;SQL;TypeScript;VBA")</f>
        <v>HTML/CSS;Java;JavaScript;PHP;Ruby;SQL;TypeScript;VBA</v>
      </c>
    </row>
    <row r="8447">
      <c r="A8447" s="3">
        <v>8446.0</v>
      </c>
      <c r="B8447" s="4" t="str">
        <f>IFERROR(__xludf.DUMMYFUNCTION("""COMPUTED_VALUE"""),"C#;HTML/CSS;JavaScript;SQL")</f>
        <v>C#;HTML/CSS;JavaScript;SQL</v>
      </c>
    </row>
    <row r="8448">
      <c r="A8448" s="3">
        <v>8447.0</v>
      </c>
      <c r="B8448" s="4" t="str">
        <f>IFERROR(__xludf.DUMMYFUNCTION("""COMPUTED_VALUE"""),"Bash/Shell/PowerShell;HTML/CSS;JavaScript;PHP;Python;SQL;TypeScript")</f>
        <v>Bash/Shell/PowerShell;HTML/CSS;JavaScript;PHP;Python;SQL;TypeScript</v>
      </c>
    </row>
    <row r="8449">
      <c r="A8449" s="3">
        <v>8448.0</v>
      </c>
      <c r="B8449" s="4" t="str">
        <f>IFERROR(__xludf.DUMMYFUNCTION("""COMPUTED_VALUE"""),"C++;C#;Python;SQL;VBA")</f>
        <v>C++;C#;Python;SQL;VBA</v>
      </c>
    </row>
    <row r="8450">
      <c r="A8450" s="3">
        <v>8449.0</v>
      </c>
      <c r="B8450" s="4" t="str">
        <f>IFERROR(__xludf.DUMMYFUNCTION("""COMPUTED_VALUE"""),"Bash/Shell/PowerShell;HTML/CSS;JavaScript;PHP;Python")</f>
        <v>Bash/Shell/PowerShell;HTML/CSS;JavaScript;PHP;Python</v>
      </c>
    </row>
    <row r="8451">
      <c r="A8451" s="3">
        <v>8450.0</v>
      </c>
      <c r="B8451" s="4" t="str">
        <f>IFERROR(__xludf.DUMMYFUNCTION("""COMPUTED_VALUE"""),"Bash/Shell/PowerShell;PHP;SQL")</f>
        <v>Bash/Shell/PowerShell;PHP;SQL</v>
      </c>
    </row>
    <row r="8452">
      <c r="A8452" s="3">
        <v>8451.0</v>
      </c>
      <c r="B8452" s="4" t="str">
        <f>IFERROR(__xludf.DUMMYFUNCTION("""COMPUTED_VALUE"""),"C++;Go;Python")</f>
        <v>C++;Go;Python</v>
      </c>
    </row>
    <row r="8453">
      <c r="A8453" s="3">
        <v>8452.0</v>
      </c>
      <c r="B8453" s="4" t="str">
        <f>IFERROR(__xludf.DUMMYFUNCTION("""COMPUTED_VALUE"""),"Bash/Shell/PowerShell;C++;C#;HTML/CSS;JavaScript;SQL;TypeScript")</f>
        <v>Bash/Shell/PowerShell;C++;C#;HTML/CSS;JavaScript;SQL;TypeScript</v>
      </c>
    </row>
    <row r="8454">
      <c r="A8454" s="3">
        <v>8453.0</v>
      </c>
      <c r="B8454" s="4" t="str">
        <f>IFERROR(__xludf.DUMMYFUNCTION("""COMPUTED_VALUE"""),"C#;JavaScript;SQL;Other(s):")</f>
        <v>C#;JavaScript;SQL;Other(s):</v>
      </c>
    </row>
    <row r="8455">
      <c r="A8455" s="3">
        <v>8454.0</v>
      </c>
      <c r="B8455" s="4" t="str">
        <f>IFERROR(__xludf.DUMMYFUNCTION("""COMPUTED_VALUE"""),"Bash/Shell/PowerShell;C;C++")</f>
        <v>Bash/Shell/PowerShell;C;C++</v>
      </c>
    </row>
    <row r="8456">
      <c r="A8456" s="3">
        <v>8455.0</v>
      </c>
      <c r="B8456" s="4" t="str">
        <f>IFERROR(__xludf.DUMMYFUNCTION("""COMPUTED_VALUE"""),"Bash/Shell/PowerShell;C++;HTML/CSS;Java;JavaScript;PHP;Python")</f>
        <v>Bash/Shell/PowerShell;C++;HTML/CSS;Java;JavaScript;PHP;Python</v>
      </c>
    </row>
    <row r="8457">
      <c r="A8457" s="3">
        <v>8456.0</v>
      </c>
      <c r="B8457" s="4" t="str">
        <f>IFERROR(__xludf.DUMMYFUNCTION("""COMPUTED_VALUE"""),"C#;HTML/CSS;JavaScript;Python;SQL;TypeScript")</f>
        <v>C#;HTML/CSS;JavaScript;Python;SQL;TypeScript</v>
      </c>
    </row>
    <row r="8458">
      <c r="A8458" s="3">
        <v>8457.0</v>
      </c>
      <c r="B8458" s="4" t="str">
        <f>IFERROR(__xludf.DUMMYFUNCTION("""COMPUTED_VALUE"""),"Bash/Shell/PowerShell;HTML/CSS;Python;SQL")</f>
        <v>Bash/Shell/PowerShell;HTML/CSS;Python;SQL</v>
      </c>
    </row>
    <row r="8459">
      <c r="A8459" s="3">
        <v>8458.0</v>
      </c>
      <c r="B8459" s="4" t="str">
        <f>IFERROR(__xludf.DUMMYFUNCTION("""COMPUTED_VALUE"""),"C#;HTML/CSS;JavaScript;Python;TypeScript")</f>
        <v>C#;HTML/CSS;JavaScript;Python;TypeScript</v>
      </c>
    </row>
    <row r="8460">
      <c r="A8460" s="3">
        <v>8459.0</v>
      </c>
      <c r="B8460" s="4" t="str">
        <f>IFERROR(__xludf.DUMMYFUNCTION("""COMPUTED_VALUE"""),"Assembly;Bash/Shell/PowerShell;C;C++;C#;Kotlin;Objective-C;PHP;SQL;Swift")</f>
        <v>Assembly;Bash/Shell/PowerShell;C;C++;C#;Kotlin;Objective-C;PHP;SQL;Swift</v>
      </c>
    </row>
    <row r="8461">
      <c r="A8461" s="3">
        <v>8460.0</v>
      </c>
      <c r="B8461" s="4" t="str">
        <f>IFERROR(__xludf.DUMMYFUNCTION("""COMPUTED_VALUE"""),"Java;SQL")</f>
        <v>Java;SQL</v>
      </c>
    </row>
    <row r="8462">
      <c r="A8462" s="3">
        <v>8461.0</v>
      </c>
      <c r="B8462" s="4" t="str">
        <f>IFERROR(__xludf.DUMMYFUNCTION("""COMPUTED_VALUE"""),"Bash/Shell/PowerShell;HTML/CSS;JavaScript;PHP")</f>
        <v>Bash/Shell/PowerShell;HTML/CSS;JavaScript;PHP</v>
      </c>
    </row>
    <row r="8463">
      <c r="A8463" s="3">
        <v>8462.0</v>
      </c>
      <c r="B8463" s="4" t="str">
        <f>IFERROR(__xludf.DUMMYFUNCTION("""COMPUTED_VALUE"""),"C;C++;HTML/CSS;JavaScript;PHP;Swift")</f>
        <v>C;C++;HTML/CSS;JavaScript;PHP;Swift</v>
      </c>
    </row>
    <row r="8464">
      <c r="A8464" s="3">
        <v>8463.0</v>
      </c>
      <c r="B8464" s="4" t="str">
        <f>IFERROR(__xludf.DUMMYFUNCTION("""COMPUTED_VALUE"""),"C++;Java;Kotlin;Objective-C")</f>
        <v>C++;Java;Kotlin;Objective-C</v>
      </c>
    </row>
    <row r="8465">
      <c r="A8465" s="3">
        <v>8464.0</v>
      </c>
      <c r="B8465" s="4" t="str">
        <f>IFERROR(__xludf.DUMMYFUNCTION("""COMPUTED_VALUE"""),"C++;C#;HTML/CSS;JavaScript;SQL;TypeScript")</f>
        <v>C++;C#;HTML/CSS;JavaScript;SQL;TypeScript</v>
      </c>
    </row>
    <row r="8466">
      <c r="A8466" s="3">
        <v>8465.0</v>
      </c>
      <c r="B8466" s="4" t="str">
        <f>IFERROR(__xludf.DUMMYFUNCTION("""COMPUTED_VALUE"""),"C;Dart;Java;Kotlin;Python;SQL")</f>
        <v>C;Dart;Java;Kotlin;Python;SQL</v>
      </c>
    </row>
    <row r="8467">
      <c r="A8467" s="3">
        <v>8466.0</v>
      </c>
      <c r="B8467" s="4" t="str">
        <f>IFERROR(__xludf.DUMMYFUNCTION("""COMPUTED_VALUE"""),"C++;HTML/CSS;Python")</f>
        <v>C++;HTML/CSS;Python</v>
      </c>
    </row>
    <row r="8468">
      <c r="A8468" s="3">
        <v>8467.0</v>
      </c>
      <c r="B8468" s="4" t="str">
        <f>IFERROR(__xludf.DUMMYFUNCTION("""COMPUTED_VALUE"""),"HTML/CSS;Java;JavaScript;PHP;Python;SQL")</f>
        <v>HTML/CSS;Java;JavaScript;PHP;Python;SQL</v>
      </c>
    </row>
    <row r="8469">
      <c r="A8469" s="3">
        <v>8468.0</v>
      </c>
      <c r="B8469" s="4" t="str">
        <f>IFERROR(__xludf.DUMMYFUNCTION("""COMPUTED_VALUE"""),"Assembly;Bash/Shell/PowerShell;C;C++;C#;HTML/CSS;Java;JavaScript;PHP;Python;Scala;SQL")</f>
        <v>Assembly;Bash/Shell/PowerShell;C;C++;C#;HTML/CSS;Java;JavaScript;PHP;Python;Scala;SQL</v>
      </c>
    </row>
    <row r="8470">
      <c r="A8470" s="3">
        <v>8469.0</v>
      </c>
      <c r="B8470" s="4" t="str">
        <f>IFERROR(__xludf.DUMMYFUNCTION("""COMPUTED_VALUE"""),"C#;HTML/CSS;Java;JavaScript;PHP;Python;SQL")</f>
        <v>C#;HTML/CSS;Java;JavaScript;PHP;Python;SQL</v>
      </c>
    </row>
    <row r="8471">
      <c r="A8471" s="3">
        <v>8470.0</v>
      </c>
      <c r="B8471" s="4" t="str">
        <f>IFERROR(__xludf.DUMMYFUNCTION("""COMPUTED_VALUE"""),"Assembly;Bash/Shell/PowerShell;C#;Dart;Go;JavaScript;Objective-C;Rust;SQL;TypeScript")</f>
        <v>Assembly;Bash/Shell/PowerShell;C#;Dart;Go;JavaScript;Objective-C;Rust;SQL;TypeScript</v>
      </c>
    </row>
    <row r="8472">
      <c r="A8472" s="3">
        <v>8471.0</v>
      </c>
      <c r="B8472" s="4" t="str">
        <f>IFERROR(__xludf.DUMMYFUNCTION("""COMPUTED_VALUE"""),"Java;JavaScript;Python")</f>
        <v>Java;JavaScript;Python</v>
      </c>
    </row>
    <row r="8473">
      <c r="A8473" s="3">
        <v>8472.0</v>
      </c>
      <c r="B8473" s="4" t="str">
        <f>IFERROR(__xludf.DUMMYFUNCTION("""COMPUTED_VALUE"""),"Bash/Shell/PowerShell;C++;JavaScript;Python;Ruby")</f>
        <v>Bash/Shell/PowerShell;C++;JavaScript;Python;Ruby</v>
      </c>
    </row>
    <row r="8474">
      <c r="A8474" s="3">
        <v>8473.0</v>
      </c>
      <c r="B8474" s="4" t="str">
        <f>IFERROR(__xludf.DUMMYFUNCTION("""COMPUTED_VALUE"""),"HTML/CSS;JavaScript;R;SQL")</f>
        <v>HTML/CSS;JavaScript;R;SQL</v>
      </c>
    </row>
    <row r="8475">
      <c r="A8475" s="3">
        <v>8474.0</v>
      </c>
      <c r="B8475" s="4" t="str">
        <f>IFERROR(__xludf.DUMMYFUNCTION("""COMPUTED_VALUE"""),"C++;C#")</f>
        <v>C++;C#</v>
      </c>
    </row>
    <row r="8476">
      <c r="A8476" s="3">
        <v>8475.0</v>
      </c>
      <c r="B8476" s="4" t="str">
        <f>IFERROR(__xludf.DUMMYFUNCTION("""COMPUTED_VALUE"""),"HTML/CSS;JavaScript;PHP")</f>
        <v>HTML/CSS;JavaScript;PHP</v>
      </c>
    </row>
    <row r="8477">
      <c r="A8477" s="3">
        <v>8476.0</v>
      </c>
      <c r="B8477" s="4" t="str">
        <f>IFERROR(__xludf.DUMMYFUNCTION("""COMPUTED_VALUE"""),"HTML/CSS;JavaScript;PHP;SQL")</f>
        <v>HTML/CSS;JavaScript;PHP;SQL</v>
      </c>
    </row>
    <row r="8478">
      <c r="A8478" s="3">
        <v>8477.0</v>
      </c>
      <c r="B8478" s="4" t="str">
        <f>IFERROR(__xludf.DUMMYFUNCTION("""COMPUTED_VALUE"""),"HTML/CSS;Java;JavaScript;SQL;TypeScript")</f>
        <v>HTML/CSS;Java;JavaScript;SQL;TypeScript</v>
      </c>
    </row>
    <row r="8479">
      <c r="A8479" s="3">
        <v>8478.0</v>
      </c>
      <c r="B8479" s="4" t="str">
        <f>IFERROR(__xludf.DUMMYFUNCTION("""COMPUTED_VALUE"""),"C#;HTML/CSS;JavaScript;SQL")</f>
        <v>C#;HTML/CSS;JavaScript;SQL</v>
      </c>
    </row>
    <row r="8480">
      <c r="A8480" s="3">
        <v>8479.0</v>
      </c>
      <c r="B8480" s="4" t="str">
        <f>IFERROR(__xludf.DUMMYFUNCTION("""COMPUTED_VALUE"""),"C#;HTML/CSS;JavaScript;PHP;SQL;TypeScript")</f>
        <v>C#;HTML/CSS;JavaScript;PHP;SQL;TypeScript</v>
      </c>
    </row>
    <row r="8481">
      <c r="A8481" s="3">
        <v>8480.0</v>
      </c>
      <c r="B8481" s="4" t="str">
        <f>IFERROR(__xludf.DUMMYFUNCTION("""COMPUTED_VALUE"""),"C;C++;C#;HTML/CSS;Java;JavaScript;Kotlin;PHP;SQL;TypeScript")</f>
        <v>C;C++;C#;HTML/CSS;Java;JavaScript;Kotlin;PHP;SQL;TypeScript</v>
      </c>
    </row>
    <row r="8482">
      <c r="A8482" s="3">
        <v>8481.0</v>
      </c>
      <c r="B8482" s="4" t="str">
        <f>IFERROR(__xludf.DUMMYFUNCTION("""COMPUTED_VALUE"""),"C++;Python;SQL")</f>
        <v>C++;Python;SQL</v>
      </c>
    </row>
    <row r="8483">
      <c r="A8483" s="3">
        <v>8482.0</v>
      </c>
      <c r="B8483" s="4" t="str">
        <f>IFERROR(__xludf.DUMMYFUNCTION("""COMPUTED_VALUE"""),"C;JavaScript;Objective-C;Ruby;Swift")</f>
        <v>C;JavaScript;Objective-C;Ruby;Swift</v>
      </c>
    </row>
    <row r="8484">
      <c r="A8484" s="3">
        <v>8483.0</v>
      </c>
      <c r="B8484" s="4" t="str">
        <f>IFERROR(__xludf.DUMMYFUNCTION("""COMPUTED_VALUE"""),"Bash/Shell/PowerShell;C#;Go;HTML/CSS;JavaScript;SQL")</f>
        <v>Bash/Shell/PowerShell;C#;Go;HTML/CSS;JavaScript;SQL</v>
      </c>
    </row>
    <row r="8485">
      <c r="A8485" s="3">
        <v>8484.0</v>
      </c>
      <c r="B8485" s="4" t="str">
        <f>IFERROR(__xludf.DUMMYFUNCTION("""COMPUTED_VALUE"""),"Bash/Shell/PowerShell;C;C++;Dart;Java;Python")</f>
        <v>Bash/Shell/PowerShell;C;C++;Dart;Java;Python</v>
      </c>
    </row>
    <row r="8486">
      <c r="A8486" s="3">
        <v>8485.0</v>
      </c>
      <c r="B8486" s="4" t="str">
        <f>IFERROR(__xludf.DUMMYFUNCTION("""COMPUTED_VALUE"""),"Java")</f>
        <v>Java</v>
      </c>
    </row>
    <row r="8487">
      <c r="A8487" s="3">
        <v>8486.0</v>
      </c>
      <c r="B8487" s="4" t="str">
        <f>IFERROR(__xludf.DUMMYFUNCTION("""COMPUTED_VALUE"""),"Bash/Shell/PowerShell;C;C++;Java;Kotlin;Python;Ruby;SQL")</f>
        <v>Bash/Shell/PowerShell;C;C++;Java;Kotlin;Python;Ruby;SQL</v>
      </c>
    </row>
    <row r="8488">
      <c r="A8488" s="3">
        <v>8487.0</v>
      </c>
      <c r="B8488" s="4" t="str">
        <f>IFERROR(__xludf.DUMMYFUNCTION("""COMPUTED_VALUE"""),"Bash/Shell/PowerShell;Clojure;HTML/CSS;JavaScript;Ruby")</f>
        <v>Bash/Shell/PowerShell;Clojure;HTML/CSS;JavaScript;Ruby</v>
      </c>
    </row>
    <row r="8489">
      <c r="A8489" s="3">
        <v>8488.0</v>
      </c>
      <c r="B8489" s="4" t="str">
        <f>IFERROR(__xludf.DUMMYFUNCTION("""COMPUTED_VALUE"""),"C#;HTML/CSS;Java;JavaScript;PHP;SQL;TypeScript")</f>
        <v>C#;HTML/CSS;Java;JavaScript;PHP;SQL;TypeScript</v>
      </c>
    </row>
    <row r="8490">
      <c r="A8490" s="3">
        <v>8489.0</v>
      </c>
      <c r="B8490" s="4" t="str">
        <f>IFERROR(__xludf.DUMMYFUNCTION("""COMPUTED_VALUE"""),"Bash/Shell/PowerShell;C;C#;HTML/CSS;JavaScript;Python")</f>
        <v>Bash/Shell/PowerShell;C;C#;HTML/CSS;JavaScript;Python</v>
      </c>
    </row>
    <row r="8491">
      <c r="A8491" s="3">
        <v>8490.0</v>
      </c>
      <c r="B8491" s="4" t="str">
        <f>IFERROR(__xludf.DUMMYFUNCTION("""COMPUTED_VALUE"""),"Bash/Shell/PowerShell;HTML/CSS;JavaScript;Python;R;SQL")</f>
        <v>Bash/Shell/PowerShell;HTML/CSS;JavaScript;Python;R;SQL</v>
      </c>
    </row>
    <row r="8492">
      <c r="A8492" s="3">
        <v>8491.0</v>
      </c>
      <c r="B8492" s="4" t="str">
        <f>IFERROR(__xludf.DUMMYFUNCTION("""COMPUTED_VALUE"""),"HTML/CSS;JavaScript;TypeScript")</f>
        <v>HTML/CSS;JavaScript;TypeScript</v>
      </c>
    </row>
    <row r="8493">
      <c r="A8493" s="3">
        <v>8492.0</v>
      </c>
      <c r="B8493" s="4" t="str">
        <f>IFERROR(__xludf.DUMMYFUNCTION("""COMPUTED_VALUE"""),"HTML/CSS;JavaScript;PHP;SQL")</f>
        <v>HTML/CSS;JavaScript;PHP;SQL</v>
      </c>
    </row>
    <row r="8494">
      <c r="A8494" s="3">
        <v>8493.0</v>
      </c>
      <c r="B8494" s="4" t="str">
        <f>IFERROR(__xludf.DUMMYFUNCTION("""COMPUTED_VALUE"""),"Bash/Shell/PowerShell;C#;SQL")</f>
        <v>Bash/Shell/PowerShell;C#;SQL</v>
      </c>
    </row>
    <row r="8495">
      <c r="A8495" s="3">
        <v>8494.0</v>
      </c>
      <c r="B8495" s="4" t="str">
        <f>IFERROR(__xludf.DUMMYFUNCTION("""COMPUTED_VALUE"""),"Bash/Shell/PowerShell;HTML/CSS;JavaScript;PHP")</f>
        <v>Bash/Shell/PowerShell;HTML/CSS;JavaScript;PHP</v>
      </c>
    </row>
    <row r="8496">
      <c r="A8496" s="3">
        <v>8495.0</v>
      </c>
      <c r="B8496" s="4" t="str">
        <f>IFERROR(__xludf.DUMMYFUNCTION("""COMPUTED_VALUE"""),"C;C++;Java")</f>
        <v>C;C++;Java</v>
      </c>
    </row>
    <row r="8497">
      <c r="A8497" s="3">
        <v>8496.0</v>
      </c>
      <c r="B8497" s="4" t="str">
        <f>IFERROR(__xludf.DUMMYFUNCTION("""COMPUTED_VALUE"""),"Bash/Shell/PowerShell;C#;HTML/CSS;Python;SQL;TypeScript")</f>
        <v>Bash/Shell/PowerShell;C#;HTML/CSS;Python;SQL;TypeScript</v>
      </c>
    </row>
    <row r="8498">
      <c r="A8498" s="3">
        <v>8497.0</v>
      </c>
      <c r="B8498" s="4" t="str">
        <f>IFERROR(__xludf.DUMMYFUNCTION("""COMPUTED_VALUE"""),"Bash/Shell/PowerShell;HTML/CSS;JavaScript;TypeScript")</f>
        <v>Bash/Shell/PowerShell;HTML/CSS;JavaScript;TypeScript</v>
      </c>
    </row>
    <row r="8499">
      <c r="A8499" s="3">
        <v>8498.0</v>
      </c>
      <c r="B8499" s="4" t="str">
        <f>IFERROR(__xludf.DUMMYFUNCTION("""COMPUTED_VALUE"""),"Bash/Shell/PowerShell;C#;HTML/CSS;Java;JavaScript;Python;SQL;TypeScript")</f>
        <v>Bash/Shell/PowerShell;C#;HTML/CSS;Java;JavaScript;Python;SQL;TypeScript</v>
      </c>
    </row>
    <row r="8500">
      <c r="A8500" s="3">
        <v>8499.0</v>
      </c>
      <c r="B8500" s="4" t="str">
        <f>IFERROR(__xludf.DUMMYFUNCTION("""COMPUTED_VALUE"""),"Bash/Shell/PowerShell;C;C++;C#;HTML/CSS;Java;JavaScript;SQL")</f>
        <v>Bash/Shell/PowerShell;C;C++;C#;HTML/CSS;Java;JavaScript;SQL</v>
      </c>
    </row>
    <row r="8501">
      <c r="A8501" s="3">
        <v>8500.0</v>
      </c>
      <c r="B8501" s="4" t="str">
        <f>IFERROR(__xludf.DUMMYFUNCTION("""COMPUTED_VALUE"""),"Bash/Shell/PowerShell;C;C++;HTML/CSS;Java;JavaScript;PHP;SQL")</f>
        <v>Bash/Shell/PowerShell;C;C++;HTML/CSS;Java;JavaScript;PHP;SQL</v>
      </c>
    </row>
    <row r="8502">
      <c r="A8502" s="3">
        <v>8501.0</v>
      </c>
      <c r="B8502" s="4" t="str">
        <f>IFERROR(__xludf.DUMMYFUNCTION("""COMPUTED_VALUE"""),"HTML/CSS;JavaScript;PHP;SQL;Other(s):")</f>
        <v>HTML/CSS;JavaScript;PHP;SQL;Other(s):</v>
      </c>
    </row>
    <row r="8503">
      <c r="A8503" s="3">
        <v>8502.0</v>
      </c>
      <c r="B8503" s="4" t="str">
        <f>IFERROR(__xludf.DUMMYFUNCTION("""COMPUTED_VALUE"""),"HTML/CSS;PHP;Python;SQL;VBA")</f>
        <v>HTML/CSS;PHP;Python;SQL;VBA</v>
      </c>
    </row>
    <row r="8504">
      <c r="A8504" s="3">
        <v>8503.0</v>
      </c>
      <c r="B8504" s="4" t="str">
        <f>IFERROR(__xludf.DUMMYFUNCTION("""COMPUTED_VALUE"""),"Bash/Shell/PowerShell;Clojure;HTML/CSS;Java;JavaScript;Ruby;SQL")</f>
        <v>Bash/Shell/PowerShell;Clojure;HTML/CSS;Java;JavaScript;Ruby;SQL</v>
      </c>
    </row>
    <row r="8505">
      <c r="A8505" s="3">
        <v>8504.0</v>
      </c>
      <c r="B8505" s="4" t="str">
        <f>IFERROR(__xludf.DUMMYFUNCTION("""COMPUTED_VALUE"""),"Java;Objective-C")</f>
        <v>Java;Objective-C</v>
      </c>
    </row>
    <row r="8506">
      <c r="A8506" s="3">
        <v>8505.0</v>
      </c>
      <c r="B8506" s="4" t="str">
        <f>IFERROR(__xludf.DUMMYFUNCTION("""COMPUTED_VALUE"""),"HTML/CSS;JavaScript")</f>
        <v>HTML/CSS;JavaScript</v>
      </c>
    </row>
    <row r="8507">
      <c r="A8507" s="3">
        <v>8506.0</v>
      </c>
      <c r="B8507" s="4" t="str">
        <f>IFERROR(__xludf.DUMMYFUNCTION("""COMPUTED_VALUE"""),"C#;Go;HTML/CSS;Java;JavaScript;Python;SQL;TypeScript")</f>
        <v>C#;Go;HTML/CSS;Java;JavaScript;Python;SQL;TypeScript</v>
      </c>
    </row>
    <row r="8508">
      <c r="A8508" s="3">
        <v>8507.0</v>
      </c>
      <c r="B8508" s="4" t="str">
        <f>IFERROR(__xludf.DUMMYFUNCTION("""COMPUTED_VALUE"""),"Java;JavaScript;Kotlin;SQL")</f>
        <v>Java;JavaScript;Kotlin;SQL</v>
      </c>
    </row>
    <row r="8509">
      <c r="A8509" s="3">
        <v>8508.0</v>
      </c>
      <c r="B8509" s="4" t="str">
        <f>IFERROR(__xludf.DUMMYFUNCTION("""COMPUTED_VALUE"""),"JavaScript")</f>
        <v>JavaScript</v>
      </c>
    </row>
    <row r="8510">
      <c r="A8510" s="3">
        <v>8509.0</v>
      </c>
      <c r="B8510" s="4" t="str">
        <f>IFERROR(__xludf.DUMMYFUNCTION("""COMPUTED_VALUE"""),"C#;HTML/CSS;Java;JavaScript;PHP;SQL")</f>
        <v>C#;HTML/CSS;Java;JavaScript;PHP;SQL</v>
      </c>
    </row>
    <row r="8511">
      <c r="A8511" s="3">
        <v>8510.0</v>
      </c>
      <c r="B8511" s="4" t="str">
        <f>IFERROR(__xludf.DUMMYFUNCTION("""COMPUTED_VALUE"""),"C#;Dart;HTML/CSS;Java;JavaScript;Kotlin;Objective-C;SQL;Swift;TypeScript")</f>
        <v>C#;Dart;HTML/CSS;Java;JavaScript;Kotlin;Objective-C;SQL;Swift;TypeScript</v>
      </c>
    </row>
    <row r="8512">
      <c r="A8512" s="3">
        <v>8511.0</v>
      </c>
      <c r="B8512" s="4" t="str">
        <f>IFERROR(__xludf.DUMMYFUNCTION("""COMPUTED_VALUE"""),"Bash/Shell/PowerShell;C;C++;C#;HTML/CSS;JavaScript;SQL;TypeScript")</f>
        <v>Bash/Shell/PowerShell;C;C++;C#;HTML/CSS;JavaScript;SQL;TypeScript</v>
      </c>
    </row>
    <row r="8513">
      <c r="A8513" s="3">
        <v>8512.0</v>
      </c>
      <c r="B8513" s="4" t="str">
        <f>IFERROR(__xludf.DUMMYFUNCTION("""COMPUTED_VALUE"""),"Assembly;Bash/Shell/PowerShell;C;HTML/CSS;JavaScript;Swift")</f>
        <v>Assembly;Bash/Shell/PowerShell;C;HTML/CSS;JavaScript;Swift</v>
      </c>
    </row>
    <row r="8514">
      <c r="A8514" s="3">
        <v>8513.0</v>
      </c>
      <c r="B8514" s="4" t="str">
        <f>IFERROR(__xludf.DUMMYFUNCTION("""COMPUTED_VALUE"""),"HTML/CSS;Java;JavaScript;TypeScript")</f>
        <v>HTML/CSS;Java;JavaScript;TypeScript</v>
      </c>
    </row>
    <row r="8515">
      <c r="A8515" s="3">
        <v>8514.0</v>
      </c>
      <c r="B8515" s="4" t="str">
        <f>IFERROR(__xludf.DUMMYFUNCTION("""COMPUTED_VALUE"""),"C++;HTML/CSS;JavaScript;PHP;Python;SQL")</f>
        <v>C++;HTML/CSS;JavaScript;PHP;Python;SQL</v>
      </c>
    </row>
    <row r="8516">
      <c r="A8516" s="3">
        <v>8515.0</v>
      </c>
      <c r="B8516" s="4" t="str">
        <f>IFERROR(__xludf.DUMMYFUNCTION("""COMPUTED_VALUE"""),"C#;HTML/CSS;Java;JavaScript")</f>
        <v>C#;HTML/CSS;Java;JavaScript</v>
      </c>
    </row>
    <row r="8517">
      <c r="A8517" s="3">
        <v>8516.0</v>
      </c>
      <c r="B8517" s="4" t="str">
        <f>IFERROR(__xludf.DUMMYFUNCTION("""COMPUTED_VALUE"""),"Go;HTML/CSS;Java;JavaScript;Kotlin;SQL")</f>
        <v>Go;HTML/CSS;Java;JavaScript;Kotlin;SQL</v>
      </c>
    </row>
    <row r="8518">
      <c r="A8518" s="3">
        <v>8517.0</v>
      </c>
      <c r="B8518" s="4" t="str">
        <f>IFERROR(__xludf.DUMMYFUNCTION("""COMPUTED_VALUE"""),"Bash/Shell/PowerShell;C#;HTML/CSS;JavaScript;PHP;SQL;TypeScript")</f>
        <v>Bash/Shell/PowerShell;C#;HTML/CSS;JavaScript;PHP;SQL;TypeScript</v>
      </c>
    </row>
    <row r="8519">
      <c r="A8519" s="3">
        <v>8518.0</v>
      </c>
      <c r="B8519" s="4" t="str">
        <f>IFERROR(__xludf.DUMMYFUNCTION("""COMPUTED_VALUE"""),"Objective-C;Swift")</f>
        <v>Objective-C;Swift</v>
      </c>
    </row>
    <row r="8520">
      <c r="A8520" s="3">
        <v>8519.0</v>
      </c>
      <c r="B8520" s="4" t="str">
        <f>IFERROR(__xludf.DUMMYFUNCTION("""COMPUTED_VALUE"""),"HTML/CSS;JavaScript")</f>
        <v>HTML/CSS;JavaScript</v>
      </c>
    </row>
    <row r="8521">
      <c r="A8521" s="3">
        <v>8520.0</v>
      </c>
      <c r="B8521" s="4" t="str">
        <f>IFERROR(__xludf.DUMMYFUNCTION("""COMPUTED_VALUE"""),"HTML/CSS;PHP;Python")</f>
        <v>HTML/CSS;PHP;Python</v>
      </c>
    </row>
    <row r="8522">
      <c r="A8522" s="3">
        <v>8521.0</v>
      </c>
      <c r="B8522" s="4" t="str">
        <f>IFERROR(__xludf.DUMMYFUNCTION("""COMPUTED_VALUE"""),"C++;Java;Python")</f>
        <v>C++;Java;Python</v>
      </c>
    </row>
    <row r="8523">
      <c r="A8523" s="3">
        <v>8522.0</v>
      </c>
      <c r="B8523" s="4" t="str">
        <f>IFERROR(__xludf.DUMMYFUNCTION("""COMPUTED_VALUE"""),"Java;SQL;Other(s):")</f>
        <v>Java;SQL;Other(s):</v>
      </c>
    </row>
    <row r="8524">
      <c r="A8524" s="3">
        <v>8523.0</v>
      </c>
      <c r="B8524" s="4" t="str">
        <f>IFERROR(__xludf.DUMMYFUNCTION("""COMPUTED_VALUE"""),"Java;JavaScript;Other(s):")</f>
        <v>Java;JavaScript;Other(s):</v>
      </c>
    </row>
    <row r="8525">
      <c r="A8525" s="3">
        <v>8524.0</v>
      </c>
      <c r="B8525" s="4" t="str">
        <f>IFERROR(__xludf.DUMMYFUNCTION("""COMPUTED_VALUE"""),"Bash/Shell/PowerShell;C;C++;C#;Elixir;Erlang;Go;HTML/CSS;Java;JavaScript;Python;Other(s):")</f>
        <v>Bash/Shell/PowerShell;C;C++;C#;Elixir;Erlang;Go;HTML/CSS;Java;JavaScript;Python;Other(s):</v>
      </c>
    </row>
    <row r="8526">
      <c r="A8526" s="3">
        <v>8525.0</v>
      </c>
      <c r="B8526" s="4" t="str">
        <f>IFERROR(__xludf.DUMMYFUNCTION("""COMPUTED_VALUE"""),"Bash/Shell/PowerShell;Java;Python")</f>
        <v>Bash/Shell/PowerShell;Java;Python</v>
      </c>
    </row>
    <row r="8527">
      <c r="A8527" s="3">
        <v>8526.0</v>
      </c>
      <c r="B8527" s="4" t="str">
        <f>IFERROR(__xludf.DUMMYFUNCTION("""COMPUTED_VALUE"""),"Java;JavaScript")</f>
        <v>Java;JavaScript</v>
      </c>
    </row>
    <row r="8528">
      <c r="A8528" s="3">
        <v>8527.0</v>
      </c>
      <c r="B8528" s="4" t="str">
        <f>IFERROR(__xludf.DUMMYFUNCTION("""COMPUTED_VALUE"""),"C;C++;HTML/CSS;Java;JavaScript;Python")</f>
        <v>C;C++;HTML/CSS;Java;JavaScript;Python</v>
      </c>
    </row>
    <row r="8529">
      <c r="A8529" s="3">
        <v>8528.0</v>
      </c>
      <c r="B8529" s="4" t="str">
        <f>IFERROR(__xludf.DUMMYFUNCTION("""COMPUTED_VALUE"""),"Bash/Shell/PowerShell;C#;HTML/CSS;JavaScript;SQL")</f>
        <v>Bash/Shell/PowerShell;C#;HTML/CSS;JavaScript;SQL</v>
      </c>
    </row>
    <row r="8530">
      <c r="A8530" s="3">
        <v>8529.0</v>
      </c>
      <c r="B8530" s="4" t="str">
        <f>IFERROR(__xludf.DUMMYFUNCTION("""COMPUTED_VALUE"""),"HTML/CSS;Java;JavaScript;PHP;SQL;TypeScript")</f>
        <v>HTML/CSS;Java;JavaScript;PHP;SQL;TypeScript</v>
      </c>
    </row>
    <row r="8531">
      <c r="A8531" s="3">
        <v>8530.0</v>
      </c>
      <c r="B8531" s="4" t="str">
        <f>IFERROR(__xludf.DUMMYFUNCTION("""COMPUTED_VALUE"""),"C++")</f>
        <v>C++</v>
      </c>
    </row>
    <row r="8532">
      <c r="A8532" s="3">
        <v>8531.0</v>
      </c>
      <c r="B8532" s="4" t="str">
        <f>IFERROR(__xludf.DUMMYFUNCTION("""COMPUTED_VALUE"""),"Clojure;HTML/CSS;Java;JavaScript;Python;Rust;TypeScript")</f>
        <v>Clojure;HTML/CSS;Java;JavaScript;Python;Rust;TypeScript</v>
      </c>
    </row>
    <row r="8533">
      <c r="A8533" s="3">
        <v>8532.0</v>
      </c>
      <c r="B8533" s="4" t="str">
        <f>IFERROR(__xludf.DUMMYFUNCTION("""COMPUTED_VALUE"""),"Bash/Shell/PowerShell;C#;HTML/CSS;Java;JavaScript;PHP;R;SQL;TypeScript")</f>
        <v>Bash/Shell/PowerShell;C#;HTML/CSS;Java;JavaScript;PHP;R;SQL;TypeScript</v>
      </c>
    </row>
    <row r="8534">
      <c r="A8534" s="3">
        <v>8533.0</v>
      </c>
      <c r="B8534" s="4" t="str">
        <f>IFERROR(__xludf.DUMMYFUNCTION("""COMPUTED_VALUE"""),"Bash/Shell/PowerShell;Go;HTML/CSS;Java;JavaScript;PHP;Python;SQL")</f>
        <v>Bash/Shell/PowerShell;Go;HTML/CSS;Java;JavaScript;PHP;Python;SQL</v>
      </c>
    </row>
    <row r="8535">
      <c r="A8535" s="3">
        <v>8534.0</v>
      </c>
      <c r="B8535" s="4" t="str">
        <f>IFERROR(__xludf.DUMMYFUNCTION("""COMPUTED_VALUE"""),"Assembly;C;C++;HTML/CSS;Java;JavaScript;SQL")</f>
        <v>Assembly;C;C++;HTML/CSS;Java;JavaScript;SQL</v>
      </c>
    </row>
    <row r="8536">
      <c r="A8536" s="3">
        <v>8535.0</v>
      </c>
      <c r="B8536" s="4" t="str">
        <f>IFERROR(__xludf.DUMMYFUNCTION("""COMPUTED_VALUE"""),"Bash/Shell/PowerShell;HTML/CSS;Java;JavaScript;Kotlin;PHP;SQL;TypeScript")</f>
        <v>Bash/Shell/PowerShell;HTML/CSS;Java;JavaScript;Kotlin;PHP;SQL;TypeScript</v>
      </c>
    </row>
    <row r="8537">
      <c r="A8537" s="3">
        <v>8536.0</v>
      </c>
      <c r="B8537" s="4" t="str">
        <f>IFERROR(__xludf.DUMMYFUNCTION("""COMPUTED_VALUE"""),"HTML/CSS;Java;JavaScript;Kotlin;Python;Ruby;SQL;TypeScript;WebAssembly")</f>
        <v>HTML/CSS;Java;JavaScript;Kotlin;Python;Ruby;SQL;TypeScript;WebAssembly</v>
      </c>
    </row>
    <row r="8538">
      <c r="A8538" s="3">
        <v>8537.0</v>
      </c>
      <c r="B8538" s="4" t="str">
        <f>IFERROR(__xludf.DUMMYFUNCTION("""COMPUTED_VALUE"""),"Bash/Shell/PowerShell;C#;HTML/CSS;JavaScript;PHP;Python;SQL;Other(s):")</f>
        <v>Bash/Shell/PowerShell;C#;HTML/CSS;JavaScript;PHP;Python;SQL;Other(s):</v>
      </c>
    </row>
    <row r="8539">
      <c r="A8539" s="3">
        <v>8538.0</v>
      </c>
      <c r="B8539" s="4" t="str">
        <f>IFERROR(__xludf.DUMMYFUNCTION("""COMPUTED_VALUE"""),"Objective-C;TypeScript")</f>
        <v>Objective-C;TypeScript</v>
      </c>
    </row>
    <row r="8540">
      <c r="A8540" s="3">
        <v>8539.0</v>
      </c>
      <c r="B8540" s="4" t="str">
        <f>IFERROR(__xludf.DUMMYFUNCTION("""COMPUTED_VALUE"""),"Assembly;Bash/Shell/PowerShell;C;C++;C#;Clojure;Dart;Elixir;Erlang;F#;Go;HTML/CSS;Java;JavaScript;Kotlin;Objective-C;PHP;Python;R;Ruby;Scala;SQL;Swift;TypeScript;VBA;WebAssembly;Other(s):")</f>
        <v>Assembly;Bash/Shell/PowerShell;C;C++;C#;Clojure;Dart;Elixir;Erlang;F#;Go;HTML/CSS;Java;JavaScript;Kotlin;Objective-C;PHP;Python;R;Ruby;Scala;SQL;Swift;TypeScript;VBA;WebAssembly;Other(s):</v>
      </c>
    </row>
    <row r="8541">
      <c r="A8541" s="3">
        <v>8540.0</v>
      </c>
      <c r="B8541" s="4" t="str">
        <f>IFERROR(__xludf.DUMMYFUNCTION("""COMPUTED_VALUE"""),"Bash/Shell/PowerShell;HTML/CSS;JavaScript;PHP;SQL")</f>
        <v>Bash/Shell/PowerShell;HTML/CSS;JavaScript;PHP;SQL</v>
      </c>
    </row>
    <row r="8542">
      <c r="A8542" s="3">
        <v>8541.0</v>
      </c>
      <c r="B8542" s="4" t="str">
        <f>IFERROR(__xludf.DUMMYFUNCTION("""COMPUTED_VALUE"""),"JavaScript;TypeScript")</f>
        <v>JavaScript;TypeScript</v>
      </c>
    </row>
    <row r="8543">
      <c r="A8543" s="3">
        <v>8542.0</v>
      </c>
      <c r="B8543" s="4" t="str">
        <f>IFERROR(__xludf.DUMMYFUNCTION("""COMPUTED_VALUE"""),"HTML/CSS;Java;JavaScript;Python")</f>
        <v>HTML/CSS;Java;JavaScript;Python</v>
      </c>
    </row>
    <row r="8544">
      <c r="A8544" s="3">
        <v>8543.0</v>
      </c>
      <c r="B8544" s="4" t="str">
        <f>IFERROR(__xludf.DUMMYFUNCTION("""COMPUTED_VALUE"""),"Java;Kotlin")</f>
        <v>Java;Kotlin</v>
      </c>
    </row>
    <row r="8545">
      <c r="A8545" s="3">
        <v>8544.0</v>
      </c>
      <c r="B8545" s="4" t="str">
        <f>IFERROR(__xludf.DUMMYFUNCTION("""COMPUTED_VALUE"""),"C++;C#;JavaScript")</f>
        <v>C++;C#;JavaScript</v>
      </c>
    </row>
    <row r="8546">
      <c r="A8546" s="3">
        <v>8545.0</v>
      </c>
      <c r="B8546" s="4" t="str">
        <f>IFERROR(__xludf.DUMMYFUNCTION("""COMPUTED_VALUE"""),"Bash/Shell/PowerShell;Java;Python;R;Swift")</f>
        <v>Bash/Shell/PowerShell;Java;Python;R;Swift</v>
      </c>
    </row>
    <row r="8547">
      <c r="A8547" s="3">
        <v>8546.0</v>
      </c>
      <c r="B8547" s="4" t="str">
        <f>IFERROR(__xludf.DUMMYFUNCTION("""COMPUTED_VALUE"""),"Java;Other(s):")</f>
        <v>Java;Other(s):</v>
      </c>
    </row>
    <row r="8548">
      <c r="A8548" s="3">
        <v>8547.0</v>
      </c>
      <c r="B8548" s="4" t="str">
        <f>IFERROR(__xludf.DUMMYFUNCTION("""COMPUTED_VALUE"""),"Java;JavaScript")</f>
        <v>Java;JavaScript</v>
      </c>
    </row>
    <row r="8549">
      <c r="A8549" s="3">
        <v>8548.0</v>
      </c>
      <c r="B8549" s="4" t="str">
        <f>IFERROR(__xludf.DUMMYFUNCTION("""COMPUTED_VALUE"""),"Bash/Shell/PowerShell;C#;HTML/CSS;JavaScript;PHP;Python;Ruby;SQL")</f>
        <v>Bash/Shell/PowerShell;C#;HTML/CSS;JavaScript;PHP;Python;Ruby;SQL</v>
      </c>
    </row>
    <row r="8550">
      <c r="A8550" s="3">
        <v>8549.0</v>
      </c>
      <c r="B8550" s="4" t="str">
        <f>IFERROR(__xludf.DUMMYFUNCTION("""COMPUTED_VALUE"""),"Bash/Shell/PowerShell;C;C++;HTML/CSS;Java;JavaScript;Python;SQL")</f>
        <v>Bash/Shell/PowerShell;C;C++;HTML/CSS;Java;JavaScript;Python;SQL</v>
      </c>
    </row>
    <row r="8551">
      <c r="A8551" s="3">
        <v>8550.0</v>
      </c>
      <c r="B8551" s="4" t="str">
        <f>IFERROR(__xludf.DUMMYFUNCTION("""COMPUTED_VALUE"""),"C#;HTML/CSS;SQL")</f>
        <v>C#;HTML/CSS;SQL</v>
      </c>
    </row>
    <row r="8552">
      <c r="A8552" s="3">
        <v>8551.0</v>
      </c>
      <c r="B8552" s="4" t="str">
        <f>IFERROR(__xludf.DUMMYFUNCTION("""COMPUTED_VALUE"""),"Bash/Shell/PowerShell;HTML/CSS;JavaScript;Python;SQL;TypeScript")</f>
        <v>Bash/Shell/PowerShell;HTML/CSS;JavaScript;Python;SQL;TypeScript</v>
      </c>
    </row>
    <row r="8553">
      <c r="A8553" s="3">
        <v>8552.0</v>
      </c>
      <c r="B8553" s="4" t="str">
        <f>IFERROR(__xludf.DUMMYFUNCTION("""COMPUTED_VALUE"""),"HTML/CSS;Java;JavaScript")</f>
        <v>HTML/CSS;Java;JavaScript</v>
      </c>
    </row>
    <row r="8554">
      <c r="A8554" s="3">
        <v>8553.0</v>
      </c>
      <c r="B8554" s="4" t="str">
        <f>IFERROR(__xludf.DUMMYFUNCTION("""COMPUTED_VALUE"""),"C#;Python")</f>
        <v>C#;Python</v>
      </c>
    </row>
    <row r="8555">
      <c r="A8555" s="3">
        <v>8554.0</v>
      </c>
      <c r="B8555" s="4" t="str">
        <f>IFERROR(__xludf.DUMMYFUNCTION("""COMPUTED_VALUE"""),"C#;HTML/CSS;Objective-C;SQL")</f>
        <v>C#;HTML/CSS;Objective-C;SQL</v>
      </c>
    </row>
    <row r="8556">
      <c r="A8556" s="3">
        <v>8555.0</v>
      </c>
      <c r="B8556" s="4" t="str">
        <f>IFERROR(__xludf.DUMMYFUNCTION("""COMPUTED_VALUE"""),"Bash/Shell/PowerShell;C#;Java;SQL")</f>
        <v>Bash/Shell/PowerShell;C#;Java;SQL</v>
      </c>
    </row>
    <row r="8557">
      <c r="A8557" s="3">
        <v>8556.0</v>
      </c>
      <c r="B8557" s="4" t="str">
        <f>IFERROR(__xludf.DUMMYFUNCTION("""COMPUTED_VALUE"""),"C#;HTML/CSS;Java;JavaScript;SQL")</f>
        <v>C#;HTML/CSS;Java;JavaScript;SQL</v>
      </c>
    </row>
    <row r="8558">
      <c r="A8558" s="3">
        <v>8557.0</v>
      </c>
      <c r="B8558" s="4" t="str">
        <f>IFERROR(__xludf.DUMMYFUNCTION("""COMPUTED_VALUE"""),"Java;JavaScript")</f>
        <v>Java;JavaScript</v>
      </c>
    </row>
    <row r="8559">
      <c r="A8559" s="3">
        <v>8558.0</v>
      </c>
      <c r="B8559" s="4" t="str">
        <f>IFERROR(__xludf.DUMMYFUNCTION("""COMPUTED_VALUE"""),"HTML/CSS;Java;JavaScript;PHP;SQL")</f>
        <v>HTML/CSS;Java;JavaScript;PHP;SQL</v>
      </c>
    </row>
    <row r="8560">
      <c r="A8560" s="3">
        <v>8559.0</v>
      </c>
      <c r="B8560" s="4" t="str">
        <f>IFERROR(__xludf.DUMMYFUNCTION("""COMPUTED_VALUE"""),"HTML/CSS;JavaScript;Python")</f>
        <v>HTML/CSS;JavaScript;Python</v>
      </c>
    </row>
    <row r="8561">
      <c r="A8561" s="3">
        <v>8560.0</v>
      </c>
      <c r="B8561" s="4" t="str">
        <f>IFERROR(__xludf.DUMMYFUNCTION("""COMPUTED_VALUE"""),"Bash/Shell/PowerShell;C;C++;C#;HTML/CSS;Java;JavaScript;Objective-C;PHP;Python;Ruby;SQL;Swift;VBA;Other(s):")</f>
        <v>Bash/Shell/PowerShell;C;C++;C#;HTML/CSS;Java;JavaScript;Objective-C;PHP;Python;Ruby;SQL;Swift;VBA;Other(s):</v>
      </c>
    </row>
    <row r="8562">
      <c r="A8562" s="3">
        <v>8561.0</v>
      </c>
      <c r="B8562" s="4" t="str">
        <f>IFERROR(__xludf.DUMMYFUNCTION("""COMPUTED_VALUE"""),"HTML/CSS;JavaScript;TypeScript")</f>
        <v>HTML/CSS;JavaScript;TypeScript</v>
      </c>
    </row>
    <row r="8563">
      <c r="A8563" s="3">
        <v>8562.0</v>
      </c>
      <c r="B8563" s="4" t="str">
        <f>IFERROR(__xludf.DUMMYFUNCTION("""COMPUTED_VALUE"""),"C#;HTML/CSS;JavaScript;SQL;TypeScript")</f>
        <v>C#;HTML/CSS;JavaScript;SQL;TypeScript</v>
      </c>
    </row>
    <row r="8564">
      <c r="A8564" s="3">
        <v>8563.0</v>
      </c>
      <c r="B8564" s="4" t="str">
        <f>IFERROR(__xludf.DUMMYFUNCTION("""COMPUTED_VALUE"""),"C#;HTML/CSS;JavaScript;SQL")</f>
        <v>C#;HTML/CSS;JavaScript;SQL</v>
      </c>
    </row>
    <row r="8565">
      <c r="A8565" s="3">
        <v>8564.0</v>
      </c>
      <c r="B8565" s="4" t="str">
        <f>IFERROR(__xludf.DUMMYFUNCTION("""COMPUTED_VALUE"""),"Bash/Shell/PowerShell;C;C++;Go;HTML/CSS;Java;JavaScript;PHP;Python;R;SQL")</f>
        <v>Bash/Shell/PowerShell;C;C++;Go;HTML/CSS;Java;JavaScript;PHP;Python;R;SQL</v>
      </c>
    </row>
    <row r="8566">
      <c r="A8566" s="3">
        <v>8565.0</v>
      </c>
      <c r="B8566" s="4" t="str">
        <f>IFERROR(__xludf.DUMMYFUNCTION("""COMPUTED_VALUE"""),"HTML/CSS;Java;JavaScript;SQL")</f>
        <v>HTML/CSS;Java;JavaScript;SQL</v>
      </c>
    </row>
    <row r="8567">
      <c r="A8567" s="3">
        <v>8566.0</v>
      </c>
      <c r="B8567" s="4" t="str">
        <f>IFERROR(__xludf.DUMMYFUNCTION("""COMPUTED_VALUE"""),"Assembly;Bash/Shell/PowerShell;C;C++;C#;Clojure;Dart;Elixir;Erlang;F#;Go;HTML/CSS;Java;Kotlin;Objective-C;PHP;Python;R;Ruby;Scala;SQL;Swift;TypeScript;VBA;WebAssembly;Other(s):")</f>
        <v>Assembly;Bash/Shell/PowerShell;C;C++;C#;Clojure;Dart;Elixir;Erlang;F#;Go;HTML/CSS;Java;Kotlin;Objective-C;PHP;Python;R;Ruby;Scala;SQL;Swift;TypeScript;VBA;WebAssembly;Other(s):</v>
      </c>
    </row>
    <row r="8568">
      <c r="A8568" s="3">
        <v>8567.0</v>
      </c>
      <c r="B8568" s="4" t="str">
        <f>IFERROR(__xludf.DUMMYFUNCTION("""COMPUTED_VALUE"""),"HTML/CSS;Java;JavaScript;Kotlin")</f>
        <v>HTML/CSS;Java;JavaScript;Kotlin</v>
      </c>
    </row>
    <row r="8569">
      <c r="A8569" s="3">
        <v>8568.0</v>
      </c>
      <c r="B8569" s="4" t="str">
        <f>IFERROR(__xludf.DUMMYFUNCTION("""COMPUTED_VALUE"""),"Go;JavaScript;SQL;TypeScript")</f>
        <v>Go;JavaScript;SQL;TypeScript</v>
      </c>
    </row>
    <row r="8570">
      <c r="A8570" s="3">
        <v>8569.0</v>
      </c>
      <c r="B8570" s="4" t="str">
        <f>IFERROR(__xludf.DUMMYFUNCTION("""COMPUTED_VALUE"""),"Java")</f>
        <v>Java</v>
      </c>
    </row>
    <row r="8571">
      <c r="A8571" s="3">
        <v>8570.0</v>
      </c>
      <c r="B8571" s="4" t="str">
        <f>IFERROR(__xludf.DUMMYFUNCTION("""COMPUTED_VALUE"""),"Bash/Shell/PowerShell;HTML/CSS;JavaScript;PHP;SQL;TypeScript")</f>
        <v>Bash/Shell/PowerShell;HTML/CSS;JavaScript;PHP;SQL;TypeScript</v>
      </c>
    </row>
    <row r="8572">
      <c r="A8572" s="3">
        <v>8571.0</v>
      </c>
      <c r="B8572" s="4" t="str">
        <f>IFERROR(__xludf.DUMMYFUNCTION("""COMPUTED_VALUE"""),"Bash/Shell/PowerShell;C;Java;Python;R;Scala;SQL")</f>
        <v>Bash/Shell/PowerShell;C;Java;Python;R;Scala;SQL</v>
      </c>
    </row>
    <row r="8573">
      <c r="A8573" s="3">
        <v>8572.0</v>
      </c>
      <c r="B8573" s="4" t="str">
        <f>IFERROR(__xludf.DUMMYFUNCTION("""COMPUTED_VALUE"""),"C#;SQL;TypeScript")</f>
        <v>C#;SQL;TypeScript</v>
      </c>
    </row>
    <row r="8574">
      <c r="A8574" s="3">
        <v>8573.0</v>
      </c>
      <c r="B8574" s="4" t="str">
        <f>IFERROR(__xludf.DUMMYFUNCTION("""COMPUTED_VALUE"""),"HTML/CSS;JavaScript")</f>
        <v>HTML/CSS;JavaScript</v>
      </c>
    </row>
    <row r="8575">
      <c r="A8575" s="3">
        <v>8574.0</v>
      </c>
      <c r="B8575" s="4" t="str">
        <f>IFERROR(__xludf.DUMMYFUNCTION("""COMPUTED_VALUE"""),"Bash/Shell/PowerShell;C++;HTML/CSS;Java;JavaScript;Python;SQL;TypeScript")</f>
        <v>Bash/Shell/PowerShell;C++;HTML/CSS;Java;JavaScript;Python;SQL;TypeScript</v>
      </c>
    </row>
    <row r="8576">
      <c r="A8576" s="3">
        <v>8575.0</v>
      </c>
      <c r="B8576" s="4" t="str">
        <f>IFERROR(__xludf.DUMMYFUNCTION("""COMPUTED_VALUE"""),"Bash/Shell/PowerShell;HTML/CSS;JavaScript;Ruby;SQL;TypeScript")</f>
        <v>Bash/Shell/PowerShell;HTML/CSS;JavaScript;Ruby;SQL;TypeScript</v>
      </c>
    </row>
    <row r="8577">
      <c r="A8577" s="3">
        <v>8576.0</v>
      </c>
      <c r="B8577" s="4" t="str">
        <f>IFERROR(__xludf.DUMMYFUNCTION("""COMPUTED_VALUE"""),"Bash/Shell/PowerShell;HTML/CSS;Java;JavaScript;Python;R;Ruby")</f>
        <v>Bash/Shell/PowerShell;HTML/CSS;Java;JavaScript;Python;R;Ruby</v>
      </c>
    </row>
    <row r="8578">
      <c r="A8578" s="3">
        <v>8577.0</v>
      </c>
      <c r="B8578" s="4" t="str">
        <f>IFERROR(__xludf.DUMMYFUNCTION("""COMPUTED_VALUE"""),"Bash/Shell/PowerShell;C#;SQL")</f>
        <v>Bash/Shell/PowerShell;C#;SQL</v>
      </c>
    </row>
    <row r="8579">
      <c r="A8579" s="3">
        <v>8578.0</v>
      </c>
      <c r="B8579" s="4" t="str">
        <f>IFERROR(__xludf.DUMMYFUNCTION("""COMPUTED_VALUE"""),"Python;SQL")</f>
        <v>Python;SQL</v>
      </c>
    </row>
    <row r="8580">
      <c r="A8580" s="3">
        <v>8579.0</v>
      </c>
      <c r="B8580" s="4" t="str">
        <f>IFERROR(__xludf.DUMMYFUNCTION("""COMPUTED_VALUE"""),"Assembly;Python;Other(s):")</f>
        <v>Assembly;Python;Other(s):</v>
      </c>
    </row>
    <row r="8581">
      <c r="A8581" s="3">
        <v>8580.0</v>
      </c>
      <c r="B8581" s="4" t="str">
        <f>IFERROR(__xludf.DUMMYFUNCTION("""COMPUTED_VALUE"""),"Java")</f>
        <v>Java</v>
      </c>
    </row>
    <row r="8582">
      <c r="A8582" s="3">
        <v>8581.0</v>
      </c>
      <c r="B8582" s="4" t="str">
        <f>IFERROR(__xludf.DUMMYFUNCTION("""COMPUTED_VALUE"""),"Bash/Shell/PowerShell;HTML/CSS;Java;JavaScript;PHP;SQL")</f>
        <v>Bash/Shell/PowerShell;HTML/CSS;Java;JavaScript;PHP;SQL</v>
      </c>
    </row>
    <row r="8583">
      <c r="A8583" s="3">
        <v>8582.0</v>
      </c>
      <c r="B8583" s="4" t="str">
        <f>IFERROR(__xludf.DUMMYFUNCTION("""COMPUTED_VALUE"""),"Bash/Shell/PowerShell;C#;JavaScript;SQL")</f>
        <v>Bash/Shell/PowerShell;C#;JavaScript;SQL</v>
      </c>
    </row>
    <row r="8584">
      <c r="A8584" s="3">
        <v>8583.0</v>
      </c>
      <c r="B8584" s="4" t="str">
        <f>IFERROR(__xludf.DUMMYFUNCTION("""COMPUTED_VALUE"""),"C;C++;HTML/CSS;JavaScript;SQL;Other(s):")</f>
        <v>C;C++;HTML/CSS;JavaScript;SQL;Other(s):</v>
      </c>
    </row>
    <row r="8585">
      <c r="A8585" s="3">
        <v>8584.0</v>
      </c>
      <c r="B8585" s="4" t="str">
        <f>IFERROR(__xludf.DUMMYFUNCTION("""COMPUTED_VALUE"""),"HTML/CSS;Java;JavaScript;PHP;Python;SQL;TypeScript")</f>
        <v>HTML/CSS;Java;JavaScript;PHP;Python;SQL;TypeScript</v>
      </c>
    </row>
    <row r="8586">
      <c r="A8586" s="3">
        <v>8585.0</v>
      </c>
      <c r="B8586" s="4" t="str">
        <f>IFERROR(__xludf.DUMMYFUNCTION("""COMPUTED_VALUE"""),"Bash/Shell/PowerShell;C;Objective-C;Swift")</f>
        <v>Bash/Shell/PowerShell;C;Objective-C;Swift</v>
      </c>
    </row>
    <row r="8587">
      <c r="A8587" s="3">
        <v>8586.0</v>
      </c>
      <c r="B8587" s="4" t="str">
        <f>IFERROR(__xludf.DUMMYFUNCTION("""COMPUTED_VALUE"""),"Python")</f>
        <v>Python</v>
      </c>
    </row>
    <row r="8588">
      <c r="A8588" s="3">
        <v>8587.0</v>
      </c>
      <c r="B8588" s="4" t="str">
        <f>IFERROR(__xludf.DUMMYFUNCTION("""COMPUTED_VALUE"""),"C++;C#;SQL")</f>
        <v>C++;C#;SQL</v>
      </c>
    </row>
    <row r="8589">
      <c r="A8589" s="3">
        <v>8588.0</v>
      </c>
      <c r="B8589" s="4" t="str">
        <f>IFERROR(__xludf.DUMMYFUNCTION("""COMPUTED_VALUE"""),"C++;Go")</f>
        <v>C++;Go</v>
      </c>
    </row>
    <row r="8590">
      <c r="A8590" s="3">
        <v>8589.0</v>
      </c>
      <c r="B8590" s="4" t="str">
        <f>IFERROR(__xludf.DUMMYFUNCTION("""COMPUTED_VALUE"""),"HTML/CSS;JavaScript;PHP;Python;SQL;TypeScript")</f>
        <v>HTML/CSS;JavaScript;PHP;Python;SQL;TypeScript</v>
      </c>
    </row>
    <row r="8591">
      <c r="A8591" s="3">
        <v>8590.0</v>
      </c>
      <c r="B8591" s="4" t="str">
        <f>IFERROR(__xludf.DUMMYFUNCTION("""COMPUTED_VALUE"""),"C#;HTML/CSS;JavaScript;Python;SQL;VBA")</f>
        <v>C#;HTML/CSS;JavaScript;Python;SQL;VBA</v>
      </c>
    </row>
    <row r="8592">
      <c r="A8592" s="3">
        <v>8591.0</v>
      </c>
      <c r="B8592" s="4" t="str">
        <f>IFERROR(__xludf.DUMMYFUNCTION("""COMPUTED_VALUE"""),"Bash/Shell/PowerShell;C;C++;Go;Python;TypeScript")</f>
        <v>Bash/Shell/PowerShell;C;C++;Go;Python;TypeScript</v>
      </c>
    </row>
    <row r="8593">
      <c r="A8593" s="3">
        <v>8592.0</v>
      </c>
      <c r="B8593" s="4" t="str">
        <f>IFERROR(__xludf.DUMMYFUNCTION("""COMPUTED_VALUE"""),"C#;HTML/CSS;JavaScript;PHP;SQL")</f>
        <v>C#;HTML/CSS;JavaScript;PHP;SQL</v>
      </c>
    </row>
    <row r="8594">
      <c r="A8594" s="3">
        <v>8593.0</v>
      </c>
      <c r="B8594" s="4" t="str">
        <f>IFERROR(__xludf.DUMMYFUNCTION("""COMPUTED_VALUE"""),"C;Java;SQL;Other(s):")</f>
        <v>C;Java;SQL;Other(s):</v>
      </c>
    </row>
    <row r="8595">
      <c r="A8595" s="3">
        <v>8594.0</v>
      </c>
      <c r="B8595" s="4" t="str">
        <f>IFERROR(__xludf.DUMMYFUNCTION("""COMPUTED_VALUE"""),"HTML/CSS;Java;JavaScript;TypeScript")</f>
        <v>HTML/CSS;Java;JavaScript;TypeScript</v>
      </c>
    </row>
    <row r="8596">
      <c r="A8596" s="3">
        <v>8595.0</v>
      </c>
      <c r="B8596" s="4" t="str">
        <f>IFERROR(__xludf.DUMMYFUNCTION("""COMPUTED_VALUE"""),"C#;HTML/CSS;JavaScript;PHP;SQL")</f>
        <v>C#;HTML/CSS;JavaScript;PHP;SQL</v>
      </c>
    </row>
    <row r="8597">
      <c r="A8597" s="3">
        <v>8596.0</v>
      </c>
      <c r="B8597" s="4" t="str">
        <f>IFERROR(__xludf.DUMMYFUNCTION("""COMPUTED_VALUE"""),"Go;HTML/CSS;Python;Ruby;SQL")</f>
        <v>Go;HTML/CSS;Python;Ruby;SQL</v>
      </c>
    </row>
    <row r="8598">
      <c r="A8598" s="3">
        <v>8597.0</v>
      </c>
      <c r="B8598" s="4" t="str">
        <f>IFERROR(__xludf.DUMMYFUNCTION("""COMPUTED_VALUE"""),"HTML/CSS;Java;JavaScript;Python;SQL;TypeScript")</f>
        <v>HTML/CSS;Java;JavaScript;Python;SQL;TypeScript</v>
      </c>
    </row>
    <row r="8599">
      <c r="A8599" s="3">
        <v>8598.0</v>
      </c>
      <c r="B8599" s="4" t="str">
        <f>IFERROR(__xludf.DUMMYFUNCTION("""COMPUTED_VALUE"""),"C;C++;HTML/CSS;Java;JavaScript;Python;R;SQL")</f>
        <v>C;C++;HTML/CSS;Java;JavaScript;Python;R;SQL</v>
      </c>
    </row>
    <row r="8600">
      <c r="A8600" s="3">
        <v>8599.0</v>
      </c>
      <c r="B8600" s="4" t="str">
        <f>IFERROR(__xludf.DUMMYFUNCTION("""COMPUTED_VALUE"""),"Bash/Shell/PowerShell;C#;HTML/CSS;JavaScript;Python;R;TypeScript")</f>
        <v>Bash/Shell/PowerShell;C#;HTML/CSS;JavaScript;Python;R;TypeScript</v>
      </c>
    </row>
    <row r="8601">
      <c r="A8601" s="3">
        <v>8600.0</v>
      </c>
      <c r="B8601" s="4" t="str">
        <f>IFERROR(__xludf.DUMMYFUNCTION("""COMPUTED_VALUE"""),"HTML/CSS;Java;JavaScript")</f>
        <v>HTML/CSS;Java;JavaScript</v>
      </c>
    </row>
    <row r="8602">
      <c r="A8602" s="3">
        <v>8601.0</v>
      </c>
      <c r="B8602" s="4" t="str">
        <f>IFERROR(__xludf.DUMMYFUNCTION("""COMPUTED_VALUE"""),"C;HTML/CSS;Java;JavaScript;PHP;Python;SQL;VBA")</f>
        <v>C;HTML/CSS;Java;JavaScript;PHP;Python;SQL;VBA</v>
      </c>
    </row>
    <row r="8603">
      <c r="A8603" s="3">
        <v>8602.0</v>
      </c>
      <c r="B8603" s="4" t="str">
        <f>IFERROR(__xludf.DUMMYFUNCTION("""COMPUTED_VALUE"""),"HTML/CSS;JavaScript;PHP")</f>
        <v>HTML/CSS;JavaScript;PHP</v>
      </c>
    </row>
    <row r="8604">
      <c r="A8604" s="3">
        <v>8603.0</v>
      </c>
      <c r="B8604" s="4" t="str">
        <f>IFERROR(__xludf.DUMMYFUNCTION("""COMPUTED_VALUE"""),"Bash/Shell/PowerShell;C;C#;Elixir;JavaScript;SQL;TypeScript")</f>
        <v>Bash/Shell/PowerShell;C;C#;Elixir;JavaScript;SQL;TypeScript</v>
      </c>
    </row>
    <row r="8605">
      <c r="A8605" s="3">
        <v>8604.0</v>
      </c>
      <c r="B8605" s="4" t="str">
        <f>IFERROR(__xludf.DUMMYFUNCTION("""COMPUTED_VALUE"""),"Bash/Shell/PowerShell;Go;HTML/CSS;Java;JavaScript;PHP;Python;R;Other(s):")</f>
        <v>Bash/Shell/PowerShell;Go;HTML/CSS;Java;JavaScript;PHP;Python;R;Other(s):</v>
      </c>
    </row>
    <row r="8606">
      <c r="A8606" s="3">
        <v>8605.0</v>
      </c>
      <c r="B8606" s="4" t="str">
        <f>IFERROR(__xludf.DUMMYFUNCTION("""COMPUTED_VALUE"""),"C#;HTML/CSS;Java;JavaScript;PHP;SQL")</f>
        <v>C#;HTML/CSS;Java;JavaScript;PHP;SQL</v>
      </c>
    </row>
    <row r="8607">
      <c r="A8607" s="3">
        <v>8606.0</v>
      </c>
      <c r="B8607" s="4" t="str">
        <f>IFERROR(__xludf.DUMMYFUNCTION("""COMPUTED_VALUE"""),"Go;HTML/CSS;Java;JavaScript;PHP;Python;SQL")</f>
        <v>Go;HTML/CSS;Java;JavaScript;PHP;Python;SQL</v>
      </c>
    </row>
    <row r="8608">
      <c r="A8608" s="3">
        <v>8607.0</v>
      </c>
      <c r="B8608" s="4" t="str">
        <f>IFERROR(__xludf.DUMMYFUNCTION("""COMPUTED_VALUE"""),"C;C++;Java;Python;SQL")</f>
        <v>C;C++;Java;Python;SQL</v>
      </c>
    </row>
    <row r="8609">
      <c r="A8609" s="3">
        <v>8608.0</v>
      </c>
      <c r="B8609" s="4" t="str">
        <f>IFERROR(__xludf.DUMMYFUNCTION("""COMPUTED_VALUE"""),"Bash/Shell/PowerShell;C;C++;HTML/CSS;Java;JavaScript;SQL")</f>
        <v>Bash/Shell/PowerShell;C;C++;HTML/CSS;Java;JavaScript;SQL</v>
      </c>
    </row>
    <row r="8610">
      <c r="A8610" s="3">
        <v>8609.0</v>
      </c>
      <c r="B8610" s="4" t="str">
        <f>IFERROR(__xludf.DUMMYFUNCTION("""COMPUTED_VALUE"""),"Bash/Shell/PowerShell;HTML/CSS;JavaScript;Ruby")</f>
        <v>Bash/Shell/PowerShell;HTML/CSS;JavaScript;Ruby</v>
      </c>
    </row>
    <row r="8611">
      <c r="A8611" s="3">
        <v>8610.0</v>
      </c>
      <c r="B8611" s="4" t="str">
        <f>IFERROR(__xludf.DUMMYFUNCTION("""COMPUTED_VALUE"""),"Java;Python")</f>
        <v>Java;Python</v>
      </c>
    </row>
    <row r="8612">
      <c r="A8612" s="3">
        <v>8611.0</v>
      </c>
      <c r="B8612" s="4" t="str">
        <f>IFERROR(__xludf.DUMMYFUNCTION("""COMPUTED_VALUE"""),"Bash/Shell/PowerShell;Clojure;Go;HTML/CSS;JavaScript;Ruby;Other(s):")</f>
        <v>Bash/Shell/PowerShell;Clojure;Go;HTML/CSS;JavaScript;Ruby;Other(s):</v>
      </c>
    </row>
    <row r="8613">
      <c r="A8613" s="3">
        <v>8612.0</v>
      </c>
      <c r="B8613" s="4" t="str">
        <f>IFERROR(__xludf.DUMMYFUNCTION("""COMPUTED_VALUE"""),"Bash/Shell/PowerShell;C++;HTML/CSS;PHP;Python;TypeScript")</f>
        <v>Bash/Shell/PowerShell;C++;HTML/CSS;PHP;Python;TypeScript</v>
      </c>
    </row>
    <row r="8614">
      <c r="A8614" s="3">
        <v>8613.0</v>
      </c>
      <c r="B8614" s="4" t="str">
        <f>IFERROR(__xludf.DUMMYFUNCTION("""COMPUTED_VALUE"""),"Bash/Shell/PowerShell;HTML/CSS;Java;JavaScript;SQL")</f>
        <v>Bash/Shell/PowerShell;HTML/CSS;Java;JavaScript;SQL</v>
      </c>
    </row>
    <row r="8615">
      <c r="A8615" s="3">
        <v>8614.0</v>
      </c>
      <c r="B8615" s="4" t="str">
        <f>IFERROR(__xludf.DUMMYFUNCTION("""COMPUTED_VALUE"""),"C;Java;Python;TypeScript")</f>
        <v>C;Java;Python;TypeScript</v>
      </c>
    </row>
    <row r="8616">
      <c r="A8616" s="3">
        <v>8615.0</v>
      </c>
      <c r="B8616" s="4" t="str">
        <f>IFERROR(__xludf.DUMMYFUNCTION("""COMPUTED_VALUE"""),"C#;HTML/CSS;JavaScript;SQL")</f>
        <v>C#;HTML/CSS;JavaScript;SQL</v>
      </c>
    </row>
    <row r="8617">
      <c r="A8617" s="3">
        <v>8616.0</v>
      </c>
      <c r="B8617" s="4" t="str">
        <f>IFERROR(__xludf.DUMMYFUNCTION("""COMPUTED_VALUE"""),"C#;JavaScript;PHP;SQL")</f>
        <v>C#;JavaScript;PHP;SQL</v>
      </c>
    </row>
    <row r="8618">
      <c r="A8618" s="3">
        <v>8617.0</v>
      </c>
      <c r="B8618" s="4" t="str">
        <f>IFERROR(__xludf.DUMMYFUNCTION("""COMPUTED_VALUE"""),"Go;JavaScript")</f>
        <v>Go;JavaScript</v>
      </c>
    </row>
    <row r="8619">
      <c r="A8619" s="3">
        <v>8618.0</v>
      </c>
      <c r="B8619" s="4" t="str">
        <f>IFERROR(__xludf.DUMMYFUNCTION("""COMPUTED_VALUE"""),"HTML/CSS;Java;JavaScript;PHP;Scala;SQL")</f>
        <v>HTML/CSS;Java;JavaScript;PHP;Scala;SQL</v>
      </c>
    </row>
    <row r="8620">
      <c r="A8620" s="3">
        <v>8619.0</v>
      </c>
      <c r="B8620" s="4" t="str">
        <f>IFERROR(__xludf.DUMMYFUNCTION("""COMPUTED_VALUE"""),"HTML/CSS;JavaScript;PHP")</f>
        <v>HTML/CSS;JavaScript;PHP</v>
      </c>
    </row>
    <row r="8621">
      <c r="A8621" s="3">
        <v>8620.0</v>
      </c>
      <c r="B8621" s="4" t="str">
        <f>IFERROR(__xludf.DUMMYFUNCTION("""COMPUTED_VALUE"""),"HTML/CSS;JavaScript;Ruby")</f>
        <v>HTML/CSS;JavaScript;Ruby</v>
      </c>
    </row>
    <row r="8622">
      <c r="A8622" s="3">
        <v>8621.0</v>
      </c>
      <c r="B8622" s="4" t="str">
        <f>IFERROR(__xludf.DUMMYFUNCTION("""COMPUTED_VALUE"""),"Bash/Shell/PowerShell;C++;Java;Python;R;SQL")</f>
        <v>Bash/Shell/PowerShell;C++;Java;Python;R;SQL</v>
      </c>
    </row>
    <row r="8623">
      <c r="A8623" s="3">
        <v>8622.0</v>
      </c>
      <c r="B8623" s="4" t="str">
        <f>IFERROR(__xludf.DUMMYFUNCTION("""COMPUTED_VALUE"""),"C#;HTML/CSS;JavaScript;SQL")</f>
        <v>C#;HTML/CSS;JavaScript;SQL</v>
      </c>
    </row>
    <row r="8624">
      <c r="A8624" s="3">
        <v>8623.0</v>
      </c>
      <c r="B8624" s="4" t="str">
        <f>IFERROR(__xludf.DUMMYFUNCTION("""COMPUTED_VALUE"""),"Dart;JavaScript;TypeScript")</f>
        <v>Dart;JavaScript;TypeScript</v>
      </c>
    </row>
    <row r="8625">
      <c r="A8625" s="3">
        <v>8624.0</v>
      </c>
      <c r="B8625" s="4" t="str">
        <f>IFERROR(__xludf.DUMMYFUNCTION("""COMPUTED_VALUE"""),"Bash/Shell/PowerShell;C++;HTML/CSS;JavaScript;Ruby;SQL;TypeScript")</f>
        <v>Bash/Shell/PowerShell;C++;HTML/CSS;JavaScript;Ruby;SQL;TypeScript</v>
      </c>
    </row>
    <row r="8626">
      <c r="A8626" s="3">
        <v>8625.0</v>
      </c>
      <c r="B8626" s="4" t="str">
        <f>IFERROR(__xludf.DUMMYFUNCTION("""COMPUTED_VALUE"""),"Assembly;Bash/Shell/PowerShell;C;HTML/CSS;Java;PHP;Python;Ruby;Scala;SQL")</f>
        <v>Assembly;Bash/Shell/PowerShell;C;HTML/CSS;Java;PHP;Python;Ruby;Scala;SQL</v>
      </c>
    </row>
    <row r="8627">
      <c r="A8627" s="3">
        <v>8626.0</v>
      </c>
      <c r="B8627" s="4" t="str">
        <f>IFERROR(__xludf.DUMMYFUNCTION("""COMPUTED_VALUE"""),"Bash/Shell/PowerShell;HTML/CSS;JavaScript;Python;SQL;TypeScript")</f>
        <v>Bash/Shell/PowerShell;HTML/CSS;JavaScript;Python;SQL;TypeScript</v>
      </c>
    </row>
    <row r="8628">
      <c r="A8628" s="3">
        <v>8627.0</v>
      </c>
      <c r="B8628" s="4" t="str">
        <f>IFERROR(__xludf.DUMMYFUNCTION("""COMPUTED_VALUE"""),"HTML/CSS;JavaScript")</f>
        <v>HTML/CSS;JavaScript</v>
      </c>
    </row>
    <row r="8629">
      <c r="A8629" s="3">
        <v>8628.0</v>
      </c>
      <c r="B8629" s="4" t="str">
        <f>IFERROR(__xludf.DUMMYFUNCTION("""COMPUTED_VALUE"""),"Bash/Shell/PowerShell;C;C++;C#;Elixir;Erlang;Go;HTML/CSS;PHP;Python;Ruby;SQL")</f>
        <v>Bash/Shell/PowerShell;C;C++;C#;Elixir;Erlang;Go;HTML/CSS;PHP;Python;Ruby;SQL</v>
      </c>
    </row>
    <row r="8630">
      <c r="A8630" s="3">
        <v>8629.0</v>
      </c>
      <c r="B8630" s="4" t="str">
        <f>IFERROR(__xludf.DUMMYFUNCTION("""COMPUTED_VALUE"""),"HTML/CSS;Python")</f>
        <v>HTML/CSS;Python</v>
      </c>
    </row>
    <row r="8631">
      <c r="A8631" s="3">
        <v>8630.0</v>
      </c>
      <c r="B8631" s="4" t="str">
        <f>IFERROR(__xludf.DUMMYFUNCTION("""COMPUTED_VALUE"""),"Java")</f>
        <v>Java</v>
      </c>
    </row>
    <row r="8632">
      <c r="A8632" s="3">
        <v>8631.0</v>
      </c>
      <c r="B8632" s="4" t="str">
        <f>IFERROR(__xludf.DUMMYFUNCTION("""COMPUTED_VALUE"""),"C++;C#;HTML/CSS;SQL")</f>
        <v>C++;C#;HTML/CSS;SQL</v>
      </c>
    </row>
    <row r="8633">
      <c r="A8633" s="3">
        <v>8632.0</v>
      </c>
      <c r="B8633" s="4" t="str">
        <f>IFERROR(__xludf.DUMMYFUNCTION("""COMPUTED_VALUE"""),"Assembly;Bash/Shell/PowerShell;C;C++;Java;PHP;SQL;TypeScript;VBA")</f>
        <v>Assembly;Bash/Shell/PowerShell;C;C++;Java;PHP;SQL;TypeScript;VBA</v>
      </c>
    </row>
    <row r="8634">
      <c r="A8634" s="3">
        <v>8633.0</v>
      </c>
      <c r="B8634" s="4" t="str">
        <f>IFERROR(__xludf.DUMMYFUNCTION("""COMPUTED_VALUE"""),"C;C#;HTML/CSS;Java;JavaScript;PHP;SQL")</f>
        <v>C;C#;HTML/CSS;Java;JavaScript;PHP;SQL</v>
      </c>
    </row>
    <row r="8635">
      <c r="A8635" s="3">
        <v>8634.0</v>
      </c>
      <c r="B8635" s="4" t="str">
        <f>IFERROR(__xludf.DUMMYFUNCTION("""COMPUTED_VALUE"""),"C;C++;C#;HTML/CSS;Java;JavaScript")</f>
        <v>C;C++;C#;HTML/CSS;Java;JavaScript</v>
      </c>
    </row>
    <row r="8636">
      <c r="A8636" s="3">
        <v>8635.0</v>
      </c>
      <c r="B8636" s="4" t="str">
        <f>IFERROR(__xludf.DUMMYFUNCTION("""COMPUTED_VALUE"""),"HTML/CSS;JavaScript;PHP;Python;SQL")</f>
        <v>HTML/CSS;JavaScript;PHP;Python;SQL</v>
      </c>
    </row>
    <row r="8637">
      <c r="A8637" s="3">
        <v>8636.0</v>
      </c>
      <c r="B8637" s="4" t="str">
        <f>IFERROR(__xludf.DUMMYFUNCTION("""COMPUTED_VALUE"""),"Go;HTML/CSS;Java;JavaScript;Python")</f>
        <v>Go;HTML/CSS;Java;JavaScript;Python</v>
      </c>
    </row>
    <row r="8638">
      <c r="A8638" s="3">
        <v>8637.0</v>
      </c>
      <c r="B8638" s="4" t="str">
        <f>IFERROR(__xludf.DUMMYFUNCTION("""COMPUTED_VALUE"""),"C#;HTML/CSS;JavaScript;SQL")</f>
        <v>C#;HTML/CSS;JavaScript;SQL</v>
      </c>
    </row>
    <row r="8639">
      <c r="A8639" s="3">
        <v>8638.0</v>
      </c>
      <c r="B8639" s="4" t="str">
        <f>IFERROR(__xludf.DUMMYFUNCTION("""COMPUTED_VALUE"""),"C++")</f>
        <v>C++</v>
      </c>
    </row>
    <row r="8640">
      <c r="A8640" s="3">
        <v>8639.0</v>
      </c>
      <c r="B8640" s="4" t="str">
        <f>IFERROR(__xludf.DUMMYFUNCTION("""COMPUTED_VALUE"""),"C#;HTML/CSS;Java;Python;SQL;VBA")</f>
        <v>C#;HTML/CSS;Java;Python;SQL;VBA</v>
      </c>
    </row>
    <row r="8641">
      <c r="A8641" s="3">
        <v>8640.0</v>
      </c>
      <c r="B8641" s="4" t="str">
        <f>IFERROR(__xludf.DUMMYFUNCTION("""COMPUTED_VALUE"""),"C#;HTML/CSS;Java;JavaScript;SQL")</f>
        <v>C#;HTML/CSS;Java;JavaScript;SQL</v>
      </c>
    </row>
    <row r="8642">
      <c r="A8642" s="3">
        <v>8641.0</v>
      </c>
      <c r="B8642" s="4" t="str">
        <f>IFERROR(__xludf.DUMMYFUNCTION("""COMPUTED_VALUE"""),"C#;Elixir;Erlang;Go;Java;Kotlin;Ruby;SQL")</f>
        <v>C#;Elixir;Erlang;Go;Java;Kotlin;Ruby;SQL</v>
      </c>
    </row>
    <row r="8643">
      <c r="A8643" s="3">
        <v>8642.0</v>
      </c>
      <c r="B8643" s="4" t="str">
        <f>IFERROR(__xludf.DUMMYFUNCTION("""COMPUTED_VALUE"""),"Bash/Shell/PowerShell;C#;HTML/CSS;JavaScript;SQL;TypeScript")</f>
        <v>Bash/Shell/PowerShell;C#;HTML/CSS;JavaScript;SQL;TypeScript</v>
      </c>
    </row>
    <row r="8644">
      <c r="A8644" s="3">
        <v>8643.0</v>
      </c>
      <c r="B8644" s="4" t="str">
        <f>IFERROR(__xludf.DUMMYFUNCTION("""COMPUTED_VALUE"""),"Bash/Shell/PowerShell;HTML/CSS;Java;JavaScript;Ruby")</f>
        <v>Bash/Shell/PowerShell;HTML/CSS;Java;JavaScript;Ruby</v>
      </c>
    </row>
    <row r="8645">
      <c r="A8645" s="3">
        <v>8644.0</v>
      </c>
      <c r="B8645" s="4" t="str">
        <f>IFERROR(__xludf.DUMMYFUNCTION("""COMPUTED_VALUE"""),"C++;HTML/CSS;JavaScript;Python")</f>
        <v>C++;HTML/CSS;JavaScript;Python</v>
      </c>
    </row>
    <row r="8646">
      <c r="A8646" s="3">
        <v>8645.0</v>
      </c>
      <c r="B8646" s="4" t="str">
        <f>IFERROR(__xludf.DUMMYFUNCTION("""COMPUTED_VALUE"""),"Bash/Shell/PowerShell;C++;Java;JavaScript;Objective-C;PHP;SQL;TypeScript")</f>
        <v>Bash/Shell/PowerShell;C++;Java;JavaScript;Objective-C;PHP;SQL;TypeScript</v>
      </c>
    </row>
    <row r="8647">
      <c r="A8647" s="3">
        <v>8646.0</v>
      </c>
      <c r="B8647" s="4" t="str">
        <f>IFERROR(__xludf.DUMMYFUNCTION("""COMPUTED_VALUE"""),"Bash/Shell/PowerShell;C;C++;Java;PHP;Python;Rust;SQL")</f>
        <v>Bash/Shell/PowerShell;C;C++;Java;PHP;Python;Rust;SQL</v>
      </c>
    </row>
    <row r="8648">
      <c r="A8648" s="3">
        <v>8647.0</v>
      </c>
      <c r="B8648" s="4" t="str">
        <f>IFERROR(__xludf.DUMMYFUNCTION("""COMPUTED_VALUE"""),"HTML/CSS;JavaScript;PHP;SQL")</f>
        <v>HTML/CSS;JavaScript;PHP;SQL</v>
      </c>
    </row>
    <row r="8649">
      <c r="A8649" s="3">
        <v>8648.0</v>
      </c>
      <c r="B8649" s="4" t="str">
        <f>IFERROR(__xludf.DUMMYFUNCTION("""COMPUTED_VALUE"""),"Assembly;C#;HTML/CSS;Java;JavaScript;PHP;SQL;TypeScript")</f>
        <v>Assembly;C#;HTML/CSS;Java;JavaScript;PHP;SQL;TypeScript</v>
      </c>
    </row>
    <row r="8650">
      <c r="A8650" s="3">
        <v>8649.0</v>
      </c>
      <c r="B8650" s="4" t="str">
        <f>IFERROR(__xludf.DUMMYFUNCTION("""COMPUTED_VALUE"""),"C#;JavaScript;SQL")</f>
        <v>C#;JavaScript;SQL</v>
      </c>
    </row>
    <row r="8651">
      <c r="A8651" s="3">
        <v>8650.0</v>
      </c>
      <c r="B8651" s="4" t="str">
        <f>IFERROR(__xludf.DUMMYFUNCTION("""COMPUTED_VALUE"""),"Clojure;Go;SQL")</f>
        <v>Clojure;Go;SQL</v>
      </c>
    </row>
    <row r="8652">
      <c r="A8652" s="3">
        <v>8651.0</v>
      </c>
      <c r="B8652" s="4" t="str">
        <f>IFERROR(__xludf.DUMMYFUNCTION("""COMPUTED_VALUE"""),"C++;C#;HTML/CSS;Java;JavaScript;Objective-C;Python;SQL")</f>
        <v>C++;C#;HTML/CSS;Java;JavaScript;Objective-C;Python;SQL</v>
      </c>
    </row>
    <row r="8653">
      <c r="A8653" s="3">
        <v>8652.0</v>
      </c>
      <c r="B8653" s="4" t="str">
        <f>IFERROR(__xludf.DUMMYFUNCTION("""COMPUTED_VALUE"""),"HTML/CSS;JavaScript;PHP;VBA")</f>
        <v>HTML/CSS;JavaScript;PHP;VBA</v>
      </c>
    </row>
    <row r="8654">
      <c r="A8654" s="3">
        <v>8653.0</v>
      </c>
      <c r="B8654" s="4" t="str">
        <f>IFERROR(__xludf.DUMMYFUNCTION("""COMPUTED_VALUE"""),"HTML/CSS;JavaScript;SQL;TypeScript")</f>
        <v>HTML/CSS;JavaScript;SQL;TypeScript</v>
      </c>
    </row>
    <row r="8655">
      <c r="A8655" s="3">
        <v>8654.0</v>
      </c>
      <c r="B8655" s="4" t="str">
        <f>IFERROR(__xludf.DUMMYFUNCTION("""COMPUTED_VALUE"""),"Bash/Shell/PowerShell;Go;Python;SQL")</f>
        <v>Bash/Shell/PowerShell;Go;Python;SQL</v>
      </c>
    </row>
    <row r="8656">
      <c r="A8656" s="3">
        <v>8655.0</v>
      </c>
      <c r="B8656" s="4" t="str">
        <f>IFERROR(__xludf.DUMMYFUNCTION("""COMPUTED_VALUE"""),"Bash/Shell/PowerShell;C;C#;HTML/CSS;JavaScript;Python;SQL")</f>
        <v>Bash/Shell/PowerShell;C;C#;HTML/CSS;JavaScript;Python;SQL</v>
      </c>
    </row>
    <row r="8657">
      <c r="A8657" s="3">
        <v>8656.0</v>
      </c>
      <c r="B8657" s="4" t="str">
        <f>IFERROR(__xludf.DUMMYFUNCTION("""COMPUTED_VALUE"""),"Bash/Shell/PowerShell;Python;Other(s):")</f>
        <v>Bash/Shell/PowerShell;Python;Other(s):</v>
      </c>
    </row>
    <row r="8658">
      <c r="A8658" s="3">
        <v>8657.0</v>
      </c>
      <c r="B8658" s="4" t="str">
        <f>IFERROR(__xludf.DUMMYFUNCTION("""COMPUTED_VALUE"""),"HTML/CSS;JavaScript;Ruby;TypeScript")</f>
        <v>HTML/CSS;JavaScript;Ruby;TypeScript</v>
      </c>
    </row>
    <row r="8659">
      <c r="A8659" s="3">
        <v>8658.0</v>
      </c>
      <c r="B8659" s="4" t="str">
        <f>IFERROR(__xludf.DUMMYFUNCTION("""COMPUTED_VALUE"""),"Bash/Shell/PowerShell;C;C#;HTML/CSS;JavaScript;Python")</f>
        <v>Bash/Shell/PowerShell;C;C#;HTML/CSS;JavaScript;Python</v>
      </c>
    </row>
    <row r="8660">
      <c r="A8660" s="3">
        <v>8659.0</v>
      </c>
      <c r="B8660" s="4" t="str">
        <f>IFERROR(__xludf.DUMMYFUNCTION("""COMPUTED_VALUE"""),"C#;HTML/CSS;JavaScript;SQL;TypeScript")</f>
        <v>C#;HTML/CSS;JavaScript;SQL;TypeScript</v>
      </c>
    </row>
    <row r="8661">
      <c r="A8661" s="3">
        <v>8660.0</v>
      </c>
      <c r="B8661" s="4" t="str">
        <f>IFERROR(__xludf.DUMMYFUNCTION("""COMPUTED_VALUE"""),"HTML/CSS;JavaScript;PHP;SQL;TypeScript")</f>
        <v>HTML/CSS;JavaScript;PHP;SQL;TypeScript</v>
      </c>
    </row>
    <row r="8662">
      <c r="A8662" s="3">
        <v>8661.0</v>
      </c>
      <c r="B8662" s="4" t="str">
        <f>IFERROR(__xludf.DUMMYFUNCTION("""COMPUTED_VALUE"""),"Bash/Shell/PowerShell;HTML/CSS;JavaScript;PHP;SQL")</f>
        <v>Bash/Shell/PowerShell;HTML/CSS;JavaScript;PHP;SQL</v>
      </c>
    </row>
    <row r="8663">
      <c r="A8663" s="3">
        <v>8662.0</v>
      </c>
      <c r="B8663" s="4" t="str">
        <f>IFERROR(__xludf.DUMMYFUNCTION("""COMPUTED_VALUE"""),"Bash/Shell/PowerShell;C;Python")</f>
        <v>Bash/Shell/PowerShell;C;Python</v>
      </c>
    </row>
    <row r="8664">
      <c r="A8664" s="3">
        <v>8663.0</v>
      </c>
      <c r="B8664" s="4" t="str">
        <f>IFERROR(__xludf.DUMMYFUNCTION("""COMPUTED_VALUE"""),"C#;HTML/CSS;Java;SQL;Other(s):")</f>
        <v>C#;HTML/CSS;Java;SQL;Other(s):</v>
      </c>
    </row>
    <row r="8665">
      <c r="A8665" s="3">
        <v>8664.0</v>
      </c>
      <c r="B8665" s="4" t="str">
        <f>IFERROR(__xludf.DUMMYFUNCTION("""COMPUTED_VALUE"""),"Bash/Shell/PowerShell;HTML/CSS;Java;JavaScript;PHP;Python;SQL")</f>
        <v>Bash/Shell/PowerShell;HTML/CSS;Java;JavaScript;PHP;Python;SQL</v>
      </c>
    </row>
    <row r="8666">
      <c r="A8666" s="3">
        <v>8665.0</v>
      </c>
      <c r="B8666" s="4" t="str">
        <f>IFERROR(__xludf.DUMMYFUNCTION("""COMPUTED_VALUE"""),"Bash/Shell/PowerShell;C++;HTML/CSS;Java;JavaScript;PHP;SQL;Other(s):")</f>
        <v>Bash/Shell/PowerShell;C++;HTML/CSS;Java;JavaScript;PHP;SQL;Other(s):</v>
      </c>
    </row>
    <row r="8667">
      <c r="A8667" s="3">
        <v>8666.0</v>
      </c>
      <c r="B8667" s="4" t="str">
        <f>IFERROR(__xludf.DUMMYFUNCTION("""COMPUTED_VALUE"""),"HTML/CSS;JavaScript;TypeScript")</f>
        <v>HTML/CSS;JavaScript;TypeScript</v>
      </c>
    </row>
    <row r="8668">
      <c r="A8668" s="3">
        <v>8667.0</v>
      </c>
      <c r="B8668" s="4" t="str">
        <f>IFERROR(__xludf.DUMMYFUNCTION("""COMPUTED_VALUE"""),"Assembly;Bash/Shell/PowerShell;C;Go;Python")</f>
        <v>Assembly;Bash/Shell/PowerShell;C;Go;Python</v>
      </c>
    </row>
    <row r="8669">
      <c r="A8669" s="3">
        <v>8668.0</v>
      </c>
      <c r="B8669" s="4" t="str">
        <f>IFERROR(__xludf.DUMMYFUNCTION("""COMPUTED_VALUE"""),"Java;JavaScript;SQL")</f>
        <v>Java;JavaScript;SQL</v>
      </c>
    </row>
    <row r="8670">
      <c r="A8670" s="3">
        <v>8669.0</v>
      </c>
      <c r="B8670" s="4" t="str">
        <f>IFERROR(__xludf.DUMMYFUNCTION("""COMPUTED_VALUE"""),"Java;JavaScript;Python;Ruby;SQL")</f>
        <v>Java;JavaScript;Python;Ruby;SQL</v>
      </c>
    </row>
    <row r="8671">
      <c r="A8671" s="3">
        <v>8670.0</v>
      </c>
      <c r="B8671" s="4" t="str">
        <f>IFERROR(__xludf.DUMMYFUNCTION("""COMPUTED_VALUE"""),"Bash/Shell/PowerShell;Go;Other(s):")</f>
        <v>Bash/Shell/PowerShell;Go;Other(s):</v>
      </c>
    </row>
    <row r="8672">
      <c r="A8672" s="3">
        <v>8671.0</v>
      </c>
      <c r="B8672" s="4" t="str">
        <f>IFERROR(__xludf.DUMMYFUNCTION("""COMPUTED_VALUE"""),"Assembly;Bash/Shell/PowerShell;C;C++;HTML/CSS;Java;JavaScript;PHP;SQL;Swift;Other(s):")</f>
        <v>Assembly;Bash/Shell/PowerShell;C;C++;HTML/CSS;Java;JavaScript;PHP;SQL;Swift;Other(s):</v>
      </c>
    </row>
    <row r="8673">
      <c r="A8673" s="3">
        <v>8672.0</v>
      </c>
      <c r="B8673" s="4" t="str">
        <f>IFERROR(__xludf.DUMMYFUNCTION("""COMPUTED_VALUE"""),"C++;HTML/CSS;JavaScript;Objective-C;SQL;Swift")</f>
        <v>C++;HTML/CSS;JavaScript;Objective-C;SQL;Swift</v>
      </c>
    </row>
    <row r="8674">
      <c r="A8674" s="3">
        <v>8673.0</v>
      </c>
      <c r="B8674" s="4" t="str">
        <f>IFERROR(__xludf.DUMMYFUNCTION("""COMPUTED_VALUE"""),"HTML/CSS;Java;JavaScript;Python;R;Rust;SQL")</f>
        <v>HTML/CSS;Java;JavaScript;Python;R;Rust;SQL</v>
      </c>
    </row>
    <row r="8675">
      <c r="A8675" s="3">
        <v>8674.0</v>
      </c>
      <c r="B8675" s="4" t="str">
        <f>IFERROR(__xludf.DUMMYFUNCTION("""COMPUTED_VALUE"""),"Bash/Shell/PowerShell;C#;HTML/CSS;Java;JavaScript;Kotlin;PHP;Python;Ruby;SQL")</f>
        <v>Bash/Shell/PowerShell;C#;HTML/CSS;Java;JavaScript;Kotlin;PHP;Python;Ruby;SQL</v>
      </c>
    </row>
    <row r="8676">
      <c r="A8676" s="3">
        <v>8675.0</v>
      </c>
      <c r="B8676" s="4" t="str">
        <f>IFERROR(__xludf.DUMMYFUNCTION("""COMPUTED_VALUE"""),"C#;HTML/CSS;Java;JavaScript;SQL;TypeScript")</f>
        <v>C#;HTML/CSS;Java;JavaScript;SQL;TypeScript</v>
      </c>
    </row>
    <row r="8677">
      <c r="A8677" s="3">
        <v>8676.0</v>
      </c>
      <c r="B8677" s="4" t="str">
        <f>IFERROR(__xludf.DUMMYFUNCTION("""COMPUTED_VALUE"""),"Bash/Shell/PowerShell;HTML/CSS;Java;JavaScript;Python;R;SQL")</f>
        <v>Bash/Shell/PowerShell;HTML/CSS;Java;JavaScript;Python;R;SQL</v>
      </c>
    </row>
    <row r="8678">
      <c r="A8678" s="3">
        <v>8677.0</v>
      </c>
      <c r="B8678" s="4" t="str">
        <f>IFERROR(__xludf.DUMMYFUNCTION("""COMPUTED_VALUE"""),"Bash/Shell/PowerShell;C++;Go;JavaScript;Python")</f>
        <v>Bash/Shell/PowerShell;C++;Go;JavaScript;Python</v>
      </c>
    </row>
    <row r="8679">
      <c r="A8679" s="3">
        <v>8678.0</v>
      </c>
      <c r="B8679" s="4" t="str">
        <f>IFERROR(__xludf.DUMMYFUNCTION("""COMPUTED_VALUE"""),"HTML/CSS;SQL;VBA;Other(s):")</f>
        <v>HTML/CSS;SQL;VBA;Other(s):</v>
      </c>
    </row>
    <row r="8680">
      <c r="A8680" s="3">
        <v>8679.0</v>
      </c>
      <c r="B8680" s="4" t="str">
        <f>IFERROR(__xludf.DUMMYFUNCTION("""COMPUTED_VALUE"""),"C;C++;C#;HTML/CSS;Java;SQL")</f>
        <v>C;C++;C#;HTML/CSS;Java;SQL</v>
      </c>
    </row>
    <row r="8681">
      <c r="A8681" s="3">
        <v>8680.0</v>
      </c>
      <c r="B8681" s="4" t="str">
        <f>IFERROR(__xludf.DUMMYFUNCTION("""COMPUTED_VALUE"""),"HTML/CSS;Java;JavaScript;Python;SQL;Other(s):")</f>
        <v>HTML/CSS;Java;JavaScript;Python;SQL;Other(s):</v>
      </c>
    </row>
    <row r="8682">
      <c r="A8682" s="3">
        <v>8681.0</v>
      </c>
      <c r="B8682" s="4" t="str">
        <f>IFERROR(__xludf.DUMMYFUNCTION("""COMPUTED_VALUE"""),"C++;HTML/CSS;JavaScript;Python;Ruby")</f>
        <v>C++;HTML/CSS;JavaScript;Python;Ruby</v>
      </c>
    </row>
    <row r="8683">
      <c r="A8683" s="3">
        <v>8682.0</v>
      </c>
      <c r="B8683" s="4" t="str">
        <f>IFERROR(__xludf.DUMMYFUNCTION("""COMPUTED_VALUE"""),"C++;HTML/CSS;Java;JavaScript")</f>
        <v>C++;HTML/CSS;Java;JavaScript</v>
      </c>
    </row>
    <row r="8684">
      <c r="A8684" s="3">
        <v>8683.0</v>
      </c>
      <c r="B8684" s="4" t="str">
        <f>IFERROR(__xludf.DUMMYFUNCTION("""COMPUTED_VALUE"""),"C#;HTML/CSS;JavaScript;TypeScript")</f>
        <v>C#;HTML/CSS;JavaScript;TypeScript</v>
      </c>
    </row>
    <row r="8685">
      <c r="A8685" s="3">
        <v>8684.0</v>
      </c>
      <c r="B8685" s="4" t="str">
        <f>IFERROR(__xludf.DUMMYFUNCTION("""COMPUTED_VALUE"""),"C#;JavaScript;SQL")</f>
        <v>C#;JavaScript;SQL</v>
      </c>
    </row>
    <row r="8686">
      <c r="A8686" s="3">
        <v>8685.0</v>
      </c>
      <c r="B8686" s="4" t="str">
        <f>IFERROR(__xludf.DUMMYFUNCTION("""COMPUTED_VALUE"""),"Bash/Shell/PowerShell;HTML/CSS;Java;JavaScript;Kotlin;PHP;Python;Ruby;SQL;Other(s):")</f>
        <v>Bash/Shell/PowerShell;HTML/CSS;Java;JavaScript;Kotlin;PHP;Python;Ruby;SQL;Other(s):</v>
      </c>
    </row>
    <row r="8687">
      <c r="A8687" s="3">
        <v>8686.0</v>
      </c>
      <c r="B8687" s="4" t="str">
        <f>IFERROR(__xludf.DUMMYFUNCTION("""COMPUTED_VALUE"""),"Bash/Shell/PowerShell;C;C++;C#;Java;Python;R")</f>
        <v>Bash/Shell/PowerShell;C;C++;C#;Java;Python;R</v>
      </c>
    </row>
    <row r="8688">
      <c r="A8688" s="3">
        <v>8687.0</v>
      </c>
      <c r="B8688" s="4" t="str">
        <f>IFERROR(__xludf.DUMMYFUNCTION("""COMPUTED_VALUE"""),"C++;HTML/CSS;Java;JavaScript;PHP;TypeScript")</f>
        <v>C++;HTML/CSS;Java;JavaScript;PHP;TypeScript</v>
      </c>
    </row>
    <row r="8689">
      <c r="A8689" s="3">
        <v>8688.0</v>
      </c>
      <c r="B8689" s="4" t="str">
        <f>IFERROR(__xludf.DUMMYFUNCTION("""COMPUTED_VALUE"""),"C#;HTML/CSS;JavaScript;SQL;TypeScript")</f>
        <v>C#;HTML/CSS;JavaScript;SQL;TypeScript</v>
      </c>
    </row>
    <row r="8690">
      <c r="A8690" s="3">
        <v>8689.0</v>
      </c>
      <c r="B8690" s="4" t="str">
        <f>IFERROR(__xludf.DUMMYFUNCTION("""COMPUTED_VALUE"""),"Bash/Shell/PowerShell;C;C++;HTML/CSS;Java;Kotlin;Python;Other(s):")</f>
        <v>Bash/Shell/PowerShell;C;C++;HTML/CSS;Java;Kotlin;Python;Other(s):</v>
      </c>
    </row>
    <row r="8691">
      <c r="A8691" s="3">
        <v>8690.0</v>
      </c>
      <c r="B8691" s="4" t="str">
        <f>IFERROR(__xludf.DUMMYFUNCTION("""COMPUTED_VALUE"""),"Assembly;Bash/Shell/PowerShell;C;HTML/CSS;Java;JavaScript;PHP;SQL")</f>
        <v>Assembly;Bash/Shell/PowerShell;C;HTML/CSS;Java;JavaScript;PHP;SQL</v>
      </c>
    </row>
    <row r="8692">
      <c r="A8692" s="3">
        <v>8691.0</v>
      </c>
      <c r="B8692" s="4" t="str">
        <f>IFERROR(__xludf.DUMMYFUNCTION("""COMPUTED_VALUE"""),"HTML/CSS;JavaScript;PHP;SQL")</f>
        <v>HTML/CSS;JavaScript;PHP;SQL</v>
      </c>
    </row>
    <row r="8693">
      <c r="A8693" s="3">
        <v>8692.0</v>
      </c>
      <c r="B8693" s="4" t="str">
        <f>IFERROR(__xludf.DUMMYFUNCTION("""COMPUTED_VALUE"""),"HTML/CSS;JavaScript;PHP")</f>
        <v>HTML/CSS;JavaScript;PHP</v>
      </c>
    </row>
    <row r="8694">
      <c r="A8694" s="3">
        <v>8693.0</v>
      </c>
      <c r="B8694" s="4" t="str">
        <f>IFERROR(__xludf.DUMMYFUNCTION("""COMPUTED_VALUE"""),"Bash/Shell/PowerShell;C++;Go;HTML/CSS;JavaScript;Python;SQL")</f>
        <v>Bash/Shell/PowerShell;C++;Go;HTML/CSS;JavaScript;Python;SQL</v>
      </c>
    </row>
    <row r="8695">
      <c r="A8695" s="3">
        <v>8694.0</v>
      </c>
      <c r="B8695" s="4" t="str">
        <f>IFERROR(__xludf.DUMMYFUNCTION("""COMPUTED_VALUE"""),"Bash/Shell/PowerShell;HTML/CSS;JavaScript;R;SQL")</f>
        <v>Bash/Shell/PowerShell;HTML/CSS;JavaScript;R;SQL</v>
      </c>
    </row>
    <row r="8696">
      <c r="A8696" s="3">
        <v>8695.0</v>
      </c>
      <c r="B8696" s="4" t="str">
        <f>IFERROR(__xludf.DUMMYFUNCTION("""COMPUTED_VALUE"""),"Bash/Shell/PowerShell;HTML/CSS;TypeScript")</f>
        <v>Bash/Shell/PowerShell;HTML/CSS;TypeScript</v>
      </c>
    </row>
    <row r="8697">
      <c r="A8697" s="3">
        <v>8696.0</v>
      </c>
      <c r="B8697" s="4" t="str">
        <f>IFERROR(__xludf.DUMMYFUNCTION("""COMPUTED_VALUE"""),"HTML/CSS;JavaScript;PHP;SQL")</f>
        <v>HTML/CSS;JavaScript;PHP;SQL</v>
      </c>
    </row>
    <row r="8698">
      <c r="A8698" s="3">
        <v>8697.0</v>
      </c>
      <c r="B8698" s="4" t="str">
        <f>IFERROR(__xludf.DUMMYFUNCTION("""COMPUTED_VALUE"""),"Bash/Shell/PowerShell;C;HTML/CSS;Java;JavaScript;Python;Scala;SQL")</f>
        <v>Bash/Shell/PowerShell;C;HTML/CSS;Java;JavaScript;Python;Scala;SQL</v>
      </c>
    </row>
    <row r="8699">
      <c r="A8699" s="3">
        <v>8698.0</v>
      </c>
      <c r="B8699" s="4" t="str">
        <f>IFERROR(__xludf.DUMMYFUNCTION("""COMPUTED_VALUE"""),"C#;Java")</f>
        <v>C#;Java</v>
      </c>
    </row>
    <row r="8700">
      <c r="A8700" s="3">
        <v>8699.0</v>
      </c>
      <c r="B8700" s="4" t="str">
        <f>IFERROR(__xludf.DUMMYFUNCTION("""COMPUTED_VALUE"""),"C#;HTML/CSS;JavaScript")</f>
        <v>C#;HTML/CSS;JavaScript</v>
      </c>
    </row>
    <row r="8701">
      <c r="A8701" s="3">
        <v>8700.0</v>
      </c>
      <c r="B8701" s="4" t="str">
        <f>IFERROR(__xludf.DUMMYFUNCTION("""COMPUTED_VALUE"""),"C;C++;HTML/CSS;JavaScript;Python;SQL")</f>
        <v>C;C++;HTML/CSS;JavaScript;Python;SQL</v>
      </c>
    </row>
    <row r="8702">
      <c r="A8702" s="3">
        <v>8701.0</v>
      </c>
      <c r="B8702" s="4" t="str">
        <f>IFERROR(__xludf.DUMMYFUNCTION("""COMPUTED_VALUE"""),"Bash/Shell/PowerShell;Java;JavaScript;Python;SQL;TypeScript")</f>
        <v>Bash/Shell/PowerShell;Java;JavaScript;Python;SQL;TypeScript</v>
      </c>
    </row>
    <row r="8703">
      <c r="A8703" s="3">
        <v>8702.0</v>
      </c>
      <c r="B8703" s="4" t="str">
        <f>IFERROR(__xludf.DUMMYFUNCTION("""COMPUTED_VALUE"""),"Bash/Shell/PowerShell;Python")</f>
        <v>Bash/Shell/PowerShell;Python</v>
      </c>
    </row>
    <row r="8704">
      <c r="A8704" s="3">
        <v>8703.0</v>
      </c>
      <c r="B8704" s="4" t="str">
        <f>IFERROR(__xludf.DUMMYFUNCTION("""COMPUTED_VALUE"""),"HTML/CSS;Java;JavaScript")</f>
        <v>HTML/CSS;Java;JavaScript</v>
      </c>
    </row>
    <row r="8705">
      <c r="A8705" s="3">
        <v>8704.0</v>
      </c>
      <c r="B8705" s="4" t="str">
        <f>IFERROR(__xludf.DUMMYFUNCTION("""COMPUTED_VALUE"""),"C#;HTML/CSS;Java;JavaScript;Python;SQL;TypeScript")</f>
        <v>C#;HTML/CSS;Java;JavaScript;Python;SQL;TypeScript</v>
      </c>
    </row>
    <row r="8706">
      <c r="A8706" s="3">
        <v>8705.0</v>
      </c>
      <c r="B8706" s="4" t="str">
        <f>IFERROR(__xludf.DUMMYFUNCTION("""COMPUTED_VALUE"""),"Bash/Shell/PowerShell;C#;Java;SQL;VBA;Other(s):")</f>
        <v>Bash/Shell/PowerShell;C#;Java;SQL;VBA;Other(s):</v>
      </c>
    </row>
    <row r="8707">
      <c r="A8707" s="3">
        <v>8706.0</v>
      </c>
      <c r="B8707" s="4" t="str">
        <f>IFERROR(__xludf.DUMMYFUNCTION("""COMPUTED_VALUE"""),"Bash/Shell/PowerShell;HTML/CSS;JavaScript;PHP;SQL;TypeScript;Other(s):")</f>
        <v>Bash/Shell/PowerShell;HTML/CSS;JavaScript;PHP;SQL;TypeScript;Other(s):</v>
      </c>
    </row>
    <row r="8708">
      <c r="A8708" s="3">
        <v>8707.0</v>
      </c>
      <c r="B8708" s="4" t="str">
        <f>IFERROR(__xludf.DUMMYFUNCTION("""COMPUTED_VALUE"""),"HTML/CSS;Java;JavaScript;PHP;SQL")</f>
        <v>HTML/CSS;Java;JavaScript;PHP;SQL</v>
      </c>
    </row>
    <row r="8709">
      <c r="A8709" s="3">
        <v>8708.0</v>
      </c>
      <c r="B8709" s="4" t="str">
        <f>IFERROR(__xludf.DUMMYFUNCTION("""COMPUTED_VALUE"""),"Bash/Shell/PowerShell;HTML/CSS;JavaScript;PHP")</f>
        <v>Bash/Shell/PowerShell;HTML/CSS;JavaScript;PHP</v>
      </c>
    </row>
    <row r="8710">
      <c r="A8710" s="3">
        <v>8709.0</v>
      </c>
      <c r="B8710" s="4" t="str">
        <f>IFERROR(__xludf.DUMMYFUNCTION("""COMPUTED_VALUE"""),"HTML/CSS;Java;JavaScript;PHP;Python;Scala;SQL")</f>
        <v>HTML/CSS;Java;JavaScript;PHP;Python;Scala;SQL</v>
      </c>
    </row>
    <row r="8711">
      <c r="A8711" s="3">
        <v>8710.0</v>
      </c>
      <c r="B8711" s="4" t="str">
        <f>IFERROR(__xludf.DUMMYFUNCTION("""COMPUTED_VALUE"""),"C#;HTML/CSS;JavaScript;PHP;Swift")</f>
        <v>C#;HTML/CSS;JavaScript;PHP;Swift</v>
      </c>
    </row>
    <row r="8712">
      <c r="A8712" s="3">
        <v>8711.0</v>
      </c>
      <c r="B8712" s="4" t="str">
        <f>IFERROR(__xludf.DUMMYFUNCTION("""COMPUTED_VALUE"""),"Bash/Shell/PowerShell;C;C++;C#;HTML/CSS;Java;JavaScript;PHP;R;SQL")</f>
        <v>Bash/Shell/PowerShell;C;C++;C#;HTML/CSS;Java;JavaScript;PHP;R;SQL</v>
      </c>
    </row>
    <row r="8713">
      <c r="A8713" s="3">
        <v>8712.0</v>
      </c>
      <c r="B8713" s="4" t="str">
        <f>IFERROR(__xludf.DUMMYFUNCTION("""COMPUTED_VALUE"""),"Bash/Shell/PowerShell;Elixir;Go;HTML/CSS;JavaScript;Ruby;TypeScript")</f>
        <v>Bash/Shell/PowerShell;Elixir;Go;HTML/CSS;JavaScript;Ruby;TypeScript</v>
      </c>
    </row>
    <row r="8714">
      <c r="A8714" s="3">
        <v>8713.0</v>
      </c>
      <c r="B8714" s="4" t="str">
        <f>IFERROR(__xludf.DUMMYFUNCTION("""COMPUTED_VALUE"""),"HTML/CSS;JavaScript;PHP;Python;SQL;Swift")</f>
        <v>HTML/CSS;JavaScript;PHP;Python;SQL;Swift</v>
      </c>
    </row>
    <row r="8715">
      <c r="A8715" s="3">
        <v>8714.0</v>
      </c>
      <c r="B8715" s="4" t="str">
        <f>IFERROR(__xludf.DUMMYFUNCTION("""COMPUTED_VALUE"""),"Java;JavaScript;Python;TypeScript")</f>
        <v>Java;JavaScript;Python;TypeScript</v>
      </c>
    </row>
    <row r="8716">
      <c r="A8716" s="3">
        <v>8715.0</v>
      </c>
      <c r="B8716" s="4" t="str">
        <f>IFERROR(__xludf.DUMMYFUNCTION("""COMPUTED_VALUE"""),"Java;JavaScript;Python;SQL")</f>
        <v>Java;JavaScript;Python;SQL</v>
      </c>
    </row>
    <row r="8717">
      <c r="A8717" s="3">
        <v>8716.0</v>
      </c>
      <c r="B8717" s="4" t="str">
        <f>IFERROR(__xludf.DUMMYFUNCTION("""COMPUTED_VALUE"""),"C#;HTML/CSS;SQL;TypeScript")</f>
        <v>C#;HTML/CSS;SQL;TypeScript</v>
      </c>
    </row>
    <row r="8718">
      <c r="A8718" s="3">
        <v>8717.0</v>
      </c>
      <c r="B8718" s="4" t="str">
        <f>IFERROR(__xludf.DUMMYFUNCTION("""COMPUTED_VALUE"""),"Bash/Shell/PowerShell;HTML/CSS;Java;JavaScript;SQL")</f>
        <v>Bash/Shell/PowerShell;HTML/CSS;Java;JavaScript;SQL</v>
      </c>
    </row>
    <row r="8719">
      <c r="A8719" s="3">
        <v>8718.0</v>
      </c>
      <c r="B8719" s="4" t="str">
        <f>IFERROR(__xludf.DUMMYFUNCTION("""COMPUTED_VALUE"""),"HTML/CSS;JavaScript;Ruby")</f>
        <v>HTML/CSS;JavaScript;Ruby</v>
      </c>
    </row>
    <row r="8720">
      <c r="A8720" s="3">
        <v>8719.0</v>
      </c>
      <c r="B8720" s="4" t="str">
        <f>IFERROR(__xludf.DUMMYFUNCTION("""COMPUTED_VALUE"""),"Bash/Shell/PowerShell;C;C++;Java;Python;R")</f>
        <v>Bash/Shell/PowerShell;C;C++;Java;Python;R</v>
      </c>
    </row>
    <row r="8721">
      <c r="A8721" s="3">
        <v>8720.0</v>
      </c>
      <c r="B8721" s="4" t="str">
        <f>IFERROR(__xludf.DUMMYFUNCTION("""COMPUTED_VALUE"""),"Bash/Shell/PowerShell;HTML/CSS;Java;JavaScript;Python;SQL")</f>
        <v>Bash/Shell/PowerShell;HTML/CSS;Java;JavaScript;Python;SQL</v>
      </c>
    </row>
    <row r="8722">
      <c r="A8722" s="3">
        <v>8721.0</v>
      </c>
      <c r="B8722" s="4" t="str">
        <f>IFERROR(__xludf.DUMMYFUNCTION("""COMPUTED_VALUE"""),"Bash/Shell/PowerShell;C;C++;HTML/CSS;Java;JavaScript;Kotlin;PHP;Python")</f>
        <v>Bash/Shell/PowerShell;C;C++;HTML/CSS;Java;JavaScript;Kotlin;PHP;Python</v>
      </c>
    </row>
    <row r="8723">
      <c r="A8723" s="3">
        <v>8722.0</v>
      </c>
      <c r="B8723" s="4" t="str">
        <f>IFERROR(__xludf.DUMMYFUNCTION("""COMPUTED_VALUE"""),"C;C++;HTML/CSS;Java;JavaScript;Python")</f>
        <v>C;C++;HTML/CSS;Java;JavaScript;Python</v>
      </c>
    </row>
    <row r="8724">
      <c r="A8724" s="3">
        <v>8723.0</v>
      </c>
      <c r="B8724" s="4" t="str">
        <f>IFERROR(__xludf.DUMMYFUNCTION("""COMPUTED_VALUE"""),"Bash/Shell/PowerShell;Python;R;Ruby")</f>
        <v>Bash/Shell/PowerShell;Python;R;Ruby</v>
      </c>
    </row>
    <row r="8725">
      <c r="A8725" s="3">
        <v>8724.0</v>
      </c>
      <c r="B8725" s="4" t="str">
        <f>IFERROR(__xludf.DUMMYFUNCTION("""COMPUTED_VALUE"""),"Python;Other(s):")</f>
        <v>Python;Other(s):</v>
      </c>
    </row>
    <row r="8726">
      <c r="A8726" s="3">
        <v>8725.0</v>
      </c>
      <c r="B8726" s="4" t="str">
        <f>IFERROR(__xludf.DUMMYFUNCTION("""COMPUTED_VALUE"""),"C#;HTML/CSS;JavaScript;TypeScript;Other(s):")</f>
        <v>C#;HTML/CSS;JavaScript;TypeScript;Other(s):</v>
      </c>
    </row>
    <row r="8727">
      <c r="A8727" s="3">
        <v>8726.0</v>
      </c>
      <c r="B8727" s="4" t="str">
        <f>IFERROR(__xludf.DUMMYFUNCTION("""COMPUTED_VALUE"""),"Bash/Shell/PowerShell;C;C++;HTML/CSS;Java;Python")</f>
        <v>Bash/Shell/PowerShell;C;C++;HTML/CSS;Java;Python</v>
      </c>
    </row>
    <row r="8728">
      <c r="A8728" s="3">
        <v>8727.0</v>
      </c>
      <c r="B8728" s="4" t="str">
        <f>IFERROR(__xludf.DUMMYFUNCTION("""COMPUTED_VALUE"""),"Bash/Shell/PowerShell;HTML/CSS;VBA;Other(s):")</f>
        <v>Bash/Shell/PowerShell;HTML/CSS;VBA;Other(s):</v>
      </c>
    </row>
    <row r="8729">
      <c r="A8729" s="3">
        <v>8728.0</v>
      </c>
      <c r="B8729" s="4" t="str">
        <f>IFERROR(__xludf.DUMMYFUNCTION("""COMPUTED_VALUE"""),"HTML/CSS;JavaScript;PHP")</f>
        <v>HTML/CSS;JavaScript;PHP</v>
      </c>
    </row>
    <row r="8730">
      <c r="A8730" s="3">
        <v>8729.0</v>
      </c>
      <c r="B8730" s="4" t="str">
        <f>IFERROR(__xludf.DUMMYFUNCTION("""COMPUTED_VALUE"""),"C;C++;SQL;VBA")</f>
        <v>C;C++;SQL;VBA</v>
      </c>
    </row>
    <row r="8731">
      <c r="A8731" s="3">
        <v>8730.0</v>
      </c>
      <c r="B8731" s="4" t="str">
        <f>IFERROR(__xludf.DUMMYFUNCTION("""COMPUTED_VALUE"""),"Assembly;Bash/Shell/PowerShell;Other(s):")</f>
        <v>Assembly;Bash/Shell/PowerShell;Other(s):</v>
      </c>
    </row>
    <row r="8732">
      <c r="A8732" s="3">
        <v>8731.0</v>
      </c>
      <c r="B8732" s="4" t="str">
        <f>IFERROR(__xludf.DUMMYFUNCTION("""COMPUTED_VALUE"""),"C#;HTML/CSS;JavaScript;SQL")</f>
        <v>C#;HTML/CSS;JavaScript;SQL</v>
      </c>
    </row>
    <row r="8733">
      <c r="A8733" s="3">
        <v>8732.0</v>
      </c>
      <c r="B8733" s="4" t="str">
        <f>IFERROR(__xludf.DUMMYFUNCTION("""COMPUTED_VALUE"""),"Assembly;Bash/Shell/PowerShell;C;C++;C#;HTML/CSS;Java;JavaScript;SQL;TypeScript")</f>
        <v>Assembly;Bash/Shell/PowerShell;C;C++;C#;HTML/CSS;Java;JavaScript;SQL;TypeScript</v>
      </c>
    </row>
    <row r="8734">
      <c r="A8734" s="3">
        <v>8733.0</v>
      </c>
      <c r="B8734" s="4" t="str">
        <f>IFERROR(__xludf.DUMMYFUNCTION("""COMPUTED_VALUE"""),"Python")</f>
        <v>Python</v>
      </c>
    </row>
    <row r="8735">
      <c r="A8735" s="3">
        <v>8734.0</v>
      </c>
      <c r="B8735" s="4" t="str">
        <f>IFERROR(__xludf.DUMMYFUNCTION("""COMPUTED_VALUE"""),"Bash/Shell/PowerShell;C#;SQL")</f>
        <v>Bash/Shell/PowerShell;C#;SQL</v>
      </c>
    </row>
    <row r="8736">
      <c r="A8736" s="3">
        <v>8735.0</v>
      </c>
      <c r="B8736" s="4" t="str">
        <f>IFERROR(__xludf.DUMMYFUNCTION("""COMPUTED_VALUE"""),"Python;Other(s):")</f>
        <v>Python;Other(s):</v>
      </c>
    </row>
    <row r="8737">
      <c r="A8737" s="3">
        <v>8736.0</v>
      </c>
      <c r="B8737" s="4" t="str">
        <f>IFERROR(__xludf.DUMMYFUNCTION("""COMPUTED_VALUE"""),"Java;Python")</f>
        <v>Java;Python</v>
      </c>
    </row>
    <row r="8738">
      <c r="A8738" s="3">
        <v>8737.0</v>
      </c>
      <c r="B8738" s="4" t="str">
        <f>IFERROR(__xludf.DUMMYFUNCTION("""COMPUTED_VALUE"""),"Bash/Shell/PowerShell;Java;Python;SQL")</f>
        <v>Bash/Shell/PowerShell;Java;Python;SQL</v>
      </c>
    </row>
    <row r="8739">
      <c r="A8739" s="3">
        <v>8738.0</v>
      </c>
      <c r="B8739" s="4" t="str">
        <f>IFERROR(__xludf.DUMMYFUNCTION("""COMPUTED_VALUE"""),"Assembly;Bash/Shell/PowerShell;C;C++;HTML/CSS;Java;JavaScript;PHP;Python;Scala;SQL;TypeScript;Other(s):")</f>
        <v>Assembly;Bash/Shell/PowerShell;C;C++;HTML/CSS;Java;JavaScript;PHP;Python;Scala;SQL;TypeScript;Other(s):</v>
      </c>
    </row>
    <row r="8740">
      <c r="A8740" s="3">
        <v>8739.0</v>
      </c>
      <c r="B8740" s="4" t="str">
        <f>IFERROR(__xludf.DUMMYFUNCTION("""COMPUTED_VALUE"""),"Go;JavaScript;Python")</f>
        <v>Go;JavaScript;Python</v>
      </c>
    </row>
    <row r="8741">
      <c r="A8741" s="3">
        <v>8740.0</v>
      </c>
      <c r="B8741" s="4" t="str">
        <f>IFERROR(__xludf.DUMMYFUNCTION("""COMPUTED_VALUE"""),"C#;HTML/CSS;JavaScript;SQL;Other(s):")</f>
        <v>C#;HTML/CSS;JavaScript;SQL;Other(s):</v>
      </c>
    </row>
    <row r="8742">
      <c r="A8742" s="3">
        <v>8741.0</v>
      </c>
      <c r="B8742" s="4" t="str">
        <f>IFERROR(__xludf.DUMMYFUNCTION("""COMPUTED_VALUE"""),"Assembly;C;C++;C#;Clojure;HTML/CSS;Java;JavaScript;Kotlin;Python;R;Rust;Scala")</f>
        <v>Assembly;C;C++;C#;Clojure;HTML/CSS;Java;JavaScript;Kotlin;Python;R;Rust;Scala</v>
      </c>
    </row>
    <row r="8743">
      <c r="A8743" s="3">
        <v>8742.0</v>
      </c>
      <c r="B8743" s="4" t="str">
        <f>IFERROR(__xludf.DUMMYFUNCTION("""COMPUTED_VALUE"""),"Bash/Shell/PowerShell;C#;HTML/CSS;Java;JavaScript;Kotlin;SQL;TypeScript")</f>
        <v>Bash/Shell/PowerShell;C#;HTML/CSS;Java;JavaScript;Kotlin;SQL;TypeScript</v>
      </c>
    </row>
    <row r="8744">
      <c r="A8744" s="3">
        <v>8743.0</v>
      </c>
      <c r="B8744" s="4" t="str">
        <f>IFERROR(__xludf.DUMMYFUNCTION("""COMPUTED_VALUE"""),"HTML/CSS;JavaScript;PHP;VBA")</f>
        <v>HTML/CSS;JavaScript;PHP;VBA</v>
      </c>
    </row>
    <row r="8745">
      <c r="A8745" s="3">
        <v>8744.0</v>
      </c>
      <c r="B8745" s="4" t="str">
        <f>IFERROR(__xludf.DUMMYFUNCTION("""COMPUTED_VALUE"""),"Bash/Shell/PowerShell;HTML/CSS;Java;Scala")</f>
        <v>Bash/Shell/PowerShell;HTML/CSS;Java;Scala</v>
      </c>
    </row>
    <row r="8746">
      <c r="A8746" s="3">
        <v>8745.0</v>
      </c>
      <c r="B8746" s="4" t="str">
        <f>IFERROR(__xludf.DUMMYFUNCTION("""COMPUTED_VALUE"""),"C;C++;HTML/CSS;JavaScript;Python;SQL")</f>
        <v>C;C++;HTML/CSS;JavaScript;Python;SQL</v>
      </c>
    </row>
    <row r="8747">
      <c r="A8747" s="3">
        <v>8746.0</v>
      </c>
      <c r="B8747" s="4" t="str">
        <f>IFERROR(__xludf.DUMMYFUNCTION("""COMPUTED_VALUE"""),"C++;C#;Python")</f>
        <v>C++;C#;Python</v>
      </c>
    </row>
    <row r="8748">
      <c r="A8748" s="3">
        <v>8747.0</v>
      </c>
      <c r="B8748" s="4" t="str">
        <f>IFERROR(__xludf.DUMMYFUNCTION("""COMPUTED_VALUE"""),"C++;C#;Java;Python;Ruby;Scala")</f>
        <v>C++;C#;Java;Python;Ruby;Scala</v>
      </c>
    </row>
    <row r="8749">
      <c r="A8749" s="3">
        <v>8748.0</v>
      </c>
      <c r="B8749" s="4" t="str">
        <f>IFERROR(__xludf.DUMMYFUNCTION("""COMPUTED_VALUE"""),"Python;SQL")</f>
        <v>Python;SQL</v>
      </c>
    </row>
    <row r="8750">
      <c r="A8750" s="3">
        <v>8749.0</v>
      </c>
      <c r="B8750" s="4" t="str">
        <f>IFERROR(__xludf.DUMMYFUNCTION("""COMPUTED_VALUE"""),"C#;Python;SQL")</f>
        <v>C#;Python;SQL</v>
      </c>
    </row>
    <row r="8751">
      <c r="A8751" s="3">
        <v>8750.0</v>
      </c>
      <c r="B8751" s="4" t="str">
        <f>IFERROR(__xludf.DUMMYFUNCTION("""COMPUTED_VALUE"""),"Bash/Shell/PowerShell;HTML/CSS;Java;JavaScript;Python;Rust;SQL;TypeScript")</f>
        <v>Bash/Shell/PowerShell;HTML/CSS;Java;JavaScript;Python;Rust;SQL;TypeScript</v>
      </c>
    </row>
    <row r="8752">
      <c r="A8752" s="3">
        <v>8751.0</v>
      </c>
      <c r="B8752" s="4" t="str">
        <f>IFERROR(__xludf.DUMMYFUNCTION("""COMPUTED_VALUE"""),"C;C++;C#;HTML/CSS;JavaScript;Python;Ruby;SQL")</f>
        <v>C;C++;C#;HTML/CSS;JavaScript;Python;Ruby;SQL</v>
      </c>
    </row>
    <row r="8753">
      <c r="A8753" s="3">
        <v>8752.0</v>
      </c>
      <c r="B8753" s="4" t="str">
        <f>IFERROR(__xludf.DUMMYFUNCTION("""COMPUTED_VALUE"""),"C++;Python;SQL")</f>
        <v>C++;Python;SQL</v>
      </c>
    </row>
    <row r="8754">
      <c r="A8754" s="3">
        <v>8753.0</v>
      </c>
      <c r="B8754" s="4" t="str">
        <f>IFERROR(__xludf.DUMMYFUNCTION("""COMPUTED_VALUE"""),"Bash/Shell/PowerShell;C#;HTML/CSS;JavaScript;Python;SQL;TypeScript")</f>
        <v>Bash/Shell/PowerShell;C#;HTML/CSS;JavaScript;Python;SQL;TypeScript</v>
      </c>
    </row>
    <row r="8755">
      <c r="A8755" s="3">
        <v>8754.0</v>
      </c>
      <c r="B8755" s="4" t="str">
        <f>IFERROR(__xludf.DUMMYFUNCTION("""COMPUTED_VALUE"""),"Python")</f>
        <v>Python</v>
      </c>
    </row>
    <row r="8756">
      <c r="A8756" s="3">
        <v>8755.0</v>
      </c>
      <c r="B8756" s="4" t="str">
        <f>IFERROR(__xludf.DUMMYFUNCTION("""COMPUTED_VALUE"""),"C;C++;Go;JavaScript;Python;Rust;SQL;TypeScript")</f>
        <v>C;C++;Go;JavaScript;Python;Rust;SQL;TypeScript</v>
      </c>
    </row>
    <row r="8757">
      <c r="A8757" s="3">
        <v>8756.0</v>
      </c>
      <c r="B8757" s="4" t="str">
        <f>IFERROR(__xludf.DUMMYFUNCTION("""COMPUTED_VALUE"""),"HTML/CSS;JavaScript;R")</f>
        <v>HTML/CSS;JavaScript;R</v>
      </c>
    </row>
    <row r="8758">
      <c r="A8758" s="3">
        <v>8757.0</v>
      </c>
      <c r="B8758" s="4" t="str">
        <f>IFERROR(__xludf.DUMMYFUNCTION("""COMPUTED_VALUE"""),"C")</f>
        <v>C</v>
      </c>
    </row>
    <row r="8759">
      <c r="A8759" s="3">
        <v>8758.0</v>
      </c>
      <c r="B8759" s="4" t="str">
        <f>IFERROR(__xludf.DUMMYFUNCTION("""COMPUTED_VALUE"""),"Bash/Shell/PowerShell;C#;SQL")</f>
        <v>Bash/Shell/PowerShell;C#;SQL</v>
      </c>
    </row>
    <row r="8760">
      <c r="A8760" s="3">
        <v>8759.0</v>
      </c>
      <c r="B8760" s="4" t="str">
        <f>IFERROR(__xludf.DUMMYFUNCTION("""COMPUTED_VALUE"""),"Assembly;HTML/CSS;Java;JavaScript;TypeScript")</f>
        <v>Assembly;HTML/CSS;Java;JavaScript;TypeScript</v>
      </c>
    </row>
    <row r="8761">
      <c r="A8761" s="3">
        <v>8760.0</v>
      </c>
      <c r="B8761" s="4" t="str">
        <f>IFERROR(__xludf.DUMMYFUNCTION("""COMPUTED_VALUE"""),"C#;HTML/CSS;SQL")</f>
        <v>C#;HTML/CSS;SQL</v>
      </c>
    </row>
    <row r="8762">
      <c r="A8762" s="3">
        <v>8761.0</v>
      </c>
      <c r="B8762" s="4" t="str">
        <f>IFERROR(__xludf.DUMMYFUNCTION("""COMPUTED_VALUE"""),"Bash/Shell/PowerShell;C;HTML/CSS;Java;JavaScript;PHP;SQL")</f>
        <v>Bash/Shell/PowerShell;C;HTML/CSS;Java;JavaScript;PHP;SQL</v>
      </c>
    </row>
    <row r="8763">
      <c r="A8763" s="3">
        <v>8762.0</v>
      </c>
      <c r="B8763" s="4" t="str">
        <f>IFERROR(__xludf.DUMMYFUNCTION("""COMPUTED_VALUE"""),"C;C++;Java;Python")</f>
        <v>C;C++;Java;Python</v>
      </c>
    </row>
    <row r="8764">
      <c r="A8764" s="3">
        <v>8763.0</v>
      </c>
      <c r="B8764" s="4" t="str">
        <f>IFERROR(__xludf.DUMMYFUNCTION("""COMPUTED_VALUE"""),"Bash/Shell/PowerShell;C#;Dart;HTML/CSS;JavaScript;SQL;Other(s):")</f>
        <v>Bash/Shell/PowerShell;C#;Dart;HTML/CSS;JavaScript;SQL;Other(s):</v>
      </c>
    </row>
    <row r="8765">
      <c r="A8765" s="3">
        <v>8764.0</v>
      </c>
      <c r="B8765" s="4" t="str">
        <f>IFERROR(__xludf.DUMMYFUNCTION("""COMPUTED_VALUE"""),"Bash/Shell/PowerShell;Java;Python")</f>
        <v>Bash/Shell/PowerShell;Java;Python</v>
      </c>
    </row>
    <row r="8766">
      <c r="A8766" s="3">
        <v>8765.0</v>
      </c>
      <c r="B8766" s="4" t="str">
        <f>IFERROR(__xludf.DUMMYFUNCTION("""COMPUTED_VALUE"""),"Bash/Shell/PowerShell;HTML/CSS;Java;JavaScript;R;SQL;VBA")</f>
        <v>Bash/Shell/PowerShell;HTML/CSS;Java;JavaScript;R;SQL;VBA</v>
      </c>
    </row>
    <row r="8767">
      <c r="A8767" s="3">
        <v>8766.0</v>
      </c>
      <c r="B8767" s="4" t="str">
        <f>IFERROR(__xludf.DUMMYFUNCTION("""COMPUTED_VALUE"""),"Bash/Shell/PowerShell;HTML/CSS;JavaScript;Python;R;SQL;TypeScript")</f>
        <v>Bash/Shell/PowerShell;HTML/CSS;JavaScript;Python;R;SQL;TypeScript</v>
      </c>
    </row>
    <row r="8768">
      <c r="A8768" s="3">
        <v>8767.0</v>
      </c>
      <c r="B8768" s="4" t="str">
        <f>IFERROR(__xludf.DUMMYFUNCTION("""COMPUTED_VALUE"""),"Assembly;Bash/Shell/PowerShell;C;HTML/CSS;Java;Python")</f>
        <v>Assembly;Bash/Shell/PowerShell;C;HTML/CSS;Java;Python</v>
      </c>
    </row>
    <row r="8769">
      <c r="A8769" s="3">
        <v>8768.0</v>
      </c>
      <c r="B8769" s="4" t="str">
        <f>IFERROR(__xludf.DUMMYFUNCTION("""COMPUTED_VALUE"""),"Bash/Shell/PowerShell;JavaScript;Python;TypeScript")</f>
        <v>Bash/Shell/PowerShell;JavaScript;Python;TypeScript</v>
      </c>
    </row>
    <row r="8770">
      <c r="A8770" s="3">
        <v>8769.0</v>
      </c>
      <c r="B8770" s="4" t="str">
        <f>IFERROR(__xludf.DUMMYFUNCTION("""COMPUTED_VALUE"""),"C#;SQL")</f>
        <v>C#;SQL</v>
      </c>
    </row>
    <row r="8771">
      <c r="A8771" s="3">
        <v>8770.0</v>
      </c>
      <c r="B8771" s="4" t="str">
        <f>IFERROR(__xludf.DUMMYFUNCTION("""COMPUTED_VALUE"""),"C#;F#;HTML/CSS;JavaScript;SQL;TypeScript")</f>
        <v>C#;F#;HTML/CSS;JavaScript;SQL;TypeScript</v>
      </c>
    </row>
    <row r="8772">
      <c r="A8772" s="3">
        <v>8771.0</v>
      </c>
      <c r="B8772" s="4" t="str">
        <f>IFERROR(__xludf.DUMMYFUNCTION("""COMPUTED_VALUE"""),"C#;HTML/CSS;JavaScript;Objective-C;TypeScript")</f>
        <v>C#;HTML/CSS;JavaScript;Objective-C;TypeScript</v>
      </c>
    </row>
    <row r="8773">
      <c r="A8773" s="3">
        <v>8772.0</v>
      </c>
      <c r="B8773" s="4" t="str">
        <f>IFERROR(__xludf.DUMMYFUNCTION("""COMPUTED_VALUE"""),"Java")</f>
        <v>Java</v>
      </c>
    </row>
    <row r="8774">
      <c r="A8774" s="3">
        <v>8773.0</v>
      </c>
      <c r="B8774" s="4" t="str">
        <f>IFERROR(__xludf.DUMMYFUNCTION("""COMPUTED_VALUE"""),"Clojure;HTML/CSS;Java;JavaScript;TypeScript")</f>
        <v>Clojure;HTML/CSS;Java;JavaScript;TypeScript</v>
      </c>
    </row>
    <row r="8775">
      <c r="A8775" s="3">
        <v>8774.0</v>
      </c>
      <c r="B8775" s="4" t="str">
        <f>IFERROR(__xludf.DUMMYFUNCTION("""COMPUTED_VALUE"""),"C#")</f>
        <v>C#</v>
      </c>
    </row>
    <row r="8776">
      <c r="A8776" s="3">
        <v>8775.0</v>
      </c>
      <c r="B8776" s="4" t="str">
        <f>IFERROR(__xludf.DUMMYFUNCTION("""COMPUTED_VALUE"""),"C#;JavaScript;SQL;Other(s):")</f>
        <v>C#;JavaScript;SQL;Other(s):</v>
      </c>
    </row>
    <row r="8777">
      <c r="A8777" s="3">
        <v>8776.0</v>
      </c>
      <c r="B8777" s="4" t="str">
        <f>IFERROR(__xludf.DUMMYFUNCTION("""COMPUTED_VALUE"""),"HTML/CSS;Java;JavaScript;PHP;Rust;SQL")</f>
        <v>HTML/CSS;Java;JavaScript;PHP;Rust;SQL</v>
      </c>
    </row>
    <row r="8778">
      <c r="A8778" s="3">
        <v>8777.0</v>
      </c>
      <c r="B8778" s="4" t="str">
        <f>IFERROR(__xludf.DUMMYFUNCTION("""COMPUTED_VALUE"""),"C;Python")</f>
        <v>C;Python</v>
      </c>
    </row>
    <row r="8779">
      <c r="A8779" s="3">
        <v>8778.0</v>
      </c>
      <c r="B8779" s="4" t="str">
        <f>IFERROR(__xludf.DUMMYFUNCTION("""COMPUTED_VALUE"""),"Bash/Shell/PowerShell;C;C++;C#;HTML/CSS;Java;JavaScript;PHP;Python")</f>
        <v>Bash/Shell/PowerShell;C;C++;C#;HTML/CSS;Java;JavaScript;PHP;Python</v>
      </c>
    </row>
    <row r="8780">
      <c r="A8780" s="3">
        <v>8779.0</v>
      </c>
      <c r="B8780" s="4" t="str">
        <f>IFERROR(__xludf.DUMMYFUNCTION("""COMPUTED_VALUE"""),"Assembly;Bash/Shell/PowerShell;C++;C#;Clojure;Go;Python")</f>
        <v>Assembly;Bash/Shell/PowerShell;C++;C#;Clojure;Go;Python</v>
      </c>
    </row>
    <row r="8781">
      <c r="A8781" s="3">
        <v>8780.0</v>
      </c>
      <c r="B8781" s="4" t="str">
        <f>IFERROR(__xludf.DUMMYFUNCTION("""COMPUTED_VALUE"""),"Bash/Shell/PowerShell;HTML/CSS;Java;JavaScript;PHP;SQL")</f>
        <v>Bash/Shell/PowerShell;HTML/CSS;Java;JavaScript;PHP;SQL</v>
      </c>
    </row>
    <row r="8782">
      <c r="A8782" s="3">
        <v>8781.0</v>
      </c>
      <c r="B8782" s="4" t="str">
        <f>IFERROR(__xludf.DUMMYFUNCTION("""COMPUTED_VALUE"""),"Bash/Shell/PowerShell;HTML/CSS;JavaScript;PHP;Python;SQL")</f>
        <v>Bash/Shell/PowerShell;HTML/CSS;JavaScript;PHP;Python;SQL</v>
      </c>
    </row>
    <row r="8783">
      <c r="A8783" s="3">
        <v>8782.0</v>
      </c>
      <c r="B8783" s="4" t="str">
        <f>IFERROR(__xludf.DUMMYFUNCTION("""COMPUTED_VALUE"""),"HTML/CSS;JavaScript;PHP;SQL;Other(s):")</f>
        <v>HTML/CSS;JavaScript;PHP;SQL;Other(s):</v>
      </c>
    </row>
    <row r="8784">
      <c r="A8784" s="3">
        <v>8783.0</v>
      </c>
      <c r="B8784" s="4" t="str">
        <f>IFERROR(__xludf.DUMMYFUNCTION("""COMPUTED_VALUE"""),"C#;HTML/CSS;Java;JavaScript;Kotlin;SQL;VBA")</f>
        <v>C#;HTML/CSS;Java;JavaScript;Kotlin;SQL;VBA</v>
      </c>
    </row>
    <row r="8785">
      <c r="A8785" s="3">
        <v>8784.0</v>
      </c>
      <c r="B8785" s="4" t="str">
        <f>IFERROR(__xludf.DUMMYFUNCTION("""COMPUTED_VALUE"""),"Bash/Shell/PowerShell;C;C++;C#;SQL")</f>
        <v>Bash/Shell/PowerShell;C;C++;C#;SQL</v>
      </c>
    </row>
    <row r="8786">
      <c r="A8786" s="3">
        <v>8785.0</v>
      </c>
      <c r="B8786" s="4" t="str">
        <f>IFERROR(__xludf.DUMMYFUNCTION("""COMPUTED_VALUE"""),"HTML/CSS;Java;JavaScript;SQL;TypeScript")</f>
        <v>HTML/CSS;Java;JavaScript;SQL;TypeScript</v>
      </c>
    </row>
    <row r="8787">
      <c r="A8787" s="3">
        <v>8786.0</v>
      </c>
      <c r="B8787" s="4" t="str">
        <f>IFERROR(__xludf.DUMMYFUNCTION("""COMPUTED_VALUE"""),"Bash/Shell/PowerShell;HTML/CSS;JavaScript;Python;SQL;Swift;TypeScript")</f>
        <v>Bash/Shell/PowerShell;HTML/CSS;JavaScript;Python;SQL;Swift;TypeScript</v>
      </c>
    </row>
    <row r="8788">
      <c r="A8788" s="3">
        <v>8787.0</v>
      </c>
      <c r="B8788" s="4" t="str">
        <f>IFERROR(__xludf.DUMMYFUNCTION("""COMPUTED_VALUE"""),"C#;JavaScript;Python;SQL")</f>
        <v>C#;JavaScript;Python;SQL</v>
      </c>
    </row>
    <row r="8789">
      <c r="A8789" s="3">
        <v>8788.0</v>
      </c>
      <c r="B8789" s="4" t="str">
        <f>IFERROR(__xludf.DUMMYFUNCTION("""COMPUTED_VALUE"""),"C#;HTML/CSS;JavaScript")</f>
        <v>C#;HTML/CSS;JavaScript</v>
      </c>
    </row>
    <row r="8790">
      <c r="A8790" s="3">
        <v>8789.0</v>
      </c>
      <c r="B8790" s="4" t="str">
        <f>IFERROR(__xludf.DUMMYFUNCTION("""COMPUTED_VALUE"""),"Bash/Shell/PowerShell;C#;HTML/CSS;JavaScript;SQL;Other(s):")</f>
        <v>Bash/Shell/PowerShell;C#;HTML/CSS;JavaScript;SQL;Other(s):</v>
      </c>
    </row>
    <row r="8791">
      <c r="A8791" s="3">
        <v>8790.0</v>
      </c>
      <c r="B8791" s="4" t="str">
        <f>IFERROR(__xludf.DUMMYFUNCTION("""COMPUTED_VALUE"""),"HTML/CSS;Java;JavaScript;Python")</f>
        <v>HTML/CSS;Java;JavaScript;Python</v>
      </c>
    </row>
    <row r="8792">
      <c r="A8792" s="3">
        <v>8791.0</v>
      </c>
      <c r="B8792" s="4" t="str">
        <f>IFERROR(__xludf.DUMMYFUNCTION("""COMPUTED_VALUE"""),"HTML/CSS;JavaScript;PHP;TypeScript")</f>
        <v>HTML/CSS;JavaScript;PHP;TypeScript</v>
      </c>
    </row>
    <row r="8793">
      <c r="A8793" s="3">
        <v>8792.0</v>
      </c>
      <c r="B8793" s="4" t="str">
        <f>IFERROR(__xludf.DUMMYFUNCTION("""COMPUTED_VALUE"""),"Bash/Shell/PowerShell;Java;Python;SQL")</f>
        <v>Bash/Shell/PowerShell;Java;Python;SQL</v>
      </c>
    </row>
    <row r="8794">
      <c r="A8794" s="3">
        <v>8793.0</v>
      </c>
      <c r="B8794" s="4" t="str">
        <f>IFERROR(__xludf.DUMMYFUNCTION("""COMPUTED_VALUE"""),"HTML/CSS;Java;JavaScript;PHP;TypeScript")</f>
        <v>HTML/CSS;Java;JavaScript;PHP;TypeScript</v>
      </c>
    </row>
    <row r="8795">
      <c r="A8795" s="3">
        <v>8794.0</v>
      </c>
      <c r="B8795" s="4" t="str">
        <f>IFERROR(__xludf.DUMMYFUNCTION("""COMPUTED_VALUE"""),"C#;HTML/CSS;JavaScript;PHP;Python;SQL;TypeScript")</f>
        <v>C#;HTML/CSS;JavaScript;PHP;Python;SQL;TypeScript</v>
      </c>
    </row>
    <row r="8796">
      <c r="A8796" s="3">
        <v>8795.0</v>
      </c>
      <c r="B8796" s="4" t="str">
        <f>IFERROR(__xludf.DUMMYFUNCTION("""COMPUTED_VALUE"""),"Bash/Shell/PowerShell;JavaScript;SQL;TypeScript;Other(s):")</f>
        <v>Bash/Shell/PowerShell;JavaScript;SQL;TypeScript;Other(s):</v>
      </c>
    </row>
    <row r="8797">
      <c r="A8797" s="3">
        <v>8796.0</v>
      </c>
      <c r="B8797" s="4" t="str">
        <f>IFERROR(__xludf.DUMMYFUNCTION("""COMPUTED_VALUE"""),"HTML/CSS;JavaScript")</f>
        <v>HTML/CSS;JavaScript</v>
      </c>
    </row>
    <row r="8798">
      <c r="A8798" s="3">
        <v>8797.0</v>
      </c>
      <c r="B8798" s="4" t="str">
        <f>IFERROR(__xludf.DUMMYFUNCTION("""COMPUTED_VALUE"""),"Assembly;Bash/Shell/PowerShell;C;C++;C#;Erlang;HTML/CSS;Java;JavaScript;Python;SQL")</f>
        <v>Assembly;Bash/Shell/PowerShell;C;C++;C#;Erlang;HTML/CSS;Java;JavaScript;Python;SQL</v>
      </c>
    </row>
    <row r="8799">
      <c r="A8799" s="3">
        <v>8798.0</v>
      </c>
      <c r="B8799" s="4" t="str">
        <f>IFERROR(__xludf.DUMMYFUNCTION("""COMPUTED_VALUE"""),"Bash/Shell/PowerShell;HTML/CSS;Java;JavaScript;SQL")</f>
        <v>Bash/Shell/PowerShell;HTML/CSS;Java;JavaScript;SQL</v>
      </c>
    </row>
    <row r="8800">
      <c r="A8800" s="3">
        <v>8799.0</v>
      </c>
      <c r="B8800" s="4" t="str">
        <f>IFERROR(__xludf.DUMMYFUNCTION("""COMPUTED_VALUE"""),"Bash/Shell/PowerShell;Go;HTML/CSS;Java;JavaScript;SQL;TypeScript")</f>
        <v>Bash/Shell/PowerShell;Go;HTML/CSS;Java;JavaScript;SQL;TypeScript</v>
      </c>
    </row>
    <row r="8801">
      <c r="A8801" s="3">
        <v>8800.0</v>
      </c>
      <c r="B8801" s="4" t="str">
        <f>IFERROR(__xludf.DUMMYFUNCTION("""COMPUTED_VALUE"""),"Assembly;Bash/Shell/PowerShell;C;C++;HTML/CSS;Java;JavaScript;PHP;Python;SQL")</f>
        <v>Assembly;Bash/Shell/PowerShell;C;C++;HTML/CSS;Java;JavaScript;PHP;Python;SQL</v>
      </c>
    </row>
    <row r="8802">
      <c r="A8802" s="3">
        <v>8801.0</v>
      </c>
      <c r="B8802" s="4" t="str">
        <f>IFERROR(__xludf.DUMMYFUNCTION("""COMPUTED_VALUE"""),"Java;Other(s):")</f>
        <v>Java;Other(s):</v>
      </c>
    </row>
    <row r="8803">
      <c r="A8803" s="3">
        <v>8802.0</v>
      </c>
      <c r="B8803" s="4" t="str">
        <f>IFERROR(__xludf.DUMMYFUNCTION("""COMPUTED_VALUE"""),"Bash/Shell/PowerShell;HTML/CSS;JavaScript;Ruby;SQL")</f>
        <v>Bash/Shell/PowerShell;HTML/CSS;JavaScript;Ruby;SQL</v>
      </c>
    </row>
    <row r="8804">
      <c r="A8804" s="3">
        <v>8803.0</v>
      </c>
      <c r="B8804" s="4" t="str">
        <f>IFERROR(__xludf.DUMMYFUNCTION("""COMPUTED_VALUE"""),"Java;JavaScript")</f>
        <v>Java;JavaScript</v>
      </c>
    </row>
    <row r="8805">
      <c r="A8805" s="3">
        <v>8804.0</v>
      </c>
      <c r="B8805" s="4" t="str">
        <f>IFERROR(__xludf.DUMMYFUNCTION("""COMPUTED_VALUE"""),"Java;Kotlin;Python;Scala")</f>
        <v>Java;Kotlin;Python;Scala</v>
      </c>
    </row>
    <row r="8806">
      <c r="A8806" s="3">
        <v>8805.0</v>
      </c>
      <c r="B8806" s="4" t="str">
        <f>IFERROR(__xludf.DUMMYFUNCTION("""COMPUTED_VALUE"""),"C#;JavaScript;SQL")</f>
        <v>C#;JavaScript;SQL</v>
      </c>
    </row>
    <row r="8807">
      <c r="A8807" s="3">
        <v>8806.0</v>
      </c>
      <c r="B8807" s="4" t="str">
        <f>IFERROR(__xludf.DUMMYFUNCTION("""COMPUTED_VALUE"""),"Bash/Shell/PowerShell;Erlang;Java;SQL")</f>
        <v>Bash/Shell/PowerShell;Erlang;Java;SQL</v>
      </c>
    </row>
    <row r="8808">
      <c r="A8808" s="3">
        <v>8807.0</v>
      </c>
      <c r="B8808" s="4" t="str">
        <f>IFERROR(__xludf.DUMMYFUNCTION("""COMPUTED_VALUE"""),"C++;C#;HTML/CSS;Java;JavaScript;Python;SQL")</f>
        <v>C++;C#;HTML/CSS;Java;JavaScript;Python;SQL</v>
      </c>
    </row>
    <row r="8809">
      <c r="A8809" s="3">
        <v>8808.0</v>
      </c>
      <c r="B8809" s="4" t="str">
        <f>IFERROR(__xludf.DUMMYFUNCTION("""COMPUTED_VALUE"""),"C#")</f>
        <v>C#</v>
      </c>
    </row>
    <row r="8810">
      <c r="A8810" s="3">
        <v>8809.0</v>
      </c>
      <c r="B8810" s="4" t="str">
        <f>IFERROR(__xludf.DUMMYFUNCTION("""COMPUTED_VALUE"""),"Java;JavaScript")</f>
        <v>Java;JavaScript</v>
      </c>
    </row>
    <row r="8811">
      <c r="A8811" s="3">
        <v>8810.0</v>
      </c>
      <c r="B8811" s="4" t="str">
        <f>IFERROR(__xludf.DUMMYFUNCTION("""COMPUTED_VALUE"""),"C#;HTML/CSS;JavaScript;Ruby;SQL")</f>
        <v>C#;HTML/CSS;JavaScript;Ruby;SQL</v>
      </c>
    </row>
    <row r="8812">
      <c r="A8812" s="3">
        <v>8811.0</v>
      </c>
      <c r="B8812" s="4" t="str">
        <f>IFERROR(__xludf.DUMMYFUNCTION("""COMPUTED_VALUE"""),"HTML/CSS;PHP;Ruby")</f>
        <v>HTML/CSS;PHP;Ruby</v>
      </c>
    </row>
    <row r="8813">
      <c r="A8813" s="3">
        <v>8812.0</v>
      </c>
      <c r="B8813" s="4" t="str">
        <f>IFERROR(__xludf.DUMMYFUNCTION("""COMPUTED_VALUE"""),"C#;JavaScript;SQL")</f>
        <v>C#;JavaScript;SQL</v>
      </c>
    </row>
    <row r="8814">
      <c r="A8814" s="3">
        <v>8813.0</v>
      </c>
      <c r="B8814" s="4" t="str">
        <f>IFERROR(__xludf.DUMMYFUNCTION("""COMPUTED_VALUE"""),"Bash/Shell/PowerShell;Go;Java;SQL")</f>
        <v>Bash/Shell/PowerShell;Go;Java;SQL</v>
      </c>
    </row>
    <row r="8815">
      <c r="A8815" s="3">
        <v>8814.0</v>
      </c>
      <c r="B8815" s="4" t="str">
        <f>IFERROR(__xludf.DUMMYFUNCTION("""COMPUTED_VALUE"""),"Go;HTML/CSS;Java;JavaScript;Kotlin;Python")</f>
        <v>Go;HTML/CSS;Java;JavaScript;Kotlin;Python</v>
      </c>
    </row>
    <row r="8816">
      <c r="A8816" s="3">
        <v>8815.0</v>
      </c>
      <c r="B8816" s="4" t="str">
        <f>IFERROR(__xludf.DUMMYFUNCTION("""COMPUTED_VALUE"""),"C++;Python")</f>
        <v>C++;Python</v>
      </c>
    </row>
    <row r="8817">
      <c r="A8817" s="3">
        <v>8816.0</v>
      </c>
      <c r="B8817" s="4" t="str">
        <f>IFERROR(__xludf.DUMMYFUNCTION("""COMPUTED_VALUE"""),"Dart;Go;Python")</f>
        <v>Dart;Go;Python</v>
      </c>
    </row>
    <row r="8818">
      <c r="A8818" s="3">
        <v>8817.0</v>
      </c>
      <c r="B8818" s="4" t="str">
        <f>IFERROR(__xludf.DUMMYFUNCTION("""COMPUTED_VALUE"""),"Bash/Shell/PowerShell;C;C++;Dart;Java;Kotlin;PHP;Python;Rust;Swift;TypeScript")</f>
        <v>Bash/Shell/PowerShell;C;C++;Dart;Java;Kotlin;PHP;Python;Rust;Swift;TypeScript</v>
      </c>
    </row>
    <row r="8819">
      <c r="A8819" s="3">
        <v>8818.0</v>
      </c>
      <c r="B8819" s="4" t="str">
        <f>IFERROR(__xludf.DUMMYFUNCTION("""COMPUTED_VALUE"""),"HTML/CSS;Java;JavaScript")</f>
        <v>HTML/CSS;Java;JavaScript</v>
      </c>
    </row>
    <row r="8820">
      <c r="A8820" s="3">
        <v>8819.0</v>
      </c>
      <c r="B8820" s="4" t="str">
        <f>IFERROR(__xludf.DUMMYFUNCTION("""COMPUTED_VALUE"""),"HTML/CSS;JavaScript;Python;Ruby;SQL")</f>
        <v>HTML/CSS;JavaScript;Python;Ruby;SQL</v>
      </c>
    </row>
    <row r="8821">
      <c r="A8821" s="3">
        <v>8820.0</v>
      </c>
      <c r="B8821" s="4" t="str">
        <f>IFERROR(__xludf.DUMMYFUNCTION("""COMPUTED_VALUE"""),"HTML/CSS;JavaScript;PHP;SQL;TypeScript")</f>
        <v>HTML/CSS;JavaScript;PHP;SQL;TypeScript</v>
      </c>
    </row>
    <row r="8822">
      <c r="A8822" s="3">
        <v>8821.0</v>
      </c>
      <c r="B8822" s="4" t="str">
        <f>IFERROR(__xludf.DUMMYFUNCTION("""COMPUTED_VALUE"""),"C++;Python")</f>
        <v>C++;Python</v>
      </c>
    </row>
    <row r="8823">
      <c r="A8823" s="3">
        <v>8822.0</v>
      </c>
      <c r="B8823" s="4" t="str">
        <f>IFERROR(__xludf.DUMMYFUNCTION("""COMPUTED_VALUE"""),"C;Dart;Elixir;HTML/CSS;Java;JavaScript;Kotlin;PHP;Python;SQL")</f>
        <v>C;Dart;Elixir;HTML/CSS;Java;JavaScript;Kotlin;PHP;Python;SQL</v>
      </c>
    </row>
    <row r="8824">
      <c r="A8824" s="3">
        <v>8823.0</v>
      </c>
      <c r="B8824" s="4" t="str">
        <f>IFERROR(__xludf.DUMMYFUNCTION("""COMPUTED_VALUE"""),"HTML/CSS;JavaScript;PHP")</f>
        <v>HTML/CSS;JavaScript;PHP</v>
      </c>
    </row>
    <row r="8825">
      <c r="A8825" s="3">
        <v>8824.0</v>
      </c>
      <c r="B8825" s="4" t="str">
        <f>IFERROR(__xludf.DUMMYFUNCTION("""COMPUTED_VALUE"""),"Bash/Shell/PowerShell;Java;SQL;VBA")</f>
        <v>Bash/Shell/PowerShell;Java;SQL;VBA</v>
      </c>
    </row>
    <row r="8826">
      <c r="A8826" s="3">
        <v>8825.0</v>
      </c>
      <c r="B8826" s="4" t="str">
        <f>IFERROR(__xludf.DUMMYFUNCTION("""COMPUTED_VALUE"""),"HTML/CSS;Java;JavaScript;Objective-C")</f>
        <v>HTML/CSS;Java;JavaScript;Objective-C</v>
      </c>
    </row>
    <row r="8827">
      <c r="A8827" s="3">
        <v>8826.0</v>
      </c>
      <c r="B8827" s="4" t="str">
        <f>IFERROR(__xludf.DUMMYFUNCTION("""COMPUTED_VALUE"""),"Python")</f>
        <v>Python</v>
      </c>
    </row>
    <row r="8828">
      <c r="A8828" s="3">
        <v>8827.0</v>
      </c>
      <c r="B8828" s="4" t="str">
        <f>IFERROR(__xludf.DUMMYFUNCTION("""COMPUTED_VALUE"""),"C#;HTML/CSS;JavaScript;SQL;VBA")</f>
        <v>C#;HTML/CSS;JavaScript;SQL;VBA</v>
      </c>
    </row>
    <row r="8829">
      <c r="A8829" s="3">
        <v>8828.0</v>
      </c>
      <c r="B8829" s="4" t="str">
        <f>IFERROR(__xludf.DUMMYFUNCTION("""COMPUTED_VALUE"""),"HTML/CSS;JavaScript;PHP;SQL")</f>
        <v>HTML/CSS;JavaScript;PHP;SQL</v>
      </c>
    </row>
    <row r="8830">
      <c r="A8830" s="3">
        <v>8829.0</v>
      </c>
      <c r="B8830" s="4" t="str">
        <f>IFERROR(__xludf.DUMMYFUNCTION("""COMPUTED_VALUE"""),"C++;HTML/CSS;PHP;SQL")</f>
        <v>C++;HTML/CSS;PHP;SQL</v>
      </c>
    </row>
    <row r="8831">
      <c r="A8831" s="3">
        <v>8830.0</v>
      </c>
      <c r="B8831" s="4" t="str">
        <f>IFERROR(__xludf.DUMMYFUNCTION("""COMPUTED_VALUE"""),"Bash/Shell/PowerShell;C#;HTML/CSS;Java;JavaScript;PHP;SQL;Other(s):")</f>
        <v>Bash/Shell/PowerShell;C#;HTML/CSS;Java;JavaScript;PHP;SQL;Other(s):</v>
      </c>
    </row>
    <row r="8832">
      <c r="A8832" s="3">
        <v>8831.0</v>
      </c>
      <c r="B8832" s="4" t="str">
        <f>IFERROR(__xludf.DUMMYFUNCTION("""COMPUTED_VALUE"""),"Java;Kotlin")</f>
        <v>Java;Kotlin</v>
      </c>
    </row>
    <row r="8833">
      <c r="A8833" s="3">
        <v>8832.0</v>
      </c>
      <c r="B8833" s="4" t="str">
        <f>IFERROR(__xludf.DUMMYFUNCTION("""COMPUTED_VALUE"""),"JavaScript;Python;R")</f>
        <v>JavaScript;Python;R</v>
      </c>
    </row>
    <row r="8834">
      <c r="A8834" s="3">
        <v>8833.0</v>
      </c>
      <c r="B8834" s="4" t="str">
        <f>IFERROR(__xludf.DUMMYFUNCTION("""COMPUTED_VALUE"""),"Java;SQL")</f>
        <v>Java;SQL</v>
      </c>
    </row>
    <row r="8835">
      <c r="A8835" s="3">
        <v>8834.0</v>
      </c>
      <c r="B8835" s="4" t="str">
        <f>IFERROR(__xludf.DUMMYFUNCTION("""COMPUTED_VALUE"""),"Elixir;JavaScript;Objective-C;Swift;Other(s):")</f>
        <v>Elixir;JavaScript;Objective-C;Swift;Other(s):</v>
      </c>
    </row>
    <row r="8836">
      <c r="A8836" s="3">
        <v>8835.0</v>
      </c>
      <c r="B8836" s="4" t="str">
        <f>IFERROR(__xludf.DUMMYFUNCTION("""COMPUTED_VALUE"""),"Bash/Shell/PowerShell;C++;C#;HTML/CSS;JavaScript;PHP;Python;SQL;TypeScript;VBA")</f>
        <v>Bash/Shell/PowerShell;C++;C#;HTML/CSS;JavaScript;PHP;Python;SQL;TypeScript;VBA</v>
      </c>
    </row>
    <row r="8837">
      <c r="A8837" s="3">
        <v>8836.0</v>
      </c>
      <c r="B8837" s="4" t="str">
        <f>IFERROR(__xludf.DUMMYFUNCTION("""COMPUTED_VALUE"""),"C;C++;HTML/CSS;Java;JavaScript;Objective-C;PHP;SQL;TypeScript")</f>
        <v>C;C++;HTML/CSS;Java;JavaScript;Objective-C;PHP;SQL;TypeScript</v>
      </c>
    </row>
    <row r="8838">
      <c r="A8838" s="3">
        <v>8837.0</v>
      </c>
      <c r="B8838" s="4" t="str">
        <f>IFERROR(__xludf.DUMMYFUNCTION("""COMPUTED_VALUE"""),"Java;JavaScript;Python;TypeScript")</f>
        <v>Java;JavaScript;Python;TypeScript</v>
      </c>
    </row>
    <row r="8839">
      <c r="A8839" s="3">
        <v>8838.0</v>
      </c>
      <c r="B8839" s="4" t="str">
        <f>IFERROR(__xludf.DUMMYFUNCTION("""COMPUTED_VALUE"""),"Bash/Shell/PowerShell;Java;Python;SQL")</f>
        <v>Bash/Shell/PowerShell;Java;Python;SQL</v>
      </c>
    </row>
    <row r="8840">
      <c r="A8840" s="3">
        <v>8839.0</v>
      </c>
      <c r="B8840" s="4" t="str">
        <f>IFERROR(__xludf.DUMMYFUNCTION("""COMPUTED_VALUE"""),"Go;HTML/CSS;JavaScript;PHP;SQL")</f>
        <v>Go;HTML/CSS;JavaScript;PHP;SQL</v>
      </c>
    </row>
    <row r="8841">
      <c r="A8841" s="3">
        <v>8840.0</v>
      </c>
      <c r="B8841" s="4" t="str">
        <f>IFERROR(__xludf.DUMMYFUNCTION("""COMPUTED_VALUE"""),"Assembly;Bash/Shell/PowerShell;C;HTML/CSS;Java;JavaScript;PHP;SQL")</f>
        <v>Assembly;Bash/Shell/PowerShell;C;HTML/CSS;Java;JavaScript;PHP;SQL</v>
      </c>
    </row>
    <row r="8842">
      <c r="A8842" s="3">
        <v>8841.0</v>
      </c>
      <c r="B8842" s="4" t="str">
        <f>IFERROR(__xludf.DUMMYFUNCTION("""COMPUTED_VALUE"""),"C#;Go;HTML/CSS;Java;JavaScript;Python;SQL;TypeScript")</f>
        <v>C#;Go;HTML/CSS;Java;JavaScript;Python;SQL;TypeScript</v>
      </c>
    </row>
    <row r="8843">
      <c r="A8843" s="3">
        <v>8842.0</v>
      </c>
      <c r="B8843" s="4" t="str">
        <f>IFERROR(__xludf.DUMMYFUNCTION("""COMPUTED_VALUE"""),"C#;TypeScript")</f>
        <v>C#;TypeScript</v>
      </c>
    </row>
    <row r="8844">
      <c r="A8844" s="3">
        <v>8843.0</v>
      </c>
      <c r="B8844" s="4" t="str">
        <f>IFERROR(__xludf.DUMMYFUNCTION("""COMPUTED_VALUE"""),"C#;HTML/CSS;Java;JavaScript;Objective-C;SQL;Swift;TypeScript")</f>
        <v>C#;HTML/CSS;Java;JavaScript;Objective-C;SQL;Swift;TypeScript</v>
      </c>
    </row>
    <row r="8845">
      <c r="A8845" s="3">
        <v>8844.0</v>
      </c>
      <c r="B8845" s="4" t="str">
        <f>IFERROR(__xludf.DUMMYFUNCTION("""COMPUTED_VALUE"""),"Python;R;SQL")</f>
        <v>Python;R;SQL</v>
      </c>
    </row>
    <row r="8846">
      <c r="A8846" s="3">
        <v>8845.0</v>
      </c>
      <c r="B8846" s="4" t="str">
        <f>IFERROR(__xludf.DUMMYFUNCTION("""COMPUTED_VALUE"""),"C#;HTML/CSS;Java;JavaScript;PHP;SQL")</f>
        <v>C#;HTML/CSS;Java;JavaScript;PHP;SQL</v>
      </c>
    </row>
    <row r="8847">
      <c r="A8847" s="3">
        <v>8846.0</v>
      </c>
      <c r="B8847" s="4" t="str">
        <f>IFERROR(__xludf.DUMMYFUNCTION("""COMPUTED_VALUE"""),"C#;HTML/CSS;JavaScript;SQL;TypeScript")</f>
        <v>C#;HTML/CSS;JavaScript;SQL;TypeScript</v>
      </c>
    </row>
    <row r="8848">
      <c r="A8848" s="3">
        <v>8847.0</v>
      </c>
      <c r="B8848" s="4" t="str">
        <f>IFERROR(__xludf.DUMMYFUNCTION("""COMPUTED_VALUE"""),"Java;Kotlin")</f>
        <v>Java;Kotlin</v>
      </c>
    </row>
    <row r="8849">
      <c r="A8849" s="3">
        <v>8848.0</v>
      </c>
      <c r="B8849" s="4" t="str">
        <f>IFERROR(__xludf.DUMMYFUNCTION("""COMPUTED_VALUE"""),"C#;HTML/CSS;JavaScript;SQL")</f>
        <v>C#;HTML/CSS;JavaScript;SQL</v>
      </c>
    </row>
    <row r="8850">
      <c r="A8850" s="3">
        <v>8849.0</v>
      </c>
      <c r="B8850" s="4" t="str">
        <f>IFERROR(__xludf.DUMMYFUNCTION("""COMPUTED_VALUE"""),"C#;HTML/CSS;JavaScript;TypeScript")</f>
        <v>C#;HTML/CSS;JavaScript;TypeScript</v>
      </c>
    </row>
    <row r="8851">
      <c r="A8851" s="3">
        <v>8850.0</v>
      </c>
      <c r="B8851" s="4" t="str">
        <f>IFERROR(__xludf.DUMMYFUNCTION("""COMPUTED_VALUE"""),"HTML/CSS;JavaScript")</f>
        <v>HTML/CSS;JavaScript</v>
      </c>
    </row>
    <row r="8852">
      <c r="A8852" s="3">
        <v>8851.0</v>
      </c>
      <c r="B8852" s="4" t="str">
        <f>IFERROR(__xludf.DUMMYFUNCTION("""COMPUTED_VALUE"""),"Bash/Shell/PowerShell;C++;Python")</f>
        <v>Bash/Shell/PowerShell;C++;Python</v>
      </c>
    </row>
    <row r="8853">
      <c r="A8853" s="3">
        <v>8852.0</v>
      </c>
      <c r="B8853" s="4" t="str">
        <f>IFERROR(__xludf.DUMMYFUNCTION("""COMPUTED_VALUE"""),"Assembly;C#;Rust")</f>
        <v>Assembly;C#;Rust</v>
      </c>
    </row>
    <row r="8854">
      <c r="A8854" s="3">
        <v>8853.0</v>
      </c>
      <c r="B8854" s="4" t="str">
        <f>IFERROR(__xludf.DUMMYFUNCTION("""COMPUTED_VALUE"""),"C#;Java")</f>
        <v>C#;Java</v>
      </c>
    </row>
    <row r="8855">
      <c r="A8855" s="3">
        <v>8854.0</v>
      </c>
      <c r="B8855" s="4" t="str">
        <f>IFERROR(__xludf.DUMMYFUNCTION("""COMPUTED_VALUE"""),"C#;HTML/CSS;JavaScript;SQL")</f>
        <v>C#;HTML/CSS;JavaScript;SQL</v>
      </c>
    </row>
    <row r="8856">
      <c r="A8856" s="3">
        <v>8855.0</v>
      </c>
      <c r="B8856" s="4" t="str">
        <f>IFERROR(__xludf.DUMMYFUNCTION("""COMPUTED_VALUE"""),"Assembly;C;C++;JavaScript;Python;Ruby;Rust")</f>
        <v>Assembly;C;C++;JavaScript;Python;Ruby;Rust</v>
      </c>
    </row>
    <row r="8857">
      <c r="A8857" s="3">
        <v>8856.0</v>
      </c>
      <c r="B8857" s="4" t="str">
        <f>IFERROR(__xludf.DUMMYFUNCTION("""COMPUTED_VALUE"""),"Bash/Shell/PowerShell;C;C++;C#;HTML/CSS;JavaScript")</f>
        <v>Bash/Shell/PowerShell;C;C++;C#;HTML/CSS;JavaScript</v>
      </c>
    </row>
    <row r="8858">
      <c r="A8858" s="3">
        <v>8857.0</v>
      </c>
      <c r="B8858" s="4" t="str">
        <f>IFERROR(__xludf.DUMMYFUNCTION("""COMPUTED_VALUE"""),"C;Go;JavaScript;Rust;TypeScript")</f>
        <v>C;Go;JavaScript;Rust;TypeScript</v>
      </c>
    </row>
    <row r="8859">
      <c r="A8859" s="3">
        <v>8858.0</v>
      </c>
      <c r="B8859" s="4" t="str">
        <f>IFERROR(__xludf.DUMMYFUNCTION("""COMPUTED_VALUE"""),"HTML/CSS;Java;JavaScript;PHP")</f>
        <v>HTML/CSS;Java;JavaScript;PHP</v>
      </c>
    </row>
    <row r="8860">
      <c r="A8860" s="3">
        <v>8859.0</v>
      </c>
      <c r="B8860" s="4" t="str">
        <f>IFERROR(__xludf.DUMMYFUNCTION("""COMPUTED_VALUE"""),"C;C++;C#")</f>
        <v>C;C++;C#</v>
      </c>
    </row>
    <row r="8861">
      <c r="A8861" s="3">
        <v>8860.0</v>
      </c>
      <c r="B8861" s="4" t="str">
        <f>IFERROR(__xludf.DUMMYFUNCTION("""COMPUTED_VALUE"""),"C#;HTML/CSS;JavaScript;PHP;SQL")</f>
        <v>C#;HTML/CSS;JavaScript;PHP;SQL</v>
      </c>
    </row>
    <row r="8862">
      <c r="A8862" s="3">
        <v>8861.0</v>
      </c>
      <c r="B8862" s="4" t="str">
        <f>IFERROR(__xludf.DUMMYFUNCTION("""COMPUTED_VALUE"""),"Bash/Shell/PowerShell;C;C++;HTML/CSS;Java;JavaScript;Python;SQL")</f>
        <v>Bash/Shell/PowerShell;C;C++;HTML/CSS;Java;JavaScript;Python;SQL</v>
      </c>
    </row>
    <row r="8863">
      <c r="A8863" s="3">
        <v>8862.0</v>
      </c>
      <c r="B8863" s="4" t="str">
        <f>IFERROR(__xludf.DUMMYFUNCTION("""COMPUTED_VALUE"""),"HTML/CSS;JavaScript;PHP")</f>
        <v>HTML/CSS;JavaScript;PHP</v>
      </c>
    </row>
    <row r="8864">
      <c r="A8864" s="3">
        <v>8863.0</v>
      </c>
      <c r="B8864" s="4" t="str">
        <f>IFERROR(__xludf.DUMMYFUNCTION("""COMPUTED_VALUE"""),"HTML/CSS;Python;R;SQL")</f>
        <v>HTML/CSS;Python;R;SQL</v>
      </c>
    </row>
    <row r="8865">
      <c r="A8865" s="3">
        <v>8864.0</v>
      </c>
      <c r="B8865" s="4" t="str">
        <f>IFERROR(__xludf.DUMMYFUNCTION("""COMPUTED_VALUE"""),"C#;Other(s):")</f>
        <v>C#;Other(s):</v>
      </c>
    </row>
    <row r="8866">
      <c r="A8866" s="3">
        <v>8865.0</v>
      </c>
      <c r="B8866" s="4" t="str">
        <f>IFERROR(__xludf.DUMMYFUNCTION("""COMPUTED_VALUE"""),"C#;HTML/CSS;JavaScript")</f>
        <v>C#;HTML/CSS;JavaScript</v>
      </c>
    </row>
    <row r="8867">
      <c r="A8867" s="3">
        <v>8866.0</v>
      </c>
      <c r="B8867" s="4" t="str">
        <f>IFERROR(__xludf.DUMMYFUNCTION("""COMPUTED_VALUE"""),"HTML/CSS;Java;JavaScript;Kotlin;SQL;TypeScript")</f>
        <v>HTML/CSS;Java;JavaScript;Kotlin;SQL;TypeScript</v>
      </c>
    </row>
    <row r="8868">
      <c r="A8868" s="3">
        <v>8867.0</v>
      </c>
      <c r="B8868" s="4" t="str">
        <f>IFERROR(__xludf.DUMMYFUNCTION("""COMPUTED_VALUE"""),"C;C#")</f>
        <v>C;C#</v>
      </c>
    </row>
    <row r="8869">
      <c r="A8869" s="3">
        <v>8868.0</v>
      </c>
      <c r="B8869" s="4" t="str">
        <f>IFERROR(__xludf.DUMMYFUNCTION("""COMPUTED_VALUE"""),"HTML/CSS;Java;JavaScript;PHP;SQL")</f>
        <v>HTML/CSS;Java;JavaScript;PHP;SQL</v>
      </c>
    </row>
    <row r="8870">
      <c r="A8870" s="3">
        <v>8869.0</v>
      </c>
      <c r="B8870" s="4" t="str">
        <f>IFERROR(__xludf.DUMMYFUNCTION("""COMPUTED_VALUE"""),"C#;HTML/CSS;JavaScript;SQL")</f>
        <v>C#;HTML/CSS;JavaScript;SQL</v>
      </c>
    </row>
    <row r="8871">
      <c r="A8871" s="3">
        <v>8870.0</v>
      </c>
      <c r="B8871" s="4" t="str">
        <f>IFERROR(__xludf.DUMMYFUNCTION("""COMPUTED_VALUE"""),"C++;C#")</f>
        <v>C++;C#</v>
      </c>
    </row>
    <row r="8872">
      <c r="A8872" s="3">
        <v>8871.0</v>
      </c>
      <c r="B8872" s="4" t="str">
        <f>IFERROR(__xludf.DUMMYFUNCTION("""COMPUTED_VALUE"""),"C#;HTML/CSS;JavaScript;SQL")</f>
        <v>C#;HTML/CSS;JavaScript;SQL</v>
      </c>
    </row>
    <row r="8873">
      <c r="A8873" s="3">
        <v>8872.0</v>
      </c>
      <c r="B8873" s="4" t="str">
        <f>IFERROR(__xludf.DUMMYFUNCTION("""COMPUTED_VALUE"""),"TypeScript")</f>
        <v>TypeScript</v>
      </c>
    </row>
    <row r="8874">
      <c r="A8874" s="3">
        <v>8873.0</v>
      </c>
      <c r="B8874" s="4" t="str">
        <f>IFERROR(__xludf.DUMMYFUNCTION("""COMPUTED_VALUE"""),"Bash/Shell/PowerShell;HTML/CSS;JavaScript;PHP;Python;SQL;TypeScript")</f>
        <v>Bash/Shell/PowerShell;HTML/CSS;JavaScript;PHP;Python;SQL;TypeScript</v>
      </c>
    </row>
    <row r="8875">
      <c r="A8875" s="3">
        <v>8874.0</v>
      </c>
      <c r="B8875" s="4" t="str">
        <f>IFERROR(__xludf.DUMMYFUNCTION("""COMPUTED_VALUE"""),"HTML/CSS;Java;JavaScript;SQL;TypeScript")</f>
        <v>HTML/CSS;Java;JavaScript;SQL;TypeScript</v>
      </c>
    </row>
    <row r="8876">
      <c r="A8876" s="3">
        <v>8875.0</v>
      </c>
      <c r="B8876" s="4" t="str">
        <f>IFERROR(__xludf.DUMMYFUNCTION("""COMPUTED_VALUE"""),"Java;Kotlin;Python")</f>
        <v>Java;Kotlin;Python</v>
      </c>
    </row>
    <row r="8877">
      <c r="A8877" s="3">
        <v>8876.0</v>
      </c>
      <c r="B8877" s="4" t="str">
        <f>IFERROR(__xludf.DUMMYFUNCTION("""COMPUTED_VALUE"""),"Bash/Shell/PowerShell;C#;HTML/CSS;JavaScript;SQL;TypeScript")</f>
        <v>Bash/Shell/PowerShell;C#;HTML/CSS;JavaScript;SQL;TypeScript</v>
      </c>
    </row>
    <row r="8878">
      <c r="A8878" s="3">
        <v>8877.0</v>
      </c>
      <c r="B8878" s="4" t="str">
        <f>IFERROR(__xludf.DUMMYFUNCTION("""COMPUTED_VALUE"""),"HTML/CSS;JavaScript;PHP")</f>
        <v>HTML/CSS;JavaScript;PHP</v>
      </c>
    </row>
    <row r="8879">
      <c r="A8879" s="3">
        <v>8878.0</v>
      </c>
      <c r="B8879" s="4" t="str">
        <f>IFERROR(__xludf.DUMMYFUNCTION("""COMPUTED_VALUE"""),"Bash/Shell/PowerShell;Go;JavaScript;Python;SQL")</f>
        <v>Bash/Shell/PowerShell;Go;JavaScript;Python;SQL</v>
      </c>
    </row>
    <row r="8880">
      <c r="A8880" s="3">
        <v>8879.0</v>
      </c>
      <c r="B8880" s="4" t="str">
        <f>IFERROR(__xludf.DUMMYFUNCTION("""COMPUTED_VALUE"""),"Bash/Shell/PowerShell;C;C++;Java;Python;Rust")</f>
        <v>Bash/Shell/PowerShell;C;C++;Java;Python;Rust</v>
      </c>
    </row>
    <row r="8881">
      <c r="A8881" s="3">
        <v>8880.0</v>
      </c>
      <c r="B8881" s="4" t="str">
        <f>IFERROR(__xludf.DUMMYFUNCTION("""COMPUTED_VALUE"""),"Bash/Shell/PowerShell;C;Go;HTML/CSS;JavaScript;Python;Ruby;Rust;SQL;Swift;TypeScript;WebAssembly;Other(s):")</f>
        <v>Bash/Shell/PowerShell;C;Go;HTML/CSS;JavaScript;Python;Ruby;Rust;SQL;Swift;TypeScript;WebAssembly;Other(s):</v>
      </c>
    </row>
    <row r="8882">
      <c r="A8882" s="3">
        <v>8881.0</v>
      </c>
      <c r="B8882" s="4" t="str">
        <f>IFERROR(__xludf.DUMMYFUNCTION("""COMPUTED_VALUE"""),"JavaScript;Ruby;TypeScript")</f>
        <v>JavaScript;Ruby;TypeScript</v>
      </c>
    </row>
    <row r="8883">
      <c r="A8883" s="3">
        <v>8882.0</v>
      </c>
      <c r="B8883" s="4" t="str">
        <f>IFERROR(__xludf.DUMMYFUNCTION("""COMPUTED_VALUE"""),"C++;C#;Python;Rust;Other(s):")</f>
        <v>C++;C#;Python;Rust;Other(s):</v>
      </c>
    </row>
    <row r="8884">
      <c r="A8884" s="3">
        <v>8883.0</v>
      </c>
      <c r="B8884" s="4" t="str">
        <f>IFERROR(__xludf.DUMMYFUNCTION("""COMPUTED_VALUE"""),"Assembly;C;C++;C#;HTML/CSS;Java;JavaScript;PHP;SQL")</f>
        <v>Assembly;C;C++;C#;HTML/CSS;Java;JavaScript;PHP;SQL</v>
      </c>
    </row>
    <row r="8885">
      <c r="A8885" s="3">
        <v>8884.0</v>
      </c>
      <c r="B8885" s="4" t="str">
        <f>IFERROR(__xludf.DUMMYFUNCTION("""COMPUTED_VALUE"""),"Java")</f>
        <v>Java</v>
      </c>
    </row>
    <row r="8886">
      <c r="A8886" s="3">
        <v>8885.0</v>
      </c>
      <c r="B8886" s="4" t="str">
        <f>IFERROR(__xludf.DUMMYFUNCTION("""COMPUTED_VALUE"""),"C#;Go;HTML/CSS;Java;JavaScript;SQL")</f>
        <v>C#;Go;HTML/CSS;Java;JavaScript;SQL</v>
      </c>
    </row>
    <row r="8887">
      <c r="A8887" s="3">
        <v>8886.0</v>
      </c>
      <c r="B8887" s="4" t="str">
        <f>IFERROR(__xludf.DUMMYFUNCTION("""COMPUTED_VALUE"""),"Bash/Shell/PowerShell;C;C++;HTML/CSS;Java;Python;SQL;VBA")</f>
        <v>Bash/Shell/PowerShell;C;C++;HTML/CSS;Java;Python;SQL;VBA</v>
      </c>
    </row>
    <row r="8888">
      <c r="A8888" s="3">
        <v>8887.0</v>
      </c>
      <c r="B8888" s="4" t="str">
        <f>IFERROR(__xludf.DUMMYFUNCTION("""COMPUTED_VALUE"""),"Bash/Shell/PowerShell;C++;Elixir;Go;HTML/CSS;Java;JavaScript;PHP;Ruby;SQL;Other(s):")</f>
        <v>Bash/Shell/PowerShell;C++;Elixir;Go;HTML/CSS;Java;JavaScript;PHP;Ruby;SQL;Other(s):</v>
      </c>
    </row>
    <row r="8889">
      <c r="A8889" s="3">
        <v>8888.0</v>
      </c>
      <c r="B8889" s="4" t="str">
        <f>IFERROR(__xludf.DUMMYFUNCTION("""COMPUTED_VALUE"""),"C;C++;Dart;HTML/CSS;Java;JavaScript;VBA")</f>
        <v>C;C++;Dart;HTML/CSS;Java;JavaScript;VBA</v>
      </c>
    </row>
    <row r="8890">
      <c r="A8890" s="3">
        <v>8889.0</v>
      </c>
      <c r="B8890" s="4" t="str">
        <f>IFERROR(__xludf.DUMMYFUNCTION("""COMPUTED_VALUE"""),"C;C++;Go;HTML/CSS;JavaScript;Python;Ruby;TypeScript")</f>
        <v>C;C++;Go;HTML/CSS;JavaScript;Python;Ruby;TypeScript</v>
      </c>
    </row>
    <row r="8891">
      <c r="A8891" s="3">
        <v>8890.0</v>
      </c>
      <c r="B8891" s="4" t="str">
        <f>IFERROR(__xludf.DUMMYFUNCTION("""COMPUTED_VALUE"""),"C#;HTML/CSS;JavaScript;SQL")</f>
        <v>C#;HTML/CSS;JavaScript;SQL</v>
      </c>
    </row>
    <row r="8892">
      <c r="A8892" s="3">
        <v>8891.0</v>
      </c>
      <c r="B8892" s="4" t="str">
        <f>IFERROR(__xludf.DUMMYFUNCTION("""COMPUTED_VALUE"""),"HTML/CSS;JavaScript;SQL")</f>
        <v>HTML/CSS;JavaScript;SQL</v>
      </c>
    </row>
    <row r="8893">
      <c r="A8893" s="3">
        <v>8892.0</v>
      </c>
      <c r="B8893" s="4" t="str">
        <f>IFERROR(__xludf.DUMMYFUNCTION("""COMPUTED_VALUE"""),"Bash/Shell/PowerShell;Java;SQL")</f>
        <v>Bash/Shell/PowerShell;Java;SQL</v>
      </c>
    </row>
    <row r="8894">
      <c r="A8894" s="3">
        <v>8893.0</v>
      </c>
      <c r="B8894" s="4" t="str">
        <f>IFERROR(__xludf.DUMMYFUNCTION("""COMPUTED_VALUE"""),"HTML/CSS;JavaScript;PHP;SQL")</f>
        <v>HTML/CSS;JavaScript;PHP;SQL</v>
      </c>
    </row>
    <row r="8895">
      <c r="A8895" s="3">
        <v>8894.0</v>
      </c>
      <c r="B8895" s="4" t="str">
        <f>IFERROR(__xludf.DUMMYFUNCTION("""COMPUTED_VALUE"""),"Bash/Shell/PowerShell;C++;HTML/CSS;Java;JavaScript;Python;SQL")</f>
        <v>Bash/Shell/PowerShell;C++;HTML/CSS;Java;JavaScript;Python;SQL</v>
      </c>
    </row>
    <row r="8896">
      <c r="A8896" s="3">
        <v>8895.0</v>
      </c>
      <c r="B8896" s="4" t="str">
        <f>IFERROR(__xludf.DUMMYFUNCTION("""COMPUTED_VALUE"""),"Bash/Shell/PowerShell;Go;HTML/CSS;JavaScript")</f>
        <v>Bash/Shell/PowerShell;Go;HTML/CSS;JavaScript</v>
      </c>
    </row>
    <row r="8897">
      <c r="A8897" s="3">
        <v>8896.0</v>
      </c>
      <c r="B8897" s="4" t="str">
        <f>IFERROR(__xludf.DUMMYFUNCTION("""COMPUTED_VALUE"""),"C#;HTML/CSS;JavaScript;SQL")</f>
        <v>C#;HTML/CSS;JavaScript;SQL</v>
      </c>
    </row>
    <row r="8898">
      <c r="A8898" s="3">
        <v>8897.0</v>
      </c>
      <c r="B8898" s="4" t="str">
        <f>IFERROR(__xludf.DUMMYFUNCTION("""COMPUTED_VALUE"""),"C#;HTML/CSS;JavaScript;SQL")</f>
        <v>C#;HTML/CSS;JavaScript;SQL</v>
      </c>
    </row>
    <row r="8899">
      <c r="A8899" s="3">
        <v>8898.0</v>
      </c>
      <c r="B8899" s="4" t="str">
        <f>IFERROR(__xludf.DUMMYFUNCTION("""COMPUTED_VALUE"""),"Bash/Shell/PowerShell;C;Dart;HTML/CSS;Java;JavaScript;PHP;SQL;Other(s):")</f>
        <v>Bash/Shell/PowerShell;C;Dart;HTML/CSS;Java;JavaScript;PHP;SQL;Other(s):</v>
      </c>
    </row>
    <row r="8900">
      <c r="A8900" s="3">
        <v>8899.0</v>
      </c>
      <c r="B8900" s="4" t="str">
        <f>IFERROR(__xludf.DUMMYFUNCTION("""COMPUTED_VALUE"""),"HTML/CSS;JavaScript;SQL;VBA;Other(s):")</f>
        <v>HTML/CSS;JavaScript;SQL;VBA;Other(s):</v>
      </c>
    </row>
    <row r="8901">
      <c r="A8901" s="3">
        <v>8900.0</v>
      </c>
      <c r="B8901" s="4" t="str">
        <f>IFERROR(__xludf.DUMMYFUNCTION("""COMPUTED_VALUE"""),"C#;HTML/CSS;JavaScript")</f>
        <v>C#;HTML/CSS;JavaScript</v>
      </c>
    </row>
    <row r="8902">
      <c r="A8902" s="3">
        <v>8901.0</v>
      </c>
      <c r="B8902" s="4" t="str">
        <f>IFERROR(__xludf.DUMMYFUNCTION("""COMPUTED_VALUE"""),"C++;JavaScript;Python;VBA")</f>
        <v>C++;JavaScript;Python;VBA</v>
      </c>
    </row>
    <row r="8903">
      <c r="A8903" s="3">
        <v>8902.0</v>
      </c>
      <c r="B8903" s="4" t="str">
        <f>IFERROR(__xludf.DUMMYFUNCTION("""COMPUTED_VALUE"""),"HTML/CSS;JavaScript")</f>
        <v>HTML/CSS;JavaScript</v>
      </c>
    </row>
    <row r="8904">
      <c r="A8904" s="3">
        <v>8903.0</v>
      </c>
      <c r="B8904" s="4" t="str">
        <f>IFERROR(__xludf.DUMMYFUNCTION("""COMPUTED_VALUE"""),"C;C++;Java;JavaScript;Python")</f>
        <v>C;C++;Java;JavaScript;Python</v>
      </c>
    </row>
    <row r="8905">
      <c r="A8905" s="3">
        <v>8904.0</v>
      </c>
      <c r="B8905" s="4" t="str">
        <f>IFERROR(__xludf.DUMMYFUNCTION("""COMPUTED_VALUE"""),"Bash/Shell/PowerShell;HTML/CSS;Java;JavaScript;PHP")</f>
        <v>Bash/Shell/PowerShell;HTML/CSS;Java;JavaScript;PHP</v>
      </c>
    </row>
    <row r="8906">
      <c r="A8906" s="3">
        <v>8905.0</v>
      </c>
      <c r="B8906" s="4" t="str">
        <f>IFERROR(__xludf.DUMMYFUNCTION("""COMPUTED_VALUE"""),"Bash/Shell/PowerShell;C;Python;Other(s):")</f>
        <v>Bash/Shell/PowerShell;C;Python;Other(s):</v>
      </c>
    </row>
    <row r="8907">
      <c r="A8907" s="3">
        <v>8906.0</v>
      </c>
      <c r="B8907" s="4" t="str">
        <f>IFERROR(__xludf.DUMMYFUNCTION("""COMPUTED_VALUE"""),"HTML/CSS;JavaScript;Python")</f>
        <v>HTML/CSS;JavaScript;Python</v>
      </c>
    </row>
    <row r="8908">
      <c r="A8908" s="3">
        <v>8907.0</v>
      </c>
      <c r="B8908" s="4" t="str">
        <f>IFERROR(__xludf.DUMMYFUNCTION("""COMPUTED_VALUE"""),"Bash/Shell/PowerShell;HTML/CSS;PHP;Python;SQL")</f>
        <v>Bash/Shell/PowerShell;HTML/CSS;PHP;Python;SQL</v>
      </c>
    </row>
    <row r="8909">
      <c r="A8909" s="3">
        <v>8908.0</v>
      </c>
      <c r="B8909" s="4" t="str">
        <f>IFERROR(__xludf.DUMMYFUNCTION("""COMPUTED_VALUE"""),"C#;HTML/CSS;JavaScript;PHP;SQL")</f>
        <v>C#;HTML/CSS;JavaScript;PHP;SQL</v>
      </c>
    </row>
    <row r="8910">
      <c r="A8910" s="3">
        <v>8909.0</v>
      </c>
      <c r="B8910" s="4" t="str">
        <f>IFERROR(__xludf.DUMMYFUNCTION("""COMPUTED_VALUE"""),"Bash/Shell/PowerShell;C++;Java;PHP;Ruby;Scala")</f>
        <v>Bash/Shell/PowerShell;C++;Java;PHP;Ruby;Scala</v>
      </c>
    </row>
    <row r="8911">
      <c r="A8911" s="3">
        <v>8910.0</v>
      </c>
      <c r="B8911" s="4" t="str">
        <f>IFERROR(__xludf.DUMMYFUNCTION("""COMPUTED_VALUE"""),"C#;HTML/CSS;JavaScript;Python;TypeScript")</f>
        <v>C#;HTML/CSS;JavaScript;Python;TypeScript</v>
      </c>
    </row>
    <row r="8912">
      <c r="A8912" s="3">
        <v>8911.0</v>
      </c>
      <c r="B8912" s="4" t="str">
        <f>IFERROR(__xludf.DUMMYFUNCTION("""COMPUTED_VALUE"""),"Bash/Shell/PowerShell;HTML/CSS;Java;JavaScript;Objective-C;Python;SQL")</f>
        <v>Bash/Shell/PowerShell;HTML/CSS;Java;JavaScript;Objective-C;Python;SQL</v>
      </c>
    </row>
    <row r="8913">
      <c r="A8913" s="3">
        <v>8912.0</v>
      </c>
      <c r="B8913" s="4" t="str">
        <f>IFERROR(__xludf.DUMMYFUNCTION("""COMPUTED_VALUE"""),"C;C++;C#;HTML/CSS;Java;JavaScript;PHP;Python;SQL")</f>
        <v>C;C++;C#;HTML/CSS;Java;JavaScript;PHP;Python;SQL</v>
      </c>
    </row>
    <row r="8914">
      <c r="A8914" s="3">
        <v>8913.0</v>
      </c>
      <c r="B8914" s="4" t="str">
        <f>IFERROR(__xludf.DUMMYFUNCTION("""COMPUTED_VALUE"""),"Bash/Shell/PowerShell;JavaScript;Python")</f>
        <v>Bash/Shell/PowerShell;JavaScript;Python</v>
      </c>
    </row>
    <row r="8915">
      <c r="A8915" s="3">
        <v>8914.0</v>
      </c>
      <c r="B8915" s="4" t="str">
        <f>IFERROR(__xludf.DUMMYFUNCTION("""COMPUTED_VALUE"""),"Java;JavaScript;SQL")</f>
        <v>Java;JavaScript;SQL</v>
      </c>
    </row>
    <row r="8916">
      <c r="A8916" s="3">
        <v>8915.0</v>
      </c>
      <c r="B8916" s="4" t="str">
        <f>IFERROR(__xludf.DUMMYFUNCTION("""COMPUTED_VALUE"""),"Bash/Shell/PowerShell;C#;HTML/CSS;JavaScript;SQL;TypeScript")</f>
        <v>Bash/Shell/PowerShell;C#;HTML/CSS;JavaScript;SQL;TypeScript</v>
      </c>
    </row>
    <row r="8917">
      <c r="A8917" s="3">
        <v>8916.0</v>
      </c>
      <c r="B8917" s="4" t="str">
        <f>IFERROR(__xludf.DUMMYFUNCTION("""COMPUTED_VALUE"""),"HTML/CSS;JavaScript;SQL;TypeScript")</f>
        <v>HTML/CSS;JavaScript;SQL;TypeScript</v>
      </c>
    </row>
    <row r="8918">
      <c r="A8918" s="3">
        <v>8917.0</v>
      </c>
      <c r="B8918" s="4" t="str">
        <f>IFERROR(__xludf.DUMMYFUNCTION("""COMPUTED_VALUE"""),"Bash/Shell/PowerShell;C;Go;HTML/CSS;Java;JavaScript;Kotlin;Objective-C;Python;Ruby;Swift")</f>
        <v>Bash/Shell/PowerShell;C;Go;HTML/CSS;Java;JavaScript;Kotlin;Objective-C;Python;Ruby;Swift</v>
      </c>
    </row>
    <row r="8919">
      <c r="A8919" s="3">
        <v>8918.0</v>
      </c>
      <c r="B8919" s="4" t="str">
        <f>IFERROR(__xludf.DUMMYFUNCTION("""COMPUTED_VALUE"""),"JavaScript;TypeScript")</f>
        <v>JavaScript;TypeScript</v>
      </c>
    </row>
    <row r="8920">
      <c r="A8920" s="3">
        <v>8919.0</v>
      </c>
      <c r="B8920" s="4" t="str">
        <f>IFERROR(__xludf.DUMMYFUNCTION("""COMPUTED_VALUE"""),"Python")</f>
        <v>Python</v>
      </c>
    </row>
    <row r="8921">
      <c r="A8921" s="3">
        <v>8920.0</v>
      </c>
      <c r="B8921" s="4" t="str">
        <f>IFERROR(__xludf.DUMMYFUNCTION("""COMPUTED_VALUE"""),"Java;JavaScript;SQL")</f>
        <v>Java;JavaScript;SQL</v>
      </c>
    </row>
    <row r="8922">
      <c r="A8922" s="3">
        <v>8921.0</v>
      </c>
      <c r="B8922" s="4" t="str">
        <f>IFERROR(__xludf.DUMMYFUNCTION("""COMPUTED_VALUE"""),"Bash/Shell/PowerShell;HTML/CSS;JavaScript;SQL;Other(s):")</f>
        <v>Bash/Shell/PowerShell;HTML/CSS;JavaScript;SQL;Other(s):</v>
      </c>
    </row>
    <row r="8923">
      <c r="A8923" s="3">
        <v>8922.0</v>
      </c>
      <c r="B8923" s="4" t="str">
        <f>IFERROR(__xludf.DUMMYFUNCTION("""COMPUTED_VALUE"""),"C;C++;C#")</f>
        <v>C;C++;C#</v>
      </c>
    </row>
    <row r="8924">
      <c r="A8924" s="3">
        <v>8923.0</v>
      </c>
      <c r="B8924" s="4" t="str">
        <f>IFERROR(__xludf.DUMMYFUNCTION("""COMPUTED_VALUE"""),"Bash/Shell/PowerShell;Elixir;HTML/CSS;Java;JavaScript;Python;SQL;VBA")</f>
        <v>Bash/Shell/PowerShell;Elixir;HTML/CSS;Java;JavaScript;Python;SQL;VBA</v>
      </c>
    </row>
    <row r="8925">
      <c r="A8925" s="3">
        <v>8924.0</v>
      </c>
      <c r="B8925" s="4" t="str">
        <f>IFERROR(__xludf.DUMMYFUNCTION("""COMPUTED_VALUE"""),"C;C++;Python;Swift")</f>
        <v>C;C++;Python;Swift</v>
      </c>
    </row>
    <row r="8926">
      <c r="A8926" s="3">
        <v>8925.0</v>
      </c>
      <c r="B8926" s="4" t="str">
        <f>IFERROR(__xludf.DUMMYFUNCTION("""COMPUTED_VALUE"""),"Bash/Shell/PowerShell;HTML/CSS;Java;JavaScript")</f>
        <v>Bash/Shell/PowerShell;HTML/CSS;Java;JavaScript</v>
      </c>
    </row>
    <row r="8927">
      <c r="A8927" s="3">
        <v>8926.0</v>
      </c>
      <c r="B8927" s="4" t="str">
        <f>IFERROR(__xludf.DUMMYFUNCTION("""COMPUTED_VALUE"""),"Assembly;Bash/Shell/PowerShell;C;C++;HTML/CSS;JavaScript;PHP;Python;SQL;VBA")</f>
        <v>Assembly;Bash/Shell/PowerShell;C;C++;HTML/CSS;JavaScript;PHP;Python;SQL;VBA</v>
      </c>
    </row>
    <row r="8928">
      <c r="A8928" s="3">
        <v>8927.0</v>
      </c>
      <c r="B8928" s="4" t="str">
        <f>IFERROR(__xludf.DUMMYFUNCTION("""COMPUTED_VALUE"""),"Java;Kotlin")</f>
        <v>Java;Kotlin</v>
      </c>
    </row>
    <row r="8929">
      <c r="A8929" s="3">
        <v>8928.0</v>
      </c>
      <c r="B8929" s="4" t="str">
        <f>IFERROR(__xludf.DUMMYFUNCTION("""COMPUTED_VALUE"""),"HTML/CSS;JavaScript;PHP;SQL")</f>
        <v>HTML/CSS;JavaScript;PHP;SQL</v>
      </c>
    </row>
    <row r="8930">
      <c r="A8930" s="3">
        <v>8929.0</v>
      </c>
      <c r="B8930" s="4" t="str">
        <f>IFERROR(__xludf.DUMMYFUNCTION("""COMPUTED_VALUE"""),"C;C++;HTML/CSS;JavaScript;PHP;SQL")</f>
        <v>C;C++;HTML/CSS;JavaScript;PHP;SQL</v>
      </c>
    </row>
    <row r="8931">
      <c r="A8931" s="3">
        <v>8930.0</v>
      </c>
      <c r="B8931" s="4" t="str">
        <f>IFERROR(__xludf.DUMMYFUNCTION("""COMPUTED_VALUE"""),"C;Java;Python")</f>
        <v>C;Java;Python</v>
      </c>
    </row>
    <row r="8932">
      <c r="A8932" s="3">
        <v>8931.0</v>
      </c>
      <c r="B8932" s="4" t="str">
        <f>IFERROR(__xludf.DUMMYFUNCTION("""COMPUTED_VALUE"""),"Bash/Shell/PowerShell;HTML/CSS;JavaScript;PHP;Scala")</f>
        <v>Bash/Shell/PowerShell;HTML/CSS;JavaScript;PHP;Scala</v>
      </c>
    </row>
    <row r="8933">
      <c r="A8933" s="3">
        <v>8932.0</v>
      </c>
      <c r="B8933" s="4" t="str">
        <f>IFERROR(__xludf.DUMMYFUNCTION("""COMPUTED_VALUE"""),"Bash/Shell/PowerShell;HTML/CSS;JavaScript;PHP;Python;TypeScript")</f>
        <v>Bash/Shell/PowerShell;HTML/CSS;JavaScript;PHP;Python;TypeScript</v>
      </c>
    </row>
    <row r="8934">
      <c r="A8934" s="3">
        <v>8933.0</v>
      </c>
      <c r="B8934" s="4" t="str">
        <f>IFERROR(__xludf.DUMMYFUNCTION("""COMPUTED_VALUE"""),"Bash/Shell/PowerShell;C;C++;HTML/CSS;Java;JavaScript;Kotlin;PHP;Python;SQL;TypeScript;Other(s):")</f>
        <v>Bash/Shell/PowerShell;C;C++;HTML/CSS;Java;JavaScript;Kotlin;PHP;Python;SQL;TypeScript;Other(s):</v>
      </c>
    </row>
    <row r="8935">
      <c r="A8935" s="3">
        <v>8934.0</v>
      </c>
      <c r="B8935" s="4" t="str">
        <f>IFERROR(__xludf.DUMMYFUNCTION("""COMPUTED_VALUE"""),"HTML/CSS;Java;JavaScript;SQL")</f>
        <v>HTML/CSS;Java;JavaScript;SQL</v>
      </c>
    </row>
    <row r="8936">
      <c r="A8936" s="3">
        <v>8935.0</v>
      </c>
      <c r="B8936" s="4" t="str">
        <f>IFERROR(__xludf.DUMMYFUNCTION("""COMPUTED_VALUE"""),"Bash/Shell/PowerShell;Clojure;Go;Java;JavaScript;SQL")</f>
        <v>Bash/Shell/PowerShell;Clojure;Go;Java;JavaScript;SQL</v>
      </c>
    </row>
    <row r="8937">
      <c r="A8937" s="3">
        <v>8936.0</v>
      </c>
      <c r="B8937" s="4" t="str">
        <f>IFERROR(__xludf.DUMMYFUNCTION("""COMPUTED_VALUE"""),"Bash/Shell/PowerShell;C#;SQL")</f>
        <v>Bash/Shell/PowerShell;C#;SQL</v>
      </c>
    </row>
    <row r="8938">
      <c r="A8938" s="3">
        <v>8937.0</v>
      </c>
      <c r="B8938" s="4" t="str">
        <f>IFERROR(__xludf.DUMMYFUNCTION("""COMPUTED_VALUE"""),"Java")</f>
        <v>Java</v>
      </c>
    </row>
    <row r="8939">
      <c r="A8939" s="3">
        <v>8938.0</v>
      </c>
      <c r="B8939" s="4" t="str">
        <f>IFERROR(__xludf.DUMMYFUNCTION("""COMPUTED_VALUE"""),"Assembly;Bash/Shell/PowerShell;HTML/CSS;Java;JavaScript;Python;TypeScript")</f>
        <v>Assembly;Bash/Shell/PowerShell;HTML/CSS;Java;JavaScript;Python;TypeScript</v>
      </c>
    </row>
    <row r="8940">
      <c r="A8940" s="3">
        <v>8939.0</v>
      </c>
      <c r="B8940" s="4" t="str">
        <f>IFERROR(__xludf.DUMMYFUNCTION("""COMPUTED_VALUE"""),"HTML/CSS;Java;JavaScript;PHP;SQL")</f>
        <v>HTML/CSS;Java;JavaScript;PHP;SQL</v>
      </c>
    </row>
    <row r="8941">
      <c r="A8941" s="3">
        <v>8940.0</v>
      </c>
      <c r="B8941" s="4" t="str">
        <f>IFERROR(__xludf.DUMMYFUNCTION("""COMPUTED_VALUE"""),"Bash/Shell/PowerShell;HTML/CSS;Java;JavaScript;Kotlin;Python;SQL;TypeScript;Other(s):")</f>
        <v>Bash/Shell/PowerShell;HTML/CSS;Java;JavaScript;Kotlin;Python;SQL;TypeScript;Other(s):</v>
      </c>
    </row>
    <row r="8942">
      <c r="A8942" s="3">
        <v>8941.0</v>
      </c>
      <c r="B8942" s="4" t="str">
        <f>IFERROR(__xludf.DUMMYFUNCTION("""COMPUTED_VALUE"""),"HTML/CSS;JavaScript;PHP;SQL")</f>
        <v>HTML/CSS;JavaScript;PHP;SQL</v>
      </c>
    </row>
    <row r="8943">
      <c r="A8943" s="3">
        <v>8942.0</v>
      </c>
      <c r="B8943" s="4" t="str">
        <f>IFERROR(__xludf.DUMMYFUNCTION("""COMPUTED_VALUE"""),"C;Java;Kotlin;PHP;SQL;Swift")</f>
        <v>C;Java;Kotlin;PHP;SQL;Swift</v>
      </c>
    </row>
    <row r="8944">
      <c r="A8944" s="3">
        <v>8943.0</v>
      </c>
      <c r="B8944" s="4" t="str">
        <f>IFERROR(__xludf.DUMMYFUNCTION("""COMPUTED_VALUE"""),"Java;Python")</f>
        <v>Java;Python</v>
      </c>
    </row>
    <row r="8945">
      <c r="A8945" s="3">
        <v>8944.0</v>
      </c>
      <c r="B8945" s="4" t="str">
        <f>IFERROR(__xludf.DUMMYFUNCTION("""COMPUTED_VALUE"""),"Python")</f>
        <v>Python</v>
      </c>
    </row>
    <row r="8946">
      <c r="A8946" s="3">
        <v>8945.0</v>
      </c>
      <c r="B8946" s="4" t="str">
        <f>IFERROR(__xludf.DUMMYFUNCTION("""COMPUTED_VALUE"""),"C++;Python")</f>
        <v>C++;Python</v>
      </c>
    </row>
    <row r="8947">
      <c r="A8947" s="3">
        <v>8946.0</v>
      </c>
      <c r="B8947" s="4" t="str">
        <f>IFERROR(__xludf.DUMMYFUNCTION("""COMPUTED_VALUE"""),"Assembly;Bash/Shell/PowerShell;C;C++;R;Other(s):")</f>
        <v>Assembly;Bash/Shell/PowerShell;C;C++;R;Other(s):</v>
      </c>
    </row>
    <row r="8948">
      <c r="A8948" s="3">
        <v>8947.0</v>
      </c>
      <c r="B8948" s="4" t="str">
        <f>IFERROR(__xludf.DUMMYFUNCTION("""COMPUTED_VALUE"""),"Bash/Shell/PowerShell;C#;HTML/CSS;JavaScript;SQL;TypeScript")</f>
        <v>Bash/Shell/PowerShell;C#;HTML/CSS;JavaScript;SQL;TypeScript</v>
      </c>
    </row>
    <row r="8949">
      <c r="A8949" s="3">
        <v>8948.0</v>
      </c>
      <c r="B8949" s="4" t="str">
        <f>IFERROR(__xludf.DUMMYFUNCTION("""COMPUTED_VALUE"""),"Java;Other(s):")</f>
        <v>Java;Other(s):</v>
      </c>
    </row>
    <row r="8950">
      <c r="A8950" s="3">
        <v>8949.0</v>
      </c>
      <c r="B8950" s="4" t="str">
        <f>IFERROR(__xludf.DUMMYFUNCTION("""COMPUTED_VALUE"""),"HTML/CSS;JavaScript;PHP;SQL;TypeScript")</f>
        <v>HTML/CSS;JavaScript;PHP;SQL;TypeScript</v>
      </c>
    </row>
    <row r="8951">
      <c r="A8951" s="3">
        <v>8950.0</v>
      </c>
      <c r="B8951" s="4" t="str">
        <f>IFERROR(__xludf.DUMMYFUNCTION("""COMPUTED_VALUE"""),"Bash/Shell/PowerShell;C#;HTML/CSS;JavaScript;SQL")</f>
        <v>Bash/Shell/PowerShell;C#;HTML/CSS;JavaScript;SQL</v>
      </c>
    </row>
    <row r="8952">
      <c r="A8952" s="3">
        <v>8951.0</v>
      </c>
      <c r="B8952" s="4" t="str">
        <f>IFERROR(__xludf.DUMMYFUNCTION("""COMPUTED_VALUE"""),"C++;Java;Python;Ruby")</f>
        <v>C++;Java;Python;Ruby</v>
      </c>
    </row>
    <row r="8953">
      <c r="A8953" s="3">
        <v>8952.0</v>
      </c>
      <c r="B8953" s="4" t="str">
        <f>IFERROR(__xludf.DUMMYFUNCTION("""COMPUTED_VALUE"""),"JavaScript;PHP;Python")</f>
        <v>JavaScript;PHP;Python</v>
      </c>
    </row>
    <row r="8954">
      <c r="A8954" s="3">
        <v>8953.0</v>
      </c>
      <c r="B8954" s="4" t="str">
        <f>IFERROR(__xludf.DUMMYFUNCTION("""COMPUTED_VALUE"""),"Bash/Shell/PowerShell;Java;JavaScript;Kotlin;PHP;Ruby")</f>
        <v>Bash/Shell/PowerShell;Java;JavaScript;Kotlin;PHP;Ruby</v>
      </c>
    </row>
    <row r="8955">
      <c r="A8955" s="3">
        <v>8954.0</v>
      </c>
      <c r="B8955" s="4" t="str">
        <f>IFERROR(__xludf.DUMMYFUNCTION("""COMPUTED_VALUE"""),"Bash/Shell/PowerShell;C;HTML/CSS;JavaScript;PHP;SQL")</f>
        <v>Bash/Shell/PowerShell;C;HTML/CSS;JavaScript;PHP;SQL</v>
      </c>
    </row>
    <row r="8956">
      <c r="A8956" s="3">
        <v>8955.0</v>
      </c>
      <c r="B8956" s="4" t="str">
        <f>IFERROR(__xludf.DUMMYFUNCTION("""COMPUTED_VALUE"""),"C;C++;HTML/CSS;Java;JavaScript;PHP;SQL")</f>
        <v>C;C++;HTML/CSS;Java;JavaScript;PHP;SQL</v>
      </c>
    </row>
    <row r="8957">
      <c r="A8957" s="3">
        <v>8956.0</v>
      </c>
      <c r="B8957" s="4" t="str">
        <f>IFERROR(__xludf.DUMMYFUNCTION("""COMPUTED_VALUE"""),"Bash/Shell/PowerShell;C#;Dart;F#;HTML/CSS;JavaScript;Other(s):")</f>
        <v>Bash/Shell/PowerShell;C#;Dart;F#;HTML/CSS;JavaScript;Other(s):</v>
      </c>
    </row>
    <row r="8958">
      <c r="A8958" s="3">
        <v>8957.0</v>
      </c>
      <c r="B8958" s="4" t="str">
        <f>IFERROR(__xludf.DUMMYFUNCTION("""COMPUTED_VALUE"""),"HTML/CSS;Java;JavaScript;TypeScript")</f>
        <v>HTML/CSS;Java;JavaScript;TypeScript</v>
      </c>
    </row>
    <row r="8959">
      <c r="A8959" s="3">
        <v>8958.0</v>
      </c>
      <c r="B8959" s="4" t="str">
        <f>IFERROR(__xludf.DUMMYFUNCTION("""COMPUTED_VALUE"""),"HTML/CSS;Java;JavaScript;Python;SQL")</f>
        <v>HTML/CSS;Java;JavaScript;Python;SQL</v>
      </c>
    </row>
    <row r="8960">
      <c r="A8960" s="3">
        <v>8959.0</v>
      </c>
      <c r="B8960" s="4" t="str">
        <f>IFERROR(__xludf.DUMMYFUNCTION("""COMPUTED_VALUE"""),"HTML/CSS;JavaScript;PHP;Ruby;SQL")</f>
        <v>HTML/CSS;JavaScript;PHP;Ruby;SQL</v>
      </c>
    </row>
    <row r="8961">
      <c r="A8961" s="3">
        <v>8960.0</v>
      </c>
      <c r="B8961" s="4" t="str">
        <f>IFERROR(__xludf.DUMMYFUNCTION("""COMPUTED_VALUE"""),"HTML/CSS;JavaScript;PHP;SQL;VBA")</f>
        <v>HTML/CSS;JavaScript;PHP;SQL;VBA</v>
      </c>
    </row>
    <row r="8962">
      <c r="A8962" s="3">
        <v>8961.0</v>
      </c>
      <c r="B8962" s="4" t="str">
        <f>IFERROR(__xludf.DUMMYFUNCTION("""COMPUTED_VALUE"""),"HTML/CSS;Java;JavaScript;Python;SQL")</f>
        <v>HTML/CSS;Java;JavaScript;Python;SQL</v>
      </c>
    </row>
    <row r="8963">
      <c r="A8963" s="3">
        <v>8962.0</v>
      </c>
      <c r="B8963" s="4" t="str">
        <f>IFERROR(__xludf.DUMMYFUNCTION("""COMPUTED_VALUE"""),"C#;HTML/CSS;JavaScript;SQL")</f>
        <v>C#;HTML/CSS;JavaScript;SQL</v>
      </c>
    </row>
    <row r="8964">
      <c r="A8964" s="3">
        <v>8963.0</v>
      </c>
      <c r="B8964" s="4" t="str">
        <f>IFERROR(__xludf.DUMMYFUNCTION("""COMPUTED_VALUE"""),"C;C++;C#;Java;JavaScript;PHP;Python;SQL;TypeScript")</f>
        <v>C;C++;C#;Java;JavaScript;PHP;Python;SQL;TypeScript</v>
      </c>
    </row>
    <row r="8965">
      <c r="A8965" s="3">
        <v>8964.0</v>
      </c>
      <c r="B8965" s="4" t="str">
        <f>IFERROR(__xludf.DUMMYFUNCTION("""COMPUTED_VALUE"""),"Bash/Shell/PowerShell;HTML/CSS;Java;JavaScript;SQL")</f>
        <v>Bash/Shell/PowerShell;HTML/CSS;Java;JavaScript;SQL</v>
      </c>
    </row>
    <row r="8966">
      <c r="A8966" s="3">
        <v>8965.0</v>
      </c>
      <c r="B8966" s="4" t="str">
        <f>IFERROR(__xludf.DUMMYFUNCTION("""COMPUTED_VALUE"""),"Bash/Shell/PowerShell;C;Python;R")</f>
        <v>Bash/Shell/PowerShell;C;Python;R</v>
      </c>
    </row>
    <row r="8967">
      <c r="A8967" s="3">
        <v>8966.0</v>
      </c>
      <c r="B8967" s="4" t="str">
        <f>IFERROR(__xludf.DUMMYFUNCTION("""COMPUTED_VALUE"""),"HTML/CSS;Java;JavaScript")</f>
        <v>HTML/CSS;Java;JavaScript</v>
      </c>
    </row>
    <row r="8968">
      <c r="A8968" s="3">
        <v>8967.0</v>
      </c>
      <c r="B8968" s="4" t="str">
        <f>IFERROR(__xludf.DUMMYFUNCTION("""COMPUTED_VALUE"""),"C++;C#;HTML/CSS;JavaScript;Python;SQL;TypeScript")</f>
        <v>C++;C#;HTML/CSS;JavaScript;Python;SQL;TypeScript</v>
      </c>
    </row>
    <row r="8969">
      <c r="A8969" s="3">
        <v>8968.0</v>
      </c>
      <c r="B8969" s="4" t="str">
        <f>IFERROR(__xludf.DUMMYFUNCTION("""COMPUTED_VALUE"""),"R;SQL")</f>
        <v>R;SQL</v>
      </c>
    </row>
    <row r="8970">
      <c r="A8970" s="3">
        <v>8969.0</v>
      </c>
      <c r="B8970" s="4" t="str">
        <f>IFERROR(__xludf.DUMMYFUNCTION("""COMPUTED_VALUE"""),"Bash/Shell/PowerShell;HTML/CSS;JavaScript;Python;Ruby;SQL")</f>
        <v>Bash/Shell/PowerShell;HTML/CSS;JavaScript;Python;Ruby;SQL</v>
      </c>
    </row>
    <row r="8971">
      <c r="A8971" s="3">
        <v>8970.0</v>
      </c>
      <c r="B8971" s="4" t="str">
        <f>IFERROR(__xludf.DUMMYFUNCTION("""COMPUTED_VALUE"""),"C#;HTML/CSS;JavaScript;SQL")</f>
        <v>C#;HTML/CSS;JavaScript;SQL</v>
      </c>
    </row>
    <row r="8972">
      <c r="A8972" s="3">
        <v>8971.0</v>
      </c>
      <c r="B8972" s="4" t="str">
        <f>IFERROR(__xludf.DUMMYFUNCTION("""COMPUTED_VALUE"""),"Java;JavaScript;Kotlin;Objective-C;Python;Swift;TypeScript")</f>
        <v>Java;JavaScript;Kotlin;Objective-C;Python;Swift;TypeScript</v>
      </c>
    </row>
    <row r="8973">
      <c r="A8973" s="3">
        <v>8972.0</v>
      </c>
      <c r="B8973" s="4" t="str">
        <f>IFERROR(__xludf.DUMMYFUNCTION("""COMPUTED_VALUE"""),"SQL")</f>
        <v>SQL</v>
      </c>
    </row>
    <row r="8974">
      <c r="A8974" s="3">
        <v>8973.0</v>
      </c>
      <c r="B8974" s="4" t="str">
        <f>IFERROR(__xludf.DUMMYFUNCTION("""COMPUTED_VALUE"""),"C++;HTML/CSS;Java;JavaScript;Python")</f>
        <v>C++;HTML/CSS;Java;JavaScript;Python</v>
      </c>
    </row>
    <row r="8975">
      <c r="A8975" s="3">
        <v>8974.0</v>
      </c>
      <c r="B8975" s="4" t="str">
        <f>IFERROR(__xludf.DUMMYFUNCTION("""COMPUTED_VALUE"""),"Bash/Shell/PowerShell;HTML/CSS;JavaScript;PHP;SQL")</f>
        <v>Bash/Shell/PowerShell;HTML/CSS;JavaScript;PHP;SQL</v>
      </c>
    </row>
    <row r="8976">
      <c r="A8976" s="3">
        <v>8975.0</v>
      </c>
      <c r="B8976" s="4" t="str">
        <f>IFERROR(__xludf.DUMMYFUNCTION("""COMPUTED_VALUE"""),"C;C++;HTML/CSS;JavaScript")</f>
        <v>C;C++;HTML/CSS;JavaScript</v>
      </c>
    </row>
    <row r="8977">
      <c r="A8977" s="3">
        <v>8976.0</v>
      </c>
      <c r="B8977" s="4" t="str">
        <f>IFERROR(__xludf.DUMMYFUNCTION("""COMPUTED_VALUE"""),"Python;R")</f>
        <v>Python;R</v>
      </c>
    </row>
    <row r="8978">
      <c r="A8978" s="3">
        <v>8977.0</v>
      </c>
      <c r="B8978" s="4" t="str">
        <f>IFERROR(__xludf.DUMMYFUNCTION("""COMPUTED_VALUE"""),"C#;HTML/CSS")</f>
        <v>C#;HTML/CSS</v>
      </c>
    </row>
    <row r="8979">
      <c r="A8979" s="3">
        <v>8978.0</v>
      </c>
      <c r="B8979" s="4" t="str">
        <f>IFERROR(__xludf.DUMMYFUNCTION("""COMPUTED_VALUE"""),"Bash/Shell/PowerShell;C;C++;C#;Java;JavaScript;Ruby;SQL;Other(s):")</f>
        <v>Bash/Shell/PowerShell;C;C++;C#;Java;JavaScript;Ruby;SQL;Other(s):</v>
      </c>
    </row>
    <row r="8980">
      <c r="A8980" s="3">
        <v>8979.0</v>
      </c>
      <c r="B8980" s="4" t="str">
        <f>IFERROR(__xludf.DUMMYFUNCTION("""COMPUTED_VALUE"""),"Bash/Shell/PowerShell;C#;HTML/CSS;JavaScript;SQL")</f>
        <v>Bash/Shell/PowerShell;C#;HTML/CSS;JavaScript;SQL</v>
      </c>
    </row>
    <row r="8981">
      <c r="A8981" s="3">
        <v>8980.0</v>
      </c>
      <c r="B8981" s="4" t="str">
        <f>IFERROR(__xludf.DUMMYFUNCTION("""COMPUTED_VALUE"""),"HTML/CSS;JavaScript")</f>
        <v>HTML/CSS;JavaScript</v>
      </c>
    </row>
    <row r="8982">
      <c r="A8982" s="3">
        <v>8981.0</v>
      </c>
      <c r="B8982" s="4" t="str">
        <f>IFERROR(__xludf.DUMMYFUNCTION("""COMPUTED_VALUE"""),"HTML/CSS;Java;JavaScript;TypeScript")</f>
        <v>HTML/CSS;Java;JavaScript;TypeScript</v>
      </c>
    </row>
    <row r="8983">
      <c r="A8983" s="3">
        <v>8982.0</v>
      </c>
      <c r="B8983" s="4" t="str">
        <f>IFERROR(__xludf.DUMMYFUNCTION("""COMPUTED_VALUE"""),"Assembly;Bash/Shell/PowerShell;C;C++;Python")</f>
        <v>Assembly;Bash/Shell/PowerShell;C;C++;Python</v>
      </c>
    </row>
    <row r="8984">
      <c r="A8984" s="3">
        <v>8983.0</v>
      </c>
      <c r="B8984" s="4" t="str">
        <f>IFERROR(__xludf.DUMMYFUNCTION("""COMPUTED_VALUE"""),"Assembly;Bash/Shell/PowerShell;C;C++;C#;HTML/CSS;JavaScript;SQL;TypeScript")</f>
        <v>Assembly;Bash/Shell/PowerShell;C;C++;C#;HTML/CSS;JavaScript;SQL;TypeScript</v>
      </c>
    </row>
    <row r="8985">
      <c r="A8985" s="3">
        <v>8984.0</v>
      </c>
      <c r="B8985" s="4" t="str">
        <f>IFERROR(__xludf.DUMMYFUNCTION("""COMPUTED_VALUE"""),"C#;HTML/CSS;Python;SQL")</f>
        <v>C#;HTML/CSS;Python;SQL</v>
      </c>
    </row>
    <row r="8986">
      <c r="A8986" s="3">
        <v>8985.0</v>
      </c>
      <c r="B8986" s="4" t="str">
        <f>IFERROR(__xludf.DUMMYFUNCTION("""COMPUTED_VALUE"""),"Assembly;Bash/Shell/PowerShell;C;HTML/CSS;Java;JavaScript;PHP;Python;SQL;TypeScript")</f>
        <v>Assembly;Bash/Shell/PowerShell;C;HTML/CSS;Java;JavaScript;PHP;Python;SQL;TypeScript</v>
      </c>
    </row>
    <row r="8987">
      <c r="A8987" s="3">
        <v>8986.0</v>
      </c>
      <c r="B8987" s="4" t="str">
        <f>IFERROR(__xludf.DUMMYFUNCTION("""COMPUTED_VALUE"""),"Bash/Shell/PowerShell;Elixir;Go;Python;SQL")</f>
        <v>Bash/Shell/PowerShell;Elixir;Go;Python;SQL</v>
      </c>
    </row>
    <row r="8988">
      <c r="A8988" s="3">
        <v>8987.0</v>
      </c>
      <c r="B8988" s="4" t="str">
        <f>IFERROR(__xludf.DUMMYFUNCTION("""COMPUTED_VALUE"""),"C#;HTML/CSS;Python;Rust;SQL")</f>
        <v>C#;HTML/CSS;Python;Rust;SQL</v>
      </c>
    </row>
    <row r="8989">
      <c r="A8989" s="3">
        <v>8988.0</v>
      </c>
      <c r="B8989" s="4" t="str">
        <f>IFERROR(__xludf.DUMMYFUNCTION("""COMPUTED_VALUE"""),"Bash/Shell/PowerShell;C;C++;C#;HTML/CSS;Java;Python")</f>
        <v>Bash/Shell/PowerShell;C;C++;C#;HTML/CSS;Java;Python</v>
      </c>
    </row>
    <row r="8990">
      <c r="A8990" s="3">
        <v>8989.0</v>
      </c>
      <c r="B8990" s="4" t="str">
        <f>IFERROR(__xludf.DUMMYFUNCTION("""COMPUTED_VALUE"""),"HTML/CSS;Python;R;SQL")</f>
        <v>HTML/CSS;Python;R;SQL</v>
      </c>
    </row>
    <row r="8991">
      <c r="A8991" s="3">
        <v>8990.0</v>
      </c>
      <c r="B8991" s="4" t="str">
        <f>IFERROR(__xludf.DUMMYFUNCTION("""COMPUTED_VALUE"""),"Bash/Shell/PowerShell;C++;C#;HTML/CSS;Java;JavaScript;SQL")</f>
        <v>Bash/Shell/PowerShell;C++;C#;HTML/CSS;Java;JavaScript;SQL</v>
      </c>
    </row>
    <row r="8992">
      <c r="A8992" s="3">
        <v>8991.0</v>
      </c>
      <c r="B8992" s="4" t="str">
        <f>IFERROR(__xludf.DUMMYFUNCTION("""COMPUTED_VALUE"""),"HTML/CSS;JavaScript;PHP;Python;R;SQL;VBA")</f>
        <v>HTML/CSS;JavaScript;PHP;Python;R;SQL;VBA</v>
      </c>
    </row>
    <row r="8993">
      <c r="A8993" s="3">
        <v>8992.0</v>
      </c>
      <c r="B8993" s="4" t="str">
        <f>IFERROR(__xludf.DUMMYFUNCTION("""COMPUTED_VALUE"""),"C#;HTML/CSS;Java;SQL;TypeScript")</f>
        <v>C#;HTML/CSS;Java;SQL;TypeScript</v>
      </c>
    </row>
    <row r="8994">
      <c r="A8994" s="3">
        <v>8993.0</v>
      </c>
      <c r="B8994" s="4" t="str">
        <f>IFERROR(__xludf.DUMMYFUNCTION("""COMPUTED_VALUE"""),"HTML/CSS;JavaScript")</f>
        <v>HTML/CSS;JavaScript</v>
      </c>
    </row>
    <row r="8995">
      <c r="A8995" s="3">
        <v>8994.0</v>
      </c>
      <c r="B8995" s="4" t="str">
        <f>IFERROR(__xludf.DUMMYFUNCTION("""COMPUTED_VALUE"""),"C++;HTML/CSS;Java;JavaScript;PHP;Python;Ruby;SQL;TypeScript")</f>
        <v>C++;HTML/CSS;Java;JavaScript;PHP;Python;Ruby;SQL;TypeScript</v>
      </c>
    </row>
    <row r="8996">
      <c r="A8996" s="3">
        <v>8995.0</v>
      </c>
      <c r="B8996" s="4" t="str">
        <f>IFERROR(__xludf.DUMMYFUNCTION("""COMPUTED_VALUE"""),"HTML/CSS;Ruby;SQL")</f>
        <v>HTML/CSS;Ruby;SQL</v>
      </c>
    </row>
    <row r="8997">
      <c r="A8997" s="3">
        <v>8996.0</v>
      </c>
      <c r="B8997" s="4" t="str">
        <f>IFERROR(__xludf.DUMMYFUNCTION("""COMPUTED_VALUE"""),"C;C++;HTML/CSS;Java;JavaScript;Ruby;SQL;Swift")</f>
        <v>C;C++;HTML/CSS;Java;JavaScript;Ruby;SQL;Swift</v>
      </c>
    </row>
    <row r="8998">
      <c r="A8998" s="3">
        <v>8997.0</v>
      </c>
      <c r="B8998" s="4" t="str">
        <f>IFERROR(__xludf.DUMMYFUNCTION("""COMPUTED_VALUE"""),"HTML/CSS;Ruby;SQL;Other(s):")</f>
        <v>HTML/CSS;Ruby;SQL;Other(s):</v>
      </c>
    </row>
    <row r="8999">
      <c r="A8999" s="3">
        <v>8998.0</v>
      </c>
      <c r="B8999" s="4" t="str">
        <f>IFERROR(__xludf.DUMMYFUNCTION("""COMPUTED_VALUE"""),"Java;Kotlin")</f>
        <v>Java;Kotlin</v>
      </c>
    </row>
    <row r="9000">
      <c r="A9000" s="3">
        <v>8999.0</v>
      </c>
      <c r="B9000" s="4" t="str">
        <f>IFERROR(__xludf.DUMMYFUNCTION("""COMPUTED_VALUE"""),"C;Java")</f>
        <v>C;Java</v>
      </c>
    </row>
    <row r="9001">
      <c r="A9001" s="3">
        <v>9000.0</v>
      </c>
      <c r="B9001" s="4" t="str">
        <f>IFERROR(__xludf.DUMMYFUNCTION("""COMPUTED_VALUE"""),"Bash/Shell/PowerShell;C#;HTML/CSS;JavaScript;Python;Ruby;SQL")</f>
        <v>Bash/Shell/PowerShell;C#;HTML/CSS;JavaScript;Python;Ruby;SQL</v>
      </c>
    </row>
    <row r="9002">
      <c r="A9002" s="3">
        <v>9001.0</v>
      </c>
      <c r="B9002" s="4" t="str">
        <f>IFERROR(__xludf.DUMMYFUNCTION("""COMPUTED_VALUE"""),"Java")</f>
        <v>Java</v>
      </c>
    </row>
    <row r="9003">
      <c r="A9003" s="3">
        <v>9002.0</v>
      </c>
      <c r="B9003" s="4" t="str">
        <f>IFERROR(__xludf.DUMMYFUNCTION("""COMPUTED_VALUE"""),"Bash/Shell/PowerShell;C++;HTML/CSS;JavaScript;Python;R")</f>
        <v>Bash/Shell/PowerShell;C++;HTML/CSS;JavaScript;Python;R</v>
      </c>
    </row>
    <row r="9004">
      <c r="A9004" s="3">
        <v>9003.0</v>
      </c>
      <c r="B9004" s="4" t="str">
        <f>IFERROR(__xludf.DUMMYFUNCTION("""COMPUTED_VALUE"""),"HTML/CSS;JavaScript;Python;SQL")</f>
        <v>HTML/CSS;JavaScript;Python;SQL</v>
      </c>
    </row>
    <row r="9005">
      <c r="A9005" s="3">
        <v>9004.0</v>
      </c>
      <c r="B9005" s="4" t="str">
        <f>IFERROR(__xludf.DUMMYFUNCTION("""COMPUTED_VALUE"""),"Java")</f>
        <v>Java</v>
      </c>
    </row>
    <row r="9006">
      <c r="A9006" s="3">
        <v>9005.0</v>
      </c>
      <c r="B9006" s="4" t="str">
        <f>IFERROR(__xludf.DUMMYFUNCTION("""COMPUTED_VALUE"""),"C#;HTML/CSS;JavaScript;TypeScript")</f>
        <v>C#;HTML/CSS;JavaScript;TypeScript</v>
      </c>
    </row>
    <row r="9007">
      <c r="A9007" s="3">
        <v>9006.0</v>
      </c>
      <c r="B9007" s="4" t="str">
        <f>IFERROR(__xludf.DUMMYFUNCTION("""COMPUTED_VALUE"""),"Elixir;HTML/CSS;JavaScript;Ruby;Rust;SQL;TypeScript;WebAssembly")</f>
        <v>Elixir;HTML/CSS;JavaScript;Ruby;Rust;SQL;TypeScript;WebAssembly</v>
      </c>
    </row>
    <row r="9008">
      <c r="A9008" s="3">
        <v>9007.0</v>
      </c>
      <c r="B9008" s="4" t="str">
        <f>IFERROR(__xludf.DUMMYFUNCTION("""COMPUTED_VALUE"""),"C#;HTML/CSS;JavaScript;SQL")</f>
        <v>C#;HTML/CSS;JavaScript;SQL</v>
      </c>
    </row>
    <row r="9009">
      <c r="A9009" s="3">
        <v>9008.0</v>
      </c>
      <c r="B9009" s="4" t="str">
        <f>IFERROR(__xludf.DUMMYFUNCTION("""COMPUTED_VALUE"""),"Bash/Shell/PowerShell;C++;HTML/CSS;Python")</f>
        <v>Bash/Shell/PowerShell;C++;HTML/CSS;Python</v>
      </c>
    </row>
    <row r="9010">
      <c r="A9010" s="3">
        <v>9009.0</v>
      </c>
      <c r="B9010" s="4" t="str">
        <f>IFERROR(__xludf.DUMMYFUNCTION("""COMPUTED_VALUE"""),"HTML/CSS;JavaScript;SQL;TypeScript")</f>
        <v>HTML/CSS;JavaScript;SQL;TypeScript</v>
      </c>
    </row>
    <row r="9011">
      <c r="A9011" s="3">
        <v>9010.0</v>
      </c>
      <c r="B9011" s="4" t="str">
        <f>IFERROR(__xludf.DUMMYFUNCTION("""COMPUTED_VALUE"""),"HTML/CSS;Java;JavaScript;SQL")</f>
        <v>HTML/CSS;Java;JavaScript;SQL</v>
      </c>
    </row>
    <row r="9012">
      <c r="A9012" s="3">
        <v>9011.0</v>
      </c>
      <c r="B9012" s="4" t="str">
        <f>IFERROR(__xludf.DUMMYFUNCTION("""COMPUTED_VALUE"""),"Bash/Shell/PowerShell;C;C++;C#;Java;Python")</f>
        <v>Bash/Shell/PowerShell;C;C++;C#;Java;Python</v>
      </c>
    </row>
    <row r="9013">
      <c r="A9013" s="3">
        <v>9012.0</v>
      </c>
      <c r="B9013" s="4" t="str">
        <f>IFERROR(__xludf.DUMMYFUNCTION("""COMPUTED_VALUE"""),"Bash/Shell/PowerShell;HTML/CSS;Java;Python")</f>
        <v>Bash/Shell/PowerShell;HTML/CSS;Java;Python</v>
      </c>
    </row>
    <row r="9014">
      <c r="A9014" s="3">
        <v>9013.0</v>
      </c>
      <c r="B9014" s="4" t="str">
        <f>IFERROR(__xludf.DUMMYFUNCTION("""COMPUTED_VALUE"""),"HTML/CSS;JavaScript;PHP;TypeScript")</f>
        <v>HTML/CSS;JavaScript;PHP;TypeScript</v>
      </c>
    </row>
    <row r="9015">
      <c r="A9015" s="3">
        <v>9014.0</v>
      </c>
      <c r="B9015" s="4" t="str">
        <f>IFERROR(__xludf.DUMMYFUNCTION("""COMPUTED_VALUE"""),"Java;JavaScript;Python;Rust;SQL")</f>
        <v>Java;JavaScript;Python;Rust;SQL</v>
      </c>
    </row>
    <row r="9016">
      <c r="A9016" s="3">
        <v>9015.0</v>
      </c>
      <c r="B9016" s="4" t="str">
        <f>IFERROR(__xludf.DUMMYFUNCTION("""COMPUTED_VALUE"""),"Assembly;HTML/CSS;JavaScript;PHP;SQL")</f>
        <v>Assembly;HTML/CSS;JavaScript;PHP;SQL</v>
      </c>
    </row>
    <row r="9017">
      <c r="A9017" s="3">
        <v>9016.0</v>
      </c>
      <c r="B9017" s="4" t="str">
        <f>IFERROR(__xludf.DUMMYFUNCTION("""COMPUTED_VALUE"""),"HTML/CSS;JavaScript;SQL;TypeScript")</f>
        <v>HTML/CSS;JavaScript;SQL;TypeScript</v>
      </c>
    </row>
    <row r="9018">
      <c r="A9018" s="3">
        <v>9017.0</v>
      </c>
      <c r="B9018" s="4" t="str">
        <f>IFERROR(__xludf.DUMMYFUNCTION("""COMPUTED_VALUE"""),"C;Java;Objective-C;Python;SQL")</f>
        <v>C;Java;Objective-C;Python;SQL</v>
      </c>
    </row>
    <row r="9019">
      <c r="A9019" s="3">
        <v>9018.0</v>
      </c>
      <c r="B9019" s="4" t="str">
        <f>IFERROR(__xludf.DUMMYFUNCTION("""COMPUTED_VALUE"""),"HTML/CSS;Java;JavaScript;SQL")</f>
        <v>HTML/CSS;Java;JavaScript;SQL</v>
      </c>
    </row>
    <row r="9020">
      <c r="A9020" s="3">
        <v>9019.0</v>
      </c>
      <c r="B9020" s="4" t="str">
        <f>IFERROR(__xludf.DUMMYFUNCTION("""COMPUTED_VALUE"""),"HTML/CSS;JavaScript;Kotlin;Objective-C;PHP;Python;SQL")</f>
        <v>HTML/CSS;JavaScript;Kotlin;Objective-C;PHP;Python;SQL</v>
      </c>
    </row>
    <row r="9021">
      <c r="A9021" s="3">
        <v>9020.0</v>
      </c>
      <c r="B9021" s="4" t="str">
        <f>IFERROR(__xludf.DUMMYFUNCTION("""COMPUTED_VALUE"""),"HTML/CSS;JavaScript;PHP;SQL")</f>
        <v>HTML/CSS;JavaScript;PHP;SQL</v>
      </c>
    </row>
    <row r="9022">
      <c r="A9022" s="3">
        <v>9021.0</v>
      </c>
      <c r="B9022" s="4" t="str">
        <f>IFERROR(__xludf.DUMMYFUNCTION("""COMPUTED_VALUE"""),"C;HTML/CSS;Java;JavaScript;PHP;SQL")</f>
        <v>C;HTML/CSS;Java;JavaScript;PHP;SQL</v>
      </c>
    </row>
    <row r="9023">
      <c r="A9023" s="3">
        <v>9022.0</v>
      </c>
      <c r="B9023" s="4" t="str">
        <f>IFERROR(__xludf.DUMMYFUNCTION("""COMPUTED_VALUE"""),"PHP;Python;SQL")</f>
        <v>PHP;Python;SQL</v>
      </c>
    </row>
    <row r="9024">
      <c r="A9024" s="3">
        <v>9023.0</v>
      </c>
      <c r="B9024" s="4" t="str">
        <f>IFERROR(__xludf.DUMMYFUNCTION("""COMPUTED_VALUE"""),"C#;HTML/CSS;JavaScript;PHP;SQL;TypeScript")</f>
        <v>C#;HTML/CSS;JavaScript;PHP;SQL;TypeScript</v>
      </c>
    </row>
    <row r="9025">
      <c r="A9025" s="3">
        <v>9024.0</v>
      </c>
      <c r="B9025" s="4" t="str">
        <f>IFERROR(__xludf.DUMMYFUNCTION("""COMPUTED_VALUE"""),"C#;HTML/CSS;JavaScript;Python;SQL;TypeScript")</f>
        <v>C#;HTML/CSS;JavaScript;Python;SQL;TypeScript</v>
      </c>
    </row>
    <row r="9026">
      <c r="A9026" s="3">
        <v>9025.0</v>
      </c>
      <c r="B9026" s="4" t="str">
        <f>IFERROR(__xludf.DUMMYFUNCTION("""COMPUTED_VALUE"""),"HTML/CSS;Java;Python;R;SQL")</f>
        <v>HTML/CSS;Java;Python;R;SQL</v>
      </c>
    </row>
    <row r="9027">
      <c r="A9027" s="3">
        <v>9026.0</v>
      </c>
      <c r="B9027" s="4" t="str">
        <f>IFERROR(__xludf.DUMMYFUNCTION("""COMPUTED_VALUE"""),"HTML/CSS;JavaScript;Python")</f>
        <v>HTML/CSS;JavaScript;Python</v>
      </c>
    </row>
    <row r="9028">
      <c r="A9028" s="3">
        <v>9027.0</v>
      </c>
      <c r="B9028" s="4" t="str">
        <f>IFERROR(__xludf.DUMMYFUNCTION("""COMPUTED_VALUE"""),"Java;Kotlin;Python;Swift")</f>
        <v>Java;Kotlin;Python;Swift</v>
      </c>
    </row>
    <row r="9029">
      <c r="A9029" s="3">
        <v>9028.0</v>
      </c>
      <c r="B9029" s="4" t="str">
        <f>IFERROR(__xludf.DUMMYFUNCTION("""COMPUTED_VALUE"""),"HTML/CSS;Java;JavaScript")</f>
        <v>HTML/CSS;Java;JavaScript</v>
      </c>
    </row>
    <row r="9030">
      <c r="A9030" s="3">
        <v>9029.0</v>
      </c>
      <c r="B9030" s="4" t="str">
        <f>IFERROR(__xludf.DUMMYFUNCTION("""COMPUTED_VALUE"""),"Bash/Shell/PowerShell;C++;Java;Scala")</f>
        <v>Bash/Shell/PowerShell;C++;Java;Scala</v>
      </c>
    </row>
    <row r="9031">
      <c r="A9031" s="3">
        <v>9030.0</v>
      </c>
      <c r="B9031" s="4" t="str">
        <f>IFERROR(__xludf.DUMMYFUNCTION("""COMPUTED_VALUE"""),"JavaScript")</f>
        <v>JavaScript</v>
      </c>
    </row>
    <row r="9032">
      <c r="A9032" s="3">
        <v>9031.0</v>
      </c>
      <c r="B9032" s="4" t="str">
        <f>IFERROR(__xludf.DUMMYFUNCTION("""COMPUTED_VALUE"""),"HTML/CSS;JavaScript;PHP")</f>
        <v>HTML/CSS;JavaScript;PHP</v>
      </c>
    </row>
    <row r="9033">
      <c r="A9033" s="3">
        <v>9032.0</v>
      </c>
      <c r="B9033" s="4" t="str">
        <f>IFERROR(__xludf.DUMMYFUNCTION("""COMPUTED_VALUE"""),"HTML/CSS;Java;JavaScript;SQL")</f>
        <v>HTML/CSS;Java;JavaScript;SQL</v>
      </c>
    </row>
    <row r="9034">
      <c r="A9034" s="3">
        <v>9033.0</v>
      </c>
      <c r="B9034" s="4" t="str">
        <f>IFERROR(__xludf.DUMMYFUNCTION("""COMPUTED_VALUE"""),"Assembly;Bash/Shell/PowerShell;C;C++;Go;Python;SQL")</f>
        <v>Assembly;Bash/Shell/PowerShell;C;C++;Go;Python;SQL</v>
      </c>
    </row>
    <row r="9035">
      <c r="A9035" s="3">
        <v>9034.0</v>
      </c>
      <c r="B9035" s="4" t="str">
        <f>IFERROR(__xludf.DUMMYFUNCTION("""COMPUTED_VALUE"""),"Bash/Shell/PowerShell;C++;Go;Python")</f>
        <v>Bash/Shell/PowerShell;C++;Go;Python</v>
      </c>
    </row>
    <row r="9036">
      <c r="A9036" s="3">
        <v>9035.0</v>
      </c>
      <c r="B9036" s="4" t="str">
        <f>IFERROR(__xludf.DUMMYFUNCTION("""COMPUTED_VALUE"""),"Assembly;Bash/Shell/PowerShell;C;C++;C#;Elixir;HTML/CSS;Java;JavaScript;PHP;Python;SQL;VBA")</f>
        <v>Assembly;Bash/Shell/PowerShell;C;C++;C#;Elixir;HTML/CSS;Java;JavaScript;PHP;Python;SQL;VBA</v>
      </c>
    </row>
    <row r="9037">
      <c r="A9037" s="3">
        <v>9036.0</v>
      </c>
      <c r="B9037" s="4" t="str">
        <f>IFERROR(__xludf.DUMMYFUNCTION("""COMPUTED_VALUE"""),"Java;PHP")</f>
        <v>Java;PHP</v>
      </c>
    </row>
    <row r="9038">
      <c r="A9038" s="3">
        <v>9037.0</v>
      </c>
      <c r="B9038" s="4" t="str">
        <f>IFERROR(__xludf.DUMMYFUNCTION("""COMPUTED_VALUE"""),"Assembly;Bash/Shell/PowerShell;C;HTML/CSS;JavaScript;Python;SQL;Other(s):")</f>
        <v>Assembly;Bash/Shell/PowerShell;C;HTML/CSS;JavaScript;Python;SQL;Other(s):</v>
      </c>
    </row>
    <row r="9039">
      <c r="A9039" s="3">
        <v>9038.0</v>
      </c>
      <c r="B9039" s="4" t="str">
        <f>IFERROR(__xludf.DUMMYFUNCTION("""COMPUTED_VALUE"""),"Bash/Shell/PowerShell;Go;Java;JavaScript;PHP;Python;SQL")</f>
        <v>Bash/Shell/PowerShell;Go;Java;JavaScript;PHP;Python;SQL</v>
      </c>
    </row>
    <row r="9040">
      <c r="A9040" s="3">
        <v>9039.0</v>
      </c>
      <c r="B9040" s="4" t="str">
        <f>IFERROR(__xludf.DUMMYFUNCTION("""COMPUTED_VALUE"""),"HTML/CSS;JavaScript;PHP;Python")</f>
        <v>HTML/CSS;JavaScript;PHP;Python</v>
      </c>
    </row>
    <row r="9041">
      <c r="A9041" s="3">
        <v>9040.0</v>
      </c>
      <c r="B9041" s="4" t="str">
        <f>IFERROR(__xludf.DUMMYFUNCTION("""COMPUTED_VALUE"""),"C++;C#;HTML/CSS;SQL;TypeScript")</f>
        <v>C++;C#;HTML/CSS;SQL;TypeScript</v>
      </c>
    </row>
    <row r="9042">
      <c r="A9042" s="3">
        <v>9041.0</v>
      </c>
      <c r="B9042" s="4" t="str">
        <f>IFERROR(__xludf.DUMMYFUNCTION("""COMPUTED_VALUE"""),"Bash/Shell/PowerShell;Go;HTML/CSS;Java;JavaScript;Python;TypeScript")</f>
        <v>Bash/Shell/PowerShell;Go;HTML/CSS;Java;JavaScript;Python;TypeScript</v>
      </c>
    </row>
    <row r="9043">
      <c r="A9043" s="3">
        <v>9042.0</v>
      </c>
      <c r="B9043" s="4" t="str">
        <f>IFERROR(__xludf.DUMMYFUNCTION("""COMPUTED_VALUE"""),"C;C++;Java")</f>
        <v>C;C++;Java</v>
      </c>
    </row>
    <row r="9044">
      <c r="A9044" s="3">
        <v>9043.0</v>
      </c>
      <c r="B9044" s="4" t="str">
        <f>IFERROR(__xludf.DUMMYFUNCTION("""COMPUTED_VALUE"""),"Assembly;Bash/Shell/PowerShell;Go;HTML/CSS;Java;JavaScript;Python;TypeScript")</f>
        <v>Assembly;Bash/Shell/PowerShell;Go;HTML/CSS;Java;JavaScript;Python;TypeScript</v>
      </c>
    </row>
    <row r="9045">
      <c r="A9045" s="3">
        <v>9044.0</v>
      </c>
      <c r="B9045" s="4" t="str">
        <f>IFERROR(__xludf.DUMMYFUNCTION("""COMPUTED_VALUE"""),"Python;SQL;VBA")</f>
        <v>Python;SQL;VBA</v>
      </c>
    </row>
    <row r="9046">
      <c r="A9046" s="3">
        <v>9045.0</v>
      </c>
      <c r="B9046" s="4" t="str">
        <f>IFERROR(__xludf.DUMMYFUNCTION("""COMPUTED_VALUE"""),"Java")</f>
        <v>Java</v>
      </c>
    </row>
    <row r="9047">
      <c r="A9047" s="3">
        <v>9046.0</v>
      </c>
      <c r="B9047" s="4" t="str">
        <f>IFERROR(__xludf.DUMMYFUNCTION("""COMPUTED_VALUE"""),"C#;HTML/CSS;JavaScript;SQL")</f>
        <v>C#;HTML/CSS;JavaScript;SQL</v>
      </c>
    </row>
    <row r="9048">
      <c r="A9048" s="3">
        <v>9047.0</v>
      </c>
      <c r="B9048" s="4" t="str">
        <f>IFERROR(__xludf.DUMMYFUNCTION("""COMPUTED_VALUE"""),"Go;Java;JavaScript;Ruby;SQL")</f>
        <v>Go;Java;JavaScript;Ruby;SQL</v>
      </c>
    </row>
    <row r="9049">
      <c r="A9049" s="3">
        <v>9048.0</v>
      </c>
      <c r="B9049" s="4" t="str">
        <f>IFERROR(__xludf.DUMMYFUNCTION("""COMPUTED_VALUE"""),"Java;JavaScript")</f>
        <v>Java;JavaScript</v>
      </c>
    </row>
    <row r="9050">
      <c r="A9050" s="3">
        <v>9049.0</v>
      </c>
      <c r="B9050" s="4" t="str">
        <f>IFERROR(__xludf.DUMMYFUNCTION("""COMPUTED_VALUE"""),"Bash/Shell/PowerShell;C#;HTML/CSS;Java;JavaScript;PHP;Python;TypeScript")</f>
        <v>Bash/Shell/PowerShell;C#;HTML/CSS;Java;JavaScript;PHP;Python;TypeScript</v>
      </c>
    </row>
    <row r="9051">
      <c r="A9051" s="3">
        <v>9050.0</v>
      </c>
      <c r="B9051" s="4" t="str">
        <f>IFERROR(__xludf.DUMMYFUNCTION("""COMPUTED_VALUE"""),"C;Java;Python")</f>
        <v>C;Java;Python</v>
      </c>
    </row>
    <row r="9052">
      <c r="A9052" s="3">
        <v>9051.0</v>
      </c>
      <c r="B9052" s="4" t="str">
        <f>IFERROR(__xludf.DUMMYFUNCTION("""COMPUTED_VALUE"""),"HTML/CSS;JavaScript;PHP")</f>
        <v>HTML/CSS;JavaScript;PHP</v>
      </c>
    </row>
    <row r="9053">
      <c r="A9053" s="3">
        <v>9052.0</v>
      </c>
      <c r="B9053" s="4" t="str">
        <f>IFERROR(__xludf.DUMMYFUNCTION("""COMPUTED_VALUE"""),"C#;HTML/CSS;JavaScript;SQL;TypeScript")</f>
        <v>C#;HTML/CSS;JavaScript;SQL;TypeScript</v>
      </c>
    </row>
    <row r="9054">
      <c r="A9054" s="3">
        <v>9053.0</v>
      </c>
      <c r="B9054" s="4" t="str">
        <f>IFERROR(__xludf.DUMMYFUNCTION("""COMPUTED_VALUE"""),"Bash/Shell/PowerShell;HTML/CSS;Java;JavaScript;SQL")</f>
        <v>Bash/Shell/PowerShell;HTML/CSS;Java;JavaScript;SQL</v>
      </c>
    </row>
    <row r="9055">
      <c r="A9055" s="3">
        <v>9054.0</v>
      </c>
      <c r="B9055" s="4" t="str">
        <f>IFERROR(__xludf.DUMMYFUNCTION("""COMPUTED_VALUE"""),"Bash/Shell/PowerShell;C#;HTML/CSS;Java;JavaScript;PHP;Python;SQL;Swift;TypeScript")</f>
        <v>Bash/Shell/PowerShell;C#;HTML/CSS;Java;JavaScript;PHP;Python;SQL;Swift;TypeScript</v>
      </c>
    </row>
    <row r="9056">
      <c r="A9056" s="3">
        <v>9055.0</v>
      </c>
      <c r="B9056" s="4" t="str">
        <f>IFERROR(__xludf.DUMMYFUNCTION("""COMPUTED_VALUE"""),"Bash/Shell/PowerShell;Java;Objective-C;Python")</f>
        <v>Bash/Shell/PowerShell;Java;Objective-C;Python</v>
      </c>
    </row>
    <row r="9057">
      <c r="A9057" s="3">
        <v>9056.0</v>
      </c>
      <c r="B9057" s="4" t="str">
        <f>IFERROR(__xludf.DUMMYFUNCTION("""COMPUTED_VALUE"""),"C#;HTML/CSS;JavaScript;Python;SQL")</f>
        <v>C#;HTML/CSS;JavaScript;Python;SQL</v>
      </c>
    </row>
    <row r="9058">
      <c r="A9058" s="3">
        <v>9057.0</v>
      </c>
      <c r="B9058" s="4" t="str">
        <f>IFERROR(__xludf.DUMMYFUNCTION("""COMPUTED_VALUE"""),"Go;Python;Rust")</f>
        <v>Go;Python;Rust</v>
      </c>
    </row>
    <row r="9059">
      <c r="A9059" s="3">
        <v>9058.0</v>
      </c>
      <c r="B9059" s="4" t="str">
        <f>IFERROR(__xludf.DUMMYFUNCTION("""COMPUTED_VALUE"""),"Java;Kotlin")</f>
        <v>Java;Kotlin</v>
      </c>
    </row>
    <row r="9060">
      <c r="A9060" s="3">
        <v>9059.0</v>
      </c>
      <c r="B9060" s="4" t="str">
        <f>IFERROR(__xludf.DUMMYFUNCTION("""COMPUTED_VALUE"""),"JavaScript;PHP;Python;SQL")</f>
        <v>JavaScript;PHP;Python;SQL</v>
      </c>
    </row>
    <row r="9061">
      <c r="A9061" s="3">
        <v>9060.0</v>
      </c>
      <c r="B9061" s="4" t="str">
        <f>IFERROR(__xludf.DUMMYFUNCTION("""COMPUTED_VALUE"""),"Bash/Shell/PowerShell;C#;HTML/CSS;JavaScript;Python;SQL;TypeScript")</f>
        <v>Bash/Shell/PowerShell;C#;HTML/CSS;JavaScript;Python;SQL;TypeScript</v>
      </c>
    </row>
    <row r="9062">
      <c r="A9062" s="3">
        <v>9061.0</v>
      </c>
      <c r="B9062" s="4" t="str">
        <f>IFERROR(__xludf.DUMMYFUNCTION("""COMPUTED_VALUE"""),"Bash/Shell/PowerShell;HTML/CSS;Java;JavaScript;SQL")</f>
        <v>Bash/Shell/PowerShell;HTML/CSS;Java;JavaScript;SQL</v>
      </c>
    </row>
    <row r="9063">
      <c r="A9063" s="3">
        <v>9062.0</v>
      </c>
      <c r="B9063" s="4" t="str">
        <f>IFERROR(__xludf.DUMMYFUNCTION("""COMPUTED_VALUE"""),"C#;Clojure;Dart;HTML/CSS;JavaScript;Rust;TypeScript;WebAssembly")</f>
        <v>C#;Clojure;Dart;HTML/CSS;JavaScript;Rust;TypeScript;WebAssembly</v>
      </c>
    </row>
    <row r="9064">
      <c r="A9064" s="3">
        <v>9063.0</v>
      </c>
      <c r="B9064" s="4" t="str">
        <f>IFERROR(__xludf.DUMMYFUNCTION("""COMPUTED_VALUE"""),"C;C++;Java;Scala")</f>
        <v>C;C++;Java;Scala</v>
      </c>
    </row>
    <row r="9065">
      <c r="A9065" s="3">
        <v>9064.0</v>
      </c>
      <c r="B9065" s="4" t="str">
        <f>IFERROR(__xludf.DUMMYFUNCTION("""COMPUTED_VALUE"""),"Bash/Shell/PowerShell;C;HTML/CSS;Java;JavaScript;Objective-C;PHP;Python;SQL")</f>
        <v>Bash/Shell/PowerShell;C;HTML/CSS;Java;JavaScript;Objective-C;PHP;Python;SQL</v>
      </c>
    </row>
    <row r="9066">
      <c r="A9066" s="3">
        <v>9065.0</v>
      </c>
      <c r="B9066" s="4" t="str">
        <f>IFERROR(__xludf.DUMMYFUNCTION("""COMPUTED_VALUE"""),"Assembly;HTML/CSS;Java;Swift")</f>
        <v>Assembly;HTML/CSS;Java;Swift</v>
      </c>
    </row>
    <row r="9067">
      <c r="A9067" s="3">
        <v>9066.0</v>
      </c>
      <c r="B9067" s="4" t="str">
        <f>IFERROR(__xludf.DUMMYFUNCTION("""COMPUTED_VALUE"""),"HTML/CSS;JavaScript;TypeScript")</f>
        <v>HTML/CSS;JavaScript;TypeScript</v>
      </c>
    </row>
    <row r="9068">
      <c r="A9068" s="3">
        <v>9067.0</v>
      </c>
      <c r="B9068" s="4" t="str">
        <f>IFERROR(__xludf.DUMMYFUNCTION("""COMPUTED_VALUE"""),"C;C#;Python;Swift")</f>
        <v>C;C#;Python;Swift</v>
      </c>
    </row>
    <row r="9069">
      <c r="A9069" s="3">
        <v>9068.0</v>
      </c>
      <c r="B9069" s="4" t="str">
        <f>IFERROR(__xludf.DUMMYFUNCTION("""COMPUTED_VALUE"""),"Bash/Shell/PowerShell;C;C++;C#;HTML/CSS;JavaScript;Python;Rust;WebAssembly")</f>
        <v>Bash/Shell/PowerShell;C;C++;C#;HTML/CSS;JavaScript;Python;Rust;WebAssembly</v>
      </c>
    </row>
    <row r="9070">
      <c r="A9070" s="3">
        <v>9069.0</v>
      </c>
      <c r="B9070" s="4" t="str">
        <f>IFERROR(__xludf.DUMMYFUNCTION("""COMPUTED_VALUE"""),"C#;Java;JavaScript;TypeScript")</f>
        <v>C#;Java;JavaScript;TypeScript</v>
      </c>
    </row>
    <row r="9071">
      <c r="A9071" s="3">
        <v>9070.0</v>
      </c>
      <c r="B9071" s="4" t="str">
        <f>IFERROR(__xludf.DUMMYFUNCTION("""COMPUTED_VALUE"""),"Bash/Shell/PowerShell;Java;SQL")</f>
        <v>Bash/Shell/PowerShell;Java;SQL</v>
      </c>
    </row>
    <row r="9072">
      <c r="A9072" s="3">
        <v>9071.0</v>
      </c>
      <c r="B9072" s="4" t="str">
        <f>IFERROR(__xludf.DUMMYFUNCTION("""COMPUTED_VALUE"""),"Assembly;C++;HTML/CSS;JavaScript;Python;Swift")</f>
        <v>Assembly;C++;HTML/CSS;JavaScript;Python;Swift</v>
      </c>
    </row>
    <row r="9073">
      <c r="A9073" s="3">
        <v>9072.0</v>
      </c>
      <c r="B9073" s="4" t="str">
        <f>IFERROR(__xludf.DUMMYFUNCTION("""COMPUTED_VALUE"""),"Bash/Shell/PowerShell;Clojure;HTML/CSS;JavaScript;PHP;Python;R;SQL")</f>
        <v>Bash/Shell/PowerShell;Clojure;HTML/CSS;JavaScript;PHP;Python;R;SQL</v>
      </c>
    </row>
    <row r="9074">
      <c r="A9074" s="3">
        <v>9073.0</v>
      </c>
      <c r="B9074" s="4" t="str">
        <f>IFERROR(__xludf.DUMMYFUNCTION("""COMPUTED_VALUE"""),"HTML/CSS;JavaScript;Python")</f>
        <v>HTML/CSS;JavaScript;Python</v>
      </c>
    </row>
    <row r="9075">
      <c r="A9075" s="3">
        <v>9074.0</v>
      </c>
      <c r="B9075" s="4" t="str">
        <f>IFERROR(__xludf.DUMMYFUNCTION("""COMPUTED_VALUE"""),"Bash/Shell/PowerShell;Elixir;PHP;Python;Ruby;Rust;SQL")</f>
        <v>Bash/Shell/PowerShell;Elixir;PHP;Python;Ruby;Rust;SQL</v>
      </c>
    </row>
    <row r="9076">
      <c r="A9076" s="3">
        <v>9075.0</v>
      </c>
      <c r="B9076" s="4" t="str">
        <f>IFERROR(__xludf.DUMMYFUNCTION("""COMPUTED_VALUE"""),"Java;JavaScript")</f>
        <v>Java;JavaScript</v>
      </c>
    </row>
    <row r="9077">
      <c r="A9077" s="3">
        <v>9076.0</v>
      </c>
      <c r="B9077" s="4" t="str">
        <f>IFERROR(__xludf.DUMMYFUNCTION("""COMPUTED_VALUE"""),"HTML/CSS;Java;JavaScript;PHP;SQL;TypeScript")</f>
        <v>HTML/CSS;Java;JavaScript;PHP;SQL;TypeScript</v>
      </c>
    </row>
    <row r="9078">
      <c r="A9078" s="3">
        <v>9077.0</v>
      </c>
      <c r="B9078" s="4" t="str">
        <f>IFERROR(__xludf.DUMMYFUNCTION("""COMPUTED_VALUE"""),"C++;Python")</f>
        <v>C++;Python</v>
      </c>
    </row>
    <row r="9079">
      <c r="A9079" s="3">
        <v>9078.0</v>
      </c>
      <c r="B9079" s="4" t="str">
        <f>IFERROR(__xludf.DUMMYFUNCTION("""COMPUTED_VALUE"""),"Java;JavaScript;PHP;SQL")</f>
        <v>Java;JavaScript;PHP;SQL</v>
      </c>
    </row>
    <row r="9080">
      <c r="A9080" s="3">
        <v>9079.0</v>
      </c>
      <c r="B9080" s="4" t="str">
        <f>IFERROR(__xludf.DUMMYFUNCTION("""COMPUTED_VALUE"""),"HTML/CSS;PHP;Python;SQL;VBA")</f>
        <v>HTML/CSS;PHP;Python;SQL;VBA</v>
      </c>
    </row>
    <row r="9081">
      <c r="A9081" s="3">
        <v>9080.0</v>
      </c>
      <c r="B9081" s="4" t="str">
        <f>IFERROR(__xludf.DUMMYFUNCTION("""COMPUTED_VALUE"""),"Assembly;Go")</f>
        <v>Assembly;Go</v>
      </c>
    </row>
    <row r="9082">
      <c r="A9082" s="3">
        <v>9081.0</v>
      </c>
      <c r="B9082" s="4" t="str">
        <f>IFERROR(__xludf.DUMMYFUNCTION("""COMPUTED_VALUE"""),"C#;HTML/CSS;JavaScript;SQL;TypeScript;VBA")</f>
        <v>C#;HTML/CSS;JavaScript;SQL;TypeScript;VBA</v>
      </c>
    </row>
    <row r="9083">
      <c r="A9083" s="3">
        <v>9082.0</v>
      </c>
      <c r="B9083" s="4" t="str">
        <f>IFERROR(__xludf.DUMMYFUNCTION("""COMPUTED_VALUE"""),"C;C++;C#;HTML/CSS;Java;JavaScript;PHP;Python;Scala;SQL")</f>
        <v>C;C++;C#;HTML/CSS;Java;JavaScript;PHP;Python;Scala;SQL</v>
      </c>
    </row>
    <row r="9084">
      <c r="A9084" s="3">
        <v>9083.0</v>
      </c>
      <c r="B9084" s="4" t="str">
        <f>IFERROR(__xludf.DUMMYFUNCTION("""COMPUTED_VALUE"""),"Bash/Shell/PowerShell;C#;HTML/CSS;JavaScript;SQL;TypeScript;VBA")</f>
        <v>Bash/Shell/PowerShell;C#;HTML/CSS;JavaScript;SQL;TypeScript;VBA</v>
      </c>
    </row>
    <row r="9085">
      <c r="A9085" s="3">
        <v>9084.0</v>
      </c>
      <c r="B9085" s="4" t="str">
        <f>IFERROR(__xludf.DUMMYFUNCTION("""COMPUTED_VALUE"""),"C#;Java;Kotlin;Swift")</f>
        <v>C#;Java;Kotlin;Swift</v>
      </c>
    </row>
    <row r="9086">
      <c r="A9086" s="3">
        <v>9085.0</v>
      </c>
      <c r="B9086" s="4" t="str">
        <f>IFERROR(__xludf.DUMMYFUNCTION("""COMPUTED_VALUE"""),"Assembly;C;C++;HTML/CSS;Java;JavaScript;TypeScript")</f>
        <v>Assembly;C;C++;HTML/CSS;Java;JavaScript;TypeScript</v>
      </c>
    </row>
    <row r="9087">
      <c r="A9087" s="3">
        <v>9086.0</v>
      </c>
      <c r="B9087" s="4" t="str">
        <f>IFERROR(__xludf.DUMMYFUNCTION("""COMPUTED_VALUE"""),"Go;HTML/CSS;JavaScript;Python;TypeScript;WebAssembly")</f>
        <v>Go;HTML/CSS;JavaScript;Python;TypeScript;WebAssembly</v>
      </c>
    </row>
    <row r="9088">
      <c r="A9088" s="3">
        <v>9087.0</v>
      </c>
      <c r="B9088" s="4" t="str">
        <f>IFERROR(__xludf.DUMMYFUNCTION("""COMPUTED_VALUE"""),"C#;HTML/CSS;JavaScript;SQL;TypeScript")</f>
        <v>C#;HTML/CSS;JavaScript;SQL;TypeScript</v>
      </c>
    </row>
    <row r="9089">
      <c r="A9089" s="3">
        <v>9088.0</v>
      </c>
      <c r="B9089" s="4" t="str">
        <f>IFERROR(__xludf.DUMMYFUNCTION("""COMPUTED_VALUE"""),"HTML/CSS;JavaScript;Ruby;SQL")</f>
        <v>HTML/CSS;JavaScript;Ruby;SQL</v>
      </c>
    </row>
    <row r="9090">
      <c r="A9090" s="3">
        <v>9089.0</v>
      </c>
      <c r="B9090" s="4" t="str">
        <f>IFERROR(__xludf.DUMMYFUNCTION("""COMPUTED_VALUE"""),"Bash/Shell/PowerShell;HTML/CSS;JavaScript;PHP;SQL")</f>
        <v>Bash/Shell/PowerShell;HTML/CSS;JavaScript;PHP;SQL</v>
      </c>
    </row>
    <row r="9091">
      <c r="A9091" s="3">
        <v>9090.0</v>
      </c>
      <c r="B9091" s="4" t="str">
        <f>IFERROR(__xludf.DUMMYFUNCTION("""COMPUTED_VALUE"""),"HTML/CSS;JavaScript;PHP;SQL")</f>
        <v>HTML/CSS;JavaScript;PHP;SQL</v>
      </c>
    </row>
    <row r="9092">
      <c r="A9092" s="3">
        <v>9091.0</v>
      </c>
      <c r="B9092" s="4" t="str">
        <f>IFERROR(__xludf.DUMMYFUNCTION("""COMPUTED_VALUE"""),"Go;HTML/CSS;JavaScript;Ruby")</f>
        <v>Go;HTML/CSS;JavaScript;Ruby</v>
      </c>
    </row>
    <row r="9093">
      <c r="A9093" s="3">
        <v>9092.0</v>
      </c>
      <c r="B9093" s="4" t="str">
        <f>IFERROR(__xludf.DUMMYFUNCTION("""COMPUTED_VALUE"""),"Bash/Shell/PowerShell;C#;HTML/CSS;JavaScript;Objective-C;SQL")</f>
        <v>Bash/Shell/PowerShell;C#;HTML/CSS;JavaScript;Objective-C;SQL</v>
      </c>
    </row>
    <row r="9094">
      <c r="A9094" s="3">
        <v>9093.0</v>
      </c>
      <c r="B9094" s="4" t="str">
        <f>IFERROR(__xludf.DUMMYFUNCTION("""COMPUTED_VALUE"""),"Bash/Shell/PowerShell;Clojure;HTML/CSS;SQL")</f>
        <v>Bash/Shell/PowerShell;Clojure;HTML/CSS;SQL</v>
      </c>
    </row>
    <row r="9095">
      <c r="A9095" s="3">
        <v>9094.0</v>
      </c>
      <c r="B9095" s="4" t="str">
        <f>IFERROR(__xludf.DUMMYFUNCTION("""COMPUTED_VALUE"""),"Bash/Shell/PowerShell;C#;HTML/CSS;JavaScript;SQL;TypeScript")</f>
        <v>Bash/Shell/PowerShell;C#;HTML/CSS;JavaScript;SQL;TypeScript</v>
      </c>
    </row>
    <row r="9096">
      <c r="A9096" s="3">
        <v>9095.0</v>
      </c>
      <c r="B9096" s="4" t="str">
        <f>IFERROR(__xludf.DUMMYFUNCTION("""COMPUTED_VALUE"""),"Bash/Shell/PowerShell;HTML/CSS;JavaScript;Python;SQL")</f>
        <v>Bash/Shell/PowerShell;HTML/CSS;JavaScript;Python;SQL</v>
      </c>
    </row>
    <row r="9097">
      <c r="A9097" s="3">
        <v>9096.0</v>
      </c>
      <c r="B9097" s="4" t="str">
        <f>IFERROR(__xludf.DUMMYFUNCTION("""COMPUTED_VALUE"""),"Bash/Shell/PowerShell;C#;SQL")</f>
        <v>Bash/Shell/PowerShell;C#;SQL</v>
      </c>
    </row>
    <row r="9098">
      <c r="A9098" s="3">
        <v>9097.0</v>
      </c>
      <c r="B9098" s="4" t="str">
        <f>IFERROR(__xludf.DUMMYFUNCTION("""COMPUTED_VALUE"""),"C#;HTML/CSS;PHP;SQL;Other(s):")</f>
        <v>C#;HTML/CSS;PHP;SQL;Other(s):</v>
      </c>
    </row>
    <row r="9099">
      <c r="A9099" s="3">
        <v>9098.0</v>
      </c>
      <c r="B9099" s="4" t="str">
        <f>IFERROR(__xludf.DUMMYFUNCTION("""COMPUTED_VALUE"""),"C;C#;HTML/CSS;JavaScript;PHP;Python;SQL")</f>
        <v>C;C#;HTML/CSS;JavaScript;PHP;Python;SQL</v>
      </c>
    </row>
    <row r="9100">
      <c r="A9100" s="3">
        <v>9099.0</v>
      </c>
      <c r="B9100" s="4" t="str">
        <f>IFERROR(__xludf.DUMMYFUNCTION("""COMPUTED_VALUE"""),"Go;HTML/CSS;JavaScript;PHP;Python;SQL;TypeScript")</f>
        <v>Go;HTML/CSS;JavaScript;PHP;Python;SQL;TypeScript</v>
      </c>
    </row>
    <row r="9101">
      <c r="A9101" s="3">
        <v>9100.0</v>
      </c>
      <c r="B9101" s="4" t="str">
        <f>IFERROR(__xludf.DUMMYFUNCTION("""COMPUTED_VALUE"""),"Bash/Shell/PowerShell;Go;Java;Python")</f>
        <v>Bash/Shell/PowerShell;Go;Java;Python</v>
      </c>
    </row>
    <row r="9102">
      <c r="A9102" s="3">
        <v>9101.0</v>
      </c>
      <c r="B9102" s="4" t="str">
        <f>IFERROR(__xludf.DUMMYFUNCTION("""COMPUTED_VALUE"""),"C++;JavaScript;SQL;TypeScript")</f>
        <v>C++;JavaScript;SQL;TypeScript</v>
      </c>
    </row>
    <row r="9103">
      <c r="A9103" s="3">
        <v>9102.0</v>
      </c>
      <c r="B9103" s="4" t="str">
        <f>IFERROR(__xludf.DUMMYFUNCTION("""COMPUTED_VALUE"""),"Bash/Shell/PowerShell;Java;Python;Scala;SQL")</f>
        <v>Bash/Shell/PowerShell;Java;Python;Scala;SQL</v>
      </c>
    </row>
    <row r="9104">
      <c r="A9104" s="3">
        <v>9103.0</v>
      </c>
      <c r="B9104" s="4" t="str">
        <f>IFERROR(__xludf.DUMMYFUNCTION("""COMPUTED_VALUE"""),"Bash/Shell/PowerShell;Erlang;Go;HTML/CSS;JavaScript;PHP;Python;SQL")</f>
        <v>Bash/Shell/PowerShell;Erlang;Go;HTML/CSS;JavaScript;PHP;Python;SQL</v>
      </c>
    </row>
    <row r="9105">
      <c r="A9105" s="3">
        <v>9104.0</v>
      </c>
      <c r="B9105" s="4" t="str">
        <f>IFERROR(__xludf.DUMMYFUNCTION("""COMPUTED_VALUE"""),"Bash/Shell/PowerShell;C;Go;HTML/CSS;JavaScript;Python;SQL")</f>
        <v>Bash/Shell/PowerShell;C;Go;HTML/CSS;JavaScript;Python;SQL</v>
      </c>
    </row>
    <row r="9106">
      <c r="A9106" s="3">
        <v>9105.0</v>
      </c>
      <c r="B9106" s="4" t="str">
        <f>IFERROR(__xludf.DUMMYFUNCTION("""COMPUTED_VALUE"""),"Bash/Shell/PowerShell;Go;Java;Python;SQL")</f>
        <v>Bash/Shell/PowerShell;Go;Java;Python;SQL</v>
      </c>
    </row>
    <row r="9107">
      <c r="A9107" s="3">
        <v>9106.0</v>
      </c>
      <c r="B9107" s="4" t="str">
        <f>IFERROR(__xludf.DUMMYFUNCTION("""COMPUTED_VALUE"""),"HTML/CSS;JavaScript;PHP;SQL;TypeScript")</f>
        <v>HTML/CSS;JavaScript;PHP;SQL;TypeScript</v>
      </c>
    </row>
    <row r="9108">
      <c r="A9108" s="3">
        <v>9107.0</v>
      </c>
      <c r="B9108" s="4" t="str">
        <f>IFERROR(__xludf.DUMMYFUNCTION("""COMPUTED_VALUE"""),"Bash/Shell/PowerShell;HTML/CSS;Java;JavaScript;SQL;TypeScript")</f>
        <v>Bash/Shell/PowerShell;HTML/CSS;Java;JavaScript;SQL;TypeScript</v>
      </c>
    </row>
    <row r="9109">
      <c r="A9109" s="3">
        <v>9108.0</v>
      </c>
      <c r="B9109" s="4" t="str">
        <f>IFERROR(__xludf.DUMMYFUNCTION("""COMPUTED_VALUE"""),"C++;C#;HTML/CSS;Java")</f>
        <v>C++;C#;HTML/CSS;Java</v>
      </c>
    </row>
    <row r="9110">
      <c r="A9110" s="3">
        <v>9109.0</v>
      </c>
      <c r="B9110" s="4" t="str">
        <f>IFERROR(__xludf.DUMMYFUNCTION("""COMPUTED_VALUE"""),"Bash/Shell/PowerShell;C;C++;C#;Java;JavaScript;PHP;Python;SQL")</f>
        <v>Bash/Shell/PowerShell;C;C++;C#;Java;JavaScript;PHP;Python;SQL</v>
      </c>
    </row>
    <row r="9111">
      <c r="A9111" s="3">
        <v>9110.0</v>
      </c>
      <c r="B9111" s="4" t="str">
        <f>IFERROR(__xludf.DUMMYFUNCTION("""COMPUTED_VALUE"""),"Bash/Shell/PowerShell;C;C++;C#;Python")</f>
        <v>Bash/Shell/PowerShell;C;C++;C#;Python</v>
      </c>
    </row>
    <row r="9112">
      <c r="A9112" s="3">
        <v>9111.0</v>
      </c>
      <c r="B9112" s="4" t="str">
        <f>IFERROR(__xludf.DUMMYFUNCTION("""COMPUTED_VALUE"""),"Bash/Shell/PowerShell;C#")</f>
        <v>Bash/Shell/PowerShell;C#</v>
      </c>
    </row>
    <row r="9113">
      <c r="A9113" s="3">
        <v>9112.0</v>
      </c>
      <c r="B9113" s="4" t="str">
        <f>IFERROR(__xludf.DUMMYFUNCTION("""COMPUTED_VALUE"""),"HTML/CSS;JavaScript;PHP;Python;SQL")</f>
        <v>HTML/CSS;JavaScript;PHP;Python;SQL</v>
      </c>
    </row>
    <row r="9114">
      <c r="A9114" s="3">
        <v>9113.0</v>
      </c>
      <c r="B9114" s="4" t="str">
        <f>IFERROR(__xludf.DUMMYFUNCTION("""COMPUTED_VALUE"""),"C++;C#;HTML/CSS;JavaScript;PHP;SQL")</f>
        <v>C++;C#;HTML/CSS;JavaScript;PHP;SQL</v>
      </c>
    </row>
    <row r="9115">
      <c r="A9115" s="3">
        <v>9114.0</v>
      </c>
      <c r="B9115" s="4" t="str">
        <f>IFERROR(__xludf.DUMMYFUNCTION("""COMPUTED_VALUE"""),"HTML/CSS;JavaScript;PHP;SQL")</f>
        <v>HTML/CSS;JavaScript;PHP;SQL</v>
      </c>
    </row>
    <row r="9116">
      <c r="A9116" s="3">
        <v>9115.0</v>
      </c>
      <c r="B9116" s="4" t="str">
        <f>IFERROR(__xludf.DUMMYFUNCTION("""COMPUTED_VALUE"""),"HTML/CSS;JavaScript;Python")</f>
        <v>HTML/CSS;JavaScript;Python</v>
      </c>
    </row>
    <row r="9117">
      <c r="A9117" s="3">
        <v>9116.0</v>
      </c>
      <c r="B9117" s="4" t="str">
        <f>IFERROR(__xludf.DUMMYFUNCTION("""COMPUTED_VALUE"""),"C;C++;Java;Python")</f>
        <v>C;C++;Java;Python</v>
      </c>
    </row>
    <row r="9118">
      <c r="A9118" s="3">
        <v>9117.0</v>
      </c>
      <c r="B9118" s="4" t="str">
        <f>IFERROR(__xludf.DUMMYFUNCTION("""COMPUTED_VALUE"""),"Bash/Shell/PowerShell;Python;R;Other(s):")</f>
        <v>Bash/Shell/PowerShell;Python;R;Other(s):</v>
      </c>
    </row>
    <row r="9119">
      <c r="A9119" s="3">
        <v>9118.0</v>
      </c>
      <c r="B9119" s="4" t="str">
        <f>IFERROR(__xludf.DUMMYFUNCTION("""COMPUTED_VALUE"""),"Assembly;Bash/Shell/PowerShell;C;C++;HTML/CSS;JavaScript;Python;SQL;Other(s):")</f>
        <v>Assembly;Bash/Shell/PowerShell;C;C++;HTML/CSS;JavaScript;Python;SQL;Other(s):</v>
      </c>
    </row>
    <row r="9120">
      <c r="A9120" s="3">
        <v>9119.0</v>
      </c>
      <c r="B9120" s="4" t="str">
        <f>IFERROR(__xludf.DUMMYFUNCTION("""COMPUTED_VALUE"""),"HTML/CSS;JavaScript;PHP")</f>
        <v>HTML/CSS;JavaScript;PHP</v>
      </c>
    </row>
    <row r="9121">
      <c r="A9121" s="3">
        <v>9120.0</v>
      </c>
      <c r="B9121" s="4" t="str">
        <f>IFERROR(__xludf.DUMMYFUNCTION("""COMPUTED_VALUE"""),"Go;PHP;SQL")</f>
        <v>Go;PHP;SQL</v>
      </c>
    </row>
    <row r="9122">
      <c r="A9122" s="3">
        <v>9121.0</v>
      </c>
      <c r="B9122" s="4" t="str">
        <f>IFERROR(__xludf.DUMMYFUNCTION("""COMPUTED_VALUE"""),"Bash/Shell/PowerShell;C;Go;HTML/CSS;Java;JavaScript;Kotlin;Python;R;Ruby;Scala;SQL;TypeScript")</f>
        <v>Bash/Shell/PowerShell;C;Go;HTML/CSS;Java;JavaScript;Kotlin;Python;R;Ruby;Scala;SQL;TypeScript</v>
      </c>
    </row>
    <row r="9123">
      <c r="A9123" s="3">
        <v>9122.0</v>
      </c>
      <c r="B9123" s="4" t="str">
        <f>IFERROR(__xludf.DUMMYFUNCTION("""COMPUTED_VALUE"""),"Bash/Shell/PowerShell;Go;HTML/CSS;Java;JavaScript;Python;Other(s):")</f>
        <v>Bash/Shell/PowerShell;Go;HTML/CSS;Java;JavaScript;Python;Other(s):</v>
      </c>
    </row>
    <row r="9124">
      <c r="A9124" s="3">
        <v>9123.0</v>
      </c>
      <c r="B9124" s="4" t="str">
        <f>IFERROR(__xludf.DUMMYFUNCTION("""COMPUTED_VALUE"""),"Bash/Shell/PowerShell;C;C++;C#;HTML/CSS;JavaScript;PHP;Python;SQL")</f>
        <v>Bash/Shell/PowerShell;C;C++;C#;HTML/CSS;JavaScript;PHP;Python;SQL</v>
      </c>
    </row>
    <row r="9125">
      <c r="A9125" s="3">
        <v>9124.0</v>
      </c>
      <c r="B9125" s="4" t="str">
        <f>IFERROR(__xludf.DUMMYFUNCTION("""COMPUTED_VALUE"""),"Bash/Shell/PowerShell;HTML/CSS;JavaScript;PHP;Swift")</f>
        <v>Bash/Shell/PowerShell;HTML/CSS;JavaScript;PHP;Swift</v>
      </c>
    </row>
    <row r="9126">
      <c r="A9126" s="3">
        <v>9125.0</v>
      </c>
      <c r="B9126" s="4" t="str">
        <f>IFERROR(__xludf.DUMMYFUNCTION("""COMPUTED_VALUE"""),"HTML/CSS;JavaScript;PHP;SQL")</f>
        <v>HTML/CSS;JavaScript;PHP;SQL</v>
      </c>
    </row>
    <row r="9127">
      <c r="A9127" s="3">
        <v>9126.0</v>
      </c>
      <c r="B9127" s="4" t="str">
        <f>IFERROR(__xludf.DUMMYFUNCTION("""COMPUTED_VALUE"""),"Bash/Shell/PowerShell;C;C++;C#;Elixir;Go;HTML/CSS;Java;JavaScript;PHP;Python;Rust;SQL;TypeScript;Other(s):")</f>
        <v>Bash/Shell/PowerShell;C;C++;C#;Elixir;Go;HTML/CSS;Java;JavaScript;PHP;Python;Rust;SQL;TypeScript;Other(s):</v>
      </c>
    </row>
    <row r="9128">
      <c r="A9128" s="3">
        <v>9127.0</v>
      </c>
      <c r="B9128" s="4" t="str">
        <f>IFERROR(__xludf.DUMMYFUNCTION("""COMPUTED_VALUE"""),"HTML/CSS;Java;JavaScript;PHP;Python;SQL")</f>
        <v>HTML/CSS;Java;JavaScript;PHP;Python;SQL</v>
      </c>
    </row>
    <row r="9129">
      <c r="A9129" s="3">
        <v>9128.0</v>
      </c>
      <c r="B9129" s="4" t="str">
        <f>IFERROR(__xludf.DUMMYFUNCTION("""COMPUTED_VALUE"""),"Go;Rust")</f>
        <v>Go;Rust</v>
      </c>
    </row>
    <row r="9130">
      <c r="A9130" s="3">
        <v>9129.0</v>
      </c>
      <c r="B9130" s="4" t="str">
        <f>IFERROR(__xludf.DUMMYFUNCTION("""COMPUTED_VALUE"""),"Bash/Shell/PowerShell;HTML/CSS;JavaScript;Python")</f>
        <v>Bash/Shell/PowerShell;HTML/CSS;JavaScript;Python</v>
      </c>
    </row>
    <row r="9131">
      <c r="A9131" s="3">
        <v>9130.0</v>
      </c>
      <c r="B9131" s="4" t="str">
        <f>IFERROR(__xludf.DUMMYFUNCTION("""COMPUTED_VALUE"""),"Assembly;Bash/Shell/PowerShell;C;C++;C#;Dart;HTML/CSS;JavaScript;PHP;Python;SQL;VBA")</f>
        <v>Assembly;Bash/Shell/PowerShell;C;C++;C#;Dart;HTML/CSS;JavaScript;PHP;Python;SQL;VBA</v>
      </c>
    </row>
    <row r="9132">
      <c r="A9132" s="3">
        <v>9131.0</v>
      </c>
      <c r="B9132" s="4" t="str">
        <f>IFERROR(__xludf.DUMMYFUNCTION("""COMPUTED_VALUE"""),"Bash/Shell/PowerShell;Erlang;Java;Scala;SQL")</f>
        <v>Bash/Shell/PowerShell;Erlang;Java;Scala;SQL</v>
      </c>
    </row>
    <row r="9133">
      <c r="A9133" s="3">
        <v>9132.0</v>
      </c>
      <c r="B9133" s="4" t="str">
        <f>IFERROR(__xludf.DUMMYFUNCTION("""COMPUTED_VALUE"""),"Python")</f>
        <v>Python</v>
      </c>
    </row>
    <row r="9134">
      <c r="A9134" s="3">
        <v>9133.0</v>
      </c>
      <c r="B9134" s="4" t="str">
        <f>IFERROR(__xludf.DUMMYFUNCTION("""COMPUTED_VALUE"""),"C#;HTML/CSS;JavaScript;SQL;TypeScript")</f>
        <v>C#;HTML/CSS;JavaScript;SQL;TypeScript</v>
      </c>
    </row>
    <row r="9135">
      <c r="A9135" s="3">
        <v>9134.0</v>
      </c>
      <c r="B9135" s="4" t="str">
        <f>IFERROR(__xludf.DUMMYFUNCTION("""COMPUTED_VALUE"""),"HTML/CSS;PHP;SQL")</f>
        <v>HTML/CSS;PHP;SQL</v>
      </c>
    </row>
    <row r="9136">
      <c r="A9136" s="3">
        <v>9135.0</v>
      </c>
      <c r="B9136" s="4" t="str">
        <f>IFERROR(__xludf.DUMMYFUNCTION("""COMPUTED_VALUE"""),"C;Java;Python;R;SQL")</f>
        <v>C;Java;Python;R;SQL</v>
      </c>
    </row>
    <row r="9137">
      <c r="A9137" s="3">
        <v>9136.0</v>
      </c>
      <c r="B9137" s="4" t="str">
        <f>IFERROR(__xludf.DUMMYFUNCTION("""COMPUTED_VALUE"""),"Bash/Shell/PowerShell;C#;SQL")</f>
        <v>Bash/Shell/PowerShell;C#;SQL</v>
      </c>
    </row>
    <row r="9138">
      <c r="A9138" s="3">
        <v>9137.0</v>
      </c>
      <c r="B9138" s="4" t="str">
        <f>IFERROR(__xludf.DUMMYFUNCTION("""COMPUTED_VALUE"""),"Bash/Shell/PowerShell;C;C++;Go;JavaScript;Python;TypeScript")</f>
        <v>Bash/Shell/PowerShell;C;C++;Go;JavaScript;Python;TypeScript</v>
      </c>
    </row>
    <row r="9139">
      <c r="A9139" s="3">
        <v>9138.0</v>
      </c>
      <c r="B9139" s="4" t="str">
        <f>IFERROR(__xludf.DUMMYFUNCTION("""COMPUTED_VALUE"""),"Bash/Shell/PowerShell;C#")</f>
        <v>Bash/Shell/PowerShell;C#</v>
      </c>
    </row>
    <row r="9140">
      <c r="A9140" s="3">
        <v>9139.0</v>
      </c>
      <c r="B9140" s="4" t="str">
        <f>IFERROR(__xludf.DUMMYFUNCTION("""COMPUTED_VALUE"""),"C;HTML/CSS;JavaScript;TypeScript")</f>
        <v>C;HTML/CSS;JavaScript;TypeScript</v>
      </c>
    </row>
    <row r="9141">
      <c r="A9141" s="3">
        <v>9140.0</v>
      </c>
      <c r="B9141" s="4" t="str">
        <f>IFERROR(__xludf.DUMMYFUNCTION("""COMPUTED_VALUE"""),"C;C++;C#")</f>
        <v>C;C++;C#</v>
      </c>
    </row>
    <row r="9142">
      <c r="A9142" s="3">
        <v>9141.0</v>
      </c>
      <c r="B9142" s="4" t="str">
        <f>IFERROR(__xludf.DUMMYFUNCTION("""COMPUTED_VALUE"""),"C;C++;HTML/CSS;Java;JavaScript;Ruby;SQL;VBA")</f>
        <v>C;C++;HTML/CSS;Java;JavaScript;Ruby;SQL;VBA</v>
      </c>
    </row>
    <row r="9143">
      <c r="A9143" s="3">
        <v>9142.0</v>
      </c>
      <c r="B9143" s="4" t="str">
        <f>IFERROR(__xludf.DUMMYFUNCTION("""COMPUTED_VALUE"""),"Bash/Shell/PowerShell;C;Go;HTML/CSS;JavaScript;PHP;Python;SQL;Other(s):")</f>
        <v>Bash/Shell/PowerShell;C;Go;HTML/CSS;JavaScript;PHP;Python;SQL;Other(s):</v>
      </c>
    </row>
    <row r="9144">
      <c r="A9144" s="3">
        <v>9143.0</v>
      </c>
      <c r="B9144" s="4" t="str">
        <f>IFERROR(__xludf.DUMMYFUNCTION("""COMPUTED_VALUE"""),"Bash/Shell/PowerShell;HTML/CSS;JavaScript;PHP;Python;SQL")</f>
        <v>Bash/Shell/PowerShell;HTML/CSS;JavaScript;PHP;Python;SQL</v>
      </c>
    </row>
    <row r="9145">
      <c r="A9145" s="3">
        <v>9144.0</v>
      </c>
      <c r="B9145" s="4" t="str">
        <f>IFERROR(__xludf.DUMMYFUNCTION("""COMPUTED_VALUE"""),"C#;HTML/CSS;Java")</f>
        <v>C#;HTML/CSS;Java</v>
      </c>
    </row>
    <row r="9146">
      <c r="A9146" s="3">
        <v>9145.0</v>
      </c>
      <c r="B9146" s="4" t="str">
        <f>IFERROR(__xludf.DUMMYFUNCTION("""COMPUTED_VALUE"""),"Bash/Shell/PowerShell;C#;HTML/CSS;JavaScript;Ruby;SQL;VBA")</f>
        <v>Bash/Shell/PowerShell;C#;HTML/CSS;JavaScript;Ruby;SQL;VBA</v>
      </c>
    </row>
    <row r="9147">
      <c r="A9147" s="3">
        <v>9146.0</v>
      </c>
      <c r="B9147" s="4" t="str">
        <f>IFERROR(__xludf.DUMMYFUNCTION("""COMPUTED_VALUE"""),"HTML/CSS;JavaScript")</f>
        <v>HTML/CSS;JavaScript</v>
      </c>
    </row>
    <row r="9148">
      <c r="A9148" s="3">
        <v>9147.0</v>
      </c>
      <c r="B9148" s="4" t="str">
        <f>IFERROR(__xludf.DUMMYFUNCTION("""COMPUTED_VALUE"""),"HTML/CSS;Java;JavaScript;Python;R")</f>
        <v>HTML/CSS;Java;JavaScript;Python;R</v>
      </c>
    </row>
    <row r="9149">
      <c r="A9149" s="3">
        <v>9148.0</v>
      </c>
      <c r="B9149" s="4" t="str">
        <f>IFERROR(__xludf.DUMMYFUNCTION("""COMPUTED_VALUE"""),"C#;HTML/CSS;JavaScript;PHP;SQL;TypeScript")</f>
        <v>C#;HTML/CSS;JavaScript;PHP;SQL;TypeScript</v>
      </c>
    </row>
    <row r="9150">
      <c r="A9150" s="3">
        <v>9149.0</v>
      </c>
      <c r="B9150" s="4" t="str">
        <f>IFERROR(__xludf.DUMMYFUNCTION("""COMPUTED_VALUE"""),"Bash/Shell/PowerShell;C++;C#;Python;Scala;SQL")</f>
        <v>Bash/Shell/PowerShell;C++;C#;Python;Scala;SQL</v>
      </c>
    </row>
    <row r="9151">
      <c r="A9151" s="3">
        <v>9150.0</v>
      </c>
      <c r="B9151" s="4" t="str">
        <f>IFERROR(__xludf.DUMMYFUNCTION("""COMPUTED_VALUE"""),"Bash/Shell/PowerShell;C#;HTML/CSS;JavaScript;PHP;Python;Ruby;SQL")</f>
        <v>Bash/Shell/PowerShell;C#;HTML/CSS;JavaScript;PHP;Python;Ruby;SQL</v>
      </c>
    </row>
    <row r="9152">
      <c r="A9152" s="3">
        <v>9151.0</v>
      </c>
      <c r="B9152" s="4" t="str">
        <f>IFERROR(__xludf.DUMMYFUNCTION("""COMPUTED_VALUE"""),"Bash/Shell/PowerShell;Java;JavaScript;Ruby;SQL")</f>
        <v>Bash/Shell/PowerShell;Java;JavaScript;Ruby;SQL</v>
      </c>
    </row>
    <row r="9153">
      <c r="A9153" s="3">
        <v>9152.0</v>
      </c>
      <c r="B9153" s="4" t="str">
        <f>IFERROR(__xludf.DUMMYFUNCTION("""COMPUTED_VALUE"""),"C#;Go;HTML/CSS;Java;JavaScript;PHP;Python;SQL")</f>
        <v>C#;Go;HTML/CSS;Java;JavaScript;PHP;Python;SQL</v>
      </c>
    </row>
    <row r="9154">
      <c r="A9154" s="3">
        <v>9153.0</v>
      </c>
      <c r="B9154" s="4" t="str">
        <f>IFERROR(__xludf.DUMMYFUNCTION("""COMPUTED_VALUE"""),"Elixir;Erlang;HTML/CSS;JavaScript;PHP;SQL;VBA")</f>
        <v>Elixir;Erlang;HTML/CSS;JavaScript;PHP;SQL;VBA</v>
      </c>
    </row>
    <row r="9155">
      <c r="A9155" s="3">
        <v>9154.0</v>
      </c>
      <c r="B9155" s="4" t="str">
        <f>IFERROR(__xludf.DUMMYFUNCTION("""COMPUTED_VALUE"""),"C#")</f>
        <v>C#</v>
      </c>
    </row>
    <row r="9156">
      <c r="A9156" s="3">
        <v>9155.0</v>
      </c>
      <c r="B9156" s="4" t="str">
        <f>IFERROR(__xludf.DUMMYFUNCTION("""COMPUTED_VALUE"""),"C#")</f>
        <v>C#</v>
      </c>
    </row>
    <row r="9157">
      <c r="A9157" s="3">
        <v>9156.0</v>
      </c>
      <c r="B9157" s="4" t="str">
        <f>IFERROR(__xludf.DUMMYFUNCTION("""COMPUTED_VALUE"""),"Bash/Shell/PowerShell;C#;HTML/CSS;JavaScript;TypeScript")</f>
        <v>Bash/Shell/PowerShell;C#;HTML/CSS;JavaScript;TypeScript</v>
      </c>
    </row>
    <row r="9158">
      <c r="A9158" s="3">
        <v>9157.0</v>
      </c>
      <c r="B9158" s="4" t="str">
        <f>IFERROR(__xludf.DUMMYFUNCTION("""COMPUTED_VALUE"""),"C#;JavaScript;TypeScript")</f>
        <v>C#;JavaScript;TypeScript</v>
      </c>
    </row>
    <row r="9159">
      <c r="A9159" s="3">
        <v>9158.0</v>
      </c>
      <c r="B9159" s="4" t="str">
        <f>IFERROR(__xludf.DUMMYFUNCTION("""COMPUTED_VALUE"""),"HTML/CSS;JavaScript;TypeScript")</f>
        <v>HTML/CSS;JavaScript;TypeScript</v>
      </c>
    </row>
    <row r="9160">
      <c r="A9160" s="3">
        <v>9159.0</v>
      </c>
      <c r="B9160" s="4" t="str">
        <f>IFERROR(__xludf.DUMMYFUNCTION("""COMPUTED_VALUE"""),"HTML/CSS;JavaScript;PHP;SQL")</f>
        <v>HTML/CSS;JavaScript;PHP;SQL</v>
      </c>
    </row>
    <row r="9161">
      <c r="A9161" s="3">
        <v>9160.0</v>
      </c>
      <c r="B9161" s="4" t="str">
        <f>IFERROR(__xludf.DUMMYFUNCTION("""COMPUTED_VALUE"""),"HTML/CSS;JavaScript;PHP;SQL")</f>
        <v>HTML/CSS;JavaScript;PHP;SQL</v>
      </c>
    </row>
    <row r="9162">
      <c r="A9162" s="3">
        <v>9161.0</v>
      </c>
      <c r="B9162" s="4" t="str">
        <f>IFERROR(__xludf.DUMMYFUNCTION("""COMPUTED_VALUE"""),"Bash/Shell/PowerShell;HTML/CSS;JavaScript;TypeScript")</f>
        <v>Bash/Shell/PowerShell;HTML/CSS;JavaScript;TypeScript</v>
      </c>
    </row>
    <row r="9163">
      <c r="A9163" s="3">
        <v>9162.0</v>
      </c>
      <c r="B9163" s="4" t="str">
        <f>IFERROR(__xludf.DUMMYFUNCTION("""COMPUTED_VALUE"""),"Python;SQL")</f>
        <v>Python;SQL</v>
      </c>
    </row>
    <row r="9164">
      <c r="A9164" s="3">
        <v>9163.0</v>
      </c>
      <c r="B9164" s="4" t="str">
        <f>IFERROR(__xludf.DUMMYFUNCTION("""COMPUTED_VALUE"""),"Assembly;Bash/Shell/PowerShell;C#;HTML/CSS;Java;JavaScript;SQL;VBA")</f>
        <v>Assembly;Bash/Shell/PowerShell;C#;HTML/CSS;Java;JavaScript;SQL;VBA</v>
      </c>
    </row>
    <row r="9165">
      <c r="A9165" s="3">
        <v>9164.0</v>
      </c>
      <c r="B9165" s="4" t="str">
        <f>IFERROR(__xludf.DUMMYFUNCTION("""COMPUTED_VALUE"""),"C;HTML/CSS;JavaScript;Other(s):")</f>
        <v>C;HTML/CSS;JavaScript;Other(s):</v>
      </c>
    </row>
    <row r="9166">
      <c r="A9166" s="3">
        <v>9165.0</v>
      </c>
      <c r="B9166" s="4" t="str">
        <f>IFERROR(__xludf.DUMMYFUNCTION("""COMPUTED_VALUE"""),"HTML/CSS;JavaScript;Python;Scala;SQL;TypeScript")</f>
        <v>HTML/CSS;JavaScript;Python;Scala;SQL;TypeScript</v>
      </c>
    </row>
    <row r="9167">
      <c r="A9167" s="3">
        <v>9166.0</v>
      </c>
      <c r="B9167" s="4" t="str">
        <f>IFERROR(__xludf.DUMMYFUNCTION("""COMPUTED_VALUE"""),"Bash/Shell/PowerShell;Python")</f>
        <v>Bash/Shell/PowerShell;Python</v>
      </c>
    </row>
    <row r="9168">
      <c r="A9168" s="3">
        <v>9167.0</v>
      </c>
      <c r="B9168" s="4" t="str">
        <f>IFERROR(__xludf.DUMMYFUNCTION("""COMPUTED_VALUE"""),"Bash/Shell/PowerShell;C#;HTML/CSS;SQL;VBA")</f>
        <v>Bash/Shell/PowerShell;C#;HTML/CSS;SQL;VBA</v>
      </c>
    </row>
    <row r="9169">
      <c r="A9169" s="3">
        <v>9168.0</v>
      </c>
      <c r="B9169" s="4" t="str">
        <f>IFERROR(__xludf.DUMMYFUNCTION("""COMPUTED_VALUE"""),"Bash/Shell/PowerShell;C;HTML/CSS;JavaScript;Python;SQL")</f>
        <v>Bash/Shell/PowerShell;C;HTML/CSS;JavaScript;Python;SQL</v>
      </c>
    </row>
    <row r="9170">
      <c r="A9170" s="3">
        <v>9169.0</v>
      </c>
      <c r="B9170" s="4" t="str">
        <f>IFERROR(__xludf.DUMMYFUNCTION("""COMPUTED_VALUE"""),"Bash/Shell/PowerShell;HTML/CSS;Java;JavaScript;SQL")</f>
        <v>Bash/Shell/PowerShell;HTML/CSS;Java;JavaScript;SQL</v>
      </c>
    </row>
    <row r="9171">
      <c r="A9171" s="3">
        <v>9170.0</v>
      </c>
      <c r="B9171" s="4" t="str">
        <f>IFERROR(__xludf.DUMMYFUNCTION("""COMPUTED_VALUE"""),"HTML/CSS;Java;SQL")</f>
        <v>HTML/CSS;Java;SQL</v>
      </c>
    </row>
    <row r="9172">
      <c r="A9172" s="3">
        <v>9171.0</v>
      </c>
      <c r="B9172" s="4" t="str">
        <f>IFERROR(__xludf.DUMMYFUNCTION("""COMPUTED_VALUE"""),"Bash/Shell/PowerShell;HTML/CSS;Java;JavaScript;Ruby;SQL;TypeScript")</f>
        <v>Bash/Shell/PowerShell;HTML/CSS;Java;JavaScript;Ruby;SQL;TypeScript</v>
      </c>
    </row>
    <row r="9173">
      <c r="A9173" s="3">
        <v>9172.0</v>
      </c>
      <c r="B9173" s="4" t="str">
        <f>IFERROR(__xludf.DUMMYFUNCTION("""COMPUTED_VALUE"""),"C++;HTML/CSS;JavaScript;PHP;Python")</f>
        <v>C++;HTML/CSS;JavaScript;PHP;Python</v>
      </c>
    </row>
    <row r="9174">
      <c r="A9174" s="3">
        <v>9173.0</v>
      </c>
      <c r="B9174" s="4" t="str">
        <f>IFERROR(__xludf.DUMMYFUNCTION("""COMPUTED_VALUE"""),"HTML/CSS;JavaScript")</f>
        <v>HTML/CSS;JavaScript</v>
      </c>
    </row>
    <row r="9175">
      <c r="A9175" s="3">
        <v>9174.0</v>
      </c>
      <c r="B9175" s="4" t="str">
        <f>IFERROR(__xludf.DUMMYFUNCTION("""COMPUTED_VALUE"""),"C#;HTML/CSS;JavaScript;PHP;Python;SQL")</f>
        <v>C#;HTML/CSS;JavaScript;PHP;Python;SQL</v>
      </c>
    </row>
    <row r="9176">
      <c r="A9176" s="3">
        <v>9175.0</v>
      </c>
      <c r="B9176" s="4" t="str">
        <f>IFERROR(__xludf.DUMMYFUNCTION("""COMPUTED_VALUE"""),"Bash/Shell/PowerShell;HTML/CSS;Java;JavaScript;Objective-C;SQL;TypeScript")</f>
        <v>Bash/Shell/PowerShell;HTML/CSS;Java;JavaScript;Objective-C;SQL;TypeScript</v>
      </c>
    </row>
    <row r="9177">
      <c r="A9177" s="3">
        <v>9176.0</v>
      </c>
      <c r="B9177" s="4" t="str">
        <f>IFERROR(__xludf.DUMMYFUNCTION("""COMPUTED_VALUE"""),"Java")</f>
        <v>Java</v>
      </c>
    </row>
    <row r="9178">
      <c r="A9178" s="3">
        <v>9177.0</v>
      </c>
      <c r="B9178" s="4" t="str">
        <f>IFERROR(__xludf.DUMMYFUNCTION("""COMPUTED_VALUE"""),"Bash/Shell/PowerShell;C#;HTML/CSS;Java;JavaScript")</f>
        <v>Bash/Shell/PowerShell;C#;HTML/CSS;Java;JavaScript</v>
      </c>
    </row>
    <row r="9179">
      <c r="A9179" s="3">
        <v>9178.0</v>
      </c>
      <c r="B9179" s="4" t="str">
        <f>IFERROR(__xludf.DUMMYFUNCTION("""COMPUTED_VALUE"""),"Bash/Shell/PowerShell;C;C++;Python;SQL")</f>
        <v>Bash/Shell/PowerShell;C;C++;Python;SQL</v>
      </c>
    </row>
    <row r="9180">
      <c r="A9180" s="3">
        <v>9179.0</v>
      </c>
      <c r="B9180" s="4" t="str">
        <f>IFERROR(__xludf.DUMMYFUNCTION("""COMPUTED_VALUE"""),"Assembly;Bash/Shell/PowerShell;C;C++;Dart;Elixir;Go;HTML/CSS;JavaScript;Ruby;SQL")</f>
        <v>Assembly;Bash/Shell/PowerShell;C;C++;Dart;Elixir;Go;HTML/CSS;JavaScript;Ruby;SQL</v>
      </c>
    </row>
    <row r="9181">
      <c r="A9181" s="3">
        <v>9180.0</v>
      </c>
      <c r="B9181" s="4" t="str">
        <f>IFERROR(__xludf.DUMMYFUNCTION("""COMPUTED_VALUE"""),"JavaScript;PHP;SQL")</f>
        <v>JavaScript;PHP;SQL</v>
      </c>
    </row>
    <row r="9182">
      <c r="A9182" s="3">
        <v>9181.0</v>
      </c>
      <c r="B9182" s="4" t="str">
        <f>IFERROR(__xludf.DUMMYFUNCTION("""COMPUTED_VALUE"""),"Assembly;C#;HTML/CSS;Java")</f>
        <v>Assembly;C#;HTML/CSS;Java</v>
      </c>
    </row>
    <row r="9183">
      <c r="A9183" s="3">
        <v>9182.0</v>
      </c>
      <c r="B9183" s="4" t="str">
        <f>IFERROR(__xludf.DUMMYFUNCTION("""COMPUTED_VALUE"""),"C#;HTML/CSS;Java;JavaScript;SQL;TypeScript")</f>
        <v>C#;HTML/CSS;Java;JavaScript;SQL;TypeScript</v>
      </c>
    </row>
    <row r="9184">
      <c r="A9184" s="3">
        <v>9183.0</v>
      </c>
      <c r="B9184" s="4" t="str">
        <f>IFERROR(__xludf.DUMMYFUNCTION("""COMPUTED_VALUE"""),"HTML/CSS;JavaScript;Python")</f>
        <v>HTML/CSS;JavaScript;Python</v>
      </c>
    </row>
    <row r="9185">
      <c r="A9185" s="3">
        <v>9184.0</v>
      </c>
      <c r="B9185" s="4" t="str">
        <f>IFERROR(__xludf.DUMMYFUNCTION("""COMPUTED_VALUE"""),"HTML/CSS;JavaScript;PHP;SQL;TypeScript")</f>
        <v>HTML/CSS;JavaScript;PHP;SQL;TypeScript</v>
      </c>
    </row>
    <row r="9186">
      <c r="A9186" s="3">
        <v>9185.0</v>
      </c>
      <c r="B9186" s="4" t="str">
        <f>IFERROR(__xludf.DUMMYFUNCTION("""COMPUTED_VALUE"""),"C#;JavaScript;SQL")</f>
        <v>C#;JavaScript;SQL</v>
      </c>
    </row>
    <row r="9187">
      <c r="A9187" s="3">
        <v>9186.0</v>
      </c>
      <c r="B9187" s="4" t="str">
        <f>IFERROR(__xludf.DUMMYFUNCTION("""COMPUTED_VALUE"""),"Bash/Shell/PowerShell;HTML/CSS;Java;JavaScript;PHP;SQL;TypeScript")</f>
        <v>Bash/Shell/PowerShell;HTML/CSS;Java;JavaScript;PHP;SQL;TypeScript</v>
      </c>
    </row>
    <row r="9188">
      <c r="A9188" s="3">
        <v>9187.0</v>
      </c>
      <c r="B9188" s="4" t="str">
        <f>IFERROR(__xludf.DUMMYFUNCTION("""COMPUTED_VALUE"""),"Clojure;HTML/CSS;Java;JavaScript")</f>
        <v>Clojure;HTML/CSS;Java;JavaScript</v>
      </c>
    </row>
    <row r="9189">
      <c r="A9189" s="3">
        <v>9188.0</v>
      </c>
      <c r="B9189" s="4" t="str">
        <f>IFERROR(__xludf.DUMMYFUNCTION("""COMPUTED_VALUE"""),"C#;HTML/CSS;JavaScript;PHP;SQL")</f>
        <v>C#;HTML/CSS;JavaScript;PHP;SQL</v>
      </c>
    </row>
    <row r="9190">
      <c r="A9190" s="3">
        <v>9189.0</v>
      </c>
      <c r="B9190" s="4" t="str">
        <f>IFERROR(__xludf.DUMMYFUNCTION("""COMPUTED_VALUE"""),"Bash/Shell/PowerShell;C++")</f>
        <v>Bash/Shell/PowerShell;C++</v>
      </c>
    </row>
    <row r="9191">
      <c r="A9191" s="3">
        <v>9190.0</v>
      </c>
      <c r="B9191" s="4" t="str">
        <f>IFERROR(__xludf.DUMMYFUNCTION("""COMPUTED_VALUE"""),"C;Python")</f>
        <v>C;Python</v>
      </c>
    </row>
    <row r="9192">
      <c r="A9192" s="3">
        <v>9191.0</v>
      </c>
      <c r="B9192" s="4" t="str">
        <f>IFERROR(__xludf.DUMMYFUNCTION("""COMPUTED_VALUE"""),"Bash/Shell/PowerShell;C#;HTML/CSS;JavaScript;SQL;TypeScript")</f>
        <v>Bash/Shell/PowerShell;C#;HTML/CSS;JavaScript;SQL;TypeScript</v>
      </c>
    </row>
    <row r="9193">
      <c r="A9193" s="3">
        <v>9192.0</v>
      </c>
      <c r="B9193" s="4" t="str">
        <f>IFERROR(__xludf.DUMMYFUNCTION("""COMPUTED_VALUE"""),"C;C++")</f>
        <v>C;C++</v>
      </c>
    </row>
    <row r="9194">
      <c r="A9194" s="3">
        <v>9193.0</v>
      </c>
      <c r="B9194" s="4" t="str">
        <f>IFERROR(__xludf.DUMMYFUNCTION("""COMPUTED_VALUE"""),"HTML/CSS;JavaScript;PHP;SQL")</f>
        <v>HTML/CSS;JavaScript;PHP;SQL</v>
      </c>
    </row>
    <row r="9195">
      <c r="A9195" s="3">
        <v>9194.0</v>
      </c>
      <c r="B9195" s="4" t="str">
        <f>IFERROR(__xludf.DUMMYFUNCTION("""COMPUTED_VALUE"""),"Bash/Shell/PowerShell;C#;HTML/CSS;Java;JavaScript;PHP;Python;SQL;TypeScript")</f>
        <v>Bash/Shell/PowerShell;C#;HTML/CSS;Java;JavaScript;PHP;Python;SQL;TypeScript</v>
      </c>
    </row>
    <row r="9196">
      <c r="A9196" s="3">
        <v>9195.0</v>
      </c>
      <c r="B9196" s="4" t="str">
        <f>IFERROR(__xludf.DUMMYFUNCTION("""COMPUTED_VALUE"""),"Bash/Shell/PowerShell;C#;HTML/CSS;JavaScript;PHP;SQL;TypeScript")</f>
        <v>Bash/Shell/PowerShell;C#;HTML/CSS;JavaScript;PHP;SQL;TypeScript</v>
      </c>
    </row>
    <row r="9197">
      <c r="A9197" s="3">
        <v>9196.0</v>
      </c>
      <c r="B9197" s="4" t="str">
        <f>IFERROR(__xludf.DUMMYFUNCTION("""COMPUTED_VALUE"""),"C#;HTML/CSS;JavaScript;SQL")</f>
        <v>C#;HTML/CSS;JavaScript;SQL</v>
      </c>
    </row>
    <row r="9198">
      <c r="A9198" s="3">
        <v>9197.0</v>
      </c>
      <c r="B9198" s="4" t="str">
        <f>IFERROR(__xludf.DUMMYFUNCTION("""COMPUTED_VALUE"""),"C;Java")</f>
        <v>C;Java</v>
      </c>
    </row>
    <row r="9199">
      <c r="A9199" s="3">
        <v>9198.0</v>
      </c>
      <c r="B9199" s="4" t="str">
        <f>IFERROR(__xludf.DUMMYFUNCTION("""COMPUTED_VALUE"""),"C++;C#;HTML/CSS;JavaScript;PHP;SQL;TypeScript;VBA")</f>
        <v>C++;C#;HTML/CSS;JavaScript;PHP;SQL;TypeScript;VBA</v>
      </c>
    </row>
    <row r="9200">
      <c r="A9200" s="3">
        <v>9199.0</v>
      </c>
      <c r="B9200" s="4" t="str">
        <f>IFERROR(__xludf.DUMMYFUNCTION("""COMPUTED_VALUE"""),"Objective-C;Swift")</f>
        <v>Objective-C;Swift</v>
      </c>
    </row>
    <row r="9201">
      <c r="A9201" s="3">
        <v>9200.0</v>
      </c>
      <c r="B9201" s="4" t="str">
        <f>IFERROR(__xludf.DUMMYFUNCTION("""COMPUTED_VALUE"""),"Assembly;Bash/Shell/PowerShell;C;C++;C#;HTML/CSS;Java;PHP;Python;SQL")</f>
        <v>Assembly;Bash/Shell/PowerShell;C;C++;C#;HTML/CSS;Java;PHP;Python;SQL</v>
      </c>
    </row>
    <row r="9202">
      <c r="A9202" s="3">
        <v>9201.0</v>
      </c>
      <c r="B9202" s="4" t="str">
        <f>IFERROR(__xludf.DUMMYFUNCTION("""COMPUTED_VALUE"""),"Bash/Shell/PowerShell;C#;HTML/CSS;JavaScript;SQL")</f>
        <v>Bash/Shell/PowerShell;C#;HTML/CSS;JavaScript;SQL</v>
      </c>
    </row>
    <row r="9203">
      <c r="A9203" s="3">
        <v>9202.0</v>
      </c>
      <c r="B9203" s="4" t="str">
        <f>IFERROR(__xludf.DUMMYFUNCTION("""COMPUTED_VALUE"""),"Bash/Shell/PowerShell;Erlang;Go;HTML/CSS;JavaScript;Python;TypeScript")</f>
        <v>Bash/Shell/PowerShell;Erlang;Go;HTML/CSS;JavaScript;Python;TypeScript</v>
      </c>
    </row>
    <row r="9204">
      <c r="A9204" s="3">
        <v>9203.0</v>
      </c>
      <c r="B9204" s="4" t="str">
        <f>IFERROR(__xludf.DUMMYFUNCTION("""COMPUTED_VALUE"""),"Assembly;Java;Python")</f>
        <v>Assembly;Java;Python</v>
      </c>
    </row>
    <row r="9205">
      <c r="A9205" s="3">
        <v>9204.0</v>
      </c>
      <c r="B9205" s="4" t="str">
        <f>IFERROR(__xludf.DUMMYFUNCTION("""COMPUTED_VALUE"""),"C++;Java;TypeScript")</f>
        <v>C++;Java;TypeScript</v>
      </c>
    </row>
    <row r="9206">
      <c r="A9206" s="3">
        <v>9205.0</v>
      </c>
      <c r="B9206" s="4" t="str">
        <f>IFERROR(__xludf.DUMMYFUNCTION("""COMPUTED_VALUE"""),"C++;Python")</f>
        <v>C++;Python</v>
      </c>
    </row>
    <row r="9207">
      <c r="A9207" s="3">
        <v>9206.0</v>
      </c>
      <c r="B9207" s="4" t="str">
        <f>IFERROR(__xludf.DUMMYFUNCTION("""COMPUTED_VALUE"""),"SQL;VBA")</f>
        <v>SQL;VBA</v>
      </c>
    </row>
    <row r="9208">
      <c r="A9208" s="3">
        <v>9207.0</v>
      </c>
      <c r="B9208" s="4" t="str">
        <f>IFERROR(__xludf.DUMMYFUNCTION("""COMPUTED_VALUE"""),"C++;C#;HTML/CSS;JavaScript;Python;TypeScript")</f>
        <v>C++;C#;HTML/CSS;JavaScript;Python;TypeScript</v>
      </c>
    </row>
    <row r="9209">
      <c r="A9209" s="3">
        <v>9208.0</v>
      </c>
      <c r="B9209" s="4" t="str">
        <f>IFERROR(__xludf.DUMMYFUNCTION("""COMPUTED_VALUE"""),"Go;HTML/CSS;Kotlin;Objective-C;Ruby;Swift;TypeScript")</f>
        <v>Go;HTML/CSS;Kotlin;Objective-C;Ruby;Swift;TypeScript</v>
      </c>
    </row>
    <row r="9210">
      <c r="A9210" s="3">
        <v>9209.0</v>
      </c>
      <c r="B9210" s="4" t="str">
        <f>IFERROR(__xludf.DUMMYFUNCTION("""COMPUTED_VALUE"""),"Bash/Shell/PowerShell;HTML/CSS;JavaScript;PHP")</f>
        <v>Bash/Shell/PowerShell;HTML/CSS;JavaScript;PHP</v>
      </c>
    </row>
    <row r="9211">
      <c r="A9211" s="3">
        <v>9210.0</v>
      </c>
      <c r="B9211" s="4" t="str">
        <f>IFERROR(__xludf.DUMMYFUNCTION("""COMPUTED_VALUE"""),"C;C++;HTML/CSS;Java;JavaScript;PHP;SQL")</f>
        <v>C;C++;HTML/CSS;Java;JavaScript;PHP;SQL</v>
      </c>
    </row>
    <row r="9212">
      <c r="A9212" s="3">
        <v>9211.0</v>
      </c>
      <c r="B9212" s="4" t="str">
        <f>IFERROR(__xludf.DUMMYFUNCTION("""COMPUTED_VALUE"""),"C#;HTML/CSS;JavaScript;SQL")</f>
        <v>C#;HTML/CSS;JavaScript;SQL</v>
      </c>
    </row>
    <row r="9213">
      <c r="A9213" s="3">
        <v>9212.0</v>
      </c>
      <c r="B9213" s="4" t="str">
        <f>IFERROR(__xludf.DUMMYFUNCTION("""COMPUTED_VALUE"""),"Java;Python;SQL")</f>
        <v>Java;Python;SQL</v>
      </c>
    </row>
    <row r="9214">
      <c r="A9214" s="3">
        <v>9213.0</v>
      </c>
      <c r="B9214" s="4" t="str">
        <f>IFERROR(__xludf.DUMMYFUNCTION("""COMPUTED_VALUE"""),"HTML/CSS;Java;JavaScript;Python;SQL;TypeScript")</f>
        <v>HTML/CSS;Java;JavaScript;Python;SQL;TypeScript</v>
      </c>
    </row>
    <row r="9215">
      <c r="A9215" s="3">
        <v>9214.0</v>
      </c>
      <c r="B9215" s="4" t="str">
        <f>IFERROR(__xludf.DUMMYFUNCTION("""COMPUTED_VALUE"""),"Bash/Shell/PowerShell;C#;Go;Java;Python")</f>
        <v>Bash/Shell/PowerShell;C#;Go;Java;Python</v>
      </c>
    </row>
    <row r="9216">
      <c r="A9216" s="3">
        <v>9215.0</v>
      </c>
      <c r="B9216" s="4" t="str">
        <f>IFERROR(__xludf.DUMMYFUNCTION("""COMPUTED_VALUE"""),"Assembly;C;C++;C#;Dart;HTML/CSS;Java;JavaScript;PHP;Python;SQL")</f>
        <v>Assembly;C;C++;C#;Dart;HTML/CSS;Java;JavaScript;PHP;Python;SQL</v>
      </c>
    </row>
    <row r="9217">
      <c r="A9217" s="3">
        <v>9216.0</v>
      </c>
      <c r="B9217" s="4" t="str">
        <f>IFERROR(__xludf.DUMMYFUNCTION("""COMPUTED_VALUE"""),"Python;Scala;SQL")</f>
        <v>Python;Scala;SQL</v>
      </c>
    </row>
    <row r="9218">
      <c r="A9218" s="3">
        <v>9217.0</v>
      </c>
      <c r="B9218" s="4" t="str">
        <f>IFERROR(__xludf.DUMMYFUNCTION("""COMPUTED_VALUE"""),"Bash/Shell/PowerShell;HTML/CSS;SQL;VBA")</f>
        <v>Bash/Shell/PowerShell;HTML/CSS;SQL;VBA</v>
      </c>
    </row>
    <row r="9219">
      <c r="A9219" s="3">
        <v>9218.0</v>
      </c>
      <c r="B9219" s="4" t="str">
        <f>IFERROR(__xludf.DUMMYFUNCTION("""COMPUTED_VALUE"""),"C;C#;HTML/CSS;Java;JavaScript;PHP;Python;SQL;TypeScript")</f>
        <v>C;C#;HTML/CSS;Java;JavaScript;PHP;Python;SQL;TypeScript</v>
      </c>
    </row>
    <row r="9220">
      <c r="A9220" s="3">
        <v>9219.0</v>
      </c>
      <c r="B9220" s="4" t="str">
        <f>IFERROR(__xludf.DUMMYFUNCTION("""COMPUTED_VALUE"""),"C#;HTML/CSS;JavaScript;Rust;SQL;TypeScript")</f>
        <v>C#;HTML/CSS;JavaScript;Rust;SQL;TypeScript</v>
      </c>
    </row>
    <row r="9221">
      <c r="A9221" s="3">
        <v>9220.0</v>
      </c>
      <c r="B9221" s="4" t="str">
        <f>IFERROR(__xludf.DUMMYFUNCTION("""COMPUTED_VALUE"""),"C#;Python")</f>
        <v>C#;Python</v>
      </c>
    </row>
    <row r="9222">
      <c r="A9222" s="3">
        <v>9221.0</v>
      </c>
      <c r="B9222" s="4" t="str">
        <f>IFERROR(__xludf.DUMMYFUNCTION("""COMPUTED_VALUE"""),"Bash/Shell/PowerShell;HTML/CSS;Java;JavaScript;Python;Ruby")</f>
        <v>Bash/Shell/PowerShell;HTML/CSS;Java;JavaScript;Python;Ruby</v>
      </c>
    </row>
    <row r="9223">
      <c r="A9223" s="3">
        <v>9222.0</v>
      </c>
      <c r="B9223" s="4" t="str">
        <f>IFERROR(__xludf.DUMMYFUNCTION("""COMPUTED_VALUE"""),"C;C++;C#;Go;HTML/CSS;Java;JavaScript;PHP;Python;SQL;TypeScript")</f>
        <v>C;C++;C#;Go;HTML/CSS;Java;JavaScript;PHP;Python;SQL;TypeScript</v>
      </c>
    </row>
    <row r="9224">
      <c r="A9224" s="3">
        <v>9223.0</v>
      </c>
      <c r="B9224" s="4" t="str">
        <f>IFERROR(__xludf.DUMMYFUNCTION("""COMPUTED_VALUE"""),"Bash/Shell/PowerShell;C;C++;Java;JavaScript")</f>
        <v>Bash/Shell/PowerShell;C;C++;Java;JavaScript</v>
      </c>
    </row>
    <row r="9225">
      <c r="A9225" s="3">
        <v>9224.0</v>
      </c>
      <c r="B9225" s="4" t="str">
        <f>IFERROR(__xludf.DUMMYFUNCTION("""COMPUTED_VALUE"""),"C;C++;C#;HTML/CSS;Java;JavaScript;PHP;SQL")</f>
        <v>C;C++;C#;HTML/CSS;Java;JavaScript;PHP;SQL</v>
      </c>
    </row>
    <row r="9226">
      <c r="A9226" s="3">
        <v>9225.0</v>
      </c>
      <c r="B9226" s="4" t="str">
        <f>IFERROR(__xludf.DUMMYFUNCTION("""COMPUTED_VALUE"""),"C++;C#;HTML/CSS;JavaScript;PHP;SQL")</f>
        <v>C++;C#;HTML/CSS;JavaScript;PHP;SQL</v>
      </c>
    </row>
    <row r="9227">
      <c r="A9227" s="3">
        <v>9226.0</v>
      </c>
      <c r="B9227" s="4" t="str">
        <f>IFERROR(__xludf.DUMMYFUNCTION("""COMPUTED_VALUE"""),"HTML/CSS;JavaScript;Python;Rust;SQL;TypeScript")</f>
        <v>HTML/CSS;JavaScript;Python;Rust;SQL;TypeScript</v>
      </c>
    </row>
    <row r="9228">
      <c r="A9228" s="3">
        <v>9227.0</v>
      </c>
      <c r="B9228" s="4" t="str">
        <f>IFERROR(__xludf.DUMMYFUNCTION("""COMPUTED_VALUE"""),"Bash/Shell/PowerShell;C#;Go;HTML/CSS;JavaScript;PHP;SQL;WebAssembly")</f>
        <v>Bash/Shell/PowerShell;C#;Go;HTML/CSS;JavaScript;PHP;SQL;WebAssembly</v>
      </c>
    </row>
    <row r="9229">
      <c r="A9229" s="3">
        <v>9228.0</v>
      </c>
      <c r="B9229" s="4" t="str">
        <f>IFERROR(__xludf.DUMMYFUNCTION("""COMPUTED_VALUE"""),"Assembly;C;C++;C#;HTML/CSS;JavaScript;PHP;Python;R;SQL")</f>
        <v>Assembly;C;C++;C#;HTML/CSS;JavaScript;PHP;Python;R;SQL</v>
      </c>
    </row>
    <row r="9230">
      <c r="A9230" s="3">
        <v>9229.0</v>
      </c>
      <c r="B9230" s="4" t="str">
        <f>IFERROR(__xludf.DUMMYFUNCTION("""COMPUTED_VALUE"""),"Bash/Shell/PowerShell;C++;JavaScript;Python;SQL")</f>
        <v>Bash/Shell/PowerShell;C++;JavaScript;Python;SQL</v>
      </c>
    </row>
    <row r="9231">
      <c r="A9231" s="3">
        <v>9230.0</v>
      </c>
      <c r="B9231" s="4" t="str">
        <f>IFERROR(__xludf.DUMMYFUNCTION("""COMPUTED_VALUE"""),"Assembly;Bash/Shell/PowerShell;C++;HTML/CSS;JavaScript;TypeScript")</f>
        <v>Assembly;Bash/Shell/PowerShell;C++;HTML/CSS;JavaScript;TypeScript</v>
      </c>
    </row>
    <row r="9232">
      <c r="A9232" s="3">
        <v>9231.0</v>
      </c>
      <c r="B9232" s="4" t="str">
        <f>IFERROR(__xludf.DUMMYFUNCTION("""COMPUTED_VALUE"""),"HTML/CSS;PHP;SQL")</f>
        <v>HTML/CSS;PHP;SQL</v>
      </c>
    </row>
    <row r="9233">
      <c r="A9233" s="3">
        <v>9232.0</v>
      </c>
      <c r="B9233" s="4" t="str">
        <f>IFERROR(__xludf.DUMMYFUNCTION("""COMPUTED_VALUE"""),"Bash/Shell/PowerShell;Java;JavaScript;Python;SQL")</f>
        <v>Bash/Shell/PowerShell;Java;JavaScript;Python;SQL</v>
      </c>
    </row>
    <row r="9234">
      <c r="A9234" s="3">
        <v>9233.0</v>
      </c>
      <c r="B9234" s="4" t="str">
        <f>IFERROR(__xludf.DUMMYFUNCTION("""COMPUTED_VALUE"""),"HTML/CSS;JavaScript;PHP;SQL")</f>
        <v>HTML/CSS;JavaScript;PHP;SQL</v>
      </c>
    </row>
    <row r="9235">
      <c r="A9235" s="3">
        <v>9234.0</v>
      </c>
      <c r="B9235" s="4" t="str">
        <f>IFERROR(__xludf.DUMMYFUNCTION("""COMPUTED_VALUE"""),"Bash/Shell/PowerShell;C#;Go;HTML/CSS;Java;JavaScript;Objective-C;Ruby;Swift")</f>
        <v>Bash/Shell/PowerShell;C#;Go;HTML/CSS;Java;JavaScript;Objective-C;Ruby;Swift</v>
      </c>
    </row>
    <row r="9236">
      <c r="A9236" s="3">
        <v>9235.0</v>
      </c>
      <c r="B9236" s="4" t="str">
        <f>IFERROR(__xludf.DUMMYFUNCTION("""COMPUTED_VALUE"""),"C++;C#;HTML/CSS;Java;JavaScript;PHP;Python;SQL;TypeScript")</f>
        <v>C++;C#;HTML/CSS;Java;JavaScript;PHP;Python;SQL;TypeScript</v>
      </c>
    </row>
    <row r="9237">
      <c r="A9237" s="3">
        <v>9236.0</v>
      </c>
      <c r="B9237" s="4" t="str">
        <f>IFERROR(__xludf.DUMMYFUNCTION("""COMPUTED_VALUE"""),"Bash/Shell/PowerShell;C++;C#;Java;JavaScript;Python;SQL")</f>
        <v>Bash/Shell/PowerShell;C++;C#;Java;JavaScript;Python;SQL</v>
      </c>
    </row>
    <row r="9238">
      <c r="A9238" s="3">
        <v>9237.0</v>
      </c>
      <c r="B9238" s="4" t="str">
        <f>IFERROR(__xludf.DUMMYFUNCTION("""COMPUTED_VALUE"""),"HTML/CSS;JavaScript")</f>
        <v>HTML/CSS;JavaScript</v>
      </c>
    </row>
    <row r="9239">
      <c r="A9239" s="3">
        <v>9238.0</v>
      </c>
      <c r="B9239" s="4" t="str">
        <f>IFERROR(__xludf.DUMMYFUNCTION("""COMPUTED_VALUE"""),"HTML/CSS;JavaScript;PHP;SQL")</f>
        <v>HTML/CSS;JavaScript;PHP;SQL</v>
      </c>
    </row>
    <row r="9240">
      <c r="A9240" s="3">
        <v>9239.0</v>
      </c>
      <c r="B9240" s="4" t="str">
        <f>IFERROR(__xludf.DUMMYFUNCTION("""COMPUTED_VALUE"""),"Bash/Shell/PowerShell;C;HTML/CSS;Java;JavaScript;Python;SQL")</f>
        <v>Bash/Shell/PowerShell;C;HTML/CSS;Java;JavaScript;Python;SQL</v>
      </c>
    </row>
    <row r="9241">
      <c r="A9241" s="3">
        <v>9240.0</v>
      </c>
      <c r="B9241" s="4" t="str">
        <f>IFERROR(__xludf.DUMMYFUNCTION("""COMPUTED_VALUE"""),"C#;SQL;TypeScript")</f>
        <v>C#;SQL;TypeScript</v>
      </c>
    </row>
    <row r="9242">
      <c r="A9242" s="3">
        <v>9241.0</v>
      </c>
      <c r="B9242" s="4" t="str">
        <f>IFERROR(__xludf.DUMMYFUNCTION("""COMPUTED_VALUE"""),"Bash/Shell/PowerShell;C;C++;Go;HTML/CSS;JavaScript;PHP;Rust;SQL;TypeScript")</f>
        <v>Bash/Shell/PowerShell;C;C++;Go;HTML/CSS;JavaScript;PHP;Rust;SQL;TypeScript</v>
      </c>
    </row>
    <row r="9243">
      <c r="A9243" s="3">
        <v>9242.0</v>
      </c>
      <c r="B9243" s="4" t="str">
        <f>IFERROR(__xludf.DUMMYFUNCTION("""COMPUTED_VALUE"""),"Java;JavaScript;Python")</f>
        <v>Java;JavaScript;Python</v>
      </c>
    </row>
    <row r="9244">
      <c r="A9244" s="3">
        <v>9243.0</v>
      </c>
      <c r="B9244" s="4" t="str">
        <f>IFERROR(__xludf.DUMMYFUNCTION("""COMPUTED_VALUE"""),"JavaScript;Objective-C;Swift")</f>
        <v>JavaScript;Objective-C;Swift</v>
      </c>
    </row>
    <row r="9245">
      <c r="A9245" s="3">
        <v>9244.0</v>
      </c>
      <c r="B9245" s="4" t="str">
        <f>IFERROR(__xludf.DUMMYFUNCTION("""COMPUTED_VALUE"""),"HTML/CSS;JavaScript;PHP;SQL")</f>
        <v>HTML/CSS;JavaScript;PHP;SQL</v>
      </c>
    </row>
    <row r="9246">
      <c r="A9246" s="3">
        <v>9245.0</v>
      </c>
      <c r="B9246" s="4" t="str">
        <f>IFERROR(__xludf.DUMMYFUNCTION("""COMPUTED_VALUE"""),"Java;JavaScript")</f>
        <v>Java;JavaScript</v>
      </c>
    </row>
    <row r="9247">
      <c r="A9247" s="3">
        <v>9246.0</v>
      </c>
      <c r="B9247" s="4" t="str">
        <f>IFERROR(__xludf.DUMMYFUNCTION("""COMPUTED_VALUE"""),"HTML/CSS;JavaScript;Python;SQL;TypeScript")</f>
        <v>HTML/CSS;JavaScript;Python;SQL;TypeScript</v>
      </c>
    </row>
    <row r="9248">
      <c r="A9248" s="3">
        <v>9247.0</v>
      </c>
      <c r="B9248" s="4" t="str">
        <f>IFERROR(__xludf.DUMMYFUNCTION("""COMPUTED_VALUE"""),"Java;JavaScript;PHP;Python;SQL")</f>
        <v>Java;JavaScript;PHP;Python;SQL</v>
      </c>
    </row>
    <row r="9249">
      <c r="A9249" s="3">
        <v>9248.0</v>
      </c>
      <c r="B9249" s="4" t="str">
        <f>IFERROR(__xludf.DUMMYFUNCTION("""COMPUTED_VALUE"""),"Bash/Shell/PowerShell;HTML/CSS;SQL")</f>
        <v>Bash/Shell/PowerShell;HTML/CSS;SQL</v>
      </c>
    </row>
    <row r="9250">
      <c r="A9250" s="3">
        <v>9249.0</v>
      </c>
      <c r="B9250" s="4" t="str">
        <f>IFERROR(__xludf.DUMMYFUNCTION("""COMPUTED_VALUE"""),"Swift;TypeScript")</f>
        <v>Swift;TypeScript</v>
      </c>
    </row>
    <row r="9251">
      <c r="A9251" s="3">
        <v>9250.0</v>
      </c>
      <c r="B9251" s="4" t="str">
        <f>IFERROR(__xludf.DUMMYFUNCTION("""COMPUTED_VALUE"""),"Bash/Shell/PowerShell;C++;Python")</f>
        <v>Bash/Shell/PowerShell;C++;Python</v>
      </c>
    </row>
    <row r="9252">
      <c r="A9252" s="3">
        <v>9251.0</v>
      </c>
      <c r="B9252" s="4" t="str">
        <f>IFERROR(__xludf.DUMMYFUNCTION("""COMPUTED_VALUE"""),"Python;R;SQL;VBA")</f>
        <v>Python;R;SQL;VBA</v>
      </c>
    </row>
    <row r="9253">
      <c r="A9253" s="3">
        <v>9252.0</v>
      </c>
      <c r="B9253" s="4" t="str">
        <f>IFERROR(__xludf.DUMMYFUNCTION("""COMPUTED_VALUE"""),"Bash/Shell/PowerShell;HTML/CSS;Java;Python;Scala;SQL")</f>
        <v>Bash/Shell/PowerShell;HTML/CSS;Java;Python;Scala;SQL</v>
      </c>
    </row>
    <row r="9254">
      <c r="A9254" s="3">
        <v>9253.0</v>
      </c>
      <c r="B9254" s="4" t="str">
        <f>IFERROR(__xludf.DUMMYFUNCTION("""COMPUTED_VALUE"""),"Assembly;C++;HTML/CSS;JavaScript")</f>
        <v>Assembly;C++;HTML/CSS;JavaScript</v>
      </c>
    </row>
    <row r="9255">
      <c r="A9255" s="3">
        <v>9254.0</v>
      </c>
      <c r="B9255" s="4" t="str">
        <f>IFERROR(__xludf.DUMMYFUNCTION("""COMPUTED_VALUE"""),"C++;C#;HTML/CSS;Python;SQL;VBA;Other(s):")</f>
        <v>C++;C#;HTML/CSS;Python;SQL;VBA;Other(s):</v>
      </c>
    </row>
    <row r="9256">
      <c r="A9256" s="3">
        <v>9255.0</v>
      </c>
      <c r="B9256" s="4" t="str">
        <f>IFERROR(__xludf.DUMMYFUNCTION("""COMPUTED_VALUE"""),"Bash/Shell/PowerShell;HTML/CSS;JavaScript")</f>
        <v>Bash/Shell/PowerShell;HTML/CSS;JavaScript</v>
      </c>
    </row>
    <row r="9257">
      <c r="A9257" s="3">
        <v>9256.0</v>
      </c>
      <c r="B9257" s="4" t="str">
        <f>IFERROR(__xludf.DUMMYFUNCTION("""COMPUTED_VALUE"""),"Assembly;Bash/Shell/PowerShell;C")</f>
        <v>Assembly;Bash/Shell/PowerShell;C</v>
      </c>
    </row>
    <row r="9258">
      <c r="A9258" s="3">
        <v>9257.0</v>
      </c>
      <c r="B9258" s="4" t="str">
        <f>IFERROR(__xludf.DUMMYFUNCTION("""COMPUTED_VALUE"""),"Bash/Shell/PowerShell;C;C++;C#;HTML/CSS;JavaScript;Objective-C;PHP;Python;SQL;TypeScript")</f>
        <v>Bash/Shell/PowerShell;C;C++;C#;HTML/CSS;JavaScript;Objective-C;PHP;Python;SQL;TypeScript</v>
      </c>
    </row>
    <row r="9259">
      <c r="A9259" s="3">
        <v>9258.0</v>
      </c>
      <c r="B9259" s="4" t="str">
        <f>IFERROR(__xludf.DUMMYFUNCTION("""COMPUTED_VALUE"""),"Assembly;Bash/Shell/PowerShell;C;C++;HTML/CSS;Java;Objective-C;PHP;SQL")</f>
        <v>Assembly;Bash/Shell/PowerShell;C;C++;HTML/CSS;Java;Objective-C;PHP;SQL</v>
      </c>
    </row>
    <row r="9260">
      <c r="A9260" s="3">
        <v>9259.0</v>
      </c>
      <c r="B9260" s="4" t="str">
        <f>IFERROR(__xludf.DUMMYFUNCTION("""COMPUTED_VALUE"""),"HTML/CSS;Java;JavaScript;TypeScript")</f>
        <v>HTML/CSS;Java;JavaScript;TypeScript</v>
      </c>
    </row>
    <row r="9261">
      <c r="A9261" s="3">
        <v>9260.0</v>
      </c>
      <c r="B9261" s="4" t="str">
        <f>IFERROR(__xludf.DUMMYFUNCTION("""COMPUTED_VALUE"""),"HTML/CSS;JavaScript;PHP;SQL")</f>
        <v>HTML/CSS;JavaScript;PHP;SQL</v>
      </c>
    </row>
    <row r="9262">
      <c r="A9262" s="3">
        <v>9261.0</v>
      </c>
      <c r="B9262" s="4" t="str">
        <f>IFERROR(__xludf.DUMMYFUNCTION("""COMPUTED_VALUE"""),"Bash/Shell/PowerShell;C;HTML/CSS;Java;Python;R;SQL")</f>
        <v>Bash/Shell/PowerShell;C;HTML/CSS;Java;Python;R;SQL</v>
      </c>
    </row>
    <row r="9263">
      <c r="A9263" s="3">
        <v>9262.0</v>
      </c>
      <c r="B9263" s="4" t="str">
        <f>IFERROR(__xludf.DUMMYFUNCTION("""COMPUTED_VALUE"""),"Objective-C;Swift")</f>
        <v>Objective-C;Swift</v>
      </c>
    </row>
    <row r="9264">
      <c r="A9264" s="3">
        <v>9263.0</v>
      </c>
      <c r="B9264" s="4" t="str">
        <f>IFERROR(__xludf.DUMMYFUNCTION("""COMPUTED_VALUE"""),"Bash/Shell/PowerShell;C#;Go;HTML/CSS;JavaScript;Python;SQL")</f>
        <v>Bash/Shell/PowerShell;C#;Go;HTML/CSS;JavaScript;Python;SQL</v>
      </c>
    </row>
    <row r="9265">
      <c r="A9265" s="3">
        <v>9264.0</v>
      </c>
      <c r="B9265" s="4" t="str">
        <f>IFERROR(__xludf.DUMMYFUNCTION("""COMPUTED_VALUE"""),"HTML/CSS;Java;JavaScript;Scala;SQL")</f>
        <v>HTML/CSS;Java;JavaScript;Scala;SQL</v>
      </c>
    </row>
    <row r="9266">
      <c r="A9266" s="3">
        <v>9265.0</v>
      </c>
      <c r="B9266" s="4" t="str">
        <f>IFERROR(__xludf.DUMMYFUNCTION("""COMPUTED_VALUE"""),"C++;HTML/CSS;Java;JavaScript;PHP;Python;Ruby;SQL")</f>
        <v>C++;HTML/CSS;Java;JavaScript;PHP;Python;Ruby;SQL</v>
      </c>
    </row>
    <row r="9267">
      <c r="A9267" s="3">
        <v>9266.0</v>
      </c>
      <c r="B9267" s="4" t="str">
        <f>IFERROR(__xludf.DUMMYFUNCTION("""COMPUTED_VALUE"""),"Bash/Shell/PowerShell;C++;C#;Python")</f>
        <v>Bash/Shell/PowerShell;C++;C#;Python</v>
      </c>
    </row>
    <row r="9268">
      <c r="A9268" s="3">
        <v>9267.0</v>
      </c>
      <c r="B9268" s="4" t="str">
        <f>IFERROR(__xludf.DUMMYFUNCTION("""COMPUTED_VALUE"""),"C#;HTML/CSS;JavaScript")</f>
        <v>C#;HTML/CSS;JavaScript</v>
      </c>
    </row>
    <row r="9269">
      <c r="A9269" s="3">
        <v>9268.0</v>
      </c>
      <c r="B9269" s="4" t="str">
        <f>IFERROR(__xludf.DUMMYFUNCTION("""COMPUTED_VALUE"""),"Bash/Shell/PowerShell;JavaScript;TypeScript")</f>
        <v>Bash/Shell/PowerShell;JavaScript;TypeScript</v>
      </c>
    </row>
    <row r="9270">
      <c r="A9270" s="3">
        <v>9269.0</v>
      </c>
      <c r="B9270" s="4" t="str">
        <f>IFERROR(__xludf.DUMMYFUNCTION("""COMPUTED_VALUE"""),"C#;VBA")</f>
        <v>C#;VBA</v>
      </c>
    </row>
    <row r="9271">
      <c r="A9271" s="3">
        <v>9270.0</v>
      </c>
      <c r="B9271" s="4" t="str">
        <f>IFERROR(__xludf.DUMMYFUNCTION("""COMPUTED_VALUE"""),"Bash/Shell/PowerShell;C++;JavaScript;Python;Swift;Other(s):")</f>
        <v>Bash/Shell/PowerShell;C++;JavaScript;Python;Swift;Other(s):</v>
      </c>
    </row>
    <row r="9272">
      <c r="A9272" s="3">
        <v>9271.0</v>
      </c>
      <c r="B9272" s="4" t="str">
        <f>IFERROR(__xludf.DUMMYFUNCTION("""COMPUTED_VALUE"""),"C;C++;C#")</f>
        <v>C;C++;C#</v>
      </c>
    </row>
    <row r="9273">
      <c r="A9273" s="3">
        <v>9272.0</v>
      </c>
      <c r="B9273" s="4" t="str">
        <f>IFERROR(__xludf.DUMMYFUNCTION("""COMPUTED_VALUE"""),"C;C++;C#;HTML/CSS;JavaScript;PHP;SQL")</f>
        <v>C;C++;C#;HTML/CSS;JavaScript;PHP;SQL</v>
      </c>
    </row>
    <row r="9274">
      <c r="A9274" s="3">
        <v>9273.0</v>
      </c>
      <c r="B9274" s="4" t="str">
        <f>IFERROR(__xludf.DUMMYFUNCTION("""COMPUTED_VALUE"""),"Java;JavaScript;SQL")</f>
        <v>Java;JavaScript;SQL</v>
      </c>
    </row>
    <row r="9275">
      <c r="A9275" s="3">
        <v>9274.0</v>
      </c>
      <c r="B9275" s="4" t="str">
        <f>IFERROR(__xludf.DUMMYFUNCTION("""COMPUTED_VALUE"""),"HTML/CSS;JavaScript;PHP")</f>
        <v>HTML/CSS;JavaScript;PHP</v>
      </c>
    </row>
    <row r="9276">
      <c r="A9276" s="3">
        <v>9275.0</v>
      </c>
      <c r="B9276" s="4" t="str">
        <f>IFERROR(__xludf.DUMMYFUNCTION("""COMPUTED_VALUE"""),"HTML/CSS;Java")</f>
        <v>HTML/CSS;Java</v>
      </c>
    </row>
    <row r="9277">
      <c r="A9277" s="3">
        <v>9276.0</v>
      </c>
      <c r="B9277" s="4" t="str">
        <f>IFERROR(__xludf.DUMMYFUNCTION("""COMPUTED_VALUE"""),"Bash/Shell/PowerShell;C#;HTML/CSS;JavaScript;SQL")</f>
        <v>Bash/Shell/PowerShell;C#;HTML/CSS;JavaScript;SQL</v>
      </c>
    </row>
    <row r="9278">
      <c r="A9278" s="3">
        <v>9277.0</v>
      </c>
      <c r="B9278" s="4" t="str">
        <f>IFERROR(__xludf.DUMMYFUNCTION("""COMPUTED_VALUE"""),"HTML/CSS;PHP")</f>
        <v>HTML/CSS;PHP</v>
      </c>
    </row>
    <row r="9279">
      <c r="A9279" s="3">
        <v>9278.0</v>
      </c>
      <c r="B9279" s="4" t="str">
        <f>IFERROR(__xludf.DUMMYFUNCTION("""COMPUTED_VALUE"""),"Python")</f>
        <v>Python</v>
      </c>
    </row>
    <row r="9280">
      <c r="A9280" s="3">
        <v>9279.0</v>
      </c>
      <c r="B9280" s="4" t="str">
        <f>IFERROR(__xludf.DUMMYFUNCTION("""COMPUTED_VALUE"""),"C#;HTML/CSS;JavaScript;Other(s):")</f>
        <v>C#;HTML/CSS;JavaScript;Other(s):</v>
      </c>
    </row>
    <row r="9281">
      <c r="A9281" s="3">
        <v>9280.0</v>
      </c>
      <c r="B9281" s="4" t="str">
        <f>IFERROR(__xludf.DUMMYFUNCTION("""COMPUTED_VALUE"""),"Java")</f>
        <v>Java</v>
      </c>
    </row>
    <row r="9282">
      <c r="A9282" s="3">
        <v>9281.0</v>
      </c>
      <c r="B9282" s="4" t="str">
        <f>IFERROR(__xludf.DUMMYFUNCTION("""COMPUTED_VALUE"""),"Bash/Shell/PowerShell;HTML/CSS;JavaScript;PHP;Python;SQL;TypeScript")</f>
        <v>Bash/Shell/PowerShell;HTML/CSS;JavaScript;PHP;Python;SQL;TypeScript</v>
      </c>
    </row>
    <row r="9283">
      <c r="A9283" s="3">
        <v>9282.0</v>
      </c>
      <c r="B9283" s="4" t="str">
        <f>IFERROR(__xludf.DUMMYFUNCTION("""COMPUTED_VALUE"""),"Python")</f>
        <v>Python</v>
      </c>
    </row>
    <row r="9284">
      <c r="A9284" s="3">
        <v>9283.0</v>
      </c>
      <c r="B9284" s="4" t="str">
        <f>IFERROR(__xludf.DUMMYFUNCTION("""COMPUTED_VALUE"""),"Bash/Shell/PowerShell;C++;Java;Kotlin")</f>
        <v>Bash/Shell/PowerShell;C++;Java;Kotlin</v>
      </c>
    </row>
    <row r="9285">
      <c r="A9285" s="3">
        <v>9284.0</v>
      </c>
      <c r="B9285" s="4" t="str">
        <f>IFERROR(__xludf.DUMMYFUNCTION("""COMPUTED_VALUE"""),"Bash/Shell/PowerShell;Python")</f>
        <v>Bash/Shell/PowerShell;Python</v>
      </c>
    </row>
    <row r="9286">
      <c r="A9286" s="3">
        <v>9285.0</v>
      </c>
      <c r="B9286" s="4" t="str">
        <f>IFERROR(__xludf.DUMMYFUNCTION("""COMPUTED_VALUE"""),"Bash/Shell/PowerShell;C;C++;C#;Java")</f>
        <v>Bash/Shell/PowerShell;C;C++;C#;Java</v>
      </c>
    </row>
    <row r="9287">
      <c r="A9287" s="3">
        <v>9286.0</v>
      </c>
      <c r="B9287" s="4" t="str">
        <f>IFERROR(__xludf.DUMMYFUNCTION("""COMPUTED_VALUE"""),"Bash/Shell/PowerShell;HTML/CSS;JavaScript;PHP;Python;Rust;SQL;Other(s):")</f>
        <v>Bash/Shell/PowerShell;HTML/CSS;JavaScript;PHP;Python;Rust;SQL;Other(s):</v>
      </c>
    </row>
    <row r="9288">
      <c r="A9288" s="3">
        <v>9287.0</v>
      </c>
      <c r="B9288" s="4" t="str">
        <f>IFERROR(__xludf.DUMMYFUNCTION("""COMPUTED_VALUE"""),"C;JavaScript;Python;SQL")</f>
        <v>C;JavaScript;Python;SQL</v>
      </c>
    </row>
    <row r="9289">
      <c r="A9289" s="3">
        <v>9288.0</v>
      </c>
      <c r="B9289" s="4" t="str">
        <f>IFERROR(__xludf.DUMMYFUNCTION("""COMPUTED_VALUE"""),"Java;JavaScript;SQL;Swift")</f>
        <v>Java;JavaScript;SQL;Swift</v>
      </c>
    </row>
    <row r="9290">
      <c r="A9290" s="3">
        <v>9289.0</v>
      </c>
      <c r="B9290" s="4" t="str">
        <f>IFERROR(__xludf.DUMMYFUNCTION("""COMPUTED_VALUE"""),"C#;JavaScript;Python;R;SQL")</f>
        <v>C#;JavaScript;Python;R;SQL</v>
      </c>
    </row>
    <row r="9291">
      <c r="A9291" s="3">
        <v>9290.0</v>
      </c>
      <c r="B9291" s="4" t="str">
        <f>IFERROR(__xludf.DUMMYFUNCTION("""COMPUTED_VALUE"""),"Bash/Shell/PowerShell;C;Python;SQL;VBA")</f>
        <v>Bash/Shell/PowerShell;C;Python;SQL;VBA</v>
      </c>
    </row>
    <row r="9292">
      <c r="A9292" s="3">
        <v>9291.0</v>
      </c>
      <c r="B9292" s="4" t="str">
        <f>IFERROR(__xludf.DUMMYFUNCTION("""COMPUTED_VALUE"""),"Bash/Shell/PowerShell;C#;Python")</f>
        <v>Bash/Shell/PowerShell;C#;Python</v>
      </c>
    </row>
    <row r="9293">
      <c r="A9293" s="3">
        <v>9292.0</v>
      </c>
      <c r="B9293" s="4" t="str">
        <f>IFERROR(__xludf.DUMMYFUNCTION("""COMPUTED_VALUE"""),"C#;HTML/CSS;JavaScript;SQL")</f>
        <v>C#;HTML/CSS;JavaScript;SQL</v>
      </c>
    </row>
    <row r="9294">
      <c r="A9294" s="3">
        <v>9293.0</v>
      </c>
      <c r="B9294" s="4" t="str">
        <f>IFERROR(__xludf.DUMMYFUNCTION("""COMPUTED_VALUE"""),"C;C++;Java;Python;SQL")</f>
        <v>C;C++;Java;Python;SQL</v>
      </c>
    </row>
    <row r="9295">
      <c r="A9295" s="3">
        <v>9294.0</v>
      </c>
      <c r="B9295" s="4" t="str">
        <f>IFERROR(__xludf.DUMMYFUNCTION("""COMPUTED_VALUE"""),"Bash/Shell/PowerShell;C#;Swift")</f>
        <v>Bash/Shell/PowerShell;C#;Swift</v>
      </c>
    </row>
    <row r="9296">
      <c r="A9296" s="3">
        <v>9295.0</v>
      </c>
      <c r="B9296" s="4" t="str">
        <f>IFERROR(__xludf.DUMMYFUNCTION("""COMPUTED_VALUE"""),"Java;Kotlin;Objective-C")</f>
        <v>Java;Kotlin;Objective-C</v>
      </c>
    </row>
    <row r="9297">
      <c r="A9297" s="3">
        <v>9296.0</v>
      </c>
      <c r="B9297" s="4" t="str">
        <f>IFERROR(__xludf.DUMMYFUNCTION("""COMPUTED_VALUE"""),"Assembly;C;Java;JavaScript;Python")</f>
        <v>Assembly;C;Java;JavaScript;Python</v>
      </c>
    </row>
    <row r="9298">
      <c r="A9298" s="3">
        <v>9297.0</v>
      </c>
      <c r="B9298" s="4" t="str">
        <f>IFERROR(__xludf.DUMMYFUNCTION("""COMPUTED_VALUE"""),"Python")</f>
        <v>Python</v>
      </c>
    </row>
    <row r="9299">
      <c r="A9299" s="3">
        <v>9298.0</v>
      </c>
      <c r="B9299" s="4" t="str">
        <f>IFERROR(__xludf.DUMMYFUNCTION("""COMPUTED_VALUE"""),"Python;R;SQL;VBA")</f>
        <v>Python;R;SQL;VBA</v>
      </c>
    </row>
    <row r="9300">
      <c r="A9300" s="3">
        <v>9299.0</v>
      </c>
      <c r="B9300" s="4" t="str">
        <f>IFERROR(__xludf.DUMMYFUNCTION("""COMPUTED_VALUE"""),"C#;HTML/CSS;Python;VBA")</f>
        <v>C#;HTML/CSS;Python;VBA</v>
      </c>
    </row>
    <row r="9301">
      <c r="A9301" s="3">
        <v>9300.0</v>
      </c>
      <c r="B9301" s="4" t="str">
        <f>IFERROR(__xludf.DUMMYFUNCTION("""COMPUTED_VALUE"""),"C;C++;HTML/CSS;Java;JavaScript;PHP;SQL")</f>
        <v>C;C++;HTML/CSS;Java;JavaScript;PHP;SQL</v>
      </c>
    </row>
    <row r="9302">
      <c r="A9302" s="3">
        <v>9301.0</v>
      </c>
      <c r="B9302" s="4" t="str">
        <f>IFERROR(__xludf.DUMMYFUNCTION("""COMPUTED_VALUE"""),"Bash/Shell/PowerShell;C;C++;Go;HTML/CSS;Java;JavaScript;Python")</f>
        <v>Bash/Shell/PowerShell;C;C++;Go;HTML/CSS;Java;JavaScript;Python</v>
      </c>
    </row>
    <row r="9303">
      <c r="A9303" s="3">
        <v>9302.0</v>
      </c>
      <c r="B9303" s="4" t="str">
        <f>IFERROR(__xludf.DUMMYFUNCTION("""COMPUTED_VALUE"""),"Elixir;Ruby")</f>
        <v>Elixir;Ruby</v>
      </c>
    </row>
    <row r="9304">
      <c r="A9304" s="3">
        <v>9303.0</v>
      </c>
      <c r="B9304" s="4" t="str">
        <f>IFERROR(__xludf.DUMMYFUNCTION("""COMPUTED_VALUE"""),"Bash/Shell/PowerShell;C;C#;HTML/CSS;Java;JavaScript;PHP;Python;Ruby;SQL")</f>
        <v>Bash/Shell/PowerShell;C;C#;HTML/CSS;Java;JavaScript;PHP;Python;Ruby;SQL</v>
      </c>
    </row>
    <row r="9305">
      <c r="A9305" s="3">
        <v>9304.0</v>
      </c>
      <c r="B9305" s="4" t="str">
        <f>IFERROR(__xludf.DUMMYFUNCTION("""COMPUTED_VALUE"""),"HTML/CSS;Java;JavaScript")</f>
        <v>HTML/CSS;Java;JavaScript</v>
      </c>
    </row>
    <row r="9306">
      <c r="A9306" s="3">
        <v>9305.0</v>
      </c>
      <c r="B9306" s="4" t="str">
        <f>IFERROR(__xludf.DUMMYFUNCTION("""COMPUTED_VALUE"""),"HTML/CSS;Java;Python;R;VBA")</f>
        <v>HTML/CSS;Java;Python;R;VBA</v>
      </c>
    </row>
    <row r="9307">
      <c r="A9307" s="3">
        <v>9306.0</v>
      </c>
      <c r="B9307" s="4" t="str">
        <f>IFERROR(__xludf.DUMMYFUNCTION("""COMPUTED_VALUE"""),"JavaScript;TypeScript")</f>
        <v>JavaScript;TypeScript</v>
      </c>
    </row>
    <row r="9308">
      <c r="A9308" s="3">
        <v>9307.0</v>
      </c>
      <c r="B9308" s="4" t="str">
        <f>IFERROR(__xludf.DUMMYFUNCTION("""COMPUTED_VALUE"""),"Bash/Shell/PowerShell;C#;HTML/CSS;JavaScript;SQL")</f>
        <v>Bash/Shell/PowerShell;C#;HTML/CSS;JavaScript;SQL</v>
      </c>
    </row>
    <row r="9309">
      <c r="A9309" s="3">
        <v>9308.0</v>
      </c>
      <c r="B9309" s="4" t="str">
        <f>IFERROR(__xludf.DUMMYFUNCTION("""COMPUTED_VALUE"""),"Assembly;Bash/Shell/PowerShell;C;C++;Go;Java;JavaScript;Python;SQL")</f>
        <v>Assembly;Bash/Shell/PowerShell;C;C++;Go;Java;JavaScript;Python;SQL</v>
      </c>
    </row>
    <row r="9310">
      <c r="A9310" s="3">
        <v>9309.0</v>
      </c>
      <c r="B9310" s="4" t="str">
        <f>IFERROR(__xludf.DUMMYFUNCTION("""COMPUTED_VALUE"""),"Bash/Shell/PowerShell;Python;R;SQL;VBA")</f>
        <v>Bash/Shell/PowerShell;Python;R;SQL;VBA</v>
      </c>
    </row>
    <row r="9311">
      <c r="A9311" s="3">
        <v>9310.0</v>
      </c>
      <c r="B9311" s="4" t="str">
        <f>IFERROR(__xludf.DUMMYFUNCTION("""COMPUTED_VALUE"""),"Bash/Shell/PowerShell;C;HTML/CSS;JavaScript;Objective-C;TypeScript")</f>
        <v>Bash/Shell/PowerShell;C;HTML/CSS;JavaScript;Objective-C;TypeScript</v>
      </c>
    </row>
    <row r="9312">
      <c r="A9312" s="3">
        <v>9311.0</v>
      </c>
      <c r="B9312" s="4" t="str">
        <f>IFERROR(__xludf.DUMMYFUNCTION("""COMPUTED_VALUE"""),"C;C#;Java;Python")</f>
        <v>C;C#;Java;Python</v>
      </c>
    </row>
    <row r="9313">
      <c r="A9313" s="3">
        <v>9312.0</v>
      </c>
      <c r="B9313" s="4" t="str">
        <f>IFERROR(__xludf.DUMMYFUNCTION("""COMPUTED_VALUE"""),"C#;HTML/CSS;JavaScript;SQL;WebAssembly;Other(s):")</f>
        <v>C#;HTML/CSS;JavaScript;SQL;WebAssembly;Other(s):</v>
      </c>
    </row>
    <row r="9314">
      <c r="A9314" s="3">
        <v>9313.0</v>
      </c>
      <c r="B9314" s="4" t="str">
        <f>IFERROR(__xludf.DUMMYFUNCTION("""COMPUTED_VALUE"""),"Assembly;C;Swift")</f>
        <v>Assembly;C;Swift</v>
      </c>
    </row>
    <row r="9315">
      <c r="A9315" s="3">
        <v>9314.0</v>
      </c>
      <c r="B9315" s="4" t="str">
        <f>IFERROR(__xludf.DUMMYFUNCTION("""COMPUTED_VALUE"""),"Objective-C;Swift")</f>
        <v>Objective-C;Swift</v>
      </c>
    </row>
    <row r="9316">
      <c r="A9316" s="3">
        <v>9315.0</v>
      </c>
      <c r="B9316" s="4" t="str">
        <f>IFERROR(__xludf.DUMMYFUNCTION("""COMPUTED_VALUE"""),"C;C++;Go;HTML/CSS;JavaScript;PHP;Python;SQL;TypeScript")</f>
        <v>C;C++;Go;HTML/CSS;JavaScript;PHP;Python;SQL;TypeScript</v>
      </c>
    </row>
    <row r="9317">
      <c r="A9317" s="3">
        <v>9316.0</v>
      </c>
      <c r="B9317" s="4" t="str">
        <f>IFERROR(__xludf.DUMMYFUNCTION("""COMPUTED_VALUE"""),"C#;HTML/CSS;JavaScript;SQL;TypeScript")</f>
        <v>C#;HTML/CSS;JavaScript;SQL;TypeScript</v>
      </c>
    </row>
    <row r="9318">
      <c r="A9318" s="3">
        <v>9317.0</v>
      </c>
      <c r="B9318" s="4" t="str">
        <f>IFERROR(__xludf.DUMMYFUNCTION("""COMPUTED_VALUE"""),"JavaScript;Python")</f>
        <v>JavaScript;Python</v>
      </c>
    </row>
    <row r="9319">
      <c r="A9319" s="3">
        <v>9318.0</v>
      </c>
      <c r="B9319" s="4" t="str">
        <f>IFERROR(__xludf.DUMMYFUNCTION("""COMPUTED_VALUE"""),"C;Go;R")</f>
        <v>C;Go;R</v>
      </c>
    </row>
    <row r="9320">
      <c r="A9320" s="3">
        <v>9319.0</v>
      </c>
      <c r="B9320" s="4" t="str">
        <f>IFERROR(__xludf.DUMMYFUNCTION("""COMPUTED_VALUE"""),"HTML/CSS;Java;JavaScript;PHP;Python;Ruby;SQL")</f>
        <v>HTML/CSS;Java;JavaScript;PHP;Python;Ruby;SQL</v>
      </c>
    </row>
    <row r="9321">
      <c r="A9321" s="3">
        <v>9320.0</v>
      </c>
      <c r="B9321" s="4" t="str">
        <f>IFERROR(__xludf.DUMMYFUNCTION("""COMPUTED_VALUE"""),"Bash/Shell/PowerShell;C#")</f>
        <v>Bash/Shell/PowerShell;C#</v>
      </c>
    </row>
    <row r="9322">
      <c r="A9322" s="3">
        <v>9321.0</v>
      </c>
      <c r="B9322" s="4" t="str">
        <f>IFERROR(__xludf.DUMMYFUNCTION("""COMPUTED_VALUE"""),"C#;HTML/CSS;JavaScript;Python")</f>
        <v>C#;HTML/CSS;JavaScript;Python</v>
      </c>
    </row>
    <row r="9323">
      <c r="A9323" s="3">
        <v>9322.0</v>
      </c>
      <c r="B9323" s="4" t="str">
        <f>IFERROR(__xludf.DUMMYFUNCTION("""COMPUTED_VALUE"""),"C#;SQL")</f>
        <v>C#;SQL</v>
      </c>
    </row>
    <row r="9324">
      <c r="A9324" s="3">
        <v>9323.0</v>
      </c>
      <c r="B9324" s="4" t="str">
        <f>IFERROR(__xludf.DUMMYFUNCTION("""COMPUTED_VALUE"""),"C++;Python")</f>
        <v>C++;Python</v>
      </c>
    </row>
    <row r="9325">
      <c r="A9325" s="3">
        <v>9324.0</v>
      </c>
      <c r="B9325" s="4" t="str">
        <f>IFERROR(__xludf.DUMMYFUNCTION("""COMPUTED_VALUE"""),"Elixir;JavaScript;Python;Ruby")</f>
        <v>Elixir;JavaScript;Python;Ruby</v>
      </c>
    </row>
    <row r="9326">
      <c r="A9326" s="3">
        <v>9325.0</v>
      </c>
      <c r="B9326" s="4" t="str">
        <f>IFERROR(__xludf.DUMMYFUNCTION("""COMPUTED_VALUE"""),"C;Go;Python")</f>
        <v>C;Go;Python</v>
      </c>
    </row>
    <row r="9327">
      <c r="A9327" s="3">
        <v>9326.0</v>
      </c>
      <c r="B9327" s="4" t="str">
        <f>IFERROR(__xludf.DUMMYFUNCTION("""COMPUTED_VALUE"""),"Bash/Shell/PowerShell;C#;Go;HTML/CSS;Java;JavaScript;SQL;TypeScript")</f>
        <v>Bash/Shell/PowerShell;C#;Go;HTML/CSS;Java;JavaScript;SQL;TypeScript</v>
      </c>
    </row>
    <row r="9328">
      <c r="A9328" s="3">
        <v>9327.0</v>
      </c>
      <c r="B9328" s="4" t="str">
        <f>IFERROR(__xludf.DUMMYFUNCTION("""COMPUTED_VALUE"""),"Bash/Shell/PowerShell;HTML/CSS;Java;JavaScript;PHP;Python;SQL")</f>
        <v>Bash/Shell/PowerShell;HTML/CSS;Java;JavaScript;PHP;Python;SQL</v>
      </c>
    </row>
    <row r="9329">
      <c r="A9329" s="3">
        <v>9328.0</v>
      </c>
      <c r="B9329" s="4" t="str">
        <f>IFERROR(__xludf.DUMMYFUNCTION("""COMPUTED_VALUE"""),"Bash/Shell/PowerShell;HTML/CSS;Java;JavaScript;Python;SQL")</f>
        <v>Bash/Shell/PowerShell;HTML/CSS;Java;JavaScript;Python;SQL</v>
      </c>
    </row>
    <row r="9330">
      <c r="A9330" s="3">
        <v>9329.0</v>
      </c>
      <c r="B9330" s="4" t="str">
        <f>IFERROR(__xludf.DUMMYFUNCTION("""COMPUTED_VALUE"""),"C#;HTML/CSS;JavaScript;TypeScript;Other(s):")</f>
        <v>C#;HTML/CSS;JavaScript;TypeScript;Other(s):</v>
      </c>
    </row>
    <row r="9331">
      <c r="A9331" s="3">
        <v>9330.0</v>
      </c>
      <c r="B9331" s="4" t="str">
        <f>IFERROR(__xludf.DUMMYFUNCTION("""COMPUTED_VALUE"""),"HTML/CSS;PHP;Python")</f>
        <v>HTML/CSS;PHP;Python</v>
      </c>
    </row>
    <row r="9332">
      <c r="A9332" s="3">
        <v>9331.0</v>
      </c>
      <c r="B9332" s="4" t="str">
        <f>IFERROR(__xludf.DUMMYFUNCTION("""COMPUTED_VALUE"""),"Bash/Shell/PowerShell;Go;Python;Rust")</f>
        <v>Bash/Shell/PowerShell;Go;Python;Rust</v>
      </c>
    </row>
    <row r="9333">
      <c r="A9333" s="3">
        <v>9332.0</v>
      </c>
      <c r="B9333" s="4" t="str">
        <f>IFERROR(__xludf.DUMMYFUNCTION("""COMPUTED_VALUE"""),"Bash/Shell/PowerShell;HTML/CSS;JavaScript;Python;R;SQL")</f>
        <v>Bash/Shell/PowerShell;HTML/CSS;JavaScript;Python;R;SQL</v>
      </c>
    </row>
    <row r="9334">
      <c r="A9334" s="3">
        <v>9333.0</v>
      </c>
      <c r="B9334" s="4" t="str">
        <f>IFERROR(__xludf.DUMMYFUNCTION("""COMPUTED_VALUE"""),"C;C++;C#;Java;SQL")</f>
        <v>C;C++;C#;Java;SQL</v>
      </c>
    </row>
    <row r="9335">
      <c r="A9335" s="3">
        <v>9334.0</v>
      </c>
      <c r="B9335" s="4" t="str">
        <f>IFERROR(__xludf.DUMMYFUNCTION("""COMPUTED_VALUE"""),"C#;HTML/CSS;JavaScript;PHP;Python;TypeScript")</f>
        <v>C#;HTML/CSS;JavaScript;PHP;Python;TypeScript</v>
      </c>
    </row>
    <row r="9336">
      <c r="A9336" s="3">
        <v>9335.0</v>
      </c>
      <c r="B9336" s="4" t="str">
        <f>IFERROR(__xludf.DUMMYFUNCTION("""COMPUTED_VALUE"""),"C#;HTML/CSS;Java;JavaScript;SQL;TypeScript")</f>
        <v>C#;HTML/CSS;Java;JavaScript;SQL;TypeScript</v>
      </c>
    </row>
    <row r="9337">
      <c r="A9337" s="3">
        <v>9336.0</v>
      </c>
      <c r="B9337" s="4" t="str">
        <f>IFERROR(__xludf.DUMMYFUNCTION("""COMPUTED_VALUE"""),"Bash/Shell/PowerShell;HTML/CSS;JavaScript;Python;Ruby;Swift")</f>
        <v>Bash/Shell/PowerShell;HTML/CSS;JavaScript;Python;Ruby;Swift</v>
      </c>
    </row>
    <row r="9338">
      <c r="A9338" s="3">
        <v>9337.0</v>
      </c>
      <c r="B9338" s="4" t="str">
        <f>IFERROR(__xludf.DUMMYFUNCTION("""COMPUTED_VALUE"""),"Bash/Shell/PowerShell;HTML/CSS;JavaScript;PHP;TypeScript")</f>
        <v>Bash/Shell/PowerShell;HTML/CSS;JavaScript;PHP;TypeScript</v>
      </c>
    </row>
    <row r="9339">
      <c r="A9339" s="3">
        <v>9338.0</v>
      </c>
      <c r="B9339" s="4" t="str">
        <f>IFERROR(__xludf.DUMMYFUNCTION("""COMPUTED_VALUE"""),"C#;HTML/CSS;JavaScript;PHP;SQL;TypeScript")</f>
        <v>C#;HTML/CSS;JavaScript;PHP;SQL;TypeScript</v>
      </c>
    </row>
    <row r="9340">
      <c r="A9340" s="3">
        <v>9339.0</v>
      </c>
      <c r="B9340" s="4" t="str">
        <f>IFERROR(__xludf.DUMMYFUNCTION("""COMPUTED_VALUE"""),"C#;SQL")</f>
        <v>C#;SQL</v>
      </c>
    </row>
    <row r="9341">
      <c r="A9341" s="3">
        <v>9340.0</v>
      </c>
      <c r="B9341" s="4" t="str">
        <f>IFERROR(__xludf.DUMMYFUNCTION("""COMPUTED_VALUE"""),"C#;HTML/CSS;JavaScript;SQL")</f>
        <v>C#;HTML/CSS;JavaScript;SQL</v>
      </c>
    </row>
    <row r="9342">
      <c r="A9342" s="3">
        <v>9341.0</v>
      </c>
      <c r="B9342" s="4" t="str">
        <f>IFERROR(__xludf.DUMMYFUNCTION("""COMPUTED_VALUE"""),"Assembly;Bash/Shell/PowerShell;C;C++;C#;Dart;HTML/CSS;Java;JavaScript;Python;R;Rust;SQL;TypeScript")</f>
        <v>Assembly;Bash/Shell/PowerShell;C;C++;C#;Dart;HTML/CSS;Java;JavaScript;Python;R;Rust;SQL;TypeScript</v>
      </c>
    </row>
    <row r="9343">
      <c r="A9343" s="3">
        <v>9342.0</v>
      </c>
      <c r="B9343" s="4" t="str">
        <f>IFERROR(__xludf.DUMMYFUNCTION("""COMPUTED_VALUE"""),"Java;PHP;Rust")</f>
        <v>Java;PHP;Rust</v>
      </c>
    </row>
    <row r="9344">
      <c r="A9344" s="3">
        <v>9343.0</v>
      </c>
      <c r="B9344" s="4" t="str">
        <f>IFERROR(__xludf.DUMMYFUNCTION("""COMPUTED_VALUE"""),"Bash/Shell/PowerShell;Python;Other(s):")</f>
        <v>Bash/Shell/PowerShell;Python;Other(s):</v>
      </c>
    </row>
    <row r="9345">
      <c r="A9345" s="3">
        <v>9344.0</v>
      </c>
      <c r="B9345" s="4" t="str">
        <f>IFERROR(__xludf.DUMMYFUNCTION("""COMPUTED_VALUE"""),"Java;Python;R;VBA")</f>
        <v>Java;Python;R;VBA</v>
      </c>
    </row>
    <row r="9346">
      <c r="A9346" s="3">
        <v>9345.0</v>
      </c>
      <c r="B9346" s="4" t="str">
        <f>IFERROR(__xludf.DUMMYFUNCTION("""COMPUTED_VALUE"""),"C++;C#;HTML/CSS;Java;JavaScript;PHP;Ruby;SQL")</f>
        <v>C++;C#;HTML/CSS;Java;JavaScript;PHP;Ruby;SQL</v>
      </c>
    </row>
    <row r="9347">
      <c r="A9347" s="3">
        <v>9346.0</v>
      </c>
      <c r="B9347" s="4" t="str">
        <f>IFERROR(__xludf.DUMMYFUNCTION("""COMPUTED_VALUE"""),"Assembly;Bash/Shell/PowerShell;C;C++;Java;JavaScript;Python;SQL;Other(s):")</f>
        <v>Assembly;Bash/Shell/PowerShell;C;C++;Java;JavaScript;Python;SQL;Other(s):</v>
      </c>
    </row>
    <row r="9348">
      <c r="A9348" s="3">
        <v>9347.0</v>
      </c>
      <c r="B9348" s="4" t="str">
        <f>IFERROR(__xludf.DUMMYFUNCTION("""COMPUTED_VALUE"""),"C#;HTML/CSS;JavaScript;SQL")</f>
        <v>C#;HTML/CSS;JavaScript;SQL</v>
      </c>
    </row>
    <row r="9349">
      <c r="A9349" s="3">
        <v>9348.0</v>
      </c>
      <c r="B9349" s="4" t="str">
        <f>IFERROR(__xludf.DUMMYFUNCTION("""COMPUTED_VALUE"""),"HTML/CSS;JavaScript;Python")</f>
        <v>HTML/CSS;JavaScript;Python</v>
      </c>
    </row>
    <row r="9350">
      <c r="A9350" s="3">
        <v>9349.0</v>
      </c>
      <c r="B9350" s="4" t="str">
        <f>IFERROR(__xludf.DUMMYFUNCTION("""COMPUTED_VALUE"""),"Bash/Shell/PowerShell;HTML/CSS;JavaScript;PHP;SQL")</f>
        <v>Bash/Shell/PowerShell;HTML/CSS;JavaScript;PHP;SQL</v>
      </c>
    </row>
    <row r="9351">
      <c r="A9351" s="3">
        <v>9350.0</v>
      </c>
      <c r="B9351" s="4" t="str">
        <f>IFERROR(__xludf.DUMMYFUNCTION("""COMPUTED_VALUE"""),"Java;SQL")</f>
        <v>Java;SQL</v>
      </c>
    </row>
    <row r="9352">
      <c r="A9352" s="3">
        <v>9351.0</v>
      </c>
      <c r="B9352" s="4" t="str">
        <f>IFERROR(__xludf.DUMMYFUNCTION("""COMPUTED_VALUE"""),"HTML/CSS;JavaScript;TypeScript")</f>
        <v>HTML/CSS;JavaScript;TypeScript</v>
      </c>
    </row>
    <row r="9353">
      <c r="A9353" s="3">
        <v>9352.0</v>
      </c>
      <c r="B9353" s="4" t="str">
        <f>IFERROR(__xludf.DUMMYFUNCTION("""COMPUTED_VALUE"""),"Bash/Shell/PowerShell;JavaScript;Swift")</f>
        <v>Bash/Shell/PowerShell;JavaScript;Swift</v>
      </c>
    </row>
    <row r="9354">
      <c r="A9354" s="3">
        <v>9353.0</v>
      </c>
      <c r="B9354" s="4" t="str">
        <f>IFERROR(__xludf.DUMMYFUNCTION("""COMPUTED_VALUE"""),"C;C++;C#;Go;HTML/CSS;Java;JavaScript;PHP;TypeScript")</f>
        <v>C;C++;C#;Go;HTML/CSS;Java;JavaScript;PHP;TypeScript</v>
      </c>
    </row>
    <row r="9355">
      <c r="A9355" s="3">
        <v>9354.0</v>
      </c>
      <c r="B9355" s="4" t="str">
        <f>IFERROR(__xludf.DUMMYFUNCTION("""COMPUTED_VALUE"""),"Bash/Shell/PowerShell;Python;SQL")</f>
        <v>Bash/Shell/PowerShell;Python;SQL</v>
      </c>
    </row>
    <row r="9356">
      <c r="A9356" s="3">
        <v>9355.0</v>
      </c>
      <c r="B9356" s="4" t="str">
        <f>IFERROR(__xludf.DUMMYFUNCTION("""COMPUTED_VALUE"""),"C#;HTML/CSS;JavaScript;SQL")</f>
        <v>C#;HTML/CSS;JavaScript;SQL</v>
      </c>
    </row>
    <row r="9357">
      <c r="A9357" s="3">
        <v>9356.0</v>
      </c>
      <c r="B9357" s="4" t="str">
        <f>IFERROR(__xludf.DUMMYFUNCTION("""COMPUTED_VALUE"""),"Python")</f>
        <v>Python</v>
      </c>
    </row>
    <row r="9358">
      <c r="A9358" s="3">
        <v>9357.0</v>
      </c>
      <c r="B9358" s="4" t="str">
        <f>IFERROR(__xludf.DUMMYFUNCTION("""COMPUTED_VALUE"""),"C;C++;C#;Python")</f>
        <v>C;C++;C#;Python</v>
      </c>
    </row>
    <row r="9359">
      <c r="A9359" s="3">
        <v>9358.0</v>
      </c>
      <c r="B9359" s="4" t="str">
        <f>IFERROR(__xludf.DUMMYFUNCTION("""COMPUTED_VALUE"""),"HTML/CSS;Java;JavaScript;SQL")</f>
        <v>HTML/CSS;Java;JavaScript;SQL</v>
      </c>
    </row>
    <row r="9360">
      <c r="A9360" s="3">
        <v>9359.0</v>
      </c>
      <c r="B9360" s="4" t="str">
        <f>IFERROR(__xludf.DUMMYFUNCTION("""COMPUTED_VALUE"""),"C#;SQL")</f>
        <v>C#;SQL</v>
      </c>
    </row>
    <row r="9361">
      <c r="A9361" s="3">
        <v>9360.0</v>
      </c>
      <c r="B9361" s="4" t="str">
        <f>IFERROR(__xludf.DUMMYFUNCTION("""COMPUTED_VALUE"""),"C++;Go;Java;JavaScript;Python;Ruby;Rust;Scala;SQL;TypeScript")</f>
        <v>C++;Go;Java;JavaScript;Python;Ruby;Rust;Scala;SQL;TypeScript</v>
      </c>
    </row>
    <row r="9362">
      <c r="A9362" s="3">
        <v>9361.0</v>
      </c>
      <c r="B9362" s="4" t="str">
        <f>IFERROR(__xludf.DUMMYFUNCTION("""COMPUTED_VALUE"""),"C++;HTML/CSS;JavaScript;PHP;Swift")</f>
        <v>C++;HTML/CSS;JavaScript;PHP;Swift</v>
      </c>
    </row>
    <row r="9363">
      <c r="A9363" s="3">
        <v>9362.0</v>
      </c>
      <c r="B9363" s="4" t="str">
        <f>IFERROR(__xludf.DUMMYFUNCTION("""COMPUTED_VALUE"""),"C#;HTML/CSS;JavaScript;SQL;TypeScript")</f>
        <v>C#;HTML/CSS;JavaScript;SQL;TypeScript</v>
      </c>
    </row>
    <row r="9364">
      <c r="A9364" s="3">
        <v>9363.0</v>
      </c>
      <c r="B9364" s="4" t="str">
        <f>IFERROR(__xludf.DUMMYFUNCTION("""COMPUTED_VALUE"""),"C#;HTML/CSS;JavaScript;SQL;TypeScript")</f>
        <v>C#;HTML/CSS;JavaScript;SQL;TypeScript</v>
      </c>
    </row>
    <row r="9365">
      <c r="A9365" s="3">
        <v>9364.0</v>
      </c>
      <c r="B9365" s="4" t="str">
        <f>IFERROR(__xludf.DUMMYFUNCTION("""COMPUTED_VALUE"""),"Dart;JavaScript;SQL;TypeScript")</f>
        <v>Dart;JavaScript;SQL;TypeScript</v>
      </c>
    </row>
    <row r="9366">
      <c r="A9366" s="3">
        <v>9365.0</v>
      </c>
      <c r="B9366" s="4" t="str">
        <f>IFERROR(__xludf.DUMMYFUNCTION("""COMPUTED_VALUE"""),"Bash/Shell/PowerShell;HTML/CSS;Java;JavaScript")</f>
        <v>Bash/Shell/PowerShell;HTML/CSS;Java;JavaScript</v>
      </c>
    </row>
    <row r="9367">
      <c r="A9367" s="3">
        <v>9366.0</v>
      </c>
      <c r="B9367" s="4" t="str">
        <f>IFERROR(__xludf.DUMMYFUNCTION("""COMPUTED_VALUE"""),"Bash/Shell/PowerShell;C#;HTML/CSS;Java;JavaScript;PHP;SQL")</f>
        <v>Bash/Shell/PowerShell;C#;HTML/CSS;Java;JavaScript;PHP;SQL</v>
      </c>
    </row>
    <row r="9368">
      <c r="A9368" s="3">
        <v>9367.0</v>
      </c>
      <c r="B9368" s="4" t="str">
        <f>IFERROR(__xludf.DUMMYFUNCTION("""COMPUTED_VALUE"""),"HTML/CSS;Java;JavaScript;SQL")</f>
        <v>HTML/CSS;Java;JavaScript;SQL</v>
      </c>
    </row>
    <row r="9369">
      <c r="A9369" s="3">
        <v>9368.0</v>
      </c>
      <c r="B9369" s="4" t="str">
        <f>IFERROR(__xludf.DUMMYFUNCTION("""COMPUTED_VALUE"""),"Dart;Java;Kotlin;PHP;Swift")</f>
        <v>Dart;Java;Kotlin;PHP;Swift</v>
      </c>
    </row>
    <row r="9370">
      <c r="A9370" s="3">
        <v>9369.0</v>
      </c>
      <c r="B9370" s="4" t="str">
        <f>IFERROR(__xludf.DUMMYFUNCTION("""COMPUTED_VALUE"""),"C++;C#;JavaScript;SQL;TypeScript")</f>
        <v>C++;C#;JavaScript;SQL;TypeScript</v>
      </c>
    </row>
    <row r="9371">
      <c r="A9371" s="3">
        <v>9370.0</v>
      </c>
      <c r="B9371" s="4" t="str">
        <f>IFERROR(__xludf.DUMMYFUNCTION("""COMPUTED_VALUE"""),"C#;HTML/CSS;JavaScript;Python;SQL")</f>
        <v>C#;HTML/CSS;JavaScript;Python;SQL</v>
      </c>
    </row>
    <row r="9372">
      <c r="A9372" s="3">
        <v>9371.0</v>
      </c>
      <c r="B9372" s="4" t="str">
        <f>IFERROR(__xludf.DUMMYFUNCTION("""COMPUTED_VALUE"""),"Assembly;Bash/Shell/PowerShell;C;C++;HTML/CSS;Java;Python;R;SQL")</f>
        <v>Assembly;Bash/Shell/PowerShell;C;C++;HTML/CSS;Java;Python;R;SQL</v>
      </c>
    </row>
    <row r="9373">
      <c r="A9373" s="3">
        <v>9372.0</v>
      </c>
      <c r="B9373" s="4" t="str">
        <f>IFERROR(__xludf.DUMMYFUNCTION("""COMPUTED_VALUE"""),"Bash/Shell/PowerShell;HTML/CSS;JavaScript;Kotlin;SQL;WebAssembly")</f>
        <v>Bash/Shell/PowerShell;HTML/CSS;JavaScript;Kotlin;SQL;WebAssembly</v>
      </c>
    </row>
    <row r="9374">
      <c r="A9374" s="3">
        <v>9373.0</v>
      </c>
      <c r="B9374" s="4" t="str">
        <f>IFERROR(__xludf.DUMMYFUNCTION("""COMPUTED_VALUE"""),"HTML/CSS;JavaScript;TypeScript")</f>
        <v>HTML/CSS;JavaScript;TypeScript</v>
      </c>
    </row>
    <row r="9375">
      <c r="A9375" s="3">
        <v>9374.0</v>
      </c>
      <c r="B9375" s="4" t="str">
        <f>IFERROR(__xludf.DUMMYFUNCTION("""COMPUTED_VALUE"""),"Bash/Shell/PowerShell;Go;Python;Other(s):")</f>
        <v>Bash/Shell/PowerShell;Go;Python;Other(s):</v>
      </c>
    </row>
    <row r="9376">
      <c r="A9376" s="3">
        <v>9375.0</v>
      </c>
      <c r="B9376" s="4" t="str">
        <f>IFERROR(__xludf.DUMMYFUNCTION("""COMPUTED_VALUE"""),"HTML/CSS;JavaScript;Python")</f>
        <v>HTML/CSS;JavaScript;Python</v>
      </c>
    </row>
    <row r="9377">
      <c r="A9377" s="3">
        <v>9376.0</v>
      </c>
      <c r="B9377" s="4" t="str">
        <f>IFERROR(__xludf.DUMMYFUNCTION("""COMPUTED_VALUE"""),"C;C++;C#;HTML/CSS;Java;JavaScript;PHP;Python;SQL;TypeScript;VBA")</f>
        <v>C;C++;C#;HTML/CSS;Java;JavaScript;PHP;Python;SQL;TypeScript;VBA</v>
      </c>
    </row>
    <row r="9378">
      <c r="A9378" s="3">
        <v>9377.0</v>
      </c>
      <c r="B9378" s="4" t="str">
        <f>IFERROR(__xludf.DUMMYFUNCTION("""COMPUTED_VALUE"""),"C#;F#;HTML/CSS;JavaScript;SQL")</f>
        <v>C#;F#;HTML/CSS;JavaScript;SQL</v>
      </c>
    </row>
    <row r="9379">
      <c r="A9379" s="3">
        <v>9378.0</v>
      </c>
      <c r="B9379" s="4" t="str">
        <f>IFERROR(__xludf.DUMMYFUNCTION("""COMPUTED_VALUE"""),"Assembly;Bash/Shell/PowerShell;C;C#;Elixir;Go;HTML/CSS;JavaScript;Kotlin;Python;R;Ruby;Rust;SQL;Swift;TypeScript;WebAssembly")</f>
        <v>Assembly;Bash/Shell/PowerShell;C;C#;Elixir;Go;HTML/CSS;JavaScript;Kotlin;Python;R;Ruby;Rust;SQL;Swift;TypeScript;WebAssembly</v>
      </c>
    </row>
    <row r="9380">
      <c r="A9380" s="3">
        <v>9379.0</v>
      </c>
      <c r="B9380" s="4" t="str">
        <f>IFERROR(__xludf.DUMMYFUNCTION("""COMPUTED_VALUE"""),"Bash/Shell/PowerShell;C;C++;HTML/CSS;JavaScript;Python")</f>
        <v>Bash/Shell/PowerShell;C;C++;HTML/CSS;JavaScript;Python</v>
      </c>
    </row>
    <row r="9381">
      <c r="A9381" s="3">
        <v>9380.0</v>
      </c>
      <c r="B9381" s="4" t="str">
        <f>IFERROR(__xludf.DUMMYFUNCTION("""COMPUTED_VALUE"""),"Java;JavaScript;PHP;SQL")</f>
        <v>Java;JavaScript;PHP;SQL</v>
      </c>
    </row>
    <row r="9382">
      <c r="A9382" s="3">
        <v>9381.0</v>
      </c>
      <c r="B9382" s="4" t="str">
        <f>IFERROR(__xludf.DUMMYFUNCTION("""COMPUTED_VALUE"""),"C++;HTML/CSS;Java;JavaScript;PHP;SQL;TypeScript")</f>
        <v>C++;HTML/CSS;Java;JavaScript;PHP;SQL;TypeScript</v>
      </c>
    </row>
    <row r="9383">
      <c r="A9383" s="3">
        <v>9382.0</v>
      </c>
      <c r="B9383" s="4" t="str">
        <f>IFERROR(__xludf.DUMMYFUNCTION("""COMPUTED_VALUE"""),"Bash/Shell/PowerShell;HTML/CSS;Java;JavaScript;PHP;SQL;VBA")</f>
        <v>Bash/Shell/PowerShell;HTML/CSS;Java;JavaScript;PHP;SQL;VBA</v>
      </c>
    </row>
    <row r="9384">
      <c r="A9384" s="3">
        <v>9383.0</v>
      </c>
      <c r="B9384" s="4" t="str">
        <f>IFERROR(__xludf.DUMMYFUNCTION("""COMPUTED_VALUE"""),"Bash/Shell/PowerShell;Clojure;Python;R")</f>
        <v>Bash/Shell/PowerShell;Clojure;Python;R</v>
      </c>
    </row>
    <row r="9385">
      <c r="A9385" s="3">
        <v>9384.0</v>
      </c>
      <c r="B9385" s="4" t="str">
        <f>IFERROR(__xludf.DUMMYFUNCTION("""COMPUTED_VALUE"""),"Bash/Shell/PowerShell;C#;HTML/CSS;JavaScript;SQL")</f>
        <v>Bash/Shell/PowerShell;C#;HTML/CSS;JavaScript;SQL</v>
      </c>
    </row>
    <row r="9386">
      <c r="A9386" s="3">
        <v>9385.0</v>
      </c>
      <c r="B9386" s="4" t="str">
        <f>IFERROR(__xludf.DUMMYFUNCTION("""COMPUTED_VALUE"""),"Clojure;JavaScript")</f>
        <v>Clojure;JavaScript</v>
      </c>
    </row>
    <row r="9387">
      <c r="A9387" s="3">
        <v>9386.0</v>
      </c>
      <c r="B9387" s="4" t="str">
        <f>IFERROR(__xludf.DUMMYFUNCTION("""COMPUTED_VALUE"""),"Bash/Shell/PowerShell;Java;Python")</f>
        <v>Bash/Shell/PowerShell;Java;Python</v>
      </c>
    </row>
    <row r="9388">
      <c r="A9388" s="3">
        <v>9387.0</v>
      </c>
      <c r="B9388" s="4" t="str">
        <f>IFERROR(__xludf.DUMMYFUNCTION("""COMPUTED_VALUE"""),"C#")</f>
        <v>C#</v>
      </c>
    </row>
    <row r="9389">
      <c r="A9389" s="3">
        <v>9388.0</v>
      </c>
      <c r="B9389" s="4" t="str">
        <f>IFERROR(__xludf.DUMMYFUNCTION("""COMPUTED_VALUE"""),"JavaScript;Objective-C;Swift")</f>
        <v>JavaScript;Objective-C;Swift</v>
      </c>
    </row>
    <row r="9390">
      <c r="A9390" s="3">
        <v>9389.0</v>
      </c>
      <c r="B9390" s="4" t="str">
        <f>IFERROR(__xludf.DUMMYFUNCTION("""COMPUTED_VALUE"""),"C#;HTML/CSS;Java;JavaScript;Objective-C;Python")</f>
        <v>C#;HTML/CSS;Java;JavaScript;Objective-C;Python</v>
      </c>
    </row>
    <row r="9391">
      <c r="A9391" s="3">
        <v>9390.0</v>
      </c>
      <c r="B9391" s="4" t="str">
        <f>IFERROR(__xludf.DUMMYFUNCTION("""COMPUTED_VALUE"""),"C#;SQL;Other(s):")</f>
        <v>C#;SQL;Other(s):</v>
      </c>
    </row>
    <row r="9392">
      <c r="A9392" s="3">
        <v>9391.0</v>
      </c>
      <c r="B9392" s="4" t="str">
        <f>IFERROR(__xludf.DUMMYFUNCTION("""COMPUTED_VALUE"""),"Assembly;Bash/Shell/PowerShell;C;HTML/CSS;Java;JavaScript;PHP;SQL")</f>
        <v>Assembly;Bash/Shell/PowerShell;C;HTML/CSS;Java;JavaScript;PHP;SQL</v>
      </c>
    </row>
    <row r="9393">
      <c r="A9393" s="3">
        <v>9392.0</v>
      </c>
      <c r="B9393" s="4" t="str">
        <f>IFERROR(__xludf.DUMMYFUNCTION("""COMPUTED_VALUE"""),"Java")</f>
        <v>Java</v>
      </c>
    </row>
    <row r="9394">
      <c r="A9394" s="3">
        <v>9393.0</v>
      </c>
      <c r="B9394" s="4" t="str">
        <f>IFERROR(__xludf.DUMMYFUNCTION("""COMPUTED_VALUE"""),"HTML/CSS;JavaScript")</f>
        <v>HTML/CSS;JavaScript</v>
      </c>
    </row>
    <row r="9395">
      <c r="A9395" s="3">
        <v>9394.0</v>
      </c>
      <c r="B9395" s="4" t="str">
        <f>IFERROR(__xludf.DUMMYFUNCTION("""COMPUTED_VALUE"""),"Go;PHP")</f>
        <v>Go;PHP</v>
      </c>
    </row>
    <row r="9396">
      <c r="A9396" s="3">
        <v>9395.0</v>
      </c>
      <c r="B9396" s="4" t="str">
        <f>IFERROR(__xludf.DUMMYFUNCTION("""COMPUTED_VALUE"""),"Bash/Shell/PowerShell;HTML/CSS;JavaScript;SQL;VBA;Other(s):")</f>
        <v>Bash/Shell/PowerShell;HTML/CSS;JavaScript;SQL;VBA;Other(s):</v>
      </c>
    </row>
    <row r="9397">
      <c r="A9397" s="3">
        <v>9396.0</v>
      </c>
      <c r="B9397" s="4" t="str">
        <f>IFERROR(__xludf.DUMMYFUNCTION("""COMPUTED_VALUE"""),"HTML/CSS;Java;JavaScript;PHP;Python;TypeScript")</f>
        <v>HTML/CSS;Java;JavaScript;PHP;Python;TypeScript</v>
      </c>
    </row>
    <row r="9398">
      <c r="A9398" s="3">
        <v>9397.0</v>
      </c>
      <c r="B9398" s="4" t="str">
        <f>IFERROR(__xludf.DUMMYFUNCTION("""COMPUTED_VALUE"""),"Java;Python;VBA")</f>
        <v>Java;Python;VBA</v>
      </c>
    </row>
    <row r="9399">
      <c r="A9399" s="3">
        <v>9398.0</v>
      </c>
      <c r="B9399" s="4" t="str">
        <f>IFERROR(__xludf.DUMMYFUNCTION("""COMPUTED_VALUE"""),"Bash/Shell/PowerShell;C++;Go;HTML/CSS;Java;JavaScript;Kotlin;Python;Ruby;Rust;TypeScript")</f>
        <v>Bash/Shell/PowerShell;C++;Go;HTML/CSS;Java;JavaScript;Kotlin;Python;Ruby;Rust;TypeScript</v>
      </c>
    </row>
    <row r="9400">
      <c r="A9400" s="3">
        <v>9399.0</v>
      </c>
      <c r="B9400" s="4" t="str">
        <f>IFERROR(__xludf.DUMMYFUNCTION("""COMPUTED_VALUE"""),"C#;HTML/CSS;Java;JavaScript;SQL;TypeScript;Other(s):")</f>
        <v>C#;HTML/CSS;Java;JavaScript;SQL;TypeScript;Other(s):</v>
      </c>
    </row>
    <row r="9401">
      <c r="A9401" s="3">
        <v>9400.0</v>
      </c>
      <c r="B9401" s="4" t="str">
        <f>IFERROR(__xludf.DUMMYFUNCTION("""COMPUTED_VALUE"""),"JavaScript;Python;SQL;TypeScript")</f>
        <v>JavaScript;Python;SQL;TypeScript</v>
      </c>
    </row>
    <row r="9402">
      <c r="A9402" s="3">
        <v>9401.0</v>
      </c>
      <c r="B9402" s="4" t="str">
        <f>IFERROR(__xludf.DUMMYFUNCTION("""COMPUTED_VALUE"""),"C#;HTML/CSS;JavaScript;SQL;TypeScript")</f>
        <v>C#;HTML/CSS;JavaScript;SQL;TypeScript</v>
      </c>
    </row>
    <row r="9403">
      <c r="A9403" s="3">
        <v>9402.0</v>
      </c>
      <c r="B9403" s="4" t="str">
        <f>IFERROR(__xludf.DUMMYFUNCTION("""COMPUTED_VALUE"""),"Bash/Shell/PowerShell;C;C++;HTML/CSS;Java;JavaScript;Kotlin;PHP;Python;R;SQL;Swift")</f>
        <v>Bash/Shell/PowerShell;C;C++;HTML/CSS;Java;JavaScript;Kotlin;PHP;Python;R;SQL;Swift</v>
      </c>
    </row>
    <row r="9404">
      <c r="A9404" s="3">
        <v>9403.0</v>
      </c>
      <c r="B9404" s="4" t="str">
        <f>IFERROR(__xludf.DUMMYFUNCTION("""COMPUTED_VALUE"""),"C#;Java;JavaScript;TypeScript")</f>
        <v>C#;Java;JavaScript;TypeScript</v>
      </c>
    </row>
    <row r="9405">
      <c r="A9405" s="3">
        <v>9404.0</v>
      </c>
      <c r="B9405" s="4" t="str">
        <f>IFERROR(__xludf.DUMMYFUNCTION("""COMPUTED_VALUE"""),"C#;HTML/CSS;JavaScript;PHP;SQL")</f>
        <v>C#;HTML/CSS;JavaScript;PHP;SQL</v>
      </c>
    </row>
    <row r="9406">
      <c r="A9406" s="3">
        <v>9405.0</v>
      </c>
      <c r="B9406" s="4" t="str">
        <f>IFERROR(__xludf.DUMMYFUNCTION("""COMPUTED_VALUE"""),"HTML/CSS;Java;JavaScript;SQL;TypeScript")</f>
        <v>HTML/CSS;Java;JavaScript;SQL;TypeScript</v>
      </c>
    </row>
    <row r="9407">
      <c r="A9407" s="3">
        <v>9406.0</v>
      </c>
      <c r="B9407" s="4" t="str">
        <f>IFERROR(__xludf.DUMMYFUNCTION("""COMPUTED_VALUE"""),"Bash/Shell/PowerShell;Elixir;HTML/CSS;JavaScript;Objective-C;Ruby;SQL;TypeScript;Other(s):")</f>
        <v>Bash/Shell/PowerShell;Elixir;HTML/CSS;JavaScript;Objective-C;Ruby;SQL;TypeScript;Other(s):</v>
      </c>
    </row>
    <row r="9408">
      <c r="A9408" s="3">
        <v>9407.0</v>
      </c>
      <c r="B9408" s="4" t="str">
        <f>IFERROR(__xludf.DUMMYFUNCTION("""COMPUTED_VALUE"""),"Clojure;HTML/CSS;Java;JavaScript;Python")</f>
        <v>Clojure;HTML/CSS;Java;JavaScript;Python</v>
      </c>
    </row>
    <row r="9409">
      <c r="A9409" s="3">
        <v>9408.0</v>
      </c>
      <c r="B9409" s="4" t="str">
        <f>IFERROR(__xludf.DUMMYFUNCTION("""COMPUTED_VALUE"""),"Java;JavaScript")</f>
        <v>Java;JavaScript</v>
      </c>
    </row>
    <row r="9410">
      <c r="A9410" s="3">
        <v>9409.0</v>
      </c>
      <c r="B9410" s="4" t="str">
        <f>IFERROR(__xludf.DUMMYFUNCTION("""COMPUTED_VALUE"""),"C#;HTML/CSS;Java;JavaScript;PHP;Python;SQL;TypeScript")</f>
        <v>C#;HTML/CSS;Java;JavaScript;PHP;Python;SQL;TypeScript</v>
      </c>
    </row>
    <row r="9411">
      <c r="A9411" s="3">
        <v>9410.0</v>
      </c>
      <c r="B9411" s="4" t="str">
        <f>IFERROR(__xludf.DUMMYFUNCTION("""COMPUTED_VALUE"""),"Bash/Shell/PowerShell;HTML/CSS;JavaScript;PHP;Python;Scala;SQL;TypeScript")</f>
        <v>Bash/Shell/PowerShell;HTML/CSS;JavaScript;PHP;Python;Scala;SQL;TypeScript</v>
      </c>
    </row>
    <row r="9412">
      <c r="A9412" s="3">
        <v>9411.0</v>
      </c>
      <c r="B9412" s="4" t="str">
        <f>IFERROR(__xludf.DUMMYFUNCTION("""COMPUTED_VALUE"""),"Bash/Shell/PowerShell;HTML/CSS;Java;JavaScript;Kotlin;Python;SQL;TypeScript")</f>
        <v>Bash/Shell/PowerShell;HTML/CSS;Java;JavaScript;Kotlin;Python;SQL;TypeScript</v>
      </c>
    </row>
    <row r="9413">
      <c r="A9413" s="3">
        <v>9412.0</v>
      </c>
      <c r="B9413" s="4" t="str">
        <f>IFERROR(__xludf.DUMMYFUNCTION("""COMPUTED_VALUE"""),"C#;HTML/CSS;JavaScript;PHP;SQL;TypeScript")</f>
        <v>C#;HTML/CSS;JavaScript;PHP;SQL;TypeScript</v>
      </c>
    </row>
    <row r="9414">
      <c r="A9414" s="3">
        <v>9413.0</v>
      </c>
      <c r="B9414" s="4" t="str">
        <f>IFERROR(__xludf.DUMMYFUNCTION("""COMPUTED_VALUE"""),"Bash/Shell/PowerShell;C++;Go;Python;SQL")</f>
        <v>Bash/Shell/PowerShell;C++;Go;Python;SQL</v>
      </c>
    </row>
    <row r="9415">
      <c r="A9415" s="3">
        <v>9414.0</v>
      </c>
      <c r="B9415" s="4" t="str">
        <f>IFERROR(__xludf.DUMMYFUNCTION("""COMPUTED_VALUE"""),"HTML/CSS;Java;JavaScript;Python")</f>
        <v>HTML/CSS;Java;JavaScript;Python</v>
      </c>
    </row>
    <row r="9416">
      <c r="A9416" s="3">
        <v>9415.0</v>
      </c>
      <c r="B9416" s="4" t="str">
        <f>IFERROR(__xludf.DUMMYFUNCTION("""COMPUTED_VALUE"""),"C;HTML/CSS;Java;JavaScript;PHP;Python;R;SQL")</f>
        <v>C;HTML/CSS;Java;JavaScript;PHP;Python;R;SQL</v>
      </c>
    </row>
    <row r="9417">
      <c r="A9417" s="3">
        <v>9416.0</v>
      </c>
      <c r="B9417" s="4" t="str">
        <f>IFERROR(__xludf.DUMMYFUNCTION("""COMPUTED_VALUE"""),"HTML/CSS;JavaScript;PHP;Python;SQL;TypeScript")</f>
        <v>HTML/CSS;JavaScript;PHP;Python;SQL;TypeScript</v>
      </c>
    </row>
    <row r="9418">
      <c r="A9418" s="3">
        <v>9417.0</v>
      </c>
      <c r="B9418" s="4" t="str">
        <f>IFERROR(__xludf.DUMMYFUNCTION("""COMPUTED_VALUE"""),"Java;JavaScript;PHP;TypeScript")</f>
        <v>Java;JavaScript;PHP;TypeScript</v>
      </c>
    </row>
    <row r="9419">
      <c r="A9419" s="3">
        <v>9418.0</v>
      </c>
      <c r="B9419" s="4" t="str">
        <f>IFERROR(__xludf.DUMMYFUNCTION("""COMPUTED_VALUE"""),"Bash/Shell/PowerShell;HTML/CSS;Java;JavaScript;Python;TypeScript")</f>
        <v>Bash/Shell/PowerShell;HTML/CSS;Java;JavaScript;Python;TypeScript</v>
      </c>
    </row>
    <row r="9420">
      <c r="A9420" s="3">
        <v>9419.0</v>
      </c>
      <c r="B9420" s="4" t="str">
        <f>IFERROR(__xludf.DUMMYFUNCTION("""COMPUTED_VALUE"""),"HTML/CSS;Java;JavaScript;Scala")</f>
        <v>HTML/CSS;Java;JavaScript;Scala</v>
      </c>
    </row>
    <row r="9421">
      <c r="A9421" s="3">
        <v>9420.0</v>
      </c>
      <c r="B9421" s="4" t="str">
        <f>IFERROR(__xludf.DUMMYFUNCTION("""COMPUTED_VALUE"""),"Python")</f>
        <v>Python</v>
      </c>
    </row>
    <row r="9422">
      <c r="A9422" s="3">
        <v>9421.0</v>
      </c>
      <c r="B9422" s="4" t="str">
        <f>IFERROR(__xludf.DUMMYFUNCTION("""COMPUTED_VALUE"""),"C#;HTML/CSS;Java;PHP")</f>
        <v>C#;HTML/CSS;Java;PHP</v>
      </c>
    </row>
    <row r="9423">
      <c r="A9423" s="3">
        <v>9422.0</v>
      </c>
      <c r="B9423" s="4" t="str">
        <f>IFERROR(__xludf.DUMMYFUNCTION("""COMPUTED_VALUE"""),"Java;SQL")</f>
        <v>Java;SQL</v>
      </c>
    </row>
    <row r="9424">
      <c r="A9424" s="3">
        <v>9423.0</v>
      </c>
      <c r="B9424" s="4" t="str">
        <f>IFERROR(__xludf.DUMMYFUNCTION("""COMPUTED_VALUE"""),"C#;HTML/CSS;JavaScript;Python;SQL")</f>
        <v>C#;HTML/CSS;JavaScript;Python;SQL</v>
      </c>
    </row>
    <row r="9425">
      <c r="A9425" s="3">
        <v>9424.0</v>
      </c>
      <c r="B9425" s="4" t="str">
        <f>IFERROR(__xludf.DUMMYFUNCTION("""COMPUTED_VALUE"""),"Bash/Shell/PowerShell;HTML/CSS;JavaScript;PHP")</f>
        <v>Bash/Shell/PowerShell;HTML/CSS;JavaScript;PHP</v>
      </c>
    </row>
    <row r="9426">
      <c r="A9426" s="3">
        <v>9425.0</v>
      </c>
      <c r="B9426" s="4" t="str">
        <f>IFERROR(__xludf.DUMMYFUNCTION("""COMPUTED_VALUE"""),"Bash/Shell/PowerShell;JavaScript;Python")</f>
        <v>Bash/Shell/PowerShell;JavaScript;Python</v>
      </c>
    </row>
    <row r="9427">
      <c r="A9427" s="3">
        <v>9426.0</v>
      </c>
      <c r="B9427" s="4" t="str">
        <f>IFERROR(__xludf.DUMMYFUNCTION("""COMPUTED_VALUE"""),"HTML/CSS;JavaScript;PHP;SQL;TypeScript")</f>
        <v>HTML/CSS;JavaScript;PHP;SQL;TypeScript</v>
      </c>
    </row>
    <row r="9428">
      <c r="A9428" s="3">
        <v>9427.0</v>
      </c>
      <c r="B9428" s="4" t="str">
        <f>IFERROR(__xludf.DUMMYFUNCTION("""COMPUTED_VALUE"""),"HTML/CSS;JavaScript;Python;Rust;SQL")</f>
        <v>HTML/CSS;JavaScript;Python;Rust;SQL</v>
      </c>
    </row>
    <row r="9429">
      <c r="A9429" s="3">
        <v>9428.0</v>
      </c>
      <c r="B9429" s="4" t="str">
        <f>IFERROR(__xludf.DUMMYFUNCTION("""COMPUTED_VALUE"""),"Bash/Shell/PowerShell;C#;HTML/CSS;Java;JavaScript;Python;SQL;Other(s):")</f>
        <v>Bash/Shell/PowerShell;C#;HTML/CSS;Java;JavaScript;Python;SQL;Other(s):</v>
      </c>
    </row>
    <row r="9430">
      <c r="A9430" s="3">
        <v>9429.0</v>
      </c>
      <c r="B9430" s="4" t="str">
        <f>IFERROR(__xludf.DUMMYFUNCTION("""COMPUTED_VALUE"""),"Bash/Shell/PowerShell;C++;C#;HTML/CSS;Java;JavaScript;Objective-C;SQL;Swift")</f>
        <v>Bash/Shell/PowerShell;C++;C#;HTML/CSS;Java;JavaScript;Objective-C;SQL;Swift</v>
      </c>
    </row>
    <row r="9431">
      <c r="A9431" s="3">
        <v>9430.0</v>
      </c>
      <c r="B9431" s="4" t="str">
        <f>IFERROR(__xludf.DUMMYFUNCTION("""COMPUTED_VALUE"""),"HTML/CSS;JavaScript")</f>
        <v>HTML/CSS;JavaScript</v>
      </c>
    </row>
    <row r="9432">
      <c r="A9432" s="3">
        <v>9431.0</v>
      </c>
      <c r="B9432" s="4" t="str">
        <f>IFERROR(__xludf.DUMMYFUNCTION("""COMPUTED_VALUE"""),"Bash/Shell/PowerShell;C;Go;JavaScript;Python;Ruby")</f>
        <v>Bash/Shell/PowerShell;C;Go;JavaScript;Python;Ruby</v>
      </c>
    </row>
    <row r="9433">
      <c r="A9433" s="3">
        <v>9432.0</v>
      </c>
      <c r="B9433" s="4" t="str">
        <f>IFERROR(__xludf.DUMMYFUNCTION("""COMPUTED_VALUE"""),"Go;JavaScript;PHP;SQL")</f>
        <v>Go;JavaScript;PHP;SQL</v>
      </c>
    </row>
    <row r="9434">
      <c r="A9434" s="3">
        <v>9433.0</v>
      </c>
      <c r="B9434" s="4" t="str">
        <f>IFERROR(__xludf.DUMMYFUNCTION("""COMPUTED_VALUE"""),"HTML/CSS;JavaScript;PHP;SQL")</f>
        <v>HTML/CSS;JavaScript;PHP;SQL</v>
      </c>
    </row>
    <row r="9435">
      <c r="A9435" s="3">
        <v>9434.0</v>
      </c>
      <c r="B9435" s="4" t="str">
        <f>IFERROR(__xludf.DUMMYFUNCTION("""COMPUTED_VALUE"""),"Bash/Shell/PowerShell;HTML/CSS;JavaScript;Python")</f>
        <v>Bash/Shell/PowerShell;HTML/CSS;JavaScript;Python</v>
      </c>
    </row>
    <row r="9436">
      <c r="A9436" s="3">
        <v>9435.0</v>
      </c>
      <c r="B9436" s="4" t="str">
        <f>IFERROR(__xludf.DUMMYFUNCTION("""COMPUTED_VALUE"""),"C++;C#;HTML/CSS;Java;JavaScript;PHP;SQL")</f>
        <v>C++;C#;HTML/CSS;Java;JavaScript;PHP;SQL</v>
      </c>
    </row>
    <row r="9437">
      <c r="A9437" s="3">
        <v>9436.0</v>
      </c>
      <c r="B9437" s="4" t="str">
        <f>IFERROR(__xludf.DUMMYFUNCTION("""COMPUTED_VALUE"""),"Python")</f>
        <v>Python</v>
      </c>
    </row>
    <row r="9438">
      <c r="A9438" s="3">
        <v>9437.0</v>
      </c>
      <c r="B9438" s="4" t="str">
        <f>IFERROR(__xludf.DUMMYFUNCTION("""COMPUTED_VALUE"""),"Bash/Shell/PowerShell;HTML/CSS;Java;JavaScript;Python;SQL;Other(s):")</f>
        <v>Bash/Shell/PowerShell;HTML/CSS;Java;JavaScript;Python;SQL;Other(s):</v>
      </c>
    </row>
    <row r="9439">
      <c r="A9439" s="3">
        <v>9438.0</v>
      </c>
      <c r="B9439" s="4" t="str">
        <f>IFERROR(__xludf.DUMMYFUNCTION("""COMPUTED_VALUE"""),"C++;C#;HTML/CSS;Java;JavaScript;PHP;SQL")</f>
        <v>C++;C#;HTML/CSS;Java;JavaScript;PHP;SQL</v>
      </c>
    </row>
    <row r="9440">
      <c r="A9440" s="3">
        <v>9439.0</v>
      </c>
      <c r="B9440" s="4" t="str">
        <f>IFERROR(__xludf.DUMMYFUNCTION("""COMPUTED_VALUE"""),"Python;R;VBA")</f>
        <v>Python;R;VBA</v>
      </c>
    </row>
    <row r="9441">
      <c r="A9441" s="3">
        <v>9440.0</v>
      </c>
      <c r="B9441" s="4" t="str">
        <f>IFERROR(__xludf.DUMMYFUNCTION("""COMPUTED_VALUE"""),"Assembly;HTML/CSS;Java;JavaScript;PHP;Python;SQL;TypeScript")</f>
        <v>Assembly;HTML/CSS;Java;JavaScript;PHP;Python;SQL;TypeScript</v>
      </c>
    </row>
    <row r="9442">
      <c r="A9442" s="3">
        <v>9441.0</v>
      </c>
      <c r="B9442" s="4" t="str">
        <f>IFERROR(__xludf.DUMMYFUNCTION("""COMPUTED_VALUE"""),"C++;C#;Dart;HTML/CSS;Java;JavaScript;SQL;TypeScript;WebAssembly")</f>
        <v>C++;C#;Dart;HTML/CSS;Java;JavaScript;SQL;TypeScript;WebAssembly</v>
      </c>
    </row>
    <row r="9443">
      <c r="A9443" s="3">
        <v>9442.0</v>
      </c>
      <c r="B9443" s="4" t="str">
        <f>IFERROR(__xludf.DUMMYFUNCTION("""COMPUTED_VALUE"""),"Bash/Shell/PowerShell;C++;HTML/CSS;Java;JavaScript;PHP;Python;SQL")</f>
        <v>Bash/Shell/PowerShell;C++;HTML/CSS;Java;JavaScript;PHP;Python;SQL</v>
      </c>
    </row>
    <row r="9444">
      <c r="A9444" s="3">
        <v>9443.0</v>
      </c>
      <c r="B9444" s="4" t="str">
        <f>IFERROR(__xludf.DUMMYFUNCTION("""COMPUTED_VALUE"""),"Bash/Shell/PowerShell;SQL")</f>
        <v>Bash/Shell/PowerShell;SQL</v>
      </c>
    </row>
    <row r="9445">
      <c r="A9445" s="3">
        <v>9444.0</v>
      </c>
      <c r="B9445" s="4" t="str">
        <f>IFERROR(__xludf.DUMMYFUNCTION("""COMPUTED_VALUE"""),"Python")</f>
        <v>Python</v>
      </c>
    </row>
    <row r="9446">
      <c r="A9446" s="3">
        <v>9445.0</v>
      </c>
      <c r="B9446" s="4" t="str">
        <f>IFERROR(__xludf.DUMMYFUNCTION("""COMPUTED_VALUE"""),"C;C++;HTML/CSS;Java;Python")</f>
        <v>C;C++;HTML/CSS;Java;Python</v>
      </c>
    </row>
    <row r="9447">
      <c r="A9447" s="3">
        <v>9446.0</v>
      </c>
      <c r="B9447" s="4" t="str">
        <f>IFERROR(__xludf.DUMMYFUNCTION("""COMPUTED_VALUE"""),"C++;Python")</f>
        <v>C++;Python</v>
      </c>
    </row>
    <row r="9448">
      <c r="A9448" s="3">
        <v>9447.0</v>
      </c>
      <c r="B9448" s="4" t="str">
        <f>IFERROR(__xludf.DUMMYFUNCTION("""COMPUTED_VALUE"""),"HTML/CSS;JavaScript;PHP")</f>
        <v>HTML/CSS;JavaScript;PHP</v>
      </c>
    </row>
    <row r="9449">
      <c r="A9449" s="3">
        <v>9448.0</v>
      </c>
      <c r="B9449" s="4" t="str">
        <f>IFERROR(__xludf.DUMMYFUNCTION("""COMPUTED_VALUE"""),"Bash/Shell/PowerShell;Go;Java;Python;SQL")</f>
        <v>Bash/Shell/PowerShell;Go;Java;Python;SQL</v>
      </c>
    </row>
    <row r="9450">
      <c r="A9450" s="3">
        <v>9449.0</v>
      </c>
      <c r="B9450" s="4" t="str">
        <f>IFERROR(__xludf.DUMMYFUNCTION("""COMPUTED_VALUE"""),"Go;HTML/CSS;JavaScript;Python;Other(s):")</f>
        <v>Go;HTML/CSS;JavaScript;Python;Other(s):</v>
      </c>
    </row>
    <row r="9451">
      <c r="A9451" s="3">
        <v>9450.0</v>
      </c>
      <c r="B9451" s="4" t="str">
        <f>IFERROR(__xludf.DUMMYFUNCTION("""COMPUTED_VALUE"""),"C")</f>
        <v>C</v>
      </c>
    </row>
    <row r="9452">
      <c r="A9452" s="3">
        <v>9451.0</v>
      </c>
      <c r="B9452" s="4" t="str">
        <f>IFERROR(__xludf.DUMMYFUNCTION("""COMPUTED_VALUE"""),"Bash/Shell/PowerShell;C;C++;HTML/CSS;Java;JavaScript;Python")</f>
        <v>Bash/Shell/PowerShell;C;C++;HTML/CSS;Java;JavaScript;Python</v>
      </c>
    </row>
    <row r="9453">
      <c r="A9453" s="3">
        <v>9452.0</v>
      </c>
      <c r="B9453" s="4" t="str">
        <f>IFERROR(__xludf.DUMMYFUNCTION("""COMPUTED_VALUE"""),"Bash/Shell/PowerShell;C;C++")</f>
        <v>Bash/Shell/PowerShell;C;C++</v>
      </c>
    </row>
    <row r="9454">
      <c r="A9454" s="3">
        <v>9453.0</v>
      </c>
      <c r="B9454" s="4" t="str">
        <f>IFERROR(__xludf.DUMMYFUNCTION("""COMPUTED_VALUE"""),"Bash/Shell/PowerShell;HTML/CSS;JavaScript;Python;SQL")</f>
        <v>Bash/Shell/PowerShell;HTML/CSS;JavaScript;Python;SQL</v>
      </c>
    </row>
    <row r="9455">
      <c r="A9455" s="3">
        <v>9454.0</v>
      </c>
      <c r="B9455" s="4" t="str">
        <f>IFERROR(__xludf.DUMMYFUNCTION("""COMPUTED_VALUE"""),"Bash/Shell/PowerShell;HTML/CSS;Java;JavaScript;Scala;SQL")</f>
        <v>Bash/Shell/PowerShell;HTML/CSS;Java;JavaScript;Scala;SQL</v>
      </c>
    </row>
    <row r="9456">
      <c r="A9456" s="3">
        <v>9455.0</v>
      </c>
      <c r="B9456" s="4" t="str">
        <f>IFERROR(__xludf.DUMMYFUNCTION("""COMPUTED_VALUE"""),"Bash/Shell/PowerShell;HTML/CSS;Java;JavaScript;Python")</f>
        <v>Bash/Shell/PowerShell;HTML/CSS;Java;JavaScript;Python</v>
      </c>
    </row>
    <row r="9457">
      <c r="A9457" s="3">
        <v>9456.0</v>
      </c>
      <c r="B9457" s="4" t="str">
        <f>IFERROR(__xludf.DUMMYFUNCTION("""COMPUTED_VALUE"""),"HTML/CSS;Java;JavaScript;R;SQL;VBA")</f>
        <v>HTML/CSS;Java;JavaScript;R;SQL;VBA</v>
      </c>
    </row>
    <row r="9458">
      <c r="A9458" s="3">
        <v>9457.0</v>
      </c>
      <c r="B9458" s="4" t="str">
        <f>IFERROR(__xludf.DUMMYFUNCTION("""COMPUTED_VALUE"""),"Bash/Shell/PowerShell;HTML/CSS;Java;JavaScript;Python;SQL;TypeScript;Other(s):")</f>
        <v>Bash/Shell/PowerShell;HTML/CSS;Java;JavaScript;Python;SQL;TypeScript;Other(s):</v>
      </c>
    </row>
    <row r="9459">
      <c r="A9459" s="3">
        <v>9458.0</v>
      </c>
      <c r="B9459" s="4" t="str">
        <f>IFERROR(__xludf.DUMMYFUNCTION("""COMPUTED_VALUE"""),"HTML/CSS;JavaScript;Python")</f>
        <v>HTML/CSS;JavaScript;Python</v>
      </c>
    </row>
    <row r="9460">
      <c r="A9460" s="3">
        <v>9459.0</v>
      </c>
      <c r="B9460" s="4" t="str">
        <f>IFERROR(__xludf.DUMMYFUNCTION("""COMPUTED_VALUE"""),"HTML/CSS;Java;JavaScript")</f>
        <v>HTML/CSS;Java;JavaScript</v>
      </c>
    </row>
    <row r="9461">
      <c r="A9461" s="3">
        <v>9460.0</v>
      </c>
      <c r="B9461" s="4" t="str">
        <f>IFERROR(__xludf.DUMMYFUNCTION("""COMPUTED_VALUE"""),"Bash/Shell/PowerShell;C#;Go;HTML/CSS;JavaScript;Python;SQL;TypeScript")</f>
        <v>Bash/Shell/PowerShell;C#;Go;HTML/CSS;JavaScript;Python;SQL;TypeScript</v>
      </c>
    </row>
    <row r="9462">
      <c r="A9462" s="3">
        <v>9461.0</v>
      </c>
      <c r="B9462" s="4" t="str">
        <f>IFERROR(__xludf.DUMMYFUNCTION("""COMPUTED_VALUE"""),"Bash/Shell/PowerShell;Go;HTML/CSS;Java;JavaScript;Python;Ruby;Scala;SQL")</f>
        <v>Bash/Shell/PowerShell;Go;HTML/CSS;Java;JavaScript;Python;Ruby;Scala;SQL</v>
      </c>
    </row>
    <row r="9463">
      <c r="A9463" s="3">
        <v>9462.0</v>
      </c>
      <c r="B9463" s="4" t="str">
        <f>IFERROR(__xludf.DUMMYFUNCTION("""COMPUTED_VALUE"""),"C;JavaScript;Ruby;Rust;SQL")</f>
        <v>C;JavaScript;Ruby;Rust;SQL</v>
      </c>
    </row>
    <row r="9464">
      <c r="A9464" s="3">
        <v>9463.0</v>
      </c>
      <c r="B9464" s="4" t="str">
        <f>IFERROR(__xludf.DUMMYFUNCTION("""COMPUTED_VALUE"""),"C++;C#;Java;Python")</f>
        <v>C++;C#;Java;Python</v>
      </c>
    </row>
    <row r="9465">
      <c r="A9465" s="3">
        <v>9464.0</v>
      </c>
      <c r="B9465" s="4" t="str">
        <f>IFERROR(__xludf.DUMMYFUNCTION("""COMPUTED_VALUE"""),"Go;JavaScript;TypeScript")</f>
        <v>Go;JavaScript;TypeScript</v>
      </c>
    </row>
    <row r="9466">
      <c r="A9466" s="3">
        <v>9465.0</v>
      </c>
      <c r="B9466" s="4" t="str">
        <f>IFERROR(__xludf.DUMMYFUNCTION("""COMPUTED_VALUE"""),"Bash/Shell/PowerShell;C++;C#;HTML/CSS;JavaScript;Python")</f>
        <v>Bash/Shell/PowerShell;C++;C#;HTML/CSS;JavaScript;Python</v>
      </c>
    </row>
    <row r="9467">
      <c r="A9467" s="3">
        <v>9466.0</v>
      </c>
      <c r="B9467" s="4" t="str">
        <f>IFERROR(__xludf.DUMMYFUNCTION("""COMPUTED_VALUE"""),"HTML/CSS;JavaScript;PHP;Ruby")</f>
        <v>HTML/CSS;JavaScript;PHP;Ruby</v>
      </c>
    </row>
    <row r="9468">
      <c r="A9468" s="3">
        <v>9467.0</v>
      </c>
      <c r="B9468" s="4" t="str">
        <f>IFERROR(__xludf.DUMMYFUNCTION("""COMPUTED_VALUE"""),"Java")</f>
        <v>Java</v>
      </c>
    </row>
    <row r="9469">
      <c r="A9469" s="3">
        <v>9468.0</v>
      </c>
      <c r="B9469" s="4" t="str">
        <f>IFERROR(__xludf.DUMMYFUNCTION("""COMPUTED_VALUE"""),"C;C++;Java;Python;R;SQL")</f>
        <v>C;C++;Java;Python;R;SQL</v>
      </c>
    </row>
    <row r="9470">
      <c r="A9470" s="3">
        <v>9469.0</v>
      </c>
      <c r="B9470" s="4" t="str">
        <f>IFERROR(__xludf.DUMMYFUNCTION("""COMPUTED_VALUE"""),"C#;HTML/CSS;JavaScript;SQL")</f>
        <v>C#;HTML/CSS;JavaScript;SQL</v>
      </c>
    </row>
    <row r="9471">
      <c r="A9471" s="3">
        <v>9470.0</v>
      </c>
      <c r="B9471" s="4" t="str">
        <f>IFERROR(__xludf.DUMMYFUNCTION("""COMPUTED_VALUE"""),"C#;HTML/CSS;JavaScript;Python;SQL")</f>
        <v>C#;HTML/CSS;JavaScript;Python;SQL</v>
      </c>
    </row>
    <row r="9472">
      <c r="A9472" s="3">
        <v>9471.0</v>
      </c>
      <c r="B9472" s="4" t="str">
        <f>IFERROR(__xludf.DUMMYFUNCTION("""COMPUTED_VALUE"""),"C#;HTML/CSS;JavaScript;PHP;SQL;TypeScript;VBA;Other(s):")</f>
        <v>C#;HTML/CSS;JavaScript;PHP;SQL;TypeScript;VBA;Other(s):</v>
      </c>
    </row>
    <row r="9473">
      <c r="A9473" s="3">
        <v>9472.0</v>
      </c>
      <c r="B9473" s="4" t="str">
        <f>IFERROR(__xludf.DUMMYFUNCTION("""COMPUTED_VALUE"""),"C#;R;SQL")</f>
        <v>C#;R;SQL</v>
      </c>
    </row>
    <row r="9474">
      <c r="A9474" s="3">
        <v>9473.0</v>
      </c>
      <c r="B9474" s="4" t="str">
        <f>IFERROR(__xludf.DUMMYFUNCTION("""COMPUTED_VALUE"""),"HTML/CSS;Java;JavaScript;Ruby")</f>
        <v>HTML/CSS;Java;JavaScript;Ruby</v>
      </c>
    </row>
    <row r="9475">
      <c r="A9475" s="3">
        <v>9474.0</v>
      </c>
      <c r="B9475" s="4" t="str">
        <f>IFERROR(__xludf.DUMMYFUNCTION("""COMPUTED_VALUE"""),"HTML/CSS;JavaScript;Objective-C;Swift")</f>
        <v>HTML/CSS;JavaScript;Objective-C;Swift</v>
      </c>
    </row>
    <row r="9476">
      <c r="A9476" s="3">
        <v>9475.0</v>
      </c>
      <c r="B9476" s="4" t="str">
        <f>IFERROR(__xludf.DUMMYFUNCTION("""COMPUTED_VALUE"""),"Bash/Shell/PowerShell;HTML/CSS;Java;JavaScript;SQL;TypeScript")</f>
        <v>Bash/Shell/PowerShell;HTML/CSS;Java;JavaScript;SQL;TypeScript</v>
      </c>
    </row>
    <row r="9477">
      <c r="A9477" s="3">
        <v>9476.0</v>
      </c>
      <c r="B9477" s="4" t="str">
        <f>IFERROR(__xludf.DUMMYFUNCTION("""COMPUTED_VALUE"""),"Bash/Shell/PowerShell;C#;Python")</f>
        <v>Bash/Shell/PowerShell;C#;Python</v>
      </c>
    </row>
    <row r="9478">
      <c r="A9478" s="3">
        <v>9477.0</v>
      </c>
      <c r="B9478" s="4" t="str">
        <f>IFERROR(__xludf.DUMMYFUNCTION("""COMPUTED_VALUE"""),"Bash/Shell/PowerShell;HTML/CSS;JavaScript;PHP;Python;SQL;Other(s):")</f>
        <v>Bash/Shell/PowerShell;HTML/CSS;JavaScript;PHP;Python;SQL;Other(s):</v>
      </c>
    </row>
    <row r="9479">
      <c r="A9479" s="3">
        <v>9478.0</v>
      </c>
      <c r="B9479" s="4" t="str">
        <f>IFERROR(__xludf.DUMMYFUNCTION("""COMPUTED_VALUE"""),"HTML/CSS;JavaScript;PHP;SQL")</f>
        <v>HTML/CSS;JavaScript;PHP;SQL</v>
      </c>
    </row>
    <row r="9480">
      <c r="A9480" s="3">
        <v>9479.0</v>
      </c>
      <c r="B9480" s="4" t="str">
        <f>IFERROR(__xludf.DUMMYFUNCTION("""COMPUTED_VALUE"""),"HTML/CSS;JavaScript;PHP;Python;TypeScript")</f>
        <v>HTML/CSS;JavaScript;PHP;Python;TypeScript</v>
      </c>
    </row>
    <row r="9481">
      <c r="A9481" s="3">
        <v>9480.0</v>
      </c>
      <c r="B9481" s="4" t="str">
        <f>IFERROR(__xludf.DUMMYFUNCTION("""COMPUTED_VALUE"""),"HTML/CSS;JavaScript;PHP;SQL;TypeScript")</f>
        <v>HTML/CSS;JavaScript;PHP;SQL;TypeScript</v>
      </c>
    </row>
    <row r="9482">
      <c r="A9482" s="3">
        <v>9481.0</v>
      </c>
      <c r="B9482" s="4" t="str">
        <f>IFERROR(__xludf.DUMMYFUNCTION("""COMPUTED_VALUE"""),"Java;JavaScript")</f>
        <v>Java;JavaScript</v>
      </c>
    </row>
    <row r="9483">
      <c r="A9483" s="3">
        <v>9482.0</v>
      </c>
      <c r="B9483" s="4" t="str">
        <f>IFERROR(__xludf.DUMMYFUNCTION("""COMPUTED_VALUE"""),"C#;HTML/CSS;JavaScript;Objective-C")</f>
        <v>C#;HTML/CSS;JavaScript;Objective-C</v>
      </c>
    </row>
    <row r="9484">
      <c r="A9484" s="3">
        <v>9483.0</v>
      </c>
      <c r="B9484" s="4" t="str">
        <f>IFERROR(__xludf.DUMMYFUNCTION("""COMPUTED_VALUE"""),"HTML/CSS;JavaScript;PHP;SQL")</f>
        <v>HTML/CSS;JavaScript;PHP;SQL</v>
      </c>
    </row>
    <row r="9485">
      <c r="A9485" s="3">
        <v>9484.0</v>
      </c>
      <c r="B9485" s="4" t="str">
        <f>IFERROR(__xludf.DUMMYFUNCTION("""COMPUTED_VALUE"""),"C;C++;Java;Python")</f>
        <v>C;C++;Java;Python</v>
      </c>
    </row>
    <row r="9486">
      <c r="A9486" s="3">
        <v>9485.0</v>
      </c>
      <c r="B9486" s="4" t="str">
        <f>IFERROR(__xludf.DUMMYFUNCTION("""COMPUTED_VALUE"""),"Assembly;C;C++;HTML/CSS;Java;JavaScript;Python;Swift")</f>
        <v>Assembly;C;C++;HTML/CSS;Java;JavaScript;Python;Swift</v>
      </c>
    </row>
    <row r="9487">
      <c r="A9487" s="3">
        <v>9486.0</v>
      </c>
      <c r="B9487" s="4" t="str">
        <f>IFERROR(__xludf.DUMMYFUNCTION("""COMPUTED_VALUE"""),"Java;Python;R;Rust;Scala;SQL;Swift")</f>
        <v>Java;Python;R;Rust;Scala;SQL;Swift</v>
      </c>
    </row>
    <row r="9488">
      <c r="A9488" s="3">
        <v>9487.0</v>
      </c>
      <c r="B9488" s="4" t="str">
        <f>IFERROR(__xludf.DUMMYFUNCTION("""COMPUTED_VALUE"""),"Bash/Shell/PowerShell;HTML/CSS;JavaScript;PHP;Python;SQL")</f>
        <v>Bash/Shell/PowerShell;HTML/CSS;JavaScript;PHP;Python;SQL</v>
      </c>
    </row>
    <row r="9489">
      <c r="A9489" s="3">
        <v>9488.0</v>
      </c>
      <c r="B9489" s="4" t="str">
        <f>IFERROR(__xludf.DUMMYFUNCTION("""COMPUTED_VALUE"""),"C#;HTML/CSS;JavaScript;TypeScript")</f>
        <v>C#;HTML/CSS;JavaScript;TypeScript</v>
      </c>
    </row>
    <row r="9490">
      <c r="A9490" s="3">
        <v>9489.0</v>
      </c>
      <c r="B9490" s="4" t="str">
        <f>IFERROR(__xludf.DUMMYFUNCTION("""COMPUTED_VALUE"""),"Python;Other(s):")</f>
        <v>Python;Other(s):</v>
      </c>
    </row>
    <row r="9491">
      <c r="A9491" s="3">
        <v>9490.0</v>
      </c>
      <c r="B9491" s="4" t="str">
        <f>IFERROR(__xludf.DUMMYFUNCTION("""COMPUTED_VALUE"""),"C#;HTML/CSS;Java;JavaScript;SQL;TypeScript")</f>
        <v>C#;HTML/CSS;Java;JavaScript;SQL;TypeScript</v>
      </c>
    </row>
    <row r="9492">
      <c r="A9492" s="3">
        <v>9491.0</v>
      </c>
      <c r="B9492" s="4" t="str">
        <f>IFERROR(__xludf.DUMMYFUNCTION("""COMPUTED_VALUE"""),"Bash/Shell/PowerShell;HTML/CSS;JavaScript;Python")</f>
        <v>Bash/Shell/PowerShell;HTML/CSS;JavaScript;Python</v>
      </c>
    </row>
    <row r="9493">
      <c r="A9493" s="3">
        <v>9492.0</v>
      </c>
      <c r="B9493" s="4" t="str">
        <f>IFERROR(__xludf.DUMMYFUNCTION("""COMPUTED_VALUE"""),"Python")</f>
        <v>Python</v>
      </c>
    </row>
    <row r="9494">
      <c r="A9494" s="3">
        <v>9493.0</v>
      </c>
      <c r="B9494" s="4" t="str">
        <f>IFERROR(__xludf.DUMMYFUNCTION("""COMPUTED_VALUE"""),"C;C++;C#;Dart;Go;HTML/CSS;Java;JavaScript;PHP;SQL;TypeScript")</f>
        <v>C;C++;C#;Dart;Go;HTML/CSS;Java;JavaScript;PHP;SQL;TypeScript</v>
      </c>
    </row>
    <row r="9495">
      <c r="A9495" s="3">
        <v>9494.0</v>
      </c>
      <c r="B9495" s="4" t="str">
        <f>IFERROR(__xludf.DUMMYFUNCTION("""COMPUTED_VALUE"""),"Bash/Shell/PowerShell;C#;JavaScript;SQL;Other(s):")</f>
        <v>Bash/Shell/PowerShell;C#;JavaScript;SQL;Other(s):</v>
      </c>
    </row>
    <row r="9496">
      <c r="A9496" s="3">
        <v>9495.0</v>
      </c>
      <c r="B9496" s="4" t="str">
        <f>IFERROR(__xludf.DUMMYFUNCTION("""COMPUTED_VALUE"""),"Bash/Shell/PowerShell;C;C++;Java;Python;R")</f>
        <v>Bash/Shell/PowerShell;C;C++;Java;Python;R</v>
      </c>
    </row>
    <row r="9497">
      <c r="A9497" s="3">
        <v>9496.0</v>
      </c>
      <c r="B9497" s="4" t="str">
        <f>IFERROR(__xludf.DUMMYFUNCTION("""COMPUTED_VALUE"""),"HTML/CSS;JavaScript;Python;Ruby;Other(s):")</f>
        <v>HTML/CSS;JavaScript;Python;Ruby;Other(s):</v>
      </c>
    </row>
    <row r="9498">
      <c r="A9498" s="3">
        <v>9497.0</v>
      </c>
      <c r="B9498" s="4" t="str">
        <f>IFERROR(__xludf.DUMMYFUNCTION("""COMPUTED_VALUE"""),"JavaScript;TypeScript")</f>
        <v>JavaScript;TypeScript</v>
      </c>
    </row>
    <row r="9499">
      <c r="A9499" s="3">
        <v>9498.0</v>
      </c>
      <c r="B9499" s="4" t="str">
        <f>IFERROR(__xludf.DUMMYFUNCTION("""COMPUTED_VALUE"""),"Bash/Shell/PowerShell;C;C++;HTML/CSS;Python;SQL;Other(s):")</f>
        <v>Bash/Shell/PowerShell;C;C++;HTML/CSS;Python;SQL;Other(s):</v>
      </c>
    </row>
    <row r="9500">
      <c r="A9500" s="3">
        <v>9499.0</v>
      </c>
      <c r="B9500" s="4" t="str">
        <f>IFERROR(__xludf.DUMMYFUNCTION("""COMPUTED_VALUE"""),"Bash/Shell/PowerShell;C;C++;HTML/CSS;Java;Python;SQL")</f>
        <v>Bash/Shell/PowerShell;C;C++;HTML/CSS;Java;Python;SQL</v>
      </c>
    </row>
    <row r="9501">
      <c r="A9501" s="3">
        <v>9500.0</v>
      </c>
      <c r="B9501" s="4" t="str">
        <f>IFERROR(__xludf.DUMMYFUNCTION("""COMPUTED_VALUE"""),"C;C++;HTML/CSS;Java;Python")</f>
        <v>C;C++;HTML/CSS;Java;Python</v>
      </c>
    </row>
    <row r="9502">
      <c r="A9502" s="3">
        <v>9501.0</v>
      </c>
      <c r="B9502" s="4" t="str">
        <f>IFERROR(__xludf.DUMMYFUNCTION("""COMPUTED_VALUE"""),"C;Dart;JavaScript;Python")</f>
        <v>C;Dart;JavaScript;Python</v>
      </c>
    </row>
    <row r="9503">
      <c r="A9503" s="3">
        <v>9502.0</v>
      </c>
      <c r="B9503" s="4" t="str">
        <f>IFERROR(__xludf.DUMMYFUNCTION("""COMPUTED_VALUE"""),"C#;HTML/CSS;JavaScript;PHP;SQL;TypeScript")</f>
        <v>C#;HTML/CSS;JavaScript;PHP;SQL;TypeScript</v>
      </c>
    </row>
    <row r="9504">
      <c r="A9504" s="3">
        <v>9503.0</v>
      </c>
      <c r="B9504" s="4" t="str">
        <f>IFERROR(__xludf.DUMMYFUNCTION("""COMPUTED_VALUE"""),"Bash/Shell/PowerShell;C;C++;C#;HTML/CSS;Java;JavaScript;PHP;Python;R;SQL")</f>
        <v>Bash/Shell/PowerShell;C;C++;C#;HTML/CSS;Java;JavaScript;PHP;Python;R;SQL</v>
      </c>
    </row>
    <row r="9505">
      <c r="A9505" s="3">
        <v>9504.0</v>
      </c>
      <c r="B9505" s="4" t="str">
        <f>IFERROR(__xludf.DUMMYFUNCTION("""COMPUTED_VALUE"""),"Bash/Shell/PowerShell;C;C++;Go;HTML/CSS;JavaScript;Ruby")</f>
        <v>Bash/Shell/PowerShell;C;C++;Go;HTML/CSS;JavaScript;Ruby</v>
      </c>
    </row>
    <row r="9506">
      <c r="A9506" s="3">
        <v>9505.0</v>
      </c>
      <c r="B9506" s="4" t="str">
        <f>IFERROR(__xludf.DUMMYFUNCTION("""COMPUTED_VALUE"""),"C#;HTML/CSS;JavaScript;SQL;TypeScript")</f>
        <v>C#;HTML/CSS;JavaScript;SQL;TypeScript</v>
      </c>
    </row>
    <row r="9507">
      <c r="A9507" s="3">
        <v>9506.0</v>
      </c>
      <c r="B9507" s="4" t="str">
        <f>IFERROR(__xludf.DUMMYFUNCTION("""COMPUTED_VALUE"""),"Bash/Shell/PowerShell;C;HTML/CSS;JavaScript;Python;SQL")</f>
        <v>Bash/Shell/PowerShell;C;HTML/CSS;JavaScript;Python;SQL</v>
      </c>
    </row>
    <row r="9508">
      <c r="A9508" s="3">
        <v>9507.0</v>
      </c>
      <c r="B9508" s="4" t="str">
        <f>IFERROR(__xludf.DUMMYFUNCTION("""COMPUTED_VALUE"""),"HTML/CSS;Java;JavaScript;SQL;TypeScript")</f>
        <v>HTML/CSS;Java;JavaScript;SQL;TypeScript</v>
      </c>
    </row>
    <row r="9509">
      <c r="A9509" s="3">
        <v>9508.0</v>
      </c>
      <c r="B9509" s="4" t="str">
        <f>IFERROR(__xludf.DUMMYFUNCTION("""COMPUTED_VALUE"""),"C;C++;HTML/CSS;Python")</f>
        <v>C;C++;HTML/CSS;Python</v>
      </c>
    </row>
    <row r="9510">
      <c r="A9510" s="3">
        <v>9509.0</v>
      </c>
      <c r="B9510" s="4" t="str">
        <f>IFERROR(__xludf.DUMMYFUNCTION("""COMPUTED_VALUE"""),"C#;HTML/CSS;Java;JavaScript;Python;SQL;Swift")</f>
        <v>C#;HTML/CSS;Java;JavaScript;Python;SQL;Swift</v>
      </c>
    </row>
    <row r="9511">
      <c r="A9511" s="3">
        <v>9510.0</v>
      </c>
      <c r="B9511" s="4" t="str">
        <f>IFERROR(__xludf.DUMMYFUNCTION("""COMPUTED_VALUE"""),"HTML/CSS;Java;TypeScript")</f>
        <v>HTML/CSS;Java;TypeScript</v>
      </c>
    </row>
    <row r="9512">
      <c r="A9512" s="3">
        <v>9511.0</v>
      </c>
      <c r="B9512" s="4" t="str">
        <f>IFERROR(__xludf.DUMMYFUNCTION("""COMPUTED_VALUE"""),"C#;HTML/CSS;JavaScript;TypeScript")</f>
        <v>C#;HTML/CSS;JavaScript;TypeScript</v>
      </c>
    </row>
    <row r="9513">
      <c r="A9513" s="3">
        <v>9512.0</v>
      </c>
      <c r="B9513" s="4" t="str">
        <f>IFERROR(__xludf.DUMMYFUNCTION("""COMPUTED_VALUE"""),"Assembly;Bash/Shell/PowerShell;C;C++;C#;HTML/CSS;Java;JavaScript;PHP;SQL;VBA")</f>
        <v>Assembly;Bash/Shell/PowerShell;C;C++;C#;HTML/CSS;Java;JavaScript;PHP;SQL;VBA</v>
      </c>
    </row>
    <row r="9514">
      <c r="A9514" s="3">
        <v>9513.0</v>
      </c>
      <c r="B9514" s="4" t="str">
        <f>IFERROR(__xludf.DUMMYFUNCTION("""COMPUTED_VALUE"""),"Bash/Shell/PowerShell;HTML/CSS;Java;JavaScript;Kotlin;PHP;Python;TypeScript;Other(s):")</f>
        <v>Bash/Shell/PowerShell;HTML/CSS;Java;JavaScript;Kotlin;PHP;Python;TypeScript;Other(s):</v>
      </c>
    </row>
    <row r="9515">
      <c r="A9515" s="3">
        <v>9514.0</v>
      </c>
      <c r="B9515" s="4" t="str">
        <f>IFERROR(__xludf.DUMMYFUNCTION("""COMPUTED_VALUE"""),"Bash/Shell/PowerShell;C#;HTML/CSS;Java;JavaScript;SQL")</f>
        <v>Bash/Shell/PowerShell;C#;HTML/CSS;Java;JavaScript;SQL</v>
      </c>
    </row>
    <row r="9516">
      <c r="A9516" s="3">
        <v>9515.0</v>
      </c>
      <c r="B9516" s="4" t="str">
        <f>IFERROR(__xludf.DUMMYFUNCTION("""COMPUTED_VALUE"""),"Bash/Shell/PowerShell;C;HTML/CSS;JavaScript;PHP;Python;SQL")</f>
        <v>Bash/Shell/PowerShell;C;HTML/CSS;JavaScript;PHP;Python;SQL</v>
      </c>
    </row>
    <row r="9517">
      <c r="A9517" s="3">
        <v>9516.0</v>
      </c>
      <c r="B9517" s="4" t="str">
        <f>IFERROR(__xludf.DUMMYFUNCTION("""COMPUTED_VALUE"""),"Bash/Shell/PowerShell;C++;C#;HTML/CSS;Java;JavaScript;PHP;Python;SQL")</f>
        <v>Bash/Shell/PowerShell;C++;C#;HTML/CSS;Java;JavaScript;PHP;Python;SQL</v>
      </c>
    </row>
    <row r="9518">
      <c r="A9518" s="3">
        <v>9517.0</v>
      </c>
      <c r="B9518" s="4" t="str">
        <f>IFERROR(__xludf.DUMMYFUNCTION("""COMPUTED_VALUE"""),"C#;HTML/CSS;JavaScript;SQL")</f>
        <v>C#;HTML/CSS;JavaScript;SQL</v>
      </c>
    </row>
    <row r="9519">
      <c r="A9519" s="3">
        <v>9518.0</v>
      </c>
      <c r="B9519" s="4" t="str">
        <f>IFERROR(__xludf.DUMMYFUNCTION("""COMPUTED_VALUE"""),"Bash/Shell/PowerShell;JavaScript;PHP;SQL;TypeScript")</f>
        <v>Bash/Shell/PowerShell;JavaScript;PHP;SQL;TypeScript</v>
      </c>
    </row>
    <row r="9520">
      <c r="A9520" s="3">
        <v>9519.0</v>
      </c>
      <c r="B9520" s="4" t="str">
        <f>IFERROR(__xludf.DUMMYFUNCTION("""COMPUTED_VALUE"""),"Bash/Shell/PowerShell;Java;PHP;Python;SQL;VBA")</f>
        <v>Bash/Shell/PowerShell;Java;PHP;Python;SQL;VBA</v>
      </c>
    </row>
    <row r="9521">
      <c r="A9521" s="3">
        <v>9520.0</v>
      </c>
      <c r="B9521" s="4" t="str">
        <f>IFERROR(__xludf.DUMMYFUNCTION("""COMPUTED_VALUE"""),"C#;HTML/CSS;Java;JavaScript;Python;SQL;TypeScript;Other(s):")</f>
        <v>C#;HTML/CSS;Java;JavaScript;Python;SQL;TypeScript;Other(s):</v>
      </c>
    </row>
    <row r="9522">
      <c r="A9522" s="3">
        <v>9521.0</v>
      </c>
      <c r="B9522" s="4" t="str">
        <f>IFERROR(__xludf.DUMMYFUNCTION("""COMPUTED_VALUE"""),"Bash/Shell/PowerShell;Python")</f>
        <v>Bash/Shell/PowerShell;Python</v>
      </c>
    </row>
    <row r="9523">
      <c r="A9523" s="3">
        <v>9522.0</v>
      </c>
      <c r="B9523" s="4" t="str">
        <f>IFERROR(__xludf.DUMMYFUNCTION("""COMPUTED_VALUE"""),"Assembly;C++")</f>
        <v>Assembly;C++</v>
      </c>
    </row>
    <row r="9524">
      <c r="A9524" s="3">
        <v>9523.0</v>
      </c>
      <c r="B9524" s="4" t="str">
        <f>IFERROR(__xludf.DUMMYFUNCTION("""COMPUTED_VALUE"""),"HTML/CSS;JavaScript;PHP;SQL")</f>
        <v>HTML/CSS;JavaScript;PHP;SQL</v>
      </c>
    </row>
    <row r="9525">
      <c r="A9525" s="3">
        <v>9524.0</v>
      </c>
      <c r="B9525" s="4" t="str">
        <f>IFERROR(__xludf.DUMMYFUNCTION("""COMPUTED_VALUE"""),"C#;HTML/CSS;JavaScript;SQL;TypeScript")</f>
        <v>C#;HTML/CSS;JavaScript;SQL;TypeScript</v>
      </c>
    </row>
    <row r="9526">
      <c r="A9526" s="3">
        <v>9525.0</v>
      </c>
      <c r="B9526" s="4" t="str">
        <f>IFERROR(__xludf.DUMMYFUNCTION("""COMPUTED_VALUE"""),"Assembly;HTML/CSS;Java;JavaScript;PHP;SQL;TypeScript;VBA;Other(s):")</f>
        <v>Assembly;HTML/CSS;Java;JavaScript;PHP;SQL;TypeScript;VBA;Other(s):</v>
      </c>
    </row>
    <row r="9527">
      <c r="A9527" s="3">
        <v>9526.0</v>
      </c>
      <c r="B9527" s="4" t="str">
        <f>IFERROR(__xludf.DUMMYFUNCTION("""COMPUTED_VALUE"""),"C#;HTML/CSS;JavaScript;SQL;VBA")</f>
        <v>C#;HTML/CSS;JavaScript;SQL;VBA</v>
      </c>
    </row>
    <row r="9528">
      <c r="A9528" s="3">
        <v>9527.0</v>
      </c>
      <c r="B9528" s="4" t="str">
        <f>IFERROR(__xludf.DUMMYFUNCTION("""COMPUTED_VALUE"""),"Bash/Shell/PowerShell;C++;Java;Kotlin;Python")</f>
        <v>Bash/Shell/PowerShell;C++;Java;Kotlin;Python</v>
      </c>
    </row>
    <row r="9529">
      <c r="A9529" s="3">
        <v>9528.0</v>
      </c>
      <c r="B9529" s="4" t="str">
        <f>IFERROR(__xludf.DUMMYFUNCTION("""COMPUTED_VALUE"""),"Bash/Shell/PowerShell;Go;Java;JavaScript;Kotlin;Python")</f>
        <v>Bash/Shell/PowerShell;Go;Java;JavaScript;Kotlin;Python</v>
      </c>
    </row>
    <row r="9530">
      <c r="A9530" s="3">
        <v>9529.0</v>
      </c>
      <c r="B9530" s="4" t="str">
        <f>IFERROR(__xludf.DUMMYFUNCTION("""COMPUTED_VALUE"""),"C#;HTML/CSS;JavaScript;SQL")</f>
        <v>C#;HTML/CSS;JavaScript;SQL</v>
      </c>
    </row>
    <row r="9531">
      <c r="A9531" s="3">
        <v>9530.0</v>
      </c>
      <c r="B9531" s="4" t="str">
        <f>IFERROR(__xludf.DUMMYFUNCTION("""COMPUTED_VALUE"""),"C;C++;Go;HTML/CSS;Java;JavaScript;Objective-C;PHP;Python;Ruby;SQL;Swift")</f>
        <v>C;C++;Go;HTML/CSS;Java;JavaScript;Objective-C;PHP;Python;Ruby;SQL;Swift</v>
      </c>
    </row>
    <row r="9532">
      <c r="A9532" s="3">
        <v>9531.0</v>
      </c>
      <c r="B9532" s="4" t="str">
        <f>IFERROR(__xludf.DUMMYFUNCTION("""COMPUTED_VALUE"""),"C#;HTML/CSS;Java;JavaScript;PHP;Python;SQL")</f>
        <v>C#;HTML/CSS;Java;JavaScript;PHP;Python;SQL</v>
      </c>
    </row>
    <row r="9533">
      <c r="A9533" s="3">
        <v>9532.0</v>
      </c>
      <c r="B9533" s="4" t="str">
        <f>IFERROR(__xludf.DUMMYFUNCTION("""COMPUTED_VALUE"""),"Bash/Shell/PowerShell;HTML/CSS;Java;JavaScript;SQL")</f>
        <v>Bash/Shell/PowerShell;HTML/CSS;Java;JavaScript;SQL</v>
      </c>
    </row>
    <row r="9534">
      <c r="A9534" s="3">
        <v>9533.0</v>
      </c>
      <c r="B9534" s="4" t="str">
        <f>IFERROR(__xludf.DUMMYFUNCTION("""COMPUTED_VALUE"""),"HTML/CSS;JavaScript;SQL")</f>
        <v>HTML/CSS;JavaScript;SQL</v>
      </c>
    </row>
    <row r="9535">
      <c r="A9535" s="3">
        <v>9534.0</v>
      </c>
      <c r="B9535" s="4" t="str">
        <f>IFERROR(__xludf.DUMMYFUNCTION("""COMPUTED_VALUE"""),"Bash/Shell/PowerShell;C#;HTML/CSS;JavaScript;TypeScript")</f>
        <v>Bash/Shell/PowerShell;C#;HTML/CSS;JavaScript;TypeScript</v>
      </c>
    </row>
    <row r="9536">
      <c r="A9536" s="3">
        <v>9535.0</v>
      </c>
      <c r="B9536" s="4" t="str">
        <f>IFERROR(__xludf.DUMMYFUNCTION("""COMPUTED_VALUE"""),"HTML/CSS;JavaScript;PHP;SQL")</f>
        <v>HTML/CSS;JavaScript;PHP;SQL</v>
      </c>
    </row>
    <row r="9537">
      <c r="A9537" s="3">
        <v>9536.0</v>
      </c>
      <c r="B9537" s="4" t="str">
        <f>IFERROR(__xludf.DUMMYFUNCTION("""COMPUTED_VALUE"""),"C#;Java;JavaScript;SQL;TypeScript")</f>
        <v>C#;Java;JavaScript;SQL;TypeScript</v>
      </c>
    </row>
    <row r="9538">
      <c r="A9538" s="3">
        <v>9537.0</v>
      </c>
      <c r="B9538" s="4" t="str">
        <f>IFERROR(__xludf.DUMMYFUNCTION("""COMPUTED_VALUE"""),"HTML/CSS;JavaScript;Python")</f>
        <v>HTML/CSS;JavaScript;Python</v>
      </c>
    </row>
    <row r="9539">
      <c r="A9539" s="3">
        <v>9538.0</v>
      </c>
      <c r="B9539" s="4" t="str">
        <f>IFERROR(__xludf.DUMMYFUNCTION("""COMPUTED_VALUE"""),"Bash/Shell/PowerShell;C;C++;HTML/CSS;Java;JavaScript;PHP;Python;SQL")</f>
        <v>Bash/Shell/PowerShell;C;C++;HTML/CSS;Java;JavaScript;PHP;Python;SQL</v>
      </c>
    </row>
    <row r="9540">
      <c r="A9540" s="3">
        <v>9539.0</v>
      </c>
      <c r="B9540" s="4" t="str">
        <f>IFERROR(__xludf.DUMMYFUNCTION("""COMPUTED_VALUE"""),"Go;Java;JavaScript;Kotlin;SQL")</f>
        <v>Go;Java;JavaScript;Kotlin;SQL</v>
      </c>
    </row>
    <row r="9541">
      <c r="A9541" s="3">
        <v>9540.0</v>
      </c>
      <c r="B9541" s="4" t="str">
        <f>IFERROR(__xludf.DUMMYFUNCTION("""COMPUTED_VALUE"""),"C#;HTML/CSS;JavaScript;TypeScript")</f>
        <v>C#;HTML/CSS;JavaScript;TypeScript</v>
      </c>
    </row>
    <row r="9542">
      <c r="A9542" s="3">
        <v>9541.0</v>
      </c>
      <c r="B9542" s="4" t="str">
        <f>IFERROR(__xludf.DUMMYFUNCTION("""COMPUTED_VALUE"""),"C#;HTML/CSS;JavaScript;SQL")</f>
        <v>C#;HTML/CSS;JavaScript;SQL</v>
      </c>
    </row>
    <row r="9543">
      <c r="A9543" s="3">
        <v>9542.0</v>
      </c>
      <c r="B9543" s="4" t="str">
        <f>IFERROR(__xludf.DUMMYFUNCTION("""COMPUTED_VALUE"""),"Assembly;Bash/Shell/PowerShell;C;C#;HTML/CSS;Java;JavaScript;PHP;SQL;TypeScript")</f>
        <v>Assembly;Bash/Shell/PowerShell;C;C#;HTML/CSS;Java;JavaScript;PHP;SQL;TypeScript</v>
      </c>
    </row>
    <row r="9544">
      <c r="A9544" s="3">
        <v>9543.0</v>
      </c>
      <c r="B9544" s="4" t="str">
        <f>IFERROR(__xludf.DUMMYFUNCTION("""COMPUTED_VALUE"""),"Bash/Shell/PowerShell;C#;HTML/CSS;Java;JavaScript;R;Scala;SQL")</f>
        <v>Bash/Shell/PowerShell;C#;HTML/CSS;Java;JavaScript;R;Scala;SQL</v>
      </c>
    </row>
    <row r="9545">
      <c r="A9545" s="3">
        <v>9544.0</v>
      </c>
      <c r="B9545" s="4" t="str">
        <f>IFERROR(__xludf.DUMMYFUNCTION("""COMPUTED_VALUE"""),"HTML/CSS;JavaScript;TypeScript")</f>
        <v>HTML/CSS;JavaScript;TypeScript</v>
      </c>
    </row>
    <row r="9546">
      <c r="A9546" s="3">
        <v>9545.0</v>
      </c>
      <c r="B9546" s="4" t="str">
        <f>IFERROR(__xludf.DUMMYFUNCTION("""COMPUTED_VALUE"""),"C++;Rust")</f>
        <v>C++;Rust</v>
      </c>
    </row>
    <row r="9547">
      <c r="A9547" s="3">
        <v>9546.0</v>
      </c>
      <c r="B9547" s="4" t="str">
        <f>IFERROR(__xludf.DUMMYFUNCTION("""COMPUTED_VALUE"""),"Bash/Shell/PowerShell;Clojure;HTML/CSS;JavaScript;PHP;Ruby")</f>
        <v>Bash/Shell/PowerShell;Clojure;HTML/CSS;JavaScript;PHP;Ruby</v>
      </c>
    </row>
    <row r="9548">
      <c r="A9548" s="3">
        <v>9547.0</v>
      </c>
      <c r="B9548" s="4" t="str">
        <f>IFERROR(__xludf.DUMMYFUNCTION("""COMPUTED_VALUE"""),"Bash/Shell/PowerShell;Java")</f>
        <v>Bash/Shell/PowerShell;Java</v>
      </c>
    </row>
    <row r="9549">
      <c r="A9549" s="3">
        <v>9548.0</v>
      </c>
      <c r="B9549" s="4" t="str">
        <f>IFERROR(__xludf.DUMMYFUNCTION("""COMPUTED_VALUE"""),"Bash/Shell/PowerShell;HTML/CSS;Python;SQL")</f>
        <v>Bash/Shell/PowerShell;HTML/CSS;Python;SQL</v>
      </c>
    </row>
    <row r="9550">
      <c r="A9550" s="3">
        <v>9549.0</v>
      </c>
      <c r="B9550" s="4" t="str">
        <f>IFERROR(__xludf.DUMMYFUNCTION("""COMPUTED_VALUE"""),"Assembly;Bash/Shell/PowerShell;C;C++;C#;Clojure;Java;SQL")</f>
        <v>Assembly;Bash/Shell/PowerShell;C;C++;C#;Clojure;Java;SQL</v>
      </c>
    </row>
    <row r="9551">
      <c r="A9551" s="3">
        <v>9550.0</v>
      </c>
      <c r="B9551" s="4" t="str">
        <f>IFERROR(__xludf.DUMMYFUNCTION("""COMPUTED_VALUE"""),"Bash/Shell/PowerShell;Go;HTML/CSS;JavaScript;Python;SQL")</f>
        <v>Bash/Shell/PowerShell;Go;HTML/CSS;JavaScript;Python;SQL</v>
      </c>
    </row>
    <row r="9552">
      <c r="A9552" s="3">
        <v>9551.0</v>
      </c>
      <c r="B9552" s="4" t="str">
        <f>IFERROR(__xludf.DUMMYFUNCTION("""COMPUTED_VALUE"""),"C;Other(s):")</f>
        <v>C;Other(s):</v>
      </c>
    </row>
    <row r="9553">
      <c r="A9553" s="3">
        <v>9552.0</v>
      </c>
      <c r="B9553" s="4" t="str">
        <f>IFERROR(__xludf.DUMMYFUNCTION("""COMPUTED_VALUE"""),"C;HTML/CSS;Java;JavaScript;PHP;SQL")</f>
        <v>C;HTML/CSS;Java;JavaScript;PHP;SQL</v>
      </c>
    </row>
    <row r="9554">
      <c r="A9554" s="3">
        <v>9553.0</v>
      </c>
      <c r="B9554" s="4" t="str">
        <f>IFERROR(__xludf.DUMMYFUNCTION("""COMPUTED_VALUE"""),"Bash/Shell/PowerShell;C#;HTML/CSS;JavaScript;PHP;Python;Ruby;SQL;TypeScript")</f>
        <v>Bash/Shell/PowerShell;C#;HTML/CSS;JavaScript;PHP;Python;Ruby;SQL;TypeScript</v>
      </c>
    </row>
    <row r="9555">
      <c r="A9555" s="3">
        <v>9554.0</v>
      </c>
      <c r="B9555" s="4" t="str">
        <f>IFERROR(__xludf.DUMMYFUNCTION("""COMPUTED_VALUE"""),"JavaScript")</f>
        <v>JavaScript</v>
      </c>
    </row>
    <row r="9556">
      <c r="A9556" s="3">
        <v>9555.0</v>
      </c>
      <c r="B9556" s="4" t="str">
        <f>IFERROR(__xludf.DUMMYFUNCTION("""COMPUTED_VALUE"""),"Bash/Shell/PowerShell;C;C++;HTML/CSS;Java;JavaScript;PHP;Python;Swift")</f>
        <v>Bash/Shell/PowerShell;C;C++;HTML/CSS;Java;JavaScript;PHP;Python;Swift</v>
      </c>
    </row>
    <row r="9557">
      <c r="A9557" s="3">
        <v>9556.0</v>
      </c>
      <c r="B9557" s="4" t="str">
        <f>IFERROR(__xludf.DUMMYFUNCTION("""COMPUTED_VALUE"""),"C;C++;HTML/CSS;JavaScript;Objective-C;PHP;SQL")</f>
        <v>C;C++;HTML/CSS;JavaScript;Objective-C;PHP;SQL</v>
      </c>
    </row>
    <row r="9558">
      <c r="A9558" s="3">
        <v>9557.0</v>
      </c>
      <c r="B9558" s="4" t="str">
        <f>IFERROR(__xludf.DUMMYFUNCTION("""COMPUTED_VALUE"""),"HTML/CSS;Java;JavaScript;SQL")</f>
        <v>HTML/CSS;Java;JavaScript;SQL</v>
      </c>
    </row>
    <row r="9559">
      <c r="A9559" s="3">
        <v>9558.0</v>
      </c>
      <c r="B9559" s="4" t="str">
        <f>IFERROR(__xludf.DUMMYFUNCTION("""COMPUTED_VALUE"""),"C#;Java")</f>
        <v>C#;Java</v>
      </c>
    </row>
    <row r="9560">
      <c r="A9560" s="3">
        <v>9559.0</v>
      </c>
      <c r="B9560" s="4" t="str">
        <f>IFERROR(__xludf.DUMMYFUNCTION("""COMPUTED_VALUE"""),"Assembly;Bash/Shell/PowerShell;C;HTML/CSS;Java;JavaScript;Kotlin;Python;Ruby;Rust;Scala;SQL;Other(s):")</f>
        <v>Assembly;Bash/Shell/PowerShell;C;HTML/CSS;Java;JavaScript;Kotlin;Python;Ruby;Rust;Scala;SQL;Other(s):</v>
      </c>
    </row>
    <row r="9561">
      <c r="A9561" s="3">
        <v>9560.0</v>
      </c>
      <c r="B9561" s="4" t="str">
        <f>IFERROR(__xludf.DUMMYFUNCTION("""COMPUTED_VALUE"""),"HTML/CSS;Java;JavaScript;PHP;SQL")</f>
        <v>HTML/CSS;Java;JavaScript;PHP;SQL</v>
      </c>
    </row>
    <row r="9562">
      <c r="A9562" s="3">
        <v>9561.0</v>
      </c>
      <c r="B9562" s="4" t="str">
        <f>IFERROR(__xludf.DUMMYFUNCTION("""COMPUTED_VALUE"""),"Bash/Shell/PowerShell;C;Erlang;HTML/CSS;Java;JavaScript;Kotlin;Python;R;SQL")</f>
        <v>Bash/Shell/PowerShell;C;Erlang;HTML/CSS;Java;JavaScript;Kotlin;Python;R;SQL</v>
      </c>
    </row>
    <row r="9563">
      <c r="A9563" s="3">
        <v>9562.0</v>
      </c>
      <c r="B9563" s="4" t="str">
        <f>IFERROR(__xludf.DUMMYFUNCTION("""COMPUTED_VALUE"""),"Java;Swift")</f>
        <v>Java;Swift</v>
      </c>
    </row>
    <row r="9564">
      <c r="A9564" s="3">
        <v>9563.0</v>
      </c>
      <c r="B9564" s="4" t="str">
        <f>IFERROR(__xludf.DUMMYFUNCTION("""COMPUTED_VALUE"""),"Assembly;Bash/Shell/PowerShell;C;C++;HTML/CSS;Java;JavaScript;Other(s):")</f>
        <v>Assembly;Bash/Shell/PowerShell;C;C++;HTML/CSS;Java;JavaScript;Other(s):</v>
      </c>
    </row>
    <row r="9565">
      <c r="A9565" s="3">
        <v>9564.0</v>
      </c>
      <c r="B9565" s="4" t="str">
        <f>IFERROR(__xludf.DUMMYFUNCTION("""COMPUTED_VALUE"""),"Bash/Shell/PowerShell;C++;C#;HTML/CSS;Java;JavaScript;PHP;Python;SQL")</f>
        <v>Bash/Shell/PowerShell;C++;C#;HTML/CSS;Java;JavaScript;PHP;Python;SQL</v>
      </c>
    </row>
    <row r="9566">
      <c r="A9566" s="3">
        <v>9565.0</v>
      </c>
      <c r="B9566" s="4" t="str">
        <f>IFERROR(__xludf.DUMMYFUNCTION("""COMPUTED_VALUE"""),"C;C++;C#;HTML/CSS;Java;JavaScript;Objective-C;SQL;Swift")</f>
        <v>C;C++;C#;HTML/CSS;Java;JavaScript;Objective-C;SQL;Swift</v>
      </c>
    </row>
    <row r="9567">
      <c r="A9567" s="3">
        <v>9566.0</v>
      </c>
      <c r="B9567" s="4" t="str">
        <f>IFERROR(__xludf.DUMMYFUNCTION("""COMPUTED_VALUE"""),"Python")</f>
        <v>Python</v>
      </c>
    </row>
    <row r="9568">
      <c r="A9568" s="3">
        <v>9567.0</v>
      </c>
      <c r="B9568" s="4" t="str">
        <f>IFERROR(__xludf.DUMMYFUNCTION("""COMPUTED_VALUE"""),"Bash/Shell/PowerShell;C++;HTML/CSS;Java;JavaScript;Python;SQL")</f>
        <v>Bash/Shell/PowerShell;C++;HTML/CSS;Java;JavaScript;Python;SQL</v>
      </c>
    </row>
    <row r="9569">
      <c r="A9569" s="3">
        <v>9568.0</v>
      </c>
      <c r="B9569" s="4" t="str">
        <f>IFERROR(__xludf.DUMMYFUNCTION("""COMPUTED_VALUE"""),"Other(s):")</f>
        <v>Other(s):</v>
      </c>
    </row>
    <row r="9570">
      <c r="A9570" s="3">
        <v>9569.0</v>
      </c>
      <c r="B9570" s="4" t="str">
        <f>IFERROR(__xludf.DUMMYFUNCTION("""COMPUTED_VALUE"""),"Assembly;Bash/Shell/PowerShell;C++;HTML/CSS;Java;PHP;SQL;TypeScript")</f>
        <v>Assembly;Bash/Shell/PowerShell;C++;HTML/CSS;Java;PHP;SQL;TypeScript</v>
      </c>
    </row>
    <row r="9571">
      <c r="A9571" s="3">
        <v>9570.0</v>
      </c>
      <c r="B9571" s="4" t="str">
        <f>IFERROR(__xludf.DUMMYFUNCTION("""COMPUTED_VALUE"""),"HTML/CSS;JavaScript;PHP;SQL")</f>
        <v>HTML/CSS;JavaScript;PHP;SQL</v>
      </c>
    </row>
    <row r="9572">
      <c r="A9572" s="3">
        <v>9571.0</v>
      </c>
      <c r="B9572" s="4" t="str">
        <f>IFERROR(__xludf.DUMMYFUNCTION("""COMPUTED_VALUE"""),"Assembly;C;C++;Java")</f>
        <v>Assembly;C;C++;Java</v>
      </c>
    </row>
    <row r="9573">
      <c r="A9573" s="3">
        <v>9572.0</v>
      </c>
      <c r="B9573" s="4" t="str">
        <f>IFERROR(__xludf.DUMMYFUNCTION("""COMPUTED_VALUE"""),"Bash/Shell/PowerShell;C#;HTML/CSS;Java;JavaScript;Python;Ruby;SQL")</f>
        <v>Bash/Shell/PowerShell;C#;HTML/CSS;Java;JavaScript;Python;Ruby;SQL</v>
      </c>
    </row>
    <row r="9574">
      <c r="A9574" s="3">
        <v>9573.0</v>
      </c>
      <c r="B9574" s="4" t="str">
        <f>IFERROR(__xludf.DUMMYFUNCTION("""COMPUTED_VALUE"""),"C#;HTML/CSS;Java;JavaScript;PHP;SQL;TypeScript")</f>
        <v>C#;HTML/CSS;Java;JavaScript;PHP;SQL;TypeScript</v>
      </c>
    </row>
    <row r="9575">
      <c r="A9575" s="3">
        <v>9574.0</v>
      </c>
      <c r="B9575" s="4" t="str">
        <f>IFERROR(__xludf.DUMMYFUNCTION("""COMPUTED_VALUE"""),"C++;Objective-C;Python")</f>
        <v>C++;Objective-C;Python</v>
      </c>
    </row>
    <row r="9576">
      <c r="A9576" s="3">
        <v>9575.0</v>
      </c>
      <c r="B9576" s="4" t="str">
        <f>IFERROR(__xludf.DUMMYFUNCTION("""COMPUTED_VALUE"""),"C;C++;Java;Kotlin;Swift")</f>
        <v>C;C++;Java;Kotlin;Swift</v>
      </c>
    </row>
    <row r="9577">
      <c r="A9577" s="3">
        <v>9576.0</v>
      </c>
      <c r="B9577" s="4" t="str">
        <f>IFERROR(__xludf.DUMMYFUNCTION("""COMPUTED_VALUE"""),"C++;Other(s):")</f>
        <v>C++;Other(s):</v>
      </c>
    </row>
    <row r="9578">
      <c r="A9578" s="3">
        <v>9577.0</v>
      </c>
      <c r="B9578" s="4" t="str">
        <f>IFERROR(__xludf.DUMMYFUNCTION("""COMPUTED_VALUE"""),"Assembly;Bash/Shell/PowerShell;C++;C#;Java;Python")</f>
        <v>Assembly;Bash/Shell/PowerShell;C++;C#;Java;Python</v>
      </c>
    </row>
    <row r="9579">
      <c r="A9579" s="3">
        <v>9578.0</v>
      </c>
      <c r="B9579" s="4" t="str">
        <f>IFERROR(__xludf.DUMMYFUNCTION("""COMPUTED_VALUE"""),"C#;Java;JavaScript;SQL;WebAssembly")</f>
        <v>C#;Java;JavaScript;SQL;WebAssembly</v>
      </c>
    </row>
    <row r="9580">
      <c r="A9580" s="3">
        <v>9579.0</v>
      </c>
      <c r="B9580" s="4" t="str">
        <f>IFERROR(__xludf.DUMMYFUNCTION("""COMPUTED_VALUE"""),"Bash/Shell/PowerShell;C;C++;Go;HTML/CSS;JavaScript;Python;SQL")</f>
        <v>Bash/Shell/PowerShell;C;C++;Go;HTML/CSS;JavaScript;Python;SQL</v>
      </c>
    </row>
    <row r="9581">
      <c r="A9581" s="3">
        <v>9580.0</v>
      </c>
      <c r="B9581" s="4" t="str">
        <f>IFERROR(__xludf.DUMMYFUNCTION("""COMPUTED_VALUE"""),"HTML/CSS;JavaScript;PHP;Python;SQL")</f>
        <v>HTML/CSS;JavaScript;PHP;Python;SQL</v>
      </c>
    </row>
    <row r="9582">
      <c r="A9582" s="3">
        <v>9581.0</v>
      </c>
      <c r="B9582" s="4" t="str">
        <f>IFERROR(__xludf.DUMMYFUNCTION("""COMPUTED_VALUE"""),"Bash/Shell/PowerShell;Go;HTML/CSS;Java;JavaScript;PHP;Python;TypeScript")</f>
        <v>Bash/Shell/PowerShell;Go;HTML/CSS;Java;JavaScript;PHP;Python;TypeScript</v>
      </c>
    </row>
    <row r="9583">
      <c r="A9583" s="3">
        <v>9582.0</v>
      </c>
      <c r="B9583" s="4" t="str">
        <f>IFERROR(__xludf.DUMMYFUNCTION("""COMPUTED_VALUE"""),"Bash/Shell/PowerShell;HTML/CSS;JavaScript;Python;TypeScript")</f>
        <v>Bash/Shell/PowerShell;HTML/CSS;JavaScript;Python;TypeScript</v>
      </c>
    </row>
    <row r="9584">
      <c r="A9584" s="3">
        <v>9583.0</v>
      </c>
      <c r="B9584" s="4" t="str">
        <f>IFERROR(__xludf.DUMMYFUNCTION("""COMPUTED_VALUE"""),"Bash/Shell/PowerShell;HTML/CSS;JavaScript;Kotlin;PHP;Swift;TypeScript")</f>
        <v>Bash/Shell/PowerShell;HTML/CSS;JavaScript;Kotlin;PHP;Swift;TypeScript</v>
      </c>
    </row>
    <row r="9585">
      <c r="A9585" s="3">
        <v>9584.0</v>
      </c>
      <c r="B9585" s="4" t="str">
        <f>IFERROR(__xludf.DUMMYFUNCTION("""COMPUTED_VALUE"""),"Python")</f>
        <v>Python</v>
      </c>
    </row>
    <row r="9586">
      <c r="A9586" s="3">
        <v>9585.0</v>
      </c>
      <c r="B9586" s="4" t="str">
        <f>IFERROR(__xludf.DUMMYFUNCTION("""COMPUTED_VALUE"""),"HTML/CSS;Java;JavaScript;Kotlin;PHP;SQL;TypeScript")</f>
        <v>HTML/CSS;Java;JavaScript;Kotlin;PHP;SQL;TypeScript</v>
      </c>
    </row>
    <row r="9587">
      <c r="A9587" s="3">
        <v>9586.0</v>
      </c>
      <c r="B9587" s="4" t="str">
        <f>IFERROR(__xludf.DUMMYFUNCTION("""COMPUTED_VALUE"""),"Bash/Shell/PowerShell;C++;C#")</f>
        <v>Bash/Shell/PowerShell;C++;C#</v>
      </c>
    </row>
    <row r="9588">
      <c r="A9588" s="3">
        <v>9587.0</v>
      </c>
      <c r="B9588" s="4" t="str">
        <f>IFERROR(__xludf.DUMMYFUNCTION("""COMPUTED_VALUE"""),"HTML/CSS;JavaScript;PHP")</f>
        <v>HTML/CSS;JavaScript;PHP</v>
      </c>
    </row>
    <row r="9589">
      <c r="A9589" s="3">
        <v>9588.0</v>
      </c>
      <c r="B9589" s="4" t="str">
        <f>IFERROR(__xludf.DUMMYFUNCTION("""COMPUTED_VALUE"""),"Java;Kotlin")</f>
        <v>Java;Kotlin</v>
      </c>
    </row>
    <row r="9590">
      <c r="A9590" s="3">
        <v>9589.0</v>
      </c>
      <c r="B9590" s="4" t="str">
        <f>IFERROR(__xludf.DUMMYFUNCTION("""COMPUTED_VALUE"""),"Bash/Shell/PowerShell;C;C++;HTML/CSS;JavaScript;Python;VBA")</f>
        <v>Bash/Shell/PowerShell;C;C++;HTML/CSS;JavaScript;Python;VBA</v>
      </c>
    </row>
    <row r="9591">
      <c r="A9591" s="3">
        <v>9590.0</v>
      </c>
      <c r="B9591" s="4" t="str">
        <f>IFERROR(__xludf.DUMMYFUNCTION("""COMPUTED_VALUE"""),"C;C++;Java;JavaScript;Swift")</f>
        <v>C;C++;Java;JavaScript;Swift</v>
      </c>
    </row>
    <row r="9592">
      <c r="A9592" s="3">
        <v>9591.0</v>
      </c>
      <c r="B9592" s="4" t="str">
        <f>IFERROR(__xludf.DUMMYFUNCTION("""COMPUTED_VALUE"""),"C#;HTML/CSS;Java;JavaScript;Kotlin;Python;SQL")</f>
        <v>C#;HTML/CSS;Java;JavaScript;Kotlin;Python;SQL</v>
      </c>
    </row>
    <row r="9593">
      <c r="A9593" s="3">
        <v>9592.0</v>
      </c>
      <c r="B9593" s="4" t="str">
        <f>IFERROR(__xludf.DUMMYFUNCTION("""COMPUTED_VALUE"""),"C#;HTML/CSS;JavaScript;SQL")</f>
        <v>C#;HTML/CSS;JavaScript;SQL</v>
      </c>
    </row>
    <row r="9594">
      <c r="A9594" s="3">
        <v>9593.0</v>
      </c>
      <c r="B9594" s="4" t="str">
        <f>IFERROR(__xludf.DUMMYFUNCTION("""COMPUTED_VALUE"""),"HTML/CSS;Java;JavaScript;SQL;TypeScript")</f>
        <v>HTML/CSS;Java;JavaScript;SQL;TypeScript</v>
      </c>
    </row>
    <row r="9595">
      <c r="A9595" s="3">
        <v>9594.0</v>
      </c>
      <c r="B9595" s="4" t="str">
        <f>IFERROR(__xludf.DUMMYFUNCTION("""COMPUTED_VALUE"""),"Go")</f>
        <v>Go</v>
      </c>
    </row>
    <row r="9596">
      <c r="A9596" s="3">
        <v>9595.0</v>
      </c>
      <c r="B9596" s="4" t="str">
        <f>IFERROR(__xludf.DUMMYFUNCTION("""COMPUTED_VALUE"""),"Java;Python;SQL")</f>
        <v>Java;Python;SQL</v>
      </c>
    </row>
    <row r="9597">
      <c r="A9597" s="3">
        <v>9596.0</v>
      </c>
      <c r="B9597" s="4" t="str">
        <f>IFERROR(__xludf.DUMMYFUNCTION("""COMPUTED_VALUE"""),"Bash/Shell/PowerShell;C#;HTML/CSS;JavaScript;Python;R;SQL")</f>
        <v>Bash/Shell/PowerShell;C#;HTML/CSS;JavaScript;Python;R;SQL</v>
      </c>
    </row>
    <row r="9598">
      <c r="A9598" s="3">
        <v>9597.0</v>
      </c>
      <c r="B9598" s="4" t="str">
        <f>IFERROR(__xludf.DUMMYFUNCTION("""COMPUTED_VALUE"""),"Python;Other(s):")</f>
        <v>Python;Other(s):</v>
      </c>
    </row>
    <row r="9599">
      <c r="A9599" s="3">
        <v>9598.0</v>
      </c>
      <c r="B9599" s="4" t="str">
        <f>IFERROR(__xludf.DUMMYFUNCTION("""COMPUTED_VALUE"""),"Assembly;Bash/Shell/PowerShell;C;C++;Python;Swift")</f>
        <v>Assembly;Bash/Shell/PowerShell;C;C++;Python;Swift</v>
      </c>
    </row>
    <row r="9600">
      <c r="A9600" s="3">
        <v>9599.0</v>
      </c>
      <c r="B9600" s="4" t="str">
        <f>IFERROR(__xludf.DUMMYFUNCTION("""COMPUTED_VALUE"""),"HTML/CSS;JavaScript;PHP")</f>
        <v>HTML/CSS;JavaScript;PHP</v>
      </c>
    </row>
    <row r="9601">
      <c r="A9601" s="3">
        <v>9600.0</v>
      </c>
      <c r="B9601" s="4" t="str">
        <f>IFERROR(__xludf.DUMMYFUNCTION("""COMPUTED_VALUE"""),"C;Java;PHP;Python;SQL")</f>
        <v>C;Java;PHP;Python;SQL</v>
      </c>
    </row>
    <row r="9602">
      <c r="A9602" s="3">
        <v>9601.0</v>
      </c>
      <c r="B9602" s="4" t="str">
        <f>IFERROR(__xludf.DUMMYFUNCTION("""COMPUTED_VALUE"""),"C;C++;C#;Java")</f>
        <v>C;C++;C#;Java</v>
      </c>
    </row>
    <row r="9603">
      <c r="A9603" s="3">
        <v>9602.0</v>
      </c>
      <c r="B9603" s="4" t="str">
        <f>IFERROR(__xludf.DUMMYFUNCTION("""COMPUTED_VALUE"""),"Bash/Shell/PowerShell;HTML/CSS;JavaScript;PHP;SQL")</f>
        <v>Bash/Shell/PowerShell;HTML/CSS;JavaScript;PHP;SQL</v>
      </c>
    </row>
    <row r="9604">
      <c r="A9604" s="3">
        <v>9603.0</v>
      </c>
      <c r="B9604" s="4" t="str">
        <f>IFERROR(__xludf.DUMMYFUNCTION("""COMPUTED_VALUE"""),"Bash/Shell/PowerShell;Go;HTML/CSS;JavaScript;PHP;SQL")</f>
        <v>Bash/Shell/PowerShell;Go;HTML/CSS;JavaScript;PHP;SQL</v>
      </c>
    </row>
    <row r="9605">
      <c r="A9605" s="3">
        <v>9604.0</v>
      </c>
      <c r="B9605" s="4" t="str">
        <f>IFERROR(__xludf.DUMMYFUNCTION("""COMPUTED_VALUE"""),"C#;HTML/CSS;Java;JavaScript;Python;SQL")</f>
        <v>C#;HTML/CSS;Java;JavaScript;Python;SQL</v>
      </c>
    </row>
    <row r="9606">
      <c r="A9606" s="3">
        <v>9605.0</v>
      </c>
      <c r="B9606" s="4" t="str">
        <f>IFERROR(__xludf.DUMMYFUNCTION("""COMPUTED_VALUE"""),"C;C++;Dart;HTML/CSS;Java;JavaScript;Kotlin;Objective-C;PHP;Python;Swift")</f>
        <v>C;C++;Dart;HTML/CSS;Java;JavaScript;Kotlin;Objective-C;PHP;Python;Swift</v>
      </c>
    </row>
    <row r="9607">
      <c r="A9607" s="3">
        <v>9606.0</v>
      </c>
      <c r="B9607" s="4" t="str">
        <f>IFERROR(__xludf.DUMMYFUNCTION("""COMPUTED_VALUE"""),"HTML/CSS;JavaScript;PHP")</f>
        <v>HTML/CSS;JavaScript;PHP</v>
      </c>
    </row>
    <row r="9608">
      <c r="A9608" s="3">
        <v>9607.0</v>
      </c>
      <c r="B9608" s="4" t="str">
        <f>IFERROR(__xludf.DUMMYFUNCTION("""COMPUTED_VALUE"""),"HTML/CSS;JavaScript;PHP;Python")</f>
        <v>HTML/CSS;JavaScript;PHP;Python</v>
      </c>
    </row>
    <row r="9609">
      <c r="A9609" s="3">
        <v>9608.0</v>
      </c>
      <c r="B9609" s="4" t="str">
        <f>IFERROR(__xludf.DUMMYFUNCTION("""COMPUTED_VALUE"""),"C#;HTML/CSS;JavaScript;SQL")</f>
        <v>C#;HTML/CSS;JavaScript;SQL</v>
      </c>
    </row>
    <row r="9610">
      <c r="A9610" s="3">
        <v>9609.0</v>
      </c>
      <c r="B9610" s="4" t="str">
        <f>IFERROR(__xludf.DUMMYFUNCTION("""COMPUTED_VALUE"""),"HTML/CSS;JavaScript;SQL;TypeScript")</f>
        <v>HTML/CSS;JavaScript;SQL;TypeScript</v>
      </c>
    </row>
    <row r="9611">
      <c r="A9611" s="3">
        <v>9610.0</v>
      </c>
      <c r="B9611" s="4" t="str">
        <f>IFERROR(__xludf.DUMMYFUNCTION("""COMPUTED_VALUE"""),"SQL")</f>
        <v>SQL</v>
      </c>
    </row>
    <row r="9612">
      <c r="A9612" s="3">
        <v>9611.0</v>
      </c>
      <c r="B9612" s="4" t="str">
        <f>IFERROR(__xludf.DUMMYFUNCTION("""COMPUTED_VALUE"""),"C++;Java;Python")</f>
        <v>C++;Java;Python</v>
      </c>
    </row>
    <row r="9613">
      <c r="A9613" s="3">
        <v>9612.0</v>
      </c>
      <c r="B9613" s="4" t="str">
        <f>IFERROR(__xludf.DUMMYFUNCTION("""COMPUTED_VALUE"""),"Assembly;Bash/Shell/PowerShell;C;C++;Go;Java;Python")</f>
        <v>Assembly;Bash/Shell/PowerShell;C;C++;Go;Java;Python</v>
      </c>
    </row>
    <row r="9614">
      <c r="A9614" s="3">
        <v>9613.0</v>
      </c>
      <c r="B9614" s="4" t="str">
        <f>IFERROR(__xludf.DUMMYFUNCTION("""COMPUTED_VALUE"""),"Assembly;Bash/Shell/PowerShell;C;JavaScript;Python")</f>
        <v>Assembly;Bash/Shell/PowerShell;C;JavaScript;Python</v>
      </c>
    </row>
    <row r="9615">
      <c r="A9615" s="3">
        <v>9614.0</v>
      </c>
      <c r="B9615" s="4" t="str">
        <f>IFERROR(__xludf.DUMMYFUNCTION("""COMPUTED_VALUE"""),"Python")</f>
        <v>Python</v>
      </c>
    </row>
    <row r="9616">
      <c r="A9616" s="3">
        <v>9615.0</v>
      </c>
      <c r="B9616" s="4" t="str">
        <f>IFERROR(__xludf.DUMMYFUNCTION("""COMPUTED_VALUE"""),"C#;HTML/CSS;JavaScript;SQL;TypeScript")</f>
        <v>C#;HTML/CSS;JavaScript;SQL;TypeScript</v>
      </c>
    </row>
    <row r="9617">
      <c r="A9617" s="3">
        <v>9616.0</v>
      </c>
      <c r="B9617" s="4" t="str">
        <f>IFERROR(__xludf.DUMMYFUNCTION("""COMPUTED_VALUE"""),"Java;Objective-C;Swift")</f>
        <v>Java;Objective-C;Swift</v>
      </c>
    </row>
    <row r="9618">
      <c r="A9618" s="3">
        <v>9617.0</v>
      </c>
      <c r="B9618" s="4" t="str">
        <f>IFERROR(__xludf.DUMMYFUNCTION("""COMPUTED_VALUE"""),"Bash/Shell/PowerShell;C;C++;Java;Python;Other(s):")</f>
        <v>Bash/Shell/PowerShell;C;C++;Java;Python;Other(s):</v>
      </c>
    </row>
    <row r="9619">
      <c r="A9619" s="3">
        <v>9618.0</v>
      </c>
      <c r="B9619" s="4" t="str">
        <f>IFERROR(__xludf.DUMMYFUNCTION("""COMPUTED_VALUE"""),"Bash/Shell/PowerShell;C#;HTML/CSS;Java;JavaScript;SQL;Other(s):")</f>
        <v>Bash/Shell/PowerShell;C#;HTML/CSS;Java;JavaScript;SQL;Other(s):</v>
      </c>
    </row>
    <row r="9620">
      <c r="A9620" s="3">
        <v>9619.0</v>
      </c>
      <c r="B9620" s="4" t="str">
        <f>IFERROR(__xludf.DUMMYFUNCTION("""COMPUTED_VALUE"""),"C#;HTML/CSS;JavaScript;PHP;SQL;TypeScript")</f>
        <v>C#;HTML/CSS;JavaScript;PHP;SQL;TypeScript</v>
      </c>
    </row>
    <row r="9621">
      <c r="A9621" s="3">
        <v>9620.0</v>
      </c>
      <c r="B9621" s="4" t="str">
        <f>IFERROR(__xludf.DUMMYFUNCTION("""COMPUTED_VALUE"""),"Java;JavaScript;SQL")</f>
        <v>Java;JavaScript;SQL</v>
      </c>
    </row>
    <row r="9622">
      <c r="A9622" s="3">
        <v>9621.0</v>
      </c>
      <c r="B9622" s="4" t="str">
        <f>IFERROR(__xludf.DUMMYFUNCTION("""COMPUTED_VALUE"""),"HTML/CSS;JavaScript;TypeScript")</f>
        <v>HTML/CSS;JavaScript;TypeScript</v>
      </c>
    </row>
    <row r="9623">
      <c r="A9623" s="3">
        <v>9622.0</v>
      </c>
      <c r="B9623" s="4" t="str">
        <f>IFERROR(__xludf.DUMMYFUNCTION("""COMPUTED_VALUE"""),"C;C++;HTML/CSS;JavaScript;PHP;Python;TypeScript")</f>
        <v>C;C++;HTML/CSS;JavaScript;PHP;Python;TypeScript</v>
      </c>
    </row>
    <row r="9624">
      <c r="A9624" s="3">
        <v>9623.0</v>
      </c>
      <c r="B9624" s="4" t="str">
        <f>IFERROR(__xludf.DUMMYFUNCTION("""COMPUTED_VALUE"""),"HTML/CSS;PHP;SQL")</f>
        <v>HTML/CSS;PHP;SQL</v>
      </c>
    </row>
    <row r="9625">
      <c r="A9625" s="3">
        <v>9624.0</v>
      </c>
      <c r="B9625" s="4" t="str">
        <f>IFERROR(__xludf.DUMMYFUNCTION("""COMPUTED_VALUE"""),"C#;Java;JavaScript")</f>
        <v>C#;Java;JavaScript</v>
      </c>
    </row>
    <row r="9626">
      <c r="A9626" s="3">
        <v>9625.0</v>
      </c>
      <c r="B9626" s="4" t="str">
        <f>IFERROR(__xludf.DUMMYFUNCTION("""COMPUTED_VALUE"""),"Python;R;SQL")</f>
        <v>Python;R;SQL</v>
      </c>
    </row>
    <row r="9627">
      <c r="A9627" s="3">
        <v>9626.0</v>
      </c>
      <c r="B9627" s="4" t="str">
        <f>IFERROR(__xludf.DUMMYFUNCTION("""COMPUTED_VALUE"""),"HTML/CSS;Java;JavaScript;Python;SQL")</f>
        <v>HTML/CSS;Java;JavaScript;Python;SQL</v>
      </c>
    </row>
    <row r="9628">
      <c r="A9628" s="3">
        <v>9627.0</v>
      </c>
      <c r="B9628" s="4" t="str">
        <f>IFERROR(__xludf.DUMMYFUNCTION("""COMPUTED_VALUE"""),"Elixir;JavaScript;Ruby;SQL")</f>
        <v>Elixir;JavaScript;Ruby;SQL</v>
      </c>
    </row>
    <row r="9629">
      <c r="A9629" s="3">
        <v>9628.0</v>
      </c>
      <c r="B9629" s="4" t="str">
        <f>IFERROR(__xludf.DUMMYFUNCTION("""COMPUTED_VALUE"""),"Bash/Shell/PowerShell;C++;C#;F#;HTML/CSS;JavaScript;PHP;Python;SQL")</f>
        <v>Bash/Shell/PowerShell;C++;C#;F#;HTML/CSS;JavaScript;PHP;Python;SQL</v>
      </c>
    </row>
    <row r="9630">
      <c r="A9630" s="3">
        <v>9629.0</v>
      </c>
      <c r="B9630" s="4" t="str">
        <f>IFERROR(__xludf.DUMMYFUNCTION("""COMPUTED_VALUE"""),"Bash/Shell/PowerShell;Python;Rust;SQL")</f>
        <v>Bash/Shell/PowerShell;Python;Rust;SQL</v>
      </c>
    </row>
    <row r="9631">
      <c r="A9631" s="3">
        <v>9630.0</v>
      </c>
      <c r="B9631" s="4" t="str">
        <f>IFERROR(__xludf.DUMMYFUNCTION("""COMPUTED_VALUE"""),"HTML/CSS;JavaScript;PHP;TypeScript")</f>
        <v>HTML/CSS;JavaScript;PHP;TypeScript</v>
      </c>
    </row>
    <row r="9632">
      <c r="A9632" s="3">
        <v>9631.0</v>
      </c>
      <c r="B9632" s="4" t="str">
        <f>IFERROR(__xludf.DUMMYFUNCTION("""COMPUTED_VALUE"""),"Java")</f>
        <v>Java</v>
      </c>
    </row>
    <row r="9633">
      <c r="A9633" s="3">
        <v>9632.0</v>
      </c>
      <c r="B9633" s="4" t="str">
        <f>IFERROR(__xludf.DUMMYFUNCTION("""COMPUTED_VALUE"""),"PHP;SQL")</f>
        <v>PHP;SQL</v>
      </c>
    </row>
    <row r="9634">
      <c r="A9634" s="3">
        <v>9633.0</v>
      </c>
      <c r="B9634" s="4" t="str">
        <f>IFERROR(__xludf.DUMMYFUNCTION("""COMPUTED_VALUE"""),"C;C#;HTML/CSS;Java;JavaScript;SQL")</f>
        <v>C;C#;HTML/CSS;Java;JavaScript;SQL</v>
      </c>
    </row>
    <row r="9635">
      <c r="A9635" s="3">
        <v>9634.0</v>
      </c>
      <c r="B9635" s="4" t="str">
        <f>IFERROR(__xludf.DUMMYFUNCTION("""COMPUTED_VALUE"""),"C;C++;HTML/CSS;Java;JavaScript;PHP;SQL")</f>
        <v>C;C++;HTML/CSS;Java;JavaScript;PHP;SQL</v>
      </c>
    </row>
    <row r="9636">
      <c r="A9636" s="3">
        <v>9635.0</v>
      </c>
      <c r="B9636" s="4" t="str">
        <f>IFERROR(__xludf.DUMMYFUNCTION("""COMPUTED_VALUE"""),"C;C++;C#")</f>
        <v>C;C++;C#</v>
      </c>
    </row>
    <row r="9637">
      <c r="A9637" s="3">
        <v>9636.0</v>
      </c>
      <c r="B9637" s="4" t="str">
        <f>IFERROR(__xludf.DUMMYFUNCTION("""COMPUTED_VALUE"""),"C")</f>
        <v>C</v>
      </c>
    </row>
    <row r="9638">
      <c r="A9638" s="3">
        <v>9637.0</v>
      </c>
      <c r="B9638" s="4" t="str">
        <f>IFERROR(__xludf.DUMMYFUNCTION("""COMPUTED_VALUE"""),"Go;HTML/CSS;JavaScript;PHP;Python;R;SQL")</f>
        <v>Go;HTML/CSS;JavaScript;PHP;Python;R;SQL</v>
      </c>
    </row>
    <row r="9639">
      <c r="A9639" s="3">
        <v>9638.0</v>
      </c>
      <c r="B9639" s="4" t="str">
        <f>IFERROR(__xludf.DUMMYFUNCTION("""COMPUTED_VALUE"""),"JavaScript;PHP")</f>
        <v>JavaScript;PHP</v>
      </c>
    </row>
    <row r="9640">
      <c r="A9640" s="3">
        <v>9639.0</v>
      </c>
      <c r="B9640" s="4" t="str">
        <f>IFERROR(__xludf.DUMMYFUNCTION("""COMPUTED_VALUE"""),"Kotlin")</f>
        <v>Kotlin</v>
      </c>
    </row>
    <row r="9641">
      <c r="A9641" s="3">
        <v>9640.0</v>
      </c>
      <c r="B9641" s="4" t="str">
        <f>IFERROR(__xludf.DUMMYFUNCTION("""COMPUTED_VALUE"""),"Bash/Shell/PowerShell;C;C++;C#;HTML/CSS;JavaScript;Objective-C;PHP;Python;Other(s):")</f>
        <v>Bash/Shell/PowerShell;C;C++;C#;HTML/CSS;JavaScript;Objective-C;PHP;Python;Other(s):</v>
      </c>
    </row>
    <row r="9642">
      <c r="A9642" s="3">
        <v>9641.0</v>
      </c>
      <c r="B9642" s="4" t="str">
        <f>IFERROR(__xludf.DUMMYFUNCTION("""COMPUTED_VALUE"""),"C++;Clojure;Dart;Go;HTML/CSS;JavaScript;Ruby;Swift;TypeScript")</f>
        <v>C++;Clojure;Dart;Go;HTML/CSS;JavaScript;Ruby;Swift;TypeScript</v>
      </c>
    </row>
    <row r="9643">
      <c r="A9643" s="3">
        <v>9642.0</v>
      </c>
      <c r="B9643" s="4" t="str">
        <f>IFERROR(__xludf.DUMMYFUNCTION("""COMPUTED_VALUE"""),"Swift")</f>
        <v>Swift</v>
      </c>
    </row>
    <row r="9644">
      <c r="A9644" s="3">
        <v>9643.0</v>
      </c>
      <c r="B9644" s="4" t="str">
        <f>IFERROR(__xludf.DUMMYFUNCTION("""COMPUTED_VALUE"""),"HTML/CSS;Ruby")</f>
        <v>HTML/CSS;Ruby</v>
      </c>
    </row>
    <row r="9645">
      <c r="A9645" s="3">
        <v>9644.0</v>
      </c>
      <c r="B9645" s="4" t="str">
        <f>IFERROR(__xludf.DUMMYFUNCTION("""COMPUTED_VALUE"""),"C#;Java;SQL")</f>
        <v>C#;Java;SQL</v>
      </c>
    </row>
    <row r="9646">
      <c r="A9646" s="3">
        <v>9645.0</v>
      </c>
      <c r="B9646" s="4" t="str">
        <f>IFERROR(__xludf.DUMMYFUNCTION("""COMPUTED_VALUE"""),"Bash/Shell/PowerShell;HTML/CSS;Java;JavaScript;TypeScript")</f>
        <v>Bash/Shell/PowerShell;HTML/CSS;Java;JavaScript;TypeScript</v>
      </c>
    </row>
    <row r="9647">
      <c r="A9647" s="3">
        <v>9646.0</v>
      </c>
      <c r="B9647" s="4" t="str">
        <f>IFERROR(__xludf.DUMMYFUNCTION("""COMPUTED_VALUE"""),"Bash/Shell/PowerShell;C;C++;Go;HTML/CSS;JavaScript;TypeScript;Other(s):")</f>
        <v>Bash/Shell/PowerShell;C;C++;Go;HTML/CSS;JavaScript;TypeScript;Other(s):</v>
      </c>
    </row>
    <row r="9648">
      <c r="A9648" s="3">
        <v>9647.0</v>
      </c>
      <c r="B9648" s="4" t="str">
        <f>IFERROR(__xludf.DUMMYFUNCTION("""COMPUTED_VALUE"""),"Java;JavaScript;SQL;Swift")</f>
        <v>Java;JavaScript;SQL;Swift</v>
      </c>
    </row>
    <row r="9649">
      <c r="A9649" s="3">
        <v>9648.0</v>
      </c>
      <c r="B9649" s="4" t="str">
        <f>IFERROR(__xludf.DUMMYFUNCTION("""COMPUTED_VALUE"""),"C;HTML/CSS;JavaScript;PHP;SQL")</f>
        <v>C;HTML/CSS;JavaScript;PHP;SQL</v>
      </c>
    </row>
    <row r="9650">
      <c r="A9650" s="3">
        <v>9649.0</v>
      </c>
      <c r="B9650" s="4" t="str">
        <f>IFERROR(__xludf.DUMMYFUNCTION("""COMPUTED_VALUE"""),"C++;HTML/CSS;Java;JavaScript;Objective-C;Swift")</f>
        <v>C++;HTML/CSS;Java;JavaScript;Objective-C;Swift</v>
      </c>
    </row>
    <row r="9651">
      <c r="A9651" s="3">
        <v>9650.0</v>
      </c>
      <c r="B9651" s="4" t="str">
        <f>IFERROR(__xludf.DUMMYFUNCTION("""COMPUTED_VALUE"""),"C++;Java;Python")</f>
        <v>C++;Java;Python</v>
      </c>
    </row>
    <row r="9652">
      <c r="A9652" s="3">
        <v>9651.0</v>
      </c>
      <c r="B9652" s="4" t="str">
        <f>IFERROR(__xludf.DUMMYFUNCTION("""COMPUTED_VALUE"""),"JavaScript;TypeScript")</f>
        <v>JavaScript;TypeScript</v>
      </c>
    </row>
    <row r="9653">
      <c r="A9653" s="3">
        <v>9652.0</v>
      </c>
      <c r="B9653" s="4" t="str">
        <f>IFERROR(__xludf.DUMMYFUNCTION("""COMPUTED_VALUE"""),"Bash/Shell/PowerShell;HTML/CSS;Python;SQL")</f>
        <v>Bash/Shell/PowerShell;HTML/CSS;Python;SQL</v>
      </c>
    </row>
    <row r="9654">
      <c r="A9654" s="3">
        <v>9653.0</v>
      </c>
      <c r="B9654" s="4" t="str">
        <f>IFERROR(__xludf.DUMMYFUNCTION("""COMPUTED_VALUE"""),"Bash/Shell/PowerShell;C;C++")</f>
        <v>Bash/Shell/PowerShell;C;C++</v>
      </c>
    </row>
    <row r="9655">
      <c r="A9655" s="3">
        <v>9654.0</v>
      </c>
      <c r="B9655" s="4" t="str">
        <f>IFERROR(__xludf.DUMMYFUNCTION("""COMPUTED_VALUE"""),"Bash/Shell/PowerShell;Java;Python;SQL")</f>
        <v>Bash/Shell/PowerShell;Java;Python;SQL</v>
      </c>
    </row>
    <row r="9656">
      <c r="A9656" s="3">
        <v>9655.0</v>
      </c>
      <c r="B9656" s="4" t="str">
        <f>IFERROR(__xludf.DUMMYFUNCTION("""COMPUTED_VALUE"""),"HTML/CSS;TypeScript")</f>
        <v>HTML/CSS;TypeScript</v>
      </c>
    </row>
    <row r="9657">
      <c r="A9657" s="3">
        <v>9656.0</v>
      </c>
      <c r="B9657" s="4" t="str">
        <f>IFERROR(__xludf.DUMMYFUNCTION("""COMPUTED_VALUE"""),"HTML/CSS;JavaScript;Ruby")</f>
        <v>HTML/CSS;JavaScript;Ruby</v>
      </c>
    </row>
    <row r="9658">
      <c r="A9658" s="3">
        <v>9657.0</v>
      </c>
      <c r="B9658" s="4" t="str">
        <f>IFERROR(__xludf.DUMMYFUNCTION("""COMPUTED_VALUE"""),"Bash/Shell/PowerShell;C;C++;Java;Ruby;Scala;SQL")</f>
        <v>Bash/Shell/PowerShell;C;C++;Java;Ruby;Scala;SQL</v>
      </c>
    </row>
    <row r="9659">
      <c r="A9659" s="3">
        <v>9658.0</v>
      </c>
      <c r="B9659" s="4" t="str">
        <f>IFERROR(__xludf.DUMMYFUNCTION("""COMPUTED_VALUE"""),"C#;HTML/CSS;Java;JavaScript;SQL")</f>
        <v>C#;HTML/CSS;Java;JavaScript;SQL</v>
      </c>
    </row>
    <row r="9660">
      <c r="A9660" s="3">
        <v>9659.0</v>
      </c>
      <c r="B9660" s="4" t="str">
        <f>IFERROR(__xludf.DUMMYFUNCTION("""COMPUTED_VALUE"""),"Bash/Shell/PowerShell;HTML/CSS;JavaScript;Python;SQL;TypeScript")</f>
        <v>Bash/Shell/PowerShell;HTML/CSS;JavaScript;Python;SQL;TypeScript</v>
      </c>
    </row>
    <row r="9661">
      <c r="A9661" s="3">
        <v>9660.0</v>
      </c>
      <c r="B9661" s="4" t="str">
        <f>IFERROR(__xludf.DUMMYFUNCTION("""COMPUTED_VALUE"""),"Bash/Shell/PowerShell;Java;R")</f>
        <v>Bash/Shell/PowerShell;Java;R</v>
      </c>
    </row>
    <row r="9662">
      <c r="A9662" s="3">
        <v>9661.0</v>
      </c>
      <c r="B9662" s="4" t="str">
        <f>IFERROR(__xludf.DUMMYFUNCTION("""COMPUTED_VALUE"""),"Dart;HTML/CSS;Java;JavaScript;Kotlin;Objective-C;PHP;Python;SQL;Swift")</f>
        <v>Dart;HTML/CSS;Java;JavaScript;Kotlin;Objective-C;PHP;Python;SQL;Swift</v>
      </c>
    </row>
    <row r="9663">
      <c r="A9663" s="3">
        <v>9662.0</v>
      </c>
      <c r="B9663" s="4" t="str">
        <f>IFERROR(__xludf.DUMMYFUNCTION("""COMPUTED_VALUE"""),"C#;HTML/CSS;JavaScript")</f>
        <v>C#;HTML/CSS;JavaScript</v>
      </c>
    </row>
    <row r="9664">
      <c r="A9664" s="3">
        <v>9663.0</v>
      </c>
      <c r="B9664" s="4" t="str">
        <f>IFERROR(__xludf.DUMMYFUNCTION("""COMPUTED_VALUE"""),"C#;Python")</f>
        <v>C#;Python</v>
      </c>
    </row>
    <row r="9665">
      <c r="A9665" s="3">
        <v>9664.0</v>
      </c>
      <c r="B9665" s="4" t="str">
        <f>IFERROR(__xludf.DUMMYFUNCTION("""COMPUTED_VALUE"""),"C#;HTML/CSS;JavaScript;Python;SQL")</f>
        <v>C#;HTML/CSS;JavaScript;Python;SQL</v>
      </c>
    </row>
    <row r="9666">
      <c r="A9666" s="3">
        <v>9665.0</v>
      </c>
      <c r="B9666" s="4" t="str">
        <f>IFERROR(__xludf.DUMMYFUNCTION("""COMPUTED_VALUE"""),"Bash/Shell/PowerShell;Go;HTML/CSS;JavaScript;Python;R;SQL")</f>
        <v>Bash/Shell/PowerShell;Go;HTML/CSS;JavaScript;Python;R;SQL</v>
      </c>
    </row>
    <row r="9667">
      <c r="A9667" s="3">
        <v>9666.0</v>
      </c>
      <c r="B9667" s="4" t="str">
        <f>IFERROR(__xludf.DUMMYFUNCTION("""COMPUTED_VALUE"""),"C;C++;PHP;SQL")</f>
        <v>C;C++;PHP;SQL</v>
      </c>
    </row>
    <row r="9668">
      <c r="A9668" s="3">
        <v>9667.0</v>
      </c>
      <c r="B9668" s="4" t="str">
        <f>IFERROR(__xludf.DUMMYFUNCTION("""COMPUTED_VALUE"""),"C;HTML/CSS;Java;JavaScript;PHP;SQL")</f>
        <v>C;HTML/CSS;Java;JavaScript;PHP;SQL</v>
      </c>
    </row>
    <row r="9669">
      <c r="A9669" s="3">
        <v>9668.0</v>
      </c>
      <c r="B9669" s="4" t="str">
        <f>IFERROR(__xludf.DUMMYFUNCTION("""COMPUTED_VALUE"""),"Bash/Shell/PowerShell;Elixir;HTML/CSS;JavaScript")</f>
        <v>Bash/Shell/PowerShell;Elixir;HTML/CSS;JavaScript</v>
      </c>
    </row>
    <row r="9670">
      <c r="A9670" s="3">
        <v>9669.0</v>
      </c>
      <c r="B9670" s="4" t="str">
        <f>IFERROR(__xludf.DUMMYFUNCTION("""COMPUTED_VALUE"""),"C#")</f>
        <v>C#</v>
      </c>
    </row>
    <row r="9671">
      <c r="A9671" s="3">
        <v>9670.0</v>
      </c>
      <c r="B9671" s="4" t="str">
        <f>IFERROR(__xludf.DUMMYFUNCTION("""COMPUTED_VALUE"""),"C#;JavaScript;Python;SQL")</f>
        <v>C#;JavaScript;Python;SQL</v>
      </c>
    </row>
    <row r="9672">
      <c r="A9672" s="3">
        <v>9671.0</v>
      </c>
      <c r="B9672" s="4" t="str">
        <f>IFERROR(__xludf.DUMMYFUNCTION("""COMPUTED_VALUE"""),"Bash/Shell/PowerShell;C#;Dart;HTML/CSS;Java")</f>
        <v>Bash/Shell/PowerShell;C#;Dart;HTML/CSS;Java</v>
      </c>
    </row>
    <row r="9673">
      <c r="A9673" s="3">
        <v>9672.0</v>
      </c>
      <c r="B9673" s="4" t="str">
        <f>IFERROR(__xludf.DUMMYFUNCTION("""COMPUTED_VALUE"""),"HTML/CSS;JavaScript")</f>
        <v>HTML/CSS;JavaScript</v>
      </c>
    </row>
    <row r="9674">
      <c r="A9674" s="3">
        <v>9673.0</v>
      </c>
      <c r="B9674" s="4" t="str">
        <f>IFERROR(__xludf.DUMMYFUNCTION("""COMPUTED_VALUE"""),"Bash/Shell/PowerShell;Python")</f>
        <v>Bash/Shell/PowerShell;Python</v>
      </c>
    </row>
    <row r="9675">
      <c r="A9675" s="3">
        <v>9674.0</v>
      </c>
      <c r="B9675" s="4" t="str">
        <f>IFERROR(__xludf.DUMMYFUNCTION("""COMPUTED_VALUE"""),"C++;HTML/CSS;Java;JavaScript;PHP;Python;SQL")</f>
        <v>C++;HTML/CSS;Java;JavaScript;PHP;Python;SQL</v>
      </c>
    </row>
    <row r="9676">
      <c r="A9676" s="3">
        <v>9675.0</v>
      </c>
      <c r="B9676" s="4" t="str">
        <f>IFERROR(__xludf.DUMMYFUNCTION("""COMPUTED_VALUE"""),"C;C++;C#;HTML/CSS;Java")</f>
        <v>C;C++;C#;HTML/CSS;Java</v>
      </c>
    </row>
    <row r="9677">
      <c r="A9677" s="3">
        <v>9676.0</v>
      </c>
      <c r="B9677" s="4" t="str">
        <f>IFERROR(__xludf.DUMMYFUNCTION("""COMPUTED_VALUE"""),"C;JavaScript;Objective-C")</f>
        <v>C;JavaScript;Objective-C</v>
      </c>
    </row>
    <row r="9678">
      <c r="A9678" s="3">
        <v>9677.0</v>
      </c>
      <c r="B9678" s="4" t="str">
        <f>IFERROR(__xludf.DUMMYFUNCTION("""COMPUTED_VALUE"""),"HTML/CSS;JavaScript;PHP;SQL")</f>
        <v>HTML/CSS;JavaScript;PHP;SQL</v>
      </c>
    </row>
    <row r="9679">
      <c r="A9679" s="3">
        <v>9678.0</v>
      </c>
      <c r="B9679" s="4" t="str">
        <f>IFERROR(__xludf.DUMMYFUNCTION("""COMPUTED_VALUE"""),"C;C++;HTML/CSS;Java;JavaScript;Kotlin;PHP;Python;SQL")</f>
        <v>C;C++;HTML/CSS;Java;JavaScript;Kotlin;PHP;Python;SQL</v>
      </c>
    </row>
    <row r="9680">
      <c r="A9680" s="3">
        <v>9679.0</v>
      </c>
      <c r="B9680" s="4" t="str">
        <f>IFERROR(__xludf.DUMMYFUNCTION("""COMPUTED_VALUE"""),"C#;Java")</f>
        <v>C#;Java</v>
      </c>
    </row>
    <row r="9681">
      <c r="A9681" s="3">
        <v>9680.0</v>
      </c>
      <c r="B9681" s="4" t="str">
        <f>IFERROR(__xludf.DUMMYFUNCTION("""COMPUTED_VALUE"""),"Ruby")</f>
        <v>Ruby</v>
      </c>
    </row>
    <row r="9682">
      <c r="A9682" s="3">
        <v>9681.0</v>
      </c>
      <c r="B9682" s="4" t="str">
        <f>IFERROR(__xludf.DUMMYFUNCTION("""COMPUTED_VALUE"""),"Bash/Shell/PowerShell;HTML/CSS;Java;JavaScript;Kotlin;Scala")</f>
        <v>Bash/Shell/PowerShell;HTML/CSS;Java;JavaScript;Kotlin;Scala</v>
      </c>
    </row>
    <row r="9683">
      <c r="A9683" s="3">
        <v>9682.0</v>
      </c>
      <c r="B9683" s="4" t="str">
        <f>IFERROR(__xludf.DUMMYFUNCTION("""COMPUTED_VALUE"""),"Bash/Shell/PowerShell;C#;Java;Objective-C")</f>
        <v>Bash/Shell/PowerShell;C#;Java;Objective-C</v>
      </c>
    </row>
    <row r="9684">
      <c r="A9684" s="3">
        <v>9683.0</v>
      </c>
      <c r="B9684" s="4" t="str">
        <f>IFERROR(__xludf.DUMMYFUNCTION("""COMPUTED_VALUE"""),"HTML/CSS;JavaScript")</f>
        <v>HTML/CSS;JavaScript</v>
      </c>
    </row>
    <row r="9685">
      <c r="A9685" s="3">
        <v>9684.0</v>
      </c>
      <c r="B9685" s="4" t="str">
        <f>IFERROR(__xludf.DUMMYFUNCTION("""COMPUTED_VALUE"""),"C;C++;C#;HTML/CSS;Java;JavaScript;PHP;Python;R;SQL")</f>
        <v>C;C++;C#;HTML/CSS;Java;JavaScript;PHP;Python;R;SQL</v>
      </c>
    </row>
    <row r="9686">
      <c r="A9686" s="3">
        <v>9685.0</v>
      </c>
      <c r="B9686" s="4" t="str">
        <f>IFERROR(__xludf.DUMMYFUNCTION("""COMPUTED_VALUE"""),"C;C++;Java;JavaScript;Kotlin")</f>
        <v>C;C++;Java;JavaScript;Kotlin</v>
      </c>
    </row>
    <row r="9687">
      <c r="A9687" s="3">
        <v>9686.0</v>
      </c>
      <c r="B9687" s="4" t="str">
        <f>IFERROR(__xludf.DUMMYFUNCTION("""COMPUTED_VALUE"""),"HTML/CSS;JavaScript;PHP")</f>
        <v>HTML/CSS;JavaScript;PHP</v>
      </c>
    </row>
    <row r="9688">
      <c r="A9688" s="3">
        <v>9687.0</v>
      </c>
      <c r="B9688" s="4" t="str">
        <f>IFERROR(__xludf.DUMMYFUNCTION("""COMPUTED_VALUE"""),"HTML/CSS;Java;JavaScript")</f>
        <v>HTML/CSS;Java;JavaScript</v>
      </c>
    </row>
    <row r="9689">
      <c r="A9689" s="3">
        <v>9688.0</v>
      </c>
      <c r="B9689" s="4" t="str">
        <f>IFERROR(__xludf.DUMMYFUNCTION("""COMPUTED_VALUE"""),"C#;HTML/CSS;JavaScript;PHP;Other(s):")</f>
        <v>C#;HTML/CSS;JavaScript;PHP;Other(s):</v>
      </c>
    </row>
    <row r="9690">
      <c r="A9690" s="3">
        <v>9689.0</v>
      </c>
      <c r="B9690" s="4" t="str">
        <f>IFERROR(__xludf.DUMMYFUNCTION("""COMPUTED_VALUE"""),"Bash/Shell/PowerShell;HTML/CSS;Java;JavaScript;Python;R;Scala;SQL;TypeScript")</f>
        <v>Bash/Shell/PowerShell;HTML/CSS;Java;JavaScript;Python;R;Scala;SQL;TypeScript</v>
      </c>
    </row>
    <row r="9691">
      <c r="A9691" s="3">
        <v>9690.0</v>
      </c>
      <c r="B9691" s="4" t="str">
        <f>IFERROR(__xludf.DUMMYFUNCTION("""COMPUTED_VALUE"""),"HTML/CSS;Java")</f>
        <v>HTML/CSS;Java</v>
      </c>
    </row>
    <row r="9692">
      <c r="A9692" s="3">
        <v>9691.0</v>
      </c>
      <c r="B9692" s="4" t="str">
        <f>IFERROR(__xludf.DUMMYFUNCTION("""COMPUTED_VALUE"""),"HTML/CSS;JavaScript;PHP")</f>
        <v>HTML/CSS;JavaScript;PHP</v>
      </c>
    </row>
    <row r="9693">
      <c r="A9693" s="3">
        <v>9692.0</v>
      </c>
      <c r="B9693" s="4" t="str">
        <f>IFERROR(__xludf.DUMMYFUNCTION("""COMPUTED_VALUE"""),"HTML/CSS;Java;JavaScript")</f>
        <v>HTML/CSS;Java;JavaScript</v>
      </c>
    </row>
    <row r="9694">
      <c r="A9694" s="3">
        <v>9693.0</v>
      </c>
      <c r="B9694" s="4" t="str">
        <f>IFERROR(__xludf.DUMMYFUNCTION("""COMPUTED_VALUE"""),"Assembly;Bash/Shell/PowerShell;C;C++;C#;HTML/CSS;Java;JavaScript;Python;SQL;TypeScript")</f>
        <v>Assembly;Bash/Shell/PowerShell;C;C++;C#;HTML/CSS;Java;JavaScript;Python;SQL;TypeScript</v>
      </c>
    </row>
    <row r="9695">
      <c r="A9695" s="3">
        <v>9694.0</v>
      </c>
      <c r="B9695" s="4" t="str">
        <f>IFERROR(__xludf.DUMMYFUNCTION("""COMPUTED_VALUE"""),"Bash/Shell/PowerShell;C;C++;HTML/CSS;Java;Python;Other(s):")</f>
        <v>Bash/Shell/PowerShell;C;C++;HTML/CSS;Java;Python;Other(s):</v>
      </c>
    </row>
    <row r="9696">
      <c r="A9696" s="3">
        <v>9695.0</v>
      </c>
      <c r="B9696" s="4" t="str">
        <f>IFERROR(__xludf.DUMMYFUNCTION("""COMPUTED_VALUE"""),"Bash/Shell/PowerShell;Go;HTML/CSS;JavaScript;Python;SQL")</f>
        <v>Bash/Shell/PowerShell;Go;HTML/CSS;JavaScript;Python;SQL</v>
      </c>
    </row>
    <row r="9697">
      <c r="A9697" s="3">
        <v>9696.0</v>
      </c>
      <c r="B9697" s="4" t="str">
        <f>IFERROR(__xludf.DUMMYFUNCTION("""COMPUTED_VALUE"""),"C#;HTML/CSS;JavaScript;PHP;SQL;TypeScript")</f>
        <v>C#;HTML/CSS;JavaScript;PHP;SQL;TypeScript</v>
      </c>
    </row>
    <row r="9698">
      <c r="A9698" s="3">
        <v>9697.0</v>
      </c>
      <c r="B9698" s="4" t="str">
        <f>IFERROR(__xludf.DUMMYFUNCTION("""COMPUTED_VALUE"""),"Bash/Shell/PowerShell;Java;Python;Rust")</f>
        <v>Bash/Shell/PowerShell;Java;Python;Rust</v>
      </c>
    </row>
    <row r="9699">
      <c r="A9699" s="3">
        <v>9698.0</v>
      </c>
      <c r="B9699" s="4" t="str">
        <f>IFERROR(__xludf.DUMMYFUNCTION("""COMPUTED_VALUE"""),"C#")</f>
        <v>C#</v>
      </c>
    </row>
    <row r="9700">
      <c r="A9700" s="3">
        <v>9699.0</v>
      </c>
      <c r="B9700" s="4" t="str">
        <f>IFERROR(__xludf.DUMMYFUNCTION("""COMPUTED_VALUE"""),"Bash/Shell/PowerShell;C;HTML/CSS;JavaScript;PHP;Python;SQL;TypeScript")</f>
        <v>Bash/Shell/PowerShell;C;HTML/CSS;JavaScript;PHP;Python;SQL;TypeScript</v>
      </c>
    </row>
    <row r="9701">
      <c r="A9701" s="3">
        <v>9700.0</v>
      </c>
      <c r="B9701" s="4" t="str">
        <f>IFERROR(__xludf.DUMMYFUNCTION("""COMPUTED_VALUE"""),"C++;HTML/CSS;JavaScript;Python")</f>
        <v>C++;HTML/CSS;JavaScript;Python</v>
      </c>
    </row>
    <row r="9702">
      <c r="A9702" s="3">
        <v>9701.0</v>
      </c>
      <c r="B9702" s="4" t="str">
        <f>IFERROR(__xludf.DUMMYFUNCTION("""COMPUTED_VALUE"""),"Bash/Shell/PowerShell;HTML/CSS;Java;JavaScript;PHP;Scala;SQL")</f>
        <v>Bash/Shell/PowerShell;HTML/CSS;Java;JavaScript;PHP;Scala;SQL</v>
      </c>
    </row>
    <row r="9703">
      <c r="A9703" s="3">
        <v>9702.0</v>
      </c>
      <c r="B9703" s="4" t="str">
        <f>IFERROR(__xludf.DUMMYFUNCTION("""COMPUTED_VALUE"""),"Assembly;C;C++;C#;HTML/CSS;Java;Python")</f>
        <v>Assembly;C;C++;C#;HTML/CSS;Java;Python</v>
      </c>
    </row>
    <row r="9704">
      <c r="A9704" s="3">
        <v>9703.0</v>
      </c>
      <c r="B9704" s="4" t="str">
        <f>IFERROR(__xludf.DUMMYFUNCTION("""COMPUTED_VALUE"""),"Bash/Shell/PowerShell;Other(s):")</f>
        <v>Bash/Shell/PowerShell;Other(s):</v>
      </c>
    </row>
    <row r="9705">
      <c r="A9705" s="3">
        <v>9704.0</v>
      </c>
      <c r="B9705" s="4" t="str">
        <f>IFERROR(__xludf.DUMMYFUNCTION("""COMPUTED_VALUE"""),"Bash/Shell/PowerShell;C;C++;HTML/CSS;JavaScript;Python;SQL")</f>
        <v>Bash/Shell/PowerShell;C;C++;HTML/CSS;JavaScript;Python;SQL</v>
      </c>
    </row>
    <row r="9706">
      <c r="A9706" s="3">
        <v>9705.0</v>
      </c>
      <c r="B9706" s="4" t="str">
        <f>IFERROR(__xludf.DUMMYFUNCTION("""COMPUTED_VALUE"""),"C#;SQL")</f>
        <v>C#;SQL</v>
      </c>
    </row>
    <row r="9707">
      <c r="A9707" s="3">
        <v>9706.0</v>
      </c>
      <c r="B9707" s="4" t="str">
        <f>IFERROR(__xludf.DUMMYFUNCTION("""COMPUTED_VALUE"""),"Python;R;Scala;SQL")</f>
        <v>Python;R;Scala;SQL</v>
      </c>
    </row>
    <row r="9708">
      <c r="A9708" s="3">
        <v>9707.0</v>
      </c>
      <c r="B9708" s="4" t="str">
        <f>IFERROR(__xludf.DUMMYFUNCTION("""COMPUTED_VALUE"""),"Bash/Shell/PowerShell;C#;HTML/CSS;Java;JavaScript;Kotlin;Objective-C;PHP;Ruby;SQL;Swift;TypeScript")</f>
        <v>Bash/Shell/PowerShell;C#;HTML/CSS;Java;JavaScript;Kotlin;Objective-C;PHP;Ruby;SQL;Swift;TypeScript</v>
      </c>
    </row>
    <row r="9709">
      <c r="A9709" s="3">
        <v>9708.0</v>
      </c>
      <c r="B9709" s="4" t="str">
        <f>IFERROR(__xludf.DUMMYFUNCTION("""COMPUTED_VALUE"""),"Bash/Shell/PowerShell;C#;HTML/CSS;JavaScript;SQL")</f>
        <v>Bash/Shell/PowerShell;C#;HTML/CSS;JavaScript;SQL</v>
      </c>
    </row>
    <row r="9710">
      <c r="A9710" s="3">
        <v>9709.0</v>
      </c>
      <c r="B9710" s="4" t="str">
        <f>IFERROR(__xludf.DUMMYFUNCTION("""COMPUTED_VALUE"""),"C++;HTML/CSS;Python")</f>
        <v>C++;HTML/CSS;Python</v>
      </c>
    </row>
    <row r="9711">
      <c r="A9711" s="3">
        <v>9710.0</v>
      </c>
      <c r="B9711" s="4" t="str">
        <f>IFERROR(__xludf.DUMMYFUNCTION("""COMPUTED_VALUE"""),"C#;HTML/CSS;Java;JavaScript;SQL;Swift")</f>
        <v>C#;HTML/CSS;Java;JavaScript;SQL;Swift</v>
      </c>
    </row>
    <row r="9712">
      <c r="A9712" s="3">
        <v>9711.0</v>
      </c>
      <c r="B9712" s="4" t="str">
        <f>IFERROR(__xludf.DUMMYFUNCTION("""COMPUTED_VALUE"""),"HTML/CSS;JavaScript;PHP")</f>
        <v>HTML/CSS;JavaScript;PHP</v>
      </c>
    </row>
    <row r="9713">
      <c r="A9713" s="3">
        <v>9712.0</v>
      </c>
      <c r="B9713" s="4" t="str">
        <f>IFERROR(__xludf.DUMMYFUNCTION("""COMPUTED_VALUE"""),"C++;Python")</f>
        <v>C++;Python</v>
      </c>
    </row>
    <row r="9714">
      <c r="A9714" s="3">
        <v>9713.0</v>
      </c>
      <c r="B9714" s="4" t="str">
        <f>IFERROR(__xludf.DUMMYFUNCTION("""COMPUTED_VALUE"""),"C#;HTML/CSS;JavaScript;Python;SQL;TypeScript")</f>
        <v>C#;HTML/CSS;JavaScript;Python;SQL;TypeScript</v>
      </c>
    </row>
    <row r="9715">
      <c r="A9715" s="3">
        <v>9714.0</v>
      </c>
      <c r="B9715" s="4" t="str">
        <f>IFERROR(__xludf.DUMMYFUNCTION("""COMPUTED_VALUE"""),"Scala;TypeScript")</f>
        <v>Scala;TypeScript</v>
      </c>
    </row>
    <row r="9716">
      <c r="A9716" s="3">
        <v>9715.0</v>
      </c>
      <c r="B9716" s="4" t="str">
        <f>IFERROR(__xludf.DUMMYFUNCTION("""COMPUTED_VALUE"""),"C;C++;C#;HTML/CSS;Java;JavaScript;PHP;Python;R;SQL")</f>
        <v>C;C++;C#;HTML/CSS;Java;JavaScript;PHP;Python;R;SQL</v>
      </c>
    </row>
    <row r="9717">
      <c r="A9717" s="3">
        <v>9716.0</v>
      </c>
      <c r="B9717" s="4" t="str">
        <f>IFERROR(__xludf.DUMMYFUNCTION("""COMPUTED_VALUE"""),"C;C++;C#")</f>
        <v>C;C++;C#</v>
      </c>
    </row>
    <row r="9718">
      <c r="A9718" s="3">
        <v>9717.0</v>
      </c>
      <c r="B9718" s="4" t="str">
        <f>IFERROR(__xludf.DUMMYFUNCTION("""COMPUTED_VALUE"""),"HTML/CSS;Java;JavaScript;Python")</f>
        <v>HTML/CSS;Java;JavaScript;Python</v>
      </c>
    </row>
    <row r="9719">
      <c r="A9719" s="3">
        <v>9718.0</v>
      </c>
      <c r="B9719" s="4" t="str">
        <f>IFERROR(__xludf.DUMMYFUNCTION("""COMPUTED_VALUE"""),"C#;HTML/CSS;JavaScript;Python;SQL;VBA")</f>
        <v>C#;HTML/CSS;JavaScript;Python;SQL;VBA</v>
      </c>
    </row>
    <row r="9720">
      <c r="A9720" s="3">
        <v>9719.0</v>
      </c>
      <c r="B9720" s="4" t="str">
        <f>IFERROR(__xludf.DUMMYFUNCTION("""COMPUTED_VALUE"""),"C;C#;Clojure;HTML/CSS;JavaScript;Python;TypeScript")</f>
        <v>C;C#;Clojure;HTML/CSS;JavaScript;Python;TypeScript</v>
      </c>
    </row>
    <row r="9721">
      <c r="A9721" s="3">
        <v>9720.0</v>
      </c>
      <c r="B9721" s="4" t="str">
        <f>IFERROR(__xludf.DUMMYFUNCTION("""COMPUTED_VALUE"""),"Bash/Shell/PowerShell;HTML/CSS;Java;JavaScript;TypeScript")</f>
        <v>Bash/Shell/PowerShell;HTML/CSS;Java;JavaScript;TypeScript</v>
      </c>
    </row>
    <row r="9722">
      <c r="A9722" s="3">
        <v>9721.0</v>
      </c>
      <c r="B9722" s="4" t="str">
        <f>IFERROR(__xludf.DUMMYFUNCTION("""COMPUTED_VALUE"""),"HTML/CSS;Java;SQL")</f>
        <v>HTML/CSS;Java;SQL</v>
      </c>
    </row>
    <row r="9723">
      <c r="A9723" s="3">
        <v>9722.0</v>
      </c>
      <c r="B9723" s="4" t="str">
        <f>IFERROR(__xludf.DUMMYFUNCTION("""COMPUTED_VALUE"""),"Bash/Shell/PowerShell;C;C++;C#;Java;SQL")</f>
        <v>Bash/Shell/PowerShell;C;C++;C#;Java;SQL</v>
      </c>
    </row>
    <row r="9724">
      <c r="A9724" s="3">
        <v>9723.0</v>
      </c>
      <c r="B9724" s="4" t="str">
        <f>IFERROR(__xludf.DUMMYFUNCTION("""COMPUTED_VALUE"""),"Bash/Shell/PowerShell;HTML/CSS;Java;JavaScript;SQL")</f>
        <v>Bash/Shell/PowerShell;HTML/CSS;Java;JavaScript;SQL</v>
      </c>
    </row>
    <row r="9725">
      <c r="A9725" s="3">
        <v>9724.0</v>
      </c>
      <c r="B9725" s="4" t="str">
        <f>IFERROR(__xludf.DUMMYFUNCTION("""COMPUTED_VALUE"""),"HTML/CSS;Java;JavaScript;PHP;SQL;TypeScript")</f>
        <v>HTML/CSS;Java;JavaScript;PHP;SQL;TypeScript</v>
      </c>
    </row>
    <row r="9726">
      <c r="A9726" s="3">
        <v>9725.0</v>
      </c>
      <c r="B9726" s="4" t="str">
        <f>IFERROR(__xludf.DUMMYFUNCTION("""COMPUTED_VALUE"""),"Bash/Shell/PowerShell;C;C++;Go;Objective-C;Python;Ruby;Swift")</f>
        <v>Bash/Shell/PowerShell;C;C++;Go;Objective-C;Python;Ruby;Swift</v>
      </c>
    </row>
    <row r="9727">
      <c r="A9727" s="3">
        <v>9726.0</v>
      </c>
      <c r="B9727" s="4" t="str">
        <f>IFERROR(__xludf.DUMMYFUNCTION("""COMPUTED_VALUE"""),"JavaScript;Python;R;SQL;VBA")</f>
        <v>JavaScript;Python;R;SQL;VBA</v>
      </c>
    </row>
    <row r="9728">
      <c r="A9728" s="3">
        <v>9727.0</v>
      </c>
      <c r="B9728" s="4" t="str">
        <f>IFERROR(__xludf.DUMMYFUNCTION("""COMPUTED_VALUE"""),"Bash/Shell/PowerShell;Dart;HTML/CSS;JavaScript;PHP;SQL;TypeScript")</f>
        <v>Bash/Shell/PowerShell;Dart;HTML/CSS;JavaScript;PHP;SQL;TypeScript</v>
      </c>
    </row>
    <row r="9729">
      <c r="A9729" s="3">
        <v>9728.0</v>
      </c>
      <c r="B9729" s="4" t="str">
        <f>IFERROR(__xludf.DUMMYFUNCTION("""COMPUTED_VALUE"""),"C#;Java;Python")</f>
        <v>C#;Java;Python</v>
      </c>
    </row>
    <row r="9730">
      <c r="A9730" s="3">
        <v>9729.0</v>
      </c>
      <c r="B9730" s="4" t="str">
        <f>IFERROR(__xludf.DUMMYFUNCTION("""COMPUTED_VALUE"""),"HTML/CSS;JavaScript;PHP")</f>
        <v>HTML/CSS;JavaScript;PHP</v>
      </c>
    </row>
    <row r="9731">
      <c r="A9731" s="3">
        <v>9730.0</v>
      </c>
      <c r="B9731" s="4" t="str">
        <f>IFERROR(__xludf.DUMMYFUNCTION("""COMPUTED_VALUE"""),"Python;VBA")</f>
        <v>Python;VBA</v>
      </c>
    </row>
    <row r="9732">
      <c r="A9732" s="3">
        <v>9731.0</v>
      </c>
      <c r="B9732" s="4" t="str">
        <f>IFERROR(__xludf.DUMMYFUNCTION("""COMPUTED_VALUE"""),"Clojure;HTML/CSS;Java;JavaScript;SQL")</f>
        <v>Clojure;HTML/CSS;Java;JavaScript;SQL</v>
      </c>
    </row>
    <row r="9733">
      <c r="A9733" s="3">
        <v>9732.0</v>
      </c>
      <c r="B9733" s="4" t="str">
        <f>IFERROR(__xludf.DUMMYFUNCTION("""COMPUTED_VALUE"""),"SQL")</f>
        <v>SQL</v>
      </c>
    </row>
    <row r="9734">
      <c r="A9734" s="3">
        <v>9733.0</v>
      </c>
      <c r="B9734" s="4" t="str">
        <f>IFERROR(__xludf.DUMMYFUNCTION("""COMPUTED_VALUE"""),"C#;HTML/CSS;JavaScript;PHP;SQL")</f>
        <v>C#;HTML/CSS;JavaScript;PHP;SQL</v>
      </c>
    </row>
    <row r="9735">
      <c r="A9735" s="3">
        <v>9734.0</v>
      </c>
      <c r="B9735" s="4" t="str">
        <f>IFERROR(__xludf.DUMMYFUNCTION("""COMPUTED_VALUE"""),"C#;HTML/CSS;JavaScript;SQL;TypeScript")</f>
        <v>C#;HTML/CSS;JavaScript;SQL;TypeScript</v>
      </c>
    </row>
    <row r="9736">
      <c r="A9736" s="3">
        <v>9735.0</v>
      </c>
      <c r="B9736" s="4" t="str">
        <f>IFERROR(__xludf.DUMMYFUNCTION("""COMPUTED_VALUE"""),"C#;HTML/CSS;Java;PHP;SQL")</f>
        <v>C#;HTML/CSS;Java;PHP;SQL</v>
      </c>
    </row>
    <row r="9737">
      <c r="A9737" s="3">
        <v>9736.0</v>
      </c>
      <c r="B9737" s="4" t="str">
        <f>IFERROR(__xludf.DUMMYFUNCTION("""COMPUTED_VALUE"""),"HTML/CSS;JavaScript;Ruby;SQL")</f>
        <v>HTML/CSS;JavaScript;Ruby;SQL</v>
      </c>
    </row>
    <row r="9738">
      <c r="A9738" s="3">
        <v>9737.0</v>
      </c>
      <c r="B9738" s="4" t="str">
        <f>IFERROR(__xludf.DUMMYFUNCTION("""COMPUTED_VALUE"""),"HTML/CSS;JavaScript;PHP;SQL")</f>
        <v>HTML/CSS;JavaScript;PHP;SQL</v>
      </c>
    </row>
    <row r="9739">
      <c r="A9739" s="3">
        <v>9738.0</v>
      </c>
      <c r="B9739" s="4" t="str">
        <f>IFERROR(__xludf.DUMMYFUNCTION("""COMPUTED_VALUE"""),"Bash/Shell/PowerShell;HTML/CSS;Java;JavaScript;PHP;Ruby;TypeScript")</f>
        <v>Bash/Shell/PowerShell;HTML/CSS;Java;JavaScript;PHP;Ruby;TypeScript</v>
      </c>
    </row>
    <row r="9740">
      <c r="A9740" s="3">
        <v>9739.0</v>
      </c>
      <c r="B9740" s="4" t="str">
        <f>IFERROR(__xludf.DUMMYFUNCTION("""COMPUTED_VALUE"""),"Bash/Shell/PowerShell;C#;HTML/CSS;Java;JavaScript;Kotlin;SQL")</f>
        <v>Bash/Shell/PowerShell;C#;HTML/CSS;Java;JavaScript;Kotlin;SQL</v>
      </c>
    </row>
    <row r="9741">
      <c r="A9741" s="3">
        <v>9740.0</v>
      </c>
      <c r="B9741" s="4" t="str">
        <f>IFERROR(__xludf.DUMMYFUNCTION("""COMPUTED_VALUE"""),"C#;HTML/CSS;SQL")</f>
        <v>C#;HTML/CSS;SQL</v>
      </c>
    </row>
    <row r="9742">
      <c r="A9742" s="3">
        <v>9741.0</v>
      </c>
      <c r="B9742" s="4" t="str">
        <f>IFERROR(__xludf.DUMMYFUNCTION("""COMPUTED_VALUE"""),"Java;SQL")</f>
        <v>Java;SQL</v>
      </c>
    </row>
    <row r="9743">
      <c r="A9743" s="3">
        <v>9742.0</v>
      </c>
      <c r="B9743" s="4" t="str">
        <f>IFERROR(__xludf.DUMMYFUNCTION("""COMPUTED_VALUE"""),"Bash/Shell/PowerShell;C#;HTML/CSS;JavaScript;PHP;SQL")</f>
        <v>Bash/Shell/PowerShell;C#;HTML/CSS;JavaScript;PHP;SQL</v>
      </c>
    </row>
    <row r="9744">
      <c r="A9744" s="3">
        <v>9743.0</v>
      </c>
      <c r="B9744" s="4" t="str">
        <f>IFERROR(__xludf.DUMMYFUNCTION("""COMPUTED_VALUE"""),"Bash/Shell/PowerShell;C;C#;HTML/CSS;Ruby;SQL")</f>
        <v>Bash/Shell/PowerShell;C;C#;HTML/CSS;Ruby;SQL</v>
      </c>
    </row>
    <row r="9745">
      <c r="A9745" s="3">
        <v>9744.0</v>
      </c>
      <c r="B9745" s="4" t="str">
        <f>IFERROR(__xludf.DUMMYFUNCTION("""COMPUTED_VALUE"""),"C;C++;HTML/CSS;Java;JavaScript;Kotlin;PHP;Python")</f>
        <v>C;C++;HTML/CSS;Java;JavaScript;Kotlin;PHP;Python</v>
      </c>
    </row>
    <row r="9746">
      <c r="A9746" s="3">
        <v>9745.0</v>
      </c>
      <c r="B9746" s="4" t="str">
        <f>IFERROR(__xludf.DUMMYFUNCTION("""COMPUTED_VALUE"""),"Bash/Shell/PowerShell;HTML/CSS;JavaScript")</f>
        <v>Bash/Shell/PowerShell;HTML/CSS;JavaScript</v>
      </c>
    </row>
    <row r="9747">
      <c r="A9747" s="3">
        <v>9746.0</v>
      </c>
      <c r="B9747" s="4" t="str">
        <f>IFERROR(__xludf.DUMMYFUNCTION("""COMPUTED_VALUE"""),"C++;HTML/CSS;JavaScript;PHP")</f>
        <v>C++;HTML/CSS;JavaScript;PHP</v>
      </c>
    </row>
    <row r="9748">
      <c r="A9748" s="3">
        <v>9747.0</v>
      </c>
      <c r="B9748" s="4" t="str">
        <f>IFERROR(__xludf.DUMMYFUNCTION("""COMPUTED_VALUE"""),"C;C++;HTML/CSS;JavaScript;PHP;SQL;VBA;Other(s):")</f>
        <v>C;C++;HTML/CSS;JavaScript;PHP;SQL;VBA;Other(s):</v>
      </c>
    </row>
    <row r="9749">
      <c r="A9749" s="3">
        <v>9748.0</v>
      </c>
      <c r="B9749" s="4" t="str">
        <f>IFERROR(__xludf.DUMMYFUNCTION("""COMPUTED_VALUE"""),"HTML/CSS;Java;JavaScript;PHP;SQL")</f>
        <v>HTML/CSS;Java;JavaScript;PHP;SQL</v>
      </c>
    </row>
    <row r="9750">
      <c r="A9750" s="3">
        <v>9749.0</v>
      </c>
      <c r="B9750" s="4" t="str">
        <f>IFERROR(__xludf.DUMMYFUNCTION("""COMPUTED_VALUE"""),"C#;HTML/CSS;JavaScript;SQL;TypeScript;VBA")</f>
        <v>C#;HTML/CSS;JavaScript;SQL;TypeScript;VBA</v>
      </c>
    </row>
    <row r="9751">
      <c r="A9751" s="3">
        <v>9750.0</v>
      </c>
      <c r="B9751" s="4" t="str">
        <f>IFERROR(__xludf.DUMMYFUNCTION("""COMPUTED_VALUE"""),"Bash/Shell/PowerShell;HTML/CSS;JavaScript;PHP;SQL")</f>
        <v>Bash/Shell/PowerShell;HTML/CSS;JavaScript;PHP;SQL</v>
      </c>
    </row>
    <row r="9752">
      <c r="A9752" s="3">
        <v>9751.0</v>
      </c>
      <c r="B9752" s="4" t="str">
        <f>IFERROR(__xludf.DUMMYFUNCTION("""COMPUTED_VALUE"""),"HTML/CSS;Java;JavaScript;Kotlin")</f>
        <v>HTML/CSS;Java;JavaScript;Kotlin</v>
      </c>
    </row>
    <row r="9753">
      <c r="A9753" s="3">
        <v>9752.0</v>
      </c>
      <c r="B9753" s="4" t="str">
        <f>IFERROR(__xludf.DUMMYFUNCTION("""COMPUTED_VALUE"""),"Assembly;C;C#;Python;Rust")</f>
        <v>Assembly;C;C#;Python;Rust</v>
      </c>
    </row>
    <row r="9754">
      <c r="A9754" s="3">
        <v>9753.0</v>
      </c>
      <c r="B9754" s="4" t="str">
        <f>IFERROR(__xludf.DUMMYFUNCTION("""COMPUTED_VALUE"""),"Bash/Shell/PowerShell;C#;JavaScript;PHP;Python;Ruby;SQL;TypeScript")</f>
        <v>Bash/Shell/PowerShell;C#;JavaScript;PHP;Python;Ruby;SQL;TypeScript</v>
      </c>
    </row>
    <row r="9755">
      <c r="A9755" s="3">
        <v>9754.0</v>
      </c>
      <c r="B9755" s="4" t="str">
        <f>IFERROR(__xludf.DUMMYFUNCTION("""COMPUTED_VALUE"""),"Bash/Shell/PowerShell;C++;Go;HTML/CSS;Java;JavaScript;PHP;Python;Ruby;SQL")</f>
        <v>Bash/Shell/PowerShell;C++;Go;HTML/CSS;Java;JavaScript;PHP;Python;Ruby;SQL</v>
      </c>
    </row>
    <row r="9756">
      <c r="A9756" s="3">
        <v>9755.0</v>
      </c>
      <c r="B9756" s="4" t="str">
        <f>IFERROR(__xludf.DUMMYFUNCTION("""COMPUTED_VALUE"""),"Bash/Shell/PowerShell;Python;SQL;Other(s):")</f>
        <v>Bash/Shell/PowerShell;Python;SQL;Other(s):</v>
      </c>
    </row>
    <row r="9757">
      <c r="A9757" s="3">
        <v>9756.0</v>
      </c>
      <c r="B9757" s="4" t="str">
        <f>IFERROR(__xludf.DUMMYFUNCTION("""COMPUTED_VALUE"""),"Assembly;Bash/Shell/PowerShell;C;C++;C#;HTML/CSS;JavaScript;PHP;Python;Rust;SQL")</f>
        <v>Assembly;Bash/Shell/PowerShell;C;C++;C#;HTML/CSS;JavaScript;PHP;Python;Rust;SQL</v>
      </c>
    </row>
    <row r="9758">
      <c r="A9758" s="3">
        <v>9757.0</v>
      </c>
      <c r="B9758" s="4" t="str">
        <f>IFERROR(__xludf.DUMMYFUNCTION("""COMPUTED_VALUE"""),"C#;JavaScript;PHP;SQL;Other(s):")</f>
        <v>C#;JavaScript;PHP;SQL;Other(s):</v>
      </c>
    </row>
    <row r="9759">
      <c r="A9759" s="3">
        <v>9758.0</v>
      </c>
      <c r="B9759" s="4" t="str">
        <f>IFERROR(__xludf.DUMMYFUNCTION("""COMPUTED_VALUE"""),"HTML/CSS;JavaScript;SQL")</f>
        <v>HTML/CSS;JavaScript;SQL</v>
      </c>
    </row>
    <row r="9760">
      <c r="A9760" s="3">
        <v>9759.0</v>
      </c>
      <c r="B9760" s="4" t="str">
        <f>IFERROR(__xludf.DUMMYFUNCTION("""COMPUTED_VALUE"""),"Java;JavaScript;Scala")</f>
        <v>Java;JavaScript;Scala</v>
      </c>
    </row>
    <row r="9761">
      <c r="A9761" s="3">
        <v>9760.0</v>
      </c>
      <c r="B9761" s="4" t="str">
        <f>IFERROR(__xludf.DUMMYFUNCTION("""COMPUTED_VALUE"""),"HTML/CSS;JavaScript;PHP")</f>
        <v>HTML/CSS;JavaScript;PHP</v>
      </c>
    </row>
    <row r="9762">
      <c r="A9762" s="3">
        <v>9761.0</v>
      </c>
      <c r="B9762" s="4" t="str">
        <f>IFERROR(__xludf.DUMMYFUNCTION("""COMPUTED_VALUE"""),"C;C++;C#;HTML/CSS;JavaScript;PHP;SQL")</f>
        <v>C;C++;C#;HTML/CSS;JavaScript;PHP;SQL</v>
      </c>
    </row>
    <row r="9763">
      <c r="A9763" s="3">
        <v>9762.0</v>
      </c>
      <c r="B9763" s="4" t="str">
        <f>IFERROR(__xludf.DUMMYFUNCTION("""COMPUTED_VALUE"""),"HTML/CSS;JavaScript;Other(s):")</f>
        <v>HTML/CSS;JavaScript;Other(s):</v>
      </c>
    </row>
    <row r="9764">
      <c r="A9764" s="3">
        <v>9763.0</v>
      </c>
      <c r="B9764" s="4" t="str">
        <f>IFERROR(__xludf.DUMMYFUNCTION("""COMPUTED_VALUE"""),"Bash/Shell/PowerShell;C++;C#;HTML/CSS;Java;JavaScript;SQL;TypeScript")</f>
        <v>Bash/Shell/PowerShell;C++;C#;HTML/CSS;Java;JavaScript;SQL;TypeScript</v>
      </c>
    </row>
    <row r="9765">
      <c r="A9765" s="3">
        <v>9764.0</v>
      </c>
      <c r="B9765" s="4" t="str">
        <f>IFERROR(__xludf.DUMMYFUNCTION("""COMPUTED_VALUE"""),"C#;HTML/CSS;TypeScript")</f>
        <v>C#;HTML/CSS;TypeScript</v>
      </c>
    </row>
    <row r="9766">
      <c r="A9766" s="3">
        <v>9765.0</v>
      </c>
      <c r="B9766" s="4" t="str">
        <f>IFERROR(__xludf.DUMMYFUNCTION("""COMPUTED_VALUE"""),"HTML/CSS;Java;JavaScript;PHP;Ruby")</f>
        <v>HTML/CSS;Java;JavaScript;PHP;Ruby</v>
      </c>
    </row>
    <row r="9767">
      <c r="A9767" s="3">
        <v>9766.0</v>
      </c>
      <c r="B9767" s="4" t="str">
        <f>IFERROR(__xludf.DUMMYFUNCTION("""COMPUTED_VALUE"""),"C;C++;C#;HTML/CSS;Java;PHP")</f>
        <v>C;C++;C#;HTML/CSS;Java;PHP</v>
      </c>
    </row>
    <row r="9768">
      <c r="A9768" s="3">
        <v>9767.0</v>
      </c>
      <c r="B9768" s="4" t="str">
        <f>IFERROR(__xludf.DUMMYFUNCTION("""COMPUTED_VALUE"""),"C#;HTML/CSS;JavaScript;PHP;Ruby;SQL;TypeScript")</f>
        <v>C#;HTML/CSS;JavaScript;PHP;Ruby;SQL;TypeScript</v>
      </c>
    </row>
    <row r="9769">
      <c r="A9769" s="3">
        <v>9768.0</v>
      </c>
      <c r="B9769" s="4" t="str">
        <f>IFERROR(__xludf.DUMMYFUNCTION("""COMPUTED_VALUE"""),"Bash/Shell/PowerShell;HTML/CSS;Java;JavaScript;PHP;SQL;Swift")</f>
        <v>Bash/Shell/PowerShell;HTML/CSS;Java;JavaScript;PHP;SQL;Swift</v>
      </c>
    </row>
    <row r="9770">
      <c r="A9770" s="3">
        <v>9769.0</v>
      </c>
      <c r="B9770" s="4" t="str">
        <f>IFERROR(__xludf.DUMMYFUNCTION("""COMPUTED_VALUE"""),"C#;HTML/CSS;Java;JavaScript;TypeScript")</f>
        <v>C#;HTML/CSS;Java;JavaScript;TypeScript</v>
      </c>
    </row>
    <row r="9771">
      <c r="A9771" s="3">
        <v>9770.0</v>
      </c>
      <c r="B9771" s="4" t="str">
        <f>IFERROR(__xludf.DUMMYFUNCTION("""COMPUTED_VALUE"""),"C++;C#")</f>
        <v>C++;C#</v>
      </c>
    </row>
    <row r="9772">
      <c r="A9772" s="3">
        <v>9771.0</v>
      </c>
      <c r="B9772" s="4" t="str">
        <f>IFERROR(__xludf.DUMMYFUNCTION("""COMPUTED_VALUE"""),"C#")</f>
        <v>C#</v>
      </c>
    </row>
    <row r="9773">
      <c r="A9773" s="3">
        <v>9772.0</v>
      </c>
      <c r="B9773" s="4" t="str">
        <f>IFERROR(__xludf.DUMMYFUNCTION("""COMPUTED_VALUE"""),"C#;HTML/CSS;JavaScript;SQL;TypeScript")</f>
        <v>C#;HTML/CSS;JavaScript;SQL;TypeScript</v>
      </c>
    </row>
    <row r="9774">
      <c r="A9774" s="3">
        <v>9773.0</v>
      </c>
      <c r="B9774" s="4" t="str">
        <f>IFERROR(__xludf.DUMMYFUNCTION("""COMPUTED_VALUE"""),"Other(s):")</f>
        <v>Other(s):</v>
      </c>
    </row>
    <row r="9775">
      <c r="A9775" s="3">
        <v>9774.0</v>
      </c>
      <c r="B9775" s="4" t="str">
        <f>IFERROR(__xludf.DUMMYFUNCTION("""COMPUTED_VALUE"""),"C;C++;C#;HTML/CSS;JavaScript;Objective-C;SQL")</f>
        <v>C;C++;C#;HTML/CSS;JavaScript;Objective-C;SQL</v>
      </c>
    </row>
    <row r="9776">
      <c r="A9776" s="3">
        <v>9775.0</v>
      </c>
      <c r="B9776" s="4" t="str">
        <f>IFERROR(__xludf.DUMMYFUNCTION("""COMPUTED_VALUE"""),"HTML/CSS;JavaScript;TypeScript")</f>
        <v>HTML/CSS;JavaScript;TypeScript</v>
      </c>
    </row>
    <row r="9777">
      <c r="A9777" s="3">
        <v>9776.0</v>
      </c>
      <c r="B9777" s="4" t="str">
        <f>IFERROR(__xludf.DUMMYFUNCTION("""COMPUTED_VALUE"""),"Bash/Shell/PowerShell;C++;C#;HTML/CSS;Python;SQL;TypeScript")</f>
        <v>Bash/Shell/PowerShell;C++;C#;HTML/CSS;Python;SQL;TypeScript</v>
      </c>
    </row>
    <row r="9778">
      <c r="A9778" s="3">
        <v>9777.0</v>
      </c>
      <c r="B9778" s="4" t="str">
        <f>IFERROR(__xludf.DUMMYFUNCTION("""COMPUTED_VALUE"""),"Bash/Shell/PowerShell;Python;SQL")</f>
        <v>Bash/Shell/PowerShell;Python;SQL</v>
      </c>
    </row>
    <row r="9779">
      <c r="A9779" s="3">
        <v>9778.0</v>
      </c>
      <c r="B9779" s="4" t="str">
        <f>IFERROR(__xludf.DUMMYFUNCTION("""COMPUTED_VALUE"""),"JavaScript;Python;SQL;TypeScript")</f>
        <v>JavaScript;Python;SQL;TypeScript</v>
      </c>
    </row>
    <row r="9780">
      <c r="A9780" s="3">
        <v>9779.0</v>
      </c>
      <c r="B9780" s="4" t="str">
        <f>IFERROR(__xludf.DUMMYFUNCTION("""COMPUTED_VALUE"""),"Java;Kotlin;PHP;SQL")</f>
        <v>Java;Kotlin;PHP;SQL</v>
      </c>
    </row>
    <row r="9781">
      <c r="A9781" s="3">
        <v>9780.0</v>
      </c>
      <c r="B9781" s="4" t="str">
        <f>IFERROR(__xludf.DUMMYFUNCTION("""COMPUTED_VALUE"""),"C;C++;C#;HTML/CSS;JavaScript;PHP;Ruby")</f>
        <v>C;C++;C#;HTML/CSS;JavaScript;PHP;Ruby</v>
      </c>
    </row>
    <row r="9782">
      <c r="A9782" s="3">
        <v>9781.0</v>
      </c>
      <c r="B9782" s="4" t="str">
        <f>IFERROR(__xludf.DUMMYFUNCTION("""COMPUTED_VALUE"""),"Bash/Shell/PowerShell;C++;C#;HTML/CSS;JavaScript;SQL;Other(s):")</f>
        <v>Bash/Shell/PowerShell;C++;C#;HTML/CSS;JavaScript;SQL;Other(s):</v>
      </c>
    </row>
    <row r="9783">
      <c r="A9783" s="3">
        <v>9782.0</v>
      </c>
      <c r="B9783" s="4" t="str">
        <f>IFERROR(__xludf.DUMMYFUNCTION("""COMPUTED_VALUE"""),"Bash/Shell/PowerShell;HTML/CSS;JavaScript;PHP;SQL")</f>
        <v>Bash/Shell/PowerShell;HTML/CSS;JavaScript;PHP;SQL</v>
      </c>
    </row>
    <row r="9784">
      <c r="A9784" s="3">
        <v>9783.0</v>
      </c>
      <c r="B9784" s="4" t="str">
        <f>IFERROR(__xludf.DUMMYFUNCTION("""COMPUTED_VALUE"""),"Java;JavaScript;SQL")</f>
        <v>Java;JavaScript;SQL</v>
      </c>
    </row>
    <row r="9785">
      <c r="A9785" s="3">
        <v>9784.0</v>
      </c>
      <c r="B9785" s="4" t="str">
        <f>IFERROR(__xludf.DUMMYFUNCTION("""COMPUTED_VALUE"""),"C++;C#;HTML/CSS;Java;JavaScript;SQL;TypeScript")</f>
        <v>C++;C#;HTML/CSS;Java;JavaScript;SQL;TypeScript</v>
      </c>
    </row>
    <row r="9786">
      <c r="A9786" s="3">
        <v>9785.0</v>
      </c>
      <c r="B9786" s="4" t="str">
        <f>IFERROR(__xludf.DUMMYFUNCTION("""COMPUTED_VALUE"""),"C;C#")</f>
        <v>C;C#</v>
      </c>
    </row>
    <row r="9787">
      <c r="A9787" s="3">
        <v>9786.0</v>
      </c>
      <c r="B9787" s="4" t="str">
        <f>IFERROR(__xludf.DUMMYFUNCTION("""COMPUTED_VALUE"""),"Java;JavaScript;Kotlin;SQL")</f>
        <v>Java;JavaScript;Kotlin;SQL</v>
      </c>
    </row>
    <row r="9788">
      <c r="A9788" s="3">
        <v>9787.0</v>
      </c>
      <c r="B9788" s="4" t="str">
        <f>IFERROR(__xludf.DUMMYFUNCTION("""COMPUTED_VALUE"""),"Assembly;C;Python;Rust")</f>
        <v>Assembly;C;Python;Rust</v>
      </c>
    </row>
    <row r="9789">
      <c r="A9789" s="3">
        <v>9788.0</v>
      </c>
      <c r="B9789" s="4" t="str">
        <f>IFERROR(__xludf.DUMMYFUNCTION("""COMPUTED_VALUE"""),"Bash/Shell/PowerShell;C;Go;PHP;Python;SQL;Other(s):")</f>
        <v>Bash/Shell/PowerShell;C;Go;PHP;Python;SQL;Other(s):</v>
      </c>
    </row>
    <row r="9790">
      <c r="A9790" s="3">
        <v>9789.0</v>
      </c>
      <c r="B9790" s="4" t="str">
        <f>IFERROR(__xludf.DUMMYFUNCTION("""COMPUTED_VALUE"""),"C#;HTML/CSS;JavaScript;SQL")</f>
        <v>C#;HTML/CSS;JavaScript;SQL</v>
      </c>
    </row>
    <row r="9791">
      <c r="A9791" s="3">
        <v>9790.0</v>
      </c>
      <c r="B9791" s="4" t="str">
        <f>IFERROR(__xludf.DUMMYFUNCTION("""COMPUTED_VALUE"""),"Python;SQL")</f>
        <v>Python;SQL</v>
      </c>
    </row>
    <row r="9792">
      <c r="A9792" s="3">
        <v>9791.0</v>
      </c>
      <c r="B9792" s="4" t="str">
        <f>IFERROR(__xludf.DUMMYFUNCTION("""COMPUTED_VALUE"""),"C++;JavaScript;Python;Ruby")</f>
        <v>C++;JavaScript;Python;Ruby</v>
      </c>
    </row>
    <row r="9793">
      <c r="A9793" s="3">
        <v>9792.0</v>
      </c>
      <c r="B9793" s="4" t="str">
        <f>IFERROR(__xludf.DUMMYFUNCTION("""COMPUTED_VALUE"""),"HTML/CSS;JavaScript;PHP;SQL;TypeScript")</f>
        <v>HTML/CSS;JavaScript;PHP;SQL;TypeScript</v>
      </c>
    </row>
    <row r="9794">
      <c r="A9794" s="3">
        <v>9793.0</v>
      </c>
      <c r="B9794" s="4" t="str">
        <f>IFERROR(__xludf.DUMMYFUNCTION("""COMPUTED_VALUE"""),"Bash/Shell/PowerShell;C++;HTML/CSS;JavaScript;Python;TypeScript")</f>
        <v>Bash/Shell/PowerShell;C++;HTML/CSS;JavaScript;Python;TypeScript</v>
      </c>
    </row>
    <row r="9795">
      <c r="A9795" s="3">
        <v>9794.0</v>
      </c>
      <c r="B9795" s="4" t="str">
        <f>IFERROR(__xludf.DUMMYFUNCTION("""COMPUTED_VALUE"""),"Java;JavaScript;SQL")</f>
        <v>Java;JavaScript;SQL</v>
      </c>
    </row>
    <row r="9796">
      <c r="A9796" s="3">
        <v>9795.0</v>
      </c>
      <c r="B9796" s="4" t="str">
        <f>IFERROR(__xludf.DUMMYFUNCTION("""COMPUTED_VALUE"""),"C#;HTML/CSS;JavaScript;TypeScript")</f>
        <v>C#;HTML/CSS;JavaScript;TypeScript</v>
      </c>
    </row>
    <row r="9797">
      <c r="A9797" s="3">
        <v>9796.0</v>
      </c>
      <c r="B9797" s="4" t="str">
        <f>IFERROR(__xludf.DUMMYFUNCTION("""COMPUTED_VALUE"""),"Java;Scala;Other(s):")</f>
        <v>Java;Scala;Other(s):</v>
      </c>
    </row>
    <row r="9798">
      <c r="A9798" s="3">
        <v>9797.0</v>
      </c>
      <c r="B9798" s="4" t="str">
        <f>IFERROR(__xludf.DUMMYFUNCTION("""COMPUTED_VALUE"""),"HTML/CSS;Kotlin;TypeScript;Other(s):")</f>
        <v>HTML/CSS;Kotlin;TypeScript;Other(s):</v>
      </c>
    </row>
    <row r="9799">
      <c r="A9799" s="3">
        <v>9798.0</v>
      </c>
      <c r="B9799" s="4" t="str">
        <f>IFERROR(__xludf.DUMMYFUNCTION("""COMPUTED_VALUE"""),"Bash/Shell/PowerShell;C#")</f>
        <v>Bash/Shell/PowerShell;C#</v>
      </c>
    </row>
    <row r="9800">
      <c r="A9800" s="3">
        <v>9799.0</v>
      </c>
      <c r="B9800" s="4" t="str">
        <f>IFERROR(__xludf.DUMMYFUNCTION("""COMPUTED_VALUE"""),"Bash/Shell/PowerShell;HTML/CSS;Java;JavaScript;Python;Scala;SQL")</f>
        <v>Bash/Shell/PowerShell;HTML/CSS;Java;JavaScript;Python;Scala;SQL</v>
      </c>
    </row>
    <row r="9801">
      <c r="A9801" s="3">
        <v>9800.0</v>
      </c>
      <c r="B9801" s="4" t="str">
        <f>IFERROR(__xludf.DUMMYFUNCTION("""COMPUTED_VALUE"""),"Bash/Shell/PowerShell;C#;HTML/CSS;Python")</f>
        <v>Bash/Shell/PowerShell;C#;HTML/CSS;Python</v>
      </c>
    </row>
    <row r="9802">
      <c r="A9802" s="3">
        <v>9801.0</v>
      </c>
      <c r="B9802" s="4" t="str">
        <f>IFERROR(__xludf.DUMMYFUNCTION("""COMPUTED_VALUE"""),"HTML/CSS;JavaScript;Python")</f>
        <v>HTML/CSS;JavaScript;Python</v>
      </c>
    </row>
    <row r="9803">
      <c r="A9803" s="3">
        <v>9802.0</v>
      </c>
      <c r="B9803" s="4" t="str">
        <f>IFERROR(__xludf.DUMMYFUNCTION("""COMPUTED_VALUE"""),"HTML/CSS;JavaScript;PHP;SQL;VBA")</f>
        <v>HTML/CSS;JavaScript;PHP;SQL;VBA</v>
      </c>
    </row>
    <row r="9804">
      <c r="A9804" s="3">
        <v>9803.0</v>
      </c>
      <c r="B9804" s="4" t="str">
        <f>IFERROR(__xludf.DUMMYFUNCTION("""COMPUTED_VALUE"""),"Bash/Shell/PowerShell;HTML/CSS;Java;JavaScript")</f>
        <v>Bash/Shell/PowerShell;HTML/CSS;Java;JavaScript</v>
      </c>
    </row>
    <row r="9805">
      <c r="A9805" s="3">
        <v>9804.0</v>
      </c>
      <c r="B9805" s="4" t="str">
        <f>IFERROR(__xludf.DUMMYFUNCTION("""COMPUTED_VALUE"""),"C#;HTML/CSS;JavaScript;SQL;TypeScript")</f>
        <v>C#;HTML/CSS;JavaScript;SQL;TypeScript</v>
      </c>
    </row>
    <row r="9806">
      <c r="A9806" s="3">
        <v>9805.0</v>
      </c>
      <c r="B9806" s="4" t="str">
        <f>IFERROR(__xludf.DUMMYFUNCTION("""COMPUTED_VALUE"""),"Bash/Shell/PowerShell;C++;Java;Other(s):")</f>
        <v>Bash/Shell/PowerShell;C++;Java;Other(s):</v>
      </c>
    </row>
    <row r="9807">
      <c r="A9807" s="3">
        <v>9806.0</v>
      </c>
      <c r="B9807" s="4" t="str">
        <f>IFERROR(__xludf.DUMMYFUNCTION("""COMPUTED_VALUE"""),"C#;HTML/CSS;JavaScript;SQL")</f>
        <v>C#;HTML/CSS;JavaScript;SQL</v>
      </c>
    </row>
    <row r="9808">
      <c r="A9808" s="3">
        <v>9807.0</v>
      </c>
      <c r="B9808" s="4" t="str">
        <f>IFERROR(__xludf.DUMMYFUNCTION("""COMPUTED_VALUE"""),"C;C++;C#;HTML/CSS;Java;JavaScript;PHP;SQL")</f>
        <v>C;C++;C#;HTML/CSS;Java;JavaScript;PHP;SQL</v>
      </c>
    </row>
    <row r="9809">
      <c r="A9809" s="3">
        <v>9808.0</v>
      </c>
      <c r="B9809" s="4" t="str">
        <f>IFERROR(__xludf.DUMMYFUNCTION("""COMPUTED_VALUE"""),"Bash/Shell/PowerShell;C;C++;HTML/CSS;Java;JavaScript;Python")</f>
        <v>Bash/Shell/PowerShell;C;C++;HTML/CSS;Java;JavaScript;Python</v>
      </c>
    </row>
    <row r="9810">
      <c r="A9810" s="3">
        <v>9809.0</v>
      </c>
      <c r="B9810" s="4" t="str">
        <f>IFERROR(__xludf.DUMMYFUNCTION("""COMPUTED_VALUE"""),"Bash/Shell/PowerShell;C;C++;Go;HTML/CSS;JavaScript;Python;SQL")</f>
        <v>Bash/Shell/PowerShell;C;C++;Go;HTML/CSS;JavaScript;Python;SQL</v>
      </c>
    </row>
    <row r="9811">
      <c r="A9811" s="3">
        <v>9810.0</v>
      </c>
      <c r="B9811" s="4" t="str">
        <f>IFERROR(__xludf.DUMMYFUNCTION("""COMPUTED_VALUE"""),"HTML/CSS;Java;Python;SQL")</f>
        <v>HTML/CSS;Java;Python;SQL</v>
      </c>
    </row>
    <row r="9812">
      <c r="A9812" s="3">
        <v>9811.0</v>
      </c>
      <c r="B9812" s="4" t="str">
        <f>IFERROR(__xludf.DUMMYFUNCTION("""COMPUTED_VALUE"""),"Bash/Shell/PowerShell;HTML/CSS;JavaScript;PHP;Python;SQL")</f>
        <v>Bash/Shell/PowerShell;HTML/CSS;JavaScript;PHP;Python;SQL</v>
      </c>
    </row>
    <row r="9813">
      <c r="A9813" s="3">
        <v>9812.0</v>
      </c>
      <c r="B9813" s="4" t="str">
        <f>IFERROR(__xludf.DUMMYFUNCTION("""COMPUTED_VALUE"""),"Bash/Shell/PowerShell;HTML/CSS;JavaScript;PHP;Python;SQL")</f>
        <v>Bash/Shell/PowerShell;HTML/CSS;JavaScript;PHP;Python;SQL</v>
      </c>
    </row>
    <row r="9814">
      <c r="A9814" s="3">
        <v>9813.0</v>
      </c>
      <c r="B9814" s="4" t="str">
        <f>IFERROR(__xludf.DUMMYFUNCTION("""COMPUTED_VALUE"""),"C#;HTML/CSS;Java;JavaScript;SQL;TypeScript;VBA")</f>
        <v>C#;HTML/CSS;Java;JavaScript;SQL;TypeScript;VBA</v>
      </c>
    </row>
    <row r="9815">
      <c r="A9815" s="3">
        <v>9814.0</v>
      </c>
      <c r="B9815" s="4" t="str">
        <f>IFERROR(__xludf.DUMMYFUNCTION("""COMPUTED_VALUE"""),"C;JavaScript;TypeScript")</f>
        <v>C;JavaScript;TypeScript</v>
      </c>
    </row>
    <row r="9816">
      <c r="A9816" s="3">
        <v>9815.0</v>
      </c>
      <c r="B9816" s="4" t="str">
        <f>IFERROR(__xludf.DUMMYFUNCTION("""COMPUTED_VALUE"""),"Bash/Shell/PowerShell;C#;HTML/CSS;JavaScript;SQL;VBA;Other(s):")</f>
        <v>Bash/Shell/PowerShell;C#;HTML/CSS;JavaScript;SQL;VBA;Other(s):</v>
      </c>
    </row>
    <row r="9817">
      <c r="A9817" s="3">
        <v>9816.0</v>
      </c>
      <c r="B9817" s="4" t="str">
        <f>IFERROR(__xludf.DUMMYFUNCTION("""COMPUTED_VALUE"""),"Bash/Shell/PowerShell;C#;HTML/CSS;JavaScript;SQL")</f>
        <v>Bash/Shell/PowerShell;C#;HTML/CSS;JavaScript;SQL</v>
      </c>
    </row>
    <row r="9818">
      <c r="A9818" s="3">
        <v>9817.0</v>
      </c>
      <c r="B9818" s="4" t="str">
        <f>IFERROR(__xludf.DUMMYFUNCTION("""COMPUTED_VALUE"""),"C;C++;C#")</f>
        <v>C;C++;C#</v>
      </c>
    </row>
    <row r="9819">
      <c r="A9819" s="3">
        <v>9818.0</v>
      </c>
      <c r="B9819" s="4" t="str">
        <f>IFERROR(__xludf.DUMMYFUNCTION("""COMPUTED_VALUE"""),"C;HTML/CSS;JavaScript;Objective-C;Python;Swift")</f>
        <v>C;HTML/CSS;JavaScript;Objective-C;Python;Swift</v>
      </c>
    </row>
    <row r="9820">
      <c r="A9820" s="3">
        <v>9819.0</v>
      </c>
      <c r="B9820" s="4" t="str">
        <f>IFERROR(__xludf.DUMMYFUNCTION("""COMPUTED_VALUE"""),"C#;Scala;SQL;TypeScript")</f>
        <v>C#;Scala;SQL;TypeScript</v>
      </c>
    </row>
    <row r="9821">
      <c r="A9821" s="3">
        <v>9820.0</v>
      </c>
      <c r="B9821" s="4" t="str">
        <f>IFERROR(__xludf.DUMMYFUNCTION("""COMPUTED_VALUE"""),"Bash/Shell/PowerShell;C++;HTML/CSS;JavaScript;Python;Ruby;SQL;Other(s):")</f>
        <v>Bash/Shell/PowerShell;C++;HTML/CSS;JavaScript;Python;Ruby;SQL;Other(s):</v>
      </c>
    </row>
    <row r="9822">
      <c r="A9822" s="3">
        <v>9821.0</v>
      </c>
      <c r="B9822" s="4" t="str">
        <f>IFERROR(__xludf.DUMMYFUNCTION("""COMPUTED_VALUE"""),"C#;HTML/CSS;JavaScript;SQL;TypeScript")</f>
        <v>C#;HTML/CSS;JavaScript;SQL;TypeScript</v>
      </c>
    </row>
    <row r="9823">
      <c r="A9823" s="3">
        <v>9822.0</v>
      </c>
      <c r="B9823" s="4" t="str">
        <f>IFERROR(__xludf.DUMMYFUNCTION("""COMPUTED_VALUE"""),"Bash/Shell/PowerShell;HTML/CSS;Java;JavaScript;Ruby;SQL")</f>
        <v>Bash/Shell/PowerShell;HTML/CSS;Java;JavaScript;Ruby;SQL</v>
      </c>
    </row>
    <row r="9824">
      <c r="A9824" s="3">
        <v>9823.0</v>
      </c>
      <c r="B9824" s="4" t="str">
        <f>IFERROR(__xludf.DUMMYFUNCTION("""COMPUTED_VALUE"""),"HTML/CSS;Java;JavaScript;SQL;TypeScript")</f>
        <v>HTML/CSS;Java;JavaScript;SQL;TypeScript</v>
      </c>
    </row>
    <row r="9825">
      <c r="A9825" s="3">
        <v>9824.0</v>
      </c>
      <c r="B9825" s="4" t="str">
        <f>IFERROR(__xludf.DUMMYFUNCTION("""COMPUTED_VALUE"""),"C;C++;C#")</f>
        <v>C;C++;C#</v>
      </c>
    </row>
    <row r="9826">
      <c r="A9826" s="3">
        <v>9825.0</v>
      </c>
      <c r="B9826" s="4" t="str">
        <f>IFERROR(__xludf.DUMMYFUNCTION("""COMPUTED_VALUE"""),"Bash/Shell/PowerShell;JavaScript;Python;SQL;VBA")</f>
        <v>Bash/Shell/PowerShell;JavaScript;Python;SQL;VBA</v>
      </c>
    </row>
    <row r="9827">
      <c r="A9827" s="3">
        <v>9826.0</v>
      </c>
      <c r="B9827" s="4" t="str">
        <f>IFERROR(__xludf.DUMMYFUNCTION("""COMPUTED_VALUE"""),"Bash/Shell/PowerShell;Java;Kotlin;SQL")</f>
        <v>Bash/Shell/PowerShell;Java;Kotlin;SQL</v>
      </c>
    </row>
    <row r="9828">
      <c r="A9828" s="3">
        <v>9827.0</v>
      </c>
      <c r="B9828" s="4" t="str">
        <f>IFERROR(__xludf.DUMMYFUNCTION("""COMPUTED_VALUE"""),"C#")</f>
        <v>C#</v>
      </c>
    </row>
    <row r="9829">
      <c r="A9829" s="3">
        <v>9828.0</v>
      </c>
      <c r="B9829" s="4" t="str">
        <f>IFERROR(__xludf.DUMMYFUNCTION("""COMPUTED_VALUE"""),"JavaScript;PHP;Python;R;SQL")</f>
        <v>JavaScript;PHP;Python;R;SQL</v>
      </c>
    </row>
    <row r="9830">
      <c r="A9830" s="3">
        <v>9829.0</v>
      </c>
      <c r="B9830" s="4" t="str">
        <f>IFERROR(__xludf.DUMMYFUNCTION("""COMPUTED_VALUE"""),"C;Java")</f>
        <v>C;Java</v>
      </c>
    </row>
    <row r="9831">
      <c r="A9831" s="3">
        <v>9830.0</v>
      </c>
      <c r="B9831" s="4" t="str">
        <f>IFERROR(__xludf.DUMMYFUNCTION("""COMPUTED_VALUE"""),"C#;HTML/CSS;Java;JavaScript;PHP;Python;Rust;SQL;Other(s):")</f>
        <v>C#;HTML/CSS;Java;JavaScript;PHP;Python;Rust;SQL;Other(s):</v>
      </c>
    </row>
    <row r="9832">
      <c r="A9832" s="3">
        <v>9831.0</v>
      </c>
      <c r="B9832" s="4" t="str">
        <f>IFERROR(__xludf.DUMMYFUNCTION("""COMPUTED_VALUE"""),"Go;HTML/CSS;JavaScript;TypeScript")</f>
        <v>Go;HTML/CSS;JavaScript;TypeScript</v>
      </c>
    </row>
    <row r="9833">
      <c r="A9833" s="3">
        <v>9832.0</v>
      </c>
      <c r="B9833" s="4" t="str">
        <f>IFERROR(__xludf.DUMMYFUNCTION("""COMPUTED_VALUE"""),"Go;HTML/CSS;Java;JavaScript;Kotlin;Python;SQL")</f>
        <v>Go;HTML/CSS;Java;JavaScript;Kotlin;Python;SQL</v>
      </c>
    </row>
    <row r="9834">
      <c r="A9834" s="3">
        <v>9833.0</v>
      </c>
      <c r="B9834" s="4" t="str">
        <f>IFERROR(__xludf.DUMMYFUNCTION("""COMPUTED_VALUE"""),"Python;R;SQL")</f>
        <v>Python;R;SQL</v>
      </c>
    </row>
    <row r="9835">
      <c r="A9835" s="3">
        <v>9834.0</v>
      </c>
      <c r="B9835" s="4" t="str">
        <f>IFERROR(__xludf.DUMMYFUNCTION("""COMPUTED_VALUE"""),"Bash/Shell/PowerShell;Java;Kotlin;Python;Scala")</f>
        <v>Bash/Shell/PowerShell;Java;Kotlin;Python;Scala</v>
      </c>
    </row>
    <row r="9836">
      <c r="A9836" s="3">
        <v>9835.0</v>
      </c>
      <c r="B9836" s="4" t="str">
        <f>IFERROR(__xludf.DUMMYFUNCTION("""COMPUTED_VALUE"""),"Java;Kotlin")</f>
        <v>Java;Kotlin</v>
      </c>
    </row>
    <row r="9837">
      <c r="A9837" s="3">
        <v>9836.0</v>
      </c>
      <c r="B9837" s="4" t="str">
        <f>IFERROR(__xludf.DUMMYFUNCTION("""COMPUTED_VALUE"""),"C#;HTML/CSS;Java;JavaScript;PHP;Python;SQL;Other(s):")</f>
        <v>C#;HTML/CSS;Java;JavaScript;PHP;Python;SQL;Other(s):</v>
      </c>
    </row>
    <row r="9838">
      <c r="A9838" s="3">
        <v>9837.0</v>
      </c>
      <c r="B9838" s="4" t="str">
        <f>IFERROR(__xludf.DUMMYFUNCTION("""COMPUTED_VALUE"""),"C#;JavaScript;Objective-C;Swift;TypeScript")</f>
        <v>C#;JavaScript;Objective-C;Swift;TypeScript</v>
      </c>
    </row>
    <row r="9839">
      <c r="A9839" s="3">
        <v>9838.0</v>
      </c>
      <c r="B9839" s="4" t="str">
        <f>IFERROR(__xludf.DUMMYFUNCTION("""COMPUTED_VALUE"""),"C#;HTML/CSS;Java;JavaScript;SQL")</f>
        <v>C#;HTML/CSS;Java;JavaScript;SQL</v>
      </c>
    </row>
    <row r="9840">
      <c r="A9840" s="3">
        <v>9839.0</v>
      </c>
      <c r="B9840" s="4" t="str">
        <f>IFERROR(__xludf.DUMMYFUNCTION("""COMPUTED_VALUE"""),"Python")</f>
        <v>Python</v>
      </c>
    </row>
    <row r="9841">
      <c r="A9841" s="3">
        <v>9840.0</v>
      </c>
      <c r="B9841" s="4" t="str">
        <f>IFERROR(__xludf.DUMMYFUNCTION("""COMPUTED_VALUE"""),"HTML/CSS;Java;JavaScript;Python;SQL")</f>
        <v>HTML/CSS;Java;JavaScript;Python;SQL</v>
      </c>
    </row>
    <row r="9842">
      <c r="A9842" s="3">
        <v>9841.0</v>
      </c>
      <c r="B9842" s="4" t="str">
        <f>IFERROR(__xludf.DUMMYFUNCTION("""COMPUTED_VALUE"""),"JavaScript;Python")</f>
        <v>JavaScript;Python</v>
      </c>
    </row>
    <row r="9843">
      <c r="A9843" s="3">
        <v>9842.0</v>
      </c>
      <c r="B9843" s="4" t="str">
        <f>IFERROR(__xludf.DUMMYFUNCTION("""COMPUTED_VALUE"""),"Go;Java;JavaScript;Python")</f>
        <v>Go;Java;JavaScript;Python</v>
      </c>
    </row>
    <row r="9844">
      <c r="A9844" s="3">
        <v>9843.0</v>
      </c>
      <c r="B9844" s="4" t="str">
        <f>IFERROR(__xludf.DUMMYFUNCTION("""COMPUTED_VALUE"""),"Bash/Shell/PowerShell;C#;JavaScript;SQL")</f>
        <v>Bash/Shell/PowerShell;C#;JavaScript;SQL</v>
      </c>
    </row>
    <row r="9845">
      <c r="A9845" s="3">
        <v>9844.0</v>
      </c>
      <c r="B9845" s="4" t="str">
        <f>IFERROR(__xludf.DUMMYFUNCTION("""COMPUTED_VALUE"""),"C++;Java")</f>
        <v>C++;Java</v>
      </c>
    </row>
    <row r="9846">
      <c r="A9846" s="3">
        <v>9845.0</v>
      </c>
      <c r="B9846" s="4" t="str">
        <f>IFERROR(__xludf.DUMMYFUNCTION("""COMPUTED_VALUE"""),"Bash/Shell/PowerShell;C++;Go;HTML/CSS;Java;JavaScript;Python;Rust;Swift;TypeScript")</f>
        <v>Bash/Shell/PowerShell;C++;Go;HTML/CSS;Java;JavaScript;Python;Rust;Swift;TypeScript</v>
      </c>
    </row>
    <row r="9847">
      <c r="A9847" s="3">
        <v>9846.0</v>
      </c>
      <c r="B9847" s="4" t="str">
        <f>IFERROR(__xludf.DUMMYFUNCTION("""COMPUTED_VALUE"""),"Bash/Shell/PowerShell;HTML/CSS;JavaScript;Python;Ruby;Scala;SQL")</f>
        <v>Bash/Shell/PowerShell;HTML/CSS;JavaScript;Python;Ruby;Scala;SQL</v>
      </c>
    </row>
    <row r="9848">
      <c r="A9848" s="3">
        <v>9847.0</v>
      </c>
      <c r="B9848" s="4" t="str">
        <f>IFERROR(__xludf.DUMMYFUNCTION("""COMPUTED_VALUE"""),"Assembly;Bash/Shell/PowerShell;C;C++;HTML/CSS;Java;JavaScript;Python;SQL")</f>
        <v>Assembly;Bash/Shell/PowerShell;C;C++;HTML/CSS;Java;JavaScript;Python;SQL</v>
      </c>
    </row>
    <row r="9849">
      <c r="A9849" s="3">
        <v>9848.0</v>
      </c>
      <c r="B9849" s="4" t="str">
        <f>IFERROR(__xludf.DUMMYFUNCTION("""COMPUTED_VALUE"""),"HTML/CSS;JavaScript;Kotlin;PHP;SQL;Swift;TypeScript")</f>
        <v>HTML/CSS;JavaScript;Kotlin;PHP;SQL;Swift;TypeScript</v>
      </c>
    </row>
    <row r="9850">
      <c r="A9850" s="3">
        <v>9849.0</v>
      </c>
      <c r="B9850" s="4" t="str">
        <f>IFERROR(__xludf.DUMMYFUNCTION("""COMPUTED_VALUE"""),"C#;Java")</f>
        <v>C#;Java</v>
      </c>
    </row>
    <row r="9851">
      <c r="A9851" s="3">
        <v>9850.0</v>
      </c>
      <c r="B9851" s="4" t="str">
        <f>IFERROR(__xludf.DUMMYFUNCTION("""COMPUTED_VALUE"""),"Bash/Shell/PowerShell;C++;HTML/CSS;JavaScript;Python;Rust;WebAssembly;Other(s):")</f>
        <v>Bash/Shell/PowerShell;C++;HTML/CSS;JavaScript;Python;Rust;WebAssembly;Other(s):</v>
      </c>
    </row>
    <row r="9852">
      <c r="A9852" s="3">
        <v>9851.0</v>
      </c>
      <c r="B9852" s="4" t="str">
        <f>IFERROR(__xludf.DUMMYFUNCTION("""COMPUTED_VALUE"""),"C#;SQL;Other(s):")</f>
        <v>C#;SQL;Other(s):</v>
      </c>
    </row>
    <row r="9853">
      <c r="A9853" s="3">
        <v>9852.0</v>
      </c>
      <c r="B9853" s="4" t="str">
        <f>IFERROR(__xludf.DUMMYFUNCTION("""COMPUTED_VALUE"""),"JavaScript;Objective-C;PHP;SQL")</f>
        <v>JavaScript;Objective-C;PHP;SQL</v>
      </c>
    </row>
    <row r="9854">
      <c r="A9854" s="3">
        <v>9853.0</v>
      </c>
      <c r="B9854" s="4" t="str">
        <f>IFERROR(__xludf.DUMMYFUNCTION("""COMPUTED_VALUE"""),"C;C++;HTML/CSS;Java;JavaScript;Objective-C;PHP;SQL;TypeScript;Other(s):")</f>
        <v>C;C++;HTML/CSS;Java;JavaScript;Objective-C;PHP;SQL;TypeScript;Other(s):</v>
      </c>
    </row>
    <row r="9855">
      <c r="A9855" s="3">
        <v>9854.0</v>
      </c>
      <c r="B9855" s="4" t="str">
        <f>IFERROR(__xludf.DUMMYFUNCTION("""COMPUTED_VALUE"""),"C#;Go;HTML/CSS;JavaScript;Python;SQL;TypeScript;WebAssembly")</f>
        <v>C#;Go;HTML/CSS;JavaScript;Python;SQL;TypeScript;WebAssembly</v>
      </c>
    </row>
    <row r="9856">
      <c r="A9856" s="3">
        <v>9855.0</v>
      </c>
      <c r="B9856" s="4" t="str">
        <f>IFERROR(__xludf.DUMMYFUNCTION("""COMPUTED_VALUE"""),"Bash/Shell/PowerShell;HTML/CSS;JavaScript")</f>
        <v>Bash/Shell/PowerShell;HTML/CSS;JavaScript</v>
      </c>
    </row>
    <row r="9857">
      <c r="A9857" s="3">
        <v>9856.0</v>
      </c>
      <c r="B9857" s="4" t="str">
        <f>IFERROR(__xludf.DUMMYFUNCTION("""COMPUTED_VALUE"""),"Bash/Shell/PowerShell;HTML/CSS;Java;Python;R;SQL")</f>
        <v>Bash/Shell/PowerShell;HTML/CSS;Java;Python;R;SQL</v>
      </c>
    </row>
    <row r="9858">
      <c r="A9858" s="3">
        <v>9857.0</v>
      </c>
      <c r="B9858" s="4" t="str">
        <f>IFERROR(__xludf.DUMMYFUNCTION("""COMPUTED_VALUE"""),"C#;HTML/CSS;JavaScript;SQL;TypeScript")</f>
        <v>C#;HTML/CSS;JavaScript;SQL;TypeScript</v>
      </c>
    </row>
    <row r="9859">
      <c r="A9859" s="3">
        <v>9858.0</v>
      </c>
      <c r="B9859" s="4" t="str">
        <f>IFERROR(__xludf.DUMMYFUNCTION("""COMPUTED_VALUE"""),"Bash/Shell/PowerShell;Go;HTML/CSS;JavaScript;SQL")</f>
        <v>Bash/Shell/PowerShell;Go;HTML/CSS;JavaScript;SQL</v>
      </c>
    </row>
    <row r="9860">
      <c r="A9860" s="3">
        <v>9859.0</v>
      </c>
      <c r="B9860" s="4" t="str">
        <f>IFERROR(__xludf.DUMMYFUNCTION("""COMPUTED_VALUE"""),"C#;HTML/CSS;JavaScript;PHP;Python")</f>
        <v>C#;HTML/CSS;JavaScript;PHP;Python</v>
      </c>
    </row>
    <row r="9861">
      <c r="A9861" s="3">
        <v>9860.0</v>
      </c>
      <c r="B9861" s="4" t="str">
        <f>IFERROR(__xludf.DUMMYFUNCTION("""COMPUTED_VALUE"""),"C;C++;Objective-C;Swift")</f>
        <v>C;C++;Objective-C;Swift</v>
      </c>
    </row>
    <row r="9862">
      <c r="A9862" s="3">
        <v>9861.0</v>
      </c>
      <c r="B9862" s="4" t="str">
        <f>IFERROR(__xludf.DUMMYFUNCTION("""COMPUTED_VALUE"""),"Bash/Shell/PowerShell;HTML/CSS;JavaScript;PHP;Python;SQL;TypeScript")</f>
        <v>Bash/Shell/PowerShell;HTML/CSS;JavaScript;PHP;Python;SQL;TypeScript</v>
      </c>
    </row>
    <row r="9863">
      <c r="A9863" s="3">
        <v>9862.0</v>
      </c>
      <c r="B9863" s="4" t="str">
        <f>IFERROR(__xludf.DUMMYFUNCTION("""COMPUTED_VALUE"""),"PHP;R")</f>
        <v>PHP;R</v>
      </c>
    </row>
    <row r="9864">
      <c r="A9864" s="3">
        <v>9863.0</v>
      </c>
      <c r="B9864" s="4" t="str">
        <f>IFERROR(__xludf.DUMMYFUNCTION("""COMPUTED_VALUE"""),"HTML/CSS;Java;JavaScript;Kotlin;Python;SQL")</f>
        <v>HTML/CSS;Java;JavaScript;Kotlin;Python;SQL</v>
      </c>
    </row>
    <row r="9865">
      <c r="A9865" s="3">
        <v>9864.0</v>
      </c>
      <c r="B9865" s="4" t="str">
        <f>IFERROR(__xludf.DUMMYFUNCTION("""COMPUTED_VALUE"""),"HTML/CSS;JavaScript;PHP;Ruby;SQL")</f>
        <v>HTML/CSS;JavaScript;PHP;Ruby;SQL</v>
      </c>
    </row>
    <row r="9866">
      <c r="A9866" s="3">
        <v>9865.0</v>
      </c>
      <c r="B9866" s="4" t="str">
        <f>IFERROR(__xludf.DUMMYFUNCTION("""COMPUTED_VALUE"""),"C++;C#;HTML/CSS;JavaScript;PHP;SQL")</f>
        <v>C++;C#;HTML/CSS;JavaScript;PHP;SQL</v>
      </c>
    </row>
    <row r="9867">
      <c r="A9867" s="3">
        <v>9866.0</v>
      </c>
      <c r="B9867" s="4" t="str">
        <f>IFERROR(__xludf.DUMMYFUNCTION("""COMPUTED_VALUE"""),"Bash/Shell/PowerShell;HTML/CSS;Java;JavaScript")</f>
        <v>Bash/Shell/PowerShell;HTML/CSS;Java;JavaScript</v>
      </c>
    </row>
    <row r="9868">
      <c r="A9868" s="3">
        <v>9867.0</v>
      </c>
      <c r="B9868" s="4" t="str">
        <f>IFERROR(__xludf.DUMMYFUNCTION("""COMPUTED_VALUE"""),"Bash/Shell/PowerShell;C#;HTML/CSS;JavaScript;Python;SQL;TypeScript")</f>
        <v>Bash/Shell/PowerShell;C#;HTML/CSS;JavaScript;Python;SQL;TypeScript</v>
      </c>
    </row>
    <row r="9869">
      <c r="A9869" s="3">
        <v>9868.0</v>
      </c>
      <c r="B9869" s="4" t="str">
        <f>IFERROR(__xludf.DUMMYFUNCTION("""COMPUTED_VALUE"""),"Go;HTML/CSS;Java;JavaScript;Python;Ruby;SQL")</f>
        <v>Go;HTML/CSS;Java;JavaScript;Python;Ruby;SQL</v>
      </c>
    </row>
    <row r="9870">
      <c r="A9870" s="3">
        <v>9869.0</v>
      </c>
      <c r="B9870" s="4" t="str">
        <f>IFERROR(__xludf.DUMMYFUNCTION("""COMPUTED_VALUE"""),"Bash/Shell/PowerShell;HTML/CSS;Java;JavaScript;Python")</f>
        <v>Bash/Shell/PowerShell;HTML/CSS;Java;JavaScript;Python</v>
      </c>
    </row>
    <row r="9871">
      <c r="A9871" s="3">
        <v>9870.0</v>
      </c>
      <c r="B9871" s="4" t="str">
        <f>IFERROR(__xludf.DUMMYFUNCTION("""COMPUTED_VALUE"""),"Assembly;Bash/Shell/PowerShell;C;C++;C#;Go;HTML/CSS;Java;JavaScript;PHP;Python;Ruby;SQL;TypeScript")</f>
        <v>Assembly;Bash/Shell/PowerShell;C;C++;C#;Go;HTML/CSS;Java;JavaScript;PHP;Python;Ruby;SQL;TypeScript</v>
      </c>
    </row>
    <row r="9872">
      <c r="A9872" s="3">
        <v>9871.0</v>
      </c>
      <c r="B9872" s="4" t="str">
        <f>IFERROR(__xludf.DUMMYFUNCTION("""COMPUTED_VALUE"""),"HTML/CSS;Java;JavaScript;SQL;VBA")</f>
        <v>HTML/CSS;Java;JavaScript;SQL;VBA</v>
      </c>
    </row>
    <row r="9873">
      <c r="A9873" s="3">
        <v>9872.0</v>
      </c>
      <c r="B9873" s="4" t="str">
        <f>IFERROR(__xludf.DUMMYFUNCTION("""COMPUTED_VALUE"""),"Bash/Shell/PowerShell;Java;JavaScript;Python;SQL")</f>
        <v>Bash/Shell/PowerShell;Java;JavaScript;Python;SQL</v>
      </c>
    </row>
    <row r="9874">
      <c r="A9874" s="3">
        <v>9873.0</v>
      </c>
      <c r="B9874" s="4" t="str">
        <f>IFERROR(__xludf.DUMMYFUNCTION("""COMPUTED_VALUE"""),"Bash/Shell/PowerShell;Java;SQL;Other(s):")</f>
        <v>Bash/Shell/PowerShell;Java;SQL;Other(s):</v>
      </c>
    </row>
    <row r="9875">
      <c r="A9875" s="3">
        <v>9874.0</v>
      </c>
      <c r="B9875" s="4" t="str">
        <f>IFERROR(__xludf.DUMMYFUNCTION("""COMPUTED_VALUE"""),"C#;HTML/CSS;JavaScript;SQL;TypeScript")</f>
        <v>C#;HTML/CSS;JavaScript;SQL;TypeScript</v>
      </c>
    </row>
    <row r="9876">
      <c r="A9876" s="3">
        <v>9875.0</v>
      </c>
      <c r="B9876" s="4" t="str">
        <f>IFERROR(__xludf.DUMMYFUNCTION("""COMPUTED_VALUE"""),"HTML/CSS;JavaScript;Python;SQL")</f>
        <v>HTML/CSS;JavaScript;Python;SQL</v>
      </c>
    </row>
    <row r="9877">
      <c r="A9877" s="3">
        <v>9876.0</v>
      </c>
      <c r="B9877" s="4" t="str">
        <f>IFERROR(__xludf.DUMMYFUNCTION("""COMPUTED_VALUE"""),"Bash/Shell/PowerShell;C++;HTML/CSS;Java;JavaScript;Kotlin;Objective-C;Swift;TypeScript")</f>
        <v>Bash/Shell/PowerShell;C++;HTML/CSS;Java;JavaScript;Kotlin;Objective-C;Swift;TypeScript</v>
      </c>
    </row>
    <row r="9878">
      <c r="A9878" s="3">
        <v>9877.0</v>
      </c>
      <c r="B9878" s="4" t="str">
        <f>IFERROR(__xludf.DUMMYFUNCTION("""COMPUTED_VALUE"""),"C#;JavaScript;SQL;TypeScript")</f>
        <v>C#;JavaScript;SQL;TypeScript</v>
      </c>
    </row>
    <row r="9879">
      <c r="A9879" s="3">
        <v>9878.0</v>
      </c>
      <c r="B9879" s="4" t="str">
        <f>IFERROR(__xludf.DUMMYFUNCTION("""COMPUTED_VALUE"""),"Bash/Shell/PowerShell;C#;F#;HTML/CSS;JavaScript;PHP;SQL")</f>
        <v>Bash/Shell/PowerShell;C#;F#;HTML/CSS;JavaScript;PHP;SQL</v>
      </c>
    </row>
    <row r="9880">
      <c r="A9880" s="3">
        <v>9879.0</v>
      </c>
      <c r="B9880" s="4" t="str">
        <f>IFERROR(__xludf.DUMMYFUNCTION("""COMPUTED_VALUE"""),"HTML/CSS;Java;JavaScript;R;SQL")</f>
        <v>HTML/CSS;Java;JavaScript;R;SQL</v>
      </c>
    </row>
    <row r="9881">
      <c r="A9881" s="3">
        <v>9880.0</v>
      </c>
      <c r="B9881" s="4" t="str">
        <f>IFERROR(__xludf.DUMMYFUNCTION("""COMPUTED_VALUE"""),"Elixir;Go;Kotlin;Ruby;Swift;TypeScript")</f>
        <v>Elixir;Go;Kotlin;Ruby;Swift;TypeScript</v>
      </c>
    </row>
    <row r="9882">
      <c r="A9882" s="3">
        <v>9881.0</v>
      </c>
      <c r="B9882" s="4" t="str">
        <f>IFERROR(__xludf.DUMMYFUNCTION("""COMPUTED_VALUE"""),"C++;Python")</f>
        <v>C++;Python</v>
      </c>
    </row>
    <row r="9883">
      <c r="A9883" s="3">
        <v>9882.0</v>
      </c>
      <c r="B9883" s="4" t="str">
        <f>IFERROR(__xludf.DUMMYFUNCTION("""COMPUTED_VALUE"""),"Java")</f>
        <v>Java</v>
      </c>
    </row>
    <row r="9884">
      <c r="A9884" s="3">
        <v>9883.0</v>
      </c>
      <c r="B9884" s="4" t="str">
        <f>IFERROR(__xludf.DUMMYFUNCTION("""COMPUTED_VALUE"""),"C++;Python")</f>
        <v>C++;Python</v>
      </c>
    </row>
    <row r="9885">
      <c r="A9885" s="3">
        <v>9884.0</v>
      </c>
      <c r="B9885" s="4" t="str">
        <f>IFERROR(__xludf.DUMMYFUNCTION("""COMPUTED_VALUE"""),"Assembly;Bash/Shell/PowerShell;C;C++;C#;HTML/CSS;Java;JavaScript;PHP;Python;SQL;VBA")</f>
        <v>Assembly;Bash/Shell/PowerShell;C;C++;C#;HTML/CSS;Java;JavaScript;PHP;Python;SQL;VBA</v>
      </c>
    </row>
    <row r="9886">
      <c r="A9886" s="3">
        <v>9885.0</v>
      </c>
      <c r="B9886" s="4" t="str">
        <f>IFERROR(__xludf.DUMMYFUNCTION("""COMPUTED_VALUE"""),"C;C++;HTML/CSS;PHP")</f>
        <v>C;C++;HTML/CSS;PHP</v>
      </c>
    </row>
    <row r="9887">
      <c r="A9887" s="3">
        <v>9886.0</v>
      </c>
      <c r="B9887" s="4" t="str">
        <f>IFERROR(__xludf.DUMMYFUNCTION("""COMPUTED_VALUE"""),"C#;Java")</f>
        <v>C#;Java</v>
      </c>
    </row>
    <row r="9888">
      <c r="A9888" s="3">
        <v>9887.0</v>
      </c>
      <c r="B9888" s="4" t="str">
        <f>IFERROR(__xludf.DUMMYFUNCTION("""COMPUTED_VALUE"""),"Bash/Shell/PowerShell;C;C++;HTML/CSS;Java;JavaScript;SQL;Other(s):")</f>
        <v>Bash/Shell/PowerShell;C;C++;HTML/CSS;Java;JavaScript;SQL;Other(s):</v>
      </c>
    </row>
    <row r="9889">
      <c r="A9889" s="3">
        <v>9888.0</v>
      </c>
      <c r="B9889" s="4" t="str">
        <f>IFERROR(__xludf.DUMMYFUNCTION("""COMPUTED_VALUE"""),"Java")</f>
        <v>Java</v>
      </c>
    </row>
    <row r="9890">
      <c r="A9890" s="3">
        <v>9889.0</v>
      </c>
      <c r="B9890" s="4" t="str">
        <f>IFERROR(__xludf.DUMMYFUNCTION("""COMPUTED_VALUE"""),"C;C++;Ruby;Other(s):")</f>
        <v>C;C++;Ruby;Other(s):</v>
      </c>
    </row>
    <row r="9891">
      <c r="A9891" s="3">
        <v>9890.0</v>
      </c>
      <c r="B9891" s="4" t="str">
        <f>IFERROR(__xludf.DUMMYFUNCTION("""COMPUTED_VALUE"""),"Java;JavaScript;Kotlin;Python;Ruby;Scala;Other(s):")</f>
        <v>Java;JavaScript;Kotlin;Python;Ruby;Scala;Other(s):</v>
      </c>
    </row>
    <row r="9892">
      <c r="A9892" s="3">
        <v>9891.0</v>
      </c>
      <c r="B9892" s="4" t="str">
        <f>IFERROR(__xludf.DUMMYFUNCTION("""COMPUTED_VALUE"""),"C#;HTML/CSS;JavaScript;SQL")</f>
        <v>C#;HTML/CSS;JavaScript;SQL</v>
      </c>
    </row>
    <row r="9893">
      <c r="A9893" s="3">
        <v>9892.0</v>
      </c>
      <c r="B9893" s="4" t="str">
        <f>IFERROR(__xludf.DUMMYFUNCTION("""COMPUTED_VALUE"""),"Python;VBA")</f>
        <v>Python;VBA</v>
      </c>
    </row>
    <row r="9894">
      <c r="A9894" s="3">
        <v>9893.0</v>
      </c>
      <c r="B9894" s="4" t="str">
        <f>IFERROR(__xludf.DUMMYFUNCTION("""COMPUTED_VALUE"""),"Bash/Shell/PowerShell;Java;JavaScript;Python")</f>
        <v>Bash/Shell/PowerShell;Java;JavaScript;Python</v>
      </c>
    </row>
    <row r="9895">
      <c r="A9895" s="3">
        <v>9894.0</v>
      </c>
      <c r="B9895" s="4" t="str">
        <f>IFERROR(__xludf.DUMMYFUNCTION("""COMPUTED_VALUE"""),"Bash/Shell/PowerShell;JavaScript;Python;Ruby;SQL;TypeScript")</f>
        <v>Bash/Shell/PowerShell;JavaScript;Python;Ruby;SQL;TypeScript</v>
      </c>
    </row>
    <row r="9896">
      <c r="A9896" s="3">
        <v>9895.0</v>
      </c>
      <c r="B9896" s="4" t="str">
        <f>IFERROR(__xludf.DUMMYFUNCTION("""COMPUTED_VALUE"""),"Bash/Shell/PowerShell;Go;HTML/CSS;Java;JavaScript;Python")</f>
        <v>Bash/Shell/PowerShell;Go;HTML/CSS;Java;JavaScript;Python</v>
      </c>
    </row>
    <row r="9897">
      <c r="A9897" s="3">
        <v>9896.0</v>
      </c>
      <c r="B9897" s="4" t="str">
        <f>IFERROR(__xludf.DUMMYFUNCTION("""COMPUTED_VALUE"""),"Assembly;Bash/Shell/PowerShell;C;C++;HTML/CSS;Java;JavaScript;PHP;Python;SQL;TypeScript;VBA")</f>
        <v>Assembly;Bash/Shell/PowerShell;C;C++;HTML/CSS;Java;JavaScript;PHP;Python;SQL;TypeScript;VBA</v>
      </c>
    </row>
    <row r="9898">
      <c r="A9898" s="3">
        <v>9897.0</v>
      </c>
      <c r="B9898" s="4" t="str">
        <f>IFERROR(__xludf.DUMMYFUNCTION("""COMPUTED_VALUE"""),"Java;SQL")</f>
        <v>Java;SQL</v>
      </c>
    </row>
    <row r="9899">
      <c r="A9899" s="3">
        <v>9898.0</v>
      </c>
      <c r="B9899" s="4" t="str">
        <f>IFERROR(__xludf.DUMMYFUNCTION("""COMPUTED_VALUE"""),"JavaScript;PHP")</f>
        <v>JavaScript;PHP</v>
      </c>
    </row>
    <row r="9900">
      <c r="A9900" s="3">
        <v>9899.0</v>
      </c>
      <c r="B9900" s="4" t="str">
        <f>IFERROR(__xludf.DUMMYFUNCTION("""COMPUTED_VALUE"""),"Java")</f>
        <v>Java</v>
      </c>
    </row>
    <row r="9901">
      <c r="A9901" s="3">
        <v>9900.0</v>
      </c>
      <c r="B9901" s="4" t="str">
        <f>IFERROR(__xludf.DUMMYFUNCTION("""COMPUTED_VALUE"""),"C#;Dart;F#;Java;PHP;VBA")</f>
        <v>C#;Dart;F#;Java;PHP;VBA</v>
      </c>
    </row>
    <row r="9902">
      <c r="A9902" s="3">
        <v>9901.0</v>
      </c>
      <c r="B9902" s="4" t="str">
        <f>IFERROR(__xludf.DUMMYFUNCTION("""COMPUTED_VALUE"""),"HTML/CSS;JavaScript;Python")</f>
        <v>HTML/CSS;JavaScript;Python</v>
      </c>
    </row>
    <row r="9903">
      <c r="A9903" s="3">
        <v>9902.0</v>
      </c>
      <c r="B9903" s="4" t="str">
        <f>IFERROR(__xludf.DUMMYFUNCTION("""COMPUTED_VALUE"""),"C#;HTML/CSS;JavaScript;SQL;Swift")</f>
        <v>C#;HTML/CSS;JavaScript;SQL;Swift</v>
      </c>
    </row>
    <row r="9904">
      <c r="A9904" s="3">
        <v>9903.0</v>
      </c>
      <c r="B9904" s="4" t="str">
        <f>IFERROR(__xludf.DUMMYFUNCTION("""COMPUTED_VALUE"""),"HTML/CSS;JavaScript;Python;TypeScript")</f>
        <v>HTML/CSS;JavaScript;Python;TypeScript</v>
      </c>
    </row>
    <row r="9905">
      <c r="A9905" s="3">
        <v>9904.0</v>
      </c>
      <c r="B9905" s="4" t="str">
        <f>IFERROR(__xludf.DUMMYFUNCTION("""COMPUTED_VALUE"""),"C++;Go;Java;JavaScript;Python")</f>
        <v>C++;Go;Java;JavaScript;Python</v>
      </c>
    </row>
    <row r="9906">
      <c r="A9906" s="3">
        <v>9905.0</v>
      </c>
      <c r="B9906" s="4" t="str">
        <f>IFERROR(__xludf.DUMMYFUNCTION("""COMPUTED_VALUE"""),"Bash/Shell/PowerShell;HTML/CSS;JavaScript;PHP;Python;SQL")</f>
        <v>Bash/Shell/PowerShell;HTML/CSS;JavaScript;PHP;Python;SQL</v>
      </c>
    </row>
    <row r="9907">
      <c r="A9907" s="3">
        <v>9906.0</v>
      </c>
      <c r="B9907" s="4" t="str">
        <f>IFERROR(__xludf.DUMMYFUNCTION("""COMPUTED_VALUE"""),"Assembly;C;HTML/CSS;JavaScript;SQL")</f>
        <v>Assembly;C;HTML/CSS;JavaScript;SQL</v>
      </c>
    </row>
    <row r="9908">
      <c r="A9908" s="3">
        <v>9907.0</v>
      </c>
      <c r="B9908" s="4" t="str">
        <f>IFERROR(__xludf.DUMMYFUNCTION("""COMPUTED_VALUE"""),"C++;HTML/CSS;Java;JavaScript;PHP;Python;SQL")</f>
        <v>C++;HTML/CSS;Java;JavaScript;PHP;Python;SQL</v>
      </c>
    </row>
    <row r="9909">
      <c r="A9909" s="3">
        <v>9908.0</v>
      </c>
      <c r="B9909" s="4" t="str">
        <f>IFERROR(__xludf.DUMMYFUNCTION("""COMPUTED_VALUE"""),"C#;Go;HTML/CSS;JavaScript;PHP;SQL;Swift;TypeScript")</f>
        <v>C#;Go;HTML/CSS;JavaScript;PHP;SQL;Swift;TypeScript</v>
      </c>
    </row>
    <row r="9910">
      <c r="A9910" s="3">
        <v>9909.0</v>
      </c>
      <c r="B9910" s="4" t="str">
        <f>IFERROR(__xludf.DUMMYFUNCTION("""COMPUTED_VALUE"""),"Assembly;C;C++;HTML/CSS;Java;JavaScript;VBA")</f>
        <v>Assembly;C;C++;HTML/CSS;Java;JavaScript;VBA</v>
      </c>
    </row>
    <row r="9911">
      <c r="A9911" s="3">
        <v>9910.0</v>
      </c>
      <c r="B9911" s="4" t="str">
        <f>IFERROR(__xludf.DUMMYFUNCTION("""COMPUTED_VALUE"""),"HTML/CSS;JavaScript;PHP;SQL")</f>
        <v>HTML/CSS;JavaScript;PHP;SQL</v>
      </c>
    </row>
    <row r="9912">
      <c r="A9912" s="3">
        <v>9911.0</v>
      </c>
      <c r="B9912" s="4" t="str">
        <f>IFERROR(__xludf.DUMMYFUNCTION("""COMPUTED_VALUE"""),"Assembly;Bash/Shell/PowerShell;C;C++")</f>
        <v>Assembly;Bash/Shell/PowerShell;C;C++</v>
      </c>
    </row>
    <row r="9913">
      <c r="A9913" s="3">
        <v>9912.0</v>
      </c>
      <c r="B9913" s="4" t="str">
        <f>IFERROR(__xludf.DUMMYFUNCTION("""COMPUTED_VALUE"""),"Bash/Shell/PowerShell;C#")</f>
        <v>Bash/Shell/PowerShell;C#</v>
      </c>
    </row>
    <row r="9914">
      <c r="A9914" s="3">
        <v>9913.0</v>
      </c>
      <c r="B9914" s="4" t="str">
        <f>IFERROR(__xludf.DUMMYFUNCTION("""COMPUTED_VALUE"""),"C#")</f>
        <v>C#</v>
      </c>
    </row>
    <row r="9915">
      <c r="A9915" s="3">
        <v>9914.0</v>
      </c>
      <c r="B9915" s="4" t="str">
        <f>IFERROR(__xludf.DUMMYFUNCTION("""COMPUTED_VALUE"""),"C;C++;HTML/CSS;JavaScript;PHP;Python;SQL;Other(s):")</f>
        <v>C;C++;HTML/CSS;JavaScript;PHP;Python;SQL;Other(s):</v>
      </c>
    </row>
    <row r="9916">
      <c r="A9916" s="3">
        <v>9915.0</v>
      </c>
      <c r="B9916" s="4" t="str">
        <f>IFERROR(__xludf.DUMMYFUNCTION("""COMPUTED_VALUE"""),"C;C#;Python")</f>
        <v>C;C#;Python</v>
      </c>
    </row>
    <row r="9917">
      <c r="A9917" s="3">
        <v>9916.0</v>
      </c>
      <c r="B9917" s="4" t="str">
        <f>IFERROR(__xludf.DUMMYFUNCTION("""COMPUTED_VALUE"""),"Bash/Shell/PowerShell;HTML/CSS;JavaScript;Python;SQL")</f>
        <v>Bash/Shell/PowerShell;HTML/CSS;JavaScript;Python;SQL</v>
      </c>
    </row>
    <row r="9918">
      <c r="A9918" s="3">
        <v>9917.0</v>
      </c>
      <c r="B9918" s="4" t="str">
        <f>IFERROR(__xludf.DUMMYFUNCTION("""COMPUTED_VALUE"""),"Bash/Shell/PowerShell;Clojure;Java;JavaScript;Ruby;SQL")</f>
        <v>Bash/Shell/PowerShell;Clojure;Java;JavaScript;Ruby;SQL</v>
      </c>
    </row>
    <row r="9919">
      <c r="A9919" s="3">
        <v>9918.0</v>
      </c>
      <c r="B9919" s="4" t="str">
        <f>IFERROR(__xludf.DUMMYFUNCTION("""COMPUTED_VALUE"""),"C#;HTML/CSS;JavaScript;PHP;SQL;VBA")</f>
        <v>C#;HTML/CSS;JavaScript;PHP;SQL;VBA</v>
      </c>
    </row>
    <row r="9920">
      <c r="A9920" s="3">
        <v>9919.0</v>
      </c>
      <c r="B9920" s="4" t="str">
        <f>IFERROR(__xludf.DUMMYFUNCTION("""COMPUTED_VALUE"""),"Assembly;C#;Java;JavaScript;SQL")</f>
        <v>Assembly;C#;Java;JavaScript;SQL</v>
      </c>
    </row>
    <row r="9921">
      <c r="A9921" s="3">
        <v>9920.0</v>
      </c>
      <c r="B9921" s="4" t="str">
        <f>IFERROR(__xludf.DUMMYFUNCTION("""COMPUTED_VALUE"""),"C#;Java;VBA")</f>
        <v>C#;Java;VBA</v>
      </c>
    </row>
    <row r="9922">
      <c r="A9922" s="3">
        <v>9921.0</v>
      </c>
      <c r="B9922" s="4" t="str">
        <f>IFERROR(__xludf.DUMMYFUNCTION("""COMPUTED_VALUE"""),"Dart;HTML/CSS;Java;JavaScript;Python;Scala;SQL")</f>
        <v>Dart;HTML/CSS;Java;JavaScript;Python;Scala;SQL</v>
      </c>
    </row>
    <row r="9923">
      <c r="A9923" s="3">
        <v>9922.0</v>
      </c>
      <c r="B9923" s="4" t="str">
        <f>IFERROR(__xludf.DUMMYFUNCTION("""COMPUTED_VALUE"""),"Java;Kotlin")</f>
        <v>Java;Kotlin</v>
      </c>
    </row>
    <row r="9924">
      <c r="A9924" s="3">
        <v>9923.0</v>
      </c>
      <c r="B9924" s="4" t="str">
        <f>IFERROR(__xludf.DUMMYFUNCTION("""COMPUTED_VALUE"""),"Bash/Shell/PowerShell;C;C++;Go;HTML/CSS;Java;JavaScript;PHP;Python;SQL")</f>
        <v>Bash/Shell/PowerShell;C;C++;Go;HTML/CSS;Java;JavaScript;PHP;Python;SQL</v>
      </c>
    </row>
    <row r="9925">
      <c r="A9925" s="3">
        <v>9924.0</v>
      </c>
      <c r="B9925" s="4" t="str">
        <f>IFERROR(__xludf.DUMMYFUNCTION("""COMPUTED_VALUE"""),"Assembly;Bash/Shell/PowerShell;C;C++;HTML/CSS;Java;Python;SQL")</f>
        <v>Assembly;Bash/Shell/PowerShell;C;C++;HTML/CSS;Java;Python;SQL</v>
      </c>
    </row>
    <row r="9926">
      <c r="A9926" s="3">
        <v>9925.0</v>
      </c>
      <c r="B9926" s="4" t="str">
        <f>IFERROR(__xludf.DUMMYFUNCTION("""COMPUTED_VALUE"""),"Bash/Shell/PowerShell;C#;HTML/CSS;SQL;TypeScript")</f>
        <v>Bash/Shell/PowerShell;C#;HTML/CSS;SQL;TypeScript</v>
      </c>
    </row>
    <row r="9927">
      <c r="A9927" s="3">
        <v>9926.0</v>
      </c>
      <c r="B9927" s="4" t="str">
        <f>IFERROR(__xludf.DUMMYFUNCTION("""COMPUTED_VALUE"""),"Assembly;Bash/Shell/PowerShell;C#;Erlang;HTML/CSS;Java;JavaScript;PHP;Python;SQL")</f>
        <v>Assembly;Bash/Shell/PowerShell;C#;Erlang;HTML/CSS;Java;JavaScript;PHP;Python;SQL</v>
      </c>
    </row>
    <row r="9928">
      <c r="A9928" s="3">
        <v>9927.0</v>
      </c>
      <c r="B9928" s="4" t="str">
        <f>IFERROR(__xludf.DUMMYFUNCTION("""COMPUTED_VALUE"""),"Assembly;Bash/Shell/PowerShell;C;C++;HTML/CSS;Java;JavaScript;Python;SQL")</f>
        <v>Assembly;Bash/Shell/PowerShell;C;C++;HTML/CSS;Java;JavaScript;Python;SQL</v>
      </c>
    </row>
    <row r="9929">
      <c r="A9929" s="3">
        <v>9928.0</v>
      </c>
      <c r="B9929" s="4" t="str">
        <f>IFERROR(__xludf.DUMMYFUNCTION("""COMPUTED_VALUE"""),"HTML/CSS;JavaScript;PHP;Python;SQL;Other(s):")</f>
        <v>HTML/CSS;JavaScript;PHP;Python;SQL;Other(s):</v>
      </c>
    </row>
    <row r="9930">
      <c r="A9930" s="3">
        <v>9929.0</v>
      </c>
      <c r="B9930" s="4" t="str">
        <f>IFERROR(__xludf.DUMMYFUNCTION("""COMPUTED_VALUE"""),"HTML/CSS;PHP;SQL")</f>
        <v>HTML/CSS;PHP;SQL</v>
      </c>
    </row>
    <row r="9931">
      <c r="A9931" s="3">
        <v>9930.0</v>
      </c>
      <c r="B9931" s="4" t="str">
        <f>IFERROR(__xludf.DUMMYFUNCTION("""COMPUTED_VALUE"""),"Python;R;SQL")</f>
        <v>Python;R;SQL</v>
      </c>
    </row>
    <row r="9932">
      <c r="A9932" s="3">
        <v>9931.0</v>
      </c>
      <c r="B9932" s="4" t="str">
        <f>IFERROR(__xludf.DUMMYFUNCTION("""COMPUTED_VALUE"""),"Assembly;Bash/Shell/PowerShell;HTML/CSS;Java;JavaScript;PHP;R;SQL;TypeScript")</f>
        <v>Assembly;Bash/Shell/PowerShell;HTML/CSS;Java;JavaScript;PHP;R;SQL;TypeScript</v>
      </c>
    </row>
    <row r="9933">
      <c r="A9933" s="3">
        <v>9932.0</v>
      </c>
      <c r="B9933" s="4" t="str">
        <f>IFERROR(__xludf.DUMMYFUNCTION("""COMPUTED_VALUE"""),"Bash/Shell/PowerShell;HTML/CSS;JavaScript;PHP;Python;SQL")</f>
        <v>Bash/Shell/PowerShell;HTML/CSS;JavaScript;PHP;Python;SQL</v>
      </c>
    </row>
    <row r="9934">
      <c r="A9934" s="3">
        <v>9933.0</v>
      </c>
      <c r="B9934" s="4" t="str">
        <f>IFERROR(__xludf.DUMMYFUNCTION("""COMPUTED_VALUE"""),"Bash/Shell/PowerShell;C;C++;HTML/CSS;Java;JavaScript;PHP;Python;SQL")</f>
        <v>Bash/Shell/PowerShell;C;C++;HTML/CSS;Java;JavaScript;PHP;Python;SQL</v>
      </c>
    </row>
    <row r="9935">
      <c r="A9935" s="3">
        <v>9934.0</v>
      </c>
      <c r="B9935" s="4" t="str">
        <f>IFERROR(__xludf.DUMMYFUNCTION("""COMPUTED_VALUE"""),"HTML/CSS;JavaScript")</f>
        <v>HTML/CSS;JavaScript</v>
      </c>
    </row>
    <row r="9936">
      <c r="A9936" s="3">
        <v>9935.0</v>
      </c>
      <c r="B9936" s="4" t="str">
        <f>IFERROR(__xludf.DUMMYFUNCTION("""COMPUTED_VALUE"""),"Bash/Shell/PowerShell;C;C#;HTML/CSS;Java;JavaScript;Python")</f>
        <v>Bash/Shell/PowerShell;C;C#;HTML/CSS;Java;JavaScript;Python</v>
      </c>
    </row>
    <row r="9937">
      <c r="A9937" s="3">
        <v>9936.0</v>
      </c>
      <c r="B9937" s="4" t="str">
        <f>IFERROR(__xludf.DUMMYFUNCTION("""COMPUTED_VALUE"""),"Bash/Shell/PowerShell;Java")</f>
        <v>Bash/Shell/PowerShell;Java</v>
      </c>
    </row>
    <row r="9938">
      <c r="A9938" s="3">
        <v>9937.0</v>
      </c>
      <c r="B9938" s="4" t="str">
        <f>IFERROR(__xludf.DUMMYFUNCTION("""COMPUTED_VALUE"""),"Bash/Shell/PowerShell;C++;C#;JavaScript")</f>
        <v>Bash/Shell/PowerShell;C++;C#;JavaScript</v>
      </c>
    </row>
    <row r="9939">
      <c r="A9939" s="3">
        <v>9938.0</v>
      </c>
      <c r="B9939" s="4" t="str">
        <f>IFERROR(__xludf.DUMMYFUNCTION("""COMPUTED_VALUE"""),"Bash/Shell/PowerShell;JavaScript;Python;R;SQL")</f>
        <v>Bash/Shell/PowerShell;JavaScript;Python;R;SQL</v>
      </c>
    </row>
    <row r="9940">
      <c r="A9940" s="3">
        <v>9939.0</v>
      </c>
      <c r="B9940" s="4" t="str">
        <f>IFERROR(__xludf.DUMMYFUNCTION("""COMPUTED_VALUE"""),"C;C++;HTML/CSS;Java;JavaScript")</f>
        <v>C;C++;HTML/CSS;Java;JavaScript</v>
      </c>
    </row>
    <row r="9941">
      <c r="A9941" s="3">
        <v>9940.0</v>
      </c>
      <c r="B9941" s="4" t="str">
        <f>IFERROR(__xludf.DUMMYFUNCTION("""COMPUTED_VALUE"""),"Assembly;Bash/Shell/PowerShell;C;HTML/CSS;Java;JavaScript;PHP;SQL;TypeScript")</f>
        <v>Assembly;Bash/Shell/PowerShell;C;HTML/CSS;Java;JavaScript;PHP;SQL;TypeScript</v>
      </c>
    </row>
    <row r="9942">
      <c r="A9942" s="3">
        <v>9941.0</v>
      </c>
      <c r="B9942" s="4" t="str">
        <f>IFERROR(__xludf.DUMMYFUNCTION("""COMPUTED_VALUE"""),"Bash/Shell/PowerShell;Go;HTML/CSS;Java;JavaScript;Ruby")</f>
        <v>Bash/Shell/PowerShell;Go;HTML/CSS;Java;JavaScript;Ruby</v>
      </c>
    </row>
    <row r="9943">
      <c r="A9943" s="3">
        <v>9942.0</v>
      </c>
      <c r="B9943" s="4" t="str">
        <f>IFERROR(__xludf.DUMMYFUNCTION("""COMPUTED_VALUE"""),"Bash/Shell/PowerShell;Go;Java;Python;Scala")</f>
        <v>Bash/Shell/PowerShell;Go;Java;Python;Scala</v>
      </c>
    </row>
    <row r="9944">
      <c r="A9944" s="3">
        <v>9943.0</v>
      </c>
      <c r="B9944" s="4" t="str">
        <f>IFERROR(__xludf.DUMMYFUNCTION("""COMPUTED_VALUE"""),"Assembly;Bash/Shell/PowerShell;C;Objective-C;Python;Swift")</f>
        <v>Assembly;Bash/Shell/PowerShell;C;Objective-C;Python;Swift</v>
      </c>
    </row>
    <row r="9945">
      <c r="A9945" s="3">
        <v>9944.0</v>
      </c>
      <c r="B9945" s="4" t="str">
        <f>IFERROR(__xludf.DUMMYFUNCTION("""COMPUTED_VALUE"""),"Bash/Shell/PowerShell;Go;Java")</f>
        <v>Bash/Shell/PowerShell;Go;Java</v>
      </c>
    </row>
    <row r="9946">
      <c r="A9946" s="3">
        <v>9945.0</v>
      </c>
      <c r="B9946" s="4" t="str">
        <f>IFERROR(__xludf.DUMMYFUNCTION("""COMPUTED_VALUE"""),"Java;Python")</f>
        <v>Java;Python</v>
      </c>
    </row>
    <row r="9947">
      <c r="A9947" s="3">
        <v>9946.0</v>
      </c>
      <c r="B9947" s="4" t="str">
        <f>IFERROR(__xludf.DUMMYFUNCTION("""COMPUTED_VALUE"""),"C#;HTML/CSS;JavaScript;SQL;VBA;Other(s):")</f>
        <v>C#;HTML/CSS;JavaScript;SQL;VBA;Other(s):</v>
      </c>
    </row>
    <row r="9948">
      <c r="A9948" s="3">
        <v>9947.0</v>
      </c>
      <c r="B9948" s="4" t="str">
        <f>IFERROR(__xludf.DUMMYFUNCTION("""COMPUTED_VALUE"""),"Bash/Shell/PowerShell;C#;HTML/CSS;JavaScript;SQL;Other(s):")</f>
        <v>Bash/Shell/PowerShell;C#;HTML/CSS;JavaScript;SQL;Other(s):</v>
      </c>
    </row>
    <row r="9949">
      <c r="A9949" s="3">
        <v>9948.0</v>
      </c>
      <c r="B9949" s="4" t="str">
        <f>IFERROR(__xludf.DUMMYFUNCTION("""COMPUTED_VALUE"""),"C#;HTML/CSS;JavaScript;SQL")</f>
        <v>C#;HTML/CSS;JavaScript;SQL</v>
      </c>
    </row>
    <row r="9950">
      <c r="A9950" s="3">
        <v>9949.0</v>
      </c>
      <c r="B9950" s="4" t="str">
        <f>IFERROR(__xludf.DUMMYFUNCTION("""COMPUTED_VALUE"""),"Bash/Shell/PowerShell;Go;HTML/CSS;Objective-C;Python;Ruby;Rust;SQL;Swift")</f>
        <v>Bash/Shell/PowerShell;Go;HTML/CSS;Objective-C;Python;Ruby;Rust;SQL;Swift</v>
      </c>
    </row>
    <row r="9951">
      <c r="A9951" s="3">
        <v>9950.0</v>
      </c>
      <c r="B9951" s="4" t="str">
        <f>IFERROR(__xludf.DUMMYFUNCTION("""COMPUTED_VALUE"""),"Bash/Shell/PowerShell;Python")</f>
        <v>Bash/Shell/PowerShell;Python</v>
      </c>
    </row>
    <row r="9952">
      <c r="A9952" s="3">
        <v>9951.0</v>
      </c>
      <c r="B9952" s="4" t="str">
        <f>IFERROR(__xludf.DUMMYFUNCTION("""COMPUTED_VALUE"""),"Assembly;VBA;Other(s):")</f>
        <v>Assembly;VBA;Other(s):</v>
      </c>
    </row>
    <row r="9953">
      <c r="A9953" s="3">
        <v>9952.0</v>
      </c>
      <c r="B9953" s="4" t="str">
        <f>IFERROR(__xludf.DUMMYFUNCTION("""COMPUTED_VALUE"""),"Assembly;Bash/Shell/PowerShell;C;C++;C#;HTML/CSS;Java;JavaScript;PHP;SQL")</f>
        <v>Assembly;Bash/Shell/PowerShell;C;C++;C#;HTML/CSS;Java;JavaScript;PHP;SQL</v>
      </c>
    </row>
    <row r="9954">
      <c r="A9954" s="3">
        <v>9953.0</v>
      </c>
      <c r="B9954" s="4" t="str">
        <f>IFERROR(__xludf.DUMMYFUNCTION("""COMPUTED_VALUE"""),"Bash/Shell/PowerShell;C#;Python;SQL;VBA")</f>
        <v>Bash/Shell/PowerShell;C#;Python;SQL;VBA</v>
      </c>
    </row>
    <row r="9955">
      <c r="A9955" s="3">
        <v>9954.0</v>
      </c>
      <c r="B9955" s="4" t="str">
        <f>IFERROR(__xludf.DUMMYFUNCTION("""COMPUTED_VALUE"""),"C;C++;HTML/CSS")</f>
        <v>C;C++;HTML/CSS</v>
      </c>
    </row>
    <row r="9956">
      <c r="A9956" s="3">
        <v>9955.0</v>
      </c>
      <c r="B9956" s="4" t="str">
        <f>IFERROR(__xludf.DUMMYFUNCTION("""COMPUTED_VALUE"""),"Bash/Shell/PowerShell;C#;HTML/CSS;Java")</f>
        <v>Bash/Shell/PowerShell;C#;HTML/CSS;Java</v>
      </c>
    </row>
    <row r="9957">
      <c r="A9957" s="3">
        <v>9956.0</v>
      </c>
      <c r="B9957" s="4" t="str">
        <f>IFERROR(__xludf.DUMMYFUNCTION("""COMPUTED_VALUE"""),"Bash/Shell/PowerShell;C#;HTML/CSS;Java;JavaScript;SQL")</f>
        <v>Bash/Shell/PowerShell;C#;HTML/CSS;Java;JavaScript;SQL</v>
      </c>
    </row>
    <row r="9958">
      <c r="A9958" s="3">
        <v>9957.0</v>
      </c>
      <c r="B9958" s="4" t="str">
        <f>IFERROR(__xludf.DUMMYFUNCTION("""COMPUTED_VALUE"""),"C;C++")</f>
        <v>C;C++</v>
      </c>
    </row>
    <row r="9959">
      <c r="A9959" s="3">
        <v>9958.0</v>
      </c>
      <c r="B9959" s="4" t="str">
        <f>IFERROR(__xludf.DUMMYFUNCTION("""COMPUTED_VALUE"""),"HTML/CSS;JavaScript")</f>
        <v>HTML/CSS;JavaScript</v>
      </c>
    </row>
    <row r="9960">
      <c r="A9960" s="3">
        <v>9959.0</v>
      </c>
      <c r="B9960" s="4" t="str">
        <f>IFERROR(__xludf.DUMMYFUNCTION("""COMPUTED_VALUE"""),"HTML/CSS;JavaScript;Python")</f>
        <v>HTML/CSS;JavaScript;Python</v>
      </c>
    </row>
    <row r="9961">
      <c r="A9961" s="3">
        <v>9960.0</v>
      </c>
      <c r="B9961" s="4" t="str">
        <f>IFERROR(__xludf.DUMMYFUNCTION("""COMPUTED_VALUE"""),"Bash/Shell/PowerShell;C#;Dart;Java")</f>
        <v>Bash/Shell/PowerShell;C#;Dart;Java</v>
      </c>
    </row>
    <row r="9962">
      <c r="A9962" s="3">
        <v>9961.0</v>
      </c>
      <c r="B9962" s="4" t="str">
        <f>IFERROR(__xludf.DUMMYFUNCTION("""COMPUTED_VALUE"""),"Bash/Shell/PowerShell;C#;HTML/CSS;Java;JavaScript;PHP;Python;Ruby;SQL")</f>
        <v>Bash/Shell/PowerShell;C#;HTML/CSS;Java;JavaScript;PHP;Python;Ruby;SQL</v>
      </c>
    </row>
    <row r="9963">
      <c r="A9963" s="3">
        <v>9962.0</v>
      </c>
      <c r="B9963" s="4" t="str">
        <f>IFERROR(__xludf.DUMMYFUNCTION("""COMPUTED_VALUE"""),"C#;HTML/CSS;JavaScript;SQL")</f>
        <v>C#;HTML/CSS;JavaScript;SQL</v>
      </c>
    </row>
    <row r="9964">
      <c r="A9964" s="3">
        <v>9963.0</v>
      </c>
      <c r="B9964" s="4" t="str">
        <f>IFERROR(__xludf.DUMMYFUNCTION("""COMPUTED_VALUE"""),"Bash/Shell/PowerShell;HTML/CSS;JavaScript;PHP;Python;SQL")</f>
        <v>Bash/Shell/PowerShell;HTML/CSS;JavaScript;PHP;Python;SQL</v>
      </c>
    </row>
    <row r="9965">
      <c r="A9965" s="3">
        <v>9964.0</v>
      </c>
      <c r="B9965" s="4" t="str">
        <f>IFERROR(__xludf.DUMMYFUNCTION("""COMPUTED_VALUE"""),"HTML/CSS;JavaScript;PHP")</f>
        <v>HTML/CSS;JavaScript;PHP</v>
      </c>
    </row>
    <row r="9966">
      <c r="A9966" s="3">
        <v>9965.0</v>
      </c>
      <c r="B9966" s="4" t="str">
        <f>IFERROR(__xludf.DUMMYFUNCTION("""COMPUTED_VALUE"""),"Bash/Shell/PowerShell;C;C#;HTML/CSS;Java;JavaScript;Python;SQL;TypeScript")</f>
        <v>Bash/Shell/PowerShell;C;C#;HTML/CSS;Java;JavaScript;Python;SQL;TypeScript</v>
      </c>
    </row>
    <row r="9967">
      <c r="A9967" s="3">
        <v>9966.0</v>
      </c>
      <c r="B9967" s="4" t="str">
        <f>IFERROR(__xludf.DUMMYFUNCTION("""COMPUTED_VALUE"""),"HTML/CSS;Java;JavaScript;Kotlin;Python;SQL")</f>
        <v>HTML/CSS;Java;JavaScript;Kotlin;Python;SQL</v>
      </c>
    </row>
    <row r="9968">
      <c r="A9968" s="3">
        <v>9967.0</v>
      </c>
      <c r="B9968" s="4" t="str">
        <f>IFERROR(__xludf.DUMMYFUNCTION("""COMPUTED_VALUE"""),"C#;HTML/CSS;JavaScript;PHP;SQL")</f>
        <v>C#;HTML/CSS;JavaScript;PHP;SQL</v>
      </c>
    </row>
    <row r="9969">
      <c r="A9969" s="3">
        <v>9968.0</v>
      </c>
      <c r="B9969" s="4" t="str">
        <f>IFERROR(__xludf.DUMMYFUNCTION("""COMPUTED_VALUE"""),"JavaScript;Python")</f>
        <v>JavaScript;Python</v>
      </c>
    </row>
    <row r="9970">
      <c r="A9970" s="3">
        <v>9969.0</v>
      </c>
      <c r="B9970" s="4" t="str">
        <f>IFERROR(__xludf.DUMMYFUNCTION("""COMPUTED_VALUE"""),"Bash/Shell/PowerShell;C#;HTML/CSS;Java;JavaScript")</f>
        <v>Bash/Shell/PowerShell;C#;HTML/CSS;Java;JavaScript</v>
      </c>
    </row>
    <row r="9971">
      <c r="A9971" s="3">
        <v>9970.0</v>
      </c>
      <c r="B9971" s="4" t="str">
        <f>IFERROR(__xludf.DUMMYFUNCTION("""COMPUTED_VALUE"""),"C#")</f>
        <v>C#</v>
      </c>
    </row>
    <row r="9972">
      <c r="A9972" s="3">
        <v>9971.0</v>
      </c>
      <c r="B9972" s="4" t="str">
        <f>IFERROR(__xludf.DUMMYFUNCTION("""COMPUTED_VALUE"""),"Bash/Shell/PowerShell;C#;HTML/CSS;JavaScript;Python;SQL;TypeScript")</f>
        <v>Bash/Shell/PowerShell;C#;HTML/CSS;JavaScript;Python;SQL;TypeScript</v>
      </c>
    </row>
    <row r="9973">
      <c r="A9973" s="3">
        <v>9972.0</v>
      </c>
      <c r="B9973" s="4" t="str">
        <f>IFERROR(__xludf.DUMMYFUNCTION("""COMPUTED_VALUE"""),"HTML/CSS;JavaScript;PHP;Other(s):")</f>
        <v>HTML/CSS;JavaScript;PHP;Other(s):</v>
      </c>
    </row>
    <row r="9974">
      <c r="A9974" s="3">
        <v>9973.0</v>
      </c>
      <c r="B9974" s="4" t="str">
        <f>IFERROR(__xludf.DUMMYFUNCTION("""COMPUTED_VALUE"""),"Bash/Shell/PowerShell;C;C++;Python;R;SQL")</f>
        <v>Bash/Shell/PowerShell;C;C++;Python;R;SQL</v>
      </c>
    </row>
    <row r="9975">
      <c r="A9975" s="3">
        <v>9974.0</v>
      </c>
      <c r="B9975" s="4" t="str">
        <f>IFERROR(__xludf.DUMMYFUNCTION("""COMPUTED_VALUE"""),"Bash/Shell/PowerShell;C;C++;C#;HTML/CSS;JavaScript;PHP;Python;Ruby;SQL;TypeScript")</f>
        <v>Bash/Shell/PowerShell;C;C++;C#;HTML/CSS;JavaScript;PHP;Python;Ruby;SQL;TypeScript</v>
      </c>
    </row>
    <row r="9976">
      <c r="A9976" s="3">
        <v>9975.0</v>
      </c>
      <c r="B9976" s="4" t="str">
        <f>IFERROR(__xludf.DUMMYFUNCTION("""COMPUTED_VALUE"""),"C;C++;HTML/CSS;Java;JavaScript;PHP;Swift")</f>
        <v>C;C++;HTML/CSS;Java;JavaScript;PHP;Swift</v>
      </c>
    </row>
    <row r="9977">
      <c r="A9977" s="3">
        <v>9976.0</v>
      </c>
      <c r="B9977" s="4" t="str">
        <f>IFERROR(__xludf.DUMMYFUNCTION("""COMPUTED_VALUE"""),"HTML/CSS;JavaScript;PHP;Python;SQL")</f>
        <v>HTML/CSS;JavaScript;PHP;Python;SQL</v>
      </c>
    </row>
    <row r="9978">
      <c r="A9978" s="3">
        <v>9977.0</v>
      </c>
      <c r="B9978" s="4" t="str">
        <f>IFERROR(__xludf.DUMMYFUNCTION("""COMPUTED_VALUE"""),"Bash/Shell/PowerShell;C#;HTML/CSS;Java;JavaScript;SQL;TypeScript")</f>
        <v>Bash/Shell/PowerShell;C#;HTML/CSS;Java;JavaScript;SQL;TypeScript</v>
      </c>
    </row>
    <row r="9979">
      <c r="A9979" s="3">
        <v>9978.0</v>
      </c>
      <c r="B9979" s="4" t="str">
        <f>IFERROR(__xludf.DUMMYFUNCTION("""COMPUTED_VALUE"""),"HTML/CSS;JavaScript;PHP;SQL")</f>
        <v>HTML/CSS;JavaScript;PHP;SQL</v>
      </c>
    </row>
    <row r="9980">
      <c r="A9980" s="3">
        <v>9979.0</v>
      </c>
      <c r="B9980" s="4" t="str">
        <f>IFERROR(__xludf.DUMMYFUNCTION("""COMPUTED_VALUE"""),"Bash/Shell/PowerShell;Java;JavaScript;TypeScript")</f>
        <v>Bash/Shell/PowerShell;Java;JavaScript;TypeScript</v>
      </c>
    </row>
    <row r="9981">
      <c r="A9981" s="3">
        <v>9980.0</v>
      </c>
      <c r="B9981" s="4" t="str">
        <f>IFERROR(__xludf.DUMMYFUNCTION("""COMPUTED_VALUE"""),"JavaScript;Swift")</f>
        <v>JavaScript;Swift</v>
      </c>
    </row>
    <row r="9982">
      <c r="A9982" s="3">
        <v>9981.0</v>
      </c>
      <c r="B9982" s="4" t="str">
        <f>IFERROR(__xludf.DUMMYFUNCTION("""COMPUTED_VALUE"""),"HTML/CSS;JavaScript;PHP")</f>
        <v>HTML/CSS;JavaScript;PHP</v>
      </c>
    </row>
    <row r="9983">
      <c r="A9983" s="3">
        <v>9982.0</v>
      </c>
      <c r="B9983" s="4" t="str">
        <f>IFERROR(__xludf.DUMMYFUNCTION("""COMPUTED_VALUE"""),"Bash/Shell/PowerShell;Java;Scala;SQL")</f>
        <v>Bash/Shell/PowerShell;Java;Scala;SQL</v>
      </c>
    </row>
    <row r="9984">
      <c r="A9984" s="3">
        <v>9983.0</v>
      </c>
      <c r="B9984" s="4" t="str">
        <f>IFERROR(__xludf.DUMMYFUNCTION("""COMPUTED_VALUE"""),"Assembly;C;Java;Python;R;VBA")</f>
        <v>Assembly;C;Java;Python;R;VBA</v>
      </c>
    </row>
    <row r="9985">
      <c r="A9985" s="3">
        <v>9984.0</v>
      </c>
      <c r="B9985" s="4" t="str">
        <f>IFERROR(__xludf.DUMMYFUNCTION("""COMPUTED_VALUE"""),"Java")</f>
        <v>Java</v>
      </c>
    </row>
    <row r="9986">
      <c r="A9986" s="3">
        <v>9985.0</v>
      </c>
      <c r="B9986" s="4" t="str">
        <f>IFERROR(__xludf.DUMMYFUNCTION("""COMPUTED_VALUE"""),"HTML/CSS;Java;JavaScript;Kotlin;Python;SQL")</f>
        <v>HTML/CSS;Java;JavaScript;Kotlin;Python;SQL</v>
      </c>
    </row>
    <row r="9987">
      <c r="A9987" s="3">
        <v>9986.0</v>
      </c>
      <c r="B9987" s="4" t="str">
        <f>IFERROR(__xludf.DUMMYFUNCTION("""COMPUTED_VALUE"""),"Bash/Shell/PowerShell;C;HTML/CSS;Java;JavaScript;Python;SQL;TypeScript")</f>
        <v>Bash/Shell/PowerShell;C;HTML/CSS;Java;JavaScript;Python;SQL;TypeScript</v>
      </c>
    </row>
    <row r="9988">
      <c r="A9988" s="3">
        <v>9987.0</v>
      </c>
      <c r="B9988" s="4" t="str">
        <f>IFERROR(__xludf.DUMMYFUNCTION("""COMPUTED_VALUE"""),"HTML/CSS;SQL")</f>
        <v>HTML/CSS;SQL</v>
      </c>
    </row>
    <row r="9989">
      <c r="A9989" s="3">
        <v>9988.0</v>
      </c>
      <c r="B9989" s="4" t="str">
        <f>IFERROR(__xludf.DUMMYFUNCTION("""COMPUTED_VALUE"""),"HTML/CSS;JavaScript;PHP;SQL;Swift")</f>
        <v>HTML/CSS;JavaScript;PHP;SQL;Swift</v>
      </c>
    </row>
    <row r="9990">
      <c r="A9990" s="3">
        <v>9989.0</v>
      </c>
      <c r="B9990" s="4" t="str">
        <f>IFERROR(__xludf.DUMMYFUNCTION("""COMPUTED_VALUE"""),"HTML/CSS;Java;JavaScript;Scala;SQL")</f>
        <v>HTML/CSS;Java;JavaScript;Scala;SQL</v>
      </c>
    </row>
    <row r="9991">
      <c r="A9991" s="3">
        <v>9990.0</v>
      </c>
      <c r="B9991" s="4" t="str">
        <f>IFERROR(__xludf.DUMMYFUNCTION("""COMPUTED_VALUE"""),"Bash/Shell/PowerShell;HTML/CSS;JavaScript;Python")</f>
        <v>Bash/Shell/PowerShell;HTML/CSS;JavaScript;Python</v>
      </c>
    </row>
    <row r="9992">
      <c r="A9992" s="3">
        <v>9991.0</v>
      </c>
      <c r="B9992" s="4" t="str">
        <f>IFERROR(__xludf.DUMMYFUNCTION("""COMPUTED_VALUE"""),"Java;JavaScript;SQL;TypeScript")</f>
        <v>Java;JavaScript;SQL;TypeScript</v>
      </c>
    </row>
    <row r="9993">
      <c r="A9993" s="3">
        <v>9992.0</v>
      </c>
      <c r="B9993" s="4" t="str">
        <f>IFERROR(__xludf.DUMMYFUNCTION("""COMPUTED_VALUE"""),"Assembly;Bash/Shell/PowerShell;C;HTML/CSS;JavaScript;Kotlin;PHP;Python;SQL;Other(s):")</f>
        <v>Assembly;Bash/Shell/PowerShell;C;HTML/CSS;JavaScript;Kotlin;PHP;Python;SQL;Other(s):</v>
      </c>
    </row>
    <row r="9994">
      <c r="A9994" s="3">
        <v>9993.0</v>
      </c>
      <c r="B9994" s="4" t="str">
        <f>IFERROR(__xludf.DUMMYFUNCTION("""COMPUTED_VALUE"""),"Bash/Shell/PowerShell;C++;JavaScript;Python")</f>
        <v>Bash/Shell/PowerShell;C++;JavaScript;Python</v>
      </c>
    </row>
    <row r="9995">
      <c r="A9995" s="3">
        <v>9994.0</v>
      </c>
      <c r="B9995" s="4" t="str">
        <f>IFERROR(__xludf.DUMMYFUNCTION("""COMPUTED_VALUE"""),"Bash/Shell/PowerShell;C#;Go;Ruby;SQL;TypeScript")</f>
        <v>Bash/Shell/PowerShell;C#;Go;Ruby;SQL;TypeScript</v>
      </c>
    </row>
    <row r="9996">
      <c r="A9996" s="3">
        <v>9995.0</v>
      </c>
      <c r="B9996" s="4" t="str">
        <f>IFERROR(__xludf.DUMMYFUNCTION("""COMPUTED_VALUE"""),"Objective-C;Swift")</f>
        <v>Objective-C;Swift</v>
      </c>
    </row>
    <row r="9997">
      <c r="A9997" s="3">
        <v>9996.0</v>
      </c>
      <c r="B9997" s="4" t="str">
        <f>IFERROR(__xludf.DUMMYFUNCTION("""COMPUTED_VALUE"""),"HTML/CSS;JavaScript")</f>
        <v>HTML/CSS;JavaScript</v>
      </c>
    </row>
    <row r="9998">
      <c r="A9998" s="3">
        <v>9997.0</v>
      </c>
      <c r="B9998" s="4" t="str">
        <f>IFERROR(__xludf.DUMMYFUNCTION("""COMPUTED_VALUE"""),"Bash/Shell/PowerShell;C;C++;Java;JavaScript;Rust")</f>
        <v>Bash/Shell/PowerShell;C;C++;Java;JavaScript;Rust</v>
      </c>
    </row>
    <row r="9999">
      <c r="A9999" s="3">
        <v>9998.0</v>
      </c>
      <c r="B9999" s="4" t="str">
        <f>IFERROR(__xludf.DUMMYFUNCTION("""COMPUTED_VALUE"""),"JavaScript;Objective-C;Swift")</f>
        <v>JavaScript;Objective-C;Swift</v>
      </c>
    </row>
    <row r="10000">
      <c r="A10000" s="3">
        <v>9999.0</v>
      </c>
      <c r="B10000" s="4" t="str">
        <f>IFERROR(__xludf.DUMMYFUNCTION("""COMPUTED_VALUE"""),"C;Go;HTML/CSS;JavaScript;Python")</f>
        <v>C;Go;HTML/CSS;JavaScript;Python</v>
      </c>
    </row>
    <row r="10001">
      <c r="A10001" s="3">
        <v>10000.0</v>
      </c>
      <c r="B10001" s="4" t="str">
        <f>IFERROR(__xludf.DUMMYFUNCTION("""COMPUTED_VALUE"""),"Bash/Shell/PowerShell;C#;HTML/CSS;JavaScript;SQL;Other(s):")</f>
        <v>Bash/Shell/PowerShell;C#;HTML/CSS;JavaScript;SQL;Other(s):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</cols>
  <sheetData>
    <row r="2">
      <c r="A2" s="3">
        <v>1.0</v>
      </c>
      <c r="B2" s="6" t="str">
        <f>IFERROR(__xludf.DUMMYFUNCTION("SPLIT(IMPORTRANGE!B2:B10001,"";"",0,1)"),"HTML/CSS")</f>
        <v>HTML/CSS</v>
      </c>
      <c r="C2" s="4" t="str">
        <f>IFERROR(__xludf.DUMMYFUNCTION("""COMPUTED_VALUE"""),"Java")</f>
        <v>Java</v>
      </c>
      <c r="D2" s="4" t="str">
        <f>IFERROR(__xludf.DUMMYFUNCTION("""COMPUTED_VALUE"""),"JavaScript")</f>
        <v>JavaScript</v>
      </c>
      <c r="E2" s="4" t="str">
        <f>IFERROR(__xludf.DUMMYFUNCTION("""COMPUTED_VALUE"""),"Python")</f>
        <v>Python</v>
      </c>
    </row>
    <row r="3">
      <c r="A3" s="3">
        <v>2.0</v>
      </c>
      <c r="B3" s="4" t="str">
        <f>IFERROR(__xludf.DUMMYFUNCTION("SPLIT(IMPORTRANGE!B3:B10002,"";"",0,1)"),"C++")</f>
        <v>C++</v>
      </c>
      <c r="C3" s="4" t="str">
        <f>IFERROR(__xludf.DUMMYFUNCTION("""COMPUTED_VALUE"""),"HTML/CSS")</f>
        <v>HTML/CSS</v>
      </c>
      <c r="D3" s="4" t="str">
        <f>IFERROR(__xludf.DUMMYFUNCTION("""COMPUTED_VALUE"""),"Python")</f>
        <v>Python</v>
      </c>
    </row>
    <row r="4">
      <c r="A4" s="3">
        <v>3.0</v>
      </c>
      <c r="B4" s="4" t="str">
        <f>IFERROR(__xludf.DUMMYFUNCTION("SPLIT(IMPORTRANGE!B4:B10003,"";"",0,1)"),"HTML/CSS")</f>
        <v>HTML/CSS</v>
      </c>
    </row>
    <row r="5">
      <c r="A5" s="3">
        <v>4.0</v>
      </c>
      <c r="B5" s="4" t="str">
        <f>IFERROR(__xludf.DUMMYFUNCTION("SPLIT(IMPORTRANGE!B5:B10004,"";"",0,1)"),"C")</f>
        <v>C</v>
      </c>
      <c r="C5" s="4" t="str">
        <f>IFERROR(__xludf.DUMMYFUNCTION("""COMPUTED_VALUE"""),"C++")</f>
        <v>C++</v>
      </c>
      <c r="D5" s="4" t="str">
        <f>IFERROR(__xludf.DUMMYFUNCTION("""COMPUTED_VALUE"""),"C#")</f>
        <v>C#</v>
      </c>
      <c r="E5" s="4" t="str">
        <f>IFERROR(__xludf.DUMMYFUNCTION("""COMPUTED_VALUE"""),"Python")</f>
        <v>Python</v>
      </c>
      <c r="F5" s="4" t="str">
        <f>IFERROR(__xludf.DUMMYFUNCTION("""COMPUTED_VALUE"""),"SQL")</f>
        <v>SQL</v>
      </c>
    </row>
    <row r="6">
      <c r="A6" s="3">
        <v>5.0</v>
      </c>
      <c r="B6" s="4" t="str">
        <f>IFERROR(__xludf.DUMMYFUNCTION("SPLIT(IMPORTRANGE!B6:B10005,"";"",0,1)"),"C++")</f>
        <v>C++</v>
      </c>
      <c r="C6" s="4" t="str">
        <f>IFERROR(__xludf.DUMMYFUNCTION("""COMPUTED_VALUE"""),"HTML/CSS")</f>
        <v>HTML/CSS</v>
      </c>
      <c r="D6" s="4" t="str">
        <f>IFERROR(__xludf.DUMMYFUNCTION("""COMPUTED_VALUE"""),"Java")</f>
        <v>Java</v>
      </c>
      <c r="E6" s="4" t="str">
        <f>IFERROR(__xludf.DUMMYFUNCTION("""COMPUTED_VALUE"""),"JavaScript")</f>
        <v>JavaScript</v>
      </c>
      <c r="F6" s="4" t="str">
        <f>IFERROR(__xludf.DUMMYFUNCTION("""COMPUTED_VALUE"""),"Python")</f>
        <v>Python</v>
      </c>
      <c r="G6" s="4" t="str">
        <f>IFERROR(__xludf.DUMMYFUNCTION("""COMPUTED_VALUE"""),"SQL")</f>
        <v>SQL</v>
      </c>
      <c r="H6" s="4" t="str">
        <f>IFERROR(__xludf.DUMMYFUNCTION("""COMPUTED_VALUE"""),"VBA")</f>
        <v>VBA</v>
      </c>
    </row>
    <row r="7">
      <c r="A7" s="3">
        <v>6.0</v>
      </c>
      <c r="B7" s="4" t="str">
        <f>IFERROR(__xludf.DUMMYFUNCTION("SPLIT(IMPORTRANGE!B7:B10006,"";"",0,1)"),"Java")</f>
        <v>Java</v>
      </c>
      <c r="C7" s="4" t="str">
        <f>IFERROR(__xludf.DUMMYFUNCTION("""COMPUTED_VALUE"""),"R")</f>
        <v>R</v>
      </c>
      <c r="D7" s="4" t="str">
        <f>IFERROR(__xludf.DUMMYFUNCTION("""COMPUTED_VALUE"""),"SQL")</f>
        <v>SQL</v>
      </c>
    </row>
    <row r="8">
      <c r="A8" s="3">
        <v>7.0</v>
      </c>
      <c r="B8" s="4" t="str">
        <f>IFERROR(__xludf.DUMMYFUNCTION("SPLIT(IMPORTRANGE!B8:B10007,"";"",0,1)"),"HTML/CSS")</f>
        <v>HTML/CSS</v>
      </c>
      <c r="C8" s="4" t="str">
        <f>IFERROR(__xludf.DUMMYFUNCTION("""COMPUTED_VALUE"""),"JavaScript")</f>
        <v>JavaScript</v>
      </c>
    </row>
    <row r="9">
      <c r="A9" s="3">
        <v>8.0</v>
      </c>
      <c r="B9" s="4" t="str">
        <f>IFERROR(__xludf.DUMMYFUNCTION("SPLIT(IMPORTRANGE!B9:B10008,"";"",0,1)"),"Bash/Shell/PowerShell")</f>
        <v>Bash/Shell/PowerShell</v>
      </c>
      <c r="C9" s="4" t="str">
        <f>IFERROR(__xludf.DUMMYFUNCTION("""COMPUTED_VALUE"""),"C")</f>
        <v>C</v>
      </c>
      <c r="D9" s="4" t="str">
        <f>IFERROR(__xludf.DUMMYFUNCTION("""COMPUTED_VALUE"""),"C++")</f>
        <v>C++</v>
      </c>
      <c r="E9" s="4" t="str">
        <f>IFERROR(__xludf.DUMMYFUNCTION("""COMPUTED_VALUE"""),"HTML/CSS")</f>
        <v>HTML/CSS</v>
      </c>
      <c r="F9" s="4" t="str">
        <f>IFERROR(__xludf.DUMMYFUNCTION("""COMPUTED_VALUE"""),"Java")</f>
        <v>Java</v>
      </c>
      <c r="G9" s="4" t="str">
        <f>IFERROR(__xludf.DUMMYFUNCTION("""COMPUTED_VALUE"""),"JavaScript")</f>
        <v>JavaScript</v>
      </c>
      <c r="H9" s="4" t="str">
        <f>IFERROR(__xludf.DUMMYFUNCTION("""COMPUTED_VALUE"""),"Python")</f>
        <v>Python</v>
      </c>
      <c r="I9" s="4" t="str">
        <f>IFERROR(__xludf.DUMMYFUNCTION("""COMPUTED_VALUE"""),"SQL")</f>
        <v>SQL</v>
      </c>
    </row>
    <row r="10">
      <c r="A10" s="3">
        <v>9.0</v>
      </c>
      <c r="B10" s="4" t="str">
        <f>IFERROR(__xludf.DUMMYFUNCTION("SPLIT(IMPORTRANGE!B10:B10009,"";"",0,1)"),"Bash/Shell/PowerShell")</f>
        <v>Bash/Shell/PowerShell</v>
      </c>
      <c r="C10" s="4" t="str">
        <f>IFERROR(__xludf.DUMMYFUNCTION("""COMPUTED_VALUE"""),"C#")</f>
        <v>C#</v>
      </c>
      <c r="D10" s="4" t="str">
        <f>IFERROR(__xludf.DUMMYFUNCTION("""COMPUTED_VALUE"""),"HTML/CSS")</f>
        <v>HTML/CSS</v>
      </c>
      <c r="E10" s="4" t="str">
        <f>IFERROR(__xludf.DUMMYFUNCTION("""COMPUTED_VALUE"""),"JavaScript")</f>
        <v>JavaScript</v>
      </c>
      <c r="F10" s="4" t="str">
        <f>IFERROR(__xludf.DUMMYFUNCTION("""COMPUTED_VALUE"""),"Python")</f>
        <v>Python</v>
      </c>
      <c r="G10" s="4" t="str">
        <f>IFERROR(__xludf.DUMMYFUNCTION("""COMPUTED_VALUE"""),"Ruby")</f>
        <v>Ruby</v>
      </c>
      <c r="H10" s="4" t="str">
        <f>IFERROR(__xludf.DUMMYFUNCTION("""COMPUTED_VALUE"""),"Rust")</f>
        <v>Rust</v>
      </c>
      <c r="I10" s="4" t="str">
        <f>IFERROR(__xludf.DUMMYFUNCTION("""COMPUTED_VALUE"""),"SQL")</f>
        <v>SQL</v>
      </c>
      <c r="J10" s="4" t="str">
        <f>IFERROR(__xludf.DUMMYFUNCTION("""COMPUTED_VALUE"""),"TypeScript")</f>
        <v>TypeScript</v>
      </c>
      <c r="K10" s="4" t="str">
        <f>IFERROR(__xludf.DUMMYFUNCTION("""COMPUTED_VALUE"""),"WebAssembly")</f>
        <v>WebAssembly</v>
      </c>
      <c r="L10" s="4" t="str">
        <f>IFERROR(__xludf.DUMMYFUNCTION("""COMPUTED_VALUE"""),"Other(s):")</f>
        <v>Other(s):</v>
      </c>
    </row>
    <row r="11">
      <c r="A11" s="3">
        <v>10.0</v>
      </c>
      <c r="B11" s="4" t="str">
        <f>IFERROR(__xludf.DUMMYFUNCTION("SPLIT(IMPORTRANGE!B11:B10010,"";"",0,1)"),"C#")</f>
        <v>C#</v>
      </c>
      <c r="C11" s="4" t="str">
        <f>IFERROR(__xludf.DUMMYFUNCTION("""COMPUTED_VALUE"""),"Go")</f>
        <v>Go</v>
      </c>
      <c r="D11" s="4" t="str">
        <f>IFERROR(__xludf.DUMMYFUNCTION("""COMPUTED_VALUE"""),"JavaScript")</f>
        <v>JavaScript</v>
      </c>
      <c r="E11" s="4" t="str">
        <f>IFERROR(__xludf.DUMMYFUNCTION("""COMPUTED_VALUE"""),"Python")</f>
        <v>Python</v>
      </c>
      <c r="F11" s="4" t="str">
        <f>IFERROR(__xludf.DUMMYFUNCTION("""COMPUTED_VALUE"""),"R")</f>
        <v>R</v>
      </c>
      <c r="G11" s="4" t="str">
        <f>IFERROR(__xludf.DUMMYFUNCTION("""COMPUTED_VALUE"""),"SQL")</f>
        <v>SQL</v>
      </c>
    </row>
    <row r="12">
      <c r="A12" s="3">
        <v>11.0</v>
      </c>
      <c r="B12" s="4" t="str">
        <f>IFERROR(__xludf.DUMMYFUNCTION("SPLIT(IMPORTRANGE!B12:B10011,"";"",0,1)"),"Other(s):")</f>
        <v>Other(s):</v>
      </c>
    </row>
    <row r="13">
      <c r="A13" s="3">
        <v>12.0</v>
      </c>
      <c r="B13" s="4" t="str">
        <f>IFERROR(__xludf.DUMMYFUNCTION("SPLIT(IMPORTRANGE!B13:B10012,"";"",0,1)"),"Bash/Shell/PowerShell")</f>
        <v>Bash/Shell/PowerShell</v>
      </c>
      <c r="C13" s="4" t="str">
        <f>IFERROR(__xludf.DUMMYFUNCTION("""COMPUTED_VALUE"""),"HTML/CSS")</f>
        <v>HTML/CSS</v>
      </c>
      <c r="D13" s="4" t="str">
        <f>IFERROR(__xludf.DUMMYFUNCTION("""COMPUTED_VALUE"""),"Java")</f>
        <v>Java</v>
      </c>
      <c r="E13" s="4" t="str">
        <f>IFERROR(__xludf.DUMMYFUNCTION("""COMPUTED_VALUE"""),"Python")</f>
        <v>Python</v>
      </c>
      <c r="F13" s="4" t="str">
        <f>IFERROR(__xludf.DUMMYFUNCTION("""COMPUTED_VALUE"""),"R")</f>
        <v>R</v>
      </c>
      <c r="G13" s="4" t="str">
        <f>IFERROR(__xludf.DUMMYFUNCTION("""COMPUTED_VALUE"""),"SQL")</f>
        <v>SQL</v>
      </c>
    </row>
    <row r="14">
      <c r="A14" s="3">
        <v>13.0</v>
      </c>
      <c r="B14" s="4" t="str">
        <f>IFERROR(__xludf.DUMMYFUNCTION("SPLIT(IMPORTRANGE!B14:B10013,"";"",0,1)"),"Bash/Shell/PowerShell")</f>
        <v>Bash/Shell/PowerShell</v>
      </c>
      <c r="C14" s="4" t="str">
        <f>IFERROR(__xludf.DUMMYFUNCTION("""COMPUTED_VALUE"""),"HTML/CSS")</f>
        <v>HTML/CSS</v>
      </c>
      <c r="D14" s="4" t="str">
        <f>IFERROR(__xludf.DUMMYFUNCTION("""COMPUTED_VALUE"""),"JavaScript")</f>
        <v>JavaScript</v>
      </c>
      <c r="E14" s="4" t="str">
        <f>IFERROR(__xludf.DUMMYFUNCTION("""COMPUTED_VALUE"""),"PHP")</f>
        <v>PHP</v>
      </c>
      <c r="F14" s="4" t="str">
        <f>IFERROR(__xludf.DUMMYFUNCTION("""COMPUTED_VALUE"""),"SQL")</f>
        <v>SQL</v>
      </c>
      <c r="G14" s="4" t="str">
        <f>IFERROR(__xludf.DUMMYFUNCTION("""COMPUTED_VALUE"""),"TypeScript")</f>
        <v>TypeScript</v>
      </c>
    </row>
    <row r="15">
      <c r="A15" s="3">
        <v>14.0</v>
      </c>
      <c r="B15" s="4" t="str">
        <f>IFERROR(__xludf.DUMMYFUNCTION("SPLIT(IMPORTRANGE!B15:B10014,"";"",0,1)"),"C++")</f>
        <v>C++</v>
      </c>
    </row>
    <row r="16">
      <c r="A16" s="3">
        <v>15.0</v>
      </c>
      <c r="B16" s="4" t="str">
        <f>IFERROR(__xludf.DUMMYFUNCTION("SPLIT(IMPORTRANGE!B16:B10015,"";"",0,1)"),"Assembly")</f>
        <v>Assembly</v>
      </c>
      <c r="C16" s="4" t="str">
        <f>IFERROR(__xludf.DUMMYFUNCTION("""COMPUTED_VALUE"""),"Bash/Shell/PowerShell")</f>
        <v>Bash/Shell/PowerShell</v>
      </c>
      <c r="D16" s="4" t="str">
        <f>IFERROR(__xludf.DUMMYFUNCTION("""COMPUTED_VALUE"""),"C")</f>
        <v>C</v>
      </c>
      <c r="E16" s="4" t="str">
        <f>IFERROR(__xludf.DUMMYFUNCTION("""COMPUTED_VALUE"""),"C++")</f>
        <v>C++</v>
      </c>
      <c r="F16" s="4" t="str">
        <f>IFERROR(__xludf.DUMMYFUNCTION("""COMPUTED_VALUE"""),"HTML/CSS")</f>
        <v>HTML/CSS</v>
      </c>
      <c r="G16" s="4" t="str">
        <f>IFERROR(__xludf.DUMMYFUNCTION("""COMPUTED_VALUE"""),"Java")</f>
        <v>Java</v>
      </c>
      <c r="H16" s="4" t="str">
        <f>IFERROR(__xludf.DUMMYFUNCTION("""COMPUTED_VALUE"""),"JavaScript")</f>
        <v>JavaScript</v>
      </c>
      <c r="I16" s="4" t="str">
        <f>IFERROR(__xludf.DUMMYFUNCTION("""COMPUTED_VALUE"""),"PHP")</f>
        <v>PHP</v>
      </c>
      <c r="J16" s="4" t="str">
        <f>IFERROR(__xludf.DUMMYFUNCTION("""COMPUTED_VALUE"""),"SQL")</f>
        <v>SQL</v>
      </c>
    </row>
    <row r="17">
      <c r="A17" s="3">
        <v>16.0</v>
      </c>
      <c r="B17" s="4" t="str">
        <f>IFERROR(__xludf.DUMMYFUNCTION("SPLIT(IMPORTRANGE!B17:B10016,"";"",0,1)"),"Bash/Shell/PowerShell")</f>
        <v>Bash/Shell/PowerShell</v>
      </c>
      <c r="C17" s="4" t="str">
        <f>IFERROR(__xludf.DUMMYFUNCTION("""COMPUTED_VALUE"""),"C#")</f>
        <v>C#</v>
      </c>
      <c r="D17" s="4" t="str">
        <f>IFERROR(__xludf.DUMMYFUNCTION("""COMPUTED_VALUE"""),"HTML/CSS")</f>
        <v>HTML/CSS</v>
      </c>
      <c r="E17" s="4" t="str">
        <f>IFERROR(__xludf.DUMMYFUNCTION("""COMPUTED_VALUE"""),"JavaScript")</f>
        <v>JavaScript</v>
      </c>
      <c r="F17" s="4" t="str">
        <f>IFERROR(__xludf.DUMMYFUNCTION("""COMPUTED_VALUE"""),"TypeScript")</f>
        <v>TypeScript</v>
      </c>
      <c r="G17" s="4" t="str">
        <f>IFERROR(__xludf.DUMMYFUNCTION("""COMPUTED_VALUE"""),"VBA")</f>
        <v>VBA</v>
      </c>
    </row>
    <row r="18">
      <c r="A18" s="3">
        <v>17.0</v>
      </c>
      <c r="B18" s="4" t="str">
        <f>IFERROR(__xludf.DUMMYFUNCTION("SPLIT(IMPORTRANGE!B18:B10017,"";"",0,1)"),"Bash/Shell/PowerShell")</f>
        <v>Bash/Shell/PowerShell</v>
      </c>
      <c r="C18" s="4" t="str">
        <f>IFERROR(__xludf.DUMMYFUNCTION("""COMPUTED_VALUE"""),"HTML/CSS")</f>
        <v>HTML/CSS</v>
      </c>
      <c r="D18" s="4" t="str">
        <f>IFERROR(__xludf.DUMMYFUNCTION("""COMPUTED_VALUE"""),"JavaScript")</f>
        <v>JavaScript</v>
      </c>
      <c r="E18" s="4" t="str">
        <f>IFERROR(__xludf.DUMMYFUNCTION("""COMPUTED_VALUE"""),"TypeScript")</f>
        <v>TypeScript</v>
      </c>
    </row>
    <row r="19">
      <c r="A19" s="3">
        <v>18.0</v>
      </c>
      <c r="B19" s="4" t="str">
        <f>IFERROR(__xludf.DUMMYFUNCTION("SPLIT(IMPORTRANGE!B19:B10018,"";"",0,1)"),"Python")</f>
        <v>Python</v>
      </c>
      <c r="C19" s="4" t="str">
        <f>IFERROR(__xludf.DUMMYFUNCTION("""COMPUTED_VALUE"""),"R")</f>
        <v>R</v>
      </c>
    </row>
    <row r="20">
      <c r="A20" s="3">
        <v>19.0</v>
      </c>
      <c r="B20" s="4" t="str">
        <f>IFERROR(__xludf.DUMMYFUNCTION("SPLIT(IMPORTRANGE!B20:B10019,"";"",0,1)"),"C#")</f>
        <v>C#</v>
      </c>
      <c r="C20" s="4" t="str">
        <f>IFERROR(__xludf.DUMMYFUNCTION("""COMPUTED_VALUE"""),"HTML/CSS")</f>
        <v>HTML/CSS</v>
      </c>
      <c r="D20" s="4" t="str">
        <f>IFERROR(__xludf.DUMMYFUNCTION("""COMPUTED_VALUE"""),"Java")</f>
        <v>Java</v>
      </c>
      <c r="E20" s="4" t="str">
        <f>IFERROR(__xludf.DUMMYFUNCTION("""COMPUTED_VALUE"""),"JavaScript")</f>
        <v>JavaScript</v>
      </c>
      <c r="F20" s="4" t="str">
        <f>IFERROR(__xludf.DUMMYFUNCTION("""COMPUTED_VALUE"""),"SQL")</f>
        <v>SQL</v>
      </c>
      <c r="G20" s="4" t="str">
        <f>IFERROR(__xludf.DUMMYFUNCTION("""COMPUTED_VALUE"""),"TypeScript")</f>
        <v>TypeScript</v>
      </c>
    </row>
    <row r="21">
      <c r="A21" s="3">
        <v>20.0</v>
      </c>
      <c r="B21" s="4" t="str">
        <f>IFERROR(__xludf.DUMMYFUNCTION("SPLIT(IMPORTRANGE!B21:B10020,"";"",0,1)"),"Bash/Shell/PowerShell")</f>
        <v>Bash/Shell/PowerShell</v>
      </c>
      <c r="C21" s="4" t="str">
        <f>IFERROR(__xludf.DUMMYFUNCTION("""COMPUTED_VALUE"""),"C#")</f>
        <v>C#</v>
      </c>
      <c r="D21" s="4" t="str">
        <f>IFERROR(__xludf.DUMMYFUNCTION("""COMPUTED_VALUE"""),"HTML/CSS")</f>
        <v>HTML/CSS</v>
      </c>
      <c r="E21" s="4" t="str">
        <f>IFERROR(__xludf.DUMMYFUNCTION("""COMPUTED_VALUE"""),"Java")</f>
        <v>Java</v>
      </c>
      <c r="F21" s="4" t="str">
        <f>IFERROR(__xludf.DUMMYFUNCTION("""COMPUTED_VALUE"""),"JavaScript")</f>
        <v>JavaScript</v>
      </c>
      <c r="G21" s="4" t="str">
        <f>IFERROR(__xludf.DUMMYFUNCTION("""COMPUTED_VALUE"""),"PHP")</f>
        <v>PHP</v>
      </c>
      <c r="H21" s="4" t="str">
        <f>IFERROR(__xludf.DUMMYFUNCTION("""COMPUTED_VALUE"""),"Python")</f>
        <v>Python</v>
      </c>
      <c r="I21" s="4" t="str">
        <f>IFERROR(__xludf.DUMMYFUNCTION("""COMPUTED_VALUE"""),"R")</f>
        <v>R</v>
      </c>
      <c r="J21" s="4" t="str">
        <f>IFERROR(__xludf.DUMMYFUNCTION("""COMPUTED_VALUE"""),"SQL")</f>
        <v>SQL</v>
      </c>
    </row>
    <row r="22">
      <c r="A22" s="3">
        <v>21.0</v>
      </c>
      <c r="B22" s="4" t="str">
        <f>IFERROR(__xludf.DUMMYFUNCTION("SPLIT(IMPORTRANGE!B22:B10021,"";"",0,1)"),"Assembly")</f>
        <v>Assembly</v>
      </c>
      <c r="C22" s="4" t="str">
        <f>IFERROR(__xludf.DUMMYFUNCTION("""COMPUTED_VALUE"""),"Bash/Shell/PowerShell")</f>
        <v>Bash/Shell/PowerShell</v>
      </c>
      <c r="D22" s="4" t="str">
        <f>IFERROR(__xludf.DUMMYFUNCTION("""COMPUTED_VALUE"""),"C")</f>
        <v>C</v>
      </c>
      <c r="E22" s="4" t="str">
        <f>IFERROR(__xludf.DUMMYFUNCTION("""COMPUTED_VALUE"""),"C++")</f>
        <v>C++</v>
      </c>
      <c r="F22" s="4" t="str">
        <f>IFERROR(__xludf.DUMMYFUNCTION("""COMPUTED_VALUE"""),"Go")</f>
        <v>Go</v>
      </c>
      <c r="G22" s="4" t="str">
        <f>IFERROR(__xludf.DUMMYFUNCTION("""COMPUTED_VALUE"""),"Java")</f>
        <v>Java</v>
      </c>
      <c r="H22" s="4" t="str">
        <f>IFERROR(__xludf.DUMMYFUNCTION("""COMPUTED_VALUE"""),"JavaScript")</f>
        <v>JavaScript</v>
      </c>
      <c r="I22" s="4" t="str">
        <f>IFERROR(__xludf.DUMMYFUNCTION("""COMPUTED_VALUE"""),"Kotlin")</f>
        <v>Kotlin</v>
      </c>
      <c r="J22" s="4" t="str">
        <f>IFERROR(__xludf.DUMMYFUNCTION("""COMPUTED_VALUE"""),"Python")</f>
        <v>Python</v>
      </c>
      <c r="K22" s="4" t="str">
        <f>IFERROR(__xludf.DUMMYFUNCTION("""COMPUTED_VALUE"""),"Rust")</f>
        <v>Rust</v>
      </c>
      <c r="L22" s="4" t="str">
        <f>IFERROR(__xludf.DUMMYFUNCTION("""COMPUTED_VALUE"""),"SQL")</f>
        <v>SQL</v>
      </c>
      <c r="M22" s="4" t="str">
        <f>IFERROR(__xludf.DUMMYFUNCTION("""COMPUTED_VALUE"""),"Swift")</f>
        <v>Swift</v>
      </c>
    </row>
    <row r="23">
      <c r="A23" s="3">
        <v>22.0</v>
      </c>
      <c r="B23" s="4" t="str">
        <f>IFERROR(__xludf.DUMMYFUNCTION("SPLIT(IMPORTRANGE!B23:B10022,"";"",0,1)"),"Bash/Shell/PowerShell")</f>
        <v>Bash/Shell/PowerShell</v>
      </c>
      <c r="C23" s="4" t="str">
        <f>IFERROR(__xludf.DUMMYFUNCTION("""COMPUTED_VALUE"""),"C++")</f>
        <v>C++</v>
      </c>
      <c r="D23" s="4" t="str">
        <f>IFERROR(__xludf.DUMMYFUNCTION("""COMPUTED_VALUE"""),"HTML/CSS")</f>
        <v>HTML/CSS</v>
      </c>
      <c r="E23" s="4" t="str">
        <f>IFERROR(__xludf.DUMMYFUNCTION("""COMPUTED_VALUE"""),"JavaScript")</f>
        <v>JavaScript</v>
      </c>
      <c r="F23" s="4" t="str">
        <f>IFERROR(__xludf.DUMMYFUNCTION("""COMPUTED_VALUE"""),"Python")</f>
        <v>Python</v>
      </c>
      <c r="G23" s="4" t="str">
        <f>IFERROR(__xludf.DUMMYFUNCTION("""COMPUTED_VALUE"""),"Ruby")</f>
        <v>Ruby</v>
      </c>
      <c r="H23" s="4" t="str">
        <f>IFERROR(__xludf.DUMMYFUNCTION("""COMPUTED_VALUE"""),"SQL")</f>
        <v>SQL</v>
      </c>
      <c r="I23" s="4" t="str">
        <f>IFERROR(__xludf.DUMMYFUNCTION("""COMPUTED_VALUE"""),"TypeScript")</f>
        <v>TypeScript</v>
      </c>
    </row>
    <row r="24">
      <c r="A24" s="3">
        <v>23.0</v>
      </c>
      <c r="B24" s="4" t="str">
        <f>IFERROR(__xludf.DUMMYFUNCTION("SPLIT(IMPORTRANGE!B24:B10023,"";"",0,1)"),"Bash/Shell/PowerShell")</f>
        <v>Bash/Shell/PowerShell</v>
      </c>
      <c r="C24" s="4" t="str">
        <f>IFERROR(__xludf.DUMMYFUNCTION("""COMPUTED_VALUE"""),"HTML/CSS")</f>
        <v>HTML/CSS</v>
      </c>
      <c r="D24" s="4" t="str">
        <f>IFERROR(__xludf.DUMMYFUNCTION("""COMPUTED_VALUE"""),"JavaScript")</f>
        <v>JavaScript</v>
      </c>
      <c r="E24" s="4" t="str">
        <f>IFERROR(__xludf.DUMMYFUNCTION("""COMPUTED_VALUE"""),"Python")</f>
        <v>Python</v>
      </c>
      <c r="F24" s="4" t="str">
        <f>IFERROR(__xludf.DUMMYFUNCTION("""COMPUTED_VALUE"""),"Ruby")</f>
        <v>Ruby</v>
      </c>
      <c r="G24" s="4" t="str">
        <f>IFERROR(__xludf.DUMMYFUNCTION("""COMPUTED_VALUE"""),"SQL")</f>
        <v>SQL</v>
      </c>
    </row>
    <row r="25">
      <c r="A25" s="3">
        <v>24.0</v>
      </c>
      <c r="B25" s="4" t="str">
        <f>IFERROR(__xludf.DUMMYFUNCTION("SPLIT(IMPORTRANGE!B25:B10024,"";"",0,1)"),"HTML/CSS")</f>
        <v>HTML/CSS</v>
      </c>
      <c r="C25" s="4" t="str">
        <f>IFERROR(__xludf.DUMMYFUNCTION("""COMPUTED_VALUE"""),"JavaScript")</f>
        <v>JavaScript</v>
      </c>
      <c r="D25" s="4" t="str">
        <f>IFERROR(__xludf.DUMMYFUNCTION("""COMPUTED_VALUE"""),"PHP")</f>
        <v>PHP</v>
      </c>
      <c r="E25" s="4" t="str">
        <f>IFERROR(__xludf.DUMMYFUNCTION("""COMPUTED_VALUE"""),"TypeScript")</f>
        <v>TypeScript</v>
      </c>
    </row>
    <row r="26">
      <c r="A26" s="3">
        <v>25.0</v>
      </c>
      <c r="B26" s="4" t="str">
        <f>IFERROR(__xludf.DUMMYFUNCTION("SPLIT(IMPORTRANGE!B26:B10025,"";"",0,1)"),"HTML/CSS")</f>
        <v>HTML/CSS</v>
      </c>
      <c r="C26" s="4" t="str">
        <f>IFERROR(__xludf.DUMMYFUNCTION("""COMPUTED_VALUE"""),"JavaScript")</f>
        <v>JavaScript</v>
      </c>
      <c r="D26" s="4" t="str">
        <f>IFERROR(__xludf.DUMMYFUNCTION("""COMPUTED_VALUE"""),"PHP")</f>
        <v>PHP</v>
      </c>
      <c r="E26" s="4" t="str">
        <f>IFERROR(__xludf.DUMMYFUNCTION("""COMPUTED_VALUE"""),"SQL")</f>
        <v>SQL</v>
      </c>
      <c r="F26" s="4" t="str">
        <f>IFERROR(__xludf.DUMMYFUNCTION("""COMPUTED_VALUE"""),"TypeScript")</f>
        <v>TypeScript</v>
      </c>
    </row>
    <row r="27">
      <c r="A27" s="3">
        <v>26.0</v>
      </c>
      <c r="B27" s="4" t="str">
        <f>IFERROR(__xludf.DUMMYFUNCTION("SPLIT(IMPORTRANGE!B27:B10026,"";"",0,1)"),"Bash/Shell/PowerShell")</f>
        <v>Bash/Shell/PowerShell</v>
      </c>
      <c r="C27" s="4" t="str">
        <f>IFERROR(__xludf.DUMMYFUNCTION("""COMPUTED_VALUE"""),"C++")</f>
        <v>C++</v>
      </c>
      <c r="D27" s="4" t="str">
        <f>IFERROR(__xludf.DUMMYFUNCTION("""COMPUTED_VALUE"""),"C#")</f>
        <v>C#</v>
      </c>
      <c r="E27" s="4" t="str">
        <f>IFERROR(__xludf.DUMMYFUNCTION("""COMPUTED_VALUE"""),"HTML/CSS")</f>
        <v>HTML/CSS</v>
      </c>
      <c r="F27" s="4" t="str">
        <f>IFERROR(__xludf.DUMMYFUNCTION("""COMPUTED_VALUE"""),"JavaScript")</f>
        <v>JavaScript</v>
      </c>
      <c r="G27" s="4" t="str">
        <f>IFERROR(__xludf.DUMMYFUNCTION("""COMPUTED_VALUE"""),"PHP")</f>
        <v>PHP</v>
      </c>
      <c r="H27" s="4" t="str">
        <f>IFERROR(__xludf.DUMMYFUNCTION("""COMPUTED_VALUE"""),"Python")</f>
        <v>Python</v>
      </c>
      <c r="I27" s="4" t="str">
        <f>IFERROR(__xludf.DUMMYFUNCTION("""COMPUTED_VALUE"""),"Ruby")</f>
        <v>Ruby</v>
      </c>
      <c r="J27" s="4" t="str">
        <f>IFERROR(__xludf.DUMMYFUNCTION("""COMPUTED_VALUE"""),"SQL")</f>
        <v>SQL</v>
      </c>
      <c r="K27" s="4" t="str">
        <f>IFERROR(__xludf.DUMMYFUNCTION("""COMPUTED_VALUE"""),"Swift")</f>
        <v>Swift</v>
      </c>
      <c r="L27" s="4" t="str">
        <f>IFERROR(__xludf.DUMMYFUNCTION("""COMPUTED_VALUE"""),"TypeScript")</f>
        <v>TypeScript</v>
      </c>
      <c r="M27" s="4" t="str">
        <f>IFERROR(__xludf.DUMMYFUNCTION("""COMPUTED_VALUE"""),"VBA")</f>
        <v>VBA</v>
      </c>
    </row>
    <row r="28">
      <c r="A28" s="3">
        <v>27.0</v>
      </c>
      <c r="B28" s="4" t="str">
        <f>IFERROR(__xludf.DUMMYFUNCTION("SPLIT(IMPORTRANGE!B28:B10027,"";"",0,1)"),"C++")</f>
        <v>C++</v>
      </c>
      <c r="C28" s="4" t="str">
        <f>IFERROR(__xludf.DUMMYFUNCTION("""COMPUTED_VALUE"""),"JavaScript")</f>
        <v>JavaScript</v>
      </c>
      <c r="D28" s="4" t="str">
        <f>IFERROR(__xludf.DUMMYFUNCTION("""COMPUTED_VALUE"""),"Python")</f>
        <v>Python</v>
      </c>
      <c r="E28" s="4" t="str">
        <f>IFERROR(__xludf.DUMMYFUNCTION("""COMPUTED_VALUE"""),"Ruby")</f>
        <v>Ruby</v>
      </c>
      <c r="F28" s="4" t="str">
        <f>IFERROR(__xludf.DUMMYFUNCTION("""COMPUTED_VALUE"""),"SQL")</f>
        <v>SQL</v>
      </c>
      <c r="G28" s="4" t="str">
        <f>IFERROR(__xludf.DUMMYFUNCTION("""COMPUTED_VALUE"""),"TypeScript")</f>
        <v>TypeScript</v>
      </c>
    </row>
    <row r="29">
      <c r="A29" s="3">
        <v>28.0</v>
      </c>
      <c r="B29" s="4" t="str">
        <f>IFERROR(__xludf.DUMMYFUNCTION("SPLIT(IMPORTRANGE!B29:B10028,"";"",0,1)"),"JavaScript")</f>
        <v>JavaScript</v>
      </c>
      <c r="C29" s="4" t="str">
        <f>IFERROR(__xludf.DUMMYFUNCTION("""COMPUTED_VALUE"""),"TypeScript")</f>
        <v>TypeScript</v>
      </c>
    </row>
    <row r="30">
      <c r="A30" s="3">
        <v>29.0</v>
      </c>
      <c r="B30" s="4" t="str">
        <f>IFERROR(__xludf.DUMMYFUNCTION("SPLIT(IMPORTRANGE!B30:B10029,"";"",0,1)"),"Bash/Shell/PowerShell")</f>
        <v>Bash/Shell/PowerShell</v>
      </c>
      <c r="C30" s="4" t="str">
        <f>IFERROR(__xludf.DUMMYFUNCTION("""COMPUTED_VALUE"""),"JavaScript")</f>
        <v>JavaScript</v>
      </c>
      <c r="D30" s="4" t="str">
        <f>IFERROR(__xludf.DUMMYFUNCTION("""COMPUTED_VALUE"""),"SQL")</f>
        <v>SQL</v>
      </c>
    </row>
    <row r="31">
      <c r="A31" s="3">
        <v>30.0</v>
      </c>
      <c r="B31" s="4" t="str">
        <f>IFERROR(__xludf.DUMMYFUNCTION("SPLIT(IMPORTRANGE!B31:B10030,"";"",0,1)"),"Python")</f>
        <v>Python</v>
      </c>
    </row>
    <row r="32">
      <c r="A32" s="3">
        <v>31.0</v>
      </c>
      <c r="B32" s="4" t="str">
        <f>IFERROR(__xludf.DUMMYFUNCTION("SPLIT(IMPORTRANGE!B32:B10031,"";"",0,1)"),"Bash/Shell/PowerShell")</f>
        <v>Bash/Shell/PowerShell</v>
      </c>
      <c r="C32" s="4" t="str">
        <f>IFERROR(__xludf.DUMMYFUNCTION("""COMPUTED_VALUE"""),"HTML/CSS")</f>
        <v>HTML/CSS</v>
      </c>
      <c r="D32" s="4" t="str">
        <f>IFERROR(__xludf.DUMMYFUNCTION("""COMPUTED_VALUE"""),"JavaScript")</f>
        <v>JavaScript</v>
      </c>
      <c r="E32" s="4" t="str">
        <f>IFERROR(__xludf.DUMMYFUNCTION("""COMPUTED_VALUE"""),"PHP")</f>
        <v>PHP</v>
      </c>
      <c r="F32" s="4" t="str">
        <f>IFERROR(__xludf.DUMMYFUNCTION("""COMPUTED_VALUE"""),"Python")</f>
        <v>Python</v>
      </c>
    </row>
    <row r="33">
      <c r="A33" s="3">
        <v>32.0</v>
      </c>
      <c r="B33" s="4" t="str">
        <f>IFERROR(__xludf.DUMMYFUNCTION("SPLIT(IMPORTRANGE!B33:B10032,"";"",0,1)"),"C++")</f>
        <v>C++</v>
      </c>
      <c r="C33" s="4" t="str">
        <f>IFERROR(__xludf.DUMMYFUNCTION("""COMPUTED_VALUE"""),"Python")</f>
        <v>Python</v>
      </c>
      <c r="D33" s="4" t="str">
        <f>IFERROR(__xludf.DUMMYFUNCTION("""COMPUTED_VALUE"""),"R")</f>
        <v>R</v>
      </c>
    </row>
    <row r="34">
      <c r="A34" s="3">
        <v>33.0</v>
      </c>
      <c r="B34" s="4" t="str">
        <f>IFERROR(__xludf.DUMMYFUNCTION("SPLIT(IMPORTRANGE!B34:B10033,"";"",0,1)"),"HTML/CSS")</f>
        <v>HTML/CSS</v>
      </c>
      <c r="C34" s="4" t="str">
        <f>IFERROR(__xludf.DUMMYFUNCTION("""COMPUTED_VALUE"""),"JavaScript")</f>
        <v>JavaScript</v>
      </c>
    </row>
    <row r="35">
      <c r="A35" s="3">
        <v>34.0</v>
      </c>
      <c r="B35" s="4" t="str">
        <f>IFERROR(__xludf.DUMMYFUNCTION("SPLIT(IMPORTRANGE!B35:B10034,"";"",0,1)"),"HTML/CSS")</f>
        <v>HTML/CSS</v>
      </c>
      <c r="C35" s="4" t="str">
        <f>IFERROR(__xludf.DUMMYFUNCTION("""COMPUTED_VALUE"""),"JavaScript")</f>
        <v>JavaScript</v>
      </c>
    </row>
    <row r="36">
      <c r="A36" s="3">
        <v>35.0</v>
      </c>
      <c r="B36" s="4" t="str">
        <f>IFERROR(__xludf.DUMMYFUNCTION("SPLIT(IMPORTRANGE!B36:B10035,"";"",0,1)"),"Java")</f>
        <v>Java</v>
      </c>
      <c r="C36" s="4" t="str">
        <f>IFERROR(__xludf.DUMMYFUNCTION("""COMPUTED_VALUE"""),"Kotlin")</f>
        <v>Kotlin</v>
      </c>
      <c r="D36" s="4" t="str">
        <f>IFERROR(__xludf.DUMMYFUNCTION("""COMPUTED_VALUE"""),"Python")</f>
        <v>Python</v>
      </c>
    </row>
    <row r="37">
      <c r="A37" s="3">
        <v>36.0</v>
      </c>
      <c r="B37" s="4" t="str">
        <f>IFERROR(__xludf.DUMMYFUNCTION("SPLIT(IMPORTRANGE!B37:B10036,"";"",0,1)"),"Bash/Shell/PowerShell")</f>
        <v>Bash/Shell/PowerShell</v>
      </c>
      <c r="C37" s="4" t="str">
        <f>IFERROR(__xludf.DUMMYFUNCTION("""COMPUTED_VALUE"""),"JavaScript")</f>
        <v>JavaScript</v>
      </c>
      <c r="D37" s="4" t="str">
        <f>IFERROR(__xludf.DUMMYFUNCTION("""COMPUTED_VALUE"""),"Python")</f>
        <v>Python</v>
      </c>
      <c r="E37" s="4" t="str">
        <f>IFERROR(__xludf.DUMMYFUNCTION("""COMPUTED_VALUE"""),"Other(s):")</f>
        <v>Other(s):</v>
      </c>
    </row>
    <row r="38">
      <c r="A38" s="3">
        <v>37.0</v>
      </c>
      <c r="B38" s="4" t="str">
        <f>IFERROR(__xludf.DUMMYFUNCTION("SPLIT(IMPORTRANGE!B38:B10037,"";"",0,1)"),"C#")</f>
        <v>C#</v>
      </c>
      <c r="C38" s="4" t="str">
        <f>IFERROR(__xludf.DUMMYFUNCTION("""COMPUTED_VALUE"""),"HTML/CSS")</f>
        <v>HTML/CSS</v>
      </c>
      <c r="D38" s="4" t="str">
        <f>IFERROR(__xludf.DUMMYFUNCTION("""COMPUTED_VALUE"""),"JavaScript")</f>
        <v>JavaScript</v>
      </c>
      <c r="E38" s="4" t="str">
        <f>IFERROR(__xludf.DUMMYFUNCTION("""COMPUTED_VALUE"""),"SQL")</f>
        <v>SQL</v>
      </c>
    </row>
    <row r="39">
      <c r="A39" s="3">
        <v>38.0</v>
      </c>
      <c r="B39" s="4" t="str">
        <f>IFERROR(__xludf.DUMMYFUNCTION("SPLIT(IMPORTRANGE!B39:B10038,"";"",0,1)"),"C#")</f>
        <v>C#</v>
      </c>
      <c r="C39" s="4" t="str">
        <f>IFERROR(__xludf.DUMMYFUNCTION("""COMPUTED_VALUE"""),"JavaScript")</f>
        <v>JavaScript</v>
      </c>
      <c r="D39" s="4" t="str">
        <f>IFERROR(__xludf.DUMMYFUNCTION("""COMPUTED_VALUE"""),"SQL")</f>
        <v>SQL</v>
      </c>
      <c r="E39" s="4" t="str">
        <f>IFERROR(__xludf.DUMMYFUNCTION("""COMPUTED_VALUE"""),"TypeScript")</f>
        <v>TypeScript</v>
      </c>
    </row>
    <row r="40">
      <c r="A40" s="3">
        <v>39.0</v>
      </c>
      <c r="B40" s="4" t="str">
        <f>IFERROR(__xludf.DUMMYFUNCTION("SPLIT(IMPORTRANGE!B40:B10039,"";"",0,1)"),"C#")</f>
        <v>C#</v>
      </c>
      <c r="C40" s="4" t="str">
        <f>IFERROR(__xludf.DUMMYFUNCTION("""COMPUTED_VALUE"""),"HTML/CSS")</f>
        <v>HTML/CSS</v>
      </c>
    </row>
    <row r="41">
      <c r="A41" s="3">
        <v>40.0</v>
      </c>
      <c r="B41" s="4" t="str">
        <f>IFERROR(__xludf.DUMMYFUNCTION("SPLIT(IMPORTRANGE!B41:B10040,"";"",0,1)"),"Bash/Shell/PowerShell")</f>
        <v>Bash/Shell/PowerShell</v>
      </c>
      <c r="C41" s="4" t="str">
        <f>IFERROR(__xludf.DUMMYFUNCTION("""COMPUTED_VALUE"""),"C")</f>
        <v>C</v>
      </c>
      <c r="D41" s="4" t="str">
        <f>IFERROR(__xludf.DUMMYFUNCTION("""COMPUTED_VALUE"""),"C++")</f>
        <v>C++</v>
      </c>
      <c r="E41" s="4" t="str">
        <f>IFERROR(__xludf.DUMMYFUNCTION("""COMPUTED_VALUE"""),"HTML/CSS")</f>
        <v>HTML/CSS</v>
      </c>
      <c r="F41" s="4" t="str">
        <f>IFERROR(__xludf.DUMMYFUNCTION("""COMPUTED_VALUE"""),"Java")</f>
        <v>Java</v>
      </c>
      <c r="G41" s="4" t="str">
        <f>IFERROR(__xludf.DUMMYFUNCTION("""COMPUTED_VALUE"""),"JavaScript")</f>
        <v>JavaScript</v>
      </c>
      <c r="H41" s="4" t="str">
        <f>IFERROR(__xludf.DUMMYFUNCTION("""COMPUTED_VALUE"""),"SQL")</f>
        <v>SQL</v>
      </c>
    </row>
    <row r="42">
      <c r="A42" s="3">
        <v>41.0</v>
      </c>
      <c r="B42" s="4" t="str">
        <f>IFERROR(__xludf.DUMMYFUNCTION("SPLIT(IMPORTRANGE!B42:B10041,"";"",0,1)"),"HTML/CSS")</f>
        <v>HTML/CSS</v>
      </c>
      <c r="C42" s="4" t="str">
        <f>IFERROR(__xludf.DUMMYFUNCTION("""COMPUTED_VALUE"""),"JavaScript")</f>
        <v>JavaScript</v>
      </c>
      <c r="D42" s="4" t="str">
        <f>IFERROR(__xludf.DUMMYFUNCTION("""COMPUTED_VALUE"""),"PHP")</f>
        <v>PHP</v>
      </c>
      <c r="E42" s="4" t="str">
        <f>IFERROR(__xludf.DUMMYFUNCTION("""COMPUTED_VALUE"""),"TypeScript")</f>
        <v>TypeScript</v>
      </c>
    </row>
    <row r="43">
      <c r="A43" s="3">
        <v>42.0</v>
      </c>
      <c r="B43" s="4" t="str">
        <f>IFERROR(__xludf.DUMMYFUNCTION("SPLIT(IMPORTRANGE!B43:B10042,"";"",0,1)"),"C++")</f>
        <v>C++</v>
      </c>
      <c r="C43" s="4" t="str">
        <f>IFERROR(__xludf.DUMMYFUNCTION("""COMPUTED_VALUE"""),"C#")</f>
        <v>C#</v>
      </c>
      <c r="D43" s="4" t="str">
        <f>IFERROR(__xludf.DUMMYFUNCTION("""COMPUTED_VALUE"""),"HTML/CSS")</f>
        <v>HTML/CSS</v>
      </c>
      <c r="E43" s="4" t="str">
        <f>IFERROR(__xludf.DUMMYFUNCTION("""COMPUTED_VALUE"""),"Java")</f>
        <v>Java</v>
      </c>
      <c r="F43" s="4" t="str">
        <f>IFERROR(__xludf.DUMMYFUNCTION("""COMPUTED_VALUE"""),"JavaScript")</f>
        <v>JavaScript</v>
      </c>
      <c r="G43" s="4" t="str">
        <f>IFERROR(__xludf.DUMMYFUNCTION("""COMPUTED_VALUE"""),"Objective-C")</f>
        <v>Objective-C</v>
      </c>
      <c r="H43" s="4" t="str">
        <f>IFERROR(__xludf.DUMMYFUNCTION("""COMPUTED_VALUE"""),"SQL")</f>
        <v>SQL</v>
      </c>
    </row>
    <row r="44">
      <c r="A44" s="3">
        <v>43.0</v>
      </c>
      <c r="B44" s="4" t="str">
        <f>IFERROR(__xludf.DUMMYFUNCTION("SPLIT(IMPORTRANGE!B44:B10043,"";"",0,1)"),"Bash/Shell/PowerShell")</f>
        <v>Bash/Shell/PowerShell</v>
      </c>
      <c r="C44" s="4" t="str">
        <f>IFERROR(__xludf.DUMMYFUNCTION("""COMPUTED_VALUE"""),"C#")</f>
        <v>C#</v>
      </c>
      <c r="D44" s="4" t="str">
        <f>IFERROR(__xludf.DUMMYFUNCTION("""COMPUTED_VALUE"""),"HTML/CSS")</f>
        <v>HTML/CSS</v>
      </c>
      <c r="E44" s="4" t="str">
        <f>IFERROR(__xludf.DUMMYFUNCTION("""COMPUTED_VALUE"""),"Java")</f>
        <v>Java</v>
      </c>
      <c r="F44" s="4" t="str">
        <f>IFERROR(__xludf.DUMMYFUNCTION("""COMPUTED_VALUE"""),"JavaScript")</f>
        <v>JavaScript</v>
      </c>
      <c r="G44" s="4" t="str">
        <f>IFERROR(__xludf.DUMMYFUNCTION("""COMPUTED_VALUE"""),"SQL")</f>
        <v>SQL</v>
      </c>
      <c r="H44" s="4" t="str">
        <f>IFERROR(__xludf.DUMMYFUNCTION("""COMPUTED_VALUE"""),"TypeScript")</f>
        <v>TypeScript</v>
      </c>
      <c r="I44" s="4" t="str">
        <f>IFERROR(__xludf.DUMMYFUNCTION("""COMPUTED_VALUE"""),"WebAssembly")</f>
        <v>WebAssembly</v>
      </c>
    </row>
    <row r="45">
      <c r="A45" s="3">
        <v>44.0</v>
      </c>
      <c r="B45" s="4" t="str">
        <f>IFERROR(__xludf.DUMMYFUNCTION("SPLIT(IMPORTRANGE!B45:B10044,"";"",0,1)"),"Python")</f>
        <v>Python</v>
      </c>
    </row>
    <row r="46">
      <c r="A46" s="3">
        <v>45.0</v>
      </c>
      <c r="B46" s="4" t="str">
        <f>IFERROR(__xludf.DUMMYFUNCTION("SPLIT(IMPORTRANGE!B46:B10045,"";"",0,1)"),"Bash/Shell/PowerShell")</f>
        <v>Bash/Shell/PowerShell</v>
      </c>
      <c r="C46" s="4" t="str">
        <f>IFERROR(__xludf.DUMMYFUNCTION("""COMPUTED_VALUE"""),"C")</f>
        <v>C</v>
      </c>
      <c r="D46" s="4" t="str">
        <f>IFERROR(__xludf.DUMMYFUNCTION("""COMPUTED_VALUE"""),"C#")</f>
        <v>C#</v>
      </c>
      <c r="E46" s="4" t="str">
        <f>IFERROR(__xludf.DUMMYFUNCTION("""COMPUTED_VALUE"""),"HTML/CSS")</f>
        <v>HTML/CSS</v>
      </c>
      <c r="F46" s="4" t="str">
        <f>IFERROR(__xludf.DUMMYFUNCTION("""COMPUTED_VALUE"""),"JavaScript")</f>
        <v>JavaScript</v>
      </c>
      <c r="G46" s="4" t="str">
        <f>IFERROR(__xludf.DUMMYFUNCTION("""COMPUTED_VALUE"""),"PHP")</f>
        <v>PHP</v>
      </c>
      <c r="H46" s="4" t="str">
        <f>IFERROR(__xludf.DUMMYFUNCTION("""COMPUTED_VALUE"""),"Python")</f>
        <v>Python</v>
      </c>
      <c r="I46" s="4" t="str">
        <f>IFERROR(__xludf.DUMMYFUNCTION("""COMPUTED_VALUE"""),"SQL")</f>
        <v>SQL</v>
      </c>
      <c r="J46" s="4" t="str">
        <f>IFERROR(__xludf.DUMMYFUNCTION("""COMPUTED_VALUE"""),"Other(s):")</f>
        <v>Other(s):</v>
      </c>
    </row>
    <row r="47">
      <c r="A47" s="3">
        <v>46.0</v>
      </c>
      <c r="B47" s="4" t="str">
        <f>IFERROR(__xludf.DUMMYFUNCTION("SPLIT(IMPORTRANGE!B47:B10046,"";"",0,1)"),"Java")</f>
        <v>Java</v>
      </c>
      <c r="C47" s="4" t="str">
        <f>IFERROR(__xludf.DUMMYFUNCTION("""COMPUTED_VALUE"""),"PHP")</f>
        <v>PHP</v>
      </c>
      <c r="D47" s="4" t="str">
        <f>IFERROR(__xludf.DUMMYFUNCTION("""COMPUTED_VALUE"""),"Ruby")</f>
        <v>Ruby</v>
      </c>
    </row>
    <row r="48">
      <c r="A48" s="3">
        <v>47.0</v>
      </c>
      <c r="B48" s="4" t="str">
        <f>IFERROR(__xludf.DUMMYFUNCTION("SPLIT(IMPORTRANGE!B48:B10047,"";"",0,1)"),"HTML/CSS")</f>
        <v>HTML/CSS</v>
      </c>
      <c r="C48" s="4" t="str">
        <f>IFERROR(__xludf.DUMMYFUNCTION("""COMPUTED_VALUE"""),"PHP")</f>
        <v>PHP</v>
      </c>
      <c r="D48" s="4" t="str">
        <f>IFERROR(__xludf.DUMMYFUNCTION("""COMPUTED_VALUE"""),"SQL")</f>
        <v>SQL</v>
      </c>
    </row>
    <row r="49">
      <c r="A49" s="3">
        <v>48.0</v>
      </c>
      <c r="B49" s="4" t="str">
        <f>IFERROR(__xludf.DUMMYFUNCTION("SPLIT(IMPORTRANGE!B49:B10048,"";"",0,1)"),"Bash/Shell/PowerShell")</f>
        <v>Bash/Shell/PowerShell</v>
      </c>
      <c r="C49" s="4" t="str">
        <f>IFERROR(__xludf.DUMMYFUNCTION("""COMPUTED_VALUE"""),"HTML/CSS")</f>
        <v>HTML/CSS</v>
      </c>
      <c r="D49" s="4" t="str">
        <f>IFERROR(__xludf.DUMMYFUNCTION("""COMPUTED_VALUE"""),"Java")</f>
        <v>Java</v>
      </c>
      <c r="E49" s="4" t="str">
        <f>IFERROR(__xludf.DUMMYFUNCTION("""COMPUTED_VALUE"""),"JavaScript")</f>
        <v>JavaScript</v>
      </c>
      <c r="F49" s="4" t="str">
        <f>IFERROR(__xludf.DUMMYFUNCTION("""COMPUTED_VALUE"""),"PHP")</f>
        <v>PHP</v>
      </c>
      <c r="G49" s="4" t="str">
        <f>IFERROR(__xludf.DUMMYFUNCTION("""COMPUTED_VALUE"""),"Python")</f>
        <v>Python</v>
      </c>
      <c r="H49" s="4" t="str">
        <f>IFERROR(__xludf.DUMMYFUNCTION("""COMPUTED_VALUE"""),"SQL")</f>
        <v>SQL</v>
      </c>
      <c r="I49" s="4" t="str">
        <f>IFERROR(__xludf.DUMMYFUNCTION("""COMPUTED_VALUE"""),"TypeScript")</f>
        <v>TypeScript</v>
      </c>
    </row>
    <row r="50">
      <c r="A50" s="3">
        <v>49.0</v>
      </c>
      <c r="B50" s="4" t="str">
        <f>IFERROR(__xludf.DUMMYFUNCTION("SPLIT(IMPORTRANGE!B50:B10049,"";"",0,1)"),"Bash/Shell/PowerShell")</f>
        <v>Bash/Shell/PowerShell</v>
      </c>
      <c r="C50" s="4" t="str">
        <f>IFERROR(__xludf.DUMMYFUNCTION("""COMPUTED_VALUE"""),"C")</f>
        <v>C</v>
      </c>
      <c r="D50" s="4" t="str">
        <f>IFERROR(__xludf.DUMMYFUNCTION("""COMPUTED_VALUE"""),"C++")</f>
        <v>C++</v>
      </c>
      <c r="E50" s="4" t="str">
        <f>IFERROR(__xludf.DUMMYFUNCTION("""COMPUTED_VALUE"""),"HTML/CSS")</f>
        <v>HTML/CSS</v>
      </c>
      <c r="F50" s="4" t="str">
        <f>IFERROR(__xludf.DUMMYFUNCTION("""COMPUTED_VALUE"""),"Java")</f>
        <v>Java</v>
      </c>
      <c r="G50" s="4" t="str">
        <f>IFERROR(__xludf.DUMMYFUNCTION("""COMPUTED_VALUE"""),"JavaScript")</f>
        <v>JavaScript</v>
      </c>
      <c r="H50" s="4" t="str">
        <f>IFERROR(__xludf.DUMMYFUNCTION("""COMPUTED_VALUE"""),"PHP")</f>
        <v>PHP</v>
      </c>
      <c r="I50" s="4" t="str">
        <f>IFERROR(__xludf.DUMMYFUNCTION("""COMPUTED_VALUE"""),"Python")</f>
        <v>Python</v>
      </c>
      <c r="J50" s="4" t="str">
        <f>IFERROR(__xludf.DUMMYFUNCTION("""COMPUTED_VALUE"""),"SQL")</f>
        <v>SQL</v>
      </c>
    </row>
    <row r="51">
      <c r="A51" s="3">
        <v>50.0</v>
      </c>
      <c r="B51" s="4" t="str">
        <f>IFERROR(__xludf.DUMMYFUNCTION("SPLIT(IMPORTRANGE!B51:B10050,"";"",0,1)"),"Bash/Shell/PowerShell")</f>
        <v>Bash/Shell/PowerShell</v>
      </c>
      <c r="C51" s="4" t="str">
        <f>IFERROR(__xludf.DUMMYFUNCTION("""COMPUTED_VALUE"""),"C++")</f>
        <v>C++</v>
      </c>
      <c r="D51" s="4" t="str">
        <f>IFERROR(__xludf.DUMMYFUNCTION("""COMPUTED_VALUE"""),"HTML/CSS")</f>
        <v>HTML/CSS</v>
      </c>
      <c r="E51" s="4" t="str">
        <f>IFERROR(__xludf.DUMMYFUNCTION("""COMPUTED_VALUE"""),"Java")</f>
        <v>Java</v>
      </c>
      <c r="F51" s="4" t="str">
        <f>IFERROR(__xludf.DUMMYFUNCTION("""COMPUTED_VALUE"""),"JavaScript")</f>
        <v>JavaScript</v>
      </c>
      <c r="G51" s="4" t="str">
        <f>IFERROR(__xludf.DUMMYFUNCTION("""COMPUTED_VALUE"""),"Python")</f>
        <v>Python</v>
      </c>
      <c r="H51" s="4" t="str">
        <f>IFERROR(__xludf.DUMMYFUNCTION("""COMPUTED_VALUE"""),"R")</f>
        <v>R</v>
      </c>
      <c r="I51" s="4" t="str">
        <f>IFERROR(__xludf.DUMMYFUNCTION("""COMPUTED_VALUE"""),"TypeScript")</f>
        <v>TypeScript</v>
      </c>
    </row>
    <row r="52">
      <c r="A52" s="3">
        <v>51.0</v>
      </c>
      <c r="B52" s="4" t="str">
        <f>IFERROR(__xludf.DUMMYFUNCTION("SPLIT(IMPORTRANGE!B52:B10051,"";"",0,1)"),"Bash/Shell/PowerShell")</f>
        <v>Bash/Shell/PowerShell</v>
      </c>
      <c r="C52" s="4" t="str">
        <f>IFERROR(__xludf.DUMMYFUNCTION("""COMPUTED_VALUE"""),"C")</f>
        <v>C</v>
      </c>
      <c r="D52" s="4" t="str">
        <f>IFERROR(__xludf.DUMMYFUNCTION("""COMPUTED_VALUE"""),"C++")</f>
        <v>C++</v>
      </c>
      <c r="E52" s="4" t="str">
        <f>IFERROR(__xludf.DUMMYFUNCTION("""COMPUTED_VALUE"""),"Elixir")</f>
        <v>Elixir</v>
      </c>
      <c r="F52" s="4" t="str">
        <f>IFERROR(__xludf.DUMMYFUNCTION("""COMPUTED_VALUE"""),"Erlang")</f>
        <v>Erlang</v>
      </c>
      <c r="G52" s="4" t="str">
        <f>IFERROR(__xludf.DUMMYFUNCTION("""COMPUTED_VALUE"""),"Go")</f>
        <v>Go</v>
      </c>
      <c r="H52" s="4" t="str">
        <f>IFERROR(__xludf.DUMMYFUNCTION("""COMPUTED_VALUE"""),"HTML/CSS")</f>
        <v>HTML/CSS</v>
      </c>
      <c r="I52" s="4" t="str">
        <f>IFERROR(__xludf.DUMMYFUNCTION("""COMPUTED_VALUE"""),"Java")</f>
        <v>Java</v>
      </c>
      <c r="J52" s="4" t="str">
        <f>IFERROR(__xludf.DUMMYFUNCTION("""COMPUTED_VALUE"""),"JavaScript")</f>
        <v>JavaScript</v>
      </c>
      <c r="K52" s="4" t="str">
        <f>IFERROR(__xludf.DUMMYFUNCTION("""COMPUTED_VALUE"""),"Kotlin")</f>
        <v>Kotlin</v>
      </c>
      <c r="L52" s="4" t="str">
        <f>IFERROR(__xludf.DUMMYFUNCTION("""COMPUTED_VALUE"""),"Python")</f>
        <v>Python</v>
      </c>
      <c r="M52" s="4" t="str">
        <f>IFERROR(__xludf.DUMMYFUNCTION("""COMPUTED_VALUE"""),"Ruby")</f>
        <v>Ruby</v>
      </c>
      <c r="N52" s="4" t="str">
        <f>IFERROR(__xludf.DUMMYFUNCTION("""COMPUTED_VALUE"""),"Rust")</f>
        <v>Rust</v>
      </c>
      <c r="O52" s="4" t="str">
        <f>IFERROR(__xludf.DUMMYFUNCTION("""COMPUTED_VALUE"""),"SQL")</f>
        <v>SQL</v>
      </c>
      <c r="P52" s="4" t="str">
        <f>IFERROR(__xludf.DUMMYFUNCTION("""COMPUTED_VALUE"""),"TypeScript")</f>
        <v>TypeScript</v>
      </c>
    </row>
    <row r="53">
      <c r="A53" s="3">
        <v>52.0</v>
      </c>
      <c r="B53" s="4" t="str">
        <f>IFERROR(__xludf.DUMMYFUNCTION("SPLIT(IMPORTRANGE!B53:B10052,"";"",0,1)"),"Bash/Shell/PowerShell")</f>
        <v>Bash/Shell/PowerShell</v>
      </c>
      <c r="C53" s="4" t="str">
        <f>IFERROR(__xludf.DUMMYFUNCTION("""COMPUTED_VALUE"""),"HTML/CSS")</f>
        <v>HTML/CSS</v>
      </c>
      <c r="D53" s="4" t="str">
        <f>IFERROR(__xludf.DUMMYFUNCTION("""COMPUTED_VALUE"""),"Java")</f>
        <v>Java</v>
      </c>
      <c r="E53" s="4" t="str">
        <f>IFERROR(__xludf.DUMMYFUNCTION("""COMPUTED_VALUE"""),"JavaScript")</f>
        <v>JavaScript</v>
      </c>
      <c r="F53" s="4" t="str">
        <f>IFERROR(__xludf.DUMMYFUNCTION("""COMPUTED_VALUE"""),"PHP")</f>
        <v>PHP</v>
      </c>
      <c r="G53" s="4" t="str">
        <f>IFERROR(__xludf.DUMMYFUNCTION("""COMPUTED_VALUE"""),"SQL")</f>
        <v>SQL</v>
      </c>
      <c r="H53" s="4" t="str">
        <f>IFERROR(__xludf.DUMMYFUNCTION("""COMPUTED_VALUE"""),"TypeScript")</f>
        <v>TypeScript</v>
      </c>
    </row>
    <row r="54">
      <c r="A54" s="3">
        <v>53.0</v>
      </c>
      <c r="B54" s="4" t="str">
        <f>IFERROR(__xludf.DUMMYFUNCTION("SPLIT(IMPORTRANGE!B54:B10053,"";"",0,1)"),"Bash/Shell/PowerShell")</f>
        <v>Bash/Shell/PowerShell</v>
      </c>
      <c r="C54" s="4" t="str">
        <f>IFERROR(__xludf.DUMMYFUNCTION("""COMPUTED_VALUE"""),"HTML/CSS")</f>
        <v>HTML/CSS</v>
      </c>
      <c r="D54" s="4" t="str">
        <f>IFERROR(__xludf.DUMMYFUNCTION("""COMPUTED_VALUE"""),"JavaScript")</f>
        <v>JavaScript</v>
      </c>
      <c r="E54" s="4" t="str">
        <f>IFERROR(__xludf.DUMMYFUNCTION("""COMPUTED_VALUE"""),"Python")</f>
        <v>Python</v>
      </c>
    </row>
    <row r="55">
      <c r="A55" s="3">
        <v>54.0</v>
      </c>
      <c r="B55" s="4" t="str">
        <f>IFERROR(__xludf.DUMMYFUNCTION("SPLIT(IMPORTRANGE!B55:B10054,"";"",0,1)"),"Java")</f>
        <v>Java</v>
      </c>
      <c r="C55" s="4" t="str">
        <f>IFERROR(__xludf.DUMMYFUNCTION("""COMPUTED_VALUE"""),"Python")</f>
        <v>Python</v>
      </c>
      <c r="D55" s="4" t="str">
        <f>IFERROR(__xludf.DUMMYFUNCTION("""COMPUTED_VALUE"""),"SQL")</f>
        <v>SQL</v>
      </c>
    </row>
    <row r="56">
      <c r="A56" s="3">
        <v>55.0</v>
      </c>
      <c r="B56" s="4" t="str">
        <f>IFERROR(__xludf.DUMMYFUNCTION("SPLIT(IMPORTRANGE!B56:B10055,"";"",0,1)"),"Bash/Shell/PowerShell")</f>
        <v>Bash/Shell/PowerShell</v>
      </c>
      <c r="C56" s="4" t="str">
        <f>IFERROR(__xludf.DUMMYFUNCTION("""COMPUTED_VALUE"""),"HTML/CSS")</f>
        <v>HTML/CSS</v>
      </c>
      <c r="D56" s="4" t="str">
        <f>IFERROR(__xludf.DUMMYFUNCTION("""COMPUTED_VALUE"""),"Java")</f>
        <v>Java</v>
      </c>
      <c r="E56" s="4" t="str">
        <f>IFERROR(__xludf.DUMMYFUNCTION("""COMPUTED_VALUE"""),"SQL")</f>
        <v>SQL</v>
      </c>
    </row>
    <row r="57">
      <c r="A57" s="3">
        <v>56.0</v>
      </c>
      <c r="B57" s="4" t="str">
        <f>IFERROR(__xludf.DUMMYFUNCTION("SPLIT(IMPORTRANGE!B57:B10056,"";"",0,1)"),"JavaScript")</f>
        <v>JavaScript</v>
      </c>
      <c r="C57" s="4" t="str">
        <f>IFERROR(__xludf.DUMMYFUNCTION("""COMPUTED_VALUE"""),"Python")</f>
        <v>Python</v>
      </c>
    </row>
    <row r="58">
      <c r="A58" s="3">
        <v>57.0</v>
      </c>
      <c r="B58" s="4" t="str">
        <f>IFERROR(__xludf.DUMMYFUNCTION("SPLIT(IMPORTRANGE!B58:B10057,"";"",0,1)"),"C#")</f>
        <v>C#</v>
      </c>
      <c r="C58" s="4" t="str">
        <f>IFERROR(__xludf.DUMMYFUNCTION("""COMPUTED_VALUE"""),"Java")</f>
        <v>Java</v>
      </c>
      <c r="D58" s="4" t="str">
        <f>IFERROR(__xludf.DUMMYFUNCTION("""COMPUTED_VALUE"""),"SQL")</f>
        <v>SQL</v>
      </c>
    </row>
    <row r="59">
      <c r="A59" s="3">
        <v>58.0</v>
      </c>
      <c r="B59" s="4" t="str">
        <f>IFERROR(__xludf.DUMMYFUNCTION("SPLIT(IMPORTRANGE!B59:B10058,"";"",0,1)"),"HTML/CSS")</f>
        <v>HTML/CSS</v>
      </c>
      <c r="C59" s="4" t="str">
        <f>IFERROR(__xludf.DUMMYFUNCTION("""COMPUTED_VALUE"""),"JavaScript")</f>
        <v>JavaScript</v>
      </c>
      <c r="D59" s="4" t="str">
        <f>IFERROR(__xludf.DUMMYFUNCTION("""COMPUTED_VALUE"""),"PHP")</f>
        <v>PHP</v>
      </c>
      <c r="E59" s="4" t="str">
        <f>IFERROR(__xludf.DUMMYFUNCTION("""COMPUTED_VALUE"""),"SQL")</f>
        <v>SQL</v>
      </c>
    </row>
    <row r="60">
      <c r="A60" s="3">
        <v>59.0</v>
      </c>
      <c r="B60" s="4" t="str">
        <f>IFERROR(__xludf.DUMMYFUNCTION("SPLIT(IMPORTRANGE!B60:B10059,"";"",0,1)"),"Bash/Shell/PowerShell")</f>
        <v>Bash/Shell/PowerShell</v>
      </c>
      <c r="C60" s="4" t="str">
        <f>IFERROR(__xludf.DUMMYFUNCTION("""COMPUTED_VALUE"""),"Go")</f>
        <v>Go</v>
      </c>
      <c r="D60" s="4" t="str">
        <f>IFERROR(__xludf.DUMMYFUNCTION("""COMPUTED_VALUE"""),"JavaScript")</f>
        <v>JavaScript</v>
      </c>
      <c r="E60" s="4" t="str">
        <f>IFERROR(__xludf.DUMMYFUNCTION("""COMPUTED_VALUE"""),"PHP")</f>
        <v>PHP</v>
      </c>
      <c r="F60" s="4" t="str">
        <f>IFERROR(__xludf.DUMMYFUNCTION("""COMPUTED_VALUE"""),"Python")</f>
        <v>Python</v>
      </c>
      <c r="G60" s="4" t="str">
        <f>IFERROR(__xludf.DUMMYFUNCTION("""COMPUTED_VALUE"""),"Ruby")</f>
        <v>Ruby</v>
      </c>
      <c r="H60" s="4" t="str">
        <f>IFERROR(__xludf.DUMMYFUNCTION("""COMPUTED_VALUE"""),"SQL")</f>
        <v>SQL</v>
      </c>
    </row>
    <row r="61">
      <c r="A61" s="3">
        <v>60.0</v>
      </c>
      <c r="B61" s="4" t="str">
        <f>IFERROR(__xludf.DUMMYFUNCTION("SPLIT(IMPORTRANGE!B61:B10060,"";"",0,1)"),"C++")</f>
        <v>C++</v>
      </c>
      <c r="C61" s="4" t="str">
        <f>IFERROR(__xludf.DUMMYFUNCTION("""COMPUTED_VALUE"""),"C#")</f>
        <v>C#</v>
      </c>
      <c r="D61" s="4" t="str">
        <f>IFERROR(__xludf.DUMMYFUNCTION("""COMPUTED_VALUE"""),"HTML/CSS")</f>
        <v>HTML/CSS</v>
      </c>
      <c r="E61" s="4" t="str">
        <f>IFERROR(__xludf.DUMMYFUNCTION("""COMPUTED_VALUE"""),"JavaScript")</f>
        <v>JavaScript</v>
      </c>
      <c r="F61" s="4" t="str">
        <f>IFERROR(__xludf.DUMMYFUNCTION("""COMPUTED_VALUE"""),"PHP")</f>
        <v>PHP</v>
      </c>
      <c r="G61" s="4" t="str">
        <f>IFERROR(__xludf.DUMMYFUNCTION("""COMPUTED_VALUE"""),"Python")</f>
        <v>Python</v>
      </c>
      <c r="H61" s="4" t="str">
        <f>IFERROR(__xludf.DUMMYFUNCTION("""COMPUTED_VALUE"""),"SQL")</f>
        <v>SQL</v>
      </c>
      <c r="I61" s="4" t="str">
        <f>IFERROR(__xludf.DUMMYFUNCTION("""COMPUTED_VALUE"""),"VBA")</f>
        <v>VBA</v>
      </c>
    </row>
    <row r="62">
      <c r="A62" s="3">
        <v>61.0</v>
      </c>
      <c r="B62" s="4" t="str">
        <f>IFERROR(__xludf.DUMMYFUNCTION("SPLIT(IMPORTRANGE!B62:B10061,"";"",0,1)"),"Bash/Shell/PowerShell")</f>
        <v>Bash/Shell/PowerShell</v>
      </c>
      <c r="C62" s="4" t="str">
        <f>IFERROR(__xludf.DUMMYFUNCTION("""COMPUTED_VALUE"""),"C++")</f>
        <v>C++</v>
      </c>
      <c r="D62" s="4" t="str">
        <f>IFERROR(__xludf.DUMMYFUNCTION("""COMPUTED_VALUE"""),"Go")</f>
        <v>Go</v>
      </c>
      <c r="E62" s="4" t="str">
        <f>IFERROR(__xludf.DUMMYFUNCTION("""COMPUTED_VALUE"""),"HTML/CSS")</f>
        <v>HTML/CSS</v>
      </c>
      <c r="F62" s="4" t="str">
        <f>IFERROR(__xludf.DUMMYFUNCTION("""COMPUTED_VALUE"""),"Java")</f>
        <v>Java</v>
      </c>
      <c r="G62" s="4" t="str">
        <f>IFERROR(__xludf.DUMMYFUNCTION("""COMPUTED_VALUE"""),"JavaScript")</f>
        <v>JavaScript</v>
      </c>
      <c r="H62" s="4" t="str">
        <f>IFERROR(__xludf.DUMMYFUNCTION("""COMPUTED_VALUE"""),"Kotlin")</f>
        <v>Kotlin</v>
      </c>
      <c r="I62" s="4" t="str">
        <f>IFERROR(__xludf.DUMMYFUNCTION("""COMPUTED_VALUE"""),"PHP")</f>
        <v>PHP</v>
      </c>
      <c r="J62" s="4" t="str">
        <f>IFERROR(__xludf.DUMMYFUNCTION("""COMPUTED_VALUE"""),"Python")</f>
        <v>Python</v>
      </c>
      <c r="K62" s="4" t="str">
        <f>IFERROR(__xludf.DUMMYFUNCTION("""COMPUTED_VALUE"""),"Ruby")</f>
        <v>Ruby</v>
      </c>
      <c r="L62" s="4" t="str">
        <f>IFERROR(__xludf.DUMMYFUNCTION("""COMPUTED_VALUE"""),"SQL")</f>
        <v>SQL</v>
      </c>
      <c r="M62" s="4" t="str">
        <f>IFERROR(__xludf.DUMMYFUNCTION("""COMPUTED_VALUE"""),"TypeScript")</f>
        <v>TypeScript</v>
      </c>
      <c r="N62" s="4" t="str">
        <f>IFERROR(__xludf.DUMMYFUNCTION("""COMPUTED_VALUE"""),"VBA")</f>
        <v>VBA</v>
      </c>
    </row>
    <row r="63">
      <c r="A63" s="3">
        <v>62.0</v>
      </c>
      <c r="B63" s="4" t="str">
        <f>IFERROR(__xludf.DUMMYFUNCTION("SPLIT(IMPORTRANGE!B63:B10062,"";"",0,1)"),"Bash/Shell/PowerShell")</f>
        <v>Bash/Shell/PowerShell</v>
      </c>
      <c r="C63" s="4" t="str">
        <f>IFERROR(__xludf.DUMMYFUNCTION("""COMPUTED_VALUE"""),"Clojure")</f>
        <v>Clojure</v>
      </c>
      <c r="D63" s="4" t="str">
        <f>IFERROR(__xludf.DUMMYFUNCTION("""COMPUTED_VALUE"""),"Java")</f>
        <v>Java</v>
      </c>
      <c r="E63" s="4" t="str">
        <f>IFERROR(__xludf.DUMMYFUNCTION("""COMPUTED_VALUE"""),"Python")</f>
        <v>Python</v>
      </c>
      <c r="F63" s="4" t="str">
        <f>IFERROR(__xludf.DUMMYFUNCTION("""COMPUTED_VALUE"""),"Other(s):")</f>
        <v>Other(s):</v>
      </c>
    </row>
    <row r="64">
      <c r="A64" s="3">
        <v>63.0</v>
      </c>
      <c r="B64" s="4" t="str">
        <f>IFERROR(__xludf.DUMMYFUNCTION("SPLIT(IMPORTRANGE!B64:B10063,"";"",0,1)"),"Bash/Shell/PowerShell")</f>
        <v>Bash/Shell/PowerShell</v>
      </c>
      <c r="C64" s="4" t="str">
        <f>IFERROR(__xludf.DUMMYFUNCTION("""COMPUTED_VALUE"""),"C")</f>
        <v>C</v>
      </c>
      <c r="D64" s="4" t="str">
        <f>IFERROR(__xludf.DUMMYFUNCTION("""COMPUTED_VALUE"""),"C++")</f>
        <v>C++</v>
      </c>
      <c r="E64" s="4" t="str">
        <f>IFERROR(__xludf.DUMMYFUNCTION("""COMPUTED_VALUE"""),"C#")</f>
        <v>C#</v>
      </c>
    </row>
    <row r="65">
      <c r="A65" s="3">
        <v>64.0</v>
      </c>
      <c r="B65" s="4" t="str">
        <f>IFERROR(__xludf.DUMMYFUNCTION("SPLIT(IMPORTRANGE!B65:B10064,"";"",0,1)"),"Assembly")</f>
        <v>Assembly</v>
      </c>
      <c r="C65" s="4" t="str">
        <f>IFERROR(__xludf.DUMMYFUNCTION("""COMPUTED_VALUE"""),"C")</f>
        <v>C</v>
      </c>
      <c r="D65" s="4" t="str">
        <f>IFERROR(__xludf.DUMMYFUNCTION("""COMPUTED_VALUE"""),"C++")</f>
        <v>C++</v>
      </c>
      <c r="E65" s="4" t="str">
        <f>IFERROR(__xludf.DUMMYFUNCTION("""COMPUTED_VALUE"""),"C#")</f>
        <v>C#</v>
      </c>
      <c r="F65" s="4" t="str">
        <f>IFERROR(__xludf.DUMMYFUNCTION("""COMPUTED_VALUE"""),"HTML/CSS")</f>
        <v>HTML/CSS</v>
      </c>
      <c r="G65" s="4" t="str">
        <f>IFERROR(__xludf.DUMMYFUNCTION("""COMPUTED_VALUE"""),"Java")</f>
        <v>Java</v>
      </c>
    </row>
    <row r="66">
      <c r="A66" s="3">
        <v>65.0</v>
      </c>
      <c r="B66" s="4" t="str">
        <f>IFERROR(__xludf.DUMMYFUNCTION("SPLIT(IMPORTRANGE!B66:B10065,"";"",0,1)"),"Clojure")</f>
        <v>Clojure</v>
      </c>
      <c r="C66" s="4" t="str">
        <f>IFERROR(__xludf.DUMMYFUNCTION("""COMPUTED_VALUE"""),"Go")</f>
        <v>Go</v>
      </c>
      <c r="D66" s="4" t="str">
        <f>IFERROR(__xludf.DUMMYFUNCTION("""COMPUTED_VALUE"""),"HTML/CSS")</f>
        <v>HTML/CSS</v>
      </c>
      <c r="E66" s="4" t="str">
        <f>IFERROR(__xludf.DUMMYFUNCTION("""COMPUTED_VALUE"""),"Java")</f>
        <v>Java</v>
      </c>
      <c r="F66" s="4" t="str">
        <f>IFERROR(__xludf.DUMMYFUNCTION("""COMPUTED_VALUE"""),"JavaScript")</f>
        <v>JavaScript</v>
      </c>
      <c r="G66" s="4" t="str">
        <f>IFERROR(__xludf.DUMMYFUNCTION("""COMPUTED_VALUE"""),"R")</f>
        <v>R</v>
      </c>
      <c r="H66" s="4" t="str">
        <f>IFERROR(__xludf.DUMMYFUNCTION("""COMPUTED_VALUE"""),"SQL")</f>
        <v>SQL</v>
      </c>
    </row>
    <row r="67">
      <c r="A67" s="3">
        <v>66.0</v>
      </c>
      <c r="B67" s="4" t="str">
        <f>IFERROR(__xludf.DUMMYFUNCTION("SPLIT(IMPORTRANGE!B67:B10066,"";"",0,1)"),"C")</f>
        <v>C</v>
      </c>
      <c r="C67" s="4" t="str">
        <f>IFERROR(__xludf.DUMMYFUNCTION("""COMPUTED_VALUE"""),"C#")</f>
        <v>C#</v>
      </c>
      <c r="D67" s="4" t="str">
        <f>IFERROR(__xludf.DUMMYFUNCTION("""COMPUTED_VALUE"""),"HTML/CSS")</f>
        <v>HTML/CSS</v>
      </c>
      <c r="E67" s="4" t="str">
        <f>IFERROR(__xludf.DUMMYFUNCTION("""COMPUTED_VALUE"""),"Java")</f>
        <v>Java</v>
      </c>
      <c r="F67" s="4" t="str">
        <f>IFERROR(__xludf.DUMMYFUNCTION("""COMPUTED_VALUE"""),"JavaScript")</f>
        <v>JavaScript</v>
      </c>
      <c r="G67" s="4" t="str">
        <f>IFERROR(__xludf.DUMMYFUNCTION("""COMPUTED_VALUE"""),"PHP")</f>
        <v>PHP</v>
      </c>
      <c r="H67" s="4" t="str">
        <f>IFERROR(__xludf.DUMMYFUNCTION("""COMPUTED_VALUE"""),"Python")</f>
        <v>Python</v>
      </c>
      <c r="I67" s="4" t="str">
        <f>IFERROR(__xludf.DUMMYFUNCTION("""COMPUTED_VALUE"""),"SQL")</f>
        <v>SQL</v>
      </c>
      <c r="J67" s="4" t="str">
        <f>IFERROR(__xludf.DUMMYFUNCTION("""COMPUTED_VALUE"""),"VBA")</f>
        <v>VBA</v>
      </c>
    </row>
    <row r="68">
      <c r="A68" s="3">
        <v>67.0</v>
      </c>
      <c r="B68" s="4" t="str">
        <f>IFERROR(__xludf.DUMMYFUNCTION("SPLIT(IMPORTRANGE!B68:B10067,"";"",0,1)"),"HTML/CSS")</f>
        <v>HTML/CSS</v>
      </c>
      <c r="C68" s="4" t="str">
        <f>IFERROR(__xludf.DUMMYFUNCTION("""COMPUTED_VALUE"""),"Java")</f>
        <v>Java</v>
      </c>
      <c r="D68" s="4" t="str">
        <f>IFERROR(__xludf.DUMMYFUNCTION("""COMPUTED_VALUE"""),"JavaScript")</f>
        <v>JavaScript</v>
      </c>
      <c r="E68" s="4" t="str">
        <f>IFERROR(__xludf.DUMMYFUNCTION("""COMPUTED_VALUE"""),"Python")</f>
        <v>Python</v>
      </c>
    </row>
    <row r="69">
      <c r="A69" s="3">
        <v>68.0</v>
      </c>
      <c r="B69" s="4" t="str">
        <f>IFERROR(__xludf.DUMMYFUNCTION("SPLIT(IMPORTRANGE!B69:B10068,"";"",0,1)"),"C#")</f>
        <v>C#</v>
      </c>
      <c r="C69" s="4" t="str">
        <f>IFERROR(__xludf.DUMMYFUNCTION("""COMPUTED_VALUE"""),"HTML/CSS")</f>
        <v>HTML/CSS</v>
      </c>
      <c r="D69" s="4" t="str">
        <f>IFERROR(__xludf.DUMMYFUNCTION("""COMPUTED_VALUE"""),"Java")</f>
        <v>Java</v>
      </c>
      <c r="E69" s="4" t="str">
        <f>IFERROR(__xludf.DUMMYFUNCTION("""COMPUTED_VALUE"""),"JavaScript")</f>
        <v>JavaScript</v>
      </c>
      <c r="F69" s="4" t="str">
        <f>IFERROR(__xludf.DUMMYFUNCTION("""COMPUTED_VALUE"""),"Objective-C")</f>
        <v>Objective-C</v>
      </c>
      <c r="G69" s="4" t="str">
        <f>IFERROR(__xludf.DUMMYFUNCTION("""COMPUTED_VALUE"""),"SQL")</f>
        <v>SQL</v>
      </c>
      <c r="H69" s="4" t="str">
        <f>IFERROR(__xludf.DUMMYFUNCTION("""COMPUTED_VALUE"""),"TypeScript")</f>
        <v>TypeScript</v>
      </c>
    </row>
    <row r="70">
      <c r="A70" s="3">
        <v>69.0</v>
      </c>
      <c r="B70" s="4" t="str">
        <f>IFERROR(__xludf.DUMMYFUNCTION("SPLIT(IMPORTRANGE!B70:B10069,"";"",0,1)"),"C#")</f>
        <v>C#</v>
      </c>
      <c r="C70" s="4" t="str">
        <f>IFERROR(__xludf.DUMMYFUNCTION("""COMPUTED_VALUE"""),"HTML/CSS")</f>
        <v>HTML/CSS</v>
      </c>
      <c r="D70" s="4" t="str">
        <f>IFERROR(__xludf.DUMMYFUNCTION("""COMPUTED_VALUE"""),"JavaScript")</f>
        <v>JavaScript</v>
      </c>
      <c r="E70" s="4" t="str">
        <f>IFERROR(__xludf.DUMMYFUNCTION("""COMPUTED_VALUE"""),"SQL")</f>
        <v>SQL</v>
      </c>
    </row>
    <row r="71">
      <c r="A71" s="3">
        <v>70.0</v>
      </c>
      <c r="B71" s="4" t="str">
        <f>IFERROR(__xludf.DUMMYFUNCTION("SPLIT(IMPORTRANGE!B71:B10070,"";"",0,1)"),"HTML/CSS")</f>
        <v>HTML/CSS</v>
      </c>
      <c r="C71" s="4" t="str">
        <f>IFERROR(__xludf.DUMMYFUNCTION("""COMPUTED_VALUE"""),"JavaScript")</f>
        <v>JavaScript</v>
      </c>
      <c r="D71" s="4" t="str">
        <f>IFERROR(__xludf.DUMMYFUNCTION("""COMPUTED_VALUE"""),"PHP")</f>
        <v>PHP</v>
      </c>
      <c r="E71" s="4" t="str">
        <f>IFERROR(__xludf.DUMMYFUNCTION("""COMPUTED_VALUE"""),"Python")</f>
        <v>Python</v>
      </c>
      <c r="F71" s="4" t="str">
        <f>IFERROR(__xludf.DUMMYFUNCTION("""COMPUTED_VALUE"""),"SQL")</f>
        <v>SQL</v>
      </c>
      <c r="G71" s="4" t="str">
        <f>IFERROR(__xludf.DUMMYFUNCTION("""COMPUTED_VALUE"""),"VBA")</f>
        <v>VBA</v>
      </c>
    </row>
    <row r="72">
      <c r="A72" s="3">
        <v>71.0</v>
      </c>
      <c r="B72" s="4" t="str">
        <f>IFERROR(__xludf.DUMMYFUNCTION("SPLIT(IMPORTRANGE!B72:B10071,"";"",0,1)"),"C#")</f>
        <v>C#</v>
      </c>
      <c r="C72" s="4" t="str">
        <f>IFERROR(__xludf.DUMMYFUNCTION("""COMPUTED_VALUE"""),"HTML/CSS")</f>
        <v>HTML/CSS</v>
      </c>
      <c r="D72" s="4" t="str">
        <f>IFERROR(__xludf.DUMMYFUNCTION("""COMPUTED_VALUE"""),"JavaScript")</f>
        <v>JavaScript</v>
      </c>
      <c r="E72" s="4" t="str">
        <f>IFERROR(__xludf.DUMMYFUNCTION("""COMPUTED_VALUE"""),"PHP")</f>
        <v>PHP</v>
      </c>
      <c r="F72" s="4" t="str">
        <f>IFERROR(__xludf.DUMMYFUNCTION("""COMPUTED_VALUE"""),"SQL")</f>
        <v>SQL</v>
      </c>
      <c r="G72" s="4" t="str">
        <f>IFERROR(__xludf.DUMMYFUNCTION("""COMPUTED_VALUE"""),"TypeScript")</f>
        <v>TypeScript</v>
      </c>
    </row>
    <row r="73">
      <c r="A73" s="3">
        <v>72.0</v>
      </c>
      <c r="B73" s="4" t="str">
        <f>IFERROR(__xludf.DUMMYFUNCTION("SPLIT(IMPORTRANGE!B73:B10072,"";"",0,1)"),"SQL")</f>
        <v>SQL</v>
      </c>
    </row>
    <row r="74">
      <c r="A74" s="3">
        <v>73.0</v>
      </c>
      <c r="B74" s="4" t="str">
        <f>IFERROR(__xludf.DUMMYFUNCTION("SPLIT(IMPORTRANGE!B74:B10073,"";"",0,1)"),"HTML/CSS")</f>
        <v>HTML/CSS</v>
      </c>
      <c r="C74" s="4" t="str">
        <f>IFERROR(__xludf.DUMMYFUNCTION("""COMPUTED_VALUE"""),"Java")</f>
        <v>Java</v>
      </c>
      <c r="D74" s="4" t="str">
        <f>IFERROR(__xludf.DUMMYFUNCTION("""COMPUTED_VALUE"""),"JavaScript")</f>
        <v>JavaScript</v>
      </c>
      <c r="E74" s="4" t="str">
        <f>IFERROR(__xludf.DUMMYFUNCTION("""COMPUTED_VALUE"""),"Kotlin")</f>
        <v>Kotlin</v>
      </c>
      <c r="F74" s="4" t="str">
        <f>IFERROR(__xludf.DUMMYFUNCTION("""COMPUTED_VALUE"""),"Python")</f>
        <v>Python</v>
      </c>
      <c r="G74" s="4" t="str">
        <f>IFERROR(__xludf.DUMMYFUNCTION("""COMPUTED_VALUE"""),"Ruby")</f>
        <v>Ruby</v>
      </c>
    </row>
    <row r="75">
      <c r="A75" s="3">
        <v>74.0</v>
      </c>
      <c r="B75" s="4" t="str">
        <f>IFERROR(__xludf.DUMMYFUNCTION("SPLIT(IMPORTRANGE!B75:B10074,"";"",0,1)"),"HTML/CSS")</f>
        <v>HTML/CSS</v>
      </c>
      <c r="C75" s="4" t="str">
        <f>IFERROR(__xludf.DUMMYFUNCTION("""COMPUTED_VALUE"""),"JavaScript")</f>
        <v>JavaScript</v>
      </c>
    </row>
    <row r="76">
      <c r="A76" s="3">
        <v>75.0</v>
      </c>
      <c r="B76" s="4" t="str">
        <f>IFERROR(__xludf.DUMMYFUNCTION("SPLIT(IMPORTRANGE!B76:B10075,"";"",0,1)"),"PHP")</f>
        <v>PHP</v>
      </c>
      <c r="C76" s="4" t="str">
        <f>IFERROR(__xludf.DUMMYFUNCTION("""COMPUTED_VALUE"""),"SQL")</f>
        <v>SQL</v>
      </c>
    </row>
    <row r="77">
      <c r="A77" s="3">
        <v>76.0</v>
      </c>
      <c r="B77" s="4" t="str">
        <f>IFERROR(__xludf.DUMMYFUNCTION("SPLIT(IMPORTRANGE!B77:B10076,"";"",0,1)"),"HTML/CSS")</f>
        <v>HTML/CSS</v>
      </c>
      <c r="C77" s="4" t="str">
        <f>IFERROR(__xludf.DUMMYFUNCTION("""COMPUTED_VALUE"""),"JavaScript")</f>
        <v>JavaScript</v>
      </c>
      <c r="D77" s="4" t="str">
        <f>IFERROR(__xludf.DUMMYFUNCTION("""COMPUTED_VALUE"""),"PHP")</f>
        <v>PHP</v>
      </c>
      <c r="E77" s="4" t="str">
        <f>IFERROR(__xludf.DUMMYFUNCTION("""COMPUTED_VALUE"""),"SQL")</f>
        <v>SQL</v>
      </c>
    </row>
    <row r="78">
      <c r="A78" s="3">
        <v>77.0</v>
      </c>
      <c r="B78" s="4" t="str">
        <f>IFERROR(__xludf.DUMMYFUNCTION("SPLIT(IMPORTRANGE!B78:B10077,"";"",0,1)"),"HTML/CSS")</f>
        <v>HTML/CSS</v>
      </c>
      <c r="C78" s="4" t="str">
        <f>IFERROR(__xludf.DUMMYFUNCTION("""COMPUTED_VALUE"""),"Java")</f>
        <v>Java</v>
      </c>
      <c r="D78" s="4" t="str">
        <f>IFERROR(__xludf.DUMMYFUNCTION("""COMPUTED_VALUE"""),"JavaScript")</f>
        <v>JavaScript</v>
      </c>
      <c r="E78" s="4" t="str">
        <f>IFERROR(__xludf.DUMMYFUNCTION("""COMPUTED_VALUE"""),"Kotlin")</f>
        <v>Kotlin</v>
      </c>
      <c r="F78" s="4" t="str">
        <f>IFERROR(__xludf.DUMMYFUNCTION("""COMPUTED_VALUE"""),"Python")</f>
        <v>Python</v>
      </c>
    </row>
    <row r="79">
      <c r="A79" s="3">
        <v>78.0</v>
      </c>
      <c r="B79" s="4" t="str">
        <f>IFERROR(__xludf.DUMMYFUNCTION("SPLIT(IMPORTRANGE!B79:B10078,"";"",0,1)"),"C#")</f>
        <v>C#</v>
      </c>
      <c r="C79" s="4" t="str">
        <f>IFERROR(__xludf.DUMMYFUNCTION("""COMPUTED_VALUE"""),"HTML/CSS")</f>
        <v>HTML/CSS</v>
      </c>
      <c r="D79" s="4" t="str">
        <f>IFERROR(__xludf.DUMMYFUNCTION("""COMPUTED_VALUE"""),"JavaScript")</f>
        <v>JavaScript</v>
      </c>
      <c r="E79" s="4" t="str">
        <f>IFERROR(__xludf.DUMMYFUNCTION("""COMPUTED_VALUE"""),"TypeScript")</f>
        <v>TypeScript</v>
      </c>
    </row>
    <row r="80">
      <c r="A80" s="3">
        <v>79.0</v>
      </c>
      <c r="B80" s="4" t="str">
        <f>IFERROR(__xludf.DUMMYFUNCTION("SPLIT(IMPORTRANGE!B80:B10079,"";"",0,1)"),"Bash/Shell/PowerShell")</f>
        <v>Bash/Shell/PowerShell</v>
      </c>
      <c r="C80" s="4" t="str">
        <f>IFERROR(__xludf.DUMMYFUNCTION("""COMPUTED_VALUE"""),"C#")</f>
        <v>C#</v>
      </c>
      <c r="D80" s="4" t="str">
        <f>IFERROR(__xludf.DUMMYFUNCTION("""COMPUTED_VALUE"""),"F#")</f>
        <v>F#</v>
      </c>
      <c r="E80" s="4" t="str">
        <f>IFERROR(__xludf.DUMMYFUNCTION("""COMPUTED_VALUE"""),"Go")</f>
        <v>Go</v>
      </c>
      <c r="F80" s="4" t="str">
        <f>IFERROR(__xludf.DUMMYFUNCTION("""COMPUTED_VALUE"""),"HTML/CSS")</f>
        <v>HTML/CSS</v>
      </c>
      <c r="G80" s="4" t="str">
        <f>IFERROR(__xludf.DUMMYFUNCTION("""COMPUTED_VALUE"""),"Java")</f>
        <v>Java</v>
      </c>
      <c r="H80" s="4" t="str">
        <f>IFERROR(__xludf.DUMMYFUNCTION("""COMPUTED_VALUE"""),"JavaScript")</f>
        <v>JavaScript</v>
      </c>
      <c r="I80" s="4" t="str">
        <f>IFERROR(__xludf.DUMMYFUNCTION("""COMPUTED_VALUE"""),"Python")</f>
        <v>Python</v>
      </c>
      <c r="J80" s="4" t="str">
        <f>IFERROR(__xludf.DUMMYFUNCTION("""COMPUTED_VALUE"""),"SQL")</f>
        <v>SQL</v>
      </c>
      <c r="K80" s="4" t="str">
        <f>IFERROR(__xludf.DUMMYFUNCTION("""COMPUTED_VALUE"""),"TypeScript")</f>
        <v>TypeScript</v>
      </c>
    </row>
    <row r="81">
      <c r="A81" s="3">
        <v>80.0</v>
      </c>
      <c r="B81" s="4" t="str">
        <f>IFERROR(__xludf.DUMMYFUNCTION("SPLIT(IMPORTRANGE!B81:B10080,"";"",0,1)"),"Assembly")</f>
        <v>Assembly</v>
      </c>
      <c r="C81" s="4" t="str">
        <f>IFERROR(__xludf.DUMMYFUNCTION("""COMPUTED_VALUE"""),"Bash/Shell/PowerShell")</f>
        <v>Bash/Shell/PowerShell</v>
      </c>
      <c r="D81" s="4" t="str">
        <f>IFERROR(__xludf.DUMMYFUNCTION("""COMPUTED_VALUE"""),"C")</f>
        <v>C</v>
      </c>
      <c r="E81" s="4" t="str">
        <f>IFERROR(__xludf.DUMMYFUNCTION("""COMPUTED_VALUE"""),"C++")</f>
        <v>C++</v>
      </c>
      <c r="F81" s="4" t="str">
        <f>IFERROR(__xludf.DUMMYFUNCTION("""COMPUTED_VALUE"""),"Python")</f>
        <v>Python</v>
      </c>
    </row>
    <row r="82">
      <c r="A82" s="3">
        <v>81.0</v>
      </c>
      <c r="B82" s="4" t="str">
        <f>IFERROR(__xludf.DUMMYFUNCTION("SPLIT(IMPORTRANGE!B82:B10081,"";"",0,1)"),"Bash/Shell/PowerShell")</f>
        <v>Bash/Shell/PowerShell</v>
      </c>
      <c r="C82" s="4" t="str">
        <f>IFERROR(__xludf.DUMMYFUNCTION("""COMPUTED_VALUE"""),"C++")</f>
        <v>C++</v>
      </c>
      <c r="D82" s="4" t="str">
        <f>IFERROR(__xludf.DUMMYFUNCTION("""COMPUTED_VALUE"""),"HTML/CSS")</f>
        <v>HTML/CSS</v>
      </c>
      <c r="E82" s="4" t="str">
        <f>IFERROR(__xludf.DUMMYFUNCTION("""COMPUTED_VALUE"""),"Java")</f>
        <v>Java</v>
      </c>
      <c r="F82" s="4" t="str">
        <f>IFERROR(__xludf.DUMMYFUNCTION("""COMPUTED_VALUE"""),"JavaScript")</f>
        <v>JavaScript</v>
      </c>
      <c r="G82" s="4" t="str">
        <f>IFERROR(__xludf.DUMMYFUNCTION("""COMPUTED_VALUE"""),"Python")</f>
        <v>Python</v>
      </c>
      <c r="H82" s="4" t="str">
        <f>IFERROR(__xludf.DUMMYFUNCTION("""COMPUTED_VALUE"""),"Rust")</f>
        <v>Rust</v>
      </c>
    </row>
    <row r="83">
      <c r="A83" s="3">
        <v>82.0</v>
      </c>
      <c r="B83" s="4" t="str">
        <f>IFERROR(__xludf.DUMMYFUNCTION("SPLIT(IMPORTRANGE!B83:B10082,"";"",0,1)"),"HTML/CSS")</f>
        <v>HTML/CSS</v>
      </c>
      <c r="C83" s="4" t="str">
        <f>IFERROR(__xludf.DUMMYFUNCTION("""COMPUTED_VALUE"""),"JavaScript")</f>
        <v>JavaScript</v>
      </c>
    </row>
    <row r="84">
      <c r="A84" s="3">
        <v>83.0</v>
      </c>
      <c r="B84" s="4" t="str">
        <f>IFERROR(__xludf.DUMMYFUNCTION("SPLIT(IMPORTRANGE!B84:B10083,"";"",0,1)"),"C")</f>
        <v>C</v>
      </c>
      <c r="C84" s="4" t="str">
        <f>IFERROR(__xludf.DUMMYFUNCTION("""COMPUTED_VALUE"""),"C++")</f>
        <v>C++</v>
      </c>
      <c r="D84" s="4" t="str">
        <f>IFERROR(__xludf.DUMMYFUNCTION("""COMPUTED_VALUE"""),"C#")</f>
        <v>C#</v>
      </c>
      <c r="E84" s="4" t="str">
        <f>IFERROR(__xludf.DUMMYFUNCTION("""COMPUTED_VALUE"""),"Java")</f>
        <v>Java</v>
      </c>
      <c r="F84" s="4" t="str">
        <f>IFERROR(__xludf.DUMMYFUNCTION("""COMPUTED_VALUE"""),"Kotlin")</f>
        <v>Kotlin</v>
      </c>
      <c r="G84" s="4" t="str">
        <f>IFERROR(__xludf.DUMMYFUNCTION("""COMPUTED_VALUE"""),"PHP")</f>
        <v>PHP</v>
      </c>
      <c r="H84" s="4" t="str">
        <f>IFERROR(__xludf.DUMMYFUNCTION("""COMPUTED_VALUE"""),"SQL")</f>
        <v>SQL</v>
      </c>
    </row>
    <row r="85">
      <c r="A85" s="3">
        <v>84.0</v>
      </c>
      <c r="B85" s="4" t="str">
        <f>IFERROR(__xludf.DUMMYFUNCTION("SPLIT(IMPORTRANGE!B85:B10084,"";"",0,1)"),"Bash/Shell/PowerShell")</f>
        <v>Bash/Shell/PowerShell</v>
      </c>
      <c r="C85" s="4" t="str">
        <f>IFERROR(__xludf.DUMMYFUNCTION("""COMPUTED_VALUE"""),"HTML/CSS")</f>
        <v>HTML/CSS</v>
      </c>
      <c r="D85" s="4" t="str">
        <f>IFERROR(__xludf.DUMMYFUNCTION("""COMPUTED_VALUE"""),"JavaScript")</f>
        <v>JavaScript</v>
      </c>
      <c r="E85" s="4" t="str">
        <f>IFERROR(__xludf.DUMMYFUNCTION("""COMPUTED_VALUE"""),"PHP")</f>
        <v>PHP</v>
      </c>
      <c r="F85" s="4" t="str">
        <f>IFERROR(__xludf.DUMMYFUNCTION("""COMPUTED_VALUE"""),"Python")</f>
        <v>Python</v>
      </c>
      <c r="G85" s="4" t="str">
        <f>IFERROR(__xludf.DUMMYFUNCTION("""COMPUTED_VALUE"""),"SQL")</f>
        <v>SQL</v>
      </c>
      <c r="H85" s="4" t="str">
        <f>IFERROR(__xludf.DUMMYFUNCTION("""COMPUTED_VALUE"""),"TypeScript")</f>
        <v>TypeScript</v>
      </c>
    </row>
    <row r="86">
      <c r="A86" s="3">
        <v>85.0</v>
      </c>
      <c r="B86" s="4" t="str">
        <f>IFERROR(__xludf.DUMMYFUNCTION("SPLIT(IMPORTRANGE!B86:B10085,"";"",0,1)"),"Bash/Shell/PowerShell")</f>
        <v>Bash/Shell/PowerShell</v>
      </c>
      <c r="C86" s="4" t="str">
        <f>IFERROR(__xludf.DUMMYFUNCTION("""COMPUTED_VALUE"""),"C#")</f>
        <v>C#</v>
      </c>
      <c r="D86" s="4" t="str">
        <f>IFERROR(__xludf.DUMMYFUNCTION("""COMPUTED_VALUE"""),"HTML/CSS")</f>
        <v>HTML/CSS</v>
      </c>
      <c r="E86" s="4" t="str">
        <f>IFERROR(__xludf.DUMMYFUNCTION("""COMPUTED_VALUE"""),"JavaScript")</f>
        <v>JavaScript</v>
      </c>
      <c r="F86" s="4" t="str">
        <f>IFERROR(__xludf.DUMMYFUNCTION("""COMPUTED_VALUE"""),"PHP")</f>
        <v>PHP</v>
      </c>
      <c r="G86" s="4" t="str">
        <f>IFERROR(__xludf.DUMMYFUNCTION("""COMPUTED_VALUE"""),"Python")</f>
        <v>Python</v>
      </c>
      <c r="H86" s="4" t="str">
        <f>IFERROR(__xludf.DUMMYFUNCTION("""COMPUTED_VALUE"""),"SQL")</f>
        <v>SQL</v>
      </c>
    </row>
    <row r="87">
      <c r="A87" s="3">
        <v>86.0</v>
      </c>
      <c r="B87" s="4" t="str">
        <f>IFERROR(__xludf.DUMMYFUNCTION("SPLIT(IMPORTRANGE!B87:B10086,"";"",0,1)"),"Bash/Shell/PowerShell")</f>
        <v>Bash/Shell/PowerShell</v>
      </c>
      <c r="C87" s="4" t="str">
        <f>IFERROR(__xludf.DUMMYFUNCTION("""COMPUTED_VALUE"""),"C")</f>
        <v>C</v>
      </c>
      <c r="D87" s="4" t="str">
        <f>IFERROR(__xludf.DUMMYFUNCTION("""COMPUTED_VALUE"""),"C++")</f>
        <v>C++</v>
      </c>
      <c r="E87" s="4" t="str">
        <f>IFERROR(__xludf.DUMMYFUNCTION("""COMPUTED_VALUE"""),"C#")</f>
        <v>C#</v>
      </c>
      <c r="F87" s="4" t="str">
        <f>IFERROR(__xludf.DUMMYFUNCTION("""COMPUTED_VALUE"""),"Go")</f>
        <v>Go</v>
      </c>
      <c r="G87" s="4" t="str">
        <f>IFERROR(__xludf.DUMMYFUNCTION("""COMPUTED_VALUE"""),"HTML/CSS")</f>
        <v>HTML/CSS</v>
      </c>
      <c r="H87" s="4" t="str">
        <f>IFERROR(__xludf.DUMMYFUNCTION("""COMPUTED_VALUE"""),"Java")</f>
        <v>Java</v>
      </c>
      <c r="I87" s="4" t="str">
        <f>IFERROR(__xludf.DUMMYFUNCTION("""COMPUTED_VALUE"""),"JavaScript")</f>
        <v>JavaScript</v>
      </c>
      <c r="J87" s="4" t="str">
        <f>IFERROR(__xludf.DUMMYFUNCTION("""COMPUTED_VALUE"""),"Objective-C")</f>
        <v>Objective-C</v>
      </c>
      <c r="K87" s="4" t="str">
        <f>IFERROR(__xludf.DUMMYFUNCTION("""COMPUTED_VALUE"""),"Python")</f>
        <v>Python</v>
      </c>
      <c r="L87" s="4" t="str">
        <f>IFERROR(__xludf.DUMMYFUNCTION("""COMPUTED_VALUE"""),"SQL")</f>
        <v>SQL</v>
      </c>
    </row>
    <row r="88">
      <c r="A88" s="3">
        <v>87.0</v>
      </c>
      <c r="B88" s="4" t="str">
        <f>IFERROR(__xludf.DUMMYFUNCTION("SPLIT(IMPORTRANGE!B88:B10087,"";"",0,1)"),"C++")</f>
        <v>C++</v>
      </c>
      <c r="C88" s="4" t="str">
        <f>IFERROR(__xludf.DUMMYFUNCTION("""COMPUTED_VALUE"""),"C#")</f>
        <v>C#</v>
      </c>
      <c r="D88" s="4" t="str">
        <f>IFERROR(__xludf.DUMMYFUNCTION("""COMPUTED_VALUE"""),"HTML/CSS")</f>
        <v>HTML/CSS</v>
      </c>
      <c r="E88" s="4" t="str">
        <f>IFERROR(__xludf.DUMMYFUNCTION("""COMPUTED_VALUE"""),"Java")</f>
        <v>Java</v>
      </c>
      <c r="F88" s="4" t="str">
        <f>IFERROR(__xludf.DUMMYFUNCTION("""COMPUTED_VALUE"""),"JavaScript")</f>
        <v>JavaScript</v>
      </c>
      <c r="G88" s="4" t="str">
        <f>IFERROR(__xludf.DUMMYFUNCTION("""COMPUTED_VALUE"""),"SQL")</f>
        <v>SQL</v>
      </c>
      <c r="H88" s="4" t="str">
        <f>IFERROR(__xludf.DUMMYFUNCTION("""COMPUTED_VALUE"""),"TypeScript")</f>
        <v>TypeScript</v>
      </c>
    </row>
    <row r="89">
      <c r="A89" s="3">
        <v>88.0</v>
      </c>
      <c r="B89" s="4" t="str">
        <f>IFERROR(__xludf.DUMMYFUNCTION("SPLIT(IMPORTRANGE!B89:B10088,"";"",0,1)"),"Bash/Shell/PowerShell")</f>
        <v>Bash/Shell/PowerShell</v>
      </c>
      <c r="C89" s="4" t="str">
        <f>IFERROR(__xludf.DUMMYFUNCTION("""COMPUTED_VALUE"""),"Python")</f>
        <v>Python</v>
      </c>
    </row>
    <row r="90">
      <c r="A90" s="3">
        <v>89.0</v>
      </c>
      <c r="B90" s="4" t="str">
        <f>IFERROR(__xludf.DUMMYFUNCTION("SPLIT(IMPORTRANGE!B90:B10089,"";"",0,1)"),"Bash/Shell/PowerShell")</f>
        <v>Bash/Shell/PowerShell</v>
      </c>
      <c r="C90" s="4" t="str">
        <f>IFERROR(__xludf.DUMMYFUNCTION("""COMPUTED_VALUE"""),"C#")</f>
        <v>C#</v>
      </c>
      <c r="D90" s="4" t="str">
        <f>IFERROR(__xludf.DUMMYFUNCTION("""COMPUTED_VALUE"""),"HTML/CSS")</f>
        <v>HTML/CSS</v>
      </c>
      <c r="E90" s="4" t="str">
        <f>IFERROR(__xludf.DUMMYFUNCTION("""COMPUTED_VALUE"""),"Java")</f>
        <v>Java</v>
      </c>
      <c r="F90" s="4" t="str">
        <f>IFERROR(__xludf.DUMMYFUNCTION("""COMPUTED_VALUE"""),"JavaScript")</f>
        <v>JavaScript</v>
      </c>
      <c r="G90" s="4" t="str">
        <f>IFERROR(__xludf.DUMMYFUNCTION("""COMPUTED_VALUE"""),"Objective-C")</f>
        <v>Objective-C</v>
      </c>
      <c r="H90" s="4" t="str">
        <f>IFERROR(__xludf.DUMMYFUNCTION("""COMPUTED_VALUE"""),"PHP")</f>
        <v>PHP</v>
      </c>
      <c r="I90" s="4" t="str">
        <f>IFERROR(__xludf.DUMMYFUNCTION("""COMPUTED_VALUE"""),"Python")</f>
        <v>Python</v>
      </c>
      <c r="J90" s="4" t="str">
        <f>IFERROR(__xludf.DUMMYFUNCTION("""COMPUTED_VALUE"""),"Ruby")</f>
        <v>Ruby</v>
      </c>
      <c r="K90" s="4" t="str">
        <f>IFERROR(__xludf.DUMMYFUNCTION("""COMPUTED_VALUE"""),"SQL")</f>
        <v>SQL</v>
      </c>
      <c r="L90" s="4" t="str">
        <f>IFERROR(__xludf.DUMMYFUNCTION("""COMPUTED_VALUE"""),"Swift")</f>
        <v>Swift</v>
      </c>
      <c r="M90" s="4" t="str">
        <f>IFERROR(__xludf.DUMMYFUNCTION("""COMPUTED_VALUE"""),"TypeScript")</f>
        <v>TypeScript</v>
      </c>
    </row>
    <row r="91">
      <c r="A91" s="3">
        <v>90.0</v>
      </c>
      <c r="B91" s="4" t="str">
        <f>IFERROR(__xludf.DUMMYFUNCTION("SPLIT(IMPORTRANGE!B91:B10090,"";"",0,1)"),"HTML/CSS")</f>
        <v>HTML/CSS</v>
      </c>
      <c r="C91" s="4" t="str">
        <f>IFERROR(__xludf.DUMMYFUNCTION("""COMPUTED_VALUE"""),"JavaScript")</f>
        <v>JavaScript</v>
      </c>
      <c r="D91" s="4" t="str">
        <f>IFERROR(__xludf.DUMMYFUNCTION("""COMPUTED_VALUE"""),"TypeScript")</f>
        <v>TypeScript</v>
      </c>
    </row>
    <row r="92">
      <c r="A92" s="3">
        <v>91.0</v>
      </c>
      <c r="B92" s="4" t="str">
        <f>IFERROR(__xludf.DUMMYFUNCTION("SPLIT(IMPORTRANGE!B92:B10091,"";"",0,1)"),"HTML/CSS")</f>
        <v>HTML/CSS</v>
      </c>
      <c r="C92" s="4" t="str">
        <f>IFERROR(__xludf.DUMMYFUNCTION("""COMPUTED_VALUE"""),"Java")</f>
        <v>Java</v>
      </c>
      <c r="D92" s="4" t="str">
        <f>IFERROR(__xludf.DUMMYFUNCTION("""COMPUTED_VALUE"""),"JavaScript")</f>
        <v>JavaScript</v>
      </c>
      <c r="E92" s="4" t="str">
        <f>IFERROR(__xludf.DUMMYFUNCTION("""COMPUTED_VALUE"""),"Kotlin")</f>
        <v>Kotlin</v>
      </c>
      <c r="F92" s="4" t="str">
        <f>IFERROR(__xludf.DUMMYFUNCTION("""COMPUTED_VALUE"""),"SQL")</f>
        <v>SQL</v>
      </c>
      <c r="G92" s="4" t="str">
        <f>IFERROR(__xludf.DUMMYFUNCTION("""COMPUTED_VALUE"""),"VBA")</f>
        <v>VBA</v>
      </c>
    </row>
    <row r="93">
      <c r="A93" s="3">
        <v>92.0</v>
      </c>
      <c r="B93" s="4" t="str">
        <f>IFERROR(__xludf.DUMMYFUNCTION("SPLIT(IMPORTRANGE!B93:B10092,"";"",0,1)"),"Python")</f>
        <v>Python</v>
      </c>
      <c r="C93" s="4" t="str">
        <f>IFERROR(__xludf.DUMMYFUNCTION("""COMPUTED_VALUE"""),"SQL")</f>
        <v>SQL</v>
      </c>
    </row>
    <row r="94">
      <c r="A94" s="3">
        <v>93.0</v>
      </c>
      <c r="B94" s="4" t="str">
        <f>IFERROR(__xludf.DUMMYFUNCTION("SPLIT(IMPORTRANGE!B94:B10093,"";"",0,1)"),"C#")</f>
        <v>C#</v>
      </c>
      <c r="C94" s="4" t="str">
        <f>IFERROR(__xludf.DUMMYFUNCTION("""COMPUTED_VALUE"""),"HTML/CSS")</f>
        <v>HTML/CSS</v>
      </c>
      <c r="D94" s="4" t="str">
        <f>IFERROR(__xludf.DUMMYFUNCTION("""COMPUTED_VALUE"""),"JavaScript")</f>
        <v>JavaScript</v>
      </c>
      <c r="E94" s="4" t="str">
        <f>IFERROR(__xludf.DUMMYFUNCTION("""COMPUTED_VALUE"""),"SQL")</f>
        <v>SQL</v>
      </c>
    </row>
    <row r="95">
      <c r="A95" s="3">
        <v>94.0</v>
      </c>
      <c r="B95" s="4" t="str">
        <f>IFERROR(__xludf.DUMMYFUNCTION("SPLIT(IMPORTRANGE!B95:B10094,"";"",0,1)"),"C#")</f>
        <v>C#</v>
      </c>
      <c r="C95" s="4" t="str">
        <f>IFERROR(__xludf.DUMMYFUNCTION("""COMPUTED_VALUE"""),"HTML/CSS")</f>
        <v>HTML/CSS</v>
      </c>
      <c r="D95" s="4" t="str">
        <f>IFERROR(__xludf.DUMMYFUNCTION("""COMPUTED_VALUE"""),"JavaScript")</f>
        <v>JavaScript</v>
      </c>
      <c r="E95" s="4" t="str">
        <f>IFERROR(__xludf.DUMMYFUNCTION("""COMPUTED_VALUE"""),"Python")</f>
        <v>Python</v>
      </c>
      <c r="F95" s="4" t="str">
        <f>IFERROR(__xludf.DUMMYFUNCTION("""COMPUTED_VALUE"""),"R")</f>
        <v>R</v>
      </c>
      <c r="G95" s="4" t="str">
        <f>IFERROR(__xludf.DUMMYFUNCTION("""COMPUTED_VALUE"""),"SQL")</f>
        <v>SQL</v>
      </c>
    </row>
    <row r="96">
      <c r="A96" s="3">
        <v>95.0</v>
      </c>
      <c r="B96" s="4" t="str">
        <f>IFERROR(__xludf.DUMMYFUNCTION("SPLIT(IMPORTRANGE!B96:B10095,"";"",0,1)"),"C")</f>
        <v>C</v>
      </c>
      <c r="C96" s="4" t="str">
        <f>IFERROR(__xludf.DUMMYFUNCTION("""COMPUTED_VALUE"""),"C++")</f>
        <v>C++</v>
      </c>
      <c r="D96" s="4" t="str">
        <f>IFERROR(__xludf.DUMMYFUNCTION("""COMPUTED_VALUE"""),"Java")</f>
        <v>Java</v>
      </c>
      <c r="E96" s="4" t="str">
        <f>IFERROR(__xludf.DUMMYFUNCTION("""COMPUTED_VALUE"""),"Python")</f>
        <v>Python</v>
      </c>
      <c r="F96" s="4" t="str">
        <f>IFERROR(__xludf.DUMMYFUNCTION("""COMPUTED_VALUE"""),"R")</f>
        <v>R</v>
      </c>
      <c r="G96" s="4" t="str">
        <f>IFERROR(__xludf.DUMMYFUNCTION("""COMPUTED_VALUE"""),"Scala")</f>
        <v>Scala</v>
      </c>
      <c r="H96" s="4" t="str">
        <f>IFERROR(__xludf.DUMMYFUNCTION("""COMPUTED_VALUE"""),"SQL")</f>
        <v>SQL</v>
      </c>
    </row>
    <row r="97">
      <c r="A97" s="3">
        <v>96.0</v>
      </c>
      <c r="B97" s="4" t="str">
        <f>IFERROR(__xludf.DUMMYFUNCTION("SPLIT(IMPORTRANGE!B97:B10096,"";"",0,1)"),"Bash/Shell/PowerShell")</f>
        <v>Bash/Shell/PowerShell</v>
      </c>
      <c r="C97" s="4" t="str">
        <f>IFERROR(__xludf.DUMMYFUNCTION("""COMPUTED_VALUE"""),"JavaScript")</f>
        <v>JavaScript</v>
      </c>
      <c r="D97" s="4" t="str">
        <f>IFERROR(__xludf.DUMMYFUNCTION("""COMPUTED_VALUE"""),"Python")</f>
        <v>Python</v>
      </c>
      <c r="E97" s="4" t="str">
        <f>IFERROR(__xludf.DUMMYFUNCTION("""COMPUTED_VALUE"""),"R")</f>
        <v>R</v>
      </c>
      <c r="F97" s="4" t="str">
        <f>IFERROR(__xludf.DUMMYFUNCTION("""COMPUTED_VALUE"""),"SQL")</f>
        <v>SQL</v>
      </c>
    </row>
    <row r="98">
      <c r="A98" s="3">
        <v>97.0</v>
      </c>
      <c r="B98" s="4" t="str">
        <f>IFERROR(__xludf.DUMMYFUNCTION("SPLIT(IMPORTRANGE!B98:B10097,"";"",0,1)"),"HTML/CSS")</f>
        <v>HTML/CSS</v>
      </c>
      <c r="C98" s="4" t="str">
        <f>IFERROR(__xludf.DUMMYFUNCTION("""COMPUTED_VALUE"""),"Java")</f>
        <v>Java</v>
      </c>
      <c r="D98" s="4" t="str">
        <f>IFERROR(__xludf.DUMMYFUNCTION("""COMPUTED_VALUE"""),"JavaScript")</f>
        <v>JavaScript</v>
      </c>
      <c r="E98" s="4" t="str">
        <f>IFERROR(__xludf.DUMMYFUNCTION("""COMPUTED_VALUE"""),"SQL")</f>
        <v>SQL</v>
      </c>
    </row>
    <row r="99">
      <c r="A99" s="3">
        <v>98.0</v>
      </c>
      <c r="B99" s="4" t="str">
        <f>IFERROR(__xludf.DUMMYFUNCTION("SPLIT(IMPORTRANGE!B99:B10098,"";"",0,1)"),"C")</f>
        <v>C</v>
      </c>
      <c r="C99" s="4" t="str">
        <f>IFERROR(__xludf.DUMMYFUNCTION("""COMPUTED_VALUE"""),"C++")</f>
        <v>C++</v>
      </c>
      <c r="D99" s="4" t="str">
        <f>IFERROR(__xludf.DUMMYFUNCTION("""COMPUTED_VALUE"""),"HTML/CSS")</f>
        <v>HTML/CSS</v>
      </c>
      <c r="E99" s="4" t="str">
        <f>IFERROR(__xludf.DUMMYFUNCTION("""COMPUTED_VALUE"""),"Java")</f>
        <v>Java</v>
      </c>
      <c r="F99" s="4" t="str">
        <f>IFERROR(__xludf.DUMMYFUNCTION("""COMPUTED_VALUE"""),"JavaScript")</f>
        <v>JavaScript</v>
      </c>
      <c r="G99" s="4" t="str">
        <f>IFERROR(__xludf.DUMMYFUNCTION("""COMPUTED_VALUE"""),"Kotlin")</f>
        <v>Kotlin</v>
      </c>
      <c r="H99" s="4" t="str">
        <f>IFERROR(__xludf.DUMMYFUNCTION("""COMPUTED_VALUE"""),"PHP")</f>
        <v>PHP</v>
      </c>
      <c r="I99" s="4" t="str">
        <f>IFERROR(__xludf.DUMMYFUNCTION("""COMPUTED_VALUE"""),"Python")</f>
        <v>Python</v>
      </c>
      <c r="J99" s="4" t="str">
        <f>IFERROR(__xludf.DUMMYFUNCTION("""COMPUTED_VALUE"""),"SQL")</f>
        <v>SQL</v>
      </c>
    </row>
    <row r="100">
      <c r="A100" s="3">
        <v>99.0</v>
      </c>
      <c r="B100" s="4" t="str">
        <f>IFERROR(__xludf.DUMMYFUNCTION("SPLIT(IMPORTRANGE!B100:B10099,"";"",0,1)"),"HTML/CSS")</f>
        <v>HTML/CSS</v>
      </c>
      <c r="C100" s="4" t="str">
        <f>IFERROR(__xludf.DUMMYFUNCTION("""COMPUTED_VALUE"""),"JavaScript")</f>
        <v>JavaScript</v>
      </c>
      <c r="D100" s="4" t="str">
        <f>IFERROR(__xludf.DUMMYFUNCTION("""COMPUTED_VALUE"""),"Ruby")</f>
        <v>Ruby</v>
      </c>
      <c r="E100" s="4" t="str">
        <f>IFERROR(__xludf.DUMMYFUNCTION("""COMPUTED_VALUE"""),"SQL")</f>
        <v>SQL</v>
      </c>
      <c r="F100" s="4" t="str">
        <f>IFERROR(__xludf.DUMMYFUNCTION("""COMPUTED_VALUE"""),"TypeScript")</f>
        <v>TypeScript</v>
      </c>
    </row>
    <row r="101">
      <c r="A101" s="3">
        <v>100.0</v>
      </c>
      <c r="B101" s="4" t="str">
        <f>IFERROR(__xludf.DUMMYFUNCTION("SPLIT(IMPORTRANGE!B101:B10100,"";"",0,1)"),"Bash/Shell/PowerShell")</f>
        <v>Bash/Shell/PowerShell</v>
      </c>
      <c r="C101" s="4" t="str">
        <f>IFERROR(__xludf.DUMMYFUNCTION("""COMPUTED_VALUE"""),"HTML/CSS")</f>
        <v>HTML/CSS</v>
      </c>
      <c r="D101" s="4" t="str">
        <f>IFERROR(__xludf.DUMMYFUNCTION("""COMPUTED_VALUE"""),"JavaScript")</f>
        <v>JavaScript</v>
      </c>
      <c r="E101" s="4" t="str">
        <f>IFERROR(__xludf.DUMMYFUNCTION("""COMPUTED_VALUE"""),"SQL")</f>
        <v>SQL</v>
      </c>
    </row>
    <row r="102">
      <c r="A102" s="3">
        <v>101.0</v>
      </c>
      <c r="B102" s="4" t="str">
        <f>IFERROR(__xludf.DUMMYFUNCTION("SPLIT(IMPORTRANGE!B102:B10101,"";"",0,1)"),"C#")</f>
        <v>C#</v>
      </c>
      <c r="C102" s="4" t="str">
        <f>IFERROR(__xludf.DUMMYFUNCTION("""COMPUTED_VALUE"""),"HTML/CSS")</f>
        <v>HTML/CSS</v>
      </c>
      <c r="D102" s="4" t="str">
        <f>IFERROR(__xludf.DUMMYFUNCTION("""COMPUTED_VALUE"""),"JavaScript")</f>
        <v>JavaScript</v>
      </c>
      <c r="E102" s="4" t="str">
        <f>IFERROR(__xludf.DUMMYFUNCTION("""COMPUTED_VALUE"""),"SQL")</f>
        <v>SQL</v>
      </c>
      <c r="F102" s="4" t="str">
        <f>IFERROR(__xludf.DUMMYFUNCTION("""COMPUTED_VALUE"""),"TypeScript")</f>
        <v>TypeScript</v>
      </c>
    </row>
    <row r="103">
      <c r="A103" s="3">
        <v>102.0</v>
      </c>
      <c r="B103" s="4" t="str">
        <f>IFERROR(__xludf.DUMMYFUNCTION("SPLIT(IMPORTRANGE!B103:B10102,"";"",0,1)"),"Clojure")</f>
        <v>Clojure</v>
      </c>
      <c r="C103" s="4" t="str">
        <f>IFERROR(__xludf.DUMMYFUNCTION("""COMPUTED_VALUE"""),"Go")</f>
        <v>Go</v>
      </c>
      <c r="D103" s="4" t="str">
        <f>IFERROR(__xludf.DUMMYFUNCTION("""COMPUTED_VALUE"""),"Java")</f>
        <v>Java</v>
      </c>
      <c r="E103" s="4" t="str">
        <f>IFERROR(__xludf.DUMMYFUNCTION("""COMPUTED_VALUE"""),"Kotlin")</f>
        <v>Kotlin</v>
      </c>
    </row>
    <row r="104">
      <c r="A104" s="3">
        <v>103.0</v>
      </c>
      <c r="B104" s="4" t="str">
        <f>IFERROR(__xludf.DUMMYFUNCTION("SPLIT(IMPORTRANGE!B104:B10103,"";"",0,1)"),"C#")</f>
        <v>C#</v>
      </c>
      <c r="C104" s="4" t="str">
        <f>IFERROR(__xludf.DUMMYFUNCTION("""COMPUTED_VALUE"""),"HTML/CSS")</f>
        <v>HTML/CSS</v>
      </c>
      <c r="D104" s="4" t="str">
        <f>IFERROR(__xludf.DUMMYFUNCTION("""COMPUTED_VALUE"""),"TypeScript")</f>
        <v>TypeScript</v>
      </c>
    </row>
    <row r="105">
      <c r="A105" s="3">
        <v>104.0</v>
      </c>
      <c r="B105" s="4" t="str">
        <f>IFERROR(__xludf.DUMMYFUNCTION("SPLIT(IMPORTRANGE!B105:B10104,"";"",0,1)"),"Bash/Shell/PowerShell")</f>
        <v>Bash/Shell/PowerShell</v>
      </c>
      <c r="C105" s="4" t="str">
        <f>IFERROR(__xludf.DUMMYFUNCTION("""COMPUTED_VALUE"""),"HTML/CSS")</f>
        <v>HTML/CSS</v>
      </c>
      <c r="D105" s="4" t="str">
        <f>IFERROR(__xludf.DUMMYFUNCTION("""COMPUTED_VALUE"""),"JavaScript")</f>
        <v>JavaScript</v>
      </c>
      <c r="E105" s="4" t="str">
        <f>IFERROR(__xludf.DUMMYFUNCTION("""COMPUTED_VALUE"""),"SQL")</f>
        <v>SQL</v>
      </c>
    </row>
    <row r="106">
      <c r="A106" s="3">
        <v>105.0</v>
      </c>
      <c r="B106" s="4" t="str">
        <f>IFERROR(__xludf.DUMMYFUNCTION("SPLIT(IMPORTRANGE!B106:B10105,"";"",0,1)"),"Bash/Shell/PowerShell")</f>
        <v>Bash/Shell/PowerShell</v>
      </c>
      <c r="C106" s="4" t="str">
        <f>IFERROR(__xludf.DUMMYFUNCTION("""COMPUTED_VALUE"""),"HTML/CSS")</f>
        <v>HTML/CSS</v>
      </c>
      <c r="D106" s="4" t="str">
        <f>IFERROR(__xludf.DUMMYFUNCTION("""COMPUTED_VALUE"""),"Java")</f>
        <v>Java</v>
      </c>
      <c r="E106" s="4" t="str">
        <f>IFERROR(__xludf.DUMMYFUNCTION("""COMPUTED_VALUE"""),"JavaScript")</f>
        <v>JavaScript</v>
      </c>
      <c r="F106" s="4" t="str">
        <f>IFERROR(__xludf.DUMMYFUNCTION("""COMPUTED_VALUE"""),"Python")</f>
        <v>Python</v>
      </c>
      <c r="G106" s="4" t="str">
        <f>IFERROR(__xludf.DUMMYFUNCTION("""COMPUTED_VALUE"""),"SQL")</f>
        <v>SQL</v>
      </c>
    </row>
    <row r="107">
      <c r="A107" s="3">
        <v>106.0</v>
      </c>
      <c r="B107" s="4" t="str">
        <f>IFERROR(__xludf.DUMMYFUNCTION("SPLIT(IMPORTRANGE!B107:B10106,"";"",0,1)"),"HTML/CSS")</f>
        <v>HTML/CSS</v>
      </c>
      <c r="C107" s="4" t="str">
        <f>IFERROR(__xludf.DUMMYFUNCTION("""COMPUTED_VALUE"""),"Java")</f>
        <v>Java</v>
      </c>
      <c r="D107" s="4" t="str">
        <f>IFERROR(__xludf.DUMMYFUNCTION("""COMPUTED_VALUE"""),"Python")</f>
        <v>Python</v>
      </c>
    </row>
    <row r="108">
      <c r="A108" s="3">
        <v>107.0</v>
      </c>
      <c r="B108" s="4" t="str">
        <f>IFERROR(__xludf.DUMMYFUNCTION("SPLIT(IMPORTRANGE!B108:B10107,"";"",0,1)"),"C++")</f>
        <v>C++</v>
      </c>
      <c r="C108" s="4" t="str">
        <f>IFERROR(__xludf.DUMMYFUNCTION("""COMPUTED_VALUE"""),"Python")</f>
        <v>Python</v>
      </c>
    </row>
    <row r="109">
      <c r="A109" s="3">
        <v>108.0</v>
      </c>
      <c r="B109" s="4" t="str">
        <f>IFERROR(__xludf.DUMMYFUNCTION("SPLIT(IMPORTRANGE!B109:B10108,"";"",0,1)"),"C#")</f>
        <v>C#</v>
      </c>
      <c r="C109" s="4" t="str">
        <f>IFERROR(__xludf.DUMMYFUNCTION("""COMPUTED_VALUE"""),"HTML/CSS")</f>
        <v>HTML/CSS</v>
      </c>
      <c r="D109" s="4" t="str">
        <f>IFERROR(__xludf.DUMMYFUNCTION("""COMPUTED_VALUE"""),"JavaScript")</f>
        <v>JavaScript</v>
      </c>
      <c r="E109" s="4" t="str">
        <f>IFERROR(__xludf.DUMMYFUNCTION("""COMPUTED_VALUE"""),"SQL")</f>
        <v>SQL</v>
      </c>
    </row>
    <row r="110">
      <c r="A110" s="3">
        <v>109.0</v>
      </c>
      <c r="B110" s="4" t="str">
        <f>IFERROR(__xludf.DUMMYFUNCTION("SPLIT(IMPORTRANGE!B110:B10109,"";"",0,1)"),"Python")</f>
        <v>Python</v>
      </c>
      <c r="C110" s="4" t="str">
        <f>IFERROR(__xludf.DUMMYFUNCTION("""COMPUTED_VALUE"""),"SQL")</f>
        <v>SQL</v>
      </c>
    </row>
    <row r="111">
      <c r="A111" s="3">
        <v>110.0</v>
      </c>
      <c r="B111" s="4" t="str">
        <f>IFERROR(__xludf.DUMMYFUNCTION("SPLIT(IMPORTRANGE!B111:B10110,"";"",0,1)"),"Bash/Shell/PowerShell")</f>
        <v>Bash/Shell/PowerShell</v>
      </c>
      <c r="C111" s="4" t="str">
        <f>IFERROR(__xludf.DUMMYFUNCTION("""COMPUTED_VALUE"""),"C#")</f>
        <v>C#</v>
      </c>
      <c r="D111" s="4" t="str">
        <f>IFERROR(__xludf.DUMMYFUNCTION("""COMPUTED_VALUE"""),"HTML/CSS")</f>
        <v>HTML/CSS</v>
      </c>
      <c r="E111" s="4" t="str">
        <f>IFERROR(__xludf.DUMMYFUNCTION("""COMPUTED_VALUE"""),"JavaScript")</f>
        <v>JavaScript</v>
      </c>
      <c r="F111" s="4" t="str">
        <f>IFERROR(__xludf.DUMMYFUNCTION("""COMPUTED_VALUE"""),"Python")</f>
        <v>Python</v>
      </c>
      <c r="G111" s="4" t="str">
        <f>IFERROR(__xludf.DUMMYFUNCTION("""COMPUTED_VALUE"""),"SQL")</f>
        <v>SQL</v>
      </c>
      <c r="H111" s="4" t="str">
        <f>IFERROR(__xludf.DUMMYFUNCTION("""COMPUTED_VALUE"""),"VBA")</f>
        <v>VBA</v>
      </c>
    </row>
    <row r="112">
      <c r="A112" s="3">
        <v>111.0</v>
      </c>
      <c r="B112" s="4" t="str">
        <f>IFERROR(__xludf.DUMMYFUNCTION("SPLIT(IMPORTRANGE!B112:B10111,"";"",0,1)"),"Assembly")</f>
        <v>Assembly</v>
      </c>
      <c r="C112" s="4" t="str">
        <f>IFERROR(__xludf.DUMMYFUNCTION("""COMPUTED_VALUE"""),"C")</f>
        <v>C</v>
      </c>
      <c r="D112" s="4" t="str">
        <f>IFERROR(__xludf.DUMMYFUNCTION("""COMPUTED_VALUE"""),"C++")</f>
        <v>C++</v>
      </c>
      <c r="E112" s="4" t="str">
        <f>IFERROR(__xludf.DUMMYFUNCTION("""COMPUTED_VALUE"""),"C#")</f>
        <v>C#</v>
      </c>
      <c r="F112" s="4" t="str">
        <f>IFERROR(__xludf.DUMMYFUNCTION("""COMPUTED_VALUE"""),"HTML/CSS")</f>
        <v>HTML/CSS</v>
      </c>
      <c r="G112" s="4" t="str">
        <f>IFERROR(__xludf.DUMMYFUNCTION("""COMPUTED_VALUE"""),"Java")</f>
        <v>Java</v>
      </c>
      <c r="H112" s="4" t="str">
        <f>IFERROR(__xludf.DUMMYFUNCTION("""COMPUTED_VALUE"""),"JavaScript")</f>
        <v>JavaScript</v>
      </c>
      <c r="I112" s="4" t="str">
        <f>IFERROR(__xludf.DUMMYFUNCTION("""COMPUTED_VALUE"""),"Python")</f>
        <v>Python</v>
      </c>
      <c r="J112" s="4" t="str">
        <f>IFERROR(__xludf.DUMMYFUNCTION("""COMPUTED_VALUE"""),"VBA")</f>
        <v>VBA</v>
      </c>
    </row>
    <row r="113">
      <c r="A113" s="3">
        <v>112.0</v>
      </c>
      <c r="B113" s="4" t="str">
        <f>IFERROR(__xludf.DUMMYFUNCTION("SPLIT(IMPORTRANGE!B113:B10112,"";"",0,1)"),"Bash/Shell/PowerShell")</f>
        <v>Bash/Shell/PowerShell</v>
      </c>
      <c r="C113" s="4" t="str">
        <f>IFERROR(__xludf.DUMMYFUNCTION("""COMPUTED_VALUE"""),"C")</f>
        <v>C</v>
      </c>
      <c r="D113" s="4" t="str">
        <f>IFERROR(__xludf.DUMMYFUNCTION("""COMPUTED_VALUE"""),"C++")</f>
        <v>C++</v>
      </c>
    </row>
    <row r="114">
      <c r="A114" s="3">
        <v>113.0</v>
      </c>
      <c r="B114" s="4" t="str">
        <f>IFERROR(__xludf.DUMMYFUNCTION("SPLIT(IMPORTRANGE!B114:B10113,"";"",0,1)"),"Bash/Shell/PowerShell")</f>
        <v>Bash/Shell/PowerShell</v>
      </c>
      <c r="C114" s="4" t="str">
        <f>IFERROR(__xludf.DUMMYFUNCTION("""COMPUTED_VALUE"""),"C++")</f>
        <v>C++</v>
      </c>
      <c r="D114" s="4" t="str">
        <f>IFERROR(__xludf.DUMMYFUNCTION("""COMPUTED_VALUE"""),"Erlang")</f>
        <v>Erlang</v>
      </c>
      <c r="E114" s="4" t="str">
        <f>IFERROR(__xludf.DUMMYFUNCTION("""COMPUTED_VALUE"""),"JavaScript")</f>
        <v>JavaScript</v>
      </c>
      <c r="F114" s="4" t="str">
        <f>IFERROR(__xludf.DUMMYFUNCTION("""COMPUTED_VALUE"""),"PHP")</f>
        <v>PHP</v>
      </c>
      <c r="G114" s="4" t="str">
        <f>IFERROR(__xludf.DUMMYFUNCTION("""COMPUTED_VALUE"""),"Python")</f>
        <v>Python</v>
      </c>
    </row>
    <row r="115">
      <c r="A115" s="3">
        <v>114.0</v>
      </c>
      <c r="B115" s="4" t="str">
        <f>IFERROR(__xludf.DUMMYFUNCTION("SPLIT(IMPORTRANGE!B115:B10114,"";"",0,1)"),"Assembly")</f>
        <v>Assembly</v>
      </c>
      <c r="C115" s="4" t="str">
        <f>IFERROR(__xludf.DUMMYFUNCTION("""COMPUTED_VALUE"""),"C#")</f>
        <v>C#</v>
      </c>
      <c r="D115" s="4" t="str">
        <f>IFERROR(__xludf.DUMMYFUNCTION("""COMPUTED_VALUE"""),"HTML/CSS")</f>
        <v>HTML/CSS</v>
      </c>
      <c r="E115" s="4" t="str">
        <f>IFERROR(__xludf.DUMMYFUNCTION("""COMPUTED_VALUE"""),"Java")</f>
        <v>Java</v>
      </c>
      <c r="F115" s="4" t="str">
        <f>IFERROR(__xludf.DUMMYFUNCTION("""COMPUTED_VALUE"""),"JavaScript")</f>
        <v>JavaScript</v>
      </c>
      <c r="G115" s="4" t="str">
        <f>IFERROR(__xludf.DUMMYFUNCTION("""COMPUTED_VALUE"""),"SQL")</f>
        <v>SQL</v>
      </c>
      <c r="H115" s="4" t="str">
        <f>IFERROR(__xludf.DUMMYFUNCTION("""COMPUTED_VALUE"""),"Swift")</f>
        <v>Swift</v>
      </c>
    </row>
    <row r="116">
      <c r="A116" s="3">
        <v>115.0</v>
      </c>
      <c r="B116" s="4" t="str">
        <f>IFERROR(__xludf.DUMMYFUNCTION("SPLIT(IMPORTRANGE!B116:B10115,"";"",0,1)"),"Scala")</f>
        <v>Scala</v>
      </c>
      <c r="C116" s="4" t="str">
        <f>IFERROR(__xludf.DUMMYFUNCTION("""COMPUTED_VALUE"""),"Other(s):")</f>
        <v>Other(s):</v>
      </c>
    </row>
    <row r="117">
      <c r="A117" s="3">
        <v>116.0</v>
      </c>
      <c r="B117" s="4" t="str">
        <f>IFERROR(__xludf.DUMMYFUNCTION("SPLIT(IMPORTRANGE!B117:B10116,"";"",0,1)"),"C#")</f>
        <v>C#</v>
      </c>
      <c r="C117" s="4" t="str">
        <f>IFERROR(__xludf.DUMMYFUNCTION("""COMPUTED_VALUE"""),"HTML/CSS")</f>
        <v>HTML/CSS</v>
      </c>
      <c r="D117" s="4" t="str">
        <f>IFERROR(__xludf.DUMMYFUNCTION("""COMPUTED_VALUE"""),"JavaScript")</f>
        <v>JavaScript</v>
      </c>
      <c r="E117" s="4" t="str">
        <f>IFERROR(__xludf.DUMMYFUNCTION("""COMPUTED_VALUE"""),"SQL")</f>
        <v>SQL</v>
      </c>
      <c r="F117" s="4" t="str">
        <f>IFERROR(__xludf.DUMMYFUNCTION("""COMPUTED_VALUE"""),"TypeScript")</f>
        <v>TypeScript</v>
      </c>
    </row>
    <row r="118">
      <c r="A118" s="3">
        <v>117.0</v>
      </c>
      <c r="B118" s="4" t="str">
        <f>IFERROR(__xludf.DUMMYFUNCTION("SPLIT(IMPORTRANGE!B118:B10117,"";"",0,1)"),"Bash/Shell/PowerShell")</f>
        <v>Bash/Shell/PowerShell</v>
      </c>
      <c r="C118" s="4" t="str">
        <f>IFERROR(__xludf.DUMMYFUNCTION("""COMPUTED_VALUE"""),"C")</f>
        <v>C</v>
      </c>
      <c r="D118" s="4" t="str">
        <f>IFERROR(__xludf.DUMMYFUNCTION("""COMPUTED_VALUE"""),"C++")</f>
        <v>C++</v>
      </c>
    </row>
    <row r="119">
      <c r="A119" s="3">
        <v>118.0</v>
      </c>
      <c r="B119" s="4" t="str">
        <f>IFERROR(__xludf.DUMMYFUNCTION("SPLIT(IMPORTRANGE!B119:B10118,"";"",0,1)"),"C")</f>
        <v>C</v>
      </c>
      <c r="C119" s="4" t="str">
        <f>IFERROR(__xludf.DUMMYFUNCTION("""COMPUTED_VALUE"""),"C++")</f>
        <v>C++</v>
      </c>
      <c r="D119" s="4" t="str">
        <f>IFERROR(__xludf.DUMMYFUNCTION("""COMPUTED_VALUE"""),"C#")</f>
        <v>C#</v>
      </c>
      <c r="E119" s="4" t="str">
        <f>IFERROR(__xludf.DUMMYFUNCTION("""COMPUTED_VALUE"""),"HTML/CSS")</f>
        <v>HTML/CSS</v>
      </c>
      <c r="F119" s="4" t="str">
        <f>IFERROR(__xludf.DUMMYFUNCTION("""COMPUTED_VALUE"""),"Java")</f>
        <v>Java</v>
      </c>
      <c r="G119" s="4" t="str">
        <f>IFERROR(__xludf.DUMMYFUNCTION("""COMPUTED_VALUE"""),"JavaScript")</f>
        <v>JavaScript</v>
      </c>
      <c r="H119" s="4" t="str">
        <f>IFERROR(__xludf.DUMMYFUNCTION("""COMPUTED_VALUE"""),"SQL")</f>
        <v>SQL</v>
      </c>
    </row>
    <row r="120">
      <c r="A120" s="3">
        <v>119.0</v>
      </c>
      <c r="B120" s="4" t="str">
        <f>IFERROR(__xludf.DUMMYFUNCTION("SPLIT(IMPORTRANGE!B120:B10119,"";"",0,1)"),"Elixir")</f>
        <v>Elixir</v>
      </c>
      <c r="C120" s="4" t="str">
        <f>IFERROR(__xludf.DUMMYFUNCTION("""COMPUTED_VALUE"""),"HTML/CSS")</f>
        <v>HTML/CSS</v>
      </c>
      <c r="D120" s="4" t="str">
        <f>IFERROR(__xludf.DUMMYFUNCTION("""COMPUTED_VALUE"""),"JavaScript")</f>
        <v>JavaScript</v>
      </c>
      <c r="E120" s="4" t="str">
        <f>IFERROR(__xludf.DUMMYFUNCTION("""COMPUTED_VALUE"""),"Python")</f>
        <v>Python</v>
      </c>
      <c r="F120" s="4" t="str">
        <f>IFERROR(__xludf.DUMMYFUNCTION("""COMPUTED_VALUE"""),"Ruby")</f>
        <v>Ruby</v>
      </c>
      <c r="G120" s="4" t="str">
        <f>IFERROR(__xludf.DUMMYFUNCTION("""COMPUTED_VALUE"""),"SQL")</f>
        <v>SQL</v>
      </c>
    </row>
    <row r="121">
      <c r="A121" s="3">
        <v>120.0</v>
      </c>
      <c r="B121" s="4" t="str">
        <f>IFERROR(__xludf.DUMMYFUNCTION("SPLIT(IMPORTRANGE!B121:B10120,"";"",0,1)"),"Bash/Shell/PowerShell")</f>
        <v>Bash/Shell/PowerShell</v>
      </c>
      <c r="C121" s="4" t="str">
        <f>IFERROR(__xludf.DUMMYFUNCTION("""COMPUTED_VALUE"""),"C")</f>
        <v>C</v>
      </c>
      <c r="D121" s="4" t="str">
        <f>IFERROR(__xludf.DUMMYFUNCTION("""COMPUTED_VALUE"""),"C++")</f>
        <v>C++</v>
      </c>
      <c r="E121" s="4" t="str">
        <f>IFERROR(__xludf.DUMMYFUNCTION("""COMPUTED_VALUE"""),"HTML/CSS")</f>
        <v>HTML/CSS</v>
      </c>
      <c r="F121" s="4" t="str">
        <f>IFERROR(__xludf.DUMMYFUNCTION("""COMPUTED_VALUE"""),"JavaScript")</f>
        <v>JavaScript</v>
      </c>
      <c r="G121" s="4" t="str">
        <f>IFERROR(__xludf.DUMMYFUNCTION("""COMPUTED_VALUE"""),"Python")</f>
        <v>Python</v>
      </c>
    </row>
    <row r="122">
      <c r="A122" s="3">
        <v>121.0</v>
      </c>
      <c r="B122" s="4" t="str">
        <f>IFERROR(__xludf.DUMMYFUNCTION("SPLIT(IMPORTRANGE!B122:B10121,"";"",0,1)"),"Assembly")</f>
        <v>Assembly</v>
      </c>
      <c r="C122" s="4" t="str">
        <f>IFERROR(__xludf.DUMMYFUNCTION("""COMPUTED_VALUE"""),"Bash/Shell/PowerShell")</f>
        <v>Bash/Shell/PowerShell</v>
      </c>
      <c r="D122" s="4" t="str">
        <f>IFERROR(__xludf.DUMMYFUNCTION("""COMPUTED_VALUE"""),"C++")</f>
        <v>C++</v>
      </c>
      <c r="E122" s="4" t="str">
        <f>IFERROR(__xludf.DUMMYFUNCTION("""COMPUTED_VALUE"""),"Python")</f>
        <v>Python</v>
      </c>
      <c r="F122" s="4" t="str">
        <f>IFERROR(__xludf.DUMMYFUNCTION("""COMPUTED_VALUE"""),"SQL")</f>
        <v>SQL</v>
      </c>
    </row>
    <row r="123">
      <c r="A123" s="3">
        <v>122.0</v>
      </c>
      <c r="B123" s="4" t="str">
        <f>IFERROR(__xludf.DUMMYFUNCTION("SPLIT(IMPORTRANGE!B123:B10122,"";"",0,1)"),"HTML/CSS")</f>
        <v>HTML/CSS</v>
      </c>
      <c r="C123" s="4" t="str">
        <f>IFERROR(__xludf.DUMMYFUNCTION("""COMPUTED_VALUE"""),"JavaScript")</f>
        <v>JavaScript</v>
      </c>
      <c r="D123" s="4" t="str">
        <f>IFERROR(__xludf.DUMMYFUNCTION("""COMPUTED_VALUE"""),"TypeScript")</f>
        <v>TypeScript</v>
      </c>
    </row>
    <row r="124">
      <c r="A124" s="3">
        <v>123.0</v>
      </c>
      <c r="B124" s="4" t="str">
        <f>IFERROR(__xludf.DUMMYFUNCTION("SPLIT(IMPORTRANGE!B124:B10123,"";"",0,1)"),"HTML/CSS")</f>
        <v>HTML/CSS</v>
      </c>
      <c r="C124" s="4" t="str">
        <f>IFERROR(__xludf.DUMMYFUNCTION("""COMPUTED_VALUE"""),"Java")</f>
        <v>Java</v>
      </c>
      <c r="D124" s="4" t="str">
        <f>IFERROR(__xludf.DUMMYFUNCTION("""COMPUTED_VALUE"""),"SQL")</f>
        <v>SQL</v>
      </c>
    </row>
    <row r="125">
      <c r="A125" s="3">
        <v>124.0</v>
      </c>
      <c r="B125" s="4" t="str">
        <f>IFERROR(__xludf.DUMMYFUNCTION("SPLIT(IMPORTRANGE!B125:B10124,"";"",0,1)"),"Bash/Shell/PowerShell")</f>
        <v>Bash/Shell/PowerShell</v>
      </c>
      <c r="C125" s="4" t="str">
        <f>IFERROR(__xludf.DUMMYFUNCTION("""COMPUTED_VALUE"""),"Dart")</f>
        <v>Dart</v>
      </c>
      <c r="D125" s="4" t="str">
        <f>IFERROR(__xludf.DUMMYFUNCTION("""COMPUTED_VALUE"""),"HTML/CSS")</f>
        <v>HTML/CSS</v>
      </c>
      <c r="E125" s="4" t="str">
        <f>IFERROR(__xludf.DUMMYFUNCTION("""COMPUTED_VALUE"""),"Java")</f>
        <v>Java</v>
      </c>
      <c r="F125" s="4" t="str">
        <f>IFERROR(__xludf.DUMMYFUNCTION("""COMPUTED_VALUE"""),"JavaScript")</f>
        <v>JavaScript</v>
      </c>
      <c r="G125" s="4" t="str">
        <f>IFERROR(__xludf.DUMMYFUNCTION("""COMPUTED_VALUE"""),"Scala")</f>
        <v>Scala</v>
      </c>
    </row>
    <row r="126">
      <c r="A126" s="3">
        <v>125.0</v>
      </c>
      <c r="B126" s="4" t="str">
        <f>IFERROR(__xludf.DUMMYFUNCTION("SPLIT(IMPORTRANGE!B126:B10125,"";"",0,1)"),"C#")</f>
        <v>C#</v>
      </c>
      <c r="C126" s="4" t="str">
        <f>IFERROR(__xludf.DUMMYFUNCTION("""COMPUTED_VALUE"""),"SQL")</f>
        <v>SQL</v>
      </c>
    </row>
    <row r="127">
      <c r="A127" s="3">
        <v>126.0</v>
      </c>
      <c r="B127" s="4" t="str">
        <f>IFERROR(__xludf.DUMMYFUNCTION("SPLIT(IMPORTRANGE!B127:B10126,"";"",0,1)"),"Bash/Shell/PowerShell")</f>
        <v>Bash/Shell/PowerShell</v>
      </c>
      <c r="C127" s="4" t="str">
        <f>IFERROR(__xludf.DUMMYFUNCTION("""COMPUTED_VALUE"""),"C")</f>
        <v>C</v>
      </c>
      <c r="D127" s="4" t="str">
        <f>IFERROR(__xludf.DUMMYFUNCTION("""COMPUTED_VALUE"""),"Python")</f>
        <v>Python</v>
      </c>
    </row>
    <row r="128">
      <c r="A128" s="3">
        <v>127.0</v>
      </c>
      <c r="B128" s="4" t="str">
        <f>IFERROR(__xludf.DUMMYFUNCTION("SPLIT(IMPORTRANGE!B128:B10127,"";"",0,1)"),"Bash/Shell/PowerShell")</f>
        <v>Bash/Shell/PowerShell</v>
      </c>
      <c r="C128" s="4" t="str">
        <f>IFERROR(__xludf.DUMMYFUNCTION("""COMPUTED_VALUE"""),"Go")</f>
        <v>Go</v>
      </c>
      <c r="D128" s="4" t="str">
        <f>IFERROR(__xludf.DUMMYFUNCTION("""COMPUTED_VALUE"""),"Ruby")</f>
        <v>Ruby</v>
      </c>
    </row>
    <row r="129">
      <c r="A129" s="3">
        <v>128.0</v>
      </c>
      <c r="B129" s="4" t="str">
        <f>IFERROR(__xludf.DUMMYFUNCTION("SPLIT(IMPORTRANGE!B129:B10128,"";"",0,1)"),"C++")</f>
        <v>C++</v>
      </c>
      <c r="C129" s="4" t="str">
        <f>IFERROR(__xludf.DUMMYFUNCTION("""COMPUTED_VALUE"""),"Python")</f>
        <v>Python</v>
      </c>
      <c r="D129" s="4" t="str">
        <f>IFERROR(__xludf.DUMMYFUNCTION("""COMPUTED_VALUE"""),"R")</f>
        <v>R</v>
      </c>
    </row>
    <row r="130">
      <c r="A130" s="3">
        <v>129.0</v>
      </c>
      <c r="B130" s="4" t="str">
        <f>IFERROR(__xludf.DUMMYFUNCTION("SPLIT(IMPORTRANGE!B130:B10129,"";"",0,1)"),"Bash/Shell/PowerShell")</f>
        <v>Bash/Shell/PowerShell</v>
      </c>
      <c r="C130" s="4" t="str">
        <f>IFERROR(__xludf.DUMMYFUNCTION("""COMPUTED_VALUE"""),"C++")</f>
        <v>C++</v>
      </c>
      <c r="D130" s="4" t="str">
        <f>IFERROR(__xludf.DUMMYFUNCTION("""COMPUTED_VALUE"""),"Clojure")</f>
        <v>Clojure</v>
      </c>
      <c r="E130" s="4" t="str">
        <f>IFERROR(__xludf.DUMMYFUNCTION("""COMPUTED_VALUE"""),"HTML/CSS")</f>
        <v>HTML/CSS</v>
      </c>
      <c r="F130" s="4" t="str">
        <f>IFERROR(__xludf.DUMMYFUNCTION("""COMPUTED_VALUE"""),"Java")</f>
        <v>Java</v>
      </c>
      <c r="G130" s="4" t="str">
        <f>IFERROR(__xludf.DUMMYFUNCTION("""COMPUTED_VALUE"""),"Python")</f>
        <v>Python</v>
      </c>
      <c r="H130" s="4" t="str">
        <f>IFERROR(__xludf.DUMMYFUNCTION("""COMPUTED_VALUE"""),"Ruby")</f>
        <v>Ruby</v>
      </c>
      <c r="I130" s="4" t="str">
        <f>IFERROR(__xludf.DUMMYFUNCTION("""COMPUTED_VALUE"""),"SQL")</f>
        <v>SQL</v>
      </c>
    </row>
    <row r="131">
      <c r="A131" s="3">
        <v>130.0</v>
      </c>
      <c r="B131" s="4" t="str">
        <f>IFERROR(__xludf.DUMMYFUNCTION("SPLIT(IMPORTRANGE!B131:B10130,"";"",0,1)"),"Java")</f>
        <v>Java</v>
      </c>
    </row>
    <row r="132">
      <c r="A132" s="3">
        <v>131.0</v>
      </c>
      <c r="B132" s="4" t="str">
        <f>IFERROR(__xludf.DUMMYFUNCTION("SPLIT(IMPORTRANGE!B132:B10131,"";"",0,1)"),"Bash/Shell/PowerShell")</f>
        <v>Bash/Shell/PowerShell</v>
      </c>
      <c r="C132" s="4" t="str">
        <f>IFERROR(__xludf.DUMMYFUNCTION("""COMPUTED_VALUE"""),"C++")</f>
        <v>C++</v>
      </c>
      <c r="D132" s="4" t="str">
        <f>IFERROR(__xludf.DUMMYFUNCTION("""COMPUTED_VALUE"""),"C#")</f>
        <v>C#</v>
      </c>
      <c r="E132" s="4" t="str">
        <f>IFERROR(__xludf.DUMMYFUNCTION("""COMPUTED_VALUE"""),"HTML/CSS")</f>
        <v>HTML/CSS</v>
      </c>
      <c r="F132" s="4" t="str">
        <f>IFERROR(__xludf.DUMMYFUNCTION("""COMPUTED_VALUE"""),"Java")</f>
        <v>Java</v>
      </c>
      <c r="G132" s="4" t="str">
        <f>IFERROR(__xludf.DUMMYFUNCTION("""COMPUTED_VALUE"""),"JavaScript")</f>
        <v>JavaScript</v>
      </c>
      <c r="H132" s="4" t="str">
        <f>IFERROR(__xludf.DUMMYFUNCTION("""COMPUTED_VALUE"""),"Objective-C")</f>
        <v>Objective-C</v>
      </c>
      <c r="I132" s="4" t="str">
        <f>IFERROR(__xludf.DUMMYFUNCTION("""COMPUTED_VALUE"""),"Python")</f>
        <v>Python</v>
      </c>
      <c r="J132" s="4" t="str">
        <f>IFERROR(__xludf.DUMMYFUNCTION("""COMPUTED_VALUE"""),"TypeScript")</f>
        <v>TypeScript</v>
      </c>
    </row>
    <row r="133">
      <c r="A133" s="3">
        <v>132.0</v>
      </c>
      <c r="B133" s="4" t="str">
        <f>IFERROR(__xludf.DUMMYFUNCTION("SPLIT(IMPORTRANGE!B133:B10132,"";"",0,1)"),"JavaScript")</f>
        <v>JavaScript</v>
      </c>
      <c r="C133" s="4" t="str">
        <f>IFERROR(__xludf.DUMMYFUNCTION("""COMPUTED_VALUE"""),"PHP")</f>
        <v>PHP</v>
      </c>
      <c r="D133" s="4" t="str">
        <f>IFERROR(__xludf.DUMMYFUNCTION("""COMPUTED_VALUE"""),"SQL")</f>
        <v>SQL</v>
      </c>
    </row>
    <row r="134">
      <c r="A134" s="3">
        <v>133.0</v>
      </c>
      <c r="B134" s="4" t="str">
        <f>IFERROR(__xludf.DUMMYFUNCTION("SPLIT(IMPORTRANGE!B134:B10133,"";"",0,1)"),"C")</f>
        <v>C</v>
      </c>
      <c r="C134" s="4" t="str">
        <f>IFERROR(__xludf.DUMMYFUNCTION("""COMPUTED_VALUE"""),"C++")</f>
        <v>C++</v>
      </c>
      <c r="D134" s="4" t="str">
        <f>IFERROR(__xludf.DUMMYFUNCTION("""COMPUTED_VALUE"""),"HTML/CSS")</f>
        <v>HTML/CSS</v>
      </c>
      <c r="E134" s="4" t="str">
        <f>IFERROR(__xludf.DUMMYFUNCTION("""COMPUTED_VALUE"""),"JavaScript")</f>
        <v>JavaScript</v>
      </c>
      <c r="F134" s="4" t="str">
        <f>IFERROR(__xludf.DUMMYFUNCTION("""COMPUTED_VALUE"""),"SQL")</f>
        <v>SQL</v>
      </c>
    </row>
    <row r="135">
      <c r="A135" s="3">
        <v>134.0</v>
      </c>
      <c r="B135" s="4" t="str">
        <f>IFERROR(__xludf.DUMMYFUNCTION("SPLIT(IMPORTRANGE!B135:B10134,"";"",0,1)"),"Go")</f>
        <v>Go</v>
      </c>
      <c r="C135" s="4" t="str">
        <f>IFERROR(__xludf.DUMMYFUNCTION("""COMPUTED_VALUE"""),"HTML/CSS")</f>
        <v>HTML/CSS</v>
      </c>
      <c r="D135" s="4" t="str">
        <f>IFERROR(__xludf.DUMMYFUNCTION("""COMPUTED_VALUE"""),"JavaScript")</f>
        <v>JavaScript</v>
      </c>
      <c r="E135" s="4" t="str">
        <f>IFERROR(__xludf.DUMMYFUNCTION("""COMPUTED_VALUE"""),"TypeScript")</f>
        <v>TypeScript</v>
      </c>
    </row>
    <row r="136">
      <c r="A136" s="3">
        <v>135.0</v>
      </c>
      <c r="B136" s="4" t="str">
        <f>IFERROR(__xludf.DUMMYFUNCTION("SPLIT(IMPORTRANGE!B136:B10135,"";"",0,1)"),"C#")</f>
        <v>C#</v>
      </c>
      <c r="C136" s="4" t="str">
        <f>IFERROR(__xludf.DUMMYFUNCTION("""COMPUTED_VALUE"""),"Java")</f>
        <v>Java</v>
      </c>
      <c r="D136" s="4" t="str">
        <f>IFERROR(__xludf.DUMMYFUNCTION("""COMPUTED_VALUE"""),"PHP")</f>
        <v>PHP</v>
      </c>
      <c r="E136" s="4" t="str">
        <f>IFERROR(__xludf.DUMMYFUNCTION("""COMPUTED_VALUE"""),"Python")</f>
        <v>Python</v>
      </c>
    </row>
    <row r="137">
      <c r="A137" s="3">
        <v>136.0</v>
      </c>
      <c r="B137" s="4" t="str">
        <f>IFERROR(__xludf.DUMMYFUNCTION("SPLIT(IMPORTRANGE!B137:B10136,"";"",0,1)"),"HTML/CSS")</f>
        <v>HTML/CSS</v>
      </c>
      <c r="C137" s="4" t="str">
        <f>IFERROR(__xludf.DUMMYFUNCTION("""COMPUTED_VALUE"""),"Java")</f>
        <v>Java</v>
      </c>
      <c r="D137" s="4" t="str">
        <f>IFERROR(__xludf.DUMMYFUNCTION("""COMPUTED_VALUE"""),"JavaScript")</f>
        <v>JavaScript</v>
      </c>
      <c r="E137" s="4" t="str">
        <f>IFERROR(__xludf.DUMMYFUNCTION("""COMPUTED_VALUE"""),"PHP")</f>
        <v>PHP</v>
      </c>
      <c r="F137" s="4" t="str">
        <f>IFERROR(__xludf.DUMMYFUNCTION("""COMPUTED_VALUE"""),"SQL")</f>
        <v>SQL</v>
      </c>
    </row>
    <row r="138">
      <c r="A138" s="3">
        <v>137.0</v>
      </c>
      <c r="B138" s="4" t="str">
        <f>IFERROR(__xludf.DUMMYFUNCTION("SPLIT(IMPORTRANGE!B138:B10137,"";"",0,1)"),"Bash/Shell/PowerShell")</f>
        <v>Bash/Shell/PowerShell</v>
      </c>
      <c r="C138" s="4" t="str">
        <f>IFERROR(__xludf.DUMMYFUNCTION("""COMPUTED_VALUE"""),"HTML/CSS")</f>
        <v>HTML/CSS</v>
      </c>
      <c r="D138" s="4" t="str">
        <f>IFERROR(__xludf.DUMMYFUNCTION("""COMPUTED_VALUE"""),"JavaScript")</f>
        <v>JavaScript</v>
      </c>
      <c r="E138" s="4" t="str">
        <f>IFERROR(__xludf.DUMMYFUNCTION("""COMPUTED_VALUE"""),"PHP")</f>
        <v>PHP</v>
      </c>
      <c r="F138" s="4" t="str">
        <f>IFERROR(__xludf.DUMMYFUNCTION("""COMPUTED_VALUE"""),"Python")</f>
        <v>Python</v>
      </c>
      <c r="G138" s="4" t="str">
        <f>IFERROR(__xludf.DUMMYFUNCTION("""COMPUTED_VALUE"""),"SQL")</f>
        <v>SQL</v>
      </c>
    </row>
    <row r="139">
      <c r="A139" s="3">
        <v>138.0</v>
      </c>
      <c r="B139" s="4" t="str">
        <f>IFERROR(__xludf.DUMMYFUNCTION("SPLIT(IMPORTRANGE!B139:B10138,"";"",0,1)"),"Java")</f>
        <v>Java</v>
      </c>
      <c r="C139" s="4" t="str">
        <f>IFERROR(__xludf.DUMMYFUNCTION("""COMPUTED_VALUE"""),"JavaScript")</f>
        <v>JavaScript</v>
      </c>
      <c r="D139" s="4" t="str">
        <f>IFERROR(__xludf.DUMMYFUNCTION("""COMPUTED_VALUE"""),"Kotlin")</f>
        <v>Kotlin</v>
      </c>
      <c r="E139" s="4" t="str">
        <f>IFERROR(__xludf.DUMMYFUNCTION("""COMPUTED_VALUE"""),"PHP")</f>
        <v>PHP</v>
      </c>
      <c r="F139" s="4" t="str">
        <f>IFERROR(__xludf.DUMMYFUNCTION("""COMPUTED_VALUE"""),"SQL")</f>
        <v>SQL</v>
      </c>
    </row>
    <row r="140">
      <c r="A140" s="3">
        <v>139.0</v>
      </c>
      <c r="B140" s="4" t="str">
        <f>IFERROR(__xludf.DUMMYFUNCTION("SPLIT(IMPORTRANGE!B140:B10139,"";"",0,1)"),"Assembly")</f>
        <v>Assembly</v>
      </c>
      <c r="C140" s="4" t="str">
        <f>IFERROR(__xludf.DUMMYFUNCTION("""COMPUTED_VALUE"""),"Bash/Shell/PowerShell")</f>
        <v>Bash/Shell/PowerShell</v>
      </c>
      <c r="D140" s="4" t="str">
        <f>IFERROR(__xludf.DUMMYFUNCTION("""COMPUTED_VALUE"""),"C")</f>
        <v>C</v>
      </c>
      <c r="E140" s="4" t="str">
        <f>IFERROR(__xludf.DUMMYFUNCTION("""COMPUTED_VALUE"""),"C++")</f>
        <v>C++</v>
      </c>
      <c r="F140" s="4" t="str">
        <f>IFERROR(__xludf.DUMMYFUNCTION("""COMPUTED_VALUE"""),"HTML/CSS")</f>
        <v>HTML/CSS</v>
      </c>
      <c r="G140" s="4" t="str">
        <f>IFERROR(__xludf.DUMMYFUNCTION("""COMPUTED_VALUE"""),"Java")</f>
        <v>Java</v>
      </c>
      <c r="H140" s="4" t="str">
        <f>IFERROR(__xludf.DUMMYFUNCTION("""COMPUTED_VALUE"""),"JavaScript")</f>
        <v>JavaScript</v>
      </c>
      <c r="I140" s="4" t="str">
        <f>IFERROR(__xludf.DUMMYFUNCTION("""COMPUTED_VALUE"""),"Python")</f>
        <v>Python</v>
      </c>
      <c r="J140" s="4" t="str">
        <f>IFERROR(__xludf.DUMMYFUNCTION("""COMPUTED_VALUE"""),"SQL")</f>
        <v>SQL</v>
      </c>
      <c r="K140" s="4" t="str">
        <f>IFERROR(__xludf.DUMMYFUNCTION("""COMPUTED_VALUE"""),"TypeScript")</f>
        <v>TypeScript</v>
      </c>
    </row>
    <row r="141">
      <c r="A141" s="3">
        <v>140.0</v>
      </c>
      <c r="B141" s="4" t="str">
        <f>IFERROR(__xludf.DUMMYFUNCTION("SPLIT(IMPORTRANGE!B141:B10140,"";"",0,1)"),"Bash/Shell/PowerShell")</f>
        <v>Bash/Shell/PowerShell</v>
      </c>
      <c r="C141" s="4" t="str">
        <f>IFERROR(__xludf.DUMMYFUNCTION("""COMPUTED_VALUE"""),"C#")</f>
        <v>C#</v>
      </c>
    </row>
    <row r="142">
      <c r="A142" s="3">
        <v>141.0</v>
      </c>
      <c r="B142" s="4" t="str">
        <f>IFERROR(__xludf.DUMMYFUNCTION("SPLIT(IMPORTRANGE!B142:B10141,"";"",0,1)"),"C")</f>
        <v>C</v>
      </c>
      <c r="C142" s="4" t="str">
        <f>IFERROR(__xludf.DUMMYFUNCTION("""COMPUTED_VALUE"""),"HTML/CSS")</f>
        <v>HTML/CSS</v>
      </c>
      <c r="D142" s="4" t="str">
        <f>IFERROR(__xludf.DUMMYFUNCTION("""COMPUTED_VALUE"""),"Java")</f>
        <v>Java</v>
      </c>
      <c r="E142" s="4" t="str">
        <f>IFERROR(__xludf.DUMMYFUNCTION("""COMPUTED_VALUE"""),"JavaScript")</f>
        <v>JavaScript</v>
      </c>
      <c r="F142" s="4" t="str">
        <f>IFERROR(__xludf.DUMMYFUNCTION("""COMPUTED_VALUE"""),"Python")</f>
        <v>Python</v>
      </c>
      <c r="G142" s="4" t="str">
        <f>IFERROR(__xludf.DUMMYFUNCTION("""COMPUTED_VALUE"""),"SQL")</f>
        <v>SQL</v>
      </c>
      <c r="H142" s="4" t="str">
        <f>IFERROR(__xludf.DUMMYFUNCTION("""COMPUTED_VALUE"""),"TypeScript")</f>
        <v>TypeScript</v>
      </c>
    </row>
    <row r="143">
      <c r="A143" s="3">
        <v>142.0</v>
      </c>
      <c r="B143" s="4" t="str">
        <f>IFERROR(__xludf.DUMMYFUNCTION("SPLIT(IMPORTRANGE!B143:B10142,"";"",0,1)"),"Java")</f>
        <v>Java</v>
      </c>
      <c r="C143" s="4" t="str">
        <f>IFERROR(__xludf.DUMMYFUNCTION("""COMPUTED_VALUE"""),"SQL")</f>
        <v>SQL</v>
      </c>
    </row>
    <row r="144">
      <c r="A144" s="3">
        <v>143.0</v>
      </c>
      <c r="B144" s="4" t="str">
        <f>IFERROR(__xludf.DUMMYFUNCTION("SPLIT(IMPORTRANGE!B144:B10143,"";"",0,1)"),"Assembly")</f>
        <v>Assembly</v>
      </c>
      <c r="C144" s="4" t="str">
        <f>IFERROR(__xludf.DUMMYFUNCTION("""COMPUTED_VALUE"""),"C++")</f>
        <v>C++</v>
      </c>
      <c r="D144" s="4" t="str">
        <f>IFERROR(__xludf.DUMMYFUNCTION("""COMPUTED_VALUE"""),"Python")</f>
        <v>Python</v>
      </c>
      <c r="E144" s="4" t="str">
        <f>IFERROR(__xludf.DUMMYFUNCTION("""COMPUTED_VALUE"""),"VBA")</f>
        <v>VBA</v>
      </c>
    </row>
    <row r="145">
      <c r="A145" s="3">
        <v>144.0</v>
      </c>
      <c r="B145" s="4" t="str">
        <f>IFERROR(__xludf.DUMMYFUNCTION("SPLIT(IMPORTRANGE!B145:B10144,"";"",0,1)"),"Bash/Shell/PowerShell")</f>
        <v>Bash/Shell/PowerShell</v>
      </c>
      <c r="C145" s="4" t="str">
        <f>IFERROR(__xludf.DUMMYFUNCTION("""COMPUTED_VALUE"""),"C")</f>
        <v>C</v>
      </c>
      <c r="D145" s="4" t="str">
        <f>IFERROR(__xludf.DUMMYFUNCTION("""COMPUTED_VALUE"""),"Python")</f>
        <v>Python</v>
      </c>
      <c r="E145" s="4" t="str">
        <f>IFERROR(__xludf.DUMMYFUNCTION("""COMPUTED_VALUE"""),"Scala")</f>
        <v>Scala</v>
      </c>
    </row>
    <row r="146">
      <c r="A146" s="3">
        <v>145.0</v>
      </c>
      <c r="B146" s="4" t="str">
        <f>IFERROR(__xludf.DUMMYFUNCTION("SPLIT(IMPORTRANGE!B146:B10145,"";"",0,1)"),"HTML/CSS")</f>
        <v>HTML/CSS</v>
      </c>
      <c r="C146" s="4" t="str">
        <f>IFERROR(__xludf.DUMMYFUNCTION("""COMPUTED_VALUE"""),"Java")</f>
        <v>Java</v>
      </c>
      <c r="D146" s="4" t="str">
        <f>IFERROR(__xludf.DUMMYFUNCTION("""COMPUTED_VALUE"""),"JavaScript")</f>
        <v>JavaScript</v>
      </c>
      <c r="E146" s="4" t="str">
        <f>IFERROR(__xludf.DUMMYFUNCTION("""COMPUTED_VALUE"""),"Kotlin")</f>
        <v>Kotlin</v>
      </c>
    </row>
    <row r="147">
      <c r="A147" s="3">
        <v>146.0</v>
      </c>
      <c r="B147" s="4" t="str">
        <f>IFERROR(__xludf.DUMMYFUNCTION("SPLIT(IMPORTRANGE!B147:B10146,"";"",0,1)"),"HTML/CSS")</f>
        <v>HTML/CSS</v>
      </c>
      <c r="C147" s="4" t="str">
        <f>IFERROR(__xludf.DUMMYFUNCTION("""COMPUTED_VALUE"""),"JavaScript")</f>
        <v>JavaScript</v>
      </c>
      <c r="D147" s="4" t="str">
        <f>IFERROR(__xludf.DUMMYFUNCTION("""COMPUTED_VALUE"""),"TypeScript")</f>
        <v>TypeScript</v>
      </c>
    </row>
    <row r="148">
      <c r="A148" s="3">
        <v>147.0</v>
      </c>
      <c r="B148" s="4" t="str">
        <f>IFERROR(__xludf.DUMMYFUNCTION("SPLIT(IMPORTRANGE!B148:B10147,"";"",0,1)"),"Bash/Shell/PowerShell")</f>
        <v>Bash/Shell/PowerShell</v>
      </c>
      <c r="C148" s="4" t="str">
        <f>IFERROR(__xludf.DUMMYFUNCTION("""COMPUTED_VALUE"""),"HTML/CSS")</f>
        <v>HTML/CSS</v>
      </c>
      <c r="D148" s="4" t="str">
        <f>IFERROR(__xludf.DUMMYFUNCTION("""COMPUTED_VALUE"""),"JavaScript")</f>
        <v>JavaScript</v>
      </c>
      <c r="E148" s="4" t="str">
        <f>IFERROR(__xludf.DUMMYFUNCTION("""COMPUTED_VALUE"""),"Python")</f>
        <v>Python</v>
      </c>
      <c r="F148" s="4" t="str">
        <f>IFERROR(__xludf.DUMMYFUNCTION("""COMPUTED_VALUE"""),"SQL")</f>
        <v>SQL</v>
      </c>
    </row>
    <row r="149">
      <c r="A149" s="3">
        <v>148.0</v>
      </c>
      <c r="B149" s="4" t="str">
        <f>IFERROR(__xludf.DUMMYFUNCTION("SPLIT(IMPORTRANGE!B149:B10148,"";"",0,1)"),"Bash/Shell/PowerShell")</f>
        <v>Bash/Shell/PowerShell</v>
      </c>
      <c r="C149" s="4" t="str">
        <f>IFERROR(__xludf.DUMMYFUNCTION("""COMPUTED_VALUE"""),"C#")</f>
        <v>C#</v>
      </c>
      <c r="D149" s="4" t="str">
        <f>IFERROR(__xludf.DUMMYFUNCTION("""COMPUTED_VALUE"""),"HTML/CSS")</f>
        <v>HTML/CSS</v>
      </c>
      <c r="E149" s="4" t="str">
        <f>IFERROR(__xludf.DUMMYFUNCTION("""COMPUTED_VALUE"""),"Java")</f>
        <v>Java</v>
      </c>
      <c r="F149" s="4" t="str">
        <f>IFERROR(__xludf.DUMMYFUNCTION("""COMPUTED_VALUE"""),"JavaScript")</f>
        <v>JavaScript</v>
      </c>
      <c r="G149" s="4" t="str">
        <f>IFERROR(__xludf.DUMMYFUNCTION("""COMPUTED_VALUE"""),"Python")</f>
        <v>Python</v>
      </c>
      <c r="H149" s="4" t="str">
        <f>IFERROR(__xludf.DUMMYFUNCTION("""COMPUTED_VALUE"""),"SQL")</f>
        <v>SQL</v>
      </c>
    </row>
    <row r="150">
      <c r="A150" s="3">
        <v>149.0</v>
      </c>
      <c r="B150" s="4" t="str">
        <f>IFERROR(__xludf.DUMMYFUNCTION("SPLIT(IMPORTRANGE!B150:B10149,"";"",0,1)"),"Bash/Shell/PowerShell")</f>
        <v>Bash/Shell/PowerShell</v>
      </c>
      <c r="C150" s="4" t="str">
        <f>IFERROR(__xludf.DUMMYFUNCTION("""COMPUTED_VALUE"""),"C++")</f>
        <v>C++</v>
      </c>
      <c r="D150" s="4" t="str">
        <f>IFERROR(__xludf.DUMMYFUNCTION("""COMPUTED_VALUE"""),"C#")</f>
        <v>C#</v>
      </c>
      <c r="E150" s="4" t="str">
        <f>IFERROR(__xludf.DUMMYFUNCTION("""COMPUTED_VALUE"""),"HTML/CSS")</f>
        <v>HTML/CSS</v>
      </c>
      <c r="F150" s="4" t="str">
        <f>IFERROR(__xludf.DUMMYFUNCTION("""COMPUTED_VALUE"""),"Java")</f>
        <v>Java</v>
      </c>
      <c r="G150" s="4" t="str">
        <f>IFERROR(__xludf.DUMMYFUNCTION("""COMPUTED_VALUE"""),"JavaScript")</f>
        <v>JavaScript</v>
      </c>
      <c r="H150" s="4" t="str">
        <f>IFERROR(__xludf.DUMMYFUNCTION("""COMPUTED_VALUE"""),"SQL")</f>
        <v>SQL</v>
      </c>
      <c r="I150" s="4" t="str">
        <f>IFERROR(__xludf.DUMMYFUNCTION("""COMPUTED_VALUE"""),"TypeScript")</f>
        <v>TypeScript</v>
      </c>
    </row>
    <row r="151">
      <c r="A151" s="3">
        <v>150.0</v>
      </c>
      <c r="B151" s="4" t="str">
        <f>IFERROR(__xludf.DUMMYFUNCTION("SPLIT(IMPORTRANGE!B151:B10150,"";"",0,1)"),"HTML/CSS")</f>
        <v>HTML/CSS</v>
      </c>
      <c r="C151" s="4" t="str">
        <f>IFERROR(__xludf.DUMMYFUNCTION("""COMPUTED_VALUE"""),"Java")</f>
        <v>Java</v>
      </c>
      <c r="D151" s="4" t="str">
        <f>IFERROR(__xludf.DUMMYFUNCTION("""COMPUTED_VALUE"""),"JavaScript")</f>
        <v>JavaScript</v>
      </c>
      <c r="E151" s="4" t="str">
        <f>IFERROR(__xludf.DUMMYFUNCTION("""COMPUTED_VALUE"""),"Kotlin")</f>
        <v>Kotlin</v>
      </c>
      <c r="F151" s="4" t="str">
        <f>IFERROR(__xludf.DUMMYFUNCTION("""COMPUTED_VALUE"""),"Objective-C")</f>
        <v>Objective-C</v>
      </c>
      <c r="G151" s="4" t="str">
        <f>IFERROR(__xludf.DUMMYFUNCTION("""COMPUTED_VALUE"""),"Python")</f>
        <v>Python</v>
      </c>
      <c r="H151" s="4" t="str">
        <f>IFERROR(__xludf.DUMMYFUNCTION("""COMPUTED_VALUE"""),"Swift")</f>
        <v>Swift</v>
      </c>
      <c r="I151" s="4" t="str">
        <f>IFERROR(__xludf.DUMMYFUNCTION("""COMPUTED_VALUE"""),"Other(s):")</f>
        <v>Other(s):</v>
      </c>
    </row>
    <row r="152">
      <c r="A152" s="3">
        <v>151.0</v>
      </c>
      <c r="B152" s="4" t="str">
        <f>IFERROR(__xludf.DUMMYFUNCTION("SPLIT(IMPORTRANGE!B152:B10151,"";"",0,1)"),"C")</f>
        <v>C</v>
      </c>
      <c r="C152" s="4" t="str">
        <f>IFERROR(__xludf.DUMMYFUNCTION("""COMPUTED_VALUE"""),"C++")</f>
        <v>C++</v>
      </c>
      <c r="D152" s="4" t="str">
        <f>IFERROR(__xludf.DUMMYFUNCTION("""COMPUTED_VALUE"""),"Python")</f>
        <v>Python</v>
      </c>
    </row>
    <row r="153">
      <c r="A153" s="3">
        <v>152.0</v>
      </c>
      <c r="B153" s="4" t="str">
        <f>IFERROR(__xludf.DUMMYFUNCTION("SPLIT(IMPORTRANGE!B153:B10152,"";"",0,1)"),"HTML/CSS")</f>
        <v>HTML/CSS</v>
      </c>
      <c r="C153" s="4" t="str">
        <f>IFERROR(__xludf.DUMMYFUNCTION("""COMPUTED_VALUE"""),"Java")</f>
        <v>Java</v>
      </c>
      <c r="D153" s="4" t="str">
        <f>IFERROR(__xludf.DUMMYFUNCTION("""COMPUTED_VALUE"""),"JavaScript")</f>
        <v>JavaScript</v>
      </c>
      <c r="E153" s="4" t="str">
        <f>IFERROR(__xludf.DUMMYFUNCTION("""COMPUTED_VALUE"""),"PHP")</f>
        <v>PHP</v>
      </c>
      <c r="F153" s="4" t="str">
        <f>IFERROR(__xludf.DUMMYFUNCTION("""COMPUTED_VALUE"""),"SQL")</f>
        <v>SQL</v>
      </c>
      <c r="G153" s="4" t="str">
        <f>IFERROR(__xludf.DUMMYFUNCTION("""COMPUTED_VALUE"""),"VBA")</f>
        <v>VBA</v>
      </c>
    </row>
    <row r="154">
      <c r="A154" s="3">
        <v>153.0</v>
      </c>
      <c r="B154" s="4" t="str">
        <f>IFERROR(__xludf.DUMMYFUNCTION("SPLIT(IMPORTRANGE!B154:B10153,"";"",0,1)"),"Bash/Shell/PowerShell")</f>
        <v>Bash/Shell/PowerShell</v>
      </c>
      <c r="C154" s="4" t="str">
        <f>IFERROR(__xludf.DUMMYFUNCTION("""COMPUTED_VALUE"""),"HTML/CSS")</f>
        <v>HTML/CSS</v>
      </c>
      <c r="D154" s="4" t="str">
        <f>IFERROR(__xludf.DUMMYFUNCTION("""COMPUTED_VALUE"""),"JavaScript")</f>
        <v>JavaScript</v>
      </c>
      <c r="E154" s="4" t="str">
        <f>IFERROR(__xludf.DUMMYFUNCTION("""COMPUTED_VALUE"""),"TypeScript")</f>
        <v>TypeScript</v>
      </c>
    </row>
    <row r="155">
      <c r="A155" s="3">
        <v>154.0</v>
      </c>
      <c r="B155" s="4" t="str">
        <f>IFERROR(__xludf.DUMMYFUNCTION("SPLIT(IMPORTRANGE!B155:B10154,"";"",0,1)"),"Bash/Shell/PowerShell")</f>
        <v>Bash/Shell/PowerShell</v>
      </c>
      <c r="C155" s="4" t="str">
        <f>IFERROR(__xludf.DUMMYFUNCTION("""COMPUTED_VALUE"""),"Python")</f>
        <v>Python</v>
      </c>
    </row>
    <row r="156">
      <c r="A156" s="3">
        <v>155.0</v>
      </c>
      <c r="B156" s="4" t="str">
        <f>IFERROR(__xludf.DUMMYFUNCTION("SPLIT(IMPORTRANGE!B156:B10155,"";"",0,1)"),"Bash/Shell/PowerShell")</f>
        <v>Bash/Shell/PowerShell</v>
      </c>
      <c r="C156" s="4" t="str">
        <f>IFERROR(__xludf.DUMMYFUNCTION("""COMPUTED_VALUE"""),"C#")</f>
        <v>C#</v>
      </c>
      <c r="D156" s="4" t="str">
        <f>IFERROR(__xludf.DUMMYFUNCTION("""COMPUTED_VALUE"""),"HTML/CSS")</f>
        <v>HTML/CSS</v>
      </c>
      <c r="E156" s="4" t="str">
        <f>IFERROR(__xludf.DUMMYFUNCTION("""COMPUTED_VALUE"""),"JavaScript")</f>
        <v>JavaScript</v>
      </c>
      <c r="F156" s="4" t="str">
        <f>IFERROR(__xludf.DUMMYFUNCTION("""COMPUTED_VALUE"""),"SQL")</f>
        <v>SQL</v>
      </c>
    </row>
    <row r="157">
      <c r="A157" s="3">
        <v>156.0</v>
      </c>
      <c r="B157" s="4" t="str">
        <f>IFERROR(__xludf.DUMMYFUNCTION("SPLIT(IMPORTRANGE!B157:B10156,"";"",0,1)"),"Java")</f>
        <v>Java</v>
      </c>
      <c r="C157" s="4" t="str">
        <f>IFERROR(__xludf.DUMMYFUNCTION("""COMPUTED_VALUE"""),"SQL")</f>
        <v>SQL</v>
      </c>
      <c r="D157" s="4" t="str">
        <f>IFERROR(__xludf.DUMMYFUNCTION("""COMPUTED_VALUE"""),"Other(s):")</f>
        <v>Other(s):</v>
      </c>
    </row>
    <row r="158">
      <c r="A158" s="3">
        <v>157.0</v>
      </c>
      <c r="B158" s="4" t="str">
        <f>IFERROR(__xludf.DUMMYFUNCTION("SPLIT(IMPORTRANGE!B158:B10157,"";"",0,1)"),"Bash/Shell/PowerShell")</f>
        <v>Bash/Shell/PowerShell</v>
      </c>
      <c r="C158" s="4" t="str">
        <f>IFERROR(__xludf.DUMMYFUNCTION("""COMPUTED_VALUE"""),"HTML/CSS")</f>
        <v>HTML/CSS</v>
      </c>
      <c r="D158" s="4" t="str">
        <f>IFERROR(__xludf.DUMMYFUNCTION("""COMPUTED_VALUE"""),"JavaScript")</f>
        <v>JavaScript</v>
      </c>
      <c r="E158" s="4" t="str">
        <f>IFERROR(__xludf.DUMMYFUNCTION("""COMPUTED_VALUE"""),"Python")</f>
        <v>Python</v>
      </c>
    </row>
    <row r="159">
      <c r="A159" s="3">
        <v>158.0</v>
      </c>
      <c r="B159" s="4" t="str">
        <f>IFERROR(__xludf.DUMMYFUNCTION("SPLIT(IMPORTRANGE!B159:B10158,"";"",0,1)"),"C#")</f>
        <v>C#</v>
      </c>
    </row>
    <row r="160">
      <c r="A160" s="3">
        <v>159.0</v>
      </c>
      <c r="B160" s="4" t="str">
        <f>IFERROR(__xludf.DUMMYFUNCTION("SPLIT(IMPORTRANGE!B160:B10159,"";"",0,1)"),"HTML/CSS")</f>
        <v>HTML/CSS</v>
      </c>
      <c r="C160" s="4" t="str">
        <f>IFERROR(__xludf.DUMMYFUNCTION("""COMPUTED_VALUE"""),"JavaScript")</f>
        <v>JavaScript</v>
      </c>
      <c r="D160" s="4" t="str">
        <f>IFERROR(__xludf.DUMMYFUNCTION("""COMPUTED_VALUE"""),"PHP")</f>
        <v>PHP</v>
      </c>
    </row>
    <row r="161">
      <c r="A161" s="3">
        <v>160.0</v>
      </c>
      <c r="B161" s="4" t="str">
        <f>IFERROR(__xludf.DUMMYFUNCTION("SPLIT(IMPORTRANGE!B161:B10160,"";"",0,1)"),"Bash/Shell/PowerShell")</f>
        <v>Bash/Shell/PowerShell</v>
      </c>
      <c r="C161" s="4" t="str">
        <f>IFERROR(__xludf.DUMMYFUNCTION("""COMPUTED_VALUE"""),"C++")</f>
        <v>C++</v>
      </c>
      <c r="D161" s="4" t="str">
        <f>IFERROR(__xludf.DUMMYFUNCTION("""COMPUTED_VALUE"""),"HTML/CSS")</f>
        <v>HTML/CSS</v>
      </c>
      <c r="E161" s="4" t="str">
        <f>IFERROR(__xludf.DUMMYFUNCTION("""COMPUTED_VALUE"""),"Java")</f>
        <v>Java</v>
      </c>
      <c r="F161" s="4" t="str">
        <f>IFERROR(__xludf.DUMMYFUNCTION("""COMPUTED_VALUE"""),"JavaScript")</f>
        <v>JavaScript</v>
      </c>
      <c r="G161" s="4" t="str">
        <f>IFERROR(__xludf.DUMMYFUNCTION("""COMPUTED_VALUE"""),"PHP")</f>
        <v>PHP</v>
      </c>
      <c r="H161" s="4" t="str">
        <f>IFERROR(__xludf.DUMMYFUNCTION("""COMPUTED_VALUE"""),"SQL")</f>
        <v>SQL</v>
      </c>
    </row>
    <row r="162">
      <c r="A162" s="3">
        <v>161.0</v>
      </c>
      <c r="B162" s="4" t="str">
        <f>IFERROR(__xludf.DUMMYFUNCTION("SPLIT(IMPORTRANGE!B162:B10161,"";"",0,1)"),"C#")</f>
        <v>C#</v>
      </c>
      <c r="C162" s="4" t="str">
        <f>IFERROR(__xludf.DUMMYFUNCTION("""COMPUTED_VALUE"""),"HTML/CSS")</f>
        <v>HTML/CSS</v>
      </c>
      <c r="D162" s="4" t="str">
        <f>IFERROR(__xludf.DUMMYFUNCTION("""COMPUTED_VALUE"""),"JavaScript")</f>
        <v>JavaScript</v>
      </c>
      <c r="E162" s="4" t="str">
        <f>IFERROR(__xludf.DUMMYFUNCTION("""COMPUTED_VALUE"""),"SQL")</f>
        <v>SQL</v>
      </c>
      <c r="F162" s="4" t="str">
        <f>IFERROR(__xludf.DUMMYFUNCTION("""COMPUTED_VALUE"""),"Other(s):")</f>
        <v>Other(s):</v>
      </c>
    </row>
    <row r="163">
      <c r="A163" s="3">
        <v>162.0</v>
      </c>
      <c r="B163" s="4" t="str">
        <f>IFERROR(__xludf.DUMMYFUNCTION("SPLIT(IMPORTRANGE!B163:B10162,"";"",0,1)"),"C#")</f>
        <v>C#</v>
      </c>
      <c r="C163" s="4" t="str">
        <f>IFERROR(__xludf.DUMMYFUNCTION("""COMPUTED_VALUE"""),"HTML/CSS")</f>
        <v>HTML/CSS</v>
      </c>
      <c r="D163" s="4" t="str">
        <f>IFERROR(__xludf.DUMMYFUNCTION("""COMPUTED_VALUE"""),"JavaScript")</f>
        <v>JavaScript</v>
      </c>
      <c r="E163" s="4" t="str">
        <f>IFERROR(__xludf.DUMMYFUNCTION("""COMPUTED_VALUE"""),"SQL")</f>
        <v>SQL</v>
      </c>
    </row>
    <row r="164">
      <c r="A164" s="3">
        <v>163.0</v>
      </c>
      <c r="B164" s="4" t="str">
        <f>IFERROR(__xludf.DUMMYFUNCTION("SPLIT(IMPORTRANGE!B164:B10163,"";"",0,1)"),"Assembly")</f>
        <v>Assembly</v>
      </c>
      <c r="C164" s="4" t="str">
        <f>IFERROR(__xludf.DUMMYFUNCTION("""COMPUTED_VALUE"""),"Bash/Shell/PowerShell")</f>
        <v>Bash/Shell/PowerShell</v>
      </c>
      <c r="D164" s="4" t="str">
        <f>IFERROR(__xludf.DUMMYFUNCTION("""COMPUTED_VALUE"""),"C")</f>
        <v>C</v>
      </c>
      <c r="E164" s="4" t="str">
        <f>IFERROR(__xludf.DUMMYFUNCTION("""COMPUTED_VALUE"""),"C++")</f>
        <v>C++</v>
      </c>
      <c r="F164" s="4" t="str">
        <f>IFERROR(__xludf.DUMMYFUNCTION("""COMPUTED_VALUE"""),"C#")</f>
        <v>C#</v>
      </c>
      <c r="G164" s="4" t="str">
        <f>IFERROR(__xludf.DUMMYFUNCTION("""COMPUTED_VALUE"""),"JavaScript")</f>
        <v>JavaScript</v>
      </c>
      <c r="H164" s="4" t="str">
        <f>IFERROR(__xludf.DUMMYFUNCTION("""COMPUTED_VALUE"""),"Python")</f>
        <v>Python</v>
      </c>
      <c r="I164" s="4" t="str">
        <f>IFERROR(__xludf.DUMMYFUNCTION("""COMPUTED_VALUE"""),"SQL")</f>
        <v>SQL</v>
      </c>
    </row>
    <row r="165">
      <c r="A165" s="3">
        <v>164.0</v>
      </c>
      <c r="B165" s="4" t="str">
        <f>IFERROR(__xludf.DUMMYFUNCTION("SPLIT(IMPORTRANGE!B165:B10164,"";"",0,1)"),"Bash/Shell/PowerShell")</f>
        <v>Bash/Shell/PowerShell</v>
      </c>
      <c r="C165" s="4" t="str">
        <f>IFERROR(__xludf.DUMMYFUNCTION("""COMPUTED_VALUE"""),"Go")</f>
        <v>Go</v>
      </c>
      <c r="D165" s="4" t="str">
        <f>IFERROR(__xludf.DUMMYFUNCTION("""COMPUTED_VALUE"""),"HTML/CSS")</f>
        <v>HTML/CSS</v>
      </c>
      <c r="E165" s="4" t="str">
        <f>IFERROR(__xludf.DUMMYFUNCTION("""COMPUTED_VALUE"""),"Java")</f>
        <v>Java</v>
      </c>
      <c r="F165" s="4" t="str">
        <f>IFERROR(__xludf.DUMMYFUNCTION("""COMPUTED_VALUE"""),"JavaScript")</f>
        <v>JavaScript</v>
      </c>
      <c r="G165" s="4" t="str">
        <f>IFERROR(__xludf.DUMMYFUNCTION("""COMPUTED_VALUE"""),"Ruby")</f>
        <v>Ruby</v>
      </c>
      <c r="H165" s="4" t="str">
        <f>IFERROR(__xludf.DUMMYFUNCTION("""COMPUTED_VALUE"""),"SQL")</f>
        <v>SQL</v>
      </c>
    </row>
    <row r="166">
      <c r="A166" s="3">
        <v>165.0</v>
      </c>
      <c r="B166" s="4" t="str">
        <f>IFERROR(__xludf.DUMMYFUNCTION("SPLIT(IMPORTRANGE!B166:B10165,"";"",0,1)"),"HTML/CSS")</f>
        <v>HTML/CSS</v>
      </c>
      <c r="C166" s="4" t="str">
        <f>IFERROR(__xludf.DUMMYFUNCTION("""COMPUTED_VALUE"""),"Java")</f>
        <v>Java</v>
      </c>
      <c r="D166" s="4" t="str">
        <f>IFERROR(__xludf.DUMMYFUNCTION("""COMPUTED_VALUE"""),"JavaScript")</f>
        <v>JavaScript</v>
      </c>
      <c r="E166" s="4" t="str">
        <f>IFERROR(__xludf.DUMMYFUNCTION("""COMPUTED_VALUE"""),"PHP")</f>
        <v>PHP</v>
      </c>
      <c r="F166" s="4" t="str">
        <f>IFERROR(__xludf.DUMMYFUNCTION("""COMPUTED_VALUE"""),"Python")</f>
        <v>Python</v>
      </c>
      <c r="G166" s="4" t="str">
        <f>IFERROR(__xludf.DUMMYFUNCTION("""COMPUTED_VALUE"""),"SQL")</f>
        <v>SQL</v>
      </c>
    </row>
    <row r="167">
      <c r="A167" s="3">
        <v>166.0</v>
      </c>
      <c r="B167" s="4" t="str">
        <f>IFERROR(__xludf.DUMMYFUNCTION("SPLIT(IMPORTRANGE!B167:B10166,"";"",0,1)"),"Bash/Shell/PowerShell")</f>
        <v>Bash/Shell/PowerShell</v>
      </c>
      <c r="C167" s="4" t="str">
        <f>IFERROR(__xludf.DUMMYFUNCTION("""COMPUTED_VALUE"""),"Python")</f>
        <v>Python</v>
      </c>
    </row>
    <row r="168">
      <c r="A168" s="3">
        <v>167.0</v>
      </c>
      <c r="B168" s="4" t="str">
        <f>IFERROR(__xludf.DUMMYFUNCTION("SPLIT(IMPORTRANGE!B168:B10167,"";"",0,1)"),"C")</f>
        <v>C</v>
      </c>
      <c r="C168" s="4" t="str">
        <f>IFERROR(__xludf.DUMMYFUNCTION("""COMPUTED_VALUE"""),"C++")</f>
        <v>C++</v>
      </c>
      <c r="D168" s="4" t="str">
        <f>IFERROR(__xludf.DUMMYFUNCTION("""COMPUTED_VALUE"""),"HTML/CSS")</f>
        <v>HTML/CSS</v>
      </c>
      <c r="E168" s="4" t="str">
        <f>IFERROR(__xludf.DUMMYFUNCTION("""COMPUTED_VALUE"""),"Java")</f>
        <v>Java</v>
      </c>
      <c r="F168" s="4" t="str">
        <f>IFERROR(__xludf.DUMMYFUNCTION("""COMPUTED_VALUE"""),"JavaScript")</f>
        <v>JavaScript</v>
      </c>
      <c r="G168" s="4" t="str">
        <f>IFERROR(__xludf.DUMMYFUNCTION("""COMPUTED_VALUE"""),"PHP")</f>
        <v>PHP</v>
      </c>
      <c r="H168" s="4" t="str">
        <f>IFERROR(__xludf.DUMMYFUNCTION("""COMPUTED_VALUE"""),"Python")</f>
        <v>Python</v>
      </c>
      <c r="I168" s="4" t="str">
        <f>IFERROR(__xludf.DUMMYFUNCTION("""COMPUTED_VALUE"""),"SQL")</f>
        <v>SQL</v>
      </c>
    </row>
    <row r="169">
      <c r="A169" s="3">
        <v>168.0</v>
      </c>
      <c r="B169" s="4" t="str">
        <f>IFERROR(__xludf.DUMMYFUNCTION("SPLIT(IMPORTRANGE!B169:B10168,"";"",0,1)"),"Clojure")</f>
        <v>Clojure</v>
      </c>
      <c r="C169" s="4" t="str">
        <f>IFERROR(__xludf.DUMMYFUNCTION("""COMPUTED_VALUE"""),"Go")</f>
        <v>Go</v>
      </c>
      <c r="D169" s="4" t="str">
        <f>IFERROR(__xludf.DUMMYFUNCTION("""COMPUTED_VALUE"""),"HTML/CSS")</f>
        <v>HTML/CSS</v>
      </c>
      <c r="E169" s="4" t="str">
        <f>IFERROR(__xludf.DUMMYFUNCTION("""COMPUTED_VALUE"""),"Java")</f>
        <v>Java</v>
      </c>
      <c r="F169" s="4" t="str">
        <f>IFERROR(__xludf.DUMMYFUNCTION("""COMPUTED_VALUE"""),"JavaScript")</f>
        <v>JavaScript</v>
      </c>
      <c r="G169" s="4" t="str">
        <f>IFERROR(__xludf.DUMMYFUNCTION("""COMPUTED_VALUE"""),"Python")</f>
        <v>Python</v>
      </c>
      <c r="H169" s="4" t="str">
        <f>IFERROR(__xludf.DUMMYFUNCTION("""COMPUTED_VALUE"""),"Ruby")</f>
        <v>Ruby</v>
      </c>
      <c r="I169" s="4" t="str">
        <f>IFERROR(__xludf.DUMMYFUNCTION("""COMPUTED_VALUE"""),"TypeScript")</f>
        <v>TypeScript</v>
      </c>
    </row>
    <row r="170">
      <c r="A170" s="3">
        <v>169.0</v>
      </c>
      <c r="B170" s="4" t="str">
        <f>IFERROR(__xludf.DUMMYFUNCTION("SPLIT(IMPORTRANGE!B170:B10169,"";"",0,1)"),"Assembly")</f>
        <v>Assembly</v>
      </c>
      <c r="C170" s="4" t="str">
        <f>IFERROR(__xludf.DUMMYFUNCTION("""COMPUTED_VALUE"""),"C")</f>
        <v>C</v>
      </c>
      <c r="D170" s="4" t="str">
        <f>IFERROR(__xludf.DUMMYFUNCTION("""COMPUTED_VALUE"""),"C++")</f>
        <v>C++</v>
      </c>
      <c r="E170" s="4" t="str">
        <f>IFERROR(__xludf.DUMMYFUNCTION("""COMPUTED_VALUE"""),"C#")</f>
        <v>C#</v>
      </c>
      <c r="F170" s="4" t="str">
        <f>IFERROR(__xludf.DUMMYFUNCTION("""COMPUTED_VALUE"""),"HTML/CSS")</f>
        <v>HTML/CSS</v>
      </c>
      <c r="G170" s="4" t="str">
        <f>IFERROR(__xludf.DUMMYFUNCTION("""COMPUTED_VALUE"""),"Java")</f>
        <v>Java</v>
      </c>
      <c r="H170" s="4" t="str">
        <f>IFERROR(__xludf.DUMMYFUNCTION("""COMPUTED_VALUE"""),"Objective-C")</f>
        <v>Objective-C</v>
      </c>
      <c r="I170" s="4" t="str">
        <f>IFERROR(__xludf.DUMMYFUNCTION("""COMPUTED_VALUE"""),"PHP")</f>
        <v>PHP</v>
      </c>
      <c r="J170" s="4" t="str">
        <f>IFERROR(__xludf.DUMMYFUNCTION("""COMPUTED_VALUE"""),"Python")</f>
        <v>Python</v>
      </c>
      <c r="K170" s="4" t="str">
        <f>IFERROR(__xludf.DUMMYFUNCTION("""COMPUTED_VALUE"""),"R")</f>
        <v>R</v>
      </c>
      <c r="L170" s="4" t="str">
        <f>IFERROR(__xludf.DUMMYFUNCTION("""COMPUTED_VALUE"""),"SQL")</f>
        <v>SQL</v>
      </c>
      <c r="M170" s="4" t="str">
        <f>IFERROR(__xludf.DUMMYFUNCTION("""COMPUTED_VALUE"""),"Swift")</f>
        <v>Swift</v>
      </c>
    </row>
    <row r="171">
      <c r="A171" s="3">
        <v>170.0</v>
      </c>
      <c r="B171" s="4" t="str">
        <f>IFERROR(__xludf.DUMMYFUNCTION("SPLIT(IMPORTRANGE!B171:B10170,"";"",0,1)"),"HTML/CSS")</f>
        <v>HTML/CSS</v>
      </c>
      <c r="C171" s="4" t="str">
        <f>IFERROR(__xludf.DUMMYFUNCTION("""COMPUTED_VALUE"""),"JavaScript")</f>
        <v>JavaScript</v>
      </c>
      <c r="D171" s="4" t="str">
        <f>IFERROR(__xludf.DUMMYFUNCTION("""COMPUTED_VALUE"""),"Objective-C")</f>
        <v>Objective-C</v>
      </c>
      <c r="E171" s="4" t="str">
        <f>IFERROR(__xludf.DUMMYFUNCTION("""COMPUTED_VALUE"""),"SQL")</f>
        <v>SQL</v>
      </c>
    </row>
    <row r="172">
      <c r="A172" s="3">
        <v>171.0</v>
      </c>
      <c r="B172" s="4" t="str">
        <f>IFERROR(__xludf.DUMMYFUNCTION("SPLIT(IMPORTRANGE!B172:B10171,"";"",0,1)"),"HTML/CSS")</f>
        <v>HTML/CSS</v>
      </c>
      <c r="C172" s="4" t="str">
        <f>IFERROR(__xludf.DUMMYFUNCTION("""COMPUTED_VALUE"""),"JavaScript")</f>
        <v>JavaScript</v>
      </c>
      <c r="D172" s="4" t="str">
        <f>IFERROR(__xludf.DUMMYFUNCTION("""COMPUTED_VALUE"""),"PHP")</f>
        <v>PHP</v>
      </c>
      <c r="E172" s="4" t="str">
        <f>IFERROR(__xludf.DUMMYFUNCTION("""COMPUTED_VALUE"""),"SQL")</f>
        <v>SQL</v>
      </c>
      <c r="F172" s="4" t="str">
        <f>IFERROR(__xludf.DUMMYFUNCTION("""COMPUTED_VALUE"""),"TypeScript")</f>
        <v>TypeScript</v>
      </c>
    </row>
    <row r="173">
      <c r="A173" s="3">
        <v>172.0</v>
      </c>
      <c r="B173" s="4" t="str">
        <f>IFERROR(__xludf.DUMMYFUNCTION("SPLIT(IMPORTRANGE!B173:B10172,"";"",0,1)"),"Bash/Shell/PowerShell")</f>
        <v>Bash/Shell/PowerShell</v>
      </c>
      <c r="C173" s="4" t="str">
        <f>IFERROR(__xludf.DUMMYFUNCTION("""COMPUTED_VALUE"""),"C")</f>
        <v>C</v>
      </c>
      <c r="D173" s="4" t="str">
        <f>IFERROR(__xludf.DUMMYFUNCTION("""COMPUTED_VALUE"""),"C++")</f>
        <v>C++</v>
      </c>
      <c r="E173" s="4" t="str">
        <f>IFERROR(__xludf.DUMMYFUNCTION("""COMPUTED_VALUE"""),"HTML/CSS")</f>
        <v>HTML/CSS</v>
      </c>
      <c r="F173" s="4" t="str">
        <f>IFERROR(__xludf.DUMMYFUNCTION("""COMPUTED_VALUE"""),"Java")</f>
        <v>Java</v>
      </c>
      <c r="G173" s="4" t="str">
        <f>IFERROR(__xludf.DUMMYFUNCTION("""COMPUTED_VALUE"""),"JavaScript")</f>
        <v>JavaScript</v>
      </c>
      <c r="H173" s="4" t="str">
        <f>IFERROR(__xludf.DUMMYFUNCTION("""COMPUTED_VALUE"""),"PHP")</f>
        <v>PHP</v>
      </c>
      <c r="I173" s="4" t="str">
        <f>IFERROR(__xludf.DUMMYFUNCTION("""COMPUTED_VALUE"""),"Python")</f>
        <v>Python</v>
      </c>
      <c r="J173" s="4" t="str">
        <f>IFERROR(__xludf.DUMMYFUNCTION("""COMPUTED_VALUE"""),"R")</f>
        <v>R</v>
      </c>
    </row>
    <row r="174">
      <c r="A174" s="3">
        <v>173.0</v>
      </c>
      <c r="B174" s="4" t="str">
        <f>IFERROR(__xludf.DUMMYFUNCTION("SPLIT(IMPORTRANGE!B174:B10173,"";"",0,1)"),"Assembly")</f>
        <v>Assembly</v>
      </c>
      <c r="C174" s="4" t="str">
        <f>IFERROR(__xludf.DUMMYFUNCTION("""COMPUTED_VALUE"""),"Bash/Shell/PowerShell")</f>
        <v>Bash/Shell/PowerShell</v>
      </c>
      <c r="D174" s="4" t="str">
        <f>IFERROR(__xludf.DUMMYFUNCTION("""COMPUTED_VALUE"""),"C")</f>
        <v>C</v>
      </c>
      <c r="E174" s="4" t="str">
        <f>IFERROR(__xludf.DUMMYFUNCTION("""COMPUTED_VALUE"""),"C++")</f>
        <v>C++</v>
      </c>
      <c r="F174" s="4" t="str">
        <f>IFERROR(__xludf.DUMMYFUNCTION("""COMPUTED_VALUE"""),"HTML/CSS")</f>
        <v>HTML/CSS</v>
      </c>
      <c r="G174" s="4" t="str">
        <f>IFERROR(__xludf.DUMMYFUNCTION("""COMPUTED_VALUE"""),"Java")</f>
        <v>Java</v>
      </c>
      <c r="H174" s="4" t="str">
        <f>IFERROR(__xludf.DUMMYFUNCTION("""COMPUTED_VALUE"""),"JavaScript")</f>
        <v>JavaScript</v>
      </c>
      <c r="I174" s="4" t="str">
        <f>IFERROR(__xludf.DUMMYFUNCTION("""COMPUTED_VALUE"""),"PHP")</f>
        <v>PHP</v>
      </c>
      <c r="J174" s="4" t="str">
        <f>IFERROR(__xludf.DUMMYFUNCTION("""COMPUTED_VALUE"""),"Python")</f>
        <v>Python</v>
      </c>
      <c r="K174" s="4" t="str">
        <f>IFERROR(__xludf.DUMMYFUNCTION("""COMPUTED_VALUE"""),"SQL")</f>
        <v>SQL</v>
      </c>
    </row>
    <row r="175">
      <c r="A175" s="3">
        <v>174.0</v>
      </c>
      <c r="B175" s="4" t="str">
        <f>IFERROR(__xludf.DUMMYFUNCTION("SPLIT(IMPORTRANGE!B175:B10174,"";"",0,1)"),"C")</f>
        <v>C</v>
      </c>
      <c r="C175" s="4" t="str">
        <f>IFERROR(__xludf.DUMMYFUNCTION("""COMPUTED_VALUE"""),"C++")</f>
        <v>C++</v>
      </c>
      <c r="D175" s="4" t="str">
        <f>IFERROR(__xludf.DUMMYFUNCTION("""COMPUTED_VALUE"""),"C#")</f>
        <v>C#</v>
      </c>
      <c r="E175" s="4" t="str">
        <f>IFERROR(__xludf.DUMMYFUNCTION("""COMPUTED_VALUE"""),"HTML/CSS")</f>
        <v>HTML/CSS</v>
      </c>
      <c r="F175" s="4" t="str">
        <f>IFERROR(__xludf.DUMMYFUNCTION("""COMPUTED_VALUE"""),"Java")</f>
        <v>Java</v>
      </c>
      <c r="G175" s="4" t="str">
        <f>IFERROR(__xludf.DUMMYFUNCTION("""COMPUTED_VALUE"""),"JavaScript")</f>
        <v>JavaScript</v>
      </c>
      <c r="H175" s="4" t="str">
        <f>IFERROR(__xludf.DUMMYFUNCTION("""COMPUTED_VALUE"""),"Python")</f>
        <v>Python</v>
      </c>
      <c r="I175" s="4" t="str">
        <f>IFERROR(__xludf.DUMMYFUNCTION("""COMPUTED_VALUE"""),"SQL")</f>
        <v>SQL</v>
      </c>
    </row>
    <row r="176">
      <c r="A176" s="3">
        <v>175.0</v>
      </c>
      <c r="B176" s="4" t="str">
        <f>IFERROR(__xludf.DUMMYFUNCTION("SPLIT(IMPORTRANGE!B176:B10175,"";"",0,1)"),"C#")</f>
        <v>C#</v>
      </c>
      <c r="C176" s="4" t="str">
        <f>IFERROR(__xludf.DUMMYFUNCTION("""COMPUTED_VALUE"""),"Python")</f>
        <v>Python</v>
      </c>
      <c r="D176" s="4" t="str">
        <f>IFERROR(__xludf.DUMMYFUNCTION("""COMPUTED_VALUE"""),"SQL")</f>
        <v>SQL</v>
      </c>
    </row>
    <row r="177">
      <c r="A177" s="3">
        <v>176.0</v>
      </c>
      <c r="B177" s="4" t="str">
        <f>IFERROR(__xludf.DUMMYFUNCTION("SPLIT(IMPORTRANGE!B177:B10176,"";"",0,1)"),"JavaScript")</f>
        <v>JavaScript</v>
      </c>
      <c r="C177" s="4" t="str">
        <f>IFERROR(__xludf.DUMMYFUNCTION("""COMPUTED_VALUE"""),"PHP")</f>
        <v>PHP</v>
      </c>
      <c r="D177" s="4" t="str">
        <f>IFERROR(__xludf.DUMMYFUNCTION("""COMPUTED_VALUE"""),"Python")</f>
        <v>Python</v>
      </c>
      <c r="E177" s="4" t="str">
        <f>IFERROR(__xludf.DUMMYFUNCTION("""COMPUTED_VALUE"""),"Ruby")</f>
        <v>Ruby</v>
      </c>
      <c r="F177" s="4" t="str">
        <f>IFERROR(__xludf.DUMMYFUNCTION("""COMPUTED_VALUE"""),"SQL")</f>
        <v>SQL</v>
      </c>
      <c r="G177" s="4" t="str">
        <f>IFERROR(__xludf.DUMMYFUNCTION("""COMPUTED_VALUE"""),"TypeScript")</f>
        <v>TypeScript</v>
      </c>
    </row>
    <row r="178">
      <c r="A178" s="3">
        <v>177.0</v>
      </c>
      <c r="B178" s="4" t="str">
        <f>IFERROR(__xludf.DUMMYFUNCTION("SPLIT(IMPORTRANGE!B178:B10177,"";"",0,1)"),"HTML/CSS")</f>
        <v>HTML/CSS</v>
      </c>
      <c r="C178" s="4" t="str">
        <f>IFERROR(__xludf.DUMMYFUNCTION("""COMPUTED_VALUE"""),"Java")</f>
        <v>Java</v>
      </c>
      <c r="D178" s="4" t="str">
        <f>IFERROR(__xludf.DUMMYFUNCTION("""COMPUTED_VALUE"""),"JavaScript")</f>
        <v>JavaScript</v>
      </c>
      <c r="E178" s="4" t="str">
        <f>IFERROR(__xludf.DUMMYFUNCTION("""COMPUTED_VALUE"""),"Objective-C")</f>
        <v>Objective-C</v>
      </c>
      <c r="F178" s="4" t="str">
        <f>IFERROR(__xludf.DUMMYFUNCTION("""COMPUTED_VALUE"""),"SQL")</f>
        <v>SQL</v>
      </c>
      <c r="G178" s="4" t="str">
        <f>IFERROR(__xludf.DUMMYFUNCTION("""COMPUTED_VALUE"""),"Swift")</f>
        <v>Swift</v>
      </c>
    </row>
    <row r="179">
      <c r="A179" s="3">
        <v>178.0</v>
      </c>
      <c r="B179" s="4" t="str">
        <f>IFERROR(__xludf.DUMMYFUNCTION("SPLIT(IMPORTRANGE!B179:B10178,"";"",0,1)"),"HTML/CSS")</f>
        <v>HTML/CSS</v>
      </c>
      <c r="C179" s="4" t="str">
        <f>IFERROR(__xludf.DUMMYFUNCTION("""COMPUTED_VALUE"""),"JavaScript")</f>
        <v>JavaScript</v>
      </c>
    </row>
    <row r="180">
      <c r="A180" s="3">
        <v>179.0</v>
      </c>
      <c r="B180" s="4" t="str">
        <f>IFERROR(__xludf.DUMMYFUNCTION("SPLIT(IMPORTRANGE!B180:B10179,"";"",0,1)"),"Bash/Shell/PowerShell")</f>
        <v>Bash/Shell/PowerShell</v>
      </c>
      <c r="C180" s="4" t="str">
        <f>IFERROR(__xludf.DUMMYFUNCTION("""COMPUTED_VALUE"""),"C")</f>
        <v>C</v>
      </c>
      <c r="D180" s="4" t="str">
        <f>IFERROR(__xludf.DUMMYFUNCTION("""COMPUTED_VALUE"""),"C++")</f>
        <v>C++</v>
      </c>
      <c r="E180" s="4" t="str">
        <f>IFERROR(__xludf.DUMMYFUNCTION("""COMPUTED_VALUE"""),"Go")</f>
        <v>Go</v>
      </c>
      <c r="F180" s="4" t="str">
        <f>IFERROR(__xludf.DUMMYFUNCTION("""COMPUTED_VALUE"""),"HTML/CSS")</f>
        <v>HTML/CSS</v>
      </c>
      <c r="G180" s="4" t="str">
        <f>IFERROR(__xludf.DUMMYFUNCTION("""COMPUTED_VALUE"""),"Java")</f>
        <v>Java</v>
      </c>
      <c r="H180" s="4" t="str">
        <f>IFERROR(__xludf.DUMMYFUNCTION("""COMPUTED_VALUE"""),"JavaScript")</f>
        <v>JavaScript</v>
      </c>
      <c r="I180" s="4" t="str">
        <f>IFERROR(__xludf.DUMMYFUNCTION("""COMPUTED_VALUE"""),"PHP")</f>
        <v>PHP</v>
      </c>
      <c r="J180" s="4" t="str">
        <f>IFERROR(__xludf.DUMMYFUNCTION("""COMPUTED_VALUE"""),"Python")</f>
        <v>Python</v>
      </c>
      <c r="K180" s="4" t="str">
        <f>IFERROR(__xludf.DUMMYFUNCTION("""COMPUTED_VALUE"""),"Rust")</f>
        <v>Rust</v>
      </c>
      <c r="L180" s="4" t="str">
        <f>IFERROR(__xludf.DUMMYFUNCTION("""COMPUTED_VALUE"""),"SQL")</f>
        <v>SQL</v>
      </c>
      <c r="M180" s="4" t="str">
        <f>IFERROR(__xludf.DUMMYFUNCTION("""COMPUTED_VALUE"""),"TypeScript")</f>
        <v>TypeScript</v>
      </c>
    </row>
    <row r="181">
      <c r="A181" s="3">
        <v>180.0</v>
      </c>
      <c r="B181" s="4" t="str">
        <f>IFERROR(__xludf.DUMMYFUNCTION("SPLIT(IMPORTRANGE!B181:B10180,"";"",0,1)"),"Dart")</f>
        <v>Dart</v>
      </c>
      <c r="C181" s="4" t="str">
        <f>IFERROR(__xludf.DUMMYFUNCTION("""COMPUTED_VALUE"""),"Go")</f>
        <v>Go</v>
      </c>
      <c r="D181" s="4" t="str">
        <f>IFERROR(__xludf.DUMMYFUNCTION("""COMPUTED_VALUE"""),"Java")</f>
        <v>Java</v>
      </c>
      <c r="E181" s="4" t="str">
        <f>IFERROR(__xludf.DUMMYFUNCTION("""COMPUTED_VALUE"""),"Kotlin")</f>
        <v>Kotlin</v>
      </c>
      <c r="F181" s="4" t="str">
        <f>IFERROR(__xludf.DUMMYFUNCTION("""COMPUTED_VALUE"""),"Swift")</f>
        <v>Swift</v>
      </c>
    </row>
    <row r="182">
      <c r="A182" s="3">
        <v>181.0</v>
      </c>
      <c r="B182" s="4" t="str">
        <f>IFERROR(__xludf.DUMMYFUNCTION("SPLIT(IMPORTRANGE!B182:B10181,"";"",0,1)"),"Bash/Shell/PowerShell")</f>
        <v>Bash/Shell/PowerShell</v>
      </c>
      <c r="C182" s="4" t="str">
        <f>IFERROR(__xludf.DUMMYFUNCTION("""COMPUTED_VALUE"""),"C")</f>
        <v>C</v>
      </c>
      <c r="D182" s="4" t="str">
        <f>IFERROR(__xludf.DUMMYFUNCTION("""COMPUTED_VALUE"""),"C++")</f>
        <v>C++</v>
      </c>
      <c r="E182" s="4" t="str">
        <f>IFERROR(__xludf.DUMMYFUNCTION("""COMPUTED_VALUE"""),"Java")</f>
        <v>Java</v>
      </c>
      <c r="F182" s="4" t="str">
        <f>IFERROR(__xludf.DUMMYFUNCTION("""COMPUTED_VALUE"""),"JavaScript")</f>
        <v>JavaScript</v>
      </c>
      <c r="G182" s="4" t="str">
        <f>IFERROR(__xludf.DUMMYFUNCTION("""COMPUTED_VALUE"""),"Kotlin")</f>
        <v>Kotlin</v>
      </c>
      <c r="H182" s="4" t="str">
        <f>IFERROR(__xludf.DUMMYFUNCTION("""COMPUTED_VALUE"""),"Objective-C")</f>
        <v>Objective-C</v>
      </c>
      <c r="I182" s="4" t="str">
        <f>IFERROR(__xludf.DUMMYFUNCTION("""COMPUTED_VALUE"""),"Python")</f>
        <v>Python</v>
      </c>
      <c r="J182" s="4" t="str">
        <f>IFERROR(__xludf.DUMMYFUNCTION("""COMPUTED_VALUE"""),"Rust")</f>
        <v>Rust</v>
      </c>
      <c r="K182" s="4" t="str">
        <f>IFERROR(__xludf.DUMMYFUNCTION("""COMPUTED_VALUE"""),"Swift")</f>
        <v>Swift</v>
      </c>
    </row>
    <row r="183">
      <c r="A183" s="3">
        <v>182.0</v>
      </c>
      <c r="B183" s="4" t="str">
        <f>IFERROR(__xludf.DUMMYFUNCTION("SPLIT(IMPORTRANGE!B183:B10182,"";"",0,1)"),"Bash/Shell/PowerShell")</f>
        <v>Bash/Shell/PowerShell</v>
      </c>
      <c r="C183" s="4" t="str">
        <f>IFERROR(__xludf.DUMMYFUNCTION("""COMPUTED_VALUE"""),"Java")</f>
        <v>Java</v>
      </c>
      <c r="D183" s="4" t="str">
        <f>IFERROR(__xludf.DUMMYFUNCTION("""COMPUTED_VALUE"""),"Kotlin")</f>
        <v>Kotlin</v>
      </c>
    </row>
    <row r="184">
      <c r="A184" s="3">
        <v>183.0</v>
      </c>
      <c r="B184" s="4" t="str">
        <f>IFERROR(__xludf.DUMMYFUNCTION("SPLIT(IMPORTRANGE!B184:B10183,"";"",0,1)"),"Assembly")</f>
        <v>Assembly</v>
      </c>
      <c r="C184" s="4" t="str">
        <f>IFERROR(__xludf.DUMMYFUNCTION("""COMPUTED_VALUE"""),"C")</f>
        <v>C</v>
      </c>
      <c r="D184" s="4" t="str">
        <f>IFERROR(__xludf.DUMMYFUNCTION("""COMPUTED_VALUE"""),"C++")</f>
        <v>C++</v>
      </c>
      <c r="E184" s="4" t="str">
        <f>IFERROR(__xludf.DUMMYFUNCTION("""COMPUTED_VALUE"""),"HTML/CSS")</f>
        <v>HTML/CSS</v>
      </c>
      <c r="F184" s="4" t="str">
        <f>IFERROR(__xludf.DUMMYFUNCTION("""COMPUTED_VALUE"""),"Java")</f>
        <v>Java</v>
      </c>
      <c r="G184" s="4" t="str">
        <f>IFERROR(__xludf.DUMMYFUNCTION("""COMPUTED_VALUE"""),"JavaScript")</f>
        <v>JavaScript</v>
      </c>
      <c r="H184" s="4" t="str">
        <f>IFERROR(__xludf.DUMMYFUNCTION("""COMPUTED_VALUE"""),"Python")</f>
        <v>Python</v>
      </c>
    </row>
    <row r="185">
      <c r="A185" s="3">
        <v>184.0</v>
      </c>
      <c r="B185" s="4" t="str">
        <f>IFERROR(__xludf.DUMMYFUNCTION("SPLIT(IMPORTRANGE!B185:B10184,"";"",0,1)"),"HTML/CSS")</f>
        <v>HTML/CSS</v>
      </c>
      <c r="C185" s="4" t="str">
        <f>IFERROR(__xludf.DUMMYFUNCTION("""COMPUTED_VALUE"""),"JavaScript")</f>
        <v>JavaScript</v>
      </c>
      <c r="D185" s="4" t="str">
        <f>IFERROR(__xludf.DUMMYFUNCTION("""COMPUTED_VALUE"""),"Ruby")</f>
        <v>Ruby</v>
      </c>
      <c r="E185" s="4" t="str">
        <f>IFERROR(__xludf.DUMMYFUNCTION("""COMPUTED_VALUE"""),"Scala")</f>
        <v>Scala</v>
      </c>
      <c r="F185" s="4" t="str">
        <f>IFERROR(__xludf.DUMMYFUNCTION("""COMPUTED_VALUE"""),"SQL")</f>
        <v>SQL</v>
      </c>
    </row>
    <row r="186">
      <c r="A186" s="3">
        <v>185.0</v>
      </c>
      <c r="B186" s="4" t="str">
        <f>IFERROR(__xludf.DUMMYFUNCTION("SPLIT(IMPORTRANGE!B186:B10185,"";"",0,1)"),"C#")</f>
        <v>C#</v>
      </c>
      <c r="C186" s="4" t="str">
        <f>IFERROR(__xludf.DUMMYFUNCTION("""COMPUTED_VALUE"""),"Python")</f>
        <v>Python</v>
      </c>
      <c r="D186" s="4" t="str">
        <f>IFERROR(__xludf.DUMMYFUNCTION("""COMPUTED_VALUE"""),"R")</f>
        <v>R</v>
      </c>
      <c r="E186" s="4" t="str">
        <f>IFERROR(__xludf.DUMMYFUNCTION("""COMPUTED_VALUE"""),"SQL")</f>
        <v>SQL</v>
      </c>
      <c r="F186" s="4" t="str">
        <f>IFERROR(__xludf.DUMMYFUNCTION("""COMPUTED_VALUE"""),"VBA")</f>
        <v>VBA</v>
      </c>
    </row>
    <row r="187">
      <c r="A187" s="3">
        <v>186.0</v>
      </c>
      <c r="B187" s="4" t="str">
        <f>IFERROR(__xludf.DUMMYFUNCTION("SPLIT(IMPORTRANGE!B187:B10186,"";"",0,1)"),"C++")</f>
        <v>C++</v>
      </c>
      <c r="C187" s="4" t="str">
        <f>IFERROR(__xludf.DUMMYFUNCTION("""COMPUTED_VALUE"""),"HTML/CSS")</f>
        <v>HTML/CSS</v>
      </c>
      <c r="D187" s="4" t="str">
        <f>IFERROR(__xludf.DUMMYFUNCTION("""COMPUTED_VALUE"""),"JavaScript")</f>
        <v>JavaScript</v>
      </c>
      <c r="E187" s="4" t="str">
        <f>IFERROR(__xludf.DUMMYFUNCTION("""COMPUTED_VALUE"""),"Python")</f>
        <v>Python</v>
      </c>
      <c r="F187" s="4" t="str">
        <f>IFERROR(__xludf.DUMMYFUNCTION("""COMPUTED_VALUE"""),"SQL")</f>
        <v>SQL</v>
      </c>
    </row>
    <row r="188">
      <c r="A188" s="3">
        <v>187.0</v>
      </c>
      <c r="B188" s="4" t="str">
        <f>IFERROR(__xludf.DUMMYFUNCTION("SPLIT(IMPORTRANGE!B188:B10187,"";"",0,1)"),"Java")</f>
        <v>Java</v>
      </c>
      <c r="C188" s="4" t="str">
        <f>IFERROR(__xludf.DUMMYFUNCTION("""COMPUTED_VALUE"""),"Scala")</f>
        <v>Scala</v>
      </c>
      <c r="D188" s="4" t="str">
        <f>IFERROR(__xludf.DUMMYFUNCTION("""COMPUTED_VALUE"""),"SQL")</f>
        <v>SQL</v>
      </c>
      <c r="E188" s="4" t="str">
        <f>IFERROR(__xludf.DUMMYFUNCTION("""COMPUTED_VALUE"""),"TypeScript")</f>
        <v>TypeScript</v>
      </c>
    </row>
    <row r="189">
      <c r="A189" s="3">
        <v>188.0</v>
      </c>
      <c r="B189" s="4" t="str">
        <f>IFERROR(__xludf.DUMMYFUNCTION("SPLIT(IMPORTRANGE!B189:B10188,"";"",0,1)"),"C#")</f>
        <v>C#</v>
      </c>
      <c r="C189" s="4" t="str">
        <f>IFERROR(__xludf.DUMMYFUNCTION("""COMPUTED_VALUE"""),"HTML/CSS")</f>
        <v>HTML/CSS</v>
      </c>
      <c r="D189" s="4" t="str">
        <f>IFERROR(__xludf.DUMMYFUNCTION("""COMPUTED_VALUE"""),"JavaScript")</f>
        <v>JavaScript</v>
      </c>
      <c r="E189" s="4" t="str">
        <f>IFERROR(__xludf.DUMMYFUNCTION("""COMPUTED_VALUE"""),"SQL")</f>
        <v>SQL</v>
      </c>
      <c r="F189" s="4" t="str">
        <f>IFERROR(__xludf.DUMMYFUNCTION("""COMPUTED_VALUE"""),"TypeScript")</f>
        <v>TypeScript</v>
      </c>
    </row>
    <row r="190">
      <c r="A190" s="3">
        <v>189.0</v>
      </c>
      <c r="B190" s="4" t="str">
        <f>IFERROR(__xludf.DUMMYFUNCTION("SPLIT(IMPORTRANGE!B190:B10189,"";"",0,1)"),"Bash/Shell/PowerShell")</f>
        <v>Bash/Shell/PowerShell</v>
      </c>
      <c r="C190" s="4" t="str">
        <f>IFERROR(__xludf.DUMMYFUNCTION("""COMPUTED_VALUE"""),"JavaScript")</f>
        <v>JavaScript</v>
      </c>
      <c r="D190" s="4" t="str">
        <f>IFERROR(__xludf.DUMMYFUNCTION("""COMPUTED_VALUE"""),"Python")</f>
        <v>Python</v>
      </c>
    </row>
    <row r="191">
      <c r="A191" s="3">
        <v>190.0</v>
      </c>
      <c r="B191" s="4" t="str">
        <f>IFERROR(__xludf.DUMMYFUNCTION("SPLIT(IMPORTRANGE!B191:B10190,"";"",0,1)"),"Bash/Shell/PowerShell")</f>
        <v>Bash/Shell/PowerShell</v>
      </c>
      <c r="C191" s="4" t="str">
        <f>IFERROR(__xludf.DUMMYFUNCTION("""COMPUTED_VALUE"""),"HTML/CSS")</f>
        <v>HTML/CSS</v>
      </c>
      <c r="D191" s="4" t="str">
        <f>IFERROR(__xludf.DUMMYFUNCTION("""COMPUTED_VALUE"""),"JavaScript")</f>
        <v>JavaScript</v>
      </c>
      <c r="E191" s="4" t="str">
        <f>IFERROR(__xludf.DUMMYFUNCTION("""COMPUTED_VALUE"""),"Ruby")</f>
        <v>Ruby</v>
      </c>
      <c r="F191" s="4" t="str">
        <f>IFERROR(__xludf.DUMMYFUNCTION("""COMPUTED_VALUE"""),"SQL")</f>
        <v>SQL</v>
      </c>
    </row>
    <row r="192">
      <c r="A192" s="3">
        <v>191.0</v>
      </c>
      <c r="B192" s="4" t="str">
        <f>IFERROR(__xludf.DUMMYFUNCTION("SPLIT(IMPORTRANGE!B192:B10191,"";"",0,1)"),"Assembly")</f>
        <v>Assembly</v>
      </c>
      <c r="C192" s="4" t="str">
        <f>IFERROR(__xludf.DUMMYFUNCTION("""COMPUTED_VALUE"""),"Bash/Shell/PowerShell")</f>
        <v>Bash/Shell/PowerShell</v>
      </c>
      <c r="D192" s="4" t="str">
        <f>IFERROR(__xludf.DUMMYFUNCTION("""COMPUTED_VALUE"""),"C")</f>
        <v>C</v>
      </c>
      <c r="E192" s="4" t="str">
        <f>IFERROR(__xludf.DUMMYFUNCTION("""COMPUTED_VALUE"""),"HTML/CSS")</f>
        <v>HTML/CSS</v>
      </c>
      <c r="F192" s="4" t="str">
        <f>IFERROR(__xludf.DUMMYFUNCTION("""COMPUTED_VALUE"""),"Java")</f>
        <v>Java</v>
      </c>
      <c r="G192" s="4" t="str">
        <f>IFERROR(__xludf.DUMMYFUNCTION("""COMPUTED_VALUE"""),"JavaScript")</f>
        <v>JavaScript</v>
      </c>
      <c r="H192" s="4" t="str">
        <f>IFERROR(__xludf.DUMMYFUNCTION("""COMPUTED_VALUE"""),"PHP")</f>
        <v>PHP</v>
      </c>
    </row>
    <row r="193">
      <c r="A193" s="3">
        <v>192.0</v>
      </c>
      <c r="B193" s="4" t="str">
        <f>IFERROR(__xludf.DUMMYFUNCTION("SPLIT(IMPORTRANGE!B193:B10192,"";"",0,1)"),"C#")</f>
        <v>C#</v>
      </c>
      <c r="C193" s="4" t="str">
        <f>IFERROR(__xludf.DUMMYFUNCTION("""COMPUTED_VALUE"""),"TypeScript")</f>
        <v>TypeScript</v>
      </c>
      <c r="D193" s="4" t="str">
        <f>IFERROR(__xludf.DUMMYFUNCTION("""COMPUTED_VALUE"""),"Other(s):")</f>
        <v>Other(s):</v>
      </c>
    </row>
    <row r="194">
      <c r="A194" s="3">
        <v>193.0</v>
      </c>
      <c r="B194" s="4" t="str">
        <f>IFERROR(__xludf.DUMMYFUNCTION("SPLIT(IMPORTRANGE!B194:B10193,"";"",0,1)"),"C#")</f>
        <v>C#</v>
      </c>
      <c r="C194" s="4" t="str">
        <f>IFERROR(__xludf.DUMMYFUNCTION("""COMPUTED_VALUE"""),"HTML/CSS")</f>
        <v>HTML/CSS</v>
      </c>
      <c r="D194" s="4" t="str">
        <f>IFERROR(__xludf.DUMMYFUNCTION("""COMPUTED_VALUE"""),"JavaScript")</f>
        <v>JavaScript</v>
      </c>
      <c r="E194" s="4" t="str">
        <f>IFERROR(__xludf.DUMMYFUNCTION("""COMPUTED_VALUE"""),"SQL")</f>
        <v>SQL</v>
      </c>
      <c r="F194" s="4" t="str">
        <f>IFERROR(__xludf.DUMMYFUNCTION("""COMPUTED_VALUE"""),"TypeScript")</f>
        <v>TypeScript</v>
      </c>
    </row>
    <row r="195">
      <c r="A195" s="3">
        <v>194.0</v>
      </c>
      <c r="B195" s="4" t="str">
        <f>IFERROR(__xludf.DUMMYFUNCTION("SPLIT(IMPORTRANGE!B195:B10194,"";"",0,1)"),"HTML/CSS")</f>
        <v>HTML/CSS</v>
      </c>
      <c r="C195" s="4" t="str">
        <f>IFERROR(__xludf.DUMMYFUNCTION("""COMPUTED_VALUE"""),"R")</f>
        <v>R</v>
      </c>
      <c r="D195" s="4" t="str">
        <f>IFERROR(__xludf.DUMMYFUNCTION("""COMPUTED_VALUE"""),"VBA")</f>
        <v>VBA</v>
      </c>
    </row>
    <row r="196">
      <c r="A196" s="3">
        <v>195.0</v>
      </c>
      <c r="B196" s="4" t="str">
        <f>IFERROR(__xludf.DUMMYFUNCTION("SPLIT(IMPORTRANGE!B196:B10195,"";"",0,1)"),"HTML/CSS")</f>
        <v>HTML/CSS</v>
      </c>
      <c r="C196" s="4" t="str">
        <f>IFERROR(__xludf.DUMMYFUNCTION("""COMPUTED_VALUE"""),"Java")</f>
        <v>Java</v>
      </c>
      <c r="D196" s="4" t="str">
        <f>IFERROR(__xludf.DUMMYFUNCTION("""COMPUTED_VALUE"""),"JavaScript")</f>
        <v>JavaScript</v>
      </c>
      <c r="E196" s="4" t="str">
        <f>IFERROR(__xludf.DUMMYFUNCTION("""COMPUTED_VALUE"""),"Python")</f>
        <v>Python</v>
      </c>
      <c r="F196" s="4" t="str">
        <f>IFERROR(__xludf.DUMMYFUNCTION("""COMPUTED_VALUE"""),"SQL")</f>
        <v>SQL</v>
      </c>
    </row>
    <row r="197">
      <c r="A197" s="3">
        <v>196.0</v>
      </c>
      <c r="B197" s="4" t="str">
        <f>IFERROR(__xludf.DUMMYFUNCTION("SPLIT(IMPORTRANGE!B197:B10196,"";"",0,1)"),"R")</f>
        <v>R</v>
      </c>
      <c r="C197" s="4" t="str">
        <f>IFERROR(__xludf.DUMMYFUNCTION("""COMPUTED_VALUE"""),"SQL")</f>
        <v>SQL</v>
      </c>
    </row>
    <row r="198">
      <c r="A198" s="3">
        <v>197.0</v>
      </c>
      <c r="B198" s="4" t="str">
        <f>IFERROR(__xludf.DUMMYFUNCTION("SPLIT(IMPORTRANGE!B198:B10197,"";"",0,1)"),"Java")</f>
        <v>Java</v>
      </c>
      <c r="C198" s="4" t="str">
        <f>IFERROR(__xludf.DUMMYFUNCTION("""COMPUTED_VALUE"""),"JavaScript")</f>
        <v>JavaScript</v>
      </c>
      <c r="D198" s="4" t="str">
        <f>IFERROR(__xludf.DUMMYFUNCTION("""COMPUTED_VALUE"""),"SQL")</f>
        <v>SQL</v>
      </c>
      <c r="E198" s="4" t="str">
        <f>IFERROR(__xludf.DUMMYFUNCTION("""COMPUTED_VALUE"""),"VBA")</f>
        <v>VBA</v>
      </c>
    </row>
    <row r="199">
      <c r="A199" s="3">
        <v>198.0</v>
      </c>
      <c r="B199" s="4" t="str">
        <f>IFERROR(__xludf.DUMMYFUNCTION("SPLIT(IMPORTRANGE!B199:B10198,"";"",0,1)"),"Bash/Shell/PowerShell")</f>
        <v>Bash/Shell/PowerShell</v>
      </c>
      <c r="C199" s="4" t="str">
        <f>IFERROR(__xludf.DUMMYFUNCTION("""COMPUTED_VALUE"""),"Go")</f>
        <v>Go</v>
      </c>
      <c r="D199" s="4" t="str">
        <f>IFERROR(__xludf.DUMMYFUNCTION("""COMPUTED_VALUE"""),"HTML/CSS")</f>
        <v>HTML/CSS</v>
      </c>
      <c r="E199" s="4" t="str">
        <f>IFERROR(__xludf.DUMMYFUNCTION("""COMPUTED_VALUE"""),"Java")</f>
        <v>Java</v>
      </c>
      <c r="F199" s="4" t="str">
        <f>IFERROR(__xludf.DUMMYFUNCTION("""COMPUTED_VALUE"""),"JavaScript")</f>
        <v>JavaScript</v>
      </c>
      <c r="G199" s="4" t="str">
        <f>IFERROR(__xludf.DUMMYFUNCTION("""COMPUTED_VALUE"""),"Python")</f>
        <v>Python</v>
      </c>
      <c r="H199" s="4" t="str">
        <f>IFERROR(__xludf.DUMMYFUNCTION("""COMPUTED_VALUE"""),"Scala")</f>
        <v>Scala</v>
      </c>
    </row>
    <row r="200">
      <c r="A200" s="3">
        <v>199.0</v>
      </c>
      <c r="B200" s="4" t="str">
        <f>IFERROR(__xludf.DUMMYFUNCTION("SPLIT(IMPORTRANGE!B200:B10199,"";"",0,1)"),"Bash/Shell/PowerShell")</f>
        <v>Bash/Shell/PowerShell</v>
      </c>
      <c r="C200" s="4" t="str">
        <f>IFERROR(__xludf.DUMMYFUNCTION("""COMPUTED_VALUE"""),"C")</f>
        <v>C</v>
      </c>
      <c r="D200" s="4" t="str">
        <f>IFERROR(__xludf.DUMMYFUNCTION("""COMPUTED_VALUE"""),"C++")</f>
        <v>C++</v>
      </c>
      <c r="E200" s="4" t="str">
        <f>IFERROR(__xludf.DUMMYFUNCTION("""COMPUTED_VALUE"""),"C#")</f>
        <v>C#</v>
      </c>
      <c r="F200" s="4" t="str">
        <f>IFERROR(__xludf.DUMMYFUNCTION("""COMPUTED_VALUE"""),"HTML/CSS")</f>
        <v>HTML/CSS</v>
      </c>
      <c r="G200" s="4" t="str">
        <f>IFERROR(__xludf.DUMMYFUNCTION("""COMPUTED_VALUE"""),"Java")</f>
        <v>Java</v>
      </c>
      <c r="H200" s="4" t="str">
        <f>IFERROR(__xludf.DUMMYFUNCTION("""COMPUTED_VALUE"""),"JavaScript")</f>
        <v>JavaScript</v>
      </c>
      <c r="I200" s="4" t="str">
        <f>IFERROR(__xludf.DUMMYFUNCTION("""COMPUTED_VALUE"""),"Objective-C")</f>
        <v>Objective-C</v>
      </c>
      <c r="J200" s="4" t="str">
        <f>IFERROR(__xludf.DUMMYFUNCTION("""COMPUTED_VALUE"""),"Python")</f>
        <v>Python</v>
      </c>
      <c r="K200" s="4" t="str">
        <f>IFERROR(__xludf.DUMMYFUNCTION("""COMPUTED_VALUE"""),"SQL")</f>
        <v>SQL</v>
      </c>
      <c r="L200" s="4" t="str">
        <f>IFERROR(__xludf.DUMMYFUNCTION("""COMPUTED_VALUE"""),"TypeScript")</f>
        <v>TypeScript</v>
      </c>
    </row>
    <row r="201">
      <c r="A201" s="3">
        <v>200.0</v>
      </c>
      <c r="B201" s="4" t="str">
        <f>IFERROR(__xludf.DUMMYFUNCTION("SPLIT(IMPORTRANGE!B201:B10200,"";"",0,1)"),"C")</f>
        <v>C</v>
      </c>
      <c r="C201" s="4" t="str">
        <f>IFERROR(__xludf.DUMMYFUNCTION("""COMPUTED_VALUE"""),"C++")</f>
        <v>C++</v>
      </c>
      <c r="D201" s="4" t="str">
        <f>IFERROR(__xludf.DUMMYFUNCTION("""COMPUTED_VALUE"""),"HTML/CSS")</f>
        <v>HTML/CSS</v>
      </c>
      <c r="E201" s="4" t="str">
        <f>IFERROR(__xludf.DUMMYFUNCTION("""COMPUTED_VALUE"""),"JavaScript")</f>
        <v>JavaScript</v>
      </c>
      <c r="F201" s="4" t="str">
        <f>IFERROR(__xludf.DUMMYFUNCTION("""COMPUTED_VALUE"""),"PHP")</f>
        <v>PHP</v>
      </c>
      <c r="G201" s="4" t="str">
        <f>IFERROR(__xludf.DUMMYFUNCTION("""COMPUTED_VALUE"""),"SQL")</f>
        <v>SQL</v>
      </c>
    </row>
    <row r="202">
      <c r="A202" s="3">
        <v>201.0</v>
      </c>
      <c r="B202" s="4" t="str">
        <f>IFERROR(__xludf.DUMMYFUNCTION("SPLIT(IMPORTRANGE!B202:B10201,"";"",0,1)"),"Python")</f>
        <v>Python</v>
      </c>
      <c r="C202" s="4" t="str">
        <f>IFERROR(__xludf.DUMMYFUNCTION("""COMPUTED_VALUE"""),"Other(s):")</f>
        <v>Other(s):</v>
      </c>
    </row>
    <row r="203">
      <c r="A203" s="3">
        <v>202.0</v>
      </c>
      <c r="B203" s="4" t="str">
        <f>IFERROR(__xludf.DUMMYFUNCTION("SPLIT(IMPORTRANGE!B203:B10202,"";"",0,1)"),"C#")</f>
        <v>C#</v>
      </c>
      <c r="C203" s="4" t="str">
        <f>IFERROR(__xludf.DUMMYFUNCTION("""COMPUTED_VALUE"""),"HTML/CSS")</f>
        <v>HTML/CSS</v>
      </c>
      <c r="D203" s="4" t="str">
        <f>IFERROR(__xludf.DUMMYFUNCTION("""COMPUTED_VALUE"""),"JavaScript")</f>
        <v>JavaScript</v>
      </c>
      <c r="E203" s="4" t="str">
        <f>IFERROR(__xludf.DUMMYFUNCTION("""COMPUTED_VALUE"""),"PHP")</f>
        <v>PHP</v>
      </c>
    </row>
    <row r="204">
      <c r="A204" s="3">
        <v>203.0</v>
      </c>
      <c r="B204" s="4" t="str">
        <f>IFERROR(__xludf.DUMMYFUNCTION("SPLIT(IMPORTRANGE!B204:B10203,"";"",0,1)"),"Scala")</f>
        <v>Scala</v>
      </c>
      <c r="C204" s="4" t="str">
        <f>IFERROR(__xludf.DUMMYFUNCTION("""COMPUTED_VALUE"""),"SQL")</f>
        <v>SQL</v>
      </c>
    </row>
    <row r="205">
      <c r="A205" s="3">
        <v>204.0</v>
      </c>
      <c r="B205" s="4" t="str">
        <f>IFERROR(__xludf.DUMMYFUNCTION("SPLIT(IMPORTRANGE!B205:B10204,"";"",0,1)"),"Java")</f>
        <v>Java</v>
      </c>
    </row>
    <row r="206">
      <c r="A206" s="3">
        <v>205.0</v>
      </c>
      <c r="B206" s="4" t="str">
        <f>IFERROR(__xludf.DUMMYFUNCTION("SPLIT(IMPORTRANGE!B206:B10205,"";"",0,1)"),"Other(s):")</f>
        <v>Other(s):</v>
      </c>
    </row>
    <row r="207">
      <c r="A207" s="3">
        <v>206.0</v>
      </c>
      <c r="B207" s="4" t="str">
        <f>IFERROR(__xludf.DUMMYFUNCTION("SPLIT(IMPORTRANGE!B207:B10206,"";"",0,1)"),"Bash/Shell/PowerShell")</f>
        <v>Bash/Shell/PowerShell</v>
      </c>
      <c r="C207" s="4" t="str">
        <f>IFERROR(__xludf.DUMMYFUNCTION("""COMPUTED_VALUE"""),"HTML/CSS")</f>
        <v>HTML/CSS</v>
      </c>
      <c r="D207" s="4" t="str">
        <f>IFERROR(__xludf.DUMMYFUNCTION("""COMPUTED_VALUE"""),"JavaScript")</f>
        <v>JavaScript</v>
      </c>
      <c r="E207" s="4" t="str">
        <f>IFERROR(__xludf.DUMMYFUNCTION("""COMPUTED_VALUE"""),"PHP")</f>
        <v>PHP</v>
      </c>
      <c r="F207" s="4" t="str">
        <f>IFERROR(__xludf.DUMMYFUNCTION("""COMPUTED_VALUE"""),"Python")</f>
        <v>Python</v>
      </c>
      <c r="G207" s="4" t="str">
        <f>IFERROR(__xludf.DUMMYFUNCTION("""COMPUTED_VALUE"""),"SQL")</f>
        <v>SQL</v>
      </c>
    </row>
    <row r="208">
      <c r="A208" s="3">
        <v>207.0</v>
      </c>
      <c r="B208" s="4" t="str">
        <f>IFERROR(__xludf.DUMMYFUNCTION("SPLIT(IMPORTRANGE!B208:B10207,"";"",0,1)"),"C++")</f>
        <v>C++</v>
      </c>
      <c r="C208" s="4" t="str">
        <f>IFERROR(__xludf.DUMMYFUNCTION("""COMPUTED_VALUE"""),"Go")</f>
        <v>Go</v>
      </c>
      <c r="D208" s="4" t="str">
        <f>IFERROR(__xludf.DUMMYFUNCTION("""COMPUTED_VALUE"""),"Java")</f>
        <v>Java</v>
      </c>
      <c r="E208" s="4" t="str">
        <f>IFERROR(__xludf.DUMMYFUNCTION("""COMPUTED_VALUE"""),"JavaScript")</f>
        <v>JavaScript</v>
      </c>
      <c r="F208" s="4" t="str">
        <f>IFERROR(__xludf.DUMMYFUNCTION("""COMPUTED_VALUE"""),"Python")</f>
        <v>Python</v>
      </c>
      <c r="G208" s="4" t="str">
        <f>IFERROR(__xludf.DUMMYFUNCTION("""COMPUTED_VALUE"""),"Rust")</f>
        <v>Rust</v>
      </c>
      <c r="H208" s="4" t="str">
        <f>IFERROR(__xludf.DUMMYFUNCTION("""COMPUTED_VALUE"""),"WebAssembly")</f>
        <v>WebAssembly</v>
      </c>
    </row>
    <row r="209">
      <c r="A209" s="3">
        <v>208.0</v>
      </c>
      <c r="B209" s="4" t="str">
        <f>IFERROR(__xludf.DUMMYFUNCTION("SPLIT(IMPORTRANGE!B209:B10208,"";"",0,1)"),"C#")</f>
        <v>C#</v>
      </c>
      <c r="C209" s="4" t="str">
        <f>IFERROR(__xludf.DUMMYFUNCTION("""COMPUTED_VALUE"""),"HTML/CSS")</f>
        <v>HTML/CSS</v>
      </c>
      <c r="D209" s="4" t="str">
        <f>IFERROR(__xludf.DUMMYFUNCTION("""COMPUTED_VALUE"""),"Java")</f>
        <v>Java</v>
      </c>
      <c r="E209" s="4" t="str">
        <f>IFERROR(__xludf.DUMMYFUNCTION("""COMPUTED_VALUE"""),"JavaScript")</f>
        <v>JavaScript</v>
      </c>
      <c r="F209" s="4" t="str">
        <f>IFERROR(__xludf.DUMMYFUNCTION("""COMPUTED_VALUE"""),"Objective-C")</f>
        <v>Objective-C</v>
      </c>
      <c r="G209" s="4" t="str">
        <f>IFERROR(__xludf.DUMMYFUNCTION("""COMPUTED_VALUE"""),"SQL")</f>
        <v>SQL</v>
      </c>
    </row>
    <row r="210">
      <c r="A210" s="3">
        <v>209.0</v>
      </c>
      <c r="B210" s="4" t="str">
        <f>IFERROR(__xludf.DUMMYFUNCTION("SPLIT(IMPORTRANGE!B210:B10209,"";"",0,1)"),"C#")</f>
        <v>C#</v>
      </c>
      <c r="C210" s="4" t="str">
        <f>IFERROR(__xludf.DUMMYFUNCTION("""COMPUTED_VALUE"""),"HTML/CSS")</f>
        <v>HTML/CSS</v>
      </c>
      <c r="D210" s="4" t="str">
        <f>IFERROR(__xludf.DUMMYFUNCTION("""COMPUTED_VALUE"""),"Java")</f>
        <v>Java</v>
      </c>
      <c r="E210" s="4" t="str">
        <f>IFERROR(__xludf.DUMMYFUNCTION("""COMPUTED_VALUE"""),"JavaScript")</f>
        <v>JavaScript</v>
      </c>
      <c r="F210" s="4" t="str">
        <f>IFERROR(__xludf.DUMMYFUNCTION("""COMPUTED_VALUE"""),"PHP")</f>
        <v>PHP</v>
      </c>
    </row>
    <row r="211">
      <c r="A211" s="3">
        <v>210.0</v>
      </c>
      <c r="B211" s="4" t="str">
        <f>IFERROR(__xludf.DUMMYFUNCTION("SPLIT(IMPORTRANGE!B211:B10210,"";"",0,1)"),"Go")</f>
        <v>Go</v>
      </c>
      <c r="C211" s="4" t="str">
        <f>IFERROR(__xludf.DUMMYFUNCTION("""COMPUTED_VALUE"""),"Python")</f>
        <v>Python</v>
      </c>
    </row>
    <row r="212">
      <c r="A212" s="3">
        <v>211.0</v>
      </c>
      <c r="B212" s="4" t="str">
        <f>IFERROR(__xludf.DUMMYFUNCTION("SPLIT(IMPORTRANGE!B212:B10211,"";"",0,1)"),"R")</f>
        <v>R</v>
      </c>
      <c r="C212" s="4" t="str">
        <f>IFERROR(__xludf.DUMMYFUNCTION("""COMPUTED_VALUE"""),"Other(s):")</f>
        <v>Other(s):</v>
      </c>
    </row>
    <row r="213">
      <c r="A213" s="3">
        <v>212.0</v>
      </c>
      <c r="B213" s="4" t="str">
        <f>IFERROR(__xludf.DUMMYFUNCTION("SPLIT(IMPORTRANGE!B213:B10212,"";"",0,1)"),"Python")</f>
        <v>Python</v>
      </c>
      <c r="C213" s="4" t="str">
        <f>IFERROR(__xludf.DUMMYFUNCTION("""COMPUTED_VALUE"""),"Rust")</f>
        <v>Rust</v>
      </c>
    </row>
    <row r="214">
      <c r="A214" s="3">
        <v>213.0</v>
      </c>
      <c r="B214" s="4" t="str">
        <f>IFERROR(__xludf.DUMMYFUNCTION("SPLIT(IMPORTRANGE!B214:B10213,"";"",0,1)"),"Go")</f>
        <v>Go</v>
      </c>
      <c r="C214" s="4" t="str">
        <f>IFERROR(__xludf.DUMMYFUNCTION("""COMPUTED_VALUE"""),"Java")</f>
        <v>Java</v>
      </c>
      <c r="D214" s="4" t="str">
        <f>IFERROR(__xludf.DUMMYFUNCTION("""COMPUTED_VALUE"""),"Python")</f>
        <v>Python</v>
      </c>
    </row>
    <row r="215">
      <c r="A215" s="3">
        <v>214.0</v>
      </c>
      <c r="B215" s="4" t="str">
        <f>IFERROR(__xludf.DUMMYFUNCTION("SPLIT(IMPORTRANGE!B215:B10214,"";"",0,1)"),"Go")</f>
        <v>Go</v>
      </c>
      <c r="C215" s="4" t="str">
        <f>IFERROR(__xludf.DUMMYFUNCTION("""COMPUTED_VALUE"""),"HTML/CSS")</f>
        <v>HTML/CSS</v>
      </c>
      <c r="D215" s="4" t="str">
        <f>IFERROR(__xludf.DUMMYFUNCTION("""COMPUTED_VALUE"""),"JavaScript")</f>
        <v>JavaScript</v>
      </c>
      <c r="E215" s="4" t="str">
        <f>IFERROR(__xludf.DUMMYFUNCTION("""COMPUTED_VALUE"""),"PHP")</f>
        <v>PHP</v>
      </c>
      <c r="F215" s="4" t="str">
        <f>IFERROR(__xludf.DUMMYFUNCTION("""COMPUTED_VALUE"""),"TypeScript")</f>
        <v>TypeScript</v>
      </c>
    </row>
    <row r="216">
      <c r="A216" s="3">
        <v>215.0</v>
      </c>
      <c r="B216" s="4" t="str">
        <f>IFERROR(__xludf.DUMMYFUNCTION("SPLIT(IMPORTRANGE!B216:B10215,"";"",0,1)"),"HTML/CSS")</f>
        <v>HTML/CSS</v>
      </c>
      <c r="C216" s="4" t="str">
        <f>IFERROR(__xludf.DUMMYFUNCTION("""COMPUTED_VALUE"""),"JavaScript")</f>
        <v>JavaScript</v>
      </c>
      <c r="D216" s="4" t="str">
        <f>IFERROR(__xludf.DUMMYFUNCTION("""COMPUTED_VALUE"""),"PHP")</f>
        <v>PHP</v>
      </c>
      <c r="E216" s="4" t="str">
        <f>IFERROR(__xludf.DUMMYFUNCTION("""COMPUTED_VALUE"""),"SQL")</f>
        <v>SQL</v>
      </c>
    </row>
    <row r="217">
      <c r="A217" s="3">
        <v>216.0</v>
      </c>
      <c r="B217" s="4" t="str">
        <f>IFERROR(__xludf.DUMMYFUNCTION("SPLIT(IMPORTRANGE!B217:B10216,"";"",0,1)"),"C#")</f>
        <v>C#</v>
      </c>
      <c r="C217" s="4" t="str">
        <f>IFERROR(__xludf.DUMMYFUNCTION("""COMPUTED_VALUE"""),"HTML/CSS")</f>
        <v>HTML/CSS</v>
      </c>
      <c r="D217" s="4" t="str">
        <f>IFERROR(__xludf.DUMMYFUNCTION("""COMPUTED_VALUE"""),"JavaScript")</f>
        <v>JavaScript</v>
      </c>
      <c r="E217" s="4" t="str">
        <f>IFERROR(__xludf.DUMMYFUNCTION("""COMPUTED_VALUE"""),"SQL")</f>
        <v>SQL</v>
      </c>
    </row>
    <row r="218">
      <c r="A218" s="3">
        <v>217.0</v>
      </c>
      <c r="B218" s="4" t="str">
        <f>IFERROR(__xludf.DUMMYFUNCTION("SPLIT(IMPORTRANGE!B218:B10217,"";"",0,1)"),"C#")</f>
        <v>C#</v>
      </c>
      <c r="C218" s="4" t="str">
        <f>IFERROR(__xludf.DUMMYFUNCTION("""COMPUTED_VALUE"""),"HTML/CSS")</f>
        <v>HTML/CSS</v>
      </c>
      <c r="D218" s="4" t="str">
        <f>IFERROR(__xludf.DUMMYFUNCTION("""COMPUTED_VALUE"""),"JavaScript")</f>
        <v>JavaScript</v>
      </c>
      <c r="E218" s="4" t="str">
        <f>IFERROR(__xludf.DUMMYFUNCTION("""COMPUTED_VALUE"""),"SQL")</f>
        <v>SQL</v>
      </c>
    </row>
    <row r="219">
      <c r="A219" s="3">
        <v>218.0</v>
      </c>
      <c r="B219" s="4" t="str">
        <f>IFERROR(__xludf.DUMMYFUNCTION("SPLIT(IMPORTRANGE!B219:B10218,"";"",0,1)"),"C")</f>
        <v>C</v>
      </c>
      <c r="C219" s="4" t="str">
        <f>IFERROR(__xludf.DUMMYFUNCTION("""COMPUTED_VALUE"""),"C++")</f>
        <v>C++</v>
      </c>
      <c r="D219" s="4" t="str">
        <f>IFERROR(__xludf.DUMMYFUNCTION("""COMPUTED_VALUE"""),"HTML/CSS")</f>
        <v>HTML/CSS</v>
      </c>
      <c r="E219" s="4" t="str">
        <f>IFERROR(__xludf.DUMMYFUNCTION("""COMPUTED_VALUE"""),"Java")</f>
        <v>Java</v>
      </c>
      <c r="F219" s="4" t="str">
        <f>IFERROR(__xludf.DUMMYFUNCTION("""COMPUTED_VALUE"""),"JavaScript")</f>
        <v>JavaScript</v>
      </c>
      <c r="G219" s="4" t="str">
        <f>IFERROR(__xludf.DUMMYFUNCTION("""COMPUTED_VALUE"""),"PHP")</f>
        <v>PHP</v>
      </c>
      <c r="H219" s="4" t="str">
        <f>IFERROR(__xludf.DUMMYFUNCTION("""COMPUTED_VALUE"""),"SQL")</f>
        <v>SQL</v>
      </c>
    </row>
    <row r="220">
      <c r="A220" s="3">
        <v>219.0</v>
      </c>
      <c r="B220" s="4" t="str">
        <f>IFERROR(__xludf.DUMMYFUNCTION("SPLIT(IMPORTRANGE!B220:B10219,"";"",0,1)"),"Assembly")</f>
        <v>Assembly</v>
      </c>
      <c r="C220" s="4" t="str">
        <f>IFERROR(__xludf.DUMMYFUNCTION("""COMPUTED_VALUE"""),"Bash/Shell/PowerShell")</f>
        <v>Bash/Shell/PowerShell</v>
      </c>
      <c r="D220" s="4" t="str">
        <f>IFERROR(__xludf.DUMMYFUNCTION("""COMPUTED_VALUE"""),"C")</f>
        <v>C</v>
      </c>
      <c r="E220" s="4" t="str">
        <f>IFERROR(__xludf.DUMMYFUNCTION("""COMPUTED_VALUE"""),"HTML/CSS")</f>
        <v>HTML/CSS</v>
      </c>
      <c r="F220" s="4" t="str">
        <f>IFERROR(__xludf.DUMMYFUNCTION("""COMPUTED_VALUE"""),"JavaScript")</f>
        <v>JavaScript</v>
      </c>
      <c r="G220" s="4" t="str">
        <f>IFERROR(__xludf.DUMMYFUNCTION("""COMPUTED_VALUE"""),"Other(s):")</f>
        <v>Other(s):</v>
      </c>
    </row>
    <row r="221">
      <c r="A221" s="3">
        <v>220.0</v>
      </c>
      <c r="B221" s="4" t="str">
        <f>IFERROR(__xludf.DUMMYFUNCTION("SPLIT(IMPORTRANGE!B221:B10220,"";"",0,1)"),"Java")</f>
        <v>Java</v>
      </c>
      <c r="C221" s="4" t="str">
        <f>IFERROR(__xludf.DUMMYFUNCTION("""COMPUTED_VALUE"""),"Kotlin")</f>
        <v>Kotlin</v>
      </c>
    </row>
    <row r="222">
      <c r="A222" s="3">
        <v>221.0</v>
      </c>
      <c r="B222" s="4" t="str">
        <f>IFERROR(__xludf.DUMMYFUNCTION("SPLIT(IMPORTRANGE!B222:B10221,"";"",0,1)"),"Go")</f>
        <v>Go</v>
      </c>
    </row>
    <row r="223">
      <c r="A223" s="3">
        <v>222.0</v>
      </c>
      <c r="B223" s="4" t="str">
        <f>IFERROR(__xludf.DUMMYFUNCTION("SPLIT(IMPORTRANGE!B223:B10222,"";"",0,1)"),"Bash/Shell/PowerShell")</f>
        <v>Bash/Shell/PowerShell</v>
      </c>
      <c r="C223" s="4" t="str">
        <f>IFERROR(__xludf.DUMMYFUNCTION("""COMPUTED_VALUE"""),"C")</f>
        <v>C</v>
      </c>
      <c r="D223" s="4" t="str">
        <f>IFERROR(__xludf.DUMMYFUNCTION("""COMPUTED_VALUE"""),"C++")</f>
        <v>C++</v>
      </c>
      <c r="E223" s="4" t="str">
        <f>IFERROR(__xludf.DUMMYFUNCTION("""COMPUTED_VALUE"""),"C#")</f>
        <v>C#</v>
      </c>
      <c r="F223" s="4" t="str">
        <f>IFERROR(__xludf.DUMMYFUNCTION("""COMPUTED_VALUE"""),"HTML/CSS")</f>
        <v>HTML/CSS</v>
      </c>
      <c r="G223" s="4" t="str">
        <f>IFERROR(__xludf.DUMMYFUNCTION("""COMPUTED_VALUE"""),"Java")</f>
        <v>Java</v>
      </c>
      <c r="H223" s="4" t="str">
        <f>IFERROR(__xludf.DUMMYFUNCTION("""COMPUTED_VALUE"""),"JavaScript")</f>
        <v>JavaScript</v>
      </c>
      <c r="I223" s="4" t="str">
        <f>IFERROR(__xludf.DUMMYFUNCTION("""COMPUTED_VALUE"""),"PHP")</f>
        <v>PHP</v>
      </c>
      <c r="J223" s="4" t="str">
        <f>IFERROR(__xludf.DUMMYFUNCTION("""COMPUTED_VALUE"""),"Python")</f>
        <v>Python</v>
      </c>
      <c r="K223" s="4" t="str">
        <f>IFERROR(__xludf.DUMMYFUNCTION("""COMPUTED_VALUE"""),"R")</f>
        <v>R</v>
      </c>
      <c r="L223" s="4" t="str">
        <f>IFERROR(__xludf.DUMMYFUNCTION("""COMPUTED_VALUE"""),"SQL")</f>
        <v>SQL</v>
      </c>
    </row>
    <row r="224">
      <c r="A224" s="3">
        <v>223.0</v>
      </c>
      <c r="B224" s="4" t="str">
        <f>IFERROR(__xludf.DUMMYFUNCTION("SPLIT(IMPORTRANGE!B224:B10223,"";"",0,1)"),"HTML/CSS")</f>
        <v>HTML/CSS</v>
      </c>
      <c r="C224" s="4" t="str">
        <f>IFERROR(__xludf.DUMMYFUNCTION("""COMPUTED_VALUE"""),"JavaScript")</f>
        <v>JavaScript</v>
      </c>
      <c r="D224" s="4" t="str">
        <f>IFERROR(__xludf.DUMMYFUNCTION("""COMPUTED_VALUE"""),"PHP")</f>
        <v>PHP</v>
      </c>
      <c r="E224" s="4" t="str">
        <f>IFERROR(__xludf.DUMMYFUNCTION("""COMPUTED_VALUE"""),"Python")</f>
        <v>Python</v>
      </c>
      <c r="F224" s="4" t="str">
        <f>IFERROR(__xludf.DUMMYFUNCTION("""COMPUTED_VALUE"""),"SQL")</f>
        <v>SQL</v>
      </c>
    </row>
    <row r="225">
      <c r="A225" s="3">
        <v>224.0</v>
      </c>
      <c r="B225" s="4" t="str">
        <f>IFERROR(__xludf.DUMMYFUNCTION("SPLIT(IMPORTRANGE!B225:B10224,"";"",0,1)"),"Bash/Shell/PowerShell")</f>
        <v>Bash/Shell/PowerShell</v>
      </c>
      <c r="C225" s="4" t="str">
        <f>IFERROR(__xludf.DUMMYFUNCTION("""COMPUTED_VALUE"""),"HTML/CSS")</f>
        <v>HTML/CSS</v>
      </c>
      <c r="D225" s="4" t="str">
        <f>IFERROR(__xludf.DUMMYFUNCTION("""COMPUTED_VALUE"""),"JavaScript")</f>
        <v>JavaScript</v>
      </c>
      <c r="E225" s="4" t="str">
        <f>IFERROR(__xludf.DUMMYFUNCTION("""COMPUTED_VALUE"""),"Python")</f>
        <v>Python</v>
      </c>
      <c r="F225" s="4" t="str">
        <f>IFERROR(__xludf.DUMMYFUNCTION("""COMPUTED_VALUE"""),"SQL")</f>
        <v>SQL</v>
      </c>
    </row>
    <row r="226">
      <c r="A226" s="3">
        <v>225.0</v>
      </c>
      <c r="B226" s="4" t="str">
        <f>IFERROR(__xludf.DUMMYFUNCTION("SPLIT(IMPORTRANGE!B226:B10225,"";"",0,1)"),"HTML/CSS")</f>
        <v>HTML/CSS</v>
      </c>
      <c r="C226" s="4" t="str">
        <f>IFERROR(__xludf.DUMMYFUNCTION("""COMPUTED_VALUE"""),"Java")</f>
        <v>Java</v>
      </c>
      <c r="D226" s="4" t="str">
        <f>IFERROR(__xludf.DUMMYFUNCTION("""COMPUTED_VALUE"""),"JavaScript")</f>
        <v>JavaScript</v>
      </c>
      <c r="E226" s="4" t="str">
        <f>IFERROR(__xludf.DUMMYFUNCTION("""COMPUTED_VALUE"""),"Python")</f>
        <v>Python</v>
      </c>
      <c r="F226" s="4" t="str">
        <f>IFERROR(__xludf.DUMMYFUNCTION("""COMPUTED_VALUE"""),"Scala")</f>
        <v>Scala</v>
      </c>
      <c r="G226" s="4" t="str">
        <f>IFERROR(__xludf.DUMMYFUNCTION("""COMPUTED_VALUE"""),"SQL")</f>
        <v>SQL</v>
      </c>
    </row>
    <row r="227">
      <c r="A227" s="3">
        <v>226.0</v>
      </c>
      <c r="B227" s="4" t="str">
        <f>IFERROR(__xludf.DUMMYFUNCTION("SPLIT(IMPORTRANGE!B227:B10226,"";"",0,1)"),"HTML/CSS")</f>
        <v>HTML/CSS</v>
      </c>
      <c r="C227" s="4" t="str">
        <f>IFERROR(__xludf.DUMMYFUNCTION("""COMPUTED_VALUE"""),"Java")</f>
        <v>Java</v>
      </c>
      <c r="D227" s="4" t="str">
        <f>IFERROR(__xludf.DUMMYFUNCTION("""COMPUTED_VALUE"""),"JavaScript")</f>
        <v>JavaScript</v>
      </c>
      <c r="E227" s="4" t="str">
        <f>IFERROR(__xludf.DUMMYFUNCTION("""COMPUTED_VALUE"""),"Python")</f>
        <v>Python</v>
      </c>
      <c r="F227" s="4" t="str">
        <f>IFERROR(__xludf.DUMMYFUNCTION("""COMPUTED_VALUE"""),"TypeScript")</f>
        <v>TypeScript</v>
      </c>
    </row>
    <row r="228">
      <c r="A228" s="3">
        <v>227.0</v>
      </c>
      <c r="B228" s="4" t="str">
        <f>IFERROR(__xludf.DUMMYFUNCTION("SPLIT(IMPORTRANGE!B228:B10227,"";"",0,1)"),"Bash/Shell/PowerShell")</f>
        <v>Bash/Shell/PowerShell</v>
      </c>
      <c r="C228" s="4" t="str">
        <f>IFERROR(__xludf.DUMMYFUNCTION("""COMPUTED_VALUE"""),"Go")</f>
        <v>Go</v>
      </c>
      <c r="D228" s="4" t="str">
        <f>IFERROR(__xludf.DUMMYFUNCTION("""COMPUTED_VALUE"""),"Python")</f>
        <v>Python</v>
      </c>
    </row>
    <row r="229">
      <c r="A229" s="3">
        <v>228.0</v>
      </c>
      <c r="B229" s="4" t="str">
        <f>IFERROR(__xludf.DUMMYFUNCTION("SPLIT(IMPORTRANGE!B229:B10228,"";"",0,1)"),"Elixir")</f>
        <v>Elixir</v>
      </c>
      <c r="C229" s="4" t="str">
        <f>IFERROR(__xludf.DUMMYFUNCTION("""COMPUTED_VALUE"""),"Go")</f>
        <v>Go</v>
      </c>
      <c r="D229" s="4" t="str">
        <f>IFERROR(__xludf.DUMMYFUNCTION("""COMPUTED_VALUE"""),"JavaScript")</f>
        <v>JavaScript</v>
      </c>
      <c r="E229" s="4" t="str">
        <f>IFERROR(__xludf.DUMMYFUNCTION("""COMPUTED_VALUE"""),"Ruby")</f>
        <v>Ruby</v>
      </c>
      <c r="F229" s="4" t="str">
        <f>IFERROR(__xludf.DUMMYFUNCTION("""COMPUTED_VALUE"""),"SQL")</f>
        <v>SQL</v>
      </c>
    </row>
    <row r="230">
      <c r="A230" s="3">
        <v>229.0</v>
      </c>
      <c r="B230" s="4" t="str">
        <f>IFERROR(__xludf.DUMMYFUNCTION("SPLIT(IMPORTRANGE!B230:B10229,"";"",0,1)"),"Bash/Shell/PowerShell")</f>
        <v>Bash/Shell/PowerShell</v>
      </c>
      <c r="C230" s="4" t="str">
        <f>IFERROR(__xludf.DUMMYFUNCTION("""COMPUTED_VALUE"""),"C#")</f>
        <v>C#</v>
      </c>
      <c r="D230" s="4" t="str">
        <f>IFERROR(__xludf.DUMMYFUNCTION("""COMPUTED_VALUE"""),"Dart")</f>
        <v>Dart</v>
      </c>
      <c r="E230" s="4" t="str">
        <f>IFERROR(__xludf.DUMMYFUNCTION("""COMPUTED_VALUE"""),"HTML/CSS")</f>
        <v>HTML/CSS</v>
      </c>
      <c r="F230" s="4" t="str">
        <f>IFERROR(__xludf.DUMMYFUNCTION("""COMPUTED_VALUE"""),"JavaScript")</f>
        <v>JavaScript</v>
      </c>
    </row>
    <row r="231">
      <c r="A231" s="3">
        <v>230.0</v>
      </c>
      <c r="B231" s="4" t="str">
        <f>IFERROR(__xludf.DUMMYFUNCTION("SPLIT(IMPORTRANGE!B231:B10230,"";"",0,1)"),"C++")</f>
        <v>C++</v>
      </c>
      <c r="C231" s="4" t="str">
        <f>IFERROR(__xludf.DUMMYFUNCTION("""COMPUTED_VALUE"""),"Python")</f>
        <v>Python</v>
      </c>
    </row>
    <row r="232">
      <c r="A232" s="3">
        <v>231.0</v>
      </c>
      <c r="B232" s="4" t="str">
        <f>IFERROR(__xludf.DUMMYFUNCTION("SPLIT(IMPORTRANGE!B232:B10231,"";"",0,1)"),"Bash/Shell/PowerShell")</f>
        <v>Bash/Shell/PowerShell</v>
      </c>
      <c r="C232" s="4" t="str">
        <f>IFERROR(__xludf.DUMMYFUNCTION("""COMPUTED_VALUE"""),"C")</f>
        <v>C</v>
      </c>
      <c r="D232" s="4" t="str">
        <f>IFERROR(__xludf.DUMMYFUNCTION("""COMPUTED_VALUE"""),"Python")</f>
        <v>Python</v>
      </c>
    </row>
    <row r="233">
      <c r="A233" s="3">
        <v>232.0</v>
      </c>
      <c r="B233" s="4" t="str">
        <f>IFERROR(__xludf.DUMMYFUNCTION("SPLIT(IMPORTRANGE!B233:B10232,"";"",0,1)"),"HTML/CSS")</f>
        <v>HTML/CSS</v>
      </c>
      <c r="C233" s="4" t="str">
        <f>IFERROR(__xludf.DUMMYFUNCTION("""COMPUTED_VALUE"""),"Java")</f>
        <v>Java</v>
      </c>
      <c r="D233" s="4" t="str">
        <f>IFERROR(__xludf.DUMMYFUNCTION("""COMPUTED_VALUE"""),"Python")</f>
        <v>Python</v>
      </c>
      <c r="E233" s="4" t="str">
        <f>IFERROR(__xludf.DUMMYFUNCTION("""COMPUTED_VALUE"""),"SQL")</f>
        <v>SQL</v>
      </c>
    </row>
    <row r="234">
      <c r="A234" s="3">
        <v>233.0</v>
      </c>
      <c r="B234" s="4" t="str">
        <f>IFERROR(__xludf.DUMMYFUNCTION("SPLIT(IMPORTRANGE!B234:B10233,"";"",0,1)"),"HTML/CSS")</f>
        <v>HTML/CSS</v>
      </c>
      <c r="C234" s="4" t="str">
        <f>IFERROR(__xludf.DUMMYFUNCTION("""COMPUTED_VALUE"""),"JavaScript")</f>
        <v>JavaScript</v>
      </c>
    </row>
    <row r="235">
      <c r="A235" s="3">
        <v>234.0</v>
      </c>
      <c r="B235" s="4" t="str">
        <f>IFERROR(__xludf.DUMMYFUNCTION("SPLIT(IMPORTRANGE!B235:B10234,"";"",0,1)"),"C++")</f>
        <v>C++</v>
      </c>
      <c r="C235" s="4" t="str">
        <f>IFERROR(__xludf.DUMMYFUNCTION("""COMPUTED_VALUE"""),"JavaScript")</f>
        <v>JavaScript</v>
      </c>
      <c r="D235" s="4" t="str">
        <f>IFERROR(__xludf.DUMMYFUNCTION("""COMPUTED_VALUE"""),"Rust")</f>
        <v>Rust</v>
      </c>
    </row>
    <row r="236">
      <c r="A236" s="3">
        <v>235.0</v>
      </c>
      <c r="B236" s="4" t="str">
        <f>IFERROR(__xludf.DUMMYFUNCTION("SPLIT(IMPORTRANGE!B236:B10235,"";"",0,1)"),"HTML/CSS")</f>
        <v>HTML/CSS</v>
      </c>
      <c r="C236" s="4" t="str">
        <f>IFERROR(__xludf.DUMMYFUNCTION("""COMPUTED_VALUE"""),"JavaScript")</f>
        <v>JavaScript</v>
      </c>
      <c r="D236" s="4" t="str">
        <f>IFERROR(__xludf.DUMMYFUNCTION("""COMPUTED_VALUE"""),"Objective-C")</f>
        <v>Objective-C</v>
      </c>
      <c r="E236" s="4" t="str">
        <f>IFERROR(__xludf.DUMMYFUNCTION("""COMPUTED_VALUE"""),"PHP")</f>
        <v>PHP</v>
      </c>
      <c r="F236" s="4" t="str">
        <f>IFERROR(__xludf.DUMMYFUNCTION("""COMPUTED_VALUE"""),"Python")</f>
        <v>Python</v>
      </c>
    </row>
    <row r="237">
      <c r="A237" s="3">
        <v>236.0</v>
      </c>
      <c r="B237" s="4" t="str">
        <f>IFERROR(__xludf.DUMMYFUNCTION("SPLIT(IMPORTRANGE!B237:B10236,"";"",0,1)"),"C#")</f>
        <v>C#</v>
      </c>
      <c r="C237" s="4" t="str">
        <f>IFERROR(__xludf.DUMMYFUNCTION("""COMPUTED_VALUE"""),"HTML/CSS")</f>
        <v>HTML/CSS</v>
      </c>
      <c r="D237" s="4" t="str">
        <f>IFERROR(__xludf.DUMMYFUNCTION("""COMPUTED_VALUE"""),"JavaScript")</f>
        <v>JavaScript</v>
      </c>
      <c r="E237" s="4" t="str">
        <f>IFERROR(__xludf.DUMMYFUNCTION("""COMPUTED_VALUE"""),"TypeScript")</f>
        <v>TypeScript</v>
      </c>
    </row>
    <row r="238">
      <c r="A238" s="3">
        <v>237.0</v>
      </c>
      <c r="B238" s="4" t="str">
        <f>IFERROR(__xludf.DUMMYFUNCTION("SPLIT(IMPORTRANGE!B238:B10237,"";"",0,1)"),"Bash/Shell/PowerShell")</f>
        <v>Bash/Shell/PowerShell</v>
      </c>
      <c r="C238" s="4" t="str">
        <f>IFERROR(__xludf.DUMMYFUNCTION("""COMPUTED_VALUE"""),"HTML/CSS")</f>
        <v>HTML/CSS</v>
      </c>
      <c r="D238" s="4" t="str">
        <f>IFERROR(__xludf.DUMMYFUNCTION("""COMPUTED_VALUE"""),"Java")</f>
        <v>Java</v>
      </c>
      <c r="E238" s="4" t="str">
        <f>IFERROR(__xludf.DUMMYFUNCTION("""COMPUTED_VALUE"""),"JavaScript")</f>
        <v>JavaScript</v>
      </c>
      <c r="F238" s="4" t="str">
        <f>IFERROR(__xludf.DUMMYFUNCTION("""COMPUTED_VALUE"""),"Python")</f>
        <v>Python</v>
      </c>
      <c r="G238" s="4" t="str">
        <f>IFERROR(__xludf.DUMMYFUNCTION("""COMPUTED_VALUE"""),"SQL")</f>
        <v>SQL</v>
      </c>
    </row>
    <row r="239">
      <c r="A239" s="3">
        <v>238.0</v>
      </c>
      <c r="B239" s="4" t="str">
        <f>IFERROR(__xludf.DUMMYFUNCTION("SPLIT(IMPORTRANGE!B239:B10238,"";"",0,1)"),"Bash/Shell/PowerShell")</f>
        <v>Bash/Shell/PowerShell</v>
      </c>
      <c r="C239" s="4" t="str">
        <f>IFERROR(__xludf.DUMMYFUNCTION("""COMPUTED_VALUE"""),"C#")</f>
        <v>C#</v>
      </c>
      <c r="D239" s="4" t="str">
        <f>IFERROR(__xludf.DUMMYFUNCTION("""COMPUTED_VALUE"""),"HTML/CSS")</f>
        <v>HTML/CSS</v>
      </c>
      <c r="E239" s="4" t="str">
        <f>IFERROR(__xludf.DUMMYFUNCTION("""COMPUTED_VALUE"""),"JavaScript")</f>
        <v>JavaScript</v>
      </c>
      <c r="F239" s="4" t="str">
        <f>IFERROR(__xludf.DUMMYFUNCTION("""COMPUTED_VALUE"""),"SQL")</f>
        <v>SQL</v>
      </c>
    </row>
    <row r="240">
      <c r="A240" s="3">
        <v>239.0</v>
      </c>
      <c r="B240" s="4" t="str">
        <f>IFERROR(__xludf.DUMMYFUNCTION("SPLIT(IMPORTRANGE!B240:B10239,"";"",0,1)"),"HTML/CSS")</f>
        <v>HTML/CSS</v>
      </c>
      <c r="C240" s="4" t="str">
        <f>IFERROR(__xludf.DUMMYFUNCTION("""COMPUTED_VALUE"""),"Java")</f>
        <v>Java</v>
      </c>
      <c r="D240" s="4" t="str">
        <f>IFERROR(__xludf.DUMMYFUNCTION("""COMPUTED_VALUE"""),"JavaScript")</f>
        <v>JavaScript</v>
      </c>
      <c r="E240" s="4" t="str">
        <f>IFERROR(__xludf.DUMMYFUNCTION("""COMPUTED_VALUE"""),"SQL")</f>
        <v>SQL</v>
      </c>
      <c r="F240" s="4" t="str">
        <f>IFERROR(__xludf.DUMMYFUNCTION("""COMPUTED_VALUE"""),"TypeScript")</f>
        <v>TypeScript</v>
      </c>
    </row>
    <row r="241">
      <c r="A241" s="3">
        <v>240.0</v>
      </c>
      <c r="B241" s="4" t="str">
        <f>IFERROR(__xludf.DUMMYFUNCTION("SPLIT(IMPORTRANGE!B241:B10240,"";"",0,1)"),"C")</f>
        <v>C</v>
      </c>
      <c r="C241" s="4" t="str">
        <f>IFERROR(__xludf.DUMMYFUNCTION("""COMPUTED_VALUE"""),"C++")</f>
        <v>C++</v>
      </c>
      <c r="D241" s="4" t="str">
        <f>IFERROR(__xludf.DUMMYFUNCTION("""COMPUTED_VALUE"""),"C#")</f>
        <v>C#</v>
      </c>
      <c r="E241" s="4" t="str">
        <f>IFERROR(__xludf.DUMMYFUNCTION("""COMPUTED_VALUE"""),"HTML/CSS")</f>
        <v>HTML/CSS</v>
      </c>
      <c r="F241" s="4" t="str">
        <f>IFERROR(__xludf.DUMMYFUNCTION("""COMPUTED_VALUE"""),"Java")</f>
        <v>Java</v>
      </c>
      <c r="G241" s="4" t="str">
        <f>IFERROR(__xludf.DUMMYFUNCTION("""COMPUTED_VALUE"""),"JavaScript")</f>
        <v>JavaScript</v>
      </c>
      <c r="H241" s="4" t="str">
        <f>IFERROR(__xludf.DUMMYFUNCTION("""COMPUTED_VALUE"""),"Objective-C")</f>
        <v>Objective-C</v>
      </c>
      <c r="I241" s="4" t="str">
        <f>IFERROR(__xludf.DUMMYFUNCTION("""COMPUTED_VALUE"""),"PHP")</f>
        <v>PHP</v>
      </c>
      <c r="J241" s="4" t="str">
        <f>IFERROR(__xludf.DUMMYFUNCTION("""COMPUTED_VALUE"""),"Python")</f>
        <v>Python</v>
      </c>
      <c r="K241" s="4" t="str">
        <f>IFERROR(__xludf.DUMMYFUNCTION("""COMPUTED_VALUE"""),"Swift")</f>
        <v>Swift</v>
      </c>
    </row>
    <row r="242">
      <c r="A242" s="3">
        <v>241.0</v>
      </c>
      <c r="B242" s="4" t="str">
        <f>IFERROR(__xludf.DUMMYFUNCTION("SPLIT(IMPORTRANGE!B242:B10241,"";"",0,1)"),"Assembly")</f>
        <v>Assembly</v>
      </c>
      <c r="C242" s="4" t="str">
        <f>IFERROR(__xludf.DUMMYFUNCTION("""COMPUTED_VALUE"""),"Bash/Shell/PowerShell")</f>
        <v>Bash/Shell/PowerShell</v>
      </c>
      <c r="D242" s="4" t="str">
        <f>IFERROR(__xludf.DUMMYFUNCTION("""COMPUTED_VALUE"""),"C")</f>
        <v>C</v>
      </c>
      <c r="E242" s="4" t="str">
        <f>IFERROR(__xludf.DUMMYFUNCTION("""COMPUTED_VALUE"""),"Python")</f>
        <v>Python</v>
      </c>
      <c r="F242" s="4" t="str">
        <f>IFERROR(__xludf.DUMMYFUNCTION("""COMPUTED_VALUE"""),"VBA")</f>
        <v>VBA</v>
      </c>
    </row>
    <row r="243">
      <c r="A243" s="3">
        <v>242.0</v>
      </c>
      <c r="B243" s="4" t="str">
        <f>IFERROR(__xludf.DUMMYFUNCTION("SPLIT(IMPORTRANGE!B243:B10242,"";"",0,1)"),"C#")</f>
        <v>C#</v>
      </c>
      <c r="C243" s="4" t="str">
        <f>IFERROR(__xludf.DUMMYFUNCTION("""COMPUTED_VALUE"""),"JavaScript")</f>
        <v>JavaScript</v>
      </c>
      <c r="D243" s="4" t="str">
        <f>IFERROR(__xludf.DUMMYFUNCTION("""COMPUTED_VALUE"""),"TypeScript")</f>
        <v>TypeScript</v>
      </c>
    </row>
    <row r="244">
      <c r="A244" s="3">
        <v>243.0</v>
      </c>
      <c r="B244" s="4" t="str">
        <f>IFERROR(__xludf.DUMMYFUNCTION("SPLIT(IMPORTRANGE!B244:B10243,"";"",0,1)"),"C#")</f>
        <v>C#</v>
      </c>
      <c r="C244" s="4" t="str">
        <f>IFERROR(__xludf.DUMMYFUNCTION("""COMPUTED_VALUE"""),"HTML/CSS")</f>
        <v>HTML/CSS</v>
      </c>
      <c r="D244" s="4" t="str">
        <f>IFERROR(__xludf.DUMMYFUNCTION("""COMPUTED_VALUE"""),"JavaScript")</f>
        <v>JavaScript</v>
      </c>
      <c r="E244" s="4" t="str">
        <f>IFERROR(__xludf.DUMMYFUNCTION("""COMPUTED_VALUE"""),"SQL")</f>
        <v>SQL</v>
      </c>
      <c r="F244" s="4" t="str">
        <f>IFERROR(__xludf.DUMMYFUNCTION("""COMPUTED_VALUE"""),"TypeScript")</f>
        <v>TypeScript</v>
      </c>
    </row>
    <row r="245">
      <c r="A245" s="3">
        <v>244.0</v>
      </c>
      <c r="B245" s="4" t="str">
        <f>IFERROR(__xludf.DUMMYFUNCTION("SPLIT(IMPORTRANGE!B245:B10244,"";"",0,1)"),"C++")</f>
        <v>C++</v>
      </c>
      <c r="C245" s="4" t="str">
        <f>IFERROR(__xludf.DUMMYFUNCTION("""COMPUTED_VALUE"""),"C#")</f>
        <v>C#</v>
      </c>
    </row>
    <row r="246">
      <c r="A246" s="3">
        <v>245.0</v>
      </c>
      <c r="B246" s="4" t="str">
        <f>IFERROR(__xludf.DUMMYFUNCTION("SPLIT(IMPORTRANGE!B246:B10245,"";"",0,1)"),"HTML/CSS")</f>
        <v>HTML/CSS</v>
      </c>
      <c r="C246" s="4" t="str">
        <f>IFERROR(__xludf.DUMMYFUNCTION("""COMPUTED_VALUE"""),"Java")</f>
        <v>Java</v>
      </c>
      <c r="D246" s="4" t="str">
        <f>IFERROR(__xludf.DUMMYFUNCTION("""COMPUTED_VALUE"""),"JavaScript")</f>
        <v>JavaScript</v>
      </c>
      <c r="E246" s="4" t="str">
        <f>IFERROR(__xludf.DUMMYFUNCTION("""COMPUTED_VALUE"""),"Python")</f>
        <v>Python</v>
      </c>
      <c r="F246" s="4" t="str">
        <f>IFERROR(__xludf.DUMMYFUNCTION("""COMPUTED_VALUE"""),"SQL")</f>
        <v>SQL</v>
      </c>
    </row>
    <row r="247">
      <c r="A247" s="3">
        <v>246.0</v>
      </c>
      <c r="B247" s="4" t="str">
        <f>IFERROR(__xludf.DUMMYFUNCTION("SPLIT(IMPORTRANGE!B247:B10246,"";"",0,1)"),"Bash/Shell/PowerShell")</f>
        <v>Bash/Shell/PowerShell</v>
      </c>
      <c r="C247" s="4" t="str">
        <f>IFERROR(__xludf.DUMMYFUNCTION("""COMPUTED_VALUE"""),"C#")</f>
        <v>C#</v>
      </c>
      <c r="D247" s="4" t="str">
        <f>IFERROR(__xludf.DUMMYFUNCTION("""COMPUTED_VALUE"""),"HTML/CSS")</f>
        <v>HTML/CSS</v>
      </c>
      <c r="E247" s="4" t="str">
        <f>IFERROR(__xludf.DUMMYFUNCTION("""COMPUTED_VALUE"""),"Java")</f>
        <v>Java</v>
      </c>
      <c r="F247" s="4" t="str">
        <f>IFERROR(__xludf.DUMMYFUNCTION("""COMPUTED_VALUE"""),"Python")</f>
        <v>Python</v>
      </c>
      <c r="G247" s="4" t="str">
        <f>IFERROR(__xludf.DUMMYFUNCTION("""COMPUTED_VALUE"""),"SQL")</f>
        <v>SQL</v>
      </c>
    </row>
    <row r="248">
      <c r="A248" s="3">
        <v>247.0</v>
      </c>
      <c r="B248" s="4" t="str">
        <f>IFERROR(__xludf.DUMMYFUNCTION("SPLIT(IMPORTRANGE!B248:B10247,"";"",0,1)"),"Python")</f>
        <v>Python</v>
      </c>
      <c r="C248" s="4" t="str">
        <f>IFERROR(__xludf.DUMMYFUNCTION("""COMPUTED_VALUE"""),"Other(s):")</f>
        <v>Other(s):</v>
      </c>
    </row>
    <row r="249">
      <c r="A249" s="3">
        <v>248.0</v>
      </c>
      <c r="B249" s="4" t="str">
        <f>IFERROR(__xludf.DUMMYFUNCTION("SPLIT(IMPORTRANGE!B249:B10248,"";"",0,1)"),"Assembly")</f>
        <v>Assembly</v>
      </c>
      <c r="C249" s="4" t="str">
        <f>IFERROR(__xludf.DUMMYFUNCTION("""COMPUTED_VALUE"""),"C")</f>
        <v>C</v>
      </c>
      <c r="D249" s="4" t="str">
        <f>IFERROR(__xludf.DUMMYFUNCTION("""COMPUTED_VALUE"""),"C++")</f>
        <v>C++</v>
      </c>
      <c r="E249" s="4" t="str">
        <f>IFERROR(__xludf.DUMMYFUNCTION("""COMPUTED_VALUE"""),"C#")</f>
        <v>C#</v>
      </c>
      <c r="F249" s="4" t="str">
        <f>IFERROR(__xludf.DUMMYFUNCTION("""COMPUTED_VALUE"""),"HTML/CSS")</f>
        <v>HTML/CSS</v>
      </c>
      <c r="G249" s="4" t="str">
        <f>IFERROR(__xludf.DUMMYFUNCTION("""COMPUTED_VALUE"""),"JavaScript")</f>
        <v>JavaScript</v>
      </c>
      <c r="H249" s="4" t="str">
        <f>IFERROR(__xludf.DUMMYFUNCTION("""COMPUTED_VALUE"""),"Python")</f>
        <v>Python</v>
      </c>
      <c r="I249" s="4" t="str">
        <f>IFERROR(__xludf.DUMMYFUNCTION("""COMPUTED_VALUE"""),"VBA")</f>
        <v>VBA</v>
      </c>
    </row>
    <row r="250">
      <c r="A250" s="3">
        <v>249.0</v>
      </c>
      <c r="B250" s="4" t="str">
        <f>IFERROR(__xludf.DUMMYFUNCTION("SPLIT(IMPORTRANGE!B250:B10249,"";"",0,1)"),"HTML/CSS")</f>
        <v>HTML/CSS</v>
      </c>
      <c r="C250" s="4" t="str">
        <f>IFERROR(__xludf.DUMMYFUNCTION("""COMPUTED_VALUE"""),"JavaScript")</f>
        <v>JavaScript</v>
      </c>
      <c r="D250" s="4" t="str">
        <f>IFERROR(__xludf.DUMMYFUNCTION("""COMPUTED_VALUE"""),"Rust")</f>
        <v>Rust</v>
      </c>
      <c r="E250" s="4" t="str">
        <f>IFERROR(__xludf.DUMMYFUNCTION("""COMPUTED_VALUE"""),"Swift")</f>
        <v>Swift</v>
      </c>
      <c r="F250" s="4" t="str">
        <f>IFERROR(__xludf.DUMMYFUNCTION("""COMPUTED_VALUE"""),"Other(s):")</f>
        <v>Other(s):</v>
      </c>
    </row>
    <row r="251">
      <c r="A251" s="3">
        <v>250.0</v>
      </c>
      <c r="B251" s="4" t="str">
        <f>IFERROR(__xludf.DUMMYFUNCTION("SPLIT(IMPORTRANGE!B251:B10250,"";"",0,1)"),"Bash/Shell/PowerShell")</f>
        <v>Bash/Shell/PowerShell</v>
      </c>
      <c r="C251" s="4" t="str">
        <f>IFERROR(__xludf.DUMMYFUNCTION("""COMPUTED_VALUE"""),"HTML/CSS")</f>
        <v>HTML/CSS</v>
      </c>
      <c r="D251" s="4" t="str">
        <f>IFERROR(__xludf.DUMMYFUNCTION("""COMPUTED_VALUE"""),"JavaScript")</f>
        <v>JavaScript</v>
      </c>
      <c r="E251" s="4" t="str">
        <f>IFERROR(__xludf.DUMMYFUNCTION("""COMPUTED_VALUE"""),"PHP")</f>
        <v>PHP</v>
      </c>
      <c r="F251" s="4" t="str">
        <f>IFERROR(__xludf.DUMMYFUNCTION("""COMPUTED_VALUE"""),"Ruby")</f>
        <v>Ruby</v>
      </c>
      <c r="G251" s="4" t="str">
        <f>IFERROR(__xludf.DUMMYFUNCTION("""COMPUTED_VALUE"""),"SQL")</f>
        <v>SQL</v>
      </c>
    </row>
    <row r="252">
      <c r="A252" s="3">
        <v>251.0</v>
      </c>
      <c r="B252" s="4" t="str">
        <f>IFERROR(__xludf.DUMMYFUNCTION("SPLIT(IMPORTRANGE!B252:B10251,"";"",0,1)"),"C#")</f>
        <v>C#</v>
      </c>
      <c r="C252" s="4" t="str">
        <f>IFERROR(__xludf.DUMMYFUNCTION("""COMPUTED_VALUE"""),"Python")</f>
        <v>Python</v>
      </c>
      <c r="D252" s="4" t="str">
        <f>IFERROR(__xludf.DUMMYFUNCTION("""COMPUTED_VALUE"""),"SQL")</f>
        <v>SQL</v>
      </c>
      <c r="E252" s="4" t="str">
        <f>IFERROR(__xludf.DUMMYFUNCTION("""COMPUTED_VALUE"""),"TypeScript")</f>
        <v>TypeScript</v>
      </c>
    </row>
    <row r="253">
      <c r="A253" s="3">
        <v>252.0</v>
      </c>
      <c r="B253" s="4" t="str">
        <f>IFERROR(__xludf.DUMMYFUNCTION("SPLIT(IMPORTRANGE!B253:B10252,"";"",0,1)"),"Bash/Shell/PowerShell")</f>
        <v>Bash/Shell/PowerShell</v>
      </c>
      <c r="C253" s="4" t="str">
        <f>IFERROR(__xludf.DUMMYFUNCTION("""COMPUTED_VALUE"""),"C")</f>
        <v>C</v>
      </c>
      <c r="D253" s="4" t="str">
        <f>IFERROR(__xludf.DUMMYFUNCTION("""COMPUTED_VALUE"""),"HTML/CSS")</f>
        <v>HTML/CSS</v>
      </c>
      <c r="E253" s="4" t="str">
        <f>IFERROR(__xludf.DUMMYFUNCTION("""COMPUTED_VALUE"""),"Java")</f>
        <v>Java</v>
      </c>
      <c r="F253" s="4" t="str">
        <f>IFERROR(__xludf.DUMMYFUNCTION("""COMPUTED_VALUE"""),"JavaScript")</f>
        <v>JavaScript</v>
      </c>
      <c r="G253" s="4" t="str">
        <f>IFERROR(__xludf.DUMMYFUNCTION("""COMPUTED_VALUE"""),"Python")</f>
        <v>Python</v>
      </c>
      <c r="H253" s="4" t="str">
        <f>IFERROR(__xludf.DUMMYFUNCTION("""COMPUTED_VALUE"""),"TypeScript")</f>
        <v>TypeScript</v>
      </c>
      <c r="I253" s="4" t="str">
        <f>IFERROR(__xludf.DUMMYFUNCTION("""COMPUTED_VALUE"""),"Other(s):")</f>
        <v>Other(s):</v>
      </c>
    </row>
    <row r="254">
      <c r="A254" s="3">
        <v>253.0</v>
      </c>
      <c r="B254" s="4" t="str">
        <f>IFERROR(__xludf.DUMMYFUNCTION("SPLIT(IMPORTRANGE!B254:B10253,"";"",0,1)"),"C")</f>
        <v>C</v>
      </c>
      <c r="C254" s="4" t="str">
        <f>IFERROR(__xludf.DUMMYFUNCTION("""COMPUTED_VALUE"""),"C++")</f>
        <v>C++</v>
      </c>
      <c r="D254" s="4" t="str">
        <f>IFERROR(__xludf.DUMMYFUNCTION("""COMPUTED_VALUE"""),"Java")</f>
        <v>Java</v>
      </c>
    </row>
    <row r="255">
      <c r="A255" s="3">
        <v>254.0</v>
      </c>
      <c r="B255" s="4" t="str">
        <f>IFERROR(__xludf.DUMMYFUNCTION("SPLIT(IMPORTRANGE!B255:B10254,"";"",0,1)"),"Bash/Shell/PowerShell")</f>
        <v>Bash/Shell/PowerShell</v>
      </c>
      <c r="C255" s="4" t="str">
        <f>IFERROR(__xludf.DUMMYFUNCTION("""COMPUTED_VALUE"""),"Other(s):")</f>
        <v>Other(s):</v>
      </c>
    </row>
    <row r="256">
      <c r="A256" s="3">
        <v>255.0</v>
      </c>
      <c r="B256" s="4" t="str">
        <f>IFERROR(__xludf.DUMMYFUNCTION("SPLIT(IMPORTRANGE!B256:B10255,"";"",0,1)"),"C")</f>
        <v>C</v>
      </c>
      <c r="C256" s="4" t="str">
        <f>IFERROR(__xludf.DUMMYFUNCTION("""COMPUTED_VALUE"""),"HTML/CSS")</f>
        <v>HTML/CSS</v>
      </c>
      <c r="D256" s="4" t="str">
        <f>IFERROR(__xludf.DUMMYFUNCTION("""COMPUTED_VALUE"""),"Java")</f>
        <v>Java</v>
      </c>
      <c r="E256" s="4" t="str">
        <f>IFERROR(__xludf.DUMMYFUNCTION("""COMPUTED_VALUE"""),"JavaScript")</f>
        <v>JavaScript</v>
      </c>
      <c r="F256" s="4" t="str">
        <f>IFERROR(__xludf.DUMMYFUNCTION("""COMPUTED_VALUE"""),"PHP")</f>
        <v>PHP</v>
      </c>
      <c r="G256" s="4" t="str">
        <f>IFERROR(__xludf.DUMMYFUNCTION("""COMPUTED_VALUE"""),"Python")</f>
        <v>Python</v>
      </c>
    </row>
    <row r="257">
      <c r="A257" s="3">
        <v>256.0</v>
      </c>
      <c r="B257" s="4" t="str">
        <f>IFERROR(__xludf.DUMMYFUNCTION("SPLIT(IMPORTRANGE!B257:B10256,"";"",0,1)"),"C#")</f>
        <v>C#</v>
      </c>
      <c r="C257" s="4" t="str">
        <f>IFERROR(__xludf.DUMMYFUNCTION("""COMPUTED_VALUE"""),"HTML/CSS")</f>
        <v>HTML/CSS</v>
      </c>
      <c r="D257" s="4" t="str">
        <f>IFERROR(__xludf.DUMMYFUNCTION("""COMPUTED_VALUE"""),"Java")</f>
        <v>Java</v>
      </c>
      <c r="E257" s="4" t="str">
        <f>IFERROR(__xludf.DUMMYFUNCTION("""COMPUTED_VALUE"""),"JavaScript")</f>
        <v>JavaScript</v>
      </c>
      <c r="F257" s="4" t="str">
        <f>IFERROR(__xludf.DUMMYFUNCTION("""COMPUTED_VALUE"""),"Python")</f>
        <v>Python</v>
      </c>
      <c r="G257" s="4" t="str">
        <f>IFERROR(__xludf.DUMMYFUNCTION("""COMPUTED_VALUE"""),"SQL")</f>
        <v>SQL</v>
      </c>
      <c r="H257" s="4" t="str">
        <f>IFERROR(__xludf.DUMMYFUNCTION("""COMPUTED_VALUE"""),"TypeScript")</f>
        <v>TypeScript</v>
      </c>
    </row>
    <row r="258">
      <c r="A258" s="3">
        <v>257.0</v>
      </c>
      <c r="B258" s="4" t="str">
        <f>IFERROR(__xludf.DUMMYFUNCTION("SPLIT(IMPORTRANGE!B258:B10257,"";"",0,1)"),"Bash/Shell/PowerShell")</f>
        <v>Bash/Shell/PowerShell</v>
      </c>
      <c r="C258" s="4" t="str">
        <f>IFERROR(__xludf.DUMMYFUNCTION("""COMPUTED_VALUE"""),"HTML/CSS")</f>
        <v>HTML/CSS</v>
      </c>
      <c r="D258" s="4" t="str">
        <f>IFERROR(__xludf.DUMMYFUNCTION("""COMPUTED_VALUE"""),"Java")</f>
        <v>Java</v>
      </c>
      <c r="E258" s="4" t="str">
        <f>IFERROR(__xludf.DUMMYFUNCTION("""COMPUTED_VALUE"""),"JavaScript")</f>
        <v>JavaScript</v>
      </c>
      <c r="F258" s="4" t="str">
        <f>IFERROR(__xludf.DUMMYFUNCTION("""COMPUTED_VALUE"""),"PHP")</f>
        <v>PHP</v>
      </c>
      <c r="G258" s="4" t="str">
        <f>IFERROR(__xludf.DUMMYFUNCTION("""COMPUTED_VALUE"""),"SQL")</f>
        <v>SQL</v>
      </c>
    </row>
    <row r="259">
      <c r="A259" s="3">
        <v>258.0</v>
      </c>
      <c r="B259" s="4" t="str">
        <f>IFERROR(__xludf.DUMMYFUNCTION("SPLIT(IMPORTRANGE!B259:B10258,"";"",0,1)"),"HTML/CSS")</f>
        <v>HTML/CSS</v>
      </c>
      <c r="C259" s="4" t="str">
        <f>IFERROR(__xludf.DUMMYFUNCTION("""COMPUTED_VALUE"""),"JavaScript")</f>
        <v>JavaScript</v>
      </c>
    </row>
    <row r="260">
      <c r="A260" s="3">
        <v>259.0</v>
      </c>
      <c r="B260" s="4" t="str">
        <f>IFERROR(__xludf.DUMMYFUNCTION("SPLIT(IMPORTRANGE!B260:B10259,"";"",0,1)"),"C++")</f>
        <v>C++</v>
      </c>
      <c r="C260" s="4" t="str">
        <f>IFERROR(__xludf.DUMMYFUNCTION("""COMPUTED_VALUE"""),"C#")</f>
        <v>C#</v>
      </c>
      <c r="D260" s="4" t="str">
        <f>IFERROR(__xludf.DUMMYFUNCTION("""COMPUTED_VALUE"""),"HTML/CSS")</f>
        <v>HTML/CSS</v>
      </c>
      <c r="E260" s="4" t="str">
        <f>IFERROR(__xludf.DUMMYFUNCTION("""COMPUTED_VALUE"""),"Java")</f>
        <v>Java</v>
      </c>
      <c r="F260" s="4" t="str">
        <f>IFERROR(__xludf.DUMMYFUNCTION("""COMPUTED_VALUE"""),"JavaScript")</f>
        <v>JavaScript</v>
      </c>
      <c r="G260" s="4" t="str">
        <f>IFERROR(__xludf.DUMMYFUNCTION("""COMPUTED_VALUE"""),"PHP")</f>
        <v>PHP</v>
      </c>
      <c r="H260" s="4" t="str">
        <f>IFERROR(__xludf.DUMMYFUNCTION("""COMPUTED_VALUE"""),"Python")</f>
        <v>Python</v>
      </c>
      <c r="I260" s="4" t="str">
        <f>IFERROR(__xludf.DUMMYFUNCTION("""COMPUTED_VALUE"""),"SQL")</f>
        <v>SQL</v>
      </c>
      <c r="J260" s="4" t="str">
        <f>IFERROR(__xludf.DUMMYFUNCTION("""COMPUTED_VALUE"""),"TypeScript")</f>
        <v>TypeScript</v>
      </c>
    </row>
    <row r="261">
      <c r="A261" s="3">
        <v>260.0</v>
      </c>
      <c r="B261" s="4" t="str">
        <f>IFERROR(__xludf.DUMMYFUNCTION("SPLIT(IMPORTRANGE!B261:B10260,"";"",0,1)"),"HTML/CSS")</f>
        <v>HTML/CSS</v>
      </c>
      <c r="C261" s="4" t="str">
        <f>IFERROR(__xludf.DUMMYFUNCTION("""COMPUTED_VALUE"""),"JavaScript")</f>
        <v>JavaScript</v>
      </c>
      <c r="D261" s="4" t="str">
        <f>IFERROR(__xludf.DUMMYFUNCTION("""COMPUTED_VALUE"""),"Kotlin")</f>
        <v>Kotlin</v>
      </c>
      <c r="E261" s="4" t="str">
        <f>IFERROR(__xludf.DUMMYFUNCTION("""COMPUTED_VALUE"""),"Python")</f>
        <v>Python</v>
      </c>
    </row>
    <row r="262">
      <c r="A262" s="3">
        <v>261.0</v>
      </c>
      <c r="B262" s="4" t="str">
        <f>IFERROR(__xludf.DUMMYFUNCTION("SPLIT(IMPORTRANGE!B262:B10261,"";"",0,1)"),"HTML/CSS")</f>
        <v>HTML/CSS</v>
      </c>
      <c r="C262" s="4" t="str">
        <f>IFERROR(__xludf.DUMMYFUNCTION("""COMPUTED_VALUE"""),"Java")</f>
        <v>Java</v>
      </c>
      <c r="D262" s="4" t="str">
        <f>IFERROR(__xludf.DUMMYFUNCTION("""COMPUTED_VALUE"""),"JavaScript")</f>
        <v>JavaScript</v>
      </c>
      <c r="E262" s="4" t="str">
        <f>IFERROR(__xludf.DUMMYFUNCTION("""COMPUTED_VALUE"""),"Python")</f>
        <v>Python</v>
      </c>
      <c r="F262" s="4" t="str">
        <f>IFERROR(__xludf.DUMMYFUNCTION("""COMPUTED_VALUE"""),"SQL")</f>
        <v>SQL</v>
      </c>
      <c r="G262" s="4" t="str">
        <f>IFERROR(__xludf.DUMMYFUNCTION("""COMPUTED_VALUE"""),"Other(s):")</f>
        <v>Other(s):</v>
      </c>
    </row>
    <row r="263">
      <c r="A263" s="3">
        <v>262.0</v>
      </c>
      <c r="B263" s="4" t="str">
        <f>IFERROR(__xludf.DUMMYFUNCTION("SPLIT(IMPORTRANGE!B263:B10262,"";"",0,1)"),"HTML/CSS")</f>
        <v>HTML/CSS</v>
      </c>
      <c r="C263" s="4" t="str">
        <f>IFERROR(__xludf.DUMMYFUNCTION("""COMPUTED_VALUE"""),"JavaScript")</f>
        <v>JavaScript</v>
      </c>
    </row>
    <row r="264">
      <c r="A264" s="3">
        <v>263.0</v>
      </c>
      <c r="B264" s="4" t="str">
        <f>IFERROR(__xludf.DUMMYFUNCTION("SPLIT(IMPORTRANGE!B264:B10263,"";"",0,1)"),"HTML/CSS")</f>
        <v>HTML/CSS</v>
      </c>
      <c r="C264" s="4" t="str">
        <f>IFERROR(__xludf.DUMMYFUNCTION("""COMPUTED_VALUE"""),"JavaScript")</f>
        <v>JavaScript</v>
      </c>
      <c r="D264" s="4" t="str">
        <f>IFERROR(__xludf.DUMMYFUNCTION("""COMPUTED_VALUE"""),"TypeScript")</f>
        <v>TypeScript</v>
      </c>
      <c r="E264" s="4" t="str">
        <f>IFERROR(__xludf.DUMMYFUNCTION("""COMPUTED_VALUE"""),"Other(s):")</f>
        <v>Other(s):</v>
      </c>
    </row>
    <row r="265">
      <c r="A265" s="3">
        <v>264.0</v>
      </c>
      <c r="B265" s="4" t="str">
        <f>IFERROR(__xludf.DUMMYFUNCTION("SPLIT(IMPORTRANGE!B265:B10264,"";"",0,1)"),"HTML/CSS")</f>
        <v>HTML/CSS</v>
      </c>
      <c r="C265" s="4" t="str">
        <f>IFERROR(__xludf.DUMMYFUNCTION("""COMPUTED_VALUE"""),"JavaScript")</f>
        <v>JavaScript</v>
      </c>
      <c r="D265" s="4" t="str">
        <f>IFERROR(__xludf.DUMMYFUNCTION("""COMPUTED_VALUE"""),"Python")</f>
        <v>Python</v>
      </c>
      <c r="E265" s="4" t="str">
        <f>IFERROR(__xludf.DUMMYFUNCTION("""COMPUTED_VALUE"""),"Ruby")</f>
        <v>Ruby</v>
      </c>
    </row>
    <row r="266">
      <c r="A266" s="3">
        <v>265.0</v>
      </c>
      <c r="B266" s="4" t="str">
        <f>IFERROR(__xludf.DUMMYFUNCTION("SPLIT(IMPORTRANGE!B266:B10265,"";"",0,1)"),"C")</f>
        <v>C</v>
      </c>
      <c r="C266" s="4" t="str">
        <f>IFERROR(__xludf.DUMMYFUNCTION("""COMPUTED_VALUE"""),"Java")</f>
        <v>Java</v>
      </c>
      <c r="D266" s="4" t="str">
        <f>IFERROR(__xludf.DUMMYFUNCTION("""COMPUTED_VALUE"""),"PHP")</f>
        <v>PHP</v>
      </c>
      <c r="E266" s="4" t="str">
        <f>IFERROR(__xludf.DUMMYFUNCTION("""COMPUTED_VALUE"""),"Ruby")</f>
        <v>Ruby</v>
      </c>
    </row>
    <row r="267">
      <c r="A267" s="3">
        <v>266.0</v>
      </c>
      <c r="B267" s="4" t="str">
        <f>IFERROR(__xludf.DUMMYFUNCTION("SPLIT(IMPORTRANGE!B267:B10266,"";"",0,1)"),"C#")</f>
        <v>C#</v>
      </c>
      <c r="C267" s="4" t="str">
        <f>IFERROR(__xludf.DUMMYFUNCTION("""COMPUTED_VALUE"""),"HTML/CSS")</f>
        <v>HTML/CSS</v>
      </c>
      <c r="D267" s="4" t="str">
        <f>IFERROR(__xludf.DUMMYFUNCTION("""COMPUTED_VALUE"""),"Java")</f>
        <v>Java</v>
      </c>
      <c r="E267" s="4" t="str">
        <f>IFERROR(__xludf.DUMMYFUNCTION("""COMPUTED_VALUE"""),"JavaScript")</f>
        <v>JavaScript</v>
      </c>
      <c r="F267" s="4" t="str">
        <f>IFERROR(__xludf.DUMMYFUNCTION("""COMPUTED_VALUE"""),"SQL")</f>
        <v>SQL</v>
      </c>
      <c r="G267" s="4" t="str">
        <f>IFERROR(__xludf.DUMMYFUNCTION("""COMPUTED_VALUE"""),"Swift")</f>
        <v>Swift</v>
      </c>
    </row>
    <row r="268">
      <c r="A268" s="3">
        <v>267.0</v>
      </c>
      <c r="B268" s="4" t="str">
        <f>IFERROR(__xludf.DUMMYFUNCTION("SPLIT(IMPORTRANGE!B268:B10267,"";"",0,1)"),"C++")</f>
        <v>C++</v>
      </c>
      <c r="C268" s="4" t="str">
        <f>IFERROR(__xludf.DUMMYFUNCTION("""COMPUTED_VALUE"""),"HTML/CSS")</f>
        <v>HTML/CSS</v>
      </c>
      <c r="D268" s="4" t="str">
        <f>IFERROR(__xludf.DUMMYFUNCTION("""COMPUTED_VALUE"""),"JavaScript")</f>
        <v>JavaScript</v>
      </c>
    </row>
    <row r="269">
      <c r="A269" s="3">
        <v>268.0</v>
      </c>
      <c r="B269" s="4" t="str">
        <f>IFERROR(__xludf.DUMMYFUNCTION("SPLIT(IMPORTRANGE!B269:B10268,"";"",0,1)"),"C#")</f>
        <v>C#</v>
      </c>
      <c r="C269" s="4" t="str">
        <f>IFERROR(__xludf.DUMMYFUNCTION("""COMPUTED_VALUE"""),"JavaScript")</f>
        <v>JavaScript</v>
      </c>
      <c r="D269" s="4" t="str">
        <f>IFERROR(__xludf.DUMMYFUNCTION("""COMPUTED_VALUE"""),"SQL")</f>
        <v>SQL</v>
      </c>
    </row>
    <row r="270">
      <c r="A270" s="3">
        <v>269.0</v>
      </c>
      <c r="B270" s="4" t="str">
        <f>IFERROR(__xludf.DUMMYFUNCTION("SPLIT(IMPORTRANGE!B270:B10269,"";"",0,1)"),"HTML/CSS")</f>
        <v>HTML/CSS</v>
      </c>
      <c r="C270" s="4" t="str">
        <f>IFERROR(__xludf.DUMMYFUNCTION("""COMPUTED_VALUE"""),"JavaScript")</f>
        <v>JavaScript</v>
      </c>
      <c r="D270" s="4" t="str">
        <f>IFERROR(__xludf.DUMMYFUNCTION("""COMPUTED_VALUE"""),"PHP")</f>
        <v>PHP</v>
      </c>
    </row>
    <row r="271">
      <c r="A271" s="3">
        <v>270.0</v>
      </c>
      <c r="B271" s="4" t="str">
        <f>IFERROR(__xludf.DUMMYFUNCTION("SPLIT(IMPORTRANGE!B271:B10270,"";"",0,1)"),"Bash/Shell/PowerShell")</f>
        <v>Bash/Shell/PowerShell</v>
      </c>
      <c r="C271" s="4" t="str">
        <f>IFERROR(__xludf.DUMMYFUNCTION("""COMPUTED_VALUE"""),"C++")</f>
        <v>C++</v>
      </c>
      <c r="D271" s="4" t="str">
        <f>IFERROR(__xludf.DUMMYFUNCTION("""COMPUTED_VALUE"""),"Clojure")</f>
        <v>Clojure</v>
      </c>
      <c r="E271" s="4" t="str">
        <f>IFERROR(__xludf.DUMMYFUNCTION("""COMPUTED_VALUE"""),"Erlang")</f>
        <v>Erlang</v>
      </c>
      <c r="F271" s="4" t="str">
        <f>IFERROR(__xludf.DUMMYFUNCTION("""COMPUTED_VALUE"""),"HTML/CSS")</f>
        <v>HTML/CSS</v>
      </c>
      <c r="G271" s="4" t="str">
        <f>IFERROR(__xludf.DUMMYFUNCTION("""COMPUTED_VALUE"""),"Java")</f>
        <v>Java</v>
      </c>
      <c r="H271" s="4" t="str">
        <f>IFERROR(__xludf.DUMMYFUNCTION("""COMPUTED_VALUE"""),"JavaScript")</f>
        <v>JavaScript</v>
      </c>
      <c r="I271" s="4" t="str">
        <f>IFERROR(__xludf.DUMMYFUNCTION("""COMPUTED_VALUE"""),"Ruby")</f>
        <v>Ruby</v>
      </c>
      <c r="J271" s="4" t="str">
        <f>IFERROR(__xludf.DUMMYFUNCTION("""COMPUTED_VALUE"""),"Scala")</f>
        <v>Scala</v>
      </c>
    </row>
    <row r="272">
      <c r="A272" s="3">
        <v>271.0</v>
      </c>
      <c r="B272" s="4" t="str">
        <f>IFERROR(__xludf.DUMMYFUNCTION("SPLIT(IMPORTRANGE!B272:B10271,"";"",0,1)"),"Java")</f>
        <v>Java</v>
      </c>
      <c r="C272" s="4" t="str">
        <f>IFERROR(__xludf.DUMMYFUNCTION("""COMPUTED_VALUE"""),"JavaScript")</f>
        <v>JavaScript</v>
      </c>
    </row>
    <row r="273">
      <c r="A273" s="3">
        <v>272.0</v>
      </c>
      <c r="B273" s="4" t="str">
        <f>IFERROR(__xludf.DUMMYFUNCTION("SPLIT(IMPORTRANGE!B273:B10272,"";"",0,1)"),"C#")</f>
        <v>C#</v>
      </c>
      <c r="C273" s="4" t="str">
        <f>IFERROR(__xludf.DUMMYFUNCTION("""COMPUTED_VALUE"""),"HTML/CSS")</f>
        <v>HTML/CSS</v>
      </c>
      <c r="D273" s="4" t="str">
        <f>IFERROR(__xludf.DUMMYFUNCTION("""COMPUTED_VALUE"""),"Java")</f>
        <v>Java</v>
      </c>
      <c r="E273" s="4" t="str">
        <f>IFERROR(__xludf.DUMMYFUNCTION("""COMPUTED_VALUE"""),"JavaScript")</f>
        <v>JavaScript</v>
      </c>
      <c r="F273" s="4" t="str">
        <f>IFERROR(__xludf.DUMMYFUNCTION("""COMPUTED_VALUE"""),"Objective-C")</f>
        <v>Objective-C</v>
      </c>
      <c r="G273" s="4" t="str">
        <f>IFERROR(__xludf.DUMMYFUNCTION("""COMPUTED_VALUE"""),"Python")</f>
        <v>Python</v>
      </c>
      <c r="H273" s="4" t="str">
        <f>IFERROR(__xludf.DUMMYFUNCTION("""COMPUTED_VALUE"""),"Ruby")</f>
        <v>Ruby</v>
      </c>
      <c r="I273" s="4" t="str">
        <f>IFERROR(__xludf.DUMMYFUNCTION("""COMPUTED_VALUE"""),"Rust")</f>
        <v>Rust</v>
      </c>
      <c r="J273" s="4" t="str">
        <f>IFERROR(__xludf.DUMMYFUNCTION("""COMPUTED_VALUE"""),"SQL")</f>
        <v>SQL</v>
      </c>
      <c r="K273" s="4" t="str">
        <f>IFERROR(__xludf.DUMMYFUNCTION("""COMPUTED_VALUE"""),"TypeScript")</f>
        <v>TypeScript</v>
      </c>
    </row>
    <row r="274">
      <c r="A274" s="3">
        <v>273.0</v>
      </c>
      <c r="B274" s="4" t="str">
        <f>IFERROR(__xludf.DUMMYFUNCTION("SPLIT(IMPORTRANGE!B274:B10273,"";"",0,1)"),"HTML/CSS")</f>
        <v>HTML/CSS</v>
      </c>
      <c r="C274" s="4" t="str">
        <f>IFERROR(__xludf.DUMMYFUNCTION("""COMPUTED_VALUE"""),"Java")</f>
        <v>Java</v>
      </c>
      <c r="D274" s="4" t="str">
        <f>IFERROR(__xludf.DUMMYFUNCTION("""COMPUTED_VALUE"""),"JavaScript")</f>
        <v>JavaScript</v>
      </c>
      <c r="E274" s="4" t="str">
        <f>IFERROR(__xludf.DUMMYFUNCTION("""COMPUTED_VALUE"""),"Scala")</f>
        <v>Scala</v>
      </c>
      <c r="F274" s="4" t="str">
        <f>IFERROR(__xludf.DUMMYFUNCTION("""COMPUTED_VALUE"""),"SQL")</f>
        <v>SQL</v>
      </c>
    </row>
    <row r="275">
      <c r="A275" s="3">
        <v>274.0</v>
      </c>
      <c r="B275" s="4" t="str">
        <f>IFERROR(__xludf.DUMMYFUNCTION("SPLIT(IMPORTRANGE!B275:B10274,"";"",0,1)"),"Bash/Shell/PowerShell")</f>
        <v>Bash/Shell/PowerShell</v>
      </c>
      <c r="C275" s="4" t="str">
        <f>IFERROR(__xludf.DUMMYFUNCTION("""COMPUTED_VALUE"""),"C")</f>
        <v>C</v>
      </c>
      <c r="D275" s="4" t="str">
        <f>IFERROR(__xludf.DUMMYFUNCTION("""COMPUTED_VALUE"""),"C++")</f>
        <v>C++</v>
      </c>
      <c r="E275" s="4" t="str">
        <f>IFERROR(__xludf.DUMMYFUNCTION("""COMPUTED_VALUE"""),"Python")</f>
        <v>Python</v>
      </c>
    </row>
    <row r="276">
      <c r="A276" s="3">
        <v>275.0</v>
      </c>
      <c r="B276" s="4" t="str">
        <f>IFERROR(__xludf.DUMMYFUNCTION("SPLIT(IMPORTRANGE!B276:B10275,"";"",0,1)"),"Bash/Shell/PowerShell")</f>
        <v>Bash/Shell/PowerShell</v>
      </c>
      <c r="C276" s="4" t="str">
        <f>IFERROR(__xludf.DUMMYFUNCTION("""COMPUTED_VALUE"""),"C#")</f>
        <v>C#</v>
      </c>
      <c r="D276" s="4" t="str">
        <f>IFERROR(__xludf.DUMMYFUNCTION("""COMPUTED_VALUE"""),"HTML/CSS")</f>
        <v>HTML/CSS</v>
      </c>
      <c r="E276" s="4" t="str">
        <f>IFERROR(__xludf.DUMMYFUNCTION("""COMPUTED_VALUE"""),"JavaScript")</f>
        <v>JavaScript</v>
      </c>
      <c r="F276" s="4" t="str">
        <f>IFERROR(__xludf.DUMMYFUNCTION("""COMPUTED_VALUE"""),"PHP")</f>
        <v>PHP</v>
      </c>
      <c r="G276" s="4" t="str">
        <f>IFERROR(__xludf.DUMMYFUNCTION("""COMPUTED_VALUE"""),"Python")</f>
        <v>Python</v>
      </c>
      <c r="H276" s="4" t="str">
        <f>IFERROR(__xludf.DUMMYFUNCTION("""COMPUTED_VALUE"""),"SQL")</f>
        <v>SQL</v>
      </c>
    </row>
    <row r="277">
      <c r="A277" s="3">
        <v>276.0</v>
      </c>
      <c r="B277" s="4" t="str">
        <f>IFERROR(__xludf.DUMMYFUNCTION("SPLIT(IMPORTRANGE!B277:B10276,"";"",0,1)"),"HTML/CSS")</f>
        <v>HTML/CSS</v>
      </c>
      <c r="C277" s="4" t="str">
        <f>IFERROR(__xludf.DUMMYFUNCTION("""COMPUTED_VALUE"""),"Java")</f>
        <v>Java</v>
      </c>
      <c r="D277" s="4" t="str">
        <f>IFERROR(__xludf.DUMMYFUNCTION("""COMPUTED_VALUE"""),"JavaScript")</f>
        <v>JavaScript</v>
      </c>
      <c r="E277" s="4" t="str">
        <f>IFERROR(__xludf.DUMMYFUNCTION("""COMPUTED_VALUE"""),"PHP")</f>
        <v>PHP</v>
      </c>
      <c r="F277" s="4" t="str">
        <f>IFERROR(__xludf.DUMMYFUNCTION("""COMPUTED_VALUE"""),"Python")</f>
        <v>Python</v>
      </c>
      <c r="G277" s="4" t="str">
        <f>IFERROR(__xludf.DUMMYFUNCTION("""COMPUTED_VALUE"""),"SQL")</f>
        <v>SQL</v>
      </c>
    </row>
    <row r="278">
      <c r="A278" s="3">
        <v>277.0</v>
      </c>
      <c r="B278" s="4" t="str">
        <f>IFERROR(__xludf.DUMMYFUNCTION("SPLIT(IMPORTRANGE!B278:B10277,"";"",0,1)"),"C#")</f>
        <v>C#</v>
      </c>
      <c r="C278" s="4" t="str">
        <f>IFERROR(__xludf.DUMMYFUNCTION("""COMPUTED_VALUE"""),"HTML/CSS")</f>
        <v>HTML/CSS</v>
      </c>
      <c r="D278" s="4" t="str">
        <f>IFERROR(__xludf.DUMMYFUNCTION("""COMPUTED_VALUE"""),"JavaScript")</f>
        <v>JavaScript</v>
      </c>
      <c r="E278" s="4" t="str">
        <f>IFERROR(__xludf.DUMMYFUNCTION("""COMPUTED_VALUE"""),"SQL")</f>
        <v>SQL</v>
      </c>
      <c r="F278" s="4" t="str">
        <f>IFERROR(__xludf.DUMMYFUNCTION("""COMPUTED_VALUE"""),"TypeScript")</f>
        <v>TypeScript</v>
      </c>
    </row>
    <row r="279">
      <c r="A279" s="3">
        <v>278.0</v>
      </c>
      <c r="B279" s="4" t="str">
        <f>IFERROR(__xludf.DUMMYFUNCTION("SPLIT(IMPORTRANGE!B279:B10278,"";"",0,1)"),"C#")</f>
        <v>C#</v>
      </c>
      <c r="C279" s="4" t="str">
        <f>IFERROR(__xludf.DUMMYFUNCTION("""COMPUTED_VALUE"""),"HTML/CSS")</f>
        <v>HTML/CSS</v>
      </c>
      <c r="D279" s="4" t="str">
        <f>IFERROR(__xludf.DUMMYFUNCTION("""COMPUTED_VALUE"""),"Java")</f>
        <v>Java</v>
      </c>
      <c r="E279" s="4" t="str">
        <f>IFERROR(__xludf.DUMMYFUNCTION("""COMPUTED_VALUE"""),"JavaScript")</f>
        <v>JavaScript</v>
      </c>
      <c r="F279" s="4" t="str">
        <f>IFERROR(__xludf.DUMMYFUNCTION("""COMPUTED_VALUE"""),"TypeScript")</f>
        <v>TypeScript</v>
      </c>
    </row>
    <row r="280">
      <c r="A280" s="3">
        <v>279.0</v>
      </c>
      <c r="B280" s="4" t="str">
        <f>IFERROR(__xludf.DUMMYFUNCTION("SPLIT(IMPORTRANGE!B280:B10279,"";"",0,1)"),"Python")</f>
        <v>Python</v>
      </c>
      <c r="C280" s="4" t="str">
        <f>IFERROR(__xludf.DUMMYFUNCTION("""COMPUTED_VALUE"""),"SQL")</f>
        <v>SQL</v>
      </c>
      <c r="D280" s="4" t="str">
        <f>IFERROR(__xludf.DUMMYFUNCTION("""COMPUTED_VALUE"""),"Swift")</f>
        <v>Swift</v>
      </c>
    </row>
    <row r="281">
      <c r="A281" s="3">
        <v>280.0</v>
      </c>
      <c r="B281" s="4" t="str">
        <f>IFERROR(__xludf.DUMMYFUNCTION("SPLIT(IMPORTRANGE!B281:B10280,"";"",0,1)"),"HTML/CSS")</f>
        <v>HTML/CSS</v>
      </c>
      <c r="C281" s="4" t="str">
        <f>IFERROR(__xludf.DUMMYFUNCTION("""COMPUTED_VALUE"""),"JavaScript")</f>
        <v>JavaScript</v>
      </c>
      <c r="D281" s="4" t="str">
        <f>IFERROR(__xludf.DUMMYFUNCTION("""COMPUTED_VALUE"""),"TypeScript")</f>
        <v>TypeScript</v>
      </c>
    </row>
    <row r="282">
      <c r="A282" s="3">
        <v>281.0</v>
      </c>
      <c r="B282" s="4" t="str">
        <f>IFERROR(__xludf.DUMMYFUNCTION("SPLIT(IMPORTRANGE!B282:B10281,"";"",0,1)"),"Assembly")</f>
        <v>Assembly</v>
      </c>
      <c r="C282" s="4" t="str">
        <f>IFERROR(__xludf.DUMMYFUNCTION("""COMPUTED_VALUE"""),"Bash/Shell/PowerShell")</f>
        <v>Bash/Shell/PowerShell</v>
      </c>
      <c r="D282" s="4" t="str">
        <f>IFERROR(__xludf.DUMMYFUNCTION("""COMPUTED_VALUE"""),"C")</f>
        <v>C</v>
      </c>
      <c r="E282" s="4" t="str">
        <f>IFERROR(__xludf.DUMMYFUNCTION("""COMPUTED_VALUE"""),"C++")</f>
        <v>C++</v>
      </c>
      <c r="F282" s="4" t="str">
        <f>IFERROR(__xludf.DUMMYFUNCTION("""COMPUTED_VALUE"""),"C#")</f>
        <v>C#</v>
      </c>
      <c r="G282" s="4" t="str">
        <f>IFERROR(__xludf.DUMMYFUNCTION("""COMPUTED_VALUE"""),"Java")</f>
        <v>Java</v>
      </c>
    </row>
    <row r="283">
      <c r="A283" s="3">
        <v>282.0</v>
      </c>
      <c r="B283" s="4" t="str">
        <f>IFERROR(__xludf.DUMMYFUNCTION("SPLIT(IMPORTRANGE!B283:B10282,"";"",0,1)"),"C#")</f>
        <v>C#</v>
      </c>
      <c r="C283" s="4" t="str">
        <f>IFERROR(__xludf.DUMMYFUNCTION("""COMPUTED_VALUE"""),"HTML/CSS")</f>
        <v>HTML/CSS</v>
      </c>
      <c r="D283" s="4" t="str">
        <f>IFERROR(__xludf.DUMMYFUNCTION("""COMPUTED_VALUE"""),"JavaScript")</f>
        <v>JavaScript</v>
      </c>
      <c r="E283" s="4" t="str">
        <f>IFERROR(__xludf.DUMMYFUNCTION("""COMPUTED_VALUE"""),"PHP")</f>
        <v>PHP</v>
      </c>
      <c r="F283" s="4" t="str">
        <f>IFERROR(__xludf.DUMMYFUNCTION("""COMPUTED_VALUE"""),"SQL")</f>
        <v>SQL</v>
      </c>
    </row>
    <row r="284">
      <c r="A284" s="3">
        <v>283.0</v>
      </c>
      <c r="B284" s="4" t="str">
        <f>IFERROR(__xludf.DUMMYFUNCTION("SPLIT(IMPORTRANGE!B284:B10283,"";"",0,1)"),"Dart")</f>
        <v>Dart</v>
      </c>
      <c r="C284" s="4" t="str">
        <f>IFERROR(__xludf.DUMMYFUNCTION("""COMPUTED_VALUE"""),"HTML/CSS")</f>
        <v>HTML/CSS</v>
      </c>
      <c r="D284" s="4" t="str">
        <f>IFERROR(__xludf.DUMMYFUNCTION("""COMPUTED_VALUE"""),"JavaScript")</f>
        <v>JavaScript</v>
      </c>
      <c r="E284" s="4" t="str">
        <f>IFERROR(__xludf.DUMMYFUNCTION("""COMPUTED_VALUE"""),"Python")</f>
        <v>Python</v>
      </c>
      <c r="F284" s="4" t="str">
        <f>IFERROR(__xludf.DUMMYFUNCTION("""COMPUTED_VALUE"""),"TypeScript")</f>
        <v>TypeScript</v>
      </c>
      <c r="G284" s="4" t="str">
        <f>IFERROR(__xludf.DUMMYFUNCTION("""COMPUTED_VALUE"""),"Other(s):")</f>
        <v>Other(s):</v>
      </c>
    </row>
    <row r="285">
      <c r="A285" s="3">
        <v>284.0</v>
      </c>
      <c r="B285" s="4" t="str">
        <f>IFERROR(__xludf.DUMMYFUNCTION("SPLIT(IMPORTRANGE!B285:B10284,"";"",0,1)"),"Java")</f>
        <v>Java</v>
      </c>
      <c r="C285" s="4" t="str">
        <f>IFERROR(__xludf.DUMMYFUNCTION("""COMPUTED_VALUE"""),"Kotlin")</f>
        <v>Kotlin</v>
      </c>
    </row>
    <row r="286">
      <c r="A286" s="3">
        <v>285.0</v>
      </c>
      <c r="B286" s="4" t="str">
        <f>IFERROR(__xludf.DUMMYFUNCTION("SPLIT(IMPORTRANGE!B286:B10285,"";"",0,1)"),"HTML/CSS")</f>
        <v>HTML/CSS</v>
      </c>
      <c r="C286" s="4" t="str">
        <f>IFERROR(__xludf.DUMMYFUNCTION("""COMPUTED_VALUE"""),"JavaScript")</f>
        <v>JavaScript</v>
      </c>
      <c r="D286" s="4" t="str">
        <f>IFERROR(__xludf.DUMMYFUNCTION("""COMPUTED_VALUE"""),"PHP")</f>
        <v>PHP</v>
      </c>
      <c r="E286" s="4" t="str">
        <f>IFERROR(__xludf.DUMMYFUNCTION("""COMPUTED_VALUE"""),"SQL")</f>
        <v>SQL</v>
      </c>
    </row>
    <row r="287">
      <c r="A287" s="3">
        <v>286.0</v>
      </c>
      <c r="B287" s="4" t="str">
        <f>IFERROR(__xludf.DUMMYFUNCTION("SPLIT(IMPORTRANGE!B287:B10286,"";"",0,1)"),"C++")</f>
        <v>C++</v>
      </c>
      <c r="C287" s="4" t="str">
        <f>IFERROR(__xludf.DUMMYFUNCTION("""COMPUTED_VALUE"""),"C#")</f>
        <v>C#</v>
      </c>
      <c r="D287" s="4" t="str">
        <f>IFERROR(__xludf.DUMMYFUNCTION("""COMPUTED_VALUE"""),"PHP")</f>
        <v>PHP</v>
      </c>
      <c r="E287" s="4" t="str">
        <f>IFERROR(__xludf.DUMMYFUNCTION("""COMPUTED_VALUE"""),"Rust")</f>
        <v>Rust</v>
      </c>
      <c r="F287" s="4" t="str">
        <f>IFERROR(__xludf.DUMMYFUNCTION("""COMPUTED_VALUE"""),"TypeScript")</f>
        <v>TypeScript</v>
      </c>
    </row>
    <row r="288">
      <c r="A288" s="3">
        <v>287.0</v>
      </c>
      <c r="B288" s="4" t="str">
        <f>IFERROR(__xludf.DUMMYFUNCTION("SPLIT(IMPORTRANGE!B288:B10287,"";"",0,1)"),"HTML/CSS")</f>
        <v>HTML/CSS</v>
      </c>
      <c r="C288" s="4" t="str">
        <f>IFERROR(__xludf.DUMMYFUNCTION("""COMPUTED_VALUE"""),"PHP")</f>
        <v>PHP</v>
      </c>
      <c r="D288" s="4" t="str">
        <f>IFERROR(__xludf.DUMMYFUNCTION("""COMPUTED_VALUE"""),"Python")</f>
        <v>Python</v>
      </c>
    </row>
    <row r="289">
      <c r="A289" s="3">
        <v>288.0</v>
      </c>
      <c r="B289" s="4" t="str">
        <f>IFERROR(__xludf.DUMMYFUNCTION("SPLIT(IMPORTRANGE!B289:B10288,"";"",0,1)"),"Go")</f>
        <v>Go</v>
      </c>
      <c r="C289" s="4" t="str">
        <f>IFERROR(__xludf.DUMMYFUNCTION("""COMPUTED_VALUE"""),"HTML/CSS")</f>
        <v>HTML/CSS</v>
      </c>
      <c r="D289" s="4" t="str">
        <f>IFERROR(__xludf.DUMMYFUNCTION("""COMPUTED_VALUE"""),"Python")</f>
        <v>Python</v>
      </c>
      <c r="E289" s="4" t="str">
        <f>IFERROR(__xludf.DUMMYFUNCTION("""COMPUTED_VALUE"""),"SQL")</f>
        <v>SQL</v>
      </c>
      <c r="F289" s="4" t="str">
        <f>IFERROR(__xludf.DUMMYFUNCTION("""COMPUTED_VALUE"""),"TypeScript")</f>
        <v>TypeScript</v>
      </c>
    </row>
    <row r="290">
      <c r="A290" s="3">
        <v>289.0</v>
      </c>
      <c r="B290" s="4" t="str">
        <f>IFERROR(__xludf.DUMMYFUNCTION("SPLIT(IMPORTRANGE!B290:B10289,"";"",0,1)"),"Bash/Shell/PowerShell")</f>
        <v>Bash/Shell/PowerShell</v>
      </c>
      <c r="C290" s="4" t="str">
        <f>IFERROR(__xludf.DUMMYFUNCTION("""COMPUTED_VALUE"""),"C#")</f>
        <v>C#</v>
      </c>
      <c r="D290" s="4" t="str">
        <f>IFERROR(__xludf.DUMMYFUNCTION("""COMPUTED_VALUE"""),"HTML/CSS")</f>
        <v>HTML/CSS</v>
      </c>
      <c r="E290" s="4" t="str">
        <f>IFERROR(__xludf.DUMMYFUNCTION("""COMPUTED_VALUE"""),"JavaScript")</f>
        <v>JavaScript</v>
      </c>
      <c r="F290" s="4" t="str">
        <f>IFERROR(__xludf.DUMMYFUNCTION("""COMPUTED_VALUE"""),"SQL")</f>
        <v>SQL</v>
      </c>
      <c r="G290" s="4" t="str">
        <f>IFERROR(__xludf.DUMMYFUNCTION("""COMPUTED_VALUE"""),"TypeScript")</f>
        <v>TypeScript</v>
      </c>
    </row>
    <row r="291">
      <c r="A291" s="3">
        <v>290.0</v>
      </c>
      <c r="B291" s="4" t="str">
        <f>IFERROR(__xludf.DUMMYFUNCTION("SPLIT(IMPORTRANGE!B291:B10290,"";"",0,1)"),"HTML/CSS")</f>
        <v>HTML/CSS</v>
      </c>
      <c r="C291" s="4" t="str">
        <f>IFERROR(__xludf.DUMMYFUNCTION("""COMPUTED_VALUE"""),"Java")</f>
        <v>Java</v>
      </c>
      <c r="D291" s="4" t="str">
        <f>IFERROR(__xludf.DUMMYFUNCTION("""COMPUTED_VALUE"""),"JavaScript")</f>
        <v>JavaScript</v>
      </c>
      <c r="E291" s="4" t="str">
        <f>IFERROR(__xludf.DUMMYFUNCTION("""COMPUTED_VALUE"""),"SQL")</f>
        <v>SQL</v>
      </c>
    </row>
    <row r="292">
      <c r="A292" s="3">
        <v>291.0</v>
      </c>
      <c r="B292" s="4" t="str">
        <f>IFERROR(__xludf.DUMMYFUNCTION("SPLIT(IMPORTRANGE!B292:B10291,"";"",0,1)"),"C")</f>
        <v>C</v>
      </c>
      <c r="C292" s="4" t="str">
        <f>IFERROR(__xludf.DUMMYFUNCTION("""COMPUTED_VALUE"""),"C++")</f>
        <v>C++</v>
      </c>
      <c r="D292" s="4" t="str">
        <f>IFERROR(__xludf.DUMMYFUNCTION("""COMPUTED_VALUE"""),"C#")</f>
        <v>C#</v>
      </c>
      <c r="E292" s="4" t="str">
        <f>IFERROR(__xludf.DUMMYFUNCTION("""COMPUTED_VALUE"""),"HTML/CSS")</f>
        <v>HTML/CSS</v>
      </c>
      <c r="F292" s="4" t="str">
        <f>IFERROR(__xludf.DUMMYFUNCTION("""COMPUTED_VALUE"""),"Java")</f>
        <v>Java</v>
      </c>
      <c r="G292" s="4" t="str">
        <f>IFERROR(__xludf.DUMMYFUNCTION("""COMPUTED_VALUE"""),"JavaScript")</f>
        <v>JavaScript</v>
      </c>
      <c r="H292" s="4" t="str">
        <f>IFERROR(__xludf.DUMMYFUNCTION("""COMPUTED_VALUE"""),"Kotlin")</f>
        <v>Kotlin</v>
      </c>
      <c r="I292" s="4" t="str">
        <f>IFERROR(__xludf.DUMMYFUNCTION("""COMPUTED_VALUE"""),"PHP")</f>
        <v>PHP</v>
      </c>
      <c r="J292" s="4" t="str">
        <f>IFERROR(__xludf.DUMMYFUNCTION("""COMPUTED_VALUE"""),"Python")</f>
        <v>Python</v>
      </c>
      <c r="K292" s="4" t="str">
        <f>IFERROR(__xludf.DUMMYFUNCTION("""COMPUTED_VALUE"""),"Ruby")</f>
        <v>Ruby</v>
      </c>
      <c r="L292" s="4" t="str">
        <f>IFERROR(__xludf.DUMMYFUNCTION("""COMPUTED_VALUE"""),"SQL")</f>
        <v>SQL</v>
      </c>
      <c r="M292" s="4" t="str">
        <f>IFERROR(__xludf.DUMMYFUNCTION("""COMPUTED_VALUE"""),"TypeScript")</f>
        <v>TypeScript</v>
      </c>
      <c r="N292" s="4" t="str">
        <f>IFERROR(__xludf.DUMMYFUNCTION("""COMPUTED_VALUE"""),"WebAssembly")</f>
        <v>WebAssembly</v>
      </c>
    </row>
    <row r="293">
      <c r="A293" s="3">
        <v>292.0</v>
      </c>
      <c r="B293" s="4" t="str">
        <f>IFERROR(__xludf.DUMMYFUNCTION("SPLIT(IMPORTRANGE!B293:B10292,"";"",0,1)"),"HTML/CSS")</f>
        <v>HTML/CSS</v>
      </c>
      <c r="C293" s="4" t="str">
        <f>IFERROR(__xludf.DUMMYFUNCTION("""COMPUTED_VALUE"""),"Java")</f>
        <v>Java</v>
      </c>
      <c r="D293" s="4" t="str">
        <f>IFERROR(__xludf.DUMMYFUNCTION("""COMPUTED_VALUE"""),"JavaScript")</f>
        <v>JavaScript</v>
      </c>
      <c r="E293" s="4" t="str">
        <f>IFERROR(__xludf.DUMMYFUNCTION("""COMPUTED_VALUE"""),"SQL")</f>
        <v>SQL</v>
      </c>
    </row>
    <row r="294">
      <c r="A294" s="3">
        <v>293.0</v>
      </c>
      <c r="B294" s="4" t="str">
        <f>IFERROR(__xludf.DUMMYFUNCTION("SPLIT(IMPORTRANGE!B294:B10293,"";"",0,1)"),"HTML/CSS")</f>
        <v>HTML/CSS</v>
      </c>
      <c r="C294" s="4" t="str">
        <f>IFERROR(__xludf.DUMMYFUNCTION("""COMPUTED_VALUE"""),"Java")</f>
        <v>Java</v>
      </c>
      <c r="D294" s="4" t="str">
        <f>IFERROR(__xludf.DUMMYFUNCTION("""COMPUTED_VALUE"""),"JavaScript")</f>
        <v>JavaScript</v>
      </c>
      <c r="E294" s="4" t="str">
        <f>IFERROR(__xludf.DUMMYFUNCTION("""COMPUTED_VALUE"""),"SQL")</f>
        <v>SQL</v>
      </c>
      <c r="F294" s="4" t="str">
        <f>IFERROR(__xludf.DUMMYFUNCTION("""COMPUTED_VALUE"""),"TypeScript")</f>
        <v>TypeScript</v>
      </c>
    </row>
    <row r="295">
      <c r="A295" s="3">
        <v>294.0</v>
      </c>
      <c r="B295" s="4" t="str">
        <f>IFERROR(__xludf.DUMMYFUNCTION("SPLIT(IMPORTRANGE!B295:B10294,"";"",0,1)"),"HTML/CSS")</f>
        <v>HTML/CSS</v>
      </c>
      <c r="C295" s="4" t="str">
        <f>IFERROR(__xludf.DUMMYFUNCTION("""COMPUTED_VALUE"""),"JavaScript")</f>
        <v>JavaScript</v>
      </c>
      <c r="D295" s="4" t="str">
        <f>IFERROR(__xludf.DUMMYFUNCTION("""COMPUTED_VALUE"""),"PHP")</f>
        <v>PHP</v>
      </c>
      <c r="E295" s="4" t="str">
        <f>IFERROR(__xludf.DUMMYFUNCTION("""COMPUTED_VALUE"""),"SQL")</f>
        <v>SQL</v>
      </c>
      <c r="F295" s="4" t="str">
        <f>IFERROR(__xludf.DUMMYFUNCTION("""COMPUTED_VALUE"""),"Other(s):")</f>
        <v>Other(s):</v>
      </c>
    </row>
    <row r="296">
      <c r="A296" s="3">
        <v>295.0</v>
      </c>
      <c r="B296" s="4" t="str">
        <f>IFERROR(__xludf.DUMMYFUNCTION("SPLIT(IMPORTRANGE!B296:B10295,"";"",0,1)"),"Assembly")</f>
        <v>Assembly</v>
      </c>
      <c r="C296" s="4" t="str">
        <f>IFERROR(__xludf.DUMMYFUNCTION("""COMPUTED_VALUE"""),"C")</f>
        <v>C</v>
      </c>
      <c r="D296" s="4" t="str">
        <f>IFERROR(__xludf.DUMMYFUNCTION("""COMPUTED_VALUE"""),"C++")</f>
        <v>C++</v>
      </c>
      <c r="E296" s="4" t="str">
        <f>IFERROR(__xludf.DUMMYFUNCTION("""COMPUTED_VALUE"""),"Java")</f>
        <v>Java</v>
      </c>
      <c r="F296" s="4" t="str">
        <f>IFERROR(__xludf.DUMMYFUNCTION("""COMPUTED_VALUE"""),"Python")</f>
        <v>Python</v>
      </c>
      <c r="G296" s="4" t="str">
        <f>IFERROR(__xludf.DUMMYFUNCTION("""COMPUTED_VALUE"""),"SQL")</f>
        <v>SQL</v>
      </c>
    </row>
    <row r="297">
      <c r="A297" s="3">
        <v>296.0</v>
      </c>
      <c r="B297" s="4" t="str">
        <f>IFERROR(__xludf.DUMMYFUNCTION("SPLIT(IMPORTRANGE!B297:B10296,"";"",0,1)"),"HTML/CSS")</f>
        <v>HTML/CSS</v>
      </c>
      <c r="C297" s="4" t="str">
        <f>IFERROR(__xludf.DUMMYFUNCTION("""COMPUTED_VALUE"""),"Java")</f>
        <v>Java</v>
      </c>
      <c r="D297" s="4" t="str">
        <f>IFERROR(__xludf.DUMMYFUNCTION("""COMPUTED_VALUE"""),"JavaScript")</f>
        <v>JavaScript</v>
      </c>
      <c r="E297" s="4" t="str">
        <f>IFERROR(__xludf.DUMMYFUNCTION("""COMPUTED_VALUE"""),"SQL")</f>
        <v>SQL</v>
      </c>
    </row>
    <row r="298">
      <c r="A298" s="3">
        <v>297.0</v>
      </c>
      <c r="B298" s="4" t="str">
        <f>IFERROR(__xludf.DUMMYFUNCTION("SPLIT(IMPORTRANGE!B298:B10297,"";"",0,1)"),"C++")</f>
        <v>C++</v>
      </c>
      <c r="C298" s="4" t="str">
        <f>IFERROR(__xludf.DUMMYFUNCTION("""COMPUTED_VALUE"""),"C#")</f>
        <v>C#</v>
      </c>
      <c r="D298" s="4" t="str">
        <f>IFERROR(__xludf.DUMMYFUNCTION("""COMPUTED_VALUE"""),"Clojure")</f>
        <v>Clojure</v>
      </c>
      <c r="E298" s="4" t="str">
        <f>IFERROR(__xludf.DUMMYFUNCTION("""COMPUTED_VALUE"""),"JavaScript")</f>
        <v>JavaScript</v>
      </c>
      <c r="F298" s="4" t="str">
        <f>IFERROR(__xludf.DUMMYFUNCTION("""COMPUTED_VALUE"""),"PHP")</f>
        <v>PHP</v>
      </c>
      <c r="G298" s="4" t="str">
        <f>IFERROR(__xludf.DUMMYFUNCTION("""COMPUTED_VALUE"""),"Python")</f>
        <v>Python</v>
      </c>
      <c r="H298" s="4" t="str">
        <f>IFERROR(__xludf.DUMMYFUNCTION("""COMPUTED_VALUE"""),"SQL")</f>
        <v>SQL</v>
      </c>
      <c r="I298" s="4" t="str">
        <f>IFERROR(__xludf.DUMMYFUNCTION("""COMPUTED_VALUE"""),"VBA")</f>
        <v>VBA</v>
      </c>
    </row>
    <row r="299">
      <c r="A299" s="3">
        <v>298.0</v>
      </c>
      <c r="B299" s="4" t="str">
        <f>IFERROR(__xludf.DUMMYFUNCTION("SPLIT(IMPORTRANGE!B299:B10298,"";"",0,1)"),"Bash/Shell/PowerShell")</f>
        <v>Bash/Shell/PowerShell</v>
      </c>
      <c r="C299" s="4" t="str">
        <f>IFERROR(__xludf.DUMMYFUNCTION("""COMPUTED_VALUE"""),"C#")</f>
        <v>C#</v>
      </c>
      <c r="D299" s="4" t="str">
        <f>IFERROR(__xludf.DUMMYFUNCTION("""COMPUTED_VALUE"""),"Python")</f>
        <v>Python</v>
      </c>
      <c r="E299" s="4" t="str">
        <f>IFERROR(__xludf.DUMMYFUNCTION("""COMPUTED_VALUE"""),"Other(s):")</f>
        <v>Other(s):</v>
      </c>
    </row>
    <row r="300">
      <c r="A300" s="3">
        <v>299.0</v>
      </c>
      <c r="B300" s="4" t="str">
        <f>IFERROR(__xludf.DUMMYFUNCTION("SPLIT(IMPORTRANGE!B300:B10299,"";"",0,1)"),"JavaScript")</f>
        <v>JavaScript</v>
      </c>
    </row>
    <row r="301">
      <c r="A301" s="3">
        <v>300.0</v>
      </c>
      <c r="B301" s="4" t="str">
        <f>IFERROR(__xludf.DUMMYFUNCTION("SPLIT(IMPORTRANGE!B301:B10300,"";"",0,1)"),"Bash/Shell/PowerShell")</f>
        <v>Bash/Shell/PowerShell</v>
      </c>
      <c r="C301" s="4" t="str">
        <f>IFERROR(__xludf.DUMMYFUNCTION("""COMPUTED_VALUE"""),"Go")</f>
        <v>Go</v>
      </c>
      <c r="D301" s="4" t="str">
        <f>IFERROR(__xludf.DUMMYFUNCTION("""COMPUTED_VALUE"""),"HTML/CSS")</f>
        <v>HTML/CSS</v>
      </c>
      <c r="E301" s="4" t="str">
        <f>IFERROR(__xludf.DUMMYFUNCTION("""COMPUTED_VALUE"""),"JavaScript")</f>
        <v>JavaScript</v>
      </c>
      <c r="F301" s="4" t="str">
        <f>IFERROR(__xludf.DUMMYFUNCTION("""COMPUTED_VALUE"""),"Python")</f>
        <v>Python</v>
      </c>
      <c r="G301" s="4" t="str">
        <f>IFERROR(__xludf.DUMMYFUNCTION("""COMPUTED_VALUE"""),"Rust")</f>
        <v>Rust</v>
      </c>
      <c r="H301" s="4" t="str">
        <f>IFERROR(__xludf.DUMMYFUNCTION("""COMPUTED_VALUE"""),"SQL")</f>
        <v>SQL</v>
      </c>
    </row>
    <row r="302">
      <c r="A302" s="3">
        <v>301.0</v>
      </c>
      <c r="B302" s="4" t="str">
        <f>IFERROR(__xludf.DUMMYFUNCTION("SPLIT(IMPORTRANGE!B302:B10301,"";"",0,1)"),"C#")</f>
        <v>C#</v>
      </c>
      <c r="C302" s="4" t="str">
        <f>IFERROR(__xludf.DUMMYFUNCTION("""COMPUTED_VALUE"""),"HTML/CSS")</f>
        <v>HTML/CSS</v>
      </c>
      <c r="D302" s="4" t="str">
        <f>IFERROR(__xludf.DUMMYFUNCTION("""COMPUTED_VALUE"""),"JavaScript")</f>
        <v>JavaScript</v>
      </c>
      <c r="E302" s="4" t="str">
        <f>IFERROR(__xludf.DUMMYFUNCTION("""COMPUTED_VALUE"""),"SQL")</f>
        <v>SQL</v>
      </c>
    </row>
    <row r="303">
      <c r="A303" s="3">
        <v>302.0</v>
      </c>
      <c r="B303" s="4" t="str">
        <f>IFERROR(__xludf.DUMMYFUNCTION("SPLIT(IMPORTRANGE!B303:B10302,"";"",0,1)"),"C")</f>
        <v>C</v>
      </c>
      <c r="C303" s="4" t="str">
        <f>IFERROR(__xludf.DUMMYFUNCTION("""COMPUTED_VALUE"""),"HTML/CSS")</f>
        <v>HTML/CSS</v>
      </c>
      <c r="D303" s="4" t="str">
        <f>IFERROR(__xludf.DUMMYFUNCTION("""COMPUTED_VALUE"""),"JavaScript")</f>
        <v>JavaScript</v>
      </c>
      <c r="E303" s="4" t="str">
        <f>IFERROR(__xludf.DUMMYFUNCTION("""COMPUTED_VALUE"""),"Python")</f>
        <v>Python</v>
      </c>
      <c r="F303" s="4" t="str">
        <f>IFERROR(__xludf.DUMMYFUNCTION("""COMPUTED_VALUE"""),"SQL")</f>
        <v>SQL</v>
      </c>
      <c r="G303" s="4" t="str">
        <f>IFERROR(__xludf.DUMMYFUNCTION("""COMPUTED_VALUE"""),"TypeScript")</f>
        <v>TypeScript</v>
      </c>
    </row>
    <row r="304">
      <c r="A304" s="3">
        <v>303.0</v>
      </c>
      <c r="B304" s="4" t="str">
        <f>IFERROR(__xludf.DUMMYFUNCTION("SPLIT(IMPORTRANGE!B304:B10303,"";"",0,1)"),"Assembly")</f>
        <v>Assembly</v>
      </c>
      <c r="C304" s="4" t="str">
        <f>IFERROR(__xludf.DUMMYFUNCTION("""COMPUTED_VALUE"""),"Bash/Shell/PowerShell")</f>
        <v>Bash/Shell/PowerShell</v>
      </c>
      <c r="D304" s="4" t="str">
        <f>IFERROR(__xludf.DUMMYFUNCTION("""COMPUTED_VALUE"""),"C")</f>
        <v>C</v>
      </c>
      <c r="E304" s="4" t="str">
        <f>IFERROR(__xludf.DUMMYFUNCTION("""COMPUTED_VALUE"""),"HTML/CSS")</f>
        <v>HTML/CSS</v>
      </c>
      <c r="F304" s="4" t="str">
        <f>IFERROR(__xludf.DUMMYFUNCTION("""COMPUTED_VALUE"""),"Java")</f>
        <v>Java</v>
      </c>
      <c r="G304" s="4" t="str">
        <f>IFERROR(__xludf.DUMMYFUNCTION("""COMPUTED_VALUE"""),"PHP")</f>
        <v>PHP</v>
      </c>
      <c r="H304" s="4" t="str">
        <f>IFERROR(__xludf.DUMMYFUNCTION("""COMPUTED_VALUE"""),"Python")</f>
        <v>Python</v>
      </c>
      <c r="I304" s="4" t="str">
        <f>IFERROR(__xludf.DUMMYFUNCTION("""COMPUTED_VALUE"""),"R")</f>
        <v>R</v>
      </c>
      <c r="J304" s="4" t="str">
        <f>IFERROR(__xludf.DUMMYFUNCTION("""COMPUTED_VALUE"""),"SQL")</f>
        <v>SQL</v>
      </c>
    </row>
    <row r="305">
      <c r="A305" s="3">
        <v>304.0</v>
      </c>
      <c r="B305" s="4" t="str">
        <f>IFERROR(__xludf.DUMMYFUNCTION("SPLIT(IMPORTRANGE!B305:B10304,"";"",0,1)"),"HTML/CSS")</f>
        <v>HTML/CSS</v>
      </c>
      <c r="C305" s="4" t="str">
        <f>IFERROR(__xludf.DUMMYFUNCTION("""COMPUTED_VALUE"""),"JavaScript")</f>
        <v>JavaScript</v>
      </c>
      <c r="D305" s="4" t="str">
        <f>IFERROR(__xludf.DUMMYFUNCTION("""COMPUTED_VALUE"""),"Ruby")</f>
        <v>Ruby</v>
      </c>
    </row>
    <row r="306">
      <c r="A306" s="3">
        <v>305.0</v>
      </c>
      <c r="B306" s="4" t="str">
        <f>IFERROR(__xludf.DUMMYFUNCTION("SPLIT(IMPORTRANGE!B306:B10305,"";"",0,1)"),"Java")</f>
        <v>Java</v>
      </c>
    </row>
    <row r="307">
      <c r="A307" s="3">
        <v>306.0</v>
      </c>
      <c r="B307" s="4" t="str">
        <f>IFERROR(__xludf.DUMMYFUNCTION("SPLIT(IMPORTRANGE!B307:B10306,"";"",0,1)"),"C#")</f>
        <v>C#</v>
      </c>
      <c r="C307" s="4" t="str">
        <f>IFERROR(__xludf.DUMMYFUNCTION("""COMPUTED_VALUE"""),"HTML/CSS")</f>
        <v>HTML/CSS</v>
      </c>
      <c r="D307" s="4" t="str">
        <f>IFERROR(__xludf.DUMMYFUNCTION("""COMPUTED_VALUE"""),"JavaScript")</f>
        <v>JavaScript</v>
      </c>
      <c r="E307" s="4" t="str">
        <f>IFERROR(__xludf.DUMMYFUNCTION("""COMPUTED_VALUE"""),"SQL")</f>
        <v>SQL</v>
      </c>
      <c r="F307" s="4" t="str">
        <f>IFERROR(__xludf.DUMMYFUNCTION("""COMPUTED_VALUE"""),"Swift")</f>
        <v>Swift</v>
      </c>
    </row>
    <row r="308">
      <c r="A308" s="3">
        <v>307.0</v>
      </c>
      <c r="B308" s="4" t="str">
        <f>IFERROR(__xludf.DUMMYFUNCTION("SPLIT(IMPORTRANGE!B308:B10307,"";"",0,1)"),"Assembly")</f>
        <v>Assembly</v>
      </c>
      <c r="C308" s="4" t="str">
        <f>IFERROR(__xludf.DUMMYFUNCTION("""COMPUTED_VALUE"""),"C")</f>
        <v>C</v>
      </c>
      <c r="D308" s="4" t="str">
        <f>IFERROR(__xludf.DUMMYFUNCTION("""COMPUTED_VALUE"""),"C++")</f>
        <v>C++</v>
      </c>
      <c r="E308" s="4" t="str">
        <f>IFERROR(__xludf.DUMMYFUNCTION("""COMPUTED_VALUE"""),"C#")</f>
        <v>C#</v>
      </c>
      <c r="F308" s="4" t="str">
        <f>IFERROR(__xludf.DUMMYFUNCTION("""COMPUTED_VALUE"""),"HTML/CSS")</f>
        <v>HTML/CSS</v>
      </c>
      <c r="G308" s="4" t="str">
        <f>IFERROR(__xludf.DUMMYFUNCTION("""COMPUTED_VALUE"""),"Java")</f>
        <v>Java</v>
      </c>
      <c r="H308" s="4" t="str">
        <f>IFERROR(__xludf.DUMMYFUNCTION("""COMPUTED_VALUE"""),"Python")</f>
        <v>Python</v>
      </c>
      <c r="I308" s="4" t="str">
        <f>IFERROR(__xludf.DUMMYFUNCTION("""COMPUTED_VALUE"""),"Scala")</f>
        <v>Scala</v>
      </c>
      <c r="J308" s="4" t="str">
        <f>IFERROR(__xludf.DUMMYFUNCTION("""COMPUTED_VALUE"""),"SQL")</f>
        <v>SQL</v>
      </c>
    </row>
    <row r="309">
      <c r="A309" s="3">
        <v>308.0</v>
      </c>
      <c r="B309" s="4" t="str">
        <f>IFERROR(__xludf.DUMMYFUNCTION("SPLIT(IMPORTRANGE!B309:B10308,"";"",0,1)"),"Bash/Shell/PowerShell")</f>
        <v>Bash/Shell/PowerShell</v>
      </c>
      <c r="C309" s="4" t="str">
        <f>IFERROR(__xludf.DUMMYFUNCTION("""COMPUTED_VALUE"""),"Python")</f>
        <v>Python</v>
      </c>
      <c r="D309" s="4" t="str">
        <f>IFERROR(__xludf.DUMMYFUNCTION("""COMPUTED_VALUE"""),"Ruby")</f>
        <v>Ruby</v>
      </c>
      <c r="E309" s="4" t="str">
        <f>IFERROR(__xludf.DUMMYFUNCTION("""COMPUTED_VALUE"""),"SQL")</f>
        <v>SQL</v>
      </c>
    </row>
    <row r="310">
      <c r="A310" s="3">
        <v>309.0</v>
      </c>
      <c r="B310" s="4" t="str">
        <f>IFERROR(__xludf.DUMMYFUNCTION("SPLIT(IMPORTRANGE!B310:B10309,"";"",0,1)"),"C")</f>
        <v>C</v>
      </c>
      <c r="C310" s="4" t="str">
        <f>IFERROR(__xludf.DUMMYFUNCTION("""COMPUTED_VALUE"""),"C#")</f>
        <v>C#</v>
      </c>
      <c r="D310" s="4" t="str">
        <f>IFERROR(__xludf.DUMMYFUNCTION("""COMPUTED_VALUE"""),"HTML/CSS")</f>
        <v>HTML/CSS</v>
      </c>
      <c r="E310" s="4" t="str">
        <f>IFERROR(__xludf.DUMMYFUNCTION("""COMPUTED_VALUE"""),"PHP")</f>
        <v>PHP</v>
      </c>
      <c r="F310" s="4" t="str">
        <f>IFERROR(__xludf.DUMMYFUNCTION("""COMPUTED_VALUE"""),"Python")</f>
        <v>Python</v>
      </c>
    </row>
    <row r="311">
      <c r="A311" s="3">
        <v>310.0</v>
      </c>
      <c r="B311" s="4" t="str">
        <f>IFERROR(__xludf.DUMMYFUNCTION("SPLIT(IMPORTRANGE!B311:B10310,"";"",0,1)"),"C")</f>
        <v>C</v>
      </c>
      <c r="C311" s="4" t="str">
        <f>IFERROR(__xludf.DUMMYFUNCTION("""COMPUTED_VALUE"""),"Python")</f>
        <v>Python</v>
      </c>
    </row>
    <row r="312">
      <c r="A312" s="3">
        <v>311.0</v>
      </c>
      <c r="B312" s="4" t="str">
        <f>IFERROR(__xludf.DUMMYFUNCTION("SPLIT(IMPORTRANGE!B312:B10311,"";"",0,1)"),"C++")</f>
        <v>C++</v>
      </c>
      <c r="C312" s="4" t="str">
        <f>IFERROR(__xludf.DUMMYFUNCTION("""COMPUTED_VALUE"""),"HTML/CSS")</f>
        <v>HTML/CSS</v>
      </c>
      <c r="D312" s="4" t="str">
        <f>IFERROR(__xludf.DUMMYFUNCTION("""COMPUTED_VALUE"""),"Java")</f>
        <v>Java</v>
      </c>
      <c r="E312" s="4" t="str">
        <f>IFERROR(__xludf.DUMMYFUNCTION("""COMPUTED_VALUE"""),"JavaScript")</f>
        <v>JavaScript</v>
      </c>
      <c r="F312" s="4" t="str">
        <f>IFERROR(__xludf.DUMMYFUNCTION("""COMPUTED_VALUE"""),"Python")</f>
        <v>Python</v>
      </c>
      <c r="G312" s="4" t="str">
        <f>IFERROR(__xludf.DUMMYFUNCTION("""COMPUTED_VALUE"""),"SQL")</f>
        <v>SQL</v>
      </c>
      <c r="H312" s="4" t="str">
        <f>IFERROR(__xludf.DUMMYFUNCTION("""COMPUTED_VALUE"""),"Other(s):")</f>
        <v>Other(s):</v>
      </c>
    </row>
    <row r="313">
      <c r="A313" s="3">
        <v>312.0</v>
      </c>
      <c r="B313" s="4" t="str">
        <f>IFERROR(__xludf.DUMMYFUNCTION("SPLIT(IMPORTRANGE!B313:B10312,"";"",0,1)"),"Bash/Shell/PowerShell")</f>
        <v>Bash/Shell/PowerShell</v>
      </c>
      <c r="C313" s="4" t="str">
        <f>IFERROR(__xludf.DUMMYFUNCTION("""COMPUTED_VALUE"""),"C++")</f>
        <v>C++</v>
      </c>
      <c r="D313" s="4" t="str">
        <f>IFERROR(__xludf.DUMMYFUNCTION("""COMPUTED_VALUE"""),"HTML/CSS")</f>
        <v>HTML/CSS</v>
      </c>
      <c r="E313" s="4" t="str">
        <f>IFERROR(__xludf.DUMMYFUNCTION("""COMPUTED_VALUE"""),"Java")</f>
        <v>Java</v>
      </c>
      <c r="F313" s="4" t="str">
        <f>IFERROR(__xludf.DUMMYFUNCTION("""COMPUTED_VALUE"""),"JavaScript")</f>
        <v>JavaScript</v>
      </c>
      <c r="G313" s="4" t="str">
        <f>IFERROR(__xludf.DUMMYFUNCTION("""COMPUTED_VALUE"""),"Python")</f>
        <v>Python</v>
      </c>
    </row>
    <row r="314">
      <c r="A314" s="3">
        <v>313.0</v>
      </c>
      <c r="B314" s="4" t="str">
        <f>IFERROR(__xludf.DUMMYFUNCTION("SPLIT(IMPORTRANGE!B314:B10313,"";"",0,1)"),"Java")</f>
        <v>Java</v>
      </c>
      <c r="C314" s="4" t="str">
        <f>IFERROR(__xludf.DUMMYFUNCTION("""COMPUTED_VALUE"""),"SQL")</f>
        <v>SQL</v>
      </c>
    </row>
    <row r="315">
      <c r="A315" s="3">
        <v>314.0</v>
      </c>
      <c r="B315" s="4" t="str">
        <f>IFERROR(__xludf.DUMMYFUNCTION("SPLIT(IMPORTRANGE!B315:B10314,"";"",0,1)"),"Bash/Shell/PowerShell")</f>
        <v>Bash/Shell/PowerShell</v>
      </c>
      <c r="C315" s="4" t="str">
        <f>IFERROR(__xludf.DUMMYFUNCTION("""COMPUTED_VALUE"""),"Java")</f>
        <v>Java</v>
      </c>
    </row>
    <row r="316">
      <c r="A316" s="3">
        <v>315.0</v>
      </c>
      <c r="B316" s="4" t="str">
        <f>IFERROR(__xludf.DUMMYFUNCTION("SPLIT(IMPORTRANGE!B316:B10315,"";"",0,1)"),"Bash/Shell/PowerShell")</f>
        <v>Bash/Shell/PowerShell</v>
      </c>
      <c r="C316" s="4" t="str">
        <f>IFERROR(__xludf.DUMMYFUNCTION("""COMPUTED_VALUE"""),"HTML/CSS")</f>
        <v>HTML/CSS</v>
      </c>
      <c r="D316" s="4" t="str">
        <f>IFERROR(__xludf.DUMMYFUNCTION("""COMPUTED_VALUE"""),"JavaScript")</f>
        <v>JavaScript</v>
      </c>
      <c r="E316" s="4" t="str">
        <f>IFERROR(__xludf.DUMMYFUNCTION("""COMPUTED_VALUE"""),"PHP")</f>
        <v>PHP</v>
      </c>
      <c r="F316" s="4" t="str">
        <f>IFERROR(__xludf.DUMMYFUNCTION("""COMPUTED_VALUE"""),"TypeScript")</f>
        <v>TypeScript</v>
      </c>
    </row>
    <row r="317">
      <c r="A317" s="3">
        <v>316.0</v>
      </c>
      <c r="B317" s="4" t="str">
        <f>IFERROR(__xludf.DUMMYFUNCTION("SPLIT(IMPORTRANGE!B317:B10316,"";"",0,1)"),"C#")</f>
        <v>C#</v>
      </c>
      <c r="C317" s="4" t="str">
        <f>IFERROR(__xludf.DUMMYFUNCTION("""COMPUTED_VALUE"""),"HTML/CSS")</f>
        <v>HTML/CSS</v>
      </c>
      <c r="D317" s="4" t="str">
        <f>IFERROR(__xludf.DUMMYFUNCTION("""COMPUTED_VALUE"""),"JavaScript")</f>
        <v>JavaScript</v>
      </c>
      <c r="E317" s="4" t="str">
        <f>IFERROR(__xludf.DUMMYFUNCTION("""COMPUTED_VALUE"""),"SQL")</f>
        <v>SQL</v>
      </c>
      <c r="F317" s="4" t="str">
        <f>IFERROR(__xludf.DUMMYFUNCTION("""COMPUTED_VALUE"""),"TypeScript")</f>
        <v>TypeScript</v>
      </c>
    </row>
    <row r="318">
      <c r="A318" s="3">
        <v>317.0</v>
      </c>
      <c r="B318" s="4" t="str">
        <f>IFERROR(__xludf.DUMMYFUNCTION("SPLIT(IMPORTRANGE!B318:B10317,"";"",0,1)"),"HTML/CSS")</f>
        <v>HTML/CSS</v>
      </c>
      <c r="C318" s="4" t="str">
        <f>IFERROR(__xludf.DUMMYFUNCTION("""COMPUTED_VALUE"""),"Java")</f>
        <v>Java</v>
      </c>
      <c r="D318" s="4" t="str">
        <f>IFERROR(__xludf.DUMMYFUNCTION("""COMPUTED_VALUE"""),"JavaScript")</f>
        <v>JavaScript</v>
      </c>
      <c r="E318" s="4" t="str">
        <f>IFERROR(__xludf.DUMMYFUNCTION("""COMPUTED_VALUE"""),"Ruby")</f>
        <v>Ruby</v>
      </c>
      <c r="F318" s="4" t="str">
        <f>IFERROR(__xludf.DUMMYFUNCTION("""COMPUTED_VALUE"""),"SQL")</f>
        <v>SQL</v>
      </c>
      <c r="G318" s="4" t="str">
        <f>IFERROR(__xludf.DUMMYFUNCTION("""COMPUTED_VALUE"""),"TypeScript")</f>
        <v>TypeScript</v>
      </c>
    </row>
    <row r="319">
      <c r="A319" s="3">
        <v>318.0</v>
      </c>
      <c r="B319" s="4" t="str">
        <f>IFERROR(__xludf.DUMMYFUNCTION("SPLIT(IMPORTRANGE!B319:B10318,"";"",0,1)"),"C#")</f>
        <v>C#</v>
      </c>
      <c r="C319" s="4" t="str">
        <f>IFERROR(__xludf.DUMMYFUNCTION("""COMPUTED_VALUE"""),"HTML/CSS")</f>
        <v>HTML/CSS</v>
      </c>
      <c r="D319" s="4" t="str">
        <f>IFERROR(__xludf.DUMMYFUNCTION("""COMPUTED_VALUE"""),"Java")</f>
        <v>Java</v>
      </c>
      <c r="E319" s="4" t="str">
        <f>IFERROR(__xludf.DUMMYFUNCTION("""COMPUTED_VALUE"""),"Python")</f>
        <v>Python</v>
      </c>
    </row>
    <row r="320">
      <c r="A320" s="3">
        <v>319.0</v>
      </c>
      <c r="B320" s="4" t="str">
        <f>IFERROR(__xludf.DUMMYFUNCTION("SPLIT(IMPORTRANGE!B320:B10319,"";"",0,1)"),"Bash/Shell/PowerShell")</f>
        <v>Bash/Shell/PowerShell</v>
      </c>
      <c r="C320" s="4" t="str">
        <f>IFERROR(__xludf.DUMMYFUNCTION("""COMPUTED_VALUE"""),"C#")</f>
        <v>C#</v>
      </c>
      <c r="D320" s="4" t="str">
        <f>IFERROR(__xludf.DUMMYFUNCTION("""COMPUTED_VALUE"""),"HTML/CSS")</f>
        <v>HTML/CSS</v>
      </c>
      <c r="E320" s="4" t="str">
        <f>IFERROR(__xludf.DUMMYFUNCTION("""COMPUTED_VALUE"""),"JavaScript")</f>
        <v>JavaScript</v>
      </c>
      <c r="F320" s="4" t="str">
        <f>IFERROR(__xludf.DUMMYFUNCTION("""COMPUTED_VALUE"""),"SQL")</f>
        <v>SQL</v>
      </c>
    </row>
    <row r="321">
      <c r="A321" s="3">
        <v>320.0</v>
      </c>
      <c r="B321" s="4" t="str">
        <f>IFERROR(__xludf.DUMMYFUNCTION("SPLIT(IMPORTRANGE!B321:B10320,"";"",0,1)"),"C#")</f>
        <v>C#</v>
      </c>
      <c r="C321" s="4" t="str">
        <f>IFERROR(__xludf.DUMMYFUNCTION("""COMPUTED_VALUE"""),"HTML/CSS")</f>
        <v>HTML/CSS</v>
      </c>
      <c r="D321" s="4" t="str">
        <f>IFERROR(__xludf.DUMMYFUNCTION("""COMPUTED_VALUE"""),"JavaScript")</f>
        <v>JavaScript</v>
      </c>
      <c r="E321" s="4" t="str">
        <f>IFERROR(__xludf.DUMMYFUNCTION("""COMPUTED_VALUE"""),"SQL")</f>
        <v>SQL</v>
      </c>
      <c r="F321" s="4" t="str">
        <f>IFERROR(__xludf.DUMMYFUNCTION("""COMPUTED_VALUE"""),"TypeScript")</f>
        <v>TypeScript</v>
      </c>
    </row>
    <row r="322">
      <c r="A322" s="3">
        <v>321.0</v>
      </c>
      <c r="B322" s="4" t="str">
        <f>IFERROR(__xludf.DUMMYFUNCTION("SPLIT(IMPORTRANGE!B322:B10321,"";"",0,1)"),"Assembly")</f>
        <v>Assembly</v>
      </c>
      <c r="C322" s="4" t="str">
        <f>IFERROR(__xludf.DUMMYFUNCTION("""COMPUTED_VALUE"""),"Bash/Shell/PowerShell")</f>
        <v>Bash/Shell/PowerShell</v>
      </c>
      <c r="D322" s="4" t="str">
        <f>IFERROR(__xludf.DUMMYFUNCTION("""COMPUTED_VALUE"""),"C")</f>
        <v>C</v>
      </c>
      <c r="E322" s="4" t="str">
        <f>IFERROR(__xludf.DUMMYFUNCTION("""COMPUTED_VALUE"""),"C++")</f>
        <v>C++</v>
      </c>
      <c r="F322" s="4" t="str">
        <f>IFERROR(__xludf.DUMMYFUNCTION("""COMPUTED_VALUE"""),"C#")</f>
        <v>C#</v>
      </c>
      <c r="G322" s="4" t="str">
        <f>IFERROR(__xludf.DUMMYFUNCTION("""COMPUTED_VALUE"""),"HTML/CSS")</f>
        <v>HTML/CSS</v>
      </c>
      <c r="H322" s="4" t="str">
        <f>IFERROR(__xludf.DUMMYFUNCTION("""COMPUTED_VALUE"""),"Java")</f>
        <v>Java</v>
      </c>
      <c r="I322" s="4" t="str">
        <f>IFERROR(__xludf.DUMMYFUNCTION("""COMPUTED_VALUE"""),"JavaScript")</f>
        <v>JavaScript</v>
      </c>
      <c r="J322" s="4" t="str">
        <f>IFERROR(__xludf.DUMMYFUNCTION("""COMPUTED_VALUE"""),"PHP")</f>
        <v>PHP</v>
      </c>
      <c r="K322" s="4" t="str">
        <f>IFERROR(__xludf.DUMMYFUNCTION("""COMPUTED_VALUE"""),"Python")</f>
        <v>Python</v>
      </c>
    </row>
    <row r="323">
      <c r="A323" s="3">
        <v>322.0</v>
      </c>
      <c r="B323" s="4" t="str">
        <f>IFERROR(__xludf.DUMMYFUNCTION("SPLIT(IMPORTRANGE!B323:B10322,"";"",0,1)"),"Bash/Shell/PowerShell")</f>
        <v>Bash/Shell/PowerShell</v>
      </c>
      <c r="C323" s="4" t="str">
        <f>IFERROR(__xludf.DUMMYFUNCTION("""COMPUTED_VALUE"""),"HTML/CSS")</f>
        <v>HTML/CSS</v>
      </c>
      <c r="D323" s="4" t="str">
        <f>IFERROR(__xludf.DUMMYFUNCTION("""COMPUTED_VALUE"""),"Java")</f>
        <v>Java</v>
      </c>
      <c r="E323" s="4" t="str">
        <f>IFERROR(__xludf.DUMMYFUNCTION("""COMPUTED_VALUE"""),"JavaScript")</f>
        <v>JavaScript</v>
      </c>
      <c r="F323" s="4" t="str">
        <f>IFERROR(__xludf.DUMMYFUNCTION("""COMPUTED_VALUE"""),"PHP")</f>
        <v>PHP</v>
      </c>
      <c r="G323" s="4" t="str">
        <f>IFERROR(__xludf.DUMMYFUNCTION("""COMPUTED_VALUE"""),"Python")</f>
        <v>Python</v>
      </c>
      <c r="H323" s="4" t="str">
        <f>IFERROR(__xludf.DUMMYFUNCTION("""COMPUTED_VALUE"""),"SQL")</f>
        <v>SQL</v>
      </c>
      <c r="I323" s="4" t="str">
        <f>IFERROR(__xludf.DUMMYFUNCTION("""COMPUTED_VALUE"""),"TypeScript")</f>
        <v>TypeScript</v>
      </c>
    </row>
    <row r="324">
      <c r="A324" s="3">
        <v>323.0</v>
      </c>
      <c r="B324" s="4" t="str">
        <f>IFERROR(__xludf.DUMMYFUNCTION("SPLIT(IMPORTRANGE!B324:B10323,"";"",0,1)"),"HTML/CSS")</f>
        <v>HTML/CSS</v>
      </c>
      <c r="C324" s="4" t="str">
        <f>IFERROR(__xludf.DUMMYFUNCTION("""COMPUTED_VALUE"""),"Java")</f>
        <v>Java</v>
      </c>
      <c r="D324" s="4" t="str">
        <f>IFERROR(__xludf.DUMMYFUNCTION("""COMPUTED_VALUE"""),"JavaScript")</f>
        <v>JavaScript</v>
      </c>
      <c r="E324" s="4" t="str">
        <f>IFERROR(__xludf.DUMMYFUNCTION("""COMPUTED_VALUE"""),"PHP")</f>
        <v>PHP</v>
      </c>
      <c r="F324" s="4" t="str">
        <f>IFERROR(__xludf.DUMMYFUNCTION("""COMPUTED_VALUE"""),"Python")</f>
        <v>Python</v>
      </c>
      <c r="G324" s="4" t="str">
        <f>IFERROR(__xludf.DUMMYFUNCTION("""COMPUTED_VALUE"""),"SQL")</f>
        <v>SQL</v>
      </c>
    </row>
    <row r="325">
      <c r="A325" s="3">
        <v>324.0</v>
      </c>
      <c r="B325" s="4" t="str">
        <f>IFERROR(__xludf.DUMMYFUNCTION("SPLIT(IMPORTRANGE!B325:B10324,"";"",0,1)"),"HTML/CSS")</f>
        <v>HTML/CSS</v>
      </c>
      <c r="C325" s="4" t="str">
        <f>IFERROR(__xludf.DUMMYFUNCTION("""COMPUTED_VALUE"""),"Java")</f>
        <v>Java</v>
      </c>
      <c r="D325" s="4" t="str">
        <f>IFERROR(__xludf.DUMMYFUNCTION("""COMPUTED_VALUE"""),"JavaScript")</f>
        <v>JavaScript</v>
      </c>
      <c r="E325" s="4" t="str">
        <f>IFERROR(__xludf.DUMMYFUNCTION("""COMPUTED_VALUE"""),"TypeScript")</f>
        <v>TypeScript</v>
      </c>
    </row>
    <row r="326">
      <c r="A326" s="3">
        <v>325.0</v>
      </c>
      <c r="B326" s="4" t="str">
        <f>IFERROR(__xludf.DUMMYFUNCTION("SPLIT(IMPORTRANGE!B326:B10325,"";"",0,1)"),"C")</f>
        <v>C</v>
      </c>
      <c r="C326" s="4" t="str">
        <f>IFERROR(__xludf.DUMMYFUNCTION("""COMPUTED_VALUE"""),"C++")</f>
        <v>C++</v>
      </c>
      <c r="D326" s="4" t="str">
        <f>IFERROR(__xludf.DUMMYFUNCTION("""COMPUTED_VALUE"""),"C#")</f>
        <v>C#</v>
      </c>
      <c r="E326" s="4" t="str">
        <f>IFERROR(__xludf.DUMMYFUNCTION("""COMPUTED_VALUE"""),"F#")</f>
        <v>F#</v>
      </c>
      <c r="F326" s="4" t="str">
        <f>IFERROR(__xludf.DUMMYFUNCTION("""COMPUTED_VALUE"""),"HTML/CSS")</f>
        <v>HTML/CSS</v>
      </c>
      <c r="G326" s="4" t="str">
        <f>IFERROR(__xludf.DUMMYFUNCTION("""COMPUTED_VALUE"""),"JavaScript")</f>
        <v>JavaScript</v>
      </c>
      <c r="H326" s="4" t="str">
        <f>IFERROR(__xludf.DUMMYFUNCTION("""COMPUTED_VALUE"""),"Rust")</f>
        <v>Rust</v>
      </c>
      <c r="I326" s="4" t="str">
        <f>IFERROR(__xludf.DUMMYFUNCTION("""COMPUTED_VALUE"""),"SQL")</f>
        <v>SQL</v>
      </c>
      <c r="J326" s="4" t="str">
        <f>IFERROR(__xludf.DUMMYFUNCTION("""COMPUTED_VALUE"""),"TypeScript")</f>
        <v>TypeScript</v>
      </c>
      <c r="K326" s="4" t="str">
        <f>IFERROR(__xludf.DUMMYFUNCTION("""COMPUTED_VALUE"""),"Other(s):")</f>
        <v>Other(s):</v>
      </c>
    </row>
    <row r="327">
      <c r="A327" s="3">
        <v>326.0</v>
      </c>
      <c r="B327" s="4" t="str">
        <f>IFERROR(__xludf.DUMMYFUNCTION("SPLIT(IMPORTRANGE!B327:B10326,"";"",0,1)"),"Java")</f>
        <v>Java</v>
      </c>
      <c r="C327" s="4" t="str">
        <f>IFERROR(__xludf.DUMMYFUNCTION("""COMPUTED_VALUE"""),"Kotlin")</f>
        <v>Kotlin</v>
      </c>
    </row>
    <row r="328">
      <c r="A328" s="3">
        <v>327.0</v>
      </c>
      <c r="B328" s="4" t="str">
        <f>IFERROR(__xludf.DUMMYFUNCTION("SPLIT(IMPORTRANGE!B328:B10327,"";"",0,1)"),"Bash/Shell/PowerShell")</f>
        <v>Bash/Shell/PowerShell</v>
      </c>
      <c r="C328" s="4" t="str">
        <f>IFERROR(__xludf.DUMMYFUNCTION("""COMPUTED_VALUE"""),"C++")</f>
        <v>C++</v>
      </c>
      <c r="D328" s="4" t="str">
        <f>IFERROR(__xludf.DUMMYFUNCTION("""COMPUTED_VALUE"""),"C#")</f>
        <v>C#</v>
      </c>
      <c r="E328" s="4" t="str">
        <f>IFERROR(__xludf.DUMMYFUNCTION("""COMPUTED_VALUE"""),"Python")</f>
        <v>Python</v>
      </c>
    </row>
    <row r="329">
      <c r="A329" s="3">
        <v>328.0</v>
      </c>
      <c r="B329" s="4" t="str">
        <f>IFERROR(__xludf.DUMMYFUNCTION("SPLIT(IMPORTRANGE!B329:B10328,"";"",0,1)"),"Bash/Shell/PowerShell")</f>
        <v>Bash/Shell/PowerShell</v>
      </c>
      <c r="C329" s="4" t="str">
        <f>IFERROR(__xludf.DUMMYFUNCTION("""COMPUTED_VALUE"""),"HTML/CSS")</f>
        <v>HTML/CSS</v>
      </c>
      <c r="D329" s="4" t="str">
        <f>IFERROR(__xludf.DUMMYFUNCTION("""COMPUTED_VALUE"""),"JavaScript")</f>
        <v>JavaScript</v>
      </c>
      <c r="E329" s="4" t="str">
        <f>IFERROR(__xludf.DUMMYFUNCTION("""COMPUTED_VALUE"""),"Objective-C")</f>
        <v>Objective-C</v>
      </c>
      <c r="F329" s="4" t="str">
        <f>IFERROR(__xludf.DUMMYFUNCTION("""COMPUTED_VALUE"""),"Python")</f>
        <v>Python</v>
      </c>
      <c r="G329" s="4" t="str">
        <f>IFERROR(__xludf.DUMMYFUNCTION("""COMPUTED_VALUE"""),"SQL")</f>
        <v>SQL</v>
      </c>
      <c r="H329" s="4" t="str">
        <f>IFERROR(__xludf.DUMMYFUNCTION("""COMPUTED_VALUE"""),"Swift")</f>
        <v>Swift</v>
      </c>
      <c r="I329" s="4" t="str">
        <f>IFERROR(__xludf.DUMMYFUNCTION("""COMPUTED_VALUE"""),"TypeScript")</f>
        <v>TypeScript</v>
      </c>
    </row>
    <row r="330">
      <c r="A330" s="3">
        <v>329.0</v>
      </c>
      <c r="B330" s="4" t="str">
        <f>IFERROR(__xludf.DUMMYFUNCTION("SPLIT(IMPORTRANGE!B330:B10329,"";"",0,1)"),"Python")</f>
        <v>Python</v>
      </c>
      <c r="C330" s="4" t="str">
        <f>IFERROR(__xludf.DUMMYFUNCTION("""COMPUTED_VALUE"""),"Rust")</f>
        <v>Rust</v>
      </c>
      <c r="D330" s="4" t="str">
        <f>IFERROR(__xludf.DUMMYFUNCTION("""COMPUTED_VALUE"""),"Scala")</f>
        <v>Scala</v>
      </c>
    </row>
    <row r="331">
      <c r="A331" s="3">
        <v>330.0</v>
      </c>
      <c r="B331" s="4" t="str">
        <f>IFERROR(__xludf.DUMMYFUNCTION("SPLIT(IMPORTRANGE!B331:B10330,"";"",0,1)"),"Bash/Shell/PowerShell")</f>
        <v>Bash/Shell/PowerShell</v>
      </c>
      <c r="C331" s="4" t="str">
        <f>IFERROR(__xludf.DUMMYFUNCTION("""COMPUTED_VALUE"""),"C")</f>
        <v>C</v>
      </c>
      <c r="D331" s="4" t="str">
        <f>IFERROR(__xludf.DUMMYFUNCTION("""COMPUTED_VALUE"""),"C++")</f>
        <v>C++</v>
      </c>
      <c r="E331" s="4" t="str">
        <f>IFERROR(__xludf.DUMMYFUNCTION("""COMPUTED_VALUE"""),"Python")</f>
        <v>Python</v>
      </c>
    </row>
    <row r="332">
      <c r="A332" s="3">
        <v>331.0</v>
      </c>
      <c r="B332" s="4" t="str">
        <f>IFERROR(__xludf.DUMMYFUNCTION("SPLIT(IMPORTRANGE!B332:B10331,"";"",0,1)"),"C#")</f>
        <v>C#</v>
      </c>
      <c r="C332" s="4" t="str">
        <f>IFERROR(__xludf.DUMMYFUNCTION("""COMPUTED_VALUE"""),"HTML/CSS")</f>
        <v>HTML/CSS</v>
      </c>
      <c r="D332" s="4" t="str">
        <f>IFERROR(__xludf.DUMMYFUNCTION("""COMPUTED_VALUE"""),"Java")</f>
        <v>Java</v>
      </c>
      <c r="E332" s="4" t="str">
        <f>IFERROR(__xludf.DUMMYFUNCTION("""COMPUTED_VALUE"""),"JavaScript")</f>
        <v>JavaScript</v>
      </c>
      <c r="F332" s="4" t="str">
        <f>IFERROR(__xludf.DUMMYFUNCTION("""COMPUTED_VALUE"""),"Python")</f>
        <v>Python</v>
      </c>
      <c r="G332" s="4" t="str">
        <f>IFERROR(__xludf.DUMMYFUNCTION("""COMPUTED_VALUE"""),"SQL")</f>
        <v>SQL</v>
      </c>
      <c r="H332" s="4" t="str">
        <f>IFERROR(__xludf.DUMMYFUNCTION("""COMPUTED_VALUE"""),"Swift")</f>
        <v>Swift</v>
      </c>
    </row>
    <row r="333">
      <c r="A333" s="3">
        <v>332.0</v>
      </c>
      <c r="B333" s="4" t="str">
        <f>IFERROR(__xludf.DUMMYFUNCTION("SPLIT(IMPORTRANGE!B333:B10332,"";"",0,1)"),"Bash/Shell/PowerShell")</f>
        <v>Bash/Shell/PowerShell</v>
      </c>
      <c r="C333" s="4" t="str">
        <f>IFERROR(__xludf.DUMMYFUNCTION("""COMPUTED_VALUE"""),"JavaScript")</f>
        <v>JavaScript</v>
      </c>
      <c r="D333" s="4" t="str">
        <f>IFERROR(__xludf.DUMMYFUNCTION("""COMPUTED_VALUE"""),"Python")</f>
        <v>Python</v>
      </c>
      <c r="E333" s="4" t="str">
        <f>IFERROR(__xludf.DUMMYFUNCTION("""COMPUTED_VALUE"""),"Rust")</f>
        <v>Rust</v>
      </c>
      <c r="F333" s="4" t="str">
        <f>IFERROR(__xludf.DUMMYFUNCTION("""COMPUTED_VALUE"""),"SQL")</f>
        <v>SQL</v>
      </c>
      <c r="G333" s="4" t="str">
        <f>IFERROR(__xludf.DUMMYFUNCTION("""COMPUTED_VALUE"""),"TypeScript")</f>
        <v>TypeScript</v>
      </c>
    </row>
    <row r="334">
      <c r="A334" s="3">
        <v>333.0</v>
      </c>
      <c r="B334" s="4" t="str">
        <f>IFERROR(__xludf.DUMMYFUNCTION("SPLIT(IMPORTRANGE!B334:B10333,"";"",0,1)"),"Python")</f>
        <v>Python</v>
      </c>
      <c r="C334" s="4" t="str">
        <f>IFERROR(__xludf.DUMMYFUNCTION("""COMPUTED_VALUE"""),"R")</f>
        <v>R</v>
      </c>
    </row>
    <row r="335">
      <c r="A335" s="3">
        <v>334.0</v>
      </c>
      <c r="B335" s="4" t="str">
        <f>IFERROR(__xludf.DUMMYFUNCTION("SPLIT(IMPORTRANGE!B335:B10334,"";"",0,1)"),"Bash/Shell/PowerShell")</f>
        <v>Bash/Shell/PowerShell</v>
      </c>
      <c r="C335" s="4" t="str">
        <f>IFERROR(__xludf.DUMMYFUNCTION("""COMPUTED_VALUE"""),"HTML/CSS")</f>
        <v>HTML/CSS</v>
      </c>
      <c r="D335" s="4" t="str">
        <f>IFERROR(__xludf.DUMMYFUNCTION("""COMPUTED_VALUE"""),"Java")</f>
        <v>Java</v>
      </c>
      <c r="E335" s="4" t="str">
        <f>IFERROR(__xludf.DUMMYFUNCTION("""COMPUTED_VALUE"""),"Python")</f>
        <v>Python</v>
      </c>
      <c r="F335" s="4" t="str">
        <f>IFERROR(__xludf.DUMMYFUNCTION("""COMPUTED_VALUE"""),"SQL")</f>
        <v>SQL</v>
      </c>
    </row>
    <row r="336">
      <c r="A336" s="3">
        <v>335.0</v>
      </c>
      <c r="B336" s="4" t="str">
        <f>IFERROR(__xludf.DUMMYFUNCTION("SPLIT(IMPORTRANGE!B336:B10335,"";"",0,1)"),"Bash/Shell/PowerShell")</f>
        <v>Bash/Shell/PowerShell</v>
      </c>
      <c r="C336" s="4" t="str">
        <f>IFERROR(__xludf.DUMMYFUNCTION("""COMPUTED_VALUE"""),"Dart")</f>
        <v>Dart</v>
      </c>
      <c r="D336" s="4" t="str">
        <f>IFERROR(__xludf.DUMMYFUNCTION("""COMPUTED_VALUE"""),"Go")</f>
        <v>Go</v>
      </c>
      <c r="E336" s="4" t="str">
        <f>IFERROR(__xludf.DUMMYFUNCTION("""COMPUTED_VALUE"""),"HTML/CSS")</f>
        <v>HTML/CSS</v>
      </c>
      <c r="F336" s="4" t="str">
        <f>IFERROR(__xludf.DUMMYFUNCTION("""COMPUTED_VALUE"""),"Java")</f>
        <v>Java</v>
      </c>
      <c r="G336" s="4" t="str">
        <f>IFERROR(__xludf.DUMMYFUNCTION("""COMPUTED_VALUE"""),"JavaScript")</f>
        <v>JavaScript</v>
      </c>
      <c r="H336" s="4" t="str">
        <f>IFERROR(__xludf.DUMMYFUNCTION("""COMPUTED_VALUE"""),"Python")</f>
        <v>Python</v>
      </c>
      <c r="I336" s="4" t="str">
        <f>IFERROR(__xludf.DUMMYFUNCTION("""COMPUTED_VALUE"""),"Rust")</f>
        <v>Rust</v>
      </c>
      <c r="J336" s="4" t="str">
        <f>IFERROR(__xludf.DUMMYFUNCTION("""COMPUTED_VALUE"""),"SQL")</f>
        <v>SQL</v>
      </c>
      <c r="K336" s="4" t="str">
        <f>IFERROR(__xludf.DUMMYFUNCTION("""COMPUTED_VALUE"""),"Swift")</f>
        <v>Swift</v>
      </c>
    </row>
    <row r="337">
      <c r="A337" s="3">
        <v>336.0</v>
      </c>
      <c r="B337" s="4" t="str">
        <f>IFERROR(__xludf.DUMMYFUNCTION("SPLIT(IMPORTRANGE!B337:B10336,"";"",0,1)"),"C#")</f>
        <v>C#</v>
      </c>
      <c r="C337" s="4" t="str">
        <f>IFERROR(__xludf.DUMMYFUNCTION("""COMPUTED_VALUE"""),"HTML/CSS")</f>
        <v>HTML/CSS</v>
      </c>
      <c r="D337" s="4" t="str">
        <f>IFERROR(__xludf.DUMMYFUNCTION("""COMPUTED_VALUE"""),"SQL")</f>
        <v>SQL</v>
      </c>
    </row>
    <row r="338">
      <c r="A338" s="3">
        <v>337.0</v>
      </c>
      <c r="B338" s="4" t="str">
        <f>IFERROR(__xludf.DUMMYFUNCTION("SPLIT(IMPORTRANGE!B338:B10337,"";"",0,1)"),"C++")</f>
        <v>C++</v>
      </c>
      <c r="C338" s="4" t="str">
        <f>IFERROR(__xludf.DUMMYFUNCTION("""COMPUTED_VALUE"""),"C#")</f>
        <v>C#</v>
      </c>
      <c r="D338" s="4" t="str">
        <f>IFERROR(__xludf.DUMMYFUNCTION("""COMPUTED_VALUE"""),"SQL")</f>
        <v>SQL</v>
      </c>
    </row>
    <row r="339">
      <c r="A339" s="3">
        <v>338.0</v>
      </c>
      <c r="B339" s="4" t="str">
        <f>IFERROR(__xludf.DUMMYFUNCTION("SPLIT(IMPORTRANGE!B339:B10338,"";"",0,1)"),"HTML/CSS")</f>
        <v>HTML/CSS</v>
      </c>
      <c r="C339" s="4" t="str">
        <f>IFERROR(__xludf.DUMMYFUNCTION("""COMPUTED_VALUE"""),"Java")</f>
        <v>Java</v>
      </c>
      <c r="D339" s="4" t="str">
        <f>IFERROR(__xludf.DUMMYFUNCTION("""COMPUTED_VALUE"""),"JavaScript")</f>
        <v>JavaScript</v>
      </c>
      <c r="E339" s="4" t="str">
        <f>IFERROR(__xludf.DUMMYFUNCTION("""COMPUTED_VALUE"""),"Python")</f>
        <v>Python</v>
      </c>
      <c r="F339" s="4" t="str">
        <f>IFERROR(__xludf.DUMMYFUNCTION("""COMPUTED_VALUE"""),"SQL")</f>
        <v>SQL</v>
      </c>
      <c r="G339" s="4" t="str">
        <f>IFERROR(__xludf.DUMMYFUNCTION("""COMPUTED_VALUE"""),"TypeScript")</f>
        <v>TypeScript</v>
      </c>
    </row>
    <row r="340">
      <c r="A340" s="3">
        <v>339.0</v>
      </c>
      <c r="B340" s="4" t="str">
        <f>IFERROR(__xludf.DUMMYFUNCTION("SPLIT(IMPORTRANGE!B340:B10339,"";"",0,1)"),"C++")</f>
        <v>C++</v>
      </c>
    </row>
    <row r="341">
      <c r="A341" s="3">
        <v>340.0</v>
      </c>
      <c r="B341" s="4" t="str">
        <f>IFERROR(__xludf.DUMMYFUNCTION("SPLIT(IMPORTRANGE!B341:B10340,"";"",0,1)"),"Assembly")</f>
        <v>Assembly</v>
      </c>
      <c r="C341" s="4" t="str">
        <f>IFERROR(__xludf.DUMMYFUNCTION("""COMPUTED_VALUE"""),"C#")</f>
        <v>C#</v>
      </c>
      <c r="D341" s="4" t="str">
        <f>IFERROR(__xludf.DUMMYFUNCTION("""COMPUTED_VALUE"""),"HTML/CSS")</f>
        <v>HTML/CSS</v>
      </c>
      <c r="E341" s="4" t="str">
        <f>IFERROR(__xludf.DUMMYFUNCTION("""COMPUTED_VALUE"""),"JavaScript")</f>
        <v>JavaScript</v>
      </c>
      <c r="F341" s="4" t="str">
        <f>IFERROR(__xludf.DUMMYFUNCTION("""COMPUTED_VALUE"""),"SQL")</f>
        <v>SQL</v>
      </c>
    </row>
    <row r="342">
      <c r="A342" s="3">
        <v>341.0</v>
      </c>
      <c r="B342" s="4" t="str">
        <f>IFERROR(__xludf.DUMMYFUNCTION("SPLIT(IMPORTRANGE!B342:B10341,"";"",0,1)"),"Java")</f>
        <v>Java</v>
      </c>
      <c r="C342" s="4" t="str">
        <f>IFERROR(__xludf.DUMMYFUNCTION("""COMPUTED_VALUE"""),"JavaScript")</f>
        <v>JavaScript</v>
      </c>
    </row>
    <row r="343">
      <c r="A343" s="3">
        <v>342.0</v>
      </c>
      <c r="B343" s="4" t="str">
        <f>IFERROR(__xludf.DUMMYFUNCTION("SPLIT(IMPORTRANGE!B343:B10342,"";"",0,1)"),"Java")</f>
        <v>Java</v>
      </c>
    </row>
    <row r="344">
      <c r="A344" s="3">
        <v>343.0</v>
      </c>
      <c r="B344" s="4" t="str">
        <f>IFERROR(__xludf.DUMMYFUNCTION("SPLIT(IMPORTRANGE!B344:B10343,"";"",0,1)"),"Java")</f>
        <v>Java</v>
      </c>
    </row>
    <row r="345">
      <c r="A345" s="3">
        <v>344.0</v>
      </c>
      <c r="B345" s="4" t="str">
        <f>IFERROR(__xludf.DUMMYFUNCTION("SPLIT(IMPORTRANGE!B345:B10344,"";"",0,1)"),"HTML/CSS")</f>
        <v>HTML/CSS</v>
      </c>
      <c r="C345" s="4" t="str">
        <f>IFERROR(__xludf.DUMMYFUNCTION("""COMPUTED_VALUE"""),"PHP")</f>
        <v>PHP</v>
      </c>
    </row>
    <row r="346">
      <c r="A346" s="3">
        <v>345.0</v>
      </c>
      <c r="B346" s="4" t="str">
        <f>IFERROR(__xludf.DUMMYFUNCTION("SPLIT(IMPORTRANGE!B346:B10345,"";"",0,1)"),"C")</f>
        <v>C</v>
      </c>
      <c r="C346" s="4" t="str">
        <f>IFERROR(__xludf.DUMMYFUNCTION("""COMPUTED_VALUE"""),"C++")</f>
        <v>C++</v>
      </c>
      <c r="D346" s="4" t="str">
        <f>IFERROR(__xludf.DUMMYFUNCTION("""COMPUTED_VALUE"""),"HTML/CSS")</f>
        <v>HTML/CSS</v>
      </c>
      <c r="E346" s="4" t="str">
        <f>IFERROR(__xludf.DUMMYFUNCTION("""COMPUTED_VALUE"""),"Python")</f>
        <v>Python</v>
      </c>
    </row>
    <row r="347">
      <c r="A347" s="3">
        <v>346.0</v>
      </c>
      <c r="B347" s="4" t="str">
        <f>IFERROR(__xludf.DUMMYFUNCTION("SPLIT(IMPORTRANGE!B347:B10346,"";"",0,1)"),"C")</f>
        <v>C</v>
      </c>
      <c r="C347" s="4" t="str">
        <f>IFERROR(__xludf.DUMMYFUNCTION("""COMPUTED_VALUE"""),"C++")</f>
        <v>C++</v>
      </c>
      <c r="D347" s="4" t="str">
        <f>IFERROR(__xludf.DUMMYFUNCTION("""COMPUTED_VALUE"""),"Elixir")</f>
        <v>Elixir</v>
      </c>
      <c r="E347" s="4" t="str">
        <f>IFERROR(__xludf.DUMMYFUNCTION("""COMPUTED_VALUE"""),"HTML/CSS")</f>
        <v>HTML/CSS</v>
      </c>
      <c r="F347" s="4" t="str">
        <f>IFERROR(__xludf.DUMMYFUNCTION("""COMPUTED_VALUE"""),"Java")</f>
        <v>Java</v>
      </c>
      <c r="G347" s="4" t="str">
        <f>IFERROR(__xludf.DUMMYFUNCTION("""COMPUTED_VALUE"""),"Kotlin")</f>
        <v>Kotlin</v>
      </c>
      <c r="H347" s="4" t="str">
        <f>IFERROR(__xludf.DUMMYFUNCTION("""COMPUTED_VALUE"""),"PHP")</f>
        <v>PHP</v>
      </c>
      <c r="I347" s="4" t="str">
        <f>IFERROR(__xludf.DUMMYFUNCTION("""COMPUTED_VALUE"""),"Ruby")</f>
        <v>Ruby</v>
      </c>
      <c r="J347" s="4" t="str">
        <f>IFERROR(__xludf.DUMMYFUNCTION("""COMPUTED_VALUE"""),"SQL")</f>
        <v>SQL</v>
      </c>
      <c r="K347" s="4" t="str">
        <f>IFERROR(__xludf.DUMMYFUNCTION("""COMPUTED_VALUE"""),"Other(s):")</f>
        <v>Other(s):</v>
      </c>
    </row>
    <row r="348">
      <c r="A348" s="3">
        <v>347.0</v>
      </c>
      <c r="B348" s="4" t="str">
        <f>IFERROR(__xludf.DUMMYFUNCTION("SPLIT(IMPORTRANGE!B348:B10347,"";"",0,1)"),"Assembly")</f>
        <v>Assembly</v>
      </c>
      <c r="C348" s="4" t="str">
        <f>IFERROR(__xludf.DUMMYFUNCTION("""COMPUTED_VALUE"""),"C")</f>
        <v>C</v>
      </c>
      <c r="D348" s="4" t="str">
        <f>IFERROR(__xludf.DUMMYFUNCTION("""COMPUTED_VALUE"""),"C++")</f>
        <v>C++</v>
      </c>
      <c r="E348" s="4" t="str">
        <f>IFERROR(__xludf.DUMMYFUNCTION("""COMPUTED_VALUE"""),"Java")</f>
        <v>Java</v>
      </c>
      <c r="F348" s="4" t="str">
        <f>IFERROR(__xludf.DUMMYFUNCTION("""COMPUTED_VALUE"""),"JavaScript")</f>
        <v>JavaScript</v>
      </c>
      <c r="G348" s="4" t="str">
        <f>IFERROR(__xludf.DUMMYFUNCTION("""COMPUTED_VALUE"""),"Python")</f>
        <v>Python</v>
      </c>
      <c r="H348" s="4" t="str">
        <f>IFERROR(__xludf.DUMMYFUNCTION("""COMPUTED_VALUE"""),"SQL")</f>
        <v>SQL</v>
      </c>
    </row>
    <row r="349">
      <c r="A349" s="3">
        <v>348.0</v>
      </c>
      <c r="B349" s="4" t="str">
        <f>IFERROR(__xludf.DUMMYFUNCTION("SPLIT(IMPORTRANGE!B349:B10348,"";"",0,1)"),"HTML/CSS")</f>
        <v>HTML/CSS</v>
      </c>
      <c r="C349" s="4" t="str">
        <f>IFERROR(__xludf.DUMMYFUNCTION("""COMPUTED_VALUE"""),"JavaScript")</f>
        <v>JavaScript</v>
      </c>
      <c r="D349" s="4" t="str">
        <f>IFERROR(__xludf.DUMMYFUNCTION("""COMPUTED_VALUE"""),"Ruby")</f>
        <v>Ruby</v>
      </c>
      <c r="E349" s="4" t="str">
        <f>IFERROR(__xludf.DUMMYFUNCTION("""COMPUTED_VALUE"""),"TypeScript")</f>
        <v>TypeScript</v>
      </c>
    </row>
    <row r="350">
      <c r="A350" s="3">
        <v>349.0</v>
      </c>
      <c r="B350" s="4" t="str">
        <f>IFERROR(__xludf.DUMMYFUNCTION("SPLIT(IMPORTRANGE!B350:B10349,"";"",0,1)"),"HTML/CSS")</f>
        <v>HTML/CSS</v>
      </c>
      <c r="C350" s="4" t="str">
        <f>IFERROR(__xludf.DUMMYFUNCTION("""COMPUTED_VALUE"""),"JavaScript")</f>
        <v>JavaScript</v>
      </c>
      <c r="D350" s="4" t="str">
        <f>IFERROR(__xludf.DUMMYFUNCTION("""COMPUTED_VALUE"""),"TypeScript")</f>
        <v>TypeScript</v>
      </c>
    </row>
    <row r="351">
      <c r="A351" s="3">
        <v>350.0</v>
      </c>
      <c r="B351" s="4" t="str">
        <f>IFERROR(__xludf.DUMMYFUNCTION("SPLIT(IMPORTRANGE!B351:B10350,"";"",0,1)"),"HTML/CSS")</f>
        <v>HTML/CSS</v>
      </c>
      <c r="C351" s="4" t="str">
        <f>IFERROR(__xludf.DUMMYFUNCTION("""COMPUTED_VALUE"""),"Java")</f>
        <v>Java</v>
      </c>
      <c r="D351" s="4" t="str">
        <f>IFERROR(__xludf.DUMMYFUNCTION("""COMPUTED_VALUE"""),"JavaScript")</f>
        <v>JavaScript</v>
      </c>
      <c r="E351" s="4" t="str">
        <f>IFERROR(__xludf.DUMMYFUNCTION("""COMPUTED_VALUE"""),"Kotlin")</f>
        <v>Kotlin</v>
      </c>
      <c r="F351" s="4" t="str">
        <f>IFERROR(__xludf.DUMMYFUNCTION("""COMPUTED_VALUE"""),"TypeScript")</f>
        <v>TypeScript</v>
      </c>
    </row>
    <row r="352">
      <c r="A352" s="3">
        <v>351.0</v>
      </c>
      <c r="B352" s="4" t="str">
        <f>IFERROR(__xludf.DUMMYFUNCTION("SPLIT(IMPORTRANGE!B352:B10351,"";"",0,1)"),"Bash/Shell/PowerShell")</f>
        <v>Bash/Shell/PowerShell</v>
      </c>
      <c r="C352" s="4" t="str">
        <f>IFERROR(__xludf.DUMMYFUNCTION("""COMPUTED_VALUE"""),"Go")</f>
        <v>Go</v>
      </c>
      <c r="D352" s="4" t="str">
        <f>IFERROR(__xludf.DUMMYFUNCTION("""COMPUTED_VALUE"""),"HTML/CSS")</f>
        <v>HTML/CSS</v>
      </c>
      <c r="E352" s="4" t="str">
        <f>IFERROR(__xludf.DUMMYFUNCTION("""COMPUTED_VALUE"""),"Java")</f>
        <v>Java</v>
      </c>
      <c r="F352" s="4" t="str">
        <f>IFERROR(__xludf.DUMMYFUNCTION("""COMPUTED_VALUE"""),"JavaScript")</f>
        <v>JavaScript</v>
      </c>
      <c r="G352" s="4" t="str">
        <f>IFERROR(__xludf.DUMMYFUNCTION("""COMPUTED_VALUE"""),"Kotlin")</f>
        <v>Kotlin</v>
      </c>
      <c r="H352" s="4" t="str">
        <f>IFERROR(__xludf.DUMMYFUNCTION("""COMPUTED_VALUE"""),"TypeScript")</f>
        <v>TypeScript</v>
      </c>
    </row>
    <row r="353">
      <c r="A353" s="3">
        <v>352.0</v>
      </c>
      <c r="B353" s="4" t="str">
        <f>IFERROR(__xludf.DUMMYFUNCTION("SPLIT(IMPORTRANGE!B353:B10352,"";"",0,1)"),"HTML/CSS")</f>
        <v>HTML/CSS</v>
      </c>
      <c r="C353" s="4" t="str">
        <f>IFERROR(__xludf.DUMMYFUNCTION("""COMPUTED_VALUE"""),"JavaScript")</f>
        <v>JavaScript</v>
      </c>
      <c r="D353" s="4" t="str">
        <f>IFERROR(__xludf.DUMMYFUNCTION("""COMPUTED_VALUE"""),"PHP")</f>
        <v>PHP</v>
      </c>
      <c r="E353" s="4" t="str">
        <f>IFERROR(__xludf.DUMMYFUNCTION("""COMPUTED_VALUE"""),"Python")</f>
        <v>Python</v>
      </c>
      <c r="F353" s="4" t="str">
        <f>IFERROR(__xludf.DUMMYFUNCTION("""COMPUTED_VALUE"""),"SQL")</f>
        <v>SQL</v>
      </c>
    </row>
    <row r="354">
      <c r="A354" s="3">
        <v>353.0</v>
      </c>
      <c r="B354" s="4" t="str">
        <f>IFERROR(__xludf.DUMMYFUNCTION("SPLIT(IMPORTRANGE!B354:B10353,"";"",0,1)"),"HTML/CSS")</f>
        <v>HTML/CSS</v>
      </c>
      <c r="C354" s="4" t="str">
        <f>IFERROR(__xludf.DUMMYFUNCTION("""COMPUTED_VALUE"""),"TypeScript")</f>
        <v>TypeScript</v>
      </c>
    </row>
    <row r="355">
      <c r="A355" s="3">
        <v>354.0</v>
      </c>
      <c r="B355" s="4" t="str">
        <f>IFERROR(__xludf.DUMMYFUNCTION("SPLIT(IMPORTRANGE!B355:B10354,"";"",0,1)"),"C")</f>
        <v>C</v>
      </c>
      <c r="C355" s="4" t="str">
        <f>IFERROR(__xludf.DUMMYFUNCTION("""COMPUTED_VALUE"""),"C++")</f>
        <v>C++</v>
      </c>
      <c r="D355" s="4" t="str">
        <f>IFERROR(__xludf.DUMMYFUNCTION("""COMPUTED_VALUE"""),"C#")</f>
        <v>C#</v>
      </c>
      <c r="E355" s="4" t="str">
        <f>IFERROR(__xludf.DUMMYFUNCTION("""COMPUTED_VALUE"""),"HTML/CSS")</f>
        <v>HTML/CSS</v>
      </c>
      <c r="F355" s="4" t="str">
        <f>IFERROR(__xludf.DUMMYFUNCTION("""COMPUTED_VALUE"""),"JavaScript")</f>
        <v>JavaScript</v>
      </c>
      <c r="G355" s="4" t="str">
        <f>IFERROR(__xludf.DUMMYFUNCTION("""COMPUTED_VALUE"""),"PHP")</f>
        <v>PHP</v>
      </c>
      <c r="H355" s="4" t="str">
        <f>IFERROR(__xludf.DUMMYFUNCTION("""COMPUTED_VALUE"""),"SQL")</f>
        <v>SQL</v>
      </c>
      <c r="I355" s="4" t="str">
        <f>IFERROR(__xludf.DUMMYFUNCTION("""COMPUTED_VALUE"""),"TypeScript")</f>
        <v>TypeScript</v>
      </c>
    </row>
    <row r="356">
      <c r="A356" s="3">
        <v>355.0</v>
      </c>
      <c r="B356" s="4" t="str">
        <f>IFERROR(__xludf.DUMMYFUNCTION("SPLIT(IMPORTRANGE!B356:B10355,"";"",0,1)"),"Java")</f>
        <v>Java</v>
      </c>
      <c r="C356" s="4" t="str">
        <f>IFERROR(__xludf.DUMMYFUNCTION("""COMPUTED_VALUE"""),"JavaScript")</f>
        <v>JavaScript</v>
      </c>
      <c r="D356" s="4" t="str">
        <f>IFERROR(__xludf.DUMMYFUNCTION("""COMPUTED_VALUE"""),"Python")</f>
        <v>Python</v>
      </c>
    </row>
    <row r="357">
      <c r="A357" s="3">
        <v>356.0</v>
      </c>
      <c r="B357" s="4" t="str">
        <f>IFERROR(__xludf.DUMMYFUNCTION("SPLIT(IMPORTRANGE!B357:B10356,"";"",0,1)"),"Bash/Shell/PowerShell")</f>
        <v>Bash/Shell/PowerShell</v>
      </c>
      <c r="C357" s="4" t="str">
        <f>IFERROR(__xludf.DUMMYFUNCTION("""COMPUTED_VALUE"""),"HTML/CSS")</f>
        <v>HTML/CSS</v>
      </c>
      <c r="D357" s="4" t="str">
        <f>IFERROR(__xludf.DUMMYFUNCTION("""COMPUTED_VALUE"""),"JavaScript")</f>
        <v>JavaScript</v>
      </c>
      <c r="E357" s="4" t="str">
        <f>IFERROR(__xludf.DUMMYFUNCTION("""COMPUTED_VALUE"""),"Python")</f>
        <v>Python</v>
      </c>
      <c r="F357" s="4" t="str">
        <f>IFERROR(__xludf.DUMMYFUNCTION("""COMPUTED_VALUE"""),"TypeScript")</f>
        <v>TypeScript</v>
      </c>
    </row>
    <row r="358">
      <c r="A358" s="3">
        <v>357.0</v>
      </c>
      <c r="B358" s="4" t="str">
        <f>IFERROR(__xludf.DUMMYFUNCTION("SPLIT(IMPORTRANGE!B358:B10357,"";"",0,1)"),"Elixir")</f>
        <v>Elixir</v>
      </c>
      <c r="C358" s="4" t="str">
        <f>IFERROR(__xludf.DUMMYFUNCTION("""COMPUTED_VALUE"""),"Erlang")</f>
        <v>Erlang</v>
      </c>
      <c r="D358" s="4" t="str">
        <f>IFERROR(__xludf.DUMMYFUNCTION("""COMPUTED_VALUE"""),"F#")</f>
        <v>F#</v>
      </c>
      <c r="E358" s="4" t="str">
        <f>IFERROR(__xludf.DUMMYFUNCTION("""COMPUTED_VALUE"""),"Go")</f>
        <v>Go</v>
      </c>
      <c r="F358" s="4" t="str">
        <f>IFERROR(__xludf.DUMMYFUNCTION("""COMPUTED_VALUE"""),"HTML/CSS")</f>
        <v>HTML/CSS</v>
      </c>
      <c r="G358" s="4" t="str">
        <f>IFERROR(__xludf.DUMMYFUNCTION("""COMPUTED_VALUE"""),"JavaScript")</f>
        <v>JavaScript</v>
      </c>
      <c r="H358" s="4" t="str">
        <f>IFERROR(__xludf.DUMMYFUNCTION("""COMPUTED_VALUE"""),"PHP")</f>
        <v>PHP</v>
      </c>
      <c r="I358" s="4" t="str">
        <f>IFERROR(__xludf.DUMMYFUNCTION("""COMPUTED_VALUE"""),"SQL")</f>
        <v>SQL</v>
      </c>
    </row>
    <row r="359">
      <c r="A359" s="3">
        <v>358.0</v>
      </c>
      <c r="B359" s="4" t="str">
        <f>IFERROR(__xludf.DUMMYFUNCTION("SPLIT(IMPORTRANGE!B359:B10358,"";"",0,1)"),"HTML/CSS")</f>
        <v>HTML/CSS</v>
      </c>
      <c r="C359" s="4" t="str">
        <f>IFERROR(__xludf.DUMMYFUNCTION("""COMPUTED_VALUE"""),"Java")</f>
        <v>Java</v>
      </c>
      <c r="D359" s="4" t="str">
        <f>IFERROR(__xludf.DUMMYFUNCTION("""COMPUTED_VALUE"""),"JavaScript")</f>
        <v>JavaScript</v>
      </c>
      <c r="E359" s="4" t="str">
        <f>IFERROR(__xludf.DUMMYFUNCTION("""COMPUTED_VALUE"""),"SQL")</f>
        <v>SQL</v>
      </c>
    </row>
    <row r="360">
      <c r="A360" s="3">
        <v>359.0</v>
      </c>
      <c r="B360" s="4" t="str">
        <f>IFERROR(__xludf.DUMMYFUNCTION("SPLIT(IMPORTRANGE!B360:B10359,"";"",0,1)"),"Bash/Shell/PowerShell")</f>
        <v>Bash/Shell/PowerShell</v>
      </c>
      <c r="C360" s="4" t="str">
        <f>IFERROR(__xludf.DUMMYFUNCTION("""COMPUTED_VALUE"""),"HTML/CSS")</f>
        <v>HTML/CSS</v>
      </c>
      <c r="D360" s="4" t="str">
        <f>IFERROR(__xludf.DUMMYFUNCTION("""COMPUTED_VALUE"""),"Java")</f>
        <v>Java</v>
      </c>
      <c r="E360" s="4" t="str">
        <f>IFERROR(__xludf.DUMMYFUNCTION("""COMPUTED_VALUE"""),"JavaScript")</f>
        <v>JavaScript</v>
      </c>
      <c r="F360" s="4" t="str">
        <f>IFERROR(__xludf.DUMMYFUNCTION("""COMPUTED_VALUE"""),"Objective-C")</f>
        <v>Objective-C</v>
      </c>
      <c r="G360" s="4" t="str">
        <f>IFERROR(__xludf.DUMMYFUNCTION("""COMPUTED_VALUE"""),"Python")</f>
        <v>Python</v>
      </c>
      <c r="H360" s="4" t="str">
        <f>IFERROR(__xludf.DUMMYFUNCTION("""COMPUTED_VALUE"""),"SQL")</f>
        <v>SQL</v>
      </c>
      <c r="I360" s="4" t="str">
        <f>IFERROR(__xludf.DUMMYFUNCTION("""COMPUTED_VALUE"""),"TypeScript")</f>
        <v>TypeScript</v>
      </c>
    </row>
    <row r="361">
      <c r="A361" s="3">
        <v>360.0</v>
      </c>
      <c r="B361" s="4" t="str">
        <f>IFERROR(__xludf.DUMMYFUNCTION("SPLIT(IMPORTRANGE!B361:B10360,"";"",0,1)"),"Bash/Shell/PowerShell")</f>
        <v>Bash/Shell/PowerShell</v>
      </c>
      <c r="C361" s="4" t="str">
        <f>IFERROR(__xludf.DUMMYFUNCTION("""COMPUTED_VALUE"""),"HTML/CSS")</f>
        <v>HTML/CSS</v>
      </c>
      <c r="D361" s="4" t="str">
        <f>IFERROR(__xludf.DUMMYFUNCTION("""COMPUTED_VALUE"""),"JavaScript")</f>
        <v>JavaScript</v>
      </c>
      <c r="E361" s="4" t="str">
        <f>IFERROR(__xludf.DUMMYFUNCTION("""COMPUTED_VALUE"""),"PHP")</f>
        <v>PHP</v>
      </c>
      <c r="F361" s="4" t="str">
        <f>IFERROR(__xludf.DUMMYFUNCTION("""COMPUTED_VALUE"""),"Python")</f>
        <v>Python</v>
      </c>
      <c r="G361" s="4" t="str">
        <f>IFERROR(__xludf.DUMMYFUNCTION("""COMPUTED_VALUE"""),"SQL")</f>
        <v>SQL</v>
      </c>
      <c r="H361" s="4" t="str">
        <f>IFERROR(__xludf.DUMMYFUNCTION("""COMPUTED_VALUE"""),"TypeScript")</f>
        <v>TypeScript</v>
      </c>
    </row>
    <row r="362">
      <c r="A362" s="3">
        <v>361.0</v>
      </c>
      <c r="B362" s="4" t="str">
        <f>IFERROR(__xludf.DUMMYFUNCTION("SPLIT(IMPORTRANGE!B362:B10361,"";"",0,1)"),"Java")</f>
        <v>Java</v>
      </c>
      <c r="C362" s="4" t="str">
        <f>IFERROR(__xludf.DUMMYFUNCTION("""COMPUTED_VALUE"""),"SQL")</f>
        <v>SQL</v>
      </c>
    </row>
    <row r="363">
      <c r="A363" s="3">
        <v>362.0</v>
      </c>
      <c r="B363" s="4" t="str">
        <f>IFERROR(__xludf.DUMMYFUNCTION("SPLIT(IMPORTRANGE!B363:B10362,"";"",0,1)"),"HTML/CSS")</f>
        <v>HTML/CSS</v>
      </c>
      <c r="C363" s="4" t="str">
        <f>IFERROR(__xludf.DUMMYFUNCTION("""COMPUTED_VALUE"""),"PHP")</f>
        <v>PHP</v>
      </c>
      <c r="D363" s="4" t="str">
        <f>IFERROR(__xludf.DUMMYFUNCTION("""COMPUTED_VALUE"""),"SQL")</f>
        <v>SQL</v>
      </c>
    </row>
    <row r="364">
      <c r="A364" s="3">
        <v>363.0</v>
      </c>
      <c r="B364" s="4" t="str">
        <f>IFERROR(__xludf.DUMMYFUNCTION("SPLIT(IMPORTRANGE!B364:B10363,"";"",0,1)"),"HTML/CSS")</f>
        <v>HTML/CSS</v>
      </c>
      <c r="C364" s="4" t="str">
        <f>IFERROR(__xludf.DUMMYFUNCTION("""COMPUTED_VALUE"""),"JavaScript")</f>
        <v>JavaScript</v>
      </c>
    </row>
    <row r="365">
      <c r="A365" s="3">
        <v>364.0</v>
      </c>
      <c r="B365" s="4" t="str">
        <f>IFERROR(__xludf.DUMMYFUNCTION("SPLIT(IMPORTRANGE!B365:B10364,"";"",0,1)"),"Go")</f>
        <v>Go</v>
      </c>
      <c r="C365" s="4" t="str">
        <f>IFERROR(__xludf.DUMMYFUNCTION("""COMPUTED_VALUE"""),"HTML/CSS")</f>
        <v>HTML/CSS</v>
      </c>
      <c r="D365" s="4" t="str">
        <f>IFERROR(__xludf.DUMMYFUNCTION("""COMPUTED_VALUE"""),"JavaScript")</f>
        <v>JavaScript</v>
      </c>
      <c r="E365" s="4" t="str">
        <f>IFERROR(__xludf.DUMMYFUNCTION("""COMPUTED_VALUE"""),"PHP")</f>
        <v>PHP</v>
      </c>
      <c r="F365" s="4" t="str">
        <f>IFERROR(__xludf.DUMMYFUNCTION("""COMPUTED_VALUE"""),"Python")</f>
        <v>Python</v>
      </c>
      <c r="G365" s="4" t="str">
        <f>IFERROR(__xludf.DUMMYFUNCTION("""COMPUTED_VALUE"""),"SQL")</f>
        <v>SQL</v>
      </c>
      <c r="H365" s="4" t="str">
        <f>IFERROR(__xludf.DUMMYFUNCTION("""COMPUTED_VALUE"""),"TypeScript")</f>
        <v>TypeScript</v>
      </c>
    </row>
    <row r="366">
      <c r="A366" s="3">
        <v>365.0</v>
      </c>
      <c r="B366" s="4" t="str">
        <f>IFERROR(__xludf.DUMMYFUNCTION("SPLIT(IMPORTRANGE!B366:B10365,"";"",0,1)"),"Python")</f>
        <v>Python</v>
      </c>
    </row>
    <row r="367">
      <c r="A367" s="3">
        <v>366.0</v>
      </c>
      <c r="B367" s="4" t="str">
        <f>IFERROR(__xludf.DUMMYFUNCTION("SPLIT(IMPORTRANGE!B367:B10366,"";"",0,1)"),"R")</f>
        <v>R</v>
      </c>
      <c r="C367" s="4" t="str">
        <f>IFERROR(__xludf.DUMMYFUNCTION("""COMPUTED_VALUE"""),"SQL")</f>
        <v>SQL</v>
      </c>
    </row>
    <row r="368">
      <c r="A368" s="3">
        <v>367.0</v>
      </c>
      <c r="B368" s="4" t="str">
        <f>IFERROR(__xludf.DUMMYFUNCTION("SPLIT(IMPORTRANGE!B368:B10367,"";"",0,1)"),"Bash/Shell/PowerShell")</f>
        <v>Bash/Shell/PowerShell</v>
      </c>
      <c r="C368" s="4" t="str">
        <f>IFERROR(__xludf.DUMMYFUNCTION("""COMPUTED_VALUE"""),"SQL")</f>
        <v>SQL</v>
      </c>
    </row>
    <row r="369">
      <c r="A369" s="3">
        <v>368.0</v>
      </c>
      <c r="B369" s="4" t="str">
        <f>IFERROR(__xludf.DUMMYFUNCTION("SPLIT(IMPORTRANGE!B369:B10368,"";"",0,1)"),"Bash/Shell/PowerShell")</f>
        <v>Bash/Shell/PowerShell</v>
      </c>
      <c r="C369" s="4" t="str">
        <f>IFERROR(__xludf.DUMMYFUNCTION("""COMPUTED_VALUE"""),"C#")</f>
        <v>C#</v>
      </c>
      <c r="D369" s="4" t="str">
        <f>IFERROR(__xludf.DUMMYFUNCTION("""COMPUTED_VALUE"""),"HTML/CSS")</f>
        <v>HTML/CSS</v>
      </c>
      <c r="E369" s="4" t="str">
        <f>IFERROR(__xludf.DUMMYFUNCTION("""COMPUTED_VALUE"""),"Java")</f>
        <v>Java</v>
      </c>
      <c r="F369" s="4" t="str">
        <f>IFERROR(__xludf.DUMMYFUNCTION("""COMPUTED_VALUE"""),"Python")</f>
        <v>Python</v>
      </c>
      <c r="G369" s="4" t="str">
        <f>IFERROR(__xludf.DUMMYFUNCTION("""COMPUTED_VALUE"""),"SQL")</f>
        <v>SQL</v>
      </c>
    </row>
    <row r="370">
      <c r="A370" s="3">
        <v>369.0</v>
      </c>
      <c r="B370" s="4" t="str">
        <f>IFERROR(__xludf.DUMMYFUNCTION("SPLIT(IMPORTRANGE!B370:B10369,"";"",0,1)"),"C#")</f>
        <v>C#</v>
      </c>
      <c r="C370" s="4" t="str">
        <f>IFERROR(__xludf.DUMMYFUNCTION("""COMPUTED_VALUE"""),"HTML/CSS")</f>
        <v>HTML/CSS</v>
      </c>
      <c r="D370" s="4" t="str">
        <f>IFERROR(__xludf.DUMMYFUNCTION("""COMPUTED_VALUE"""),"Java")</f>
        <v>Java</v>
      </c>
      <c r="E370" s="4" t="str">
        <f>IFERROR(__xludf.DUMMYFUNCTION("""COMPUTED_VALUE"""),"JavaScript")</f>
        <v>JavaScript</v>
      </c>
      <c r="F370" s="4" t="str">
        <f>IFERROR(__xludf.DUMMYFUNCTION("""COMPUTED_VALUE"""),"Python")</f>
        <v>Python</v>
      </c>
    </row>
    <row r="371">
      <c r="A371" s="3">
        <v>370.0</v>
      </c>
      <c r="B371" s="4" t="str">
        <f>IFERROR(__xludf.DUMMYFUNCTION("SPLIT(IMPORTRANGE!B371:B10370,"";"",0,1)"),"HTML/CSS")</f>
        <v>HTML/CSS</v>
      </c>
      <c r="C371" s="4" t="str">
        <f>IFERROR(__xludf.DUMMYFUNCTION("""COMPUTED_VALUE"""),"Python")</f>
        <v>Python</v>
      </c>
      <c r="D371" s="4" t="str">
        <f>IFERROR(__xludf.DUMMYFUNCTION("""COMPUTED_VALUE"""),"SQL")</f>
        <v>SQL</v>
      </c>
      <c r="E371" s="4" t="str">
        <f>IFERROR(__xludf.DUMMYFUNCTION("""COMPUTED_VALUE"""),"TypeScript")</f>
        <v>TypeScript</v>
      </c>
    </row>
    <row r="372">
      <c r="A372" s="3">
        <v>371.0</v>
      </c>
      <c r="B372" s="4" t="str">
        <f>IFERROR(__xludf.DUMMYFUNCTION("SPLIT(IMPORTRANGE!B372:B10371,"";"",0,1)"),"Bash/Shell/PowerShell")</f>
        <v>Bash/Shell/PowerShell</v>
      </c>
      <c r="C372" s="4" t="str">
        <f>IFERROR(__xludf.DUMMYFUNCTION("""COMPUTED_VALUE"""),"HTML/CSS")</f>
        <v>HTML/CSS</v>
      </c>
      <c r="D372" s="4" t="str">
        <f>IFERROR(__xludf.DUMMYFUNCTION("""COMPUTED_VALUE"""),"Java")</f>
        <v>Java</v>
      </c>
      <c r="E372" s="4" t="str">
        <f>IFERROR(__xludf.DUMMYFUNCTION("""COMPUTED_VALUE"""),"JavaScript")</f>
        <v>JavaScript</v>
      </c>
      <c r="F372" s="4" t="str">
        <f>IFERROR(__xludf.DUMMYFUNCTION("""COMPUTED_VALUE"""),"Python")</f>
        <v>Python</v>
      </c>
      <c r="G372" s="4" t="str">
        <f>IFERROR(__xludf.DUMMYFUNCTION("""COMPUTED_VALUE"""),"SQL")</f>
        <v>SQL</v>
      </c>
    </row>
    <row r="373">
      <c r="A373" s="3">
        <v>372.0</v>
      </c>
      <c r="B373" s="4" t="str">
        <f>IFERROR(__xludf.DUMMYFUNCTION("SPLIT(IMPORTRANGE!B373:B10372,"";"",0,1)"),"C++")</f>
        <v>C++</v>
      </c>
      <c r="C373" s="4" t="str">
        <f>IFERROR(__xludf.DUMMYFUNCTION("""COMPUTED_VALUE"""),"Python")</f>
        <v>Python</v>
      </c>
    </row>
    <row r="374">
      <c r="A374" s="3">
        <v>373.0</v>
      </c>
      <c r="B374" s="4" t="str">
        <f>IFERROR(__xludf.DUMMYFUNCTION("SPLIT(IMPORTRANGE!B374:B10373,"";"",0,1)"),"HTML/CSS")</f>
        <v>HTML/CSS</v>
      </c>
      <c r="C374" s="4" t="str">
        <f>IFERROR(__xludf.DUMMYFUNCTION("""COMPUTED_VALUE"""),"JavaScript")</f>
        <v>JavaScript</v>
      </c>
      <c r="D374" s="4" t="str">
        <f>IFERROR(__xludf.DUMMYFUNCTION("""COMPUTED_VALUE"""),"PHP")</f>
        <v>PHP</v>
      </c>
      <c r="E374" s="4" t="str">
        <f>IFERROR(__xludf.DUMMYFUNCTION("""COMPUTED_VALUE"""),"SQL")</f>
        <v>SQL</v>
      </c>
    </row>
    <row r="375">
      <c r="A375" s="3">
        <v>374.0</v>
      </c>
      <c r="B375" s="4" t="str">
        <f>IFERROR(__xludf.DUMMYFUNCTION("SPLIT(IMPORTRANGE!B375:B10374,"";"",0,1)"),"C#")</f>
        <v>C#</v>
      </c>
      <c r="C375" s="4" t="str">
        <f>IFERROR(__xludf.DUMMYFUNCTION("""COMPUTED_VALUE"""),"HTML/CSS")</f>
        <v>HTML/CSS</v>
      </c>
      <c r="D375" s="4" t="str">
        <f>IFERROR(__xludf.DUMMYFUNCTION("""COMPUTED_VALUE"""),"JavaScript")</f>
        <v>JavaScript</v>
      </c>
      <c r="E375" s="4" t="str">
        <f>IFERROR(__xludf.DUMMYFUNCTION("""COMPUTED_VALUE"""),"SQL")</f>
        <v>SQL</v>
      </c>
      <c r="F375" s="4" t="str">
        <f>IFERROR(__xludf.DUMMYFUNCTION("""COMPUTED_VALUE"""),"TypeScript")</f>
        <v>TypeScript</v>
      </c>
    </row>
    <row r="376">
      <c r="A376" s="3">
        <v>375.0</v>
      </c>
      <c r="B376" s="4" t="str">
        <f>IFERROR(__xludf.DUMMYFUNCTION("SPLIT(IMPORTRANGE!B376:B10375,"";"",0,1)"),"Bash/Shell/PowerShell")</f>
        <v>Bash/Shell/PowerShell</v>
      </c>
      <c r="C376" s="4" t="str">
        <f>IFERROR(__xludf.DUMMYFUNCTION("""COMPUTED_VALUE"""),"C")</f>
        <v>C</v>
      </c>
      <c r="D376" s="4" t="str">
        <f>IFERROR(__xludf.DUMMYFUNCTION("""COMPUTED_VALUE"""),"C#")</f>
        <v>C#</v>
      </c>
      <c r="E376" s="4" t="str">
        <f>IFERROR(__xludf.DUMMYFUNCTION("""COMPUTED_VALUE"""),"Java")</f>
        <v>Java</v>
      </c>
      <c r="F376" s="4" t="str">
        <f>IFERROR(__xludf.DUMMYFUNCTION("""COMPUTED_VALUE"""),"Python")</f>
        <v>Python</v>
      </c>
    </row>
    <row r="377">
      <c r="A377" s="3">
        <v>376.0</v>
      </c>
      <c r="B377" s="4" t="str">
        <f>IFERROR(__xludf.DUMMYFUNCTION("SPLIT(IMPORTRANGE!B377:B10376,"";"",0,1)"),"Bash/Shell/PowerShell")</f>
        <v>Bash/Shell/PowerShell</v>
      </c>
      <c r="C377" s="4" t="str">
        <f>IFERROR(__xludf.DUMMYFUNCTION("""COMPUTED_VALUE"""),"JavaScript")</f>
        <v>JavaScript</v>
      </c>
      <c r="D377" s="4" t="str">
        <f>IFERROR(__xludf.DUMMYFUNCTION("""COMPUTED_VALUE"""),"Python")</f>
        <v>Python</v>
      </c>
    </row>
    <row r="378">
      <c r="A378" s="3">
        <v>377.0</v>
      </c>
      <c r="B378" s="4" t="str">
        <f>IFERROR(__xludf.DUMMYFUNCTION("SPLIT(IMPORTRANGE!B378:B10377,"";"",0,1)"),"C#")</f>
        <v>C#</v>
      </c>
      <c r="C378" s="4" t="str">
        <f>IFERROR(__xludf.DUMMYFUNCTION("""COMPUTED_VALUE"""),"Go")</f>
        <v>Go</v>
      </c>
      <c r="D378" s="4" t="str">
        <f>IFERROR(__xludf.DUMMYFUNCTION("""COMPUTED_VALUE"""),"HTML/CSS")</f>
        <v>HTML/CSS</v>
      </c>
      <c r="E378" s="4" t="str">
        <f>IFERROR(__xludf.DUMMYFUNCTION("""COMPUTED_VALUE"""),"Java")</f>
        <v>Java</v>
      </c>
      <c r="F378" s="4" t="str">
        <f>IFERROR(__xludf.DUMMYFUNCTION("""COMPUTED_VALUE"""),"JavaScript")</f>
        <v>JavaScript</v>
      </c>
      <c r="G378" s="4" t="str">
        <f>IFERROR(__xludf.DUMMYFUNCTION("""COMPUTED_VALUE"""),"Python")</f>
        <v>Python</v>
      </c>
      <c r="H378" s="4" t="str">
        <f>IFERROR(__xludf.DUMMYFUNCTION("""COMPUTED_VALUE"""),"R")</f>
        <v>R</v>
      </c>
      <c r="I378" s="4" t="str">
        <f>IFERROR(__xludf.DUMMYFUNCTION("""COMPUTED_VALUE"""),"SQL")</f>
        <v>SQL</v>
      </c>
    </row>
    <row r="379">
      <c r="A379" s="3">
        <v>378.0</v>
      </c>
      <c r="B379" s="4" t="str">
        <f>IFERROR(__xludf.DUMMYFUNCTION("SPLIT(IMPORTRANGE!B379:B10378,"";"",0,1)"),"C#")</f>
        <v>C#</v>
      </c>
      <c r="C379" s="4" t="str">
        <f>IFERROR(__xludf.DUMMYFUNCTION("""COMPUTED_VALUE"""),"HTML/CSS")</f>
        <v>HTML/CSS</v>
      </c>
      <c r="D379" s="4" t="str">
        <f>IFERROR(__xludf.DUMMYFUNCTION("""COMPUTED_VALUE"""),"Java")</f>
        <v>Java</v>
      </c>
      <c r="E379" s="4" t="str">
        <f>IFERROR(__xludf.DUMMYFUNCTION("""COMPUTED_VALUE"""),"JavaScript")</f>
        <v>JavaScript</v>
      </c>
      <c r="F379" s="4" t="str">
        <f>IFERROR(__xludf.DUMMYFUNCTION("""COMPUTED_VALUE"""),"PHP")</f>
        <v>PHP</v>
      </c>
      <c r="G379" s="4" t="str">
        <f>IFERROR(__xludf.DUMMYFUNCTION("""COMPUTED_VALUE"""),"Python")</f>
        <v>Python</v>
      </c>
      <c r="H379" s="4" t="str">
        <f>IFERROR(__xludf.DUMMYFUNCTION("""COMPUTED_VALUE"""),"SQL")</f>
        <v>SQL</v>
      </c>
    </row>
    <row r="380">
      <c r="A380" s="3">
        <v>379.0</v>
      </c>
      <c r="B380" s="4" t="str">
        <f>IFERROR(__xludf.DUMMYFUNCTION("SPLIT(IMPORTRANGE!B380:B10379,"";"",0,1)"),"Bash/Shell/PowerShell")</f>
        <v>Bash/Shell/PowerShell</v>
      </c>
    </row>
    <row r="381">
      <c r="A381" s="3">
        <v>380.0</v>
      </c>
      <c r="B381" s="4" t="str">
        <f>IFERROR(__xludf.DUMMYFUNCTION("SPLIT(IMPORTRANGE!B381:B10380,"";"",0,1)"),"Bash/Shell/PowerShell")</f>
        <v>Bash/Shell/PowerShell</v>
      </c>
      <c r="C381" s="4" t="str">
        <f>IFERROR(__xludf.DUMMYFUNCTION("""COMPUTED_VALUE"""),"Go")</f>
        <v>Go</v>
      </c>
      <c r="D381" s="4" t="str">
        <f>IFERROR(__xludf.DUMMYFUNCTION("""COMPUTED_VALUE"""),"SQL")</f>
        <v>SQL</v>
      </c>
      <c r="E381" s="4" t="str">
        <f>IFERROR(__xludf.DUMMYFUNCTION("""COMPUTED_VALUE"""),"TypeScript")</f>
        <v>TypeScript</v>
      </c>
    </row>
    <row r="382">
      <c r="A382" s="3">
        <v>381.0</v>
      </c>
      <c r="B382" s="4" t="str">
        <f>IFERROR(__xludf.DUMMYFUNCTION("SPLIT(IMPORTRANGE!B382:B10381,"";"",0,1)"),"HTML/CSS")</f>
        <v>HTML/CSS</v>
      </c>
      <c r="C382" s="4" t="str">
        <f>IFERROR(__xludf.DUMMYFUNCTION("""COMPUTED_VALUE"""),"Java")</f>
        <v>Java</v>
      </c>
      <c r="D382" s="4" t="str">
        <f>IFERROR(__xludf.DUMMYFUNCTION("""COMPUTED_VALUE"""),"JavaScript")</f>
        <v>JavaScript</v>
      </c>
      <c r="E382" s="4" t="str">
        <f>IFERROR(__xludf.DUMMYFUNCTION("""COMPUTED_VALUE"""),"Python")</f>
        <v>Python</v>
      </c>
      <c r="F382" s="4" t="str">
        <f>IFERROR(__xludf.DUMMYFUNCTION("""COMPUTED_VALUE"""),"R")</f>
        <v>R</v>
      </c>
      <c r="G382" s="4" t="str">
        <f>IFERROR(__xludf.DUMMYFUNCTION("""COMPUTED_VALUE"""),"SQL")</f>
        <v>SQL</v>
      </c>
      <c r="H382" s="4" t="str">
        <f>IFERROR(__xludf.DUMMYFUNCTION("""COMPUTED_VALUE"""),"VBA")</f>
        <v>VBA</v>
      </c>
    </row>
    <row r="383">
      <c r="A383" s="3">
        <v>382.0</v>
      </c>
      <c r="B383" s="4" t="str">
        <f>IFERROR(__xludf.DUMMYFUNCTION("SPLIT(IMPORTRANGE!B383:B10382,"";"",0,1)"),"HTML/CSS")</f>
        <v>HTML/CSS</v>
      </c>
      <c r="C383" s="4" t="str">
        <f>IFERROR(__xludf.DUMMYFUNCTION("""COMPUTED_VALUE"""),"JavaScript")</f>
        <v>JavaScript</v>
      </c>
      <c r="D383" s="4" t="str">
        <f>IFERROR(__xludf.DUMMYFUNCTION("""COMPUTED_VALUE"""),"PHP")</f>
        <v>PHP</v>
      </c>
    </row>
    <row r="384">
      <c r="A384" s="3">
        <v>383.0</v>
      </c>
      <c r="B384" s="4" t="str">
        <f>IFERROR(__xludf.DUMMYFUNCTION("SPLIT(IMPORTRANGE!B384:B10383,"";"",0,1)"),"Java")</f>
        <v>Java</v>
      </c>
      <c r="C384" s="4" t="str">
        <f>IFERROR(__xludf.DUMMYFUNCTION("""COMPUTED_VALUE"""),"Python")</f>
        <v>Python</v>
      </c>
    </row>
    <row r="385">
      <c r="A385" s="3">
        <v>384.0</v>
      </c>
      <c r="B385" s="4" t="str">
        <f>IFERROR(__xludf.DUMMYFUNCTION("SPLIT(IMPORTRANGE!B385:B10384,"";"",0,1)"),"C")</f>
        <v>C</v>
      </c>
      <c r="C385" s="4" t="str">
        <f>IFERROR(__xludf.DUMMYFUNCTION("""COMPUTED_VALUE"""),"HTML/CSS")</f>
        <v>HTML/CSS</v>
      </c>
      <c r="D385" s="4" t="str">
        <f>IFERROR(__xludf.DUMMYFUNCTION("""COMPUTED_VALUE"""),"Java")</f>
        <v>Java</v>
      </c>
      <c r="E385" s="4" t="str">
        <f>IFERROR(__xludf.DUMMYFUNCTION("""COMPUTED_VALUE"""),"JavaScript")</f>
        <v>JavaScript</v>
      </c>
      <c r="F385" s="4" t="str">
        <f>IFERROR(__xludf.DUMMYFUNCTION("""COMPUTED_VALUE"""),"PHP")</f>
        <v>PHP</v>
      </c>
      <c r="G385" s="4" t="str">
        <f>IFERROR(__xludf.DUMMYFUNCTION("""COMPUTED_VALUE"""),"SQL")</f>
        <v>SQL</v>
      </c>
      <c r="H385" s="4" t="str">
        <f>IFERROR(__xludf.DUMMYFUNCTION("""COMPUTED_VALUE"""),"TypeScript")</f>
        <v>TypeScript</v>
      </c>
    </row>
    <row r="386">
      <c r="A386" s="3">
        <v>385.0</v>
      </c>
      <c r="B386" s="4" t="str">
        <f>IFERROR(__xludf.DUMMYFUNCTION("SPLIT(IMPORTRANGE!B386:B10385,"";"",0,1)"),"Bash/Shell/PowerShell")</f>
        <v>Bash/Shell/PowerShell</v>
      </c>
      <c r="C386" s="4" t="str">
        <f>IFERROR(__xludf.DUMMYFUNCTION("""COMPUTED_VALUE"""),"JavaScript")</f>
        <v>JavaScript</v>
      </c>
      <c r="D386" s="4" t="str">
        <f>IFERROR(__xludf.DUMMYFUNCTION("""COMPUTED_VALUE"""),"Objective-C")</f>
        <v>Objective-C</v>
      </c>
      <c r="E386" s="4" t="str">
        <f>IFERROR(__xludf.DUMMYFUNCTION("""COMPUTED_VALUE"""),"Ruby")</f>
        <v>Ruby</v>
      </c>
      <c r="F386" s="4" t="str">
        <f>IFERROR(__xludf.DUMMYFUNCTION("""COMPUTED_VALUE"""),"Swift")</f>
        <v>Swift</v>
      </c>
    </row>
    <row r="387">
      <c r="A387" s="3">
        <v>386.0</v>
      </c>
      <c r="B387" s="4" t="str">
        <f>IFERROR(__xludf.DUMMYFUNCTION("SPLIT(IMPORTRANGE!B387:B10386,"";"",0,1)"),"Bash/Shell/PowerShell")</f>
        <v>Bash/Shell/PowerShell</v>
      </c>
      <c r="C387" s="4" t="str">
        <f>IFERROR(__xludf.DUMMYFUNCTION("""COMPUTED_VALUE"""),"HTML/CSS")</f>
        <v>HTML/CSS</v>
      </c>
      <c r="D387" s="4" t="str">
        <f>IFERROR(__xludf.DUMMYFUNCTION("""COMPUTED_VALUE"""),"Java")</f>
        <v>Java</v>
      </c>
      <c r="E387" s="4" t="str">
        <f>IFERROR(__xludf.DUMMYFUNCTION("""COMPUTED_VALUE"""),"Kotlin")</f>
        <v>Kotlin</v>
      </c>
      <c r="F387" s="4" t="str">
        <f>IFERROR(__xludf.DUMMYFUNCTION("""COMPUTED_VALUE"""),"Python")</f>
        <v>Python</v>
      </c>
      <c r="G387" s="4" t="str">
        <f>IFERROR(__xludf.DUMMYFUNCTION("""COMPUTED_VALUE"""),"Scala")</f>
        <v>Scala</v>
      </c>
    </row>
    <row r="388">
      <c r="A388" s="3">
        <v>387.0</v>
      </c>
      <c r="B388" s="4" t="str">
        <f>IFERROR(__xludf.DUMMYFUNCTION("SPLIT(IMPORTRANGE!B388:B10387,"";"",0,1)"),"Bash/Shell/PowerShell")</f>
        <v>Bash/Shell/PowerShell</v>
      </c>
      <c r="C388" s="4" t="str">
        <f>IFERROR(__xludf.DUMMYFUNCTION("""COMPUTED_VALUE"""),"HTML/CSS")</f>
        <v>HTML/CSS</v>
      </c>
      <c r="D388" s="4" t="str">
        <f>IFERROR(__xludf.DUMMYFUNCTION("""COMPUTED_VALUE"""),"JavaScript")</f>
        <v>JavaScript</v>
      </c>
      <c r="E388" s="4" t="str">
        <f>IFERROR(__xludf.DUMMYFUNCTION("""COMPUTED_VALUE"""),"PHP")</f>
        <v>PHP</v>
      </c>
      <c r="F388" s="4" t="str">
        <f>IFERROR(__xludf.DUMMYFUNCTION("""COMPUTED_VALUE"""),"Python")</f>
        <v>Python</v>
      </c>
      <c r="G388" s="4" t="str">
        <f>IFERROR(__xludf.DUMMYFUNCTION("""COMPUTED_VALUE"""),"SQL")</f>
        <v>SQL</v>
      </c>
    </row>
    <row r="389">
      <c r="A389" s="3">
        <v>388.0</v>
      </c>
      <c r="B389" s="4" t="str">
        <f>IFERROR(__xludf.DUMMYFUNCTION("SPLIT(IMPORTRANGE!B389:B10388,"";"",0,1)"),"Bash/Shell/PowerShell")</f>
        <v>Bash/Shell/PowerShell</v>
      </c>
      <c r="C389" s="4" t="str">
        <f>IFERROR(__xludf.DUMMYFUNCTION("""COMPUTED_VALUE"""),"C#")</f>
        <v>C#</v>
      </c>
      <c r="D389" s="4" t="str">
        <f>IFERROR(__xludf.DUMMYFUNCTION("""COMPUTED_VALUE"""),"HTML/CSS")</f>
        <v>HTML/CSS</v>
      </c>
      <c r="E389" s="4" t="str">
        <f>IFERROR(__xludf.DUMMYFUNCTION("""COMPUTED_VALUE"""),"JavaScript")</f>
        <v>JavaScript</v>
      </c>
      <c r="F389" s="4" t="str">
        <f>IFERROR(__xludf.DUMMYFUNCTION("""COMPUTED_VALUE"""),"Python")</f>
        <v>Python</v>
      </c>
      <c r="G389" s="4" t="str">
        <f>IFERROR(__xludf.DUMMYFUNCTION("""COMPUTED_VALUE"""),"SQL")</f>
        <v>SQL</v>
      </c>
      <c r="H389" s="4" t="str">
        <f>IFERROR(__xludf.DUMMYFUNCTION("""COMPUTED_VALUE"""),"TypeScript")</f>
        <v>TypeScript</v>
      </c>
      <c r="I389" s="4" t="str">
        <f>IFERROR(__xludf.DUMMYFUNCTION("""COMPUTED_VALUE"""),"VBA")</f>
        <v>VBA</v>
      </c>
    </row>
    <row r="390">
      <c r="A390" s="3">
        <v>389.0</v>
      </c>
      <c r="B390" s="4" t="str">
        <f>IFERROR(__xludf.DUMMYFUNCTION("SPLIT(IMPORTRANGE!B390:B10389,"";"",0,1)"),"Java")</f>
        <v>Java</v>
      </c>
      <c r="C390" s="4" t="str">
        <f>IFERROR(__xludf.DUMMYFUNCTION("""COMPUTED_VALUE"""),"Kotlin")</f>
        <v>Kotlin</v>
      </c>
      <c r="D390" s="4" t="str">
        <f>IFERROR(__xludf.DUMMYFUNCTION("""COMPUTED_VALUE"""),"PHP")</f>
        <v>PHP</v>
      </c>
      <c r="E390" s="4" t="str">
        <f>IFERROR(__xludf.DUMMYFUNCTION("""COMPUTED_VALUE"""),"SQL")</f>
        <v>SQL</v>
      </c>
    </row>
    <row r="391">
      <c r="A391" s="3">
        <v>390.0</v>
      </c>
      <c r="B391" s="4" t="str">
        <f>IFERROR(__xludf.DUMMYFUNCTION("SPLIT(IMPORTRANGE!B391:B10390,"";"",0,1)"),"C#")</f>
        <v>C#</v>
      </c>
      <c r="C391" s="4" t="str">
        <f>IFERROR(__xludf.DUMMYFUNCTION("""COMPUTED_VALUE"""),"HTML/CSS")</f>
        <v>HTML/CSS</v>
      </c>
      <c r="D391" s="4" t="str">
        <f>IFERROR(__xludf.DUMMYFUNCTION("""COMPUTED_VALUE"""),"TypeScript")</f>
        <v>TypeScript</v>
      </c>
      <c r="E391" s="4" t="str">
        <f>IFERROR(__xludf.DUMMYFUNCTION("""COMPUTED_VALUE"""),"Other(s):")</f>
        <v>Other(s):</v>
      </c>
    </row>
    <row r="392">
      <c r="A392" s="3">
        <v>391.0</v>
      </c>
      <c r="B392" s="4" t="str">
        <f>IFERROR(__xludf.DUMMYFUNCTION("SPLIT(IMPORTRANGE!B392:B10391,"";"",0,1)"),"HTML/CSS")</f>
        <v>HTML/CSS</v>
      </c>
      <c r="C392" s="4" t="str">
        <f>IFERROR(__xludf.DUMMYFUNCTION("""COMPUTED_VALUE"""),"Java")</f>
        <v>Java</v>
      </c>
      <c r="D392" s="4" t="str">
        <f>IFERROR(__xludf.DUMMYFUNCTION("""COMPUTED_VALUE"""),"JavaScript")</f>
        <v>JavaScript</v>
      </c>
      <c r="E392" s="4" t="str">
        <f>IFERROR(__xludf.DUMMYFUNCTION("""COMPUTED_VALUE"""),"SQL")</f>
        <v>SQL</v>
      </c>
    </row>
    <row r="393">
      <c r="A393" s="3">
        <v>392.0</v>
      </c>
      <c r="B393" s="4" t="str">
        <f>IFERROR(__xludf.DUMMYFUNCTION("SPLIT(IMPORTRANGE!B393:B10392,"";"",0,1)"),"HTML/CSS")</f>
        <v>HTML/CSS</v>
      </c>
      <c r="C393" s="4" t="str">
        <f>IFERROR(__xludf.DUMMYFUNCTION("""COMPUTED_VALUE"""),"JavaScript")</f>
        <v>JavaScript</v>
      </c>
    </row>
    <row r="394">
      <c r="A394" s="3">
        <v>393.0</v>
      </c>
      <c r="B394" s="4" t="str">
        <f>IFERROR(__xludf.DUMMYFUNCTION("SPLIT(IMPORTRANGE!B394:B10393,"";"",0,1)"),"HTML/CSS")</f>
        <v>HTML/CSS</v>
      </c>
      <c r="C394" s="4" t="str">
        <f>IFERROR(__xludf.DUMMYFUNCTION("""COMPUTED_VALUE"""),"JavaScript")</f>
        <v>JavaScript</v>
      </c>
      <c r="D394" s="4" t="str">
        <f>IFERROR(__xludf.DUMMYFUNCTION("""COMPUTED_VALUE"""),"PHP")</f>
        <v>PHP</v>
      </c>
      <c r="E394" s="4" t="str">
        <f>IFERROR(__xludf.DUMMYFUNCTION("""COMPUTED_VALUE"""),"Ruby")</f>
        <v>Ruby</v>
      </c>
      <c r="F394" s="4" t="str">
        <f>IFERROR(__xludf.DUMMYFUNCTION("""COMPUTED_VALUE"""),"Rust")</f>
        <v>Rust</v>
      </c>
      <c r="G394" s="4" t="str">
        <f>IFERROR(__xludf.DUMMYFUNCTION("""COMPUTED_VALUE"""),"SQL")</f>
        <v>SQL</v>
      </c>
    </row>
    <row r="395">
      <c r="A395" s="3">
        <v>394.0</v>
      </c>
      <c r="B395" s="4" t="str">
        <f>IFERROR(__xludf.DUMMYFUNCTION("SPLIT(IMPORTRANGE!B395:B10394,"";"",0,1)"),"Bash/Shell/PowerShell")</f>
        <v>Bash/Shell/PowerShell</v>
      </c>
      <c r="C395" s="4" t="str">
        <f>IFERROR(__xludf.DUMMYFUNCTION("""COMPUTED_VALUE"""),"C")</f>
        <v>C</v>
      </c>
      <c r="D395" s="4" t="str">
        <f>IFERROR(__xludf.DUMMYFUNCTION("""COMPUTED_VALUE"""),"C++")</f>
        <v>C++</v>
      </c>
      <c r="E395" s="4" t="str">
        <f>IFERROR(__xludf.DUMMYFUNCTION("""COMPUTED_VALUE"""),"HTML/CSS")</f>
        <v>HTML/CSS</v>
      </c>
      <c r="F395" s="4" t="str">
        <f>IFERROR(__xludf.DUMMYFUNCTION("""COMPUTED_VALUE"""),"Java")</f>
        <v>Java</v>
      </c>
      <c r="G395" s="4" t="str">
        <f>IFERROR(__xludf.DUMMYFUNCTION("""COMPUTED_VALUE"""),"JavaScript")</f>
        <v>JavaScript</v>
      </c>
      <c r="H395" s="4" t="str">
        <f>IFERROR(__xludf.DUMMYFUNCTION("""COMPUTED_VALUE"""),"Python")</f>
        <v>Python</v>
      </c>
      <c r="I395" s="4" t="str">
        <f>IFERROR(__xludf.DUMMYFUNCTION("""COMPUTED_VALUE"""),"SQL")</f>
        <v>SQL</v>
      </c>
      <c r="J395" s="4" t="str">
        <f>IFERROR(__xludf.DUMMYFUNCTION("""COMPUTED_VALUE"""),"VBA")</f>
        <v>VBA</v>
      </c>
    </row>
    <row r="396">
      <c r="A396" s="3">
        <v>395.0</v>
      </c>
      <c r="B396" s="4" t="str">
        <f>IFERROR(__xludf.DUMMYFUNCTION("SPLIT(IMPORTRANGE!B396:B10395,"";"",0,1)"),"C++")</f>
        <v>C++</v>
      </c>
    </row>
    <row r="397">
      <c r="A397" s="3">
        <v>396.0</v>
      </c>
      <c r="B397" s="4" t="str">
        <f>IFERROR(__xludf.DUMMYFUNCTION("SPLIT(IMPORTRANGE!B397:B10396,"";"",0,1)"),"Bash/Shell/PowerShell")</f>
        <v>Bash/Shell/PowerShell</v>
      </c>
      <c r="C397" s="4" t="str">
        <f>IFERROR(__xludf.DUMMYFUNCTION("""COMPUTED_VALUE"""),"C++")</f>
        <v>C++</v>
      </c>
      <c r="D397" s="4" t="str">
        <f>IFERROR(__xludf.DUMMYFUNCTION("""COMPUTED_VALUE"""),"Java")</f>
        <v>Java</v>
      </c>
      <c r="E397" s="4" t="str">
        <f>IFERROR(__xludf.DUMMYFUNCTION("""COMPUTED_VALUE"""),"Kotlin")</f>
        <v>Kotlin</v>
      </c>
      <c r="F397" s="4" t="str">
        <f>IFERROR(__xludf.DUMMYFUNCTION("""COMPUTED_VALUE"""),"PHP")</f>
        <v>PHP</v>
      </c>
    </row>
    <row r="398">
      <c r="A398" s="3">
        <v>397.0</v>
      </c>
      <c r="B398" s="4" t="str">
        <f>IFERROR(__xludf.DUMMYFUNCTION("SPLIT(IMPORTRANGE!B398:B10397,"";"",0,1)"),"JavaScript")</f>
        <v>JavaScript</v>
      </c>
      <c r="C398" s="4" t="str">
        <f>IFERROR(__xludf.DUMMYFUNCTION("""COMPUTED_VALUE"""),"Python")</f>
        <v>Python</v>
      </c>
      <c r="D398" s="4" t="str">
        <f>IFERROR(__xludf.DUMMYFUNCTION("""COMPUTED_VALUE"""),"Ruby")</f>
        <v>Ruby</v>
      </c>
      <c r="E398" s="4" t="str">
        <f>IFERROR(__xludf.DUMMYFUNCTION("""COMPUTED_VALUE"""),"SQL")</f>
        <v>SQL</v>
      </c>
      <c r="F398" s="4" t="str">
        <f>IFERROR(__xludf.DUMMYFUNCTION("""COMPUTED_VALUE"""),"TypeScript")</f>
        <v>TypeScript</v>
      </c>
    </row>
    <row r="399">
      <c r="A399" s="3">
        <v>398.0</v>
      </c>
      <c r="B399" s="4" t="str">
        <f>IFERROR(__xludf.DUMMYFUNCTION("SPLIT(IMPORTRANGE!B399:B10398,"";"",0,1)"),"C#")</f>
        <v>C#</v>
      </c>
    </row>
    <row r="400">
      <c r="A400" s="3">
        <v>399.0</v>
      </c>
      <c r="B400" s="4" t="str">
        <f>IFERROR(__xludf.DUMMYFUNCTION("SPLIT(IMPORTRANGE!B400:B10399,"";"",0,1)"),"Bash/Shell/PowerShell")</f>
        <v>Bash/Shell/PowerShell</v>
      </c>
      <c r="C400" s="4" t="str">
        <f>IFERROR(__xludf.DUMMYFUNCTION("""COMPUTED_VALUE"""),"C")</f>
        <v>C</v>
      </c>
      <c r="D400" s="4" t="str">
        <f>IFERROR(__xludf.DUMMYFUNCTION("""COMPUTED_VALUE"""),"C#")</f>
        <v>C#</v>
      </c>
      <c r="E400" s="4" t="str">
        <f>IFERROR(__xludf.DUMMYFUNCTION("""COMPUTED_VALUE"""),"F#")</f>
        <v>F#</v>
      </c>
      <c r="F400" s="4" t="str">
        <f>IFERROR(__xludf.DUMMYFUNCTION("""COMPUTED_VALUE"""),"HTML/CSS")</f>
        <v>HTML/CSS</v>
      </c>
      <c r="G400" s="4" t="str">
        <f>IFERROR(__xludf.DUMMYFUNCTION("""COMPUTED_VALUE"""),"JavaScript")</f>
        <v>JavaScript</v>
      </c>
      <c r="H400" s="4" t="str">
        <f>IFERROR(__xludf.DUMMYFUNCTION("""COMPUTED_VALUE"""),"PHP")</f>
        <v>PHP</v>
      </c>
      <c r="I400" s="4" t="str">
        <f>IFERROR(__xludf.DUMMYFUNCTION("""COMPUTED_VALUE"""),"Python")</f>
        <v>Python</v>
      </c>
      <c r="J400" s="4" t="str">
        <f>IFERROR(__xludf.DUMMYFUNCTION("""COMPUTED_VALUE"""),"SQL")</f>
        <v>SQL</v>
      </c>
    </row>
    <row r="401">
      <c r="A401" s="3">
        <v>400.0</v>
      </c>
      <c r="B401" s="4" t="str">
        <f>IFERROR(__xludf.DUMMYFUNCTION("SPLIT(IMPORTRANGE!B401:B10400,"";"",0,1)"),"C#")</f>
        <v>C#</v>
      </c>
      <c r="C401" s="4" t="str">
        <f>IFERROR(__xludf.DUMMYFUNCTION("""COMPUTED_VALUE"""),"SQL")</f>
        <v>SQL</v>
      </c>
      <c r="D401" s="4" t="str">
        <f>IFERROR(__xludf.DUMMYFUNCTION("""COMPUTED_VALUE"""),"TypeScript")</f>
        <v>TypeScript</v>
      </c>
    </row>
    <row r="402">
      <c r="A402" s="3">
        <v>401.0</v>
      </c>
      <c r="B402" s="4" t="str">
        <f>IFERROR(__xludf.DUMMYFUNCTION("SPLIT(IMPORTRANGE!B402:B10401,"";"",0,1)"),"Java")</f>
        <v>Java</v>
      </c>
      <c r="C402" s="4" t="str">
        <f>IFERROR(__xludf.DUMMYFUNCTION("""COMPUTED_VALUE"""),"JavaScript")</f>
        <v>JavaScript</v>
      </c>
      <c r="D402" s="4" t="str">
        <f>IFERROR(__xludf.DUMMYFUNCTION("""COMPUTED_VALUE"""),"TypeScript")</f>
        <v>TypeScript</v>
      </c>
    </row>
    <row r="403">
      <c r="A403" s="3">
        <v>402.0</v>
      </c>
      <c r="B403" s="4" t="str">
        <f>IFERROR(__xludf.DUMMYFUNCTION("SPLIT(IMPORTRANGE!B403:B10402,"";"",0,1)"),"HTML/CSS")</f>
        <v>HTML/CSS</v>
      </c>
      <c r="C403" s="4" t="str">
        <f>IFERROR(__xludf.DUMMYFUNCTION("""COMPUTED_VALUE"""),"Java")</f>
        <v>Java</v>
      </c>
      <c r="D403" s="4" t="str">
        <f>IFERROR(__xludf.DUMMYFUNCTION("""COMPUTED_VALUE"""),"JavaScript")</f>
        <v>JavaScript</v>
      </c>
      <c r="E403" s="4" t="str">
        <f>IFERROR(__xludf.DUMMYFUNCTION("""COMPUTED_VALUE"""),"PHP")</f>
        <v>PHP</v>
      </c>
      <c r="F403" s="4" t="str">
        <f>IFERROR(__xludf.DUMMYFUNCTION("""COMPUTED_VALUE"""),"SQL")</f>
        <v>SQL</v>
      </c>
      <c r="G403" s="4" t="str">
        <f>IFERROR(__xludf.DUMMYFUNCTION("""COMPUTED_VALUE"""),"TypeScript")</f>
        <v>TypeScript</v>
      </c>
    </row>
    <row r="404">
      <c r="A404" s="3">
        <v>403.0</v>
      </c>
      <c r="B404" s="4" t="str">
        <f>IFERROR(__xludf.DUMMYFUNCTION("SPLIT(IMPORTRANGE!B404:B10403,"";"",0,1)"),"C")</f>
        <v>C</v>
      </c>
      <c r="C404" s="4" t="str">
        <f>IFERROR(__xludf.DUMMYFUNCTION("""COMPUTED_VALUE"""),"C++")</f>
        <v>C++</v>
      </c>
      <c r="D404" s="4" t="str">
        <f>IFERROR(__xludf.DUMMYFUNCTION("""COMPUTED_VALUE"""),"HTML/CSS")</f>
        <v>HTML/CSS</v>
      </c>
      <c r="E404" s="4" t="str">
        <f>IFERROR(__xludf.DUMMYFUNCTION("""COMPUTED_VALUE"""),"Java")</f>
        <v>Java</v>
      </c>
      <c r="F404" s="4" t="str">
        <f>IFERROR(__xludf.DUMMYFUNCTION("""COMPUTED_VALUE"""),"JavaScript")</f>
        <v>JavaScript</v>
      </c>
      <c r="G404" s="4" t="str">
        <f>IFERROR(__xludf.DUMMYFUNCTION("""COMPUTED_VALUE"""),"Python")</f>
        <v>Python</v>
      </c>
      <c r="H404" s="4" t="str">
        <f>IFERROR(__xludf.DUMMYFUNCTION("""COMPUTED_VALUE"""),"SQL")</f>
        <v>SQL</v>
      </c>
    </row>
    <row r="405">
      <c r="A405" s="3">
        <v>404.0</v>
      </c>
      <c r="B405" s="4" t="str">
        <f>IFERROR(__xludf.DUMMYFUNCTION("SPLIT(IMPORTRANGE!B405:B10404,"";"",0,1)"),"Assembly")</f>
        <v>Assembly</v>
      </c>
      <c r="C405" s="4" t="str">
        <f>IFERROR(__xludf.DUMMYFUNCTION("""COMPUTED_VALUE"""),"Bash/Shell/PowerShell")</f>
        <v>Bash/Shell/PowerShell</v>
      </c>
      <c r="D405" s="4" t="str">
        <f>IFERROR(__xludf.DUMMYFUNCTION("""COMPUTED_VALUE"""),"C")</f>
        <v>C</v>
      </c>
      <c r="E405" s="4" t="str">
        <f>IFERROR(__xludf.DUMMYFUNCTION("""COMPUTED_VALUE"""),"C++")</f>
        <v>C++</v>
      </c>
      <c r="F405" s="4" t="str">
        <f>IFERROR(__xludf.DUMMYFUNCTION("""COMPUTED_VALUE"""),"Go")</f>
        <v>Go</v>
      </c>
      <c r="G405" s="4" t="str">
        <f>IFERROR(__xludf.DUMMYFUNCTION("""COMPUTED_VALUE"""),"HTML/CSS")</f>
        <v>HTML/CSS</v>
      </c>
      <c r="H405" s="4" t="str">
        <f>IFERROR(__xludf.DUMMYFUNCTION("""COMPUTED_VALUE"""),"Java")</f>
        <v>Java</v>
      </c>
      <c r="I405" s="4" t="str">
        <f>IFERROR(__xludf.DUMMYFUNCTION("""COMPUTED_VALUE"""),"JavaScript")</f>
        <v>JavaScript</v>
      </c>
      <c r="J405" s="4" t="str">
        <f>IFERROR(__xludf.DUMMYFUNCTION("""COMPUTED_VALUE"""),"Python")</f>
        <v>Python</v>
      </c>
      <c r="K405" s="4" t="str">
        <f>IFERROR(__xludf.DUMMYFUNCTION("""COMPUTED_VALUE"""),"R")</f>
        <v>R</v>
      </c>
      <c r="L405" s="4" t="str">
        <f>IFERROR(__xludf.DUMMYFUNCTION("""COMPUTED_VALUE"""),"Rust")</f>
        <v>Rust</v>
      </c>
      <c r="M405" s="4" t="str">
        <f>IFERROR(__xludf.DUMMYFUNCTION("""COMPUTED_VALUE"""),"SQL")</f>
        <v>SQL</v>
      </c>
      <c r="N405" s="4" t="str">
        <f>IFERROR(__xludf.DUMMYFUNCTION("""COMPUTED_VALUE"""),"TypeScript")</f>
        <v>TypeScript</v>
      </c>
      <c r="O405" s="4" t="str">
        <f>IFERROR(__xludf.DUMMYFUNCTION("""COMPUTED_VALUE"""),"WebAssembly")</f>
        <v>WebAssembly</v>
      </c>
    </row>
    <row r="406">
      <c r="A406" s="3">
        <v>405.0</v>
      </c>
      <c r="B406" s="4" t="str">
        <f>IFERROR(__xludf.DUMMYFUNCTION("SPLIT(IMPORTRANGE!B406:B10405,"";"",0,1)"),"Bash/Shell/PowerShell")</f>
        <v>Bash/Shell/PowerShell</v>
      </c>
      <c r="C406" s="4" t="str">
        <f>IFERROR(__xludf.DUMMYFUNCTION("""COMPUTED_VALUE"""),"C#")</f>
        <v>C#</v>
      </c>
      <c r="D406" s="4" t="str">
        <f>IFERROR(__xludf.DUMMYFUNCTION("""COMPUTED_VALUE"""),"Go")</f>
        <v>Go</v>
      </c>
      <c r="E406" s="4" t="str">
        <f>IFERROR(__xludf.DUMMYFUNCTION("""COMPUTED_VALUE"""),"HTML/CSS")</f>
        <v>HTML/CSS</v>
      </c>
      <c r="F406" s="4" t="str">
        <f>IFERROR(__xludf.DUMMYFUNCTION("""COMPUTED_VALUE"""),"JavaScript")</f>
        <v>JavaScript</v>
      </c>
      <c r="G406" s="4" t="str">
        <f>IFERROR(__xludf.DUMMYFUNCTION("""COMPUTED_VALUE"""),"PHP")</f>
        <v>PHP</v>
      </c>
    </row>
    <row r="407">
      <c r="A407" s="3">
        <v>406.0</v>
      </c>
      <c r="B407" s="4" t="str">
        <f>IFERROR(__xludf.DUMMYFUNCTION("SPLIT(IMPORTRANGE!B407:B10406,"";"",0,1)"),"Bash/Shell/PowerShell")</f>
        <v>Bash/Shell/PowerShell</v>
      </c>
      <c r="C407" s="4" t="str">
        <f>IFERROR(__xludf.DUMMYFUNCTION("""COMPUTED_VALUE"""),"C#")</f>
        <v>C#</v>
      </c>
      <c r="D407" s="4" t="str">
        <f>IFERROR(__xludf.DUMMYFUNCTION("""COMPUTED_VALUE"""),"HTML/CSS")</f>
        <v>HTML/CSS</v>
      </c>
      <c r="E407" s="4" t="str">
        <f>IFERROR(__xludf.DUMMYFUNCTION("""COMPUTED_VALUE"""),"JavaScript")</f>
        <v>JavaScript</v>
      </c>
      <c r="F407" s="4" t="str">
        <f>IFERROR(__xludf.DUMMYFUNCTION("""COMPUTED_VALUE"""),"SQL")</f>
        <v>SQL</v>
      </c>
    </row>
    <row r="408">
      <c r="A408" s="3">
        <v>407.0</v>
      </c>
      <c r="B408" s="4" t="str">
        <f>IFERROR(__xludf.DUMMYFUNCTION("SPLIT(IMPORTRANGE!B408:B10407,"";"",0,1)"),"C")</f>
        <v>C</v>
      </c>
      <c r="C408" s="4" t="str">
        <f>IFERROR(__xludf.DUMMYFUNCTION("""COMPUTED_VALUE"""),"C++")</f>
        <v>C++</v>
      </c>
      <c r="D408" s="4" t="str">
        <f>IFERROR(__xludf.DUMMYFUNCTION("""COMPUTED_VALUE"""),"JavaScript")</f>
        <v>JavaScript</v>
      </c>
      <c r="E408" s="4" t="str">
        <f>IFERROR(__xludf.DUMMYFUNCTION("""COMPUTED_VALUE"""),"Python")</f>
        <v>Python</v>
      </c>
      <c r="F408" s="4" t="str">
        <f>IFERROR(__xludf.DUMMYFUNCTION("""COMPUTED_VALUE"""),"R")</f>
        <v>R</v>
      </c>
      <c r="G408" s="4" t="str">
        <f>IFERROR(__xludf.DUMMYFUNCTION("""COMPUTED_VALUE"""),"SQL")</f>
        <v>SQL</v>
      </c>
    </row>
    <row r="409">
      <c r="A409" s="3">
        <v>408.0</v>
      </c>
      <c r="B409" s="4" t="str">
        <f>IFERROR(__xludf.DUMMYFUNCTION("SPLIT(IMPORTRANGE!B409:B10408,"";"",0,1)"),"HTML/CSS")</f>
        <v>HTML/CSS</v>
      </c>
      <c r="C409" s="4" t="str">
        <f>IFERROR(__xludf.DUMMYFUNCTION("""COMPUTED_VALUE"""),"JavaScript")</f>
        <v>JavaScript</v>
      </c>
      <c r="D409" s="4" t="str">
        <f>IFERROR(__xludf.DUMMYFUNCTION("""COMPUTED_VALUE"""),"PHP")</f>
        <v>PHP</v>
      </c>
      <c r="E409" s="4" t="str">
        <f>IFERROR(__xludf.DUMMYFUNCTION("""COMPUTED_VALUE"""),"Python")</f>
        <v>Python</v>
      </c>
      <c r="F409" s="4" t="str">
        <f>IFERROR(__xludf.DUMMYFUNCTION("""COMPUTED_VALUE"""),"SQL")</f>
        <v>SQL</v>
      </c>
    </row>
    <row r="410">
      <c r="A410" s="3">
        <v>409.0</v>
      </c>
      <c r="B410" s="4" t="str">
        <f>IFERROR(__xludf.DUMMYFUNCTION("SPLIT(IMPORTRANGE!B410:B10409,"";"",0,1)"),"Bash/Shell/PowerShell")</f>
        <v>Bash/Shell/PowerShell</v>
      </c>
      <c r="C410" s="4" t="str">
        <f>IFERROR(__xludf.DUMMYFUNCTION("""COMPUTED_VALUE"""),"HTML/CSS")</f>
        <v>HTML/CSS</v>
      </c>
      <c r="D410" s="4" t="str">
        <f>IFERROR(__xludf.DUMMYFUNCTION("""COMPUTED_VALUE"""),"JavaScript")</f>
        <v>JavaScript</v>
      </c>
      <c r="E410" s="4" t="str">
        <f>IFERROR(__xludf.DUMMYFUNCTION("""COMPUTED_VALUE"""),"PHP")</f>
        <v>PHP</v>
      </c>
      <c r="F410" s="4" t="str">
        <f>IFERROR(__xludf.DUMMYFUNCTION("""COMPUTED_VALUE"""),"SQL")</f>
        <v>SQL</v>
      </c>
      <c r="G410" s="4" t="str">
        <f>IFERROR(__xludf.DUMMYFUNCTION("""COMPUTED_VALUE"""),"TypeScript")</f>
        <v>TypeScript</v>
      </c>
    </row>
    <row r="411">
      <c r="A411" s="3">
        <v>410.0</v>
      </c>
      <c r="B411" s="4" t="str">
        <f>IFERROR(__xludf.DUMMYFUNCTION("SPLIT(IMPORTRANGE!B411:B10410,"";"",0,1)"),"Bash/Shell/PowerShell")</f>
        <v>Bash/Shell/PowerShell</v>
      </c>
      <c r="C411" s="4" t="str">
        <f>IFERROR(__xludf.DUMMYFUNCTION("""COMPUTED_VALUE"""),"JavaScript")</f>
        <v>JavaScript</v>
      </c>
      <c r="D411" s="4" t="str">
        <f>IFERROR(__xludf.DUMMYFUNCTION("""COMPUTED_VALUE"""),"Python")</f>
        <v>Python</v>
      </c>
      <c r="E411" s="4" t="str">
        <f>IFERROR(__xludf.DUMMYFUNCTION("""COMPUTED_VALUE"""),"SQL")</f>
        <v>SQL</v>
      </c>
    </row>
    <row r="412">
      <c r="A412" s="3">
        <v>411.0</v>
      </c>
      <c r="B412" s="4" t="str">
        <f>IFERROR(__xludf.DUMMYFUNCTION("SPLIT(IMPORTRANGE!B412:B10411,"";"",0,1)"),"HTML/CSS")</f>
        <v>HTML/CSS</v>
      </c>
      <c r="C412" s="4" t="str">
        <f>IFERROR(__xludf.DUMMYFUNCTION("""COMPUTED_VALUE"""),"JavaScript")</f>
        <v>JavaScript</v>
      </c>
      <c r="D412" s="4" t="str">
        <f>IFERROR(__xludf.DUMMYFUNCTION("""COMPUTED_VALUE"""),"Ruby")</f>
        <v>Ruby</v>
      </c>
    </row>
    <row r="413">
      <c r="A413" s="3">
        <v>412.0</v>
      </c>
      <c r="B413" s="4" t="str">
        <f>IFERROR(__xludf.DUMMYFUNCTION("SPLIT(IMPORTRANGE!B413:B10412,"";"",0,1)"),"C")</f>
        <v>C</v>
      </c>
      <c r="C413" s="4" t="str">
        <f>IFERROR(__xludf.DUMMYFUNCTION("""COMPUTED_VALUE"""),"C++")</f>
        <v>C++</v>
      </c>
      <c r="D413" s="4" t="str">
        <f>IFERROR(__xludf.DUMMYFUNCTION("""COMPUTED_VALUE"""),"C#")</f>
        <v>C#</v>
      </c>
      <c r="E413" s="4" t="str">
        <f>IFERROR(__xludf.DUMMYFUNCTION("""COMPUTED_VALUE"""),"HTML/CSS")</f>
        <v>HTML/CSS</v>
      </c>
      <c r="F413" s="4" t="str">
        <f>IFERROR(__xludf.DUMMYFUNCTION("""COMPUTED_VALUE"""),"JavaScript")</f>
        <v>JavaScript</v>
      </c>
      <c r="G413" s="4" t="str">
        <f>IFERROR(__xludf.DUMMYFUNCTION("""COMPUTED_VALUE"""),"SQL")</f>
        <v>SQL</v>
      </c>
      <c r="H413" s="4" t="str">
        <f>IFERROR(__xludf.DUMMYFUNCTION("""COMPUTED_VALUE"""),"TypeScript")</f>
        <v>TypeScript</v>
      </c>
    </row>
    <row r="414">
      <c r="A414" s="3">
        <v>413.0</v>
      </c>
      <c r="B414" s="4" t="str">
        <f>IFERROR(__xludf.DUMMYFUNCTION("SPLIT(IMPORTRANGE!B414:B10413,"";"",0,1)"),"HTML/CSS")</f>
        <v>HTML/CSS</v>
      </c>
      <c r="C414" s="4" t="str">
        <f>IFERROR(__xludf.DUMMYFUNCTION("""COMPUTED_VALUE"""),"JavaScript")</f>
        <v>JavaScript</v>
      </c>
    </row>
    <row r="415">
      <c r="A415" s="3">
        <v>414.0</v>
      </c>
      <c r="B415" s="4" t="str">
        <f>IFERROR(__xludf.DUMMYFUNCTION("SPLIT(IMPORTRANGE!B415:B10414,"";"",0,1)"),"HTML/CSS")</f>
        <v>HTML/CSS</v>
      </c>
      <c r="C415" s="4" t="str">
        <f>IFERROR(__xludf.DUMMYFUNCTION("""COMPUTED_VALUE"""),"JavaScript")</f>
        <v>JavaScript</v>
      </c>
      <c r="D415" s="4" t="str">
        <f>IFERROR(__xludf.DUMMYFUNCTION("""COMPUTED_VALUE"""),"SQL")</f>
        <v>SQL</v>
      </c>
      <c r="E415" s="4" t="str">
        <f>IFERROR(__xludf.DUMMYFUNCTION("""COMPUTED_VALUE"""),"VBA")</f>
        <v>VBA</v>
      </c>
    </row>
    <row r="416">
      <c r="A416" s="3">
        <v>415.0</v>
      </c>
      <c r="B416" s="4" t="str">
        <f>IFERROR(__xludf.DUMMYFUNCTION("SPLIT(IMPORTRANGE!B416:B10415,"";"",0,1)"),"C")</f>
        <v>C</v>
      </c>
      <c r="C416" s="4" t="str">
        <f>IFERROR(__xludf.DUMMYFUNCTION("""COMPUTED_VALUE"""),"C++")</f>
        <v>C++</v>
      </c>
      <c r="D416" s="4" t="str">
        <f>IFERROR(__xludf.DUMMYFUNCTION("""COMPUTED_VALUE"""),"C#")</f>
        <v>C#</v>
      </c>
      <c r="E416" s="4" t="str">
        <f>IFERROR(__xludf.DUMMYFUNCTION("""COMPUTED_VALUE"""),"HTML/CSS")</f>
        <v>HTML/CSS</v>
      </c>
      <c r="F416" s="4" t="str">
        <f>IFERROR(__xludf.DUMMYFUNCTION("""COMPUTED_VALUE"""),"Java")</f>
        <v>Java</v>
      </c>
      <c r="G416" s="4" t="str">
        <f>IFERROR(__xludf.DUMMYFUNCTION("""COMPUTED_VALUE"""),"JavaScript")</f>
        <v>JavaScript</v>
      </c>
      <c r="H416" s="4" t="str">
        <f>IFERROR(__xludf.DUMMYFUNCTION("""COMPUTED_VALUE"""),"PHP")</f>
        <v>PHP</v>
      </c>
      <c r="I416" s="4" t="str">
        <f>IFERROR(__xludf.DUMMYFUNCTION("""COMPUTED_VALUE"""),"Python")</f>
        <v>Python</v>
      </c>
      <c r="J416" s="4" t="str">
        <f>IFERROR(__xludf.DUMMYFUNCTION("""COMPUTED_VALUE"""),"R")</f>
        <v>R</v>
      </c>
      <c r="K416" s="4" t="str">
        <f>IFERROR(__xludf.DUMMYFUNCTION("""COMPUTED_VALUE"""),"SQL")</f>
        <v>SQL</v>
      </c>
    </row>
    <row r="417">
      <c r="A417" s="3">
        <v>416.0</v>
      </c>
      <c r="B417" s="4" t="str">
        <f>IFERROR(__xludf.DUMMYFUNCTION("SPLIT(IMPORTRANGE!B417:B10416,"";"",0,1)"),"HTML/CSS")</f>
        <v>HTML/CSS</v>
      </c>
      <c r="C417" s="4" t="str">
        <f>IFERROR(__xludf.DUMMYFUNCTION("""COMPUTED_VALUE"""),"JavaScript")</f>
        <v>JavaScript</v>
      </c>
      <c r="D417" s="4" t="str">
        <f>IFERROR(__xludf.DUMMYFUNCTION("""COMPUTED_VALUE"""),"Python")</f>
        <v>Python</v>
      </c>
    </row>
    <row r="418">
      <c r="A418" s="3">
        <v>417.0</v>
      </c>
      <c r="B418" s="4" t="str">
        <f>IFERROR(__xludf.DUMMYFUNCTION("SPLIT(IMPORTRANGE!B418:B10417,"";"",0,1)"),"Bash/Shell/PowerShell")</f>
        <v>Bash/Shell/PowerShell</v>
      </c>
      <c r="C418" s="4" t="str">
        <f>IFERROR(__xludf.DUMMYFUNCTION("""COMPUTED_VALUE"""),"HTML/CSS")</f>
        <v>HTML/CSS</v>
      </c>
      <c r="D418" s="4" t="str">
        <f>IFERROR(__xludf.DUMMYFUNCTION("""COMPUTED_VALUE"""),"JavaScript")</f>
        <v>JavaScript</v>
      </c>
      <c r="E418" s="4" t="str">
        <f>IFERROR(__xludf.DUMMYFUNCTION("""COMPUTED_VALUE"""),"TypeScript")</f>
        <v>TypeScript</v>
      </c>
    </row>
    <row r="419">
      <c r="A419" s="3">
        <v>418.0</v>
      </c>
      <c r="B419" s="4" t="str">
        <f>IFERROR(__xludf.DUMMYFUNCTION("SPLIT(IMPORTRANGE!B419:B10418,"";"",0,1)"),"Bash/Shell/PowerShell")</f>
        <v>Bash/Shell/PowerShell</v>
      </c>
      <c r="C419" s="4" t="str">
        <f>IFERROR(__xludf.DUMMYFUNCTION("""COMPUTED_VALUE"""),"C")</f>
        <v>C</v>
      </c>
      <c r="D419" s="4" t="str">
        <f>IFERROR(__xludf.DUMMYFUNCTION("""COMPUTED_VALUE"""),"C#")</f>
        <v>C#</v>
      </c>
      <c r="E419" s="4" t="str">
        <f>IFERROR(__xludf.DUMMYFUNCTION("""COMPUTED_VALUE"""),"HTML/CSS")</f>
        <v>HTML/CSS</v>
      </c>
      <c r="F419" s="4" t="str">
        <f>IFERROR(__xludf.DUMMYFUNCTION("""COMPUTED_VALUE"""),"JavaScript")</f>
        <v>JavaScript</v>
      </c>
      <c r="G419" s="4" t="str">
        <f>IFERROR(__xludf.DUMMYFUNCTION("""COMPUTED_VALUE"""),"Python")</f>
        <v>Python</v>
      </c>
      <c r="H419" s="4" t="str">
        <f>IFERROR(__xludf.DUMMYFUNCTION("""COMPUTED_VALUE"""),"Other(s):")</f>
        <v>Other(s):</v>
      </c>
    </row>
    <row r="420">
      <c r="A420" s="3">
        <v>419.0</v>
      </c>
      <c r="B420" s="4" t="str">
        <f>IFERROR(__xludf.DUMMYFUNCTION("SPLIT(IMPORTRANGE!B420:B10419,"";"",0,1)"),"C++")</f>
        <v>C++</v>
      </c>
      <c r="C420" s="4" t="str">
        <f>IFERROR(__xludf.DUMMYFUNCTION("""COMPUTED_VALUE"""),"C#")</f>
        <v>C#</v>
      </c>
    </row>
    <row r="421">
      <c r="A421" s="3">
        <v>420.0</v>
      </c>
      <c r="B421" s="4" t="str">
        <f>IFERROR(__xludf.DUMMYFUNCTION("SPLIT(IMPORTRANGE!B421:B10420,"";"",0,1)"),"C")</f>
        <v>C</v>
      </c>
      <c r="C421" s="4" t="str">
        <f>IFERROR(__xludf.DUMMYFUNCTION("""COMPUTED_VALUE"""),"C++")</f>
        <v>C++</v>
      </c>
    </row>
    <row r="422">
      <c r="A422" s="3">
        <v>421.0</v>
      </c>
      <c r="B422" s="4" t="str">
        <f>IFERROR(__xludf.DUMMYFUNCTION("SPLIT(IMPORTRANGE!B422:B10421,"";"",0,1)"),"Bash/Shell/PowerShell")</f>
        <v>Bash/Shell/PowerShell</v>
      </c>
      <c r="C422" s="4" t="str">
        <f>IFERROR(__xludf.DUMMYFUNCTION("""COMPUTED_VALUE"""),"C")</f>
        <v>C</v>
      </c>
      <c r="D422" s="4" t="str">
        <f>IFERROR(__xludf.DUMMYFUNCTION("""COMPUTED_VALUE"""),"HTML/CSS")</f>
        <v>HTML/CSS</v>
      </c>
      <c r="E422" s="4" t="str">
        <f>IFERROR(__xludf.DUMMYFUNCTION("""COMPUTED_VALUE"""),"JavaScript")</f>
        <v>JavaScript</v>
      </c>
      <c r="F422" s="4" t="str">
        <f>IFERROR(__xludf.DUMMYFUNCTION("""COMPUTED_VALUE"""),"PHP")</f>
        <v>PHP</v>
      </c>
      <c r="G422" s="4" t="str">
        <f>IFERROR(__xludf.DUMMYFUNCTION("""COMPUTED_VALUE"""),"SQL")</f>
        <v>SQL</v>
      </c>
      <c r="H422" s="4" t="str">
        <f>IFERROR(__xludf.DUMMYFUNCTION("""COMPUTED_VALUE"""),"VBA")</f>
        <v>VBA</v>
      </c>
    </row>
    <row r="423">
      <c r="A423" s="3">
        <v>422.0</v>
      </c>
      <c r="B423" s="4" t="str">
        <f>IFERROR(__xludf.DUMMYFUNCTION("SPLIT(IMPORTRANGE!B423:B10422,"";"",0,1)"),"Java")</f>
        <v>Java</v>
      </c>
    </row>
    <row r="424">
      <c r="A424" s="3">
        <v>423.0</v>
      </c>
      <c r="B424" s="4" t="str">
        <f>IFERROR(__xludf.DUMMYFUNCTION("SPLIT(IMPORTRANGE!B424:B10423,"";"",0,1)"),"C#")</f>
        <v>C#</v>
      </c>
      <c r="C424" s="4" t="str">
        <f>IFERROR(__xludf.DUMMYFUNCTION("""COMPUTED_VALUE"""),"HTML/CSS")</f>
        <v>HTML/CSS</v>
      </c>
      <c r="D424" s="4" t="str">
        <f>IFERROR(__xludf.DUMMYFUNCTION("""COMPUTED_VALUE"""),"JavaScript")</f>
        <v>JavaScript</v>
      </c>
      <c r="E424" s="4" t="str">
        <f>IFERROR(__xludf.DUMMYFUNCTION("""COMPUTED_VALUE"""),"SQL")</f>
        <v>SQL</v>
      </c>
      <c r="F424" s="4" t="str">
        <f>IFERROR(__xludf.DUMMYFUNCTION("""COMPUTED_VALUE"""),"TypeScript")</f>
        <v>TypeScript</v>
      </c>
    </row>
    <row r="425">
      <c r="A425" s="3">
        <v>424.0</v>
      </c>
      <c r="B425" s="4" t="str">
        <f>IFERROR(__xludf.DUMMYFUNCTION("SPLIT(IMPORTRANGE!B425:B10424,"";"",0,1)"),"Bash/Shell/PowerShell")</f>
        <v>Bash/Shell/PowerShell</v>
      </c>
      <c r="C425" s="4" t="str">
        <f>IFERROR(__xludf.DUMMYFUNCTION("""COMPUTED_VALUE"""),"Java")</f>
        <v>Java</v>
      </c>
      <c r="D425" s="4" t="str">
        <f>IFERROR(__xludf.DUMMYFUNCTION("""COMPUTED_VALUE"""),"Python")</f>
        <v>Python</v>
      </c>
    </row>
    <row r="426">
      <c r="A426" s="3">
        <v>425.0</v>
      </c>
      <c r="B426" s="4" t="str">
        <f>IFERROR(__xludf.DUMMYFUNCTION("SPLIT(IMPORTRANGE!B426:B10425,"";"",0,1)"),"C#")</f>
        <v>C#</v>
      </c>
    </row>
    <row r="427">
      <c r="A427" s="3">
        <v>426.0</v>
      </c>
      <c r="B427" s="4" t="str">
        <f>IFERROR(__xludf.DUMMYFUNCTION("SPLIT(IMPORTRANGE!B427:B10426,"";"",0,1)"),"Assembly")</f>
        <v>Assembly</v>
      </c>
      <c r="C427" s="4" t="str">
        <f>IFERROR(__xludf.DUMMYFUNCTION("""COMPUTED_VALUE"""),"C++")</f>
        <v>C++</v>
      </c>
      <c r="D427" s="4" t="str">
        <f>IFERROR(__xludf.DUMMYFUNCTION("""COMPUTED_VALUE"""),"C#")</f>
        <v>C#</v>
      </c>
      <c r="E427" s="4" t="str">
        <f>IFERROR(__xludf.DUMMYFUNCTION("""COMPUTED_VALUE"""),"HTML/CSS")</f>
        <v>HTML/CSS</v>
      </c>
      <c r="F427" s="4" t="str">
        <f>IFERROR(__xludf.DUMMYFUNCTION("""COMPUTED_VALUE"""),"Java")</f>
        <v>Java</v>
      </c>
      <c r="G427" s="4" t="str">
        <f>IFERROR(__xludf.DUMMYFUNCTION("""COMPUTED_VALUE"""),"JavaScript")</f>
        <v>JavaScript</v>
      </c>
      <c r="H427" s="4" t="str">
        <f>IFERROR(__xludf.DUMMYFUNCTION("""COMPUTED_VALUE"""),"Objective-C")</f>
        <v>Objective-C</v>
      </c>
      <c r="I427" s="4" t="str">
        <f>IFERROR(__xludf.DUMMYFUNCTION("""COMPUTED_VALUE"""),"PHP")</f>
        <v>PHP</v>
      </c>
      <c r="J427" s="4" t="str">
        <f>IFERROR(__xludf.DUMMYFUNCTION("""COMPUTED_VALUE"""),"SQL")</f>
        <v>SQL</v>
      </c>
      <c r="K427" s="4" t="str">
        <f>IFERROR(__xludf.DUMMYFUNCTION("""COMPUTED_VALUE"""),"Other(s):")</f>
        <v>Other(s):</v>
      </c>
    </row>
    <row r="428">
      <c r="A428" s="3">
        <v>427.0</v>
      </c>
      <c r="B428" s="4" t="str">
        <f>IFERROR(__xludf.DUMMYFUNCTION("SPLIT(IMPORTRANGE!B428:B10427,"";"",0,1)"),"VBA")</f>
        <v>VBA</v>
      </c>
      <c r="C428" s="4" t="str">
        <f>IFERROR(__xludf.DUMMYFUNCTION("""COMPUTED_VALUE"""),"Other(s):")</f>
        <v>Other(s):</v>
      </c>
    </row>
    <row r="429">
      <c r="A429" s="3">
        <v>428.0</v>
      </c>
      <c r="B429" s="4" t="str">
        <f>IFERROR(__xludf.DUMMYFUNCTION("SPLIT(IMPORTRANGE!B429:B10428,"";"",0,1)"),"HTML/CSS")</f>
        <v>HTML/CSS</v>
      </c>
      <c r="C429" s="4" t="str">
        <f>IFERROR(__xludf.DUMMYFUNCTION("""COMPUTED_VALUE"""),"Java")</f>
        <v>Java</v>
      </c>
      <c r="D429" s="4" t="str">
        <f>IFERROR(__xludf.DUMMYFUNCTION("""COMPUTED_VALUE"""),"JavaScript")</f>
        <v>JavaScript</v>
      </c>
      <c r="E429" s="4" t="str">
        <f>IFERROR(__xludf.DUMMYFUNCTION("""COMPUTED_VALUE"""),"SQL")</f>
        <v>SQL</v>
      </c>
      <c r="F429" s="4" t="str">
        <f>IFERROR(__xludf.DUMMYFUNCTION("""COMPUTED_VALUE"""),"TypeScript")</f>
        <v>TypeScript</v>
      </c>
      <c r="G429" s="4" t="str">
        <f>IFERROR(__xludf.DUMMYFUNCTION("""COMPUTED_VALUE"""),"VBA")</f>
        <v>VBA</v>
      </c>
      <c r="H429" s="4" t="str">
        <f>IFERROR(__xludf.DUMMYFUNCTION("""COMPUTED_VALUE"""),"Other(s):")</f>
        <v>Other(s):</v>
      </c>
    </row>
    <row r="430">
      <c r="A430" s="3">
        <v>429.0</v>
      </c>
      <c r="B430" s="4" t="str">
        <f>IFERROR(__xludf.DUMMYFUNCTION("SPLIT(IMPORTRANGE!B430:B10429,"";"",0,1)"),"Bash/Shell/PowerShell")</f>
        <v>Bash/Shell/PowerShell</v>
      </c>
      <c r="C430" s="4" t="str">
        <f>IFERROR(__xludf.DUMMYFUNCTION("""COMPUTED_VALUE"""),"C")</f>
        <v>C</v>
      </c>
      <c r="D430" s="4" t="str">
        <f>IFERROR(__xludf.DUMMYFUNCTION("""COMPUTED_VALUE"""),"C++")</f>
        <v>C++</v>
      </c>
      <c r="E430" s="4" t="str">
        <f>IFERROR(__xludf.DUMMYFUNCTION("""COMPUTED_VALUE"""),"HTML/CSS")</f>
        <v>HTML/CSS</v>
      </c>
      <c r="F430" s="4" t="str">
        <f>IFERROR(__xludf.DUMMYFUNCTION("""COMPUTED_VALUE"""),"Java")</f>
        <v>Java</v>
      </c>
      <c r="G430" s="4" t="str">
        <f>IFERROR(__xludf.DUMMYFUNCTION("""COMPUTED_VALUE"""),"JavaScript")</f>
        <v>JavaScript</v>
      </c>
      <c r="H430" s="4" t="str">
        <f>IFERROR(__xludf.DUMMYFUNCTION("""COMPUTED_VALUE"""),"Python")</f>
        <v>Python</v>
      </c>
    </row>
    <row r="431">
      <c r="A431" s="3">
        <v>430.0</v>
      </c>
      <c r="B431" s="4" t="str">
        <f>IFERROR(__xludf.DUMMYFUNCTION("SPLIT(IMPORTRANGE!B431:B10430,"";"",0,1)"),"Bash/Shell/PowerShell")</f>
        <v>Bash/Shell/PowerShell</v>
      </c>
      <c r="C431" s="4" t="str">
        <f>IFERROR(__xludf.DUMMYFUNCTION("""COMPUTED_VALUE"""),"C#")</f>
        <v>C#</v>
      </c>
      <c r="D431" s="4" t="str">
        <f>IFERROR(__xludf.DUMMYFUNCTION("""COMPUTED_VALUE"""),"HTML/CSS")</f>
        <v>HTML/CSS</v>
      </c>
      <c r="E431" s="4" t="str">
        <f>IFERROR(__xludf.DUMMYFUNCTION("""COMPUTED_VALUE"""),"JavaScript")</f>
        <v>JavaScript</v>
      </c>
      <c r="F431" s="4" t="str">
        <f>IFERROR(__xludf.DUMMYFUNCTION("""COMPUTED_VALUE"""),"SQL")</f>
        <v>SQL</v>
      </c>
    </row>
    <row r="432">
      <c r="A432" s="3">
        <v>431.0</v>
      </c>
      <c r="B432" s="4" t="str">
        <f>IFERROR(__xludf.DUMMYFUNCTION("SPLIT(IMPORTRANGE!B432:B10431,"";"",0,1)"),"Bash/Shell/PowerShell")</f>
        <v>Bash/Shell/PowerShell</v>
      </c>
      <c r="C432" s="4" t="str">
        <f>IFERROR(__xludf.DUMMYFUNCTION("""COMPUTED_VALUE"""),"C#")</f>
        <v>C#</v>
      </c>
      <c r="D432" s="4" t="str">
        <f>IFERROR(__xludf.DUMMYFUNCTION("""COMPUTED_VALUE"""),"HTML/CSS")</f>
        <v>HTML/CSS</v>
      </c>
      <c r="E432" s="4" t="str">
        <f>IFERROR(__xludf.DUMMYFUNCTION("""COMPUTED_VALUE"""),"JavaScript")</f>
        <v>JavaScript</v>
      </c>
      <c r="F432" s="4" t="str">
        <f>IFERROR(__xludf.DUMMYFUNCTION("""COMPUTED_VALUE"""),"Python")</f>
        <v>Python</v>
      </c>
      <c r="G432" s="4" t="str">
        <f>IFERROR(__xludf.DUMMYFUNCTION("""COMPUTED_VALUE"""),"SQL")</f>
        <v>SQL</v>
      </c>
      <c r="H432" s="4" t="str">
        <f>IFERROR(__xludf.DUMMYFUNCTION("""COMPUTED_VALUE"""),"Swift")</f>
        <v>Swift</v>
      </c>
    </row>
    <row r="433">
      <c r="A433" s="3">
        <v>432.0</v>
      </c>
      <c r="B433" s="4" t="str">
        <f>IFERROR(__xludf.DUMMYFUNCTION("SPLIT(IMPORTRANGE!B433:B10432,"";"",0,1)"),"Bash/Shell/PowerShell")</f>
        <v>Bash/Shell/PowerShell</v>
      </c>
      <c r="C433" s="4" t="str">
        <f>IFERROR(__xludf.DUMMYFUNCTION("""COMPUTED_VALUE"""),"HTML/CSS")</f>
        <v>HTML/CSS</v>
      </c>
      <c r="D433" s="4" t="str">
        <f>IFERROR(__xludf.DUMMYFUNCTION("""COMPUTED_VALUE"""),"Java")</f>
        <v>Java</v>
      </c>
      <c r="E433" s="4" t="str">
        <f>IFERROR(__xludf.DUMMYFUNCTION("""COMPUTED_VALUE"""),"JavaScript")</f>
        <v>JavaScript</v>
      </c>
      <c r="F433" s="4" t="str">
        <f>IFERROR(__xludf.DUMMYFUNCTION("""COMPUTED_VALUE"""),"PHP")</f>
        <v>PHP</v>
      </c>
      <c r="G433" s="4" t="str">
        <f>IFERROR(__xludf.DUMMYFUNCTION("""COMPUTED_VALUE"""),"Python")</f>
        <v>Python</v>
      </c>
      <c r="H433" s="4" t="str">
        <f>IFERROR(__xludf.DUMMYFUNCTION("""COMPUTED_VALUE"""),"SQL")</f>
        <v>SQL</v>
      </c>
    </row>
    <row r="434">
      <c r="A434" s="3">
        <v>433.0</v>
      </c>
      <c r="B434" s="4" t="str">
        <f>IFERROR(__xludf.DUMMYFUNCTION("SPLIT(IMPORTRANGE!B434:B10433,"";"",0,1)"),"Bash/Shell/PowerShell")</f>
        <v>Bash/Shell/PowerShell</v>
      </c>
      <c r="C434" s="4" t="str">
        <f>IFERROR(__xludf.DUMMYFUNCTION("""COMPUTED_VALUE"""),"C")</f>
        <v>C</v>
      </c>
      <c r="D434" s="4" t="str">
        <f>IFERROR(__xludf.DUMMYFUNCTION("""COMPUTED_VALUE"""),"C++")</f>
        <v>C++</v>
      </c>
      <c r="E434" s="4" t="str">
        <f>IFERROR(__xludf.DUMMYFUNCTION("""COMPUTED_VALUE"""),"Go")</f>
        <v>Go</v>
      </c>
      <c r="F434" s="4" t="str">
        <f>IFERROR(__xludf.DUMMYFUNCTION("""COMPUTED_VALUE"""),"HTML/CSS")</f>
        <v>HTML/CSS</v>
      </c>
      <c r="G434" s="4" t="str">
        <f>IFERROR(__xludf.DUMMYFUNCTION("""COMPUTED_VALUE"""),"JavaScript")</f>
        <v>JavaScript</v>
      </c>
      <c r="H434" s="4" t="str">
        <f>IFERROR(__xludf.DUMMYFUNCTION("""COMPUTED_VALUE"""),"R")</f>
        <v>R</v>
      </c>
      <c r="I434" s="4" t="str">
        <f>IFERROR(__xludf.DUMMYFUNCTION("""COMPUTED_VALUE"""),"SQL")</f>
        <v>SQL</v>
      </c>
    </row>
    <row r="435">
      <c r="A435" s="3">
        <v>434.0</v>
      </c>
      <c r="B435" s="4" t="str">
        <f>IFERROR(__xludf.DUMMYFUNCTION("SPLIT(IMPORTRANGE!B435:B10434,"";"",0,1)"),"Bash/Shell/PowerShell")</f>
        <v>Bash/Shell/PowerShell</v>
      </c>
      <c r="C435" s="4" t="str">
        <f>IFERROR(__xludf.DUMMYFUNCTION("""COMPUTED_VALUE"""),"C#")</f>
        <v>C#</v>
      </c>
      <c r="D435" s="4" t="str">
        <f>IFERROR(__xludf.DUMMYFUNCTION("""COMPUTED_VALUE"""),"HTML/CSS")</f>
        <v>HTML/CSS</v>
      </c>
      <c r="E435" s="4" t="str">
        <f>IFERROR(__xludf.DUMMYFUNCTION("""COMPUTED_VALUE"""),"Java")</f>
        <v>Java</v>
      </c>
      <c r="F435" s="4" t="str">
        <f>IFERROR(__xludf.DUMMYFUNCTION("""COMPUTED_VALUE"""),"JavaScript")</f>
        <v>JavaScript</v>
      </c>
      <c r="G435" s="4" t="str">
        <f>IFERROR(__xludf.DUMMYFUNCTION("""COMPUTED_VALUE"""),"PHP")</f>
        <v>PHP</v>
      </c>
      <c r="H435" s="4" t="str">
        <f>IFERROR(__xludf.DUMMYFUNCTION("""COMPUTED_VALUE"""),"Python")</f>
        <v>Python</v>
      </c>
      <c r="I435" s="4" t="str">
        <f>IFERROR(__xludf.DUMMYFUNCTION("""COMPUTED_VALUE"""),"SQL")</f>
        <v>SQL</v>
      </c>
      <c r="J435" s="4" t="str">
        <f>IFERROR(__xludf.DUMMYFUNCTION("""COMPUTED_VALUE"""),"TypeScript")</f>
        <v>TypeScript</v>
      </c>
    </row>
    <row r="436">
      <c r="A436" s="3">
        <v>435.0</v>
      </c>
      <c r="B436" s="4" t="str">
        <f>IFERROR(__xludf.DUMMYFUNCTION("SPLIT(IMPORTRANGE!B436:B10435,"";"",0,1)"),"Bash/Shell/PowerShell")</f>
        <v>Bash/Shell/PowerShell</v>
      </c>
      <c r="C436" s="4" t="str">
        <f>IFERROR(__xludf.DUMMYFUNCTION("""COMPUTED_VALUE"""),"C++")</f>
        <v>C++</v>
      </c>
      <c r="D436" s="4" t="str">
        <f>IFERROR(__xludf.DUMMYFUNCTION("""COMPUTED_VALUE"""),"HTML/CSS")</f>
        <v>HTML/CSS</v>
      </c>
      <c r="E436" s="4" t="str">
        <f>IFERROR(__xludf.DUMMYFUNCTION("""COMPUTED_VALUE"""),"Java")</f>
        <v>Java</v>
      </c>
      <c r="F436" s="4" t="str">
        <f>IFERROR(__xludf.DUMMYFUNCTION("""COMPUTED_VALUE"""),"PHP")</f>
        <v>PHP</v>
      </c>
      <c r="G436" s="4" t="str">
        <f>IFERROR(__xludf.DUMMYFUNCTION("""COMPUTED_VALUE"""),"SQL")</f>
        <v>SQL</v>
      </c>
    </row>
    <row r="437">
      <c r="A437" s="3">
        <v>436.0</v>
      </c>
      <c r="B437" s="4" t="str">
        <f>IFERROR(__xludf.DUMMYFUNCTION("SPLIT(IMPORTRANGE!B437:B10436,"";"",0,1)"),"C#")</f>
        <v>C#</v>
      </c>
      <c r="C437" s="4" t="str">
        <f>IFERROR(__xludf.DUMMYFUNCTION("""COMPUTED_VALUE"""),"HTML/CSS")</f>
        <v>HTML/CSS</v>
      </c>
      <c r="D437" s="4" t="str">
        <f>IFERROR(__xludf.DUMMYFUNCTION("""COMPUTED_VALUE"""),"Java")</f>
        <v>Java</v>
      </c>
      <c r="E437" s="4" t="str">
        <f>IFERROR(__xludf.DUMMYFUNCTION("""COMPUTED_VALUE"""),"JavaScript")</f>
        <v>JavaScript</v>
      </c>
      <c r="F437" s="4" t="str">
        <f>IFERROR(__xludf.DUMMYFUNCTION("""COMPUTED_VALUE"""),"PHP")</f>
        <v>PHP</v>
      </c>
    </row>
    <row r="438">
      <c r="A438" s="3">
        <v>437.0</v>
      </c>
      <c r="B438" s="4" t="str">
        <f>IFERROR(__xludf.DUMMYFUNCTION("SPLIT(IMPORTRANGE!B438:B10437,"";"",0,1)"),"HTML/CSS")</f>
        <v>HTML/CSS</v>
      </c>
      <c r="C438" s="4" t="str">
        <f>IFERROR(__xludf.DUMMYFUNCTION("""COMPUTED_VALUE"""),"JavaScript")</f>
        <v>JavaScript</v>
      </c>
    </row>
    <row r="439">
      <c r="A439" s="3">
        <v>438.0</v>
      </c>
      <c r="B439" s="4" t="str">
        <f>IFERROR(__xludf.DUMMYFUNCTION("SPLIT(IMPORTRANGE!B439:B10438,"";"",0,1)"),"HTML/CSS")</f>
        <v>HTML/CSS</v>
      </c>
      <c r="C439" s="4" t="str">
        <f>IFERROR(__xludf.DUMMYFUNCTION("""COMPUTED_VALUE"""),"JavaScript")</f>
        <v>JavaScript</v>
      </c>
      <c r="D439" s="4" t="str">
        <f>IFERROR(__xludf.DUMMYFUNCTION("""COMPUTED_VALUE"""),"TypeScript")</f>
        <v>TypeScript</v>
      </c>
    </row>
    <row r="440">
      <c r="A440" s="3">
        <v>439.0</v>
      </c>
      <c r="B440" s="4" t="str">
        <f>IFERROR(__xludf.DUMMYFUNCTION("SPLIT(IMPORTRANGE!B440:B10439,"";"",0,1)"),"Bash/Shell/PowerShell")</f>
        <v>Bash/Shell/PowerShell</v>
      </c>
      <c r="C440" s="4" t="str">
        <f>IFERROR(__xludf.DUMMYFUNCTION("""COMPUTED_VALUE"""),"C")</f>
        <v>C</v>
      </c>
      <c r="D440" s="4" t="str">
        <f>IFERROR(__xludf.DUMMYFUNCTION("""COMPUTED_VALUE"""),"C++")</f>
        <v>C++</v>
      </c>
      <c r="E440" s="4" t="str">
        <f>IFERROR(__xludf.DUMMYFUNCTION("""COMPUTED_VALUE"""),"HTML/CSS")</f>
        <v>HTML/CSS</v>
      </c>
      <c r="F440" s="4" t="str">
        <f>IFERROR(__xludf.DUMMYFUNCTION("""COMPUTED_VALUE"""),"Python")</f>
        <v>Python</v>
      </c>
    </row>
    <row r="441">
      <c r="A441" s="3">
        <v>440.0</v>
      </c>
      <c r="B441" s="4" t="str">
        <f>IFERROR(__xludf.DUMMYFUNCTION("SPLIT(IMPORTRANGE!B441:B10440,"";"",0,1)"),"C#")</f>
        <v>C#</v>
      </c>
      <c r="C441" s="4" t="str">
        <f>IFERROR(__xludf.DUMMYFUNCTION("""COMPUTED_VALUE"""),"SQL")</f>
        <v>SQL</v>
      </c>
    </row>
    <row r="442">
      <c r="A442" s="3">
        <v>441.0</v>
      </c>
      <c r="B442" s="4" t="str">
        <f>IFERROR(__xludf.DUMMYFUNCTION("SPLIT(IMPORTRANGE!B442:B10441,"";"",0,1)"),"Bash/Shell/PowerShell")</f>
        <v>Bash/Shell/PowerShell</v>
      </c>
      <c r="C442" s="4" t="str">
        <f>IFERROR(__xludf.DUMMYFUNCTION("""COMPUTED_VALUE"""),"HTML/CSS")</f>
        <v>HTML/CSS</v>
      </c>
      <c r="D442" s="4" t="str">
        <f>IFERROR(__xludf.DUMMYFUNCTION("""COMPUTED_VALUE"""),"Java")</f>
        <v>Java</v>
      </c>
      <c r="E442" s="4" t="str">
        <f>IFERROR(__xludf.DUMMYFUNCTION("""COMPUTED_VALUE"""),"JavaScript")</f>
        <v>JavaScript</v>
      </c>
      <c r="F442" s="4" t="str">
        <f>IFERROR(__xludf.DUMMYFUNCTION("""COMPUTED_VALUE"""),"Python")</f>
        <v>Python</v>
      </c>
    </row>
    <row r="443">
      <c r="A443" s="3">
        <v>442.0</v>
      </c>
      <c r="B443" s="4" t="str">
        <f>IFERROR(__xludf.DUMMYFUNCTION("SPLIT(IMPORTRANGE!B443:B10442,"";"",0,1)"),"Bash/Shell/PowerShell")</f>
        <v>Bash/Shell/PowerShell</v>
      </c>
      <c r="C443" s="4" t="str">
        <f>IFERROR(__xludf.DUMMYFUNCTION("""COMPUTED_VALUE"""),"Java")</f>
        <v>Java</v>
      </c>
      <c r="D443" s="4" t="str">
        <f>IFERROR(__xludf.DUMMYFUNCTION("""COMPUTED_VALUE"""),"Python")</f>
        <v>Python</v>
      </c>
    </row>
    <row r="444">
      <c r="A444" s="3">
        <v>443.0</v>
      </c>
      <c r="B444" s="4" t="str">
        <f>IFERROR(__xludf.DUMMYFUNCTION("SPLIT(IMPORTRANGE!B444:B10443,"";"",0,1)"),"Bash/Shell/PowerShell")</f>
        <v>Bash/Shell/PowerShell</v>
      </c>
      <c r="C444" s="4" t="str">
        <f>IFERROR(__xludf.DUMMYFUNCTION("""COMPUTED_VALUE"""),"Java")</f>
        <v>Java</v>
      </c>
      <c r="D444" s="4" t="str">
        <f>IFERROR(__xludf.DUMMYFUNCTION("""COMPUTED_VALUE"""),"SQL")</f>
        <v>SQL</v>
      </c>
      <c r="E444" s="4" t="str">
        <f>IFERROR(__xludf.DUMMYFUNCTION("""COMPUTED_VALUE"""),"Other(s):")</f>
        <v>Other(s):</v>
      </c>
    </row>
    <row r="445">
      <c r="A445" s="3">
        <v>444.0</v>
      </c>
      <c r="B445" s="4" t="str">
        <f>IFERROR(__xludf.DUMMYFUNCTION("SPLIT(IMPORTRANGE!B445:B10444,"";"",0,1)"),"Bash/Shell/PowerShell")</f>
        <v>Bash/Shell/PowerShell</v>
      </c>
      <c r="C445" s="4" t="str">
        <f>IFERROR(__xludf.DUMMYFUNCTION("""COMPUTED_VALUE"""),"C#")</f>
        <v>C#</v>
      </c>
      <c r="D445" s="4" t="str">
        <f>IFERROR(__xludf.DUMMYFUNCTION("""COMPUTED_VALUE"""),"HTML/CSS")</f>
        <v>HTML/CSS</v>
      </c>
      <c r="E445" s="4" t="str">
        <f>IFERROR(__xludf.DUMMYFUNCTION("""COMPUTED_VALUE"""),"Java")</f>
        <v>Java</v>
      </c>
      <c r="F445" s="4" t="str">
        <f>IFERROR(__xludf.DUMMYFUNCTION("""COMPUTED_VALUE"""),"JavaScript")</f>
        <v>JavaScript</v>
      </c>
      <c r="G445" s="4" t="str">
        <f>IFERROR(__xludf.DUMMYFUNCTION("""COMPUTED_VALUE"""),"TypeScript")</f>
        <v>TypeScript</v>
      </c>
      <c r="H445" s="4" t="str">
        <f>IFERROR(__xludf.DUMMYFUNCTION("""COMPUTED_VALUE"""),"Other(s):")</f>
        <v>Other(s):</v>
      </c>
    </row>
    <row r="446">
      <c r="A446" s="3">
        <v>445.0</v>
      </c>
      <c r="B446" s="4" t="str">
        <f>IFERROR(__xludf.DUMMYFUNCTION("SPLIT(IMPORTRANGE!B446:B10445,"";"",0,1)"),"C#")</f>
        <v>C#</v>
      </c>
      <c r="C446" s="4" t="str">
        <f>IFERROR(__xludf.DUMMYFUNCTION("""COMPUTED_VALUE"""),"HTML/CSS")</f>
        <v>HTML/CSS</v>
      </c>
      <c r="D446" s="4" t="str">
        <f>IFERROR(__xludf.DUMMYFUNCTION("""COMPUTED_VALUE"""),"JavaScript")</f>
        <v>JavaScript</v>
      </c>
      <c r="E446" s="4" t="str">
        <f>IFERROR(__xludf.DUMMYFUNCTION("""COMPUTED_VALUE"""),"TypeScript")</f>
        <v>TypeScript</v>
      </c>
    </row>
    <row r="447">
      <c r="A447" s="3">
        <v>446.0</v>
      </c>
      <c r="B447" s="4" t="str">
        <f>IFERROR(__xludf.DUMMYFUNCTION("SPLIT(IMPORTRANGE!B447:B10446,"";"",0,1)"),"Bash/Shell/PowerShell")</f>
        <v>Bash/Shell/PowerShell</v>
      </c>
      <c r="C447" s="4" t="str">
        <f>IFERROR(__xludf.DUMMYFUNCTION("""COMPUTED_VALUE"""),"C")</f>
        <v>C</v>
      </c>
      <c r="D447" s="4" t="str">
        <f>IFERROR(__xludf.DUMMYFUNCTION("""COMPUTED_VALUE"""),"C++")</f>
        <v>C++</v>
      </c>
      <c r="E447" s="4" t="str">
        <f>IFERROR(__xludf.DUMMYFUNCTION("""COMPUTED_VALUE"""),"C#")</f>
        <v>C#</v>
      </c>
      <c r="F447" s="4" t="str">
        <f>IFERROR(__xludf.DUMMYFUNCTION("""COMPUTED_VALUE"""),"Java")</f>
        <v>Java</v>
      </c>
      <c r="G447" s="4" t="str">
        <f>IFERROR(__xludf.DUMMYFUNCTION("""COMPUTED_VALUE"""),"Python")</f>
        <v>Python</v>
      </c>
      <c r="H447" s="4" t="str">
        <f>IFERROR(__xludf.DUMMYFUNCTION("""COMPUTED_VALUE"""),"Rust")</f>
        <v>Rust</v>
      </c>
    </row>
    <row r="448">
      <c r="A448" s="3">
        <v>447.0</v>
      </c>
      <c r="B448" s="4" t="str">
        <f>IFERROR(__xludf.DUMMYFUNCTION("SPLIT(IMPORTRANGE!B448:B10447,"";"",0,1)"),"SQL")</f>
        <v>SQL</v>
      </c>
      <c r="C448" s="4" t="str">
        <f>IFERROR(__xludf.DUMMYFUNCTION("""COMPUTED_VALUE"""),"VBA")</f>
        <v>VBA</v>
      </c>
    </row>
    <row r="449">
      <c r="A449" s="3">
        <v>448.0</v>
      </c>
      <c r="B449" s="4" t="str">
        <f>IFERROR(__xludf.DUMMYFUNCTION("SPLIT(IMPORTRANGE!B449:B10448,"";"",0,1)"),"C++")</f>
        <v>C++</v>
      </c>
      <c r="C449" s="4" t="str">
        <f>IFERROR(__xludf.DUMMYFUNCTION("""COMPUTED_VALUE"""),"C#")</f>
        <v>C#</v>
      </c>
      <c r="D449" s="4" t="str">
        <f>IFERROR(__xludf.DUMMYFUNCTION("""COMPUTED_VALUE"""),"SQL")</f>
        <v>SQL</v>
      </c>
    </row>
    <row r="450">
      <c r="A450" s="3">
        <v>449.0</v>
      </c>
      <c r="B450" s="4" t="str">
        <f>IFERROR(__xludf.DUMMYFUNCTION("SPLIT(IMPORTRANGE!B450:B10449,"";"",0,1)"),"Bash/Shell/PowerShell")</f>
        <v>Bash/Shell/PowerShell</v>
      </c>
      <c r="C450" s="4" t="str">
        <f>IFERROR(__xludf.DUMMYFUNCTION("""COMPUTED_VALUE"""),"Elixir")</f>
        <v>Elixir</v>
      </c>
      <c r="D450" s="4" t="str">
        <f>IFERROR(__xludf.DUMMYFUNCTION("""COMPUTED_VALUE"""),"HTML/CSS")</f>
        <v>HTML/CSS</v>
      </c>
      <c r="E450" s="4" t="str">
        <f>IFERROR(__xludf.DUMMYFUNCTION("""COMPUTED_VALUE"""),"JavaScript")</f>
        <v>JavaScript</v>
      </c>
      <c r="F450" s="4" t="str">
        <f>IFERROR(__xludf.DUMMYFUNCTION("""COMPUTED_VALUE"""),"Ruby")</f>
        <v>Ruby</v>
      </c>
      <c r="G450" s="4" t="str">
        <f>IFERROR(__xludf.DUMMYFUNCTION("""COMPUTED_VALUE"""),"SQL")</f>
        <v>SQL</v>
      </c>
      <c r="H450" s="4" t="str">
        <f>IFERROR(__xludf.DUMMYFUNCTION("""COMPUTED_VALUE"""),"Other(s):")</f>
        <v>Other(s):</v>
      </c>
    </row>
    <row r="451">
      <c r="A451" s="3">
        <v>450.0</v>
      </c>
      <c r="B451" s="4" t="str">
        <f>IFERROR(__xludf.DUMMYFUNCTION("SPLIT(IMPORTRANGE!B451:B10450,"";"",0,1)"),"C++")</f>
        <v>C++</v>
      </c>
      <c r="C451" s="4" t="str">
        <f>IFERROR(__xludf.DUMMYFUNCTION("""COMPUTED_VALUE"""),"Python")</f>
        <v>Python</v>
      </c>
      <c r="D451" s="4" t="str">
        <f>IFERROR(__xludf.DUMMYFUNCTION("""COMPUTED_VALUE"""),"Ruby")</f>
        <v>Ruby</v>
      </c>
    </row>
    <row r="452">
      <c r="A452" s="3">
        <v>451.0</v>
      </c>
      <c r="B452" s="4" t="str">
        <f>IFERROR(__xludf.DUMMYFUNCTION("SPLIT(IMPORTRANGE!B452:B10451,"";"",0,1)"),"Bash/Shell/PowerShell")</f>
        <v>Bash/Shell/PowerShell</v>
      </c>
      <c r="C452" s="4" t="str">
        <f>IFERROR(__xludf.DUMMYFUNCTION("""COMPUTED_VALUE"""),"JavaScript")</f>
        <v>JavaScript</v>
      </c>
      <c r="D452" s="4" t="str">
        <f>IFERROR(__xludf.DUMMYFUNCTION("""COMPUTED_VALUE"""),"Python")</f>
        <v>Python</v>
      </c>
      <c r="E452" s="4" t="str">
        <f>IFERROR(__xludf.DUMMYFUNCTION("""COMPUTED_VALUE"""),"SQL")</f>
        <v>SQL</v>
      </c>
    </row>
    <row r="453">
      <c r="A453" s="3">
        <v>452.0</v>
      </c>
      <c r="B453" s="4" t="str">
        <f>IFERROR(__xludf.DUMMYFUNCTION("SPLIT(IMPORTRANGE!B453:B10452,"";"",0,1)"),"HTML/CSS")</f>
        <v>HTML/CSS</v>
      </c>
      <c r="C453" s="4" t="str">
        <f>IFERROR(__xludf.DUMMYFUNCTION("""COMPUTED_VALUE"""),"JavaScript")</f>
        <v>JavaScript</v>
      </c>
    </row>
    <row r="454">
      <c r="A454" s="3">
        <v>453.0</v>
      </c>
      <c r="B454" s="4" t="str">
        <f>IFERROR(__xludf.DUMMYFUNCTION("SPLIT(IMPORTRANGE!B454:B10453,"";"",0,1)"),"Assembly")</f>
        <v>Assembly</v>
      </c>
      <c r="C454" s="4" t="str">
        <f>IFERROR(__xludf.DUMMYFUNCTION("""COMPUTED_VALUE"""),"C")</f>
        <v>C</v>
      </c>
      <c r="D454" s="4" t="str">
        <f>IFERROR(__xludf.DUMMYFUNCTION("""COMPUTED_VALUE"""),"Python")</f>
        <v>Python</v>
      </c>
      <c r="E454" s="4" t="str">
        <f>IFERROR(__xludf.DUMMYFUNCTION("""COMPUTED_VALUE"""),"Rust")</f>
        <v>Rust</v>
      </c>
    </row>
    <row r="455">
      <c r="A455" s="3">
        <v>454.0</v>
      </c>
      <c r="B455" s="4" t="str">
        <f>IFERROR(__xludf.DUMMYFUNCTION("SPLIT(IMPORTRANGE!B455:B10454,"";"",0,1)"),"C#")</f>
        <v>C#</v>
      </c>
      <c r="C455" s="4" t="str">
        <f>IFERROR(__xludf.DUMMYFUNCTION("""COMPUTED_VALUE"""),"SQL")</f>
        <v>SQL</v>
      </c>
    </row>
    <row r="456">
      <c r="A456" s="3">
        <v>455.0</v>
      </c>
      <c r="B456" s="4" t="str">
        <f>IFERROR(__xludf.DUMMYFUNCTION("SPLIT(IMPORTRANGE!B456:B10455,"";"",0,1)"),"Bash/Shell/PowerShell")</f>
        <v>Bash/Shell/PowerShell</v>
      </c>
      <c r="C456" s="4" t="str">
        <f>IFERROR(__xludf.DUMMYFUNCTION("""COMPUTED_VALUE"""),"C#")</f>
        <v>C#</v>
      </c>
      <c r="D456" s="4" t="str">
        <f>IFERROR(__xludf.DUMMYFUNCTION("""COMPUTED_VALUE"""),"HTML/CSS")</f>
        <v>HTML/CSS</v>
      </c>
      <c r="E456" s="4" t="str">
        <f>IFERROR(__xludf.DUMMYFUNCTION("""COMPUTED_VALUE"""),"JavaScript")</f>
        <v>JavaScript</v>
      </c>
      <c r="F456" s="4" t="str">
        <f>IFERROR(__xludf.DUMMYFUNCTION("""COMPUTED_VALUE"""),"PHP")</f>
        <v>PHP</v>
      </c>
      <c r="G456" s="4" t="str">
        <f>IFERROR(__xludf.DUMMYFUNCTION("""COMPUTED_VALUE"""),"Python")</f>
        <v>Python</v>
      </c>
    </row>
    <row r="457">
      <c r="A457" s="3">
        <v>456.0</v>
      </c>
      <c r="B457" s="4" t="str">
        <f>IFERROR(__xludf.DUMMYFUNCTION("SPLIT(IMPORTRANGE!B457:B10456,"";"",0,1)"),"HTML/CSS")</f>
        <v>HTML/CSS</v>
      </c>
      <c r="C457" s="4" t="str">
        <f>IFERROR(__xludf.DUMMYFUNCTION("""COMPUTED_VALUE"""),"JavaScript")</f>
        <v>JavaScript</v>
      </c>
      <c r="D457" s="4" t="str">
        <f>IFERROR(__xludf.DUMMYFUNCTION("""COMPUTED_VALUE"""),"PHP")</f>
        <v>PHP</v>
      </c>
      <c r="E457" s="4" t="str">
        <f>IFERROR(__xludf.DUMMYFUNCTION("""COMPUTED_VALUE"""),"SQL")</f>
        <v>SQL</v>
      </c>
    </row>
    <row r="458">
      <c r="A458" s="3">
        <v>457.0</v>
      </c>
      <c r="B458" s="4" t="str">
        <f>IFERROR(__xludf.DUMMYFUNCTION("SPLIT(IMPORTRANGE!B458:B10457,"";"",0,1)"),"Bash/Shell/PowerShell")</f>
        <v>Bash/Shell/PowerShell</v>
      </c>
      <c r="C458" s="4" t="str">
        <f>IFERROR(__xludf.DUMMYFUNCTION("""COMPUTED_VALUE"""),"C#")</f>
        <v>C#</v>
      </c>
      <c r="D458" s="4" t="str">
        <f>IFERROR(__xludf.DUMMYFUNCTION("""COMPUTED_VALUE"""),"HTML/CSS")</f>
        <v>HTML/CSS</v>
      </c>
      <c r="E458" s="4" t="str">
        <f>IFERROR(__xludf.DUMMYFUNCTION("""COMPUTED_VALUE"""),"JavaScript")</f>
        <v>JavaScript</v>
      </c>
      <c r="F458" s="4" t="str">
        <f>IFERROR(__xludf.DUMMYFUNCTION("""COMPUTED_VALUE"""),"Python")</f>
        <v>Python</v>
      </c>
      <c r="G458" s="4" t="str">
        <f>IFERROR(__xludf.DUMMYFUNCTION("""COMPUTED_VALUE"""),"SQL")</f>
        <v>SQL</v>
      </c>
    </row>
    <row r="459">
      <c r="A459" s="3">
        <v>458.0</v>
      </c>
      <c r="B459" s="4" t="str">
        <f>IFERROR(__xludf.DUMMYFUNCTION("SPLIT(IMPORTRANGE!B459:B10458,"";"",0,1)"),"HTML/CSS")</f>
        <v>HTML/CSS</v>
      </c>
      <c r="C459" s="4" t="str">
        <f>IFERROR(__xludf.DUMMYFUNCTION("""COMPUTED_VALUE"""),"Java")</f>
        <v>Java</v>
      </c>
      <c r="D459" s="4" t="str">
        <f>IFERROR(__xludf.DUMMYFUNCTION("""COMPUTED_VALUE"""),"JavaScript")</f>
        <v>JavaScript</v>
      </c>
      <c r="E459" s="4" t="str">
        <f>IFERROR(__xludf.DUMMYFUNCTION("""COMPUTED_VALUE"""),"PHP")</f>
        <v>PHP</v>
      </c>
      <c r="F459" s="4" t="str">
        <f>IFERROR(__xludf.DUMMYFUNCTION("""COMPUTED_VALUE"""),"SQL")</f>
        <v>SQL</v>
      </c>
      <c r="G459" s="4" t="str">
        <f>IFERROR(__xludf.DUMMYFUNCTION("""COMPUTED_VALUE"""),"Other(s):")</f>
        <v>Other(s):</v>
      </c>
    </row>
    <row r="460">
      <c r="A460" s="3">
        <v>459.0</v>
      </c>
      <c r="B460" s="4" t="str">
        <f>IFERROR(__xludf.DUMMYFUNCTION("SPLIT(IMPORTRANGE!B460:B10459,"";"",0,1)"),"C")</f>
        <v>C</v>
      </c>
      <c r="C460" s="4" t="str">
        <f>IFERROR(__xludf.DUMMYFUNCTION("""COMPUTED_VALUE"""),"Python")</f>
        <v>Python</v>
      </c>
    </row>
    <row r="461">
      <c r="A461" s="3">
        <v>460.0</v>
      </c>
      <c r="B461" s="4" t="str">
        <f>IFERROR(__xludf.DUMMYFUNCTION("SPLIT(IMPORTRANGE!B461:B10460,"";"",0,1)"),"Bash/Shell/PowerShell")</f>
        <v>Bash/Shell/PowerShell</v>
      </c>
      <c r="C461" s="4" t="str">
        <f>IFERROR(__xludf.DUMMYFUNCTION("""COMPUTED_VALUE"""),"C#")</f>
        <v>C#</v>
      </c>
      <c r="D461" s="4" t="str">
        <f>IFERROR(__xludf.DUMMYFUNCTION("""COMPUTED_VALUE"""),"HTML/CSS")</f>
        <v>HTML/CSS</v>
      </c>
      <c r="E461" s="4" t="str">
        <f>IFERROR(__xludf.DUMMYFUNCTION("""COMPUTED_VALUE"""),"JavaScript")</f>
        <v>JavaScript</v>
      </c>
      <c r="F461" s="4" t="str">
        <f>IFERROR(__xludf.DUMMYFUNCTION("""COMPUTED_VALUE"""),"SQL")</f>
        <v>SQL</v>
      </c>
      <c r="G461" s="4" t="str">
        <f>IFERROR(__xludf.DUMMYFUNCTION("""COMPUTED_VALUE"""),"TypeScript")</f>
        <v>TypeScript</v>
      </c>
    </row>
    <row r="462">
      <c r="A462" s="3">
        <v>461.0</v>
      </c>
      <c r="B462" s="4" t="str">
        <f>IFERROR(__xludf.DUMMYFUNCTION("SPLIT(IMPORTRANGE!B462:B10461,"";"",0,1)"),"HTML/CSS")</f>
        <v>HTML/CSS</v>
      </c>
      <c r="C462" s="4" t="str">
        <f>IFERROR(__xludf.DUMMYFUNCTION("""COMPUTED_VALUE"""),"JavaScript")</f>
        <v>JavaScript</v>
      </c>
      <c r="D462" s="4" t="str">
        <f>IFERROR(__xludf.DUMMYFUNCTION("""COMPUTED_VALUE"""),"TypeScript")</f>
        <v>TypeScript</v>
      </c>
    </row>
    <row r="463">
      <c r="A463" s="3">
        <v>462.0</v>
      </c>
      <c r="B463" s="4" t="str">
        <f>IFERROR(__xludf.DUMMYFUNCTION("SPLIT(IMPORTRANGE!B463:B10462,"";"",0,1)"),"Java")</f>
        <v>Java</v>
      </c>
      <c r="C463" s="4" t="str">
        <f>IFERROR(__xludf.DUMMYFUNCTION("""COMPUTED_VALUE"""),"Kotlin")</f>
        <v>Kotlin</v>
      </c>
      <c r="D463" s="4" t="str">
        <f>IFERROR(__xludf.DUMMYFUNCTION("""COMPUTED_VALUE"""),"Python")</f>
        <v>Python</v>
      </c>
      <c r="E463" s="4" t="str">
        <f>IFERROR(__xludf.DUMMYFUNCTION("""COMPUTED_VALUE"""),"SQL")</f>
        <v>SQL</v>
      </c>
    </row>
    <row r="464">
      <c r="A464" s="3">
        <v>463.0</v>
      </c>
      <c r="B464" s="4" t="str">
        <f>IFERROR(__xludf.DUMMYFUNCTION("SPLIT(IMPORTRANGE!B464:B10463,"";"",0,1)"),"Bash/Shell/PowerShell")</f>
        <v>Bash/Shell/PowerShell</v>
      </c>
      <c r="C464" s="4" t="str">
        <f>IFERROR(__xludf.DUMMYFUNCTION("""COMPUTED_VALUE"""),"C#")</f>
        <v>C#</v>
      </c>
      <c r="D464" s="4" t="str">
        <f>IFERROR(__xludf.DUMMYFUNCTION("""COMPUTED_VALUE"""),"HTML/CSS")</f>
        <v>HTML/CSS</v>
      </c>
      <c r="E464" s="4" t="str">
        <f>IFERROR(__xludf.DUMMYFUNCTION("""COMPUTED_VALUE"""),"Java")</f>
        <v>Java</v>
      </c>
      <c r="F464" s="4" t="str">
        <f>IFERROR(__xludf.DUMMYFUNCTION("""COMPUTED_VALUE"""),"JavaScript")</f>
        <v>JavaScript</v>
      </c>
      <c r="G464" s="4" t="str">
        <f>IFERROR(__xludf.DUMMYFUNCTION("""COMPUTED_VALUE"""),"Kotlin")</f>
        <v>Kotlin</v>
      </c>
      <c r="H464" s="4" t="str">
        <f>IFERROR(__xludf.DUMMYFUNCTION("""COMPUTED_VALUE"""),"SQL")</f>
        <v>SQL</v>
      </c>
      <c r="I464" s="4" t="str">
        <f>IFERROR(__xludf.DUMMYFUNCTION("""COMPUTED_VALUE"""),"Other(s):")</f>
        <v>Other(s):</v>
      </c>
    </row>
    <row r="465">
      <c r="A465" s="3">
        <v>464.0</v>
      </c>
      <c r="B465" s="4" t="str">
        <f>IFERROR(__xludf.DUMMYFUNCTION("SPLIT(IMPORTRANGE!B465:B10464,"";"",0,1)"),"Bash/Shell/PowerShell")</f>
        <v>Bash/Shell/PowerShell</v>
      </c>
      <c r="C465" s="4" t="str">
        <f>IFERROR(__xludf.DUMMYFUNCTION("""COMPUTED_VALUE"""),"JavaScript")</f>
        <v>JavaScript</v>
      </c>
      <c r="D465" s="4" t="str">
        <f>IFERROR(__xludf.DUMMYFUNCTION("""COMPUTED_VALUE"""),"PHP")</f>
        <v>PHP</v>
      </c>
      <c r="E465" s="4" t="str">
        <f>IFERROR(__xludf.DUMMYFUNCTION("""COMPUTED_VALUE"""),"SQL")</f>
        <v>SQL</v>
      </c>
    </row>
    <row r="466">
      <c r="A466" s="3">
        <v>465.0</v>
      </c>
      <c r="B466" s="4" t="str">
        <f>IFERROR(__xludf.DUMMYFUNCTION("SPLIT(IMPORTRANGE!B466:B10465,"";"",0,1)"),"HTML/CSS")</f>
        <v>HTML/CSS</v>
      </c>
      <c r="C466" s="4" t="str">
        <f>IFERROR(__xludf.DUMMYFUNCTION("""COMPUTED_VALUE"""),"Java")</f>
        <v>Java</v>
      </c>
      <c r="D466" s="4" t="str">
        <f>IFERROR(__xludf.DUMMYFUNCTION("""COMPUTED_VALUE"""),"JavaScript")</f>
        <v>JavaScript</v>
      </c>
      <c r="E466" s="4" t="str">
        <f>IFERROR(__xludf.DUMMYFUNCTION("""COMPUTED_VALUE"""),"PHP")</f>
        <v>PHP</v>
      </c>
      <c r="F466" s="4" t="str">
        <f>IFERROR(__xludf.DUMMYFUNCTION("""COMPUTED_VALUE"""),"SQL")</f>
        <v>SQL</v>
      </c>
      <c r="G466" s="4" t="str">
        <f>IFERROR(__xludf.DUMMYFUNCTION("""COMPUTED_VALUE"""),"TypeScript")</f>
        <v>TypeScript</v>
      </c>
      <c r="H466" s="4" t="str">
        <f>IFERROR(__xludf.DUMMYFUNCTION("""COMPUTED_VALUE"""),"Other(s):")</f>
        <v>Other(s):</v>
      </c>
    </row>
    <row r="467">
      <c r="A467" s="3">
        <v>466.0</v>
      </c>
      <c r="B467" s="4" t="str">
        <f>IFERROR(__xludf.DUMMYFUNCTION("SPLIT(IMPORTRANGE!B467:B10466,"";"",0,1)"),"Java")</f>
        <v>Java</v>
      </c>
      <c r="C467" s="4" t="str">
        <f>IFERROR(__xludf.DUMMYFUNCTION("""COMPUTED_VALUE"""),"JavaScript")</f>
        <v>JavaScript</v>
      </c>
    </row>
    <row r="468">
      <c r="A468" s="3">
        <v>467.0</v>
      </c>
      <c r="B468" s="4" t="str">
        <f>IFERROR(__xludf.DUMMYFUNCTION("SPLIT(IMPORTRANGE!B468:B10467,"";"",0,1)"),"HTML/CSS")</f>
        <v>HTML/CSS</v>
      </c>
      <c r="C468" s="4" t="str">
        <f>IFERROR(__xludf.DUMMYFUNCTION("""COMPUTED_VALUE"""),"JavaScript")</f>
        <v>JavaScript</v>
      </c>
      <c r="D468" s="4" t="str">
        <f>IFERROR(__xludf.DUMMYFUNCTION("""COMPUTED_VALUE"""),"PHP")</f>
        <v>PHP</v>
      </c>
      <c r="E468" s="4" t="str">
        <f>IFERROR(__xludf.DUMMYFUNCTION("""COMPUTED_VALUE"""),"Python")</f>
        <v>Python</v>
      </c>
      <c r="F468" s="4" t="str">
        <f>IFERROR(__xludf.DUMMYFUNCTION("""COMPUTED_VALUE"""),"SQL")</f>
        <v>SQL</v>
      </c>
    </row>
    <row r="469">
      <c r="A469" s="3">
        <v>468.0</v>
      </c>
      <c r="B469" s="4" t="str">
        <f>IFERROR(__xludf.DUMMYFUNCTION("SPLIT(IMPORTRANGE!B469:B10468,"";"",0,1)"),"C#")</f>
        <v>C#</v>
      </c>
      <c r="C469" s="4" t="str">
        <f>IFERROR(__xludf.DUMMYFUNCTION("""COMPUTED_VALUE"""),"JavaScript")</f>
        <v>JavaScript</v>
      </c>
    </row>
    <row r="470">
      <c r="A470" s="3">
        <v>469.0</v>
      </c>
      <c r="B470" s="4" t="str">
        <f>IFERROR(__xludf.DUMMYFUNCTION("SPLIT(IMPORTRANGE!B470:B10469,"";"",0,1)"),"Java")</f>
        <v>Java</v>
      </c>
      <c r="C470" s="4" t="str">
        <f>IFERROR(__xludf.DUMMYFUNCTION("""COMPUTED_VALUE"""),"JavaScript")</f>
        <v>JavaScript</v>
      </c>
      <c r="D470" s="4" t="str">
        <f>IFERROR(__xludf.DUMMYFUNCTION("""COMPUTED_VALUE"""),"Other(s):")</f>
        <v>Other(s):</v>
      </c>
    </row>
    <row r="471">
      <c r="A471" s="3">
        <v>470.0</v>
      </c>
      <c r="B471" s="4" t="str">
        <f>IFERROR(__xludf.DUMMYFUNCTION("SPLIT(IMPORTRANGE!B471:B10470,"";"",0,1)"),"C#")</f>
        <v>C#</v>
      </c>
      <c r="C471" s="4" t="str">
        <f>IFERROR(__xludf.DUMMYFUNCTION("""COMPUTED_VALUE"""),"HTML/CSS")</f>
        <v>HTML/CSS</v>
      </c>
      <c r="D471" s="4" t="str">
        <f>IFERROR(__xludf.DUMMYFUNCTION("""COMPUTED_VALUE"""),"JavaScript")</f>
        <v>JavaScript</v>
      </c>
      <c r="E471" s="4" t="str">
        <f>IFERROR(__xludf.DUMMYFUNCTION("""COMPUTED_VALUE"""),"PHP")</f>
        <v>PHP</v>
      </c>
      <c r="F471" s="4" t="str">
        <f>IFERROR(__xludf.DUMMYFUNCTION("""COMPUTED_VALUE"""),"TypeScript")</f>
        <v>TypeScript</v>
      </c>
    </row>
    <row r="472">
      <c r="A472" s="3">
        <v>471.0</v>
      </c>
      <c r="B472" s="4" t="str">
        <f>IFERROR(__xludf.DUMMYFUNCTION("SPLIT(IMPORTRANGE!B472:B10471,"";"",0,1)"),"HTML/CSS")</f>
        <v>HTML/CSS</v>
      </c>
      <c r="C472" s="4" t="str">
        <f>IFERROR(__xludf.DUMMYFUNCTION("""COMPUTED_VALUE"""),"JavaScript")</f>
        <v>JavaScript</v>
      </c>
      <c r="D472" s="4" t="str">
        <f>IFERROR(__xludf.DUMMYFUNCTION("""COMPUTED_VALUE"""),"PHP")</f>
        <v>PHP</v>
      </c>
      <c r="E472" s="4" t="str">
        <f>IFERROR(__xludf.DUMMYFUNCTION("""COMPUTED_VALUE"""),"Scala")</f>
        <v>Scala</v>
      </c>
    </row>
    <row r="473">
      <c r="A473" s="3">
        <v>472.0</v>
      </c>
      <c r="B473" s="4" t="str">
        <f>IFERROR(__xludf.DUMMYFUNCTION("SPLIT(IMPORTRANGE!B473:B10472,"";"",0,1)"),"Bash/Shell/PowerShell")</f>
        <v>Bash/Shell/PowerShell</v>
      </c>
      <c r="C473" s="4" t="str">
        <f>IFERROR(__xludf.DUMMYFUNCTION("""COMPUTED_VALUE"""),"HTML/CSS")</f>
        <v>HTML/CSS</v>
      </c>
      <c r="D473" s="4" t="str">
        <f>IFERROR(__xludf.DUMMYFUNCTION("""COMPUTED_VALUE"""),"JavaScript")</f>
        <v>JavaScript</v>
      </c>
      <c r="E473" s="4" t="str">
        <f>IFERROR(__xludf.DUMMYFUNCTION("""COMPUTED_VALUE"""),"PHP")</f>
        <v>PHP</v>
      </c>
      <c r="F473" s="4" t="str">
        <f>IFERROR(__xludf.DUMMYFUNCTION("""COMPUTED_VALUE"""),"SQL")</f>
        <v>SQL</v>
      </c>
      <c r="G473" s="4" t="str">
        <f>IFERROR(__xludf.DUMMYFUNCTION("""COMPUTED_VALUE"""),"TypeScript")</f>
        <v>TypeScript</v>
      </c>
    </row>
    <row r="474">
      <c r="A474" s="3">
        <v>473.0</v>
      </c>
      <c r="B474" s="4" t="str">
        <f>IFERROR(__xludf.DUMMYFUNCTION("SPLIT(IMPORTRANGE!B474:B10473,"";"",0,1)"),"C++")</f>
        <v>C++</v>
      </c>
      <c r="C474" s="4" t="str">
        <f>IFERROR(__xludf.DUMMYFUNCTION("""COMPUTED_VALUE"""),"HTML/CSS")</f>
        <v>HTML/CSS</v>
      </c>
      <c r="D474" s="4" t="str">
        <f>IFERROR(__xludf.DUMMYFUNCTION("""COMPUTED_VALUE"""),"JavaScript")</f>
        <v>JavaScript</v>
      </c>
      <c r="E474" s="4" t="str">
        <f>IFERROR(__xludf.DUMMYFUNCTION("""COMPUTED_VALUE"""),"PHP")</f>
        <v>PHP</v>
      </c>
      <c r="F474" s="4" t="str">
        <f>IFERROR(__xludf.DUMMYFUNCTION("""COMPUTED_VALUE"""),"Python")</f>
        <v>Python</v>
      </c>
      <c r="G474" s="4" t="str">
        <f>IFERROR(__xludf.DUMMYFUNCTION("""COMPUTED_VALUE"""),"Ruby")</f>
        <v>Ruby</v>
      </c>
      <c r="H474" s="4" t="str">
        <f>IFERROR(__xludf.DUMMYFUNCTION("""COMPUTED_VALUE"""),"SQL")</f>
        <v>SQL</v>
      </c>
    </row>
    <row r="475">
      <c r="A475" s="3">
        <v>474.0</v>
      </c>
      <c r="B475" s="4" t="str">
        <f>IFERROR(__xludf.DUMMYFUNCTION("SPLIT(IMPORTRANGE!B475:B10474,"";"",0,1)"),"C#")</f>
        <v>C#</v>
      </c>
      <c r="C475" s="4" t="str">
        <f>IFERROR(__xludf.DUMMYFUNCTION("""COMPUTED_VALUE"""),"HTML/CSS")</f>
        <v>HTML/CSS</v>
      </c>
      <c r="D475" s="4" t="str">
        <f>IFERROR(__xludf.DUMMYFUNCTION("""COMPUTED_VALUE"""),"JavaScript")</f>
        <v>JavaScript</v>
      </c>
      <c r="E475" s="4" t="str">
        <f>IFERROR(__xludf.DUMMYFUNCTION("""COMPUTED_VALUE"""),"SQL")</f>
        <v>SQL</v>
      </c>
      <c r="F475" s="4" t="str">
        <f>IFERROR(__xludf.DUMMYFUNCTION("""COMPUTED_VALUE"""),"Other(s):")</f>
        <v>Other(s):</v>
      </c>
    </row>
    <row r="476">
      <c r="A476" s="3">
        <v>475.0</v>
      </c>
      <c r="B476" s="4" t="str">
        <f>IFERROR(__xludf.DUMMYFUNCTION("SPLIT(IMPORTRANGE!B476:B10475,"";"",0,1)"),"C")</f>
        <v>C</v>
      </c>
      <c r="C476" s="4" t="str">
        <f>IFERROR(__xludf.DUMMYFUNCTION("""COMPUTED_VALUE"""),"C++")</f>
        <v>C++</v>
      </c>
      <c r="D476" s="4" t="str">
        <f>IFERROR(__xludf.DUMMYFUNCTION("""COMPUTED_VALUE"""),"Dart")</f>
        <v>Dart</v>
      </c>
      <c r="E476" s="4" t="str">
        <f>IFERROR(__xludf.DUMMYFUNCTION("""COMPUTED_VALUE"""),"Java")</f>
        <v>Java</v>
      </c>
      <c r="F476" s="4" t="str">
        <f>IFERROR(__xludf.DUMMYFUNCTION("""COMPUTED_VALUE"""),"Python")</f>
        <v>Python</v>
      </c>
    </row>
    <row r="477">
      <c r="A477" s="3">
        <v>476.0</v>
      </c>
      <c r="B477" s="4" t="str">
        <f>IFERROR(__xludf.DUMMYFUNCTION("SPLIT(IMPORTRANGE!B477:B10476,"";"",0,1)"),"Bash/Shell/PowerShell")</f>
        <v>Bash/Shell/PowerShell</v>
      </c>
      <c r="C477" s="4" t="str">
        <f>IFERROR(__xludf.DUMMYFUNCTION("""COMPUTED_VALUE"""),"Kotlin")</f>
        <v>Kotlin</v>
      </c>
    </row>
    <row r="478">
      <c r="A478" s="3">
        <v>477.0</v>
      </c>
      <c r="B478" s="4" t="str">
        <f>IFERROR(__xludf.DUMMYFUNCTION("SPLIT(IMPORTRANGE!B478:B10477,"";"",0,1)"),"Bash/Shell/PowerShell")</f>
        <v>Bash/Shell/PowerShell</v>
      </c>
      <c r="C478" s="4" t="str">
        <f>IFERROR(__xludf.DUMMYFUNCTION("""COMPUTED_VALUE"""),"HTML/CSS")</f>
        <v>HTML/CSS</v>
      </c>
      <c r="D478" s="4" t="str">
        <f>IFERROR(__xludf.DUMMYFUNCTION("""COMPUTED_VALUE"""),"PHP")</f>
        <v>PHP</v>
      </c>
    </row>
    <row r="479">
      <c r="A479" s="3">
        <v>478.0</v>
      </c>
      <c r="B479" s="4" t="str">
        <f>IFERROR(__xludf.DUMMYFUNCTION("SPLIT(IMPORTRANGE!B479:B10478,"";"",0,1)"),"Bash/Shell/PowerShell")</f>
        <v>Bash/Shell/PowerShell</v>
      </c>
      <c r="C479" s="4" t="str">
        <f>IFERROR(__xludf.DUMMYFUNCTION("""COMPUTED_VALUE"""),"C#")</f>
        <v>C#</v>
      </c>
      <c r="D479" s="4" t="str">
        <f>IFERROR(__xludf.DUMMYFUNCTION("""COMPUTED_VALUE"""),"HTML/CSS")</f>
        <v>HTML/CSS</v>
      </c>
      <c r="E479" s="4" t="str">
        <f>IFERROR(__xludf.DUMMYFUNCTION("""COMPUTED_VALUE"""),"Java")</f>
        <v>Java</v>
      </c>
      <c r="F479" s="4" t="str">
        <f>IFERROR(__xludf.DUMMYFUNCTION("""COMPUTED_VALUE"""),"JavaScript")</f>
        <v>JavaScript</v>
      </c>
      <c r="G479" s="4" t="str">
        <f>IFERROR(__xludf.DUMMYFUNCTION("""COMPUTED_VALUE"""),"PHP")</f>
        <v>PHP</v>
      </c>
      <c r="H479" s="4" t="str">
        <f>IFERROR(__xludf.DUMMYFUNCTION("""COMPUTED_VALUE"""),"Python")</f>
        <v>Python</v>
      </c>
      <c r="I479" s="4" t="str">
        <f>IFERROR(__xludf.DUMMYFUNCTION("""COMPUTED_VALUE"""),"SQL")</f>
        <v>SQL</v>
      </c>
    </row>
    <row r="480">
      <c r="A480" s="3">
        <v>479.0</v>
      </c>
      <c r="B480" s="4" t="str">
        <f>IFERROR(__xludf.DUMMYFUNCTION("SPLIT(IMPORTRANGE!B480:B10479,"";"",0,1)"),"HTML/CSS")</f>
        <v>HTML/CSS</v>
      </c>
      <c r="C480" s="4" t="str">
        <f>IFERROR(__xludf.DUMMYFUNCTION("""COMPUTED_VALUE"""),"Java")</f>
        <v>Java</v>
      </c>
      <c r="D480" s="4" t="str">
        <f>IFERROR(__xludf.DUMMYFUNCTION("""COMPUTED_VALUE"""),"PHP")</f>
        <v>PHP</v>
      </c>
      <c r="E480" s="4" t="str">
        <f>IFERROR(__xludf.DUMMYFUNCTION("""COMPUTED_VALUE"""),"Python")</f>
        <v>Python</v>
      </c>
      <c r="F480" s="4" t="str">
        <f>IFERROR(__xludf.DUMMYFUNCTION("""COMPUTED_VALUE"""),"SQL")</f>
        <v>SQL</v>
      </c>
    </row>
    <row r="481">
      <c r="A481" s="3">
        <v>480.0</v>
      </c>
      <c r="B481" s="4" t="str">
        <f>IFERROR(__xludf.DUMMYFUNCTION("SPLIT(IMPORTRANGE!B481:B10480,"";"",0,1)"),"Java")</f>
        <v>Java</v>
      </c>
      <c r="C481" s="4" t="str">
        <f>IFERROR(__xludf.DUMMYFUNCTION("""COMPUTED_VALUE"""),"JavaScript")</f>
        <v>JavaScript</v>
      </c>
      <c r="D481" s="4" t="str">
        <f>IFERROR(__xludf.DUMMYFUNCTION("""COMPUTED_VALUE"""),"Scala")</f>
        <v>Scala</v>
      </c>
    </row>
    <row r="482">
      <c r="A482" s="3">
        <v>481.0</v>
      </c>
      <c r="B482" s="4" t="str">
        <f>IFERROR(__xludf.DUMMYFUNCTION("SPLIT(IMPORTRANGE!B482:B10481,"";"",0,1)"),"Bash/Shell/PowerShell")</f>
        <v>Bash/Shell/PowerShell</v>
      </c>
      <c r="C482" s="4" t="str">
        <f>IFERROR(__xludf.DUMMYFUNCTION("""COMPUTED_VALUE"""),"HTML/CSS")</f>
        <v>HTML/CSS</v>
      </c>
      <c r="D482" s="4" t="str">
        <f>IFERROR(__xludf.DUMMYFUNCTION("""COMPUTED_VALUE"""),"JavaScript")</f>
        <v>JavaScript</v>
      </c>
      <c r="E482" s="4" t="str">
        <f>IFERROR(__xludf.DUMMYFUNCTION("""COMPUTED_VALUE"""),"TypeScript")</f>
        <v>TypeScript</v>
      </c>
    </row>
    <row r="483">
      <c r="A483" s="3">
        <v>482.0</v>
      </c>
      <c r="B483" s="4" t="str">
        <f>IFERROR(__xludf.DUMMYFUNCTION("SPLIT(IMPORTRANGE!B483:B10482,"";"",0,1)"),"Bash/Shell/PowerShell")</f>
        <v>Bash/Shell/PowerShell</v>
      </c>
      <c r="C483" s="4" t="str">
        <f>IFERROR(__xludf.DUMMYFUNCTION("""COMPUTED_VALUE"""),"C++")</f>
        <v>C++</v>
      </c>
      <c r="D483" s="4" t="str">
        <f>IFERROR(__xludf.DUMMYFUNCTION("""COMPUTED_VALUE"""),"C#")</f>
        <v>C#</v>
      </c>
      <c r="E483" s="4" t="str">
        <f>IFERROR(__xludf.DUMMYFUNCTION("""COMPUTED_VALUE"""),"HTML/CSS")</f>
        <v>HTML/CSS</v>
      </c>
      <c r="F483" s="4" t="str">
        <f>IFERROR(__xludf.DUMMYFUNCTION("""COMPUTED_VALUE"""),"JavaScript")</f>
        <v>JavaScript</v>
      </c>
      <c r="G483" s="4" t="str">
        <f>IFERROR(__xludf.DUMMYFUNCTION("""COMPUTED_VALUE"""),"PHP")</f>
        <v>PHP</v>
      </c>
      <c r="H483" s="4" t="str">
        <f>IFERROR(__xludf.DUMMYFUNCTION("""COMPUTED_VALUE"""),"SQL")</f>
        <v>SQL</v>
      </c>
      <c r="I483" s="4" t="str">
        <f>IFERROR(__xludf.DUMMYFUNCTION("""COMPUTED_VALUE"""),"TypeScript")</f>
        <v>TypeScript</v>
      </c>
    </row>
    <row r="484">
      <c r="A484" s="3">
        <v>483.0</v>
      </c>
      <c r="B484" s="4" t="str">
        <f>IFERROR(__xludf.DUMMYFUNCTION("SPLIT(IMPORTRANGE!B484:B10483,"";"",0,1)"),"C")</f>
        <v>C</v>
      </c>
      <c r="C484" s="4" t="str">
        <f>IFERROR(__xludf.DUMMYFUNCTION("""COMPUTED_VALUE"""),"C++")</f>
        <v>C++</v>
      </c>
      <c r="D484" s="4" t="str">
        <f>IFERROR(__xludf.DUMMYFUNCTION("""COMPUTED_VALUE"""),"C#")</f>
        <v>C#</v>
      </c>
      <c r="E484" s="4" t="str">
        <f>IFERROR(__xludf.DUMMYFUNCTION("""COMPUTED_VALUE"""),"Java")</f>
        <v>Java</v>
      </c>
    </row>
    <row r="485">
      <c r="A485" s="3">
        <v>484.0</v>
      </c>
      <c r="B485" s="4" t="str">
        <f>IFERROR(__xludf.DUMMYFUNCTION("SPLIT(IMPORTRANGE!B485:B10484,"";"",0,1)"),"C++")</f>
        <v>C++</v>
      </c>
      <c r="C485" s="4" t="str">
        <f>IFERROR(__xludf.DUMMYFUNCTION("""COMPUTED_VALUE"""),"Python")</f>
        <v>Python</v>
      </c>
    </row>
    <row r="486">
      <c r="A486" s="3">
        <v>485.0</v>
      </c>
      <c r="B486" s="4" t="str">
        <f>IFERROR(__xludf.DUMMYFUNCTION("SPLIT(IMPORTRANGE!B486:B10485,"";"",0,1)"),"HTML/CSS")</f>
        <v>HTML/CSS</v>
      </c>
      <c r="C486" s="4" t="str">
        <f>IFERROR(__xludf.DUMMYFUNCTION("""COMPUTED_VALUE"""),"JavaScript")</f>
        <v>JavaScript</v>
      </c>
      <c r="D486" s="4" t="str">
        <f>IFERROR(__xludf.DUMMYFUNCTION("""COMPUTED_VALUE"""),"Ruby")</f>
        <v>Ruby</v>
      </c>
    </row>
    <row r="487">
      <c r="A487" s="3">
        <v>486.0</v>
      </c>
      <c r="B487" s="4" t="str">
        <f>IFERROR(__xludf.DUMMYFUNCTION("SPLIT(IMPORTRANGE!B487:B10486,"";"",0,1)"),"Java")</f>
        <v>Java</v>
      </c>
      <c r="C487" s="4" t="str">
        <f>IFERROR(__xludf.DUMMYFUNCTION("""COMPUTED_VALUE"""),"Objective-C")</f>
        <v>Objective-C</v>
      </c>
    </row>
    <row r="488">
      <c r="A488" s="3">
        <v>487.0</v>
      </c>
      <c r="B488" s="4" t="str">
        <f>IFERROR(__xludf.DUMMYFUNCTION("SPLIT(IMPORTRANGE!B488:B10487,"";"",0,1)"),"Bash/Shell/PowerShell")</f>
        <v>Bash/Shell/PowerShell</v>
      </c>
      <c r="C488" s="4" t="str">
        <f>IFERROR(__xludf.DUMMYFUNCTION("""COMPUTED_VALUE"""),"Go")</f>
        <v>Go</v>
      </c>
      <c r="D488" s="4" t="str">
        <f>IFERROR(__xludf.DUMMYFUNCTION("""COMPUTED_VALUE"""),"HTML/CSS")</f>
        <v>HTML/CSS</v>
      </c>
      <c r="E488" s="4" t="str">
        <f>IFERROR(__xludf.DUMMYFUNCTION("""COMPUTED_VALUE"""),"JavaScript")</f>
        <v>JavaScript</v>
      </c>
    </row>
    <row r="489">
      <c r="A489" s="3">
        <v>488.0</v>
      </c>
      <c r="B489" s="4" t="str">
        <f>IFERROR(__xludf.DUMMYFUNCTION("SPLIT(IMPORTRANGE!B489:B10488,"";"",0,1)"),"C#")</f>
        <v>C#</v>
      </c>
      <c r="C489" s="4" t="str">
        <f>IFERROR(__xludf.DUMMYFUNCTION("""COMPUTED_VALUE"""),"Java")</f>
        <v>Java</v>
      </c>
      <c r="D489" s="4" t="str">
        <f>IFERROR(__xludf.DUMMYFUNCTION("""COMPUTED_VALUE"""),"SQL")</f>
        <v>SQL</v>
      </c>
      <c r="E489" s="4" t="str">
        <f>IFERROR(__xludf.DUMMYFUNCTION("""COMPUTED_VALUE"""),"Other(s):")</f>
        <v>Other(s):</v>
      </c>
    </row>
    <row r="490">
      <c r="A490" s="3">
        <v>489.0</v>
      </c>
      <c r="B490" s="4" t="str">
        <f>IFERROR(__xludf.DUMMYFUNCTION("SPLIT(IMPORTRANGE!B490:B10489,"";"",0,1)"),"Assembly")</f>
        <v>Assembly</v>
      </c>
      <c r="C490" s="4" t="str">
        <f>IFERROR(__xludf.DUMMYFUNCTION("""COMPUTED_VALUE"""),"C")</f>
        <v>C</v>
      </c>
      <c r="D490" s="4" t="str">
        <f>IFERROR(__xludf.DUMMYFUNCTION("""COMPUTED_VALUE"""),"Erlang")</f>
        <v>Erlang</v>
      </c>
      <c r="E490" s="4" t="str">
        <f>IFERROR(__xludf.DUMMYFUNCTION("""COMPUTED_VALUE"""),"HTML/CSS")</f>
        <v>HTML/CSS</v>
      </c>
      <c r="F490" s="4" t="str">
        <f>IFERROR(__xludf.DUMMYFUNCTION("""COMPUTED_VALUE"""),"Java")</f>
        <v>Java</v>
      </c>
      <c r="G490" s="4" t="str">
        <f>IFERROR(__xludf.DUMMYFUNCTION("""COMPUTED_VALUE"""),"JavaScript")</f>
        <v>JavaScript</v>
      </c>
      <c r="H490" s="4" t="str">
        <f>IFERROR(__xludf.DUMMYFUNCTION("""COMPUTED_VALUE"""),"Python")</f>
        <v>Python</v>
      </c>
      <c r="I490" s="4" t="str">
        <f>IFERROR(__xludf.DUMMYFUNCTION("""COMPUTED_VALUE"""),"SQL")</f>
        <v>SQL</v>
      </c>
    </row>
    <row r="491">
      <c r="A491" s="3">
        <v>490.0</v>
      </c>
      <c r="B491" s="4" t="str">
        <f>IFERROR(__xludf.DUMMYFUNCTION("SPLIT(IMPORTRANGE!B491:B10490,"";"",0,1)"),"R")</f>
        <v>R</v>
      </c>
    </row>
    <row r="492">
      <c r="A492" s="3">
        <v>491.0</v>
      </c>
      <c r="B492" s="4" t="str">
        <f>IFERROR(__xludf.DUMMYFUNCTION("SPLIT(IMPORTRANGE!B492:B10491,"";"",0,1)"),"Bash/Shell/PowerShell")</f>
        <v>Bash/Shell/PowerShell</v>
      </c>
      <c r="C492" s="4" t="str">
        <f>IFERROR(__xludf.DUMMYFUNCTION("""COMPUTED_VALUE"""),"Python")</f>
        <v>Python</v>
      </c>
      <c r="D492" s="4" t="str">
        <f>IFERROR(__xludf.DUMMYFUNCTION("""COMPUTED_VALUE"""),"SQL")</f>
        <v>SQL</v>
      </c>
    </row>
    <row r="493">
      <c r="A493" s="3">
        <v>492.0</v>
      </c>
      <c r="B493" s="4" t="str">
        <f>IFERROR(__xludf.DUMMYFUNCTION("SPLIT(IMPORTRANGE!B493:B10492,"";"",0,1)"),"Dart")</f>
        <v>Dart</v>
      </c>
      <c r="C493" s="4" t="str">
        <f>IFERROR(__xludf.DUMMYFUNCTION("""COMPUTED_VALUE"""),"JavaScript")</f>
        <v>JavaScript</v>
      </c>
      <c r="D493" s="4" t="str">
        <f>IFERROR(__xludf.DUMMYFUNCTION("""COMPUTED_VALUE"""),"Kotlin")</f>
        <v>Kotlin</v>
      </c>
      <c r="E493" s="4" t="str">
        <f>IFERROR(__xludf.DUMMYFUNCTION("""COMPUTED_VALUE"""),"PHP")</f>
        <v>PHP</v>
      </c>
      <c r="F493" s="4" t="str">
        <f>IFERROR(__xludf.DUMMYFUNCTION("""COMPUTED_VALUE"""),"SQL")</f>
        <v>SQL</v>
      </c>
      <c r="G493" s="4" t="str">
        <f>IFERROR(__xludf.DUMMYFUNCTION("""COMPUTED_VALUE"""),"Swift")</f>
        <v>Swift</v>
      </c>
      <c r="H493" s="4" t="str">
        <f>IFERROR(__xludf.DUMMYFUNCTION("""COMPUTED_VALUE"""),"TypeScript")</f>
        <v>TypeScript</v>
      </c>
    </row>
    <row r="494">
      <c r="A494" s="3">
        <v>493.0</v>
      </c>
      <c r="B494" s="4" t="str">
        <f>IFERROR(__xludf.DUMMYFUNCTION("SPLIT(IMPORTRANGE!B494:B10493,"";"",0,1)"),"C++")</f>
        <v>C++</v>
      </c>
      <c r="C494" s="4" t="str">
        <f>IFERROR(__xludf.DUMMYFUNCTION("""COMPUTED_VALUE"""),"HTML/CSS")</f>
        <v>HTML/CSS</v>
      </c>
      <c r="D494" s="4" t="str">
        <f>IFERROR(__xludf.DUMMYFUNCTION("""COMPUTED_VALUE"""),"JavaScript")</f>
        <v>JavaScript</v>
      </c>
      <c r="E494" s="4" t="str">
        <f>IFERROR(__xludf.DUMMYFUNCTION("""COMPUTED_VALUE"""),"Python")</f>
        <v>Python</v>
      </c>
    </row>
    <row r="495">
      <c r="A495" s="3">
        <v>494.0</v>
      </c>
      <c r="B495" s="4" t="str">
        <f>IFERROR(__xludf.DUMMYFUNCTION("SPLIT(IMPORTRANGE!B495:B10494,"";"",0,1)"),"Bash/Shell/PowerShell")</f>
        <v>Bash/Shell/PowerShell</v>
      </c>
      <c r="C495" s="4" t="str">
        <f>IFERROR(__xludf.DUMMYFUNCTION("""COMPUTED_VALUE"""),"HTML/CSS")</f>
        <v>HTML/CSS</v>
      </c>
      <c r="D495" s="4" t="str">
        <f>IFERROR(__xludf.DUMMYFUNCTION("""COMPUTED_VALUE"""),"Java")</f>
        <v>Java</v>
      </c>
      <c r="E495" s="4" t="str">
        <f>IFERROR(__xludf.DUMMYFUNCTION("""COMPUTED_VALUE"""),"JavaScript")</f>
        <v>JavaScript</v>
      </c>
      <c r="F495" s="4" t="str">
        <f>IFERROR(__xludf.DUMMYFUNCTION("""COMPUTED_VALUE"""),"PHP")</f>
        <v>PHP</v>
      </c>
      <c r="G495" s="4" t="str">
        <f>IFERROR(__xludf.DUMMYFUNCTION("""COMPUTED_VALUE"""),"Ruby")</f>
        <v>Ruby</v>
      </c>
      <c r="H495" s="4" t="str">
        <f>IFERROR(__xludf.DUMMYFUNCTION("""COMPUTED_VALUE"""),"SQL")</f>
        <v>SQL</v>
      </c>
      <c r="I495" s="4" t="str">
        <f>IFERROR(__xludf.DUMMYFUNCTION("""COMPUTED_VALUE"""),"VBA")</f>
        <v>VBA</v>
      </c>
    </row>
    <row r="496">
      <c r="A496" s="3">
        <v>495.0</v>
      </c>
      <c r="B496" s="4" t="str">
        <f>IFERROR(__xludf.DUMMYFUNCTION("SPLIT(IMPORTRANGE!B496:B10495,"";"",0,1)"),"C++")</f>
        <v>C++</v>
      </c>
      <c r="C496" s="4" t="str">
        <f>IFERROR(__xludf.DUMMYFUNCTION("""COMPUTED_VALUE"""),"C#")</f>
        <v>C#</v>
      </c>
    </row>
    <row r="497">
      <c r="A497" s="3">
        <v>496.0</v>
      </c>
      <c r="B497" s="4" t="str">
        <f>IFERROR(__xludf.DUMMYFUNCTION("SPLIT(IMPORTRANGE!B497:B10496,"";"",0,1)"),"HTML/CSS")</f>
        <v>HTML/CSS</v>
      </c>
    </row>
    <row r="498">
      <c r="A498" s="3">
        <v>497.0</v>
      </c>
      <c r="B498" s="4" t="str">
        <f>IFERROR(__xludf.DUMMYFUNCTION("SPLIT(IMPORTRANGE!B498:B10497,"";"",0,1)"),"C++")</f>
        <v>C++</v>
      </c>
      <c r="C498" s="4" t="str">
        <f>IFERROR(__xludf.DUMMYFUNCTION("""COMPUTED_VALUE"""),"C#")</f>
        <v>C#</v>
      </c>
    </row>
    <row r="499">
      <c r="A499" s="3">
        <v>498.0</v>
      </c>
      <c r="B499" s="4" t="str">
        <f>IFERROR(__xludf.DUMMYFUNCTION("SPLIT(IMPORTRANGE!B499:B10498,"";"",0,1)"),"Bash/Shell/PowerShell")</f>
        <v>Bash/Shell/PowerShell</v>
      </c>
      <c r="C499" s="4" t="str">
        <f>IFERROR(__xludf.DUMMYFUNCTION("""COMPUTED_VALUE"""),"HTML/CSS")</f>
        <v>HTML/CSS</v>
      </c>
      <c r="D499" s="4" t="str">
        <f>IFERROR(__xludf.DUMMYFUNCTION("""COMPUTED_VALUE"""),"JavaScript")</f>
        <v>JavaScript</v>
      </c>
      <c r="E499" s="4" t="str">
        <f>IFERROR(__xludf.DUMMYFUNCTION("""COMPUTED_VALUE"""),"PHP")</f>
        <v>PHP</v>
      </c>
      <c r="F499" s="4" t="str">
        <f>IFERROR(__xludf.DUMMYFUNCTION("""COMPUTED_VALUE"""),"SQL")</f>
        <v>SQL</v>
      </c>
      <c r="G499" s="4" t="str">
        <f>IFERROR(__xludf.DUMMYFUNCTION("""COMPUTED_VALUE"""),"TypeScript")</f>
        <v>TypeScript</v>
      </c>
    </row>
    <row r="500">
      <c r="A500" s="3">
        <v>499.0</v>
      </c>
      <c r="B500" s="4" t="str">
        <f>IFERROR(__xludf.DUMMYFUNCTION("SPLIT(IMPORTRANGE!B500:B10499,"";"",0,1)"),"Bash/Shell/PowerShell")</f>
        <v>Bash/Shell/PowerShell</v>
      </c>
      <c r="C500" s="4" t="str">
        <f>IFERROR(__xludf.DUMMYFUNCTION("""COMPUTED_VALUE"""),"Python")</f>
        <v>Python</v>
      </c>
      <c r="D500" s="4" t="str">
        <f>IFERROR(__xludf.DUMMYFUNCTION("""COMPUTED_VALUE"""),"SQL")</f>
        <v>SQL</v>
      </c>
    </row>
    <row r="501">
      <c r="A501" s="3">
        <v>500.0</v>
      </c>
      <c r="B501" s="4" t="str">
        <f>IFERROR(__xludf.DUMMYFUNCTION("SPLIT(IMPORTRANGE!B501:B10500,"";"",0,1)"),"C")</f>
        <v>C</v>
      </c>
      <c r="C501" s="4" t="str">
        <f>IFERROR(__xludf.DUMMYFUNCTION("""COMPUTED_VALUE"""),"C++")</f>
        <v>C++</v>
      </c>
      <c r="D501" s="4" t="str">
        <f>IFERROR(__xludf.DUMMYFUNCTION("""COMPUTED_VALUE"""),"HTML/CSS")</f>
        <v>HTML/CSS</v>
      </c>
      <c r="E501" s="4" t="str">
        <f>IFERROR(__xludf.DUMMYFUNCTION("""COMPUTED_VALUE"""),"Java")</f>
        <v>Java</v>
      </c>
      <c r="F501" s="4" t="str">
        <f>IFERROR(__xludf.DUMMYFUNCTION("""COMPUTED_VALUE"""),"SQL")</f>
        <v>SQL</v>
      </c>
    </row>
    <row r="502">
      <c r="A502" s="3">
        <v>501.0</v>
      </c>
      <c r="B502" s="4" t="str">
        <f>IFERROR(__xludf.DUMMYFUNCTION("SPLIT(IMPORTRANGE!B502:B10501,"";"",0,1)"),"Java")</f>
        <v>Java</v>
      </c>
    </row>
    <row r="503">
      <c r="A503" s="3">
        <v>502.0</v>
      </c>
      <c r="B503" s="4" t="str">
        <f>IFERROR(__xludf.DUMMYFUNCTION("SPLIT(IMPORTRANGE!B503:B10502,"";"",0,1)"),"Go")</f>
        <v>Go</v>
      </c>
      <c r="C503" s="4" t="str">
        <f>IFERROR(__xludf.DUMMYFUNCTION("""COMPUTED_VALUE"""),"HTML/CSS")</f>
        <v>HTML/CSS</v>
      </c>
      <c r="D503" s="4" t="str">
        <f>IFERROR(__xludf.DUMMYFUNCTION("""COMPUTED_VALUE"""),"Java")</f>
        <v>Java</v>
      </c>
      <c r="E503" s="4" t="str">
        <f>IFERROR(__xludf.DUMMYFUNCTION("""COMPUTED_VALUE"""),"JavaScript")</f>
        <v>JavaScript</v>
      </c>
      <c r="F503" s="4" t="str">
        <f>IFERROR(__xludf.DUMMYFUNCTION("""COMPUTED_VALUE"""),"PHP")</f>
        <v>PHP</v>
      </c>
      <c r="G503" s="4" t="str">
        <f>IFERROR(__xludf.DUMMYFUNCTION("""COMPUTED_VALUE"""),"Python")</f>
        <v>Python</v>
      </c>
      <c r="H503" s="4" t="str">
        <f>IFERROR(__xludf.DUMMYFUNCTION("""COMPUTED_VALUE"""),"SQL")</f>
        <v>SQL</v>
      </c>
      <c r="I503" s="4" t="str">
        <f>IFERROR(__xludf.DUMMYFUNCTION("""COMPUTED_VALUE"""),"TypeScript")</f>
        <v>TypeScript</v>
      </c>
    </row>
    <row r="504">
      <c r="A504" s="3">
        <v>503.0</v>
      </c>
      <c r="B504" s="4" t="str">
        <f>IFERROR(__xludf.DUMMYFUNCTION("SPLIT(IMPORTRANGE!B504:B10503,"";"",0,1)"),"C")</f>
        <v>C</v>
      </c>
      <c r="C504" s="4" t="str">
        <f>IFERROR(__xludf.DUMMYFUNCTION("""COMPUTED_VALUE"""),"C++")</f>
        <v>C++</v>
      </c>
      <c r="D504" s="4" t="str">
        <f>IFERROR(__xludf.DUMMYFUNCTION("""COMPUTED_VALUE"""),"HTML/CSS")</f>
        <v>HTML/CSS</v>
      </c>
      <c r="E504" s="4" t="str">
        <f>IFERROR(__xludf.DUMMYFUNCTION("""COMPUTED_VALUE"""),"JavaScript")</f>
        <v>JavaScript</v>
      </c>
    </row>
    <row r="505">
      <c r="A505" s="3">
        <v>504.0</v>
      </c>
      <c r="B505" s="4" t="str">
        <f>IFERROR(__xludf.DUMMYFUNCTION("SPLIT(IMPORTRANGE!B505:B10504,"";"",0,1)"),"Bash/Shell/PowerShell")</f>
        <v>Bash/Shell/PowerShell</v>
      </c>
      <c r="C505" s="4" t="str">
        <f>IFERROR(__xludf.DUMMYFUNCTION("""COMPUTED_VALUE"""),"HTML/CSS")</f>
        <v>HTML/CSS</v>
      </c>
      <c r="D505" s="4" t="str">
        <f>IFERROR(__xludf.DUMMYFUNCTION("""COMPUTED_VALUE"""),"JavaScript")</f>
        <v>JavaScript</v>
      </c>
      <c r="E505" s="4" t="str">
        <f>IFERROR(__xludf.DUMMYFUNCTION("""COMPUTED_VALUE"""),"PHP")</f>
        <v>PHP</v>
      </c>
      <c r="F505" s="4" t="str">
        <f>IFERROR(__xludf.DUMMYFUNCTION("""COMPUTED_VALUE"""),"Python")</f>
        <v>Python</v>
      </c>
      <c r="G505" s="4" t="str">
        <f>IFERROR(__xludf.DUMMYFUNCTION("""COMPUTED_VALUE"""),"SQL")</f>
        <v>SQL</v>
      </c>
    </row>
    <row r="506">
      <c r="A506" s="3">
        <v>505.0</v>
      </c>
      <c r="B506" s="4" t="str">
        <f>IFERROR(__xludf.DUMMYFUNCTION("SPLIT(IMPORTRANGE!B506:B10505,"";"",0,1)"),"Python")</f>
        <v>Python</v>
      </c>
    </row>
    <row r="507">
      <c r="A507" s="3">
        <v>506.0</v>
      </c>
      <c r="B507" s="4" t="str">
        <f>IFERROR(__xludf.DUMMYFUNCTION("SPLIT(IMPORTRANGE!B507:B10506,"";"",0,1)"),"HTML/CSS")</f>
        <v>HTML/CSS</v>
      </c>
      <c r="C507" s="4" t="str">
        <f>IFERROR(__xludf.DUMMYFUNCTION("""COMPUTED_VALUE"""),"JavaScript")</f>
        <v>JavaScript</v>
      </c>
      <c r="D507" s="4" t="str">
        <f>IFERROR(__xludf.DUMMYFUNCTION("""COMPUTED_VALUE"""),"Ruby")</f>
        <v>Ruby</v>
      </c>
      <c r="E507" s="4" t="str">
        <f>IFERROR(__xludf.DUMMYFUNCTION("""COMPUTED_VALUE"""),"SQL")</f>
        <v>SQL</v>
      </c>
      <c r="F507" s="4" t="str">
        <f>IFERROR(__xludf.DUMMYFUNCTION("""COMPUTED_VALUE"""),"TypeScript")</f>
        <v>TypeScript</v>
      </c>
    </row>
    <row r="508">
      <c r="A508" s="3">
        <v>507.0</v>
      </c>
      <c r="B508" s="4" t="str">
        <f>IFERROR(__xludf.DUMMYFUNCTION("SPLIT(IMPORTRANGE!B508:B10507,"";"",0,1)"),"Bash/Shell/PowerShell")</f>
        <v>Bash/Shell/PowerShell</v>
      </c>
      <c r="C508" s="4" t="str">
        <f>IFERROR(__xludf.DUMMYFUNCTION("""COMPUTED_VALUE"""),"Python")</f>
        <v>Python</v>
      </c>
      <c r="D508" s="4" t="str">
        <f>IFERROR(__xludf.DUMMYFUNCTION("""COMPUTED_VALUE"""),"Other(s):")</f>
        <v>Other(s):</v>
      </c>
    </row>
    <row r="509">
      <c r="A509" s="3">
        <v>508.0</v>
      </c>
      <c r="B509" s="4" t="str">
        <f>IFERROR(__xludf.DUMMYFUNCTION("SPLIT(IMPORTRANGE!B509:B10508,"";"",0,1)"),"C++")</f>
        <v>C++</v>
      </c>
      <c r="C509" s="4" t="str">
        <f>IFERROR(__xludf.DUMMYFUNCTION("""COMPUTED_VALUE"""),"Rust")</f>
        <v>Rust</v>
      </c>
    </row>
    <row r="510">
      <c r="A510" s="3">
        <v>509.0</v>
      </c>
      <c r="B510" s="4" t="str">
        <f>IFERROR(__xludf.DUMMYFUNCTION("SPLIT(IMPORTRANGE!B510:B10509,"";"",0,1)"),"HTML/CSS")</f>
        <v>HTML/CSS</v>
      </c>
      <c r="C510" s="4" t="str">
        <f>IFERROR(__xludf.DUMMYFUNCTION("""COMPUTED_VALUE"""),"JavaScript")</f>
        <v>JavaScript</v>
      </c>
      <c r="D510" s="4" t="str">
        <f>IFERROR(__xludf.DUMMYFUNCTION("""COMPUTED_VALUE"""),"Python")</f>
        <v>Python</v>
      </c>
      <c r="E510" s="4" t="str">
        <f>IFERROR(__xludf.DUMMYFUNCTION("""COMPUTED_VALUE"""),"Ruby")</f>
        <v>Ruby</v>
      </c>
      <c r="F510" s="4" t="str">
        <f>IFERROR(__xludf.DUMMYFUNCTION("""COMPUTED_VALUE"""),"TypeScript")</f>
        <v>TypeScript</v>
      </c>
    </row>
    <row r="511">
      <c r="A511" s="3">
        <v>510.0</v>
      </c>
      <c r="B511" s="4" t="str">
        <f>IFERROR(__xludf.DUMMYFUNCTION("SPLIT(IMPORTRANGE!B511:B10510,"";"",0,1)"),"C++")</f>
        <v>C++</v>
      </c>
      <c r="C511" s="4" t="str">
        <f>IFERROR(__xludf.DUMMYFUNCTION("""COMPUTED_VALUE"""),"HTML/CSS")</f>
        <v>HTML/CSS</v>
      </c>
      <c r="D511" s="4" t="str">
        <f>IFERROR(__xludf.DUMMYFUNCTION("""COMPUTED_VALUE"""),"Java")</f>
        <v>Java</v>
      </c>
      <c r="E511" s="4" t="str">
        <f>IFERROR(__xludf.DUMMYFUNCTION("""COMPUTED_VALUE"""),"JavaScript")</f>
        <v>JavaScript</v>
      </c>
      <c r="F511" s="4" t="str">
        <f>IFERROR(__xludf.DUMMYFUNCTION("""COMPUTED_VALUE"""),"PHP")</f>
        <v>PHP</v>
      </c>
      <c r="G511" s="4" t="str">
        <f>IFERROR(__xludf.DUMMYFUNCTION("""COMPUTED_VALUE"""),"Python")</f>
        <v>Python</v>
      </c>
      <c r="H511" s="4" t="str">
        <f>IFERROR(__xludf.DUMMYFUNCTION("""COMPUTED_VALUE"""),"SQL")</f>
        <v>SQL</v>
      </c>
    </row>
    <row r="512">
      <c r="A512" s="3">
        <v>511.0</v>
      </c>
      <c r="B512" s="4" t="str">
        <f>IFERROR(__xludf.DUMMYFUNCTION("SPLIT(IMPORTRANGE!B512:B10511,"";"",0,1)"),"Bash/Shell/PowerShell")</f>
        <v>Bash/Shell/PowerShell</v>
      </c>
      <c r="C512" s="4" t="str">
        <f>IFERROR(__xludf.DUMMYFUNCTION("""COMPUTED_VALUE"""),"C++")</f>
        <v>C++</v>
      </c>
      <c r="D512" s="4" t="str">
        <f>IFERROR(__xludf.DUMMYFUNCTION("""COMPUTED_VALUE"""),"Python")</f>
        <v>Python</v>
      </c>
    </row>
    <row r="513">
      <c r="A513" s="3">
        <v>512.0</v>
      </c>
      <c r="B513" s="4" t="str">
        <f>IFERROR(__xludf.DUMMYFUNCTION("SPLIT(IMPORTRANGE!B513:B10512,"";"",0,1)"),"Assembly")</f>
        <v>Assembly</v>
      </c>
      <c r="C513" s="4" t="str">
        <f>IFERROR(__xludf.DUMMYFUNCTION("""COMPUTED_VALUE"""),"C++")</f>
        <v>C++</v>
      </c>
      <c r="D513" s="4" t="str">
        <f>IFERROR(__xludf.DUMMYFUNCTION("""COMPUTED_VALUE"""),"F#")</f>
        <v>F#</v>
      </c>
      <c r="E513" s="4" t="str">
        <f>IFERROR(__xludf.DUMMYFUNCTION("""COMPUTED_VALUE"""),"HTML/CSS")</f>
        <v>HTML/CSS</v>
      </c>
      <c r="F513" s="4" t="str">
        <f>IFERROR(__xludf.DUMMYFUNCTION("""COMPUTED_VALUE"""),"PHP")</f>
        <v>PHP</v>
      </c>
      <c r="G513" s="4" t="str">
        <f>IFERROR(__xludf.DUMMYFUNCTION("""COMPUTED_VALUE"""),"Python")</f>
        <v>Python</v>
      </c>
      <c r="H513" s="4" t="str">
        <f>IFERROR(__xludf.DUMMYFUNCTION("""COMPUTED_VALUE"""),"R")</f>
        <v>R</v>
      </c>
      <c r="I513" s="4" t="str">
        <f>IFERROR(__xludf.DUMMYFUNCTION("""COMPUTED_VALUE"""),"Rust")</f>
        <v>Rust</v>
      </c>
      <c r="J513" s="4" t="str">
        <f>IFERROR(__xludf.DUMMYFUNCTION("""COMPUTED_VALUE"""),"TypeScript")</f>
        <v>TypeScript</v>
      </c>
      <c r="K513" s="4" t="str">
        <f>IFERROR(__xludf.DUMMYFUNCTION("""COMPUTED_VALUE"""),"Other(s):")</f>
        <v>Other(s):</v>
      </c>
    </row>
    <row r="514">
      <c r="A514" s="3">
        <v>513.0</v>
      </c>
      <c r="B514" s="4" t="str">
        <f>IFERROR(__xludf.DUMMYFUNCTION("SPLIT(IMPORTRANGE!B514:B10513,"";"",0,1)"),"C")</f>
        <v>C</v>
      </c>
      <c r="C514" s="4" t="str">
        <f>IFERROR(__xludf.DUMMYFUNCTION("""COMPUTED_VALUE"""),"HTML/CSS")</f>
        <v>HTML/CSS</v>
      </c>
      <c r="D514" s="4" t="str">
        <f>IFERROR(__xludf.DUMMYFUNCTION("""COMPUTED_VALUE"""),"Java")</f>
        <v>Java</v>
      </c>
      <c r="E514" s="4" t="str">
        <f>IFERROR(__xludf.DUMMYFUNCTION("""COMPUTED_VALUE"""),"JavaScript")</f>
        <v>JavaScript</v>
      </c>
      <c r="F514" s="4" t="str">
        <f>IFERROR(__xludf.DUMMYFUNCTION("""COMPUTED_VALUE"""),"SQL")</f>
        <v>SQL</v>
      </c>
    </row>
    <row r="515">
      <c r="A515" s="3">
        <v>514.0</v>
      </c>
      <c r="B515" s="4" t="str">
        <f>IFERROR(__xludf.DUMMYFUNCTION("SPLIT(IMPORTRANGE!B515:B10514,"";"",0,1)"),"HTML/CSS")</f>
        <v>HTML/CSS</v>
      </c>
      <c r="C515" s="4" t="str">
        <f>IFERROR(__xludf.DUMMYFUNCTION("""COMPUTED_VALUE"""),"PHP")</f>
        <v>PHP</v>
      </c>
    </row>
    <row r="516">
      <c r="A516" s="3">
        <v>515.0</v>
      </c>
      <c r="B516" s="4" t="str">
        <f>IFERROR(__xludf.DUMMYFUNCTION("SPLIT(IMPORTRANGE!B516:B10515,"";"",0,1)"),"HTML/CSS")</f>
        <v>HTML/CSS</v>
      </c>
      <c r="C516" s="4" t="str">
        <f>IFERROR(__xludf.DUMMYFUNCTION("""COMPUTED_VALUE"""),"Java")</f>
        <v>Java</v>
      </c>
      <c r="D516" s="4" t="str">
        <f>IFERROR(__xludf.DUMMYFUNCTION("""COMPUTED_VALUE"""),"JavaScript")</f>
        <v>JavaScript</v>
      </c>
      <c r="E516" s="4" t="str">
        <f>IFERROR(__xludf.DUMMYFUNCTION("""COMPUTED_VALUE"""),"Python")</f>
        <v>Python</v>
      </c>
      <c r="F516" s="4" t="str">
        <f>IFERROR(__xludf.DUMMYFUNCTION("""COMPUTED_VALUE"""),"SQL")</f>
        <v>SQL</v>
      </c>
      <c r="G516" s="4" t="str">
        <f>IFERROR(__xludf.DUMMYFUNCTION("""COMPUTED_VALUE"""),"TypeScript")</f>
        <v>TypeScript</v>
      </c>
    </row>
    <row r="517">
      <c r="A517" s="3">
        <v>516.0</v>
      </c>
      <c r="B517" s="4" t="str">
        <f>IFERROR(__xludf.DUMMYFUNCTION("SPLIT(IMPORTRANGE!B517:B10516,"";"",0,1)"),"HTML/CSS")</f>
        <v>HTML/CSS</v>
      </c>
      <c r="C517" s="4" t="str">
        <f>IFERROR(__xludf.DUMMYFUNCTION("""COMPUTED_VALUE"""),"JavaScript")</f>
        <v>JavaScript</v>
      </c>
    </row>
    <row r="518">
      <c r="A518" s="3">
        <v>517.0</v>
      </c>
      <c r="B518" s="4" t="str">
        <f>IFERROR(__xludf.DUMMYFUNCTION("SPLIT(IMPORTRANGE!B518:B10517,"";"",0,1)"),"HTML/CSS")</f>
        <v>HTML/CSS</v>
      </c>
      <c r="C518" s="4" t="str">
        <f>IFERROR(__xludf.DUMMYFUNCTION("""COMPUTED_VALUE"""),"Python")</f>
        <v>Python</v>
      </c>
    </row>
    <row r="519">
      <c r="A519" s="3">
        <v>518.0</v>
      </c>
      <c r="B519" s="4" t="str">
        <f>IFERROR(__xludf.DUMMYFUNCTION("SPLIT(IMPORTRANGE!B519:B10518,"";"",0,1)"),"Bash/Shell/PowerShell")</f>
        <v>Bash/Shell/PowerShell</v>
      </c>
      <c r="C519" s="4" t="str">
        <f>IFERROR(__xludf.DUMMYFUNCTION("""COMPUTED_VALUE"""),"HTML/CSS")</f>
        <v>HTML/CSS</v>
      </c>
      <c r="D519" s="4" t="str">
        <f>IFERROR(__xludf.DUMMYFUNCTION("""COMPUTED_VALUE"""),"JavaScript")</f>
        <v>JavaScript</v>
      </c>
      <c r="E519" s="4" t="str">
        <f>IFERROR(__xludf.DUMMYFUNCTION("""COMPUTED_VALUE"""),"Python")</f>
        <v>Python</v>
      </c>
      <c r="F519" s="4" t="str">
        <f>IFERROR(__xludf.DUMMYFUNCTION("""COMPUTED_VALUE"""),"R")</f>
        <v>R</v>
      </c>
    </row>
    <row r="520">
      <c r="A520" s="3">
        <v>519.0</v>
      </c>
      <c r="B520" s="4" t="str">
        <f>IFERROR(__xludf.DUMMYFUNCTION("SPLIT(IMPORTRANGE!B520:B10519,"";"",0,1)"),"Python")</f>
        <v>Python</v>
      </c>
      <c r="C520" s="4" t="str">
        <f>IFERROR(__xludf.DUMMYFUNCTION("""COMPUTED_VALUE"""),"Other(s):")</f>
        <v>Other(s):</v>
      </c>
    </row>
    <row r="521">
      <c r="A521" s="3">
        <v>520.0</v>
      </c>
      <c r="B521" s="4" t="str">
        <f>IFERROR(__xludf.DUMMYFUNCTION("SPLIT(IMPORTRANGE!B521:B10520,"";"",0,1)"),"C#")</f>
        <v>C#</v>
      </c>
      <c r="C521" s="4" t="str">
        <f>IFERROR(__xludf.DUMMYFUNCTION("""COMPUTED_VALUE"""),"SQL")</f>
        <v>SQL</v>
      </c>
      <c r="D521" s="4" t="str">
        <f>IFERROR(__xludf.DUMMYFUNCTION("""COMPUTED_VALUE"""),"VBA")</f>
        <v>VBA</v>
      </c>
    </row>
    <row r="522">
      <c r="A522" s="3">
        <v>521.0</v>
      </c>
      <c r="B522" s="4" t="str">
        <f>IFERROR(__xludf.DUMMYFUNCTION("SPLIT(IMPORTRANGE!B522:B10521,"";"",0,1)"),"Bash/Shell/PowerShell")</f>
        <v>Bash/Shell/PowerShell</v>
      </c>
      <c r="C522" s="4" t="str">
        <f>IFERROR(__xludf.DUMMYFUNCTION("""COMPUTED_VALUE"""),"C#")</f>
        <v>C#</v>
      </c>
      <c r="D522" s="4" t="str">
        <f>IFERROR(__xludf.DUMMYFUNCTION("""COMPUTED_VALUE"""),"HTML/CSS")</f>
        <v>HTML/CSS</v>
      </c>
      <c r="E522" s="4" t="str">
        <f>IFERROR(__xludf.DUMMYFUNCTION("""COMPUTED_VALUE"""),"JavaScript")</f>
        <v>JavaScript</v>
      </c>
      <c r="F522" s="4" t="str">
        <f>IFERROR(__xludf.DUMMYFUNCTION("""COMPUTED_VALUE"""),"SQL")</f>
        <v>SQL</v>
      </c>
    </row>
    <row r="523">
      <c r="A523" s="3">
        <v>522.0</v>
      </c>
      <c r="B523" s="4" t="str">
        <f>IFERROR(__xludf.DUMMYFUNCTION("SPLIT(IMPORTRANGE!B523:B10522,"";"",0,1)"),"HTML/CSS")</f>
        <v>HTML/CSS</v>
      </c>
      <c r="C523" s="4" t="str">
        <f>IFERROR(__xludf.DUMMYFUNCTION("""COMPUTED_VALUE"""),"JavaScript")</f>
        <v>JavaScript</v>
      </c>
      <c r="D523" s="4" t="str">
        <f>IFERROR(__xludf.DUMMYFUNCTION("""COMPUTED_VALUE"""),"Objective-C")</f>
        <v>Objective-C</v>
      </c>
      <c r="E523" s="4" t="str">
        <f>IFERROR(__xludf.DUMMYFUNCTION("""COMPUTED_VALUE"""),"Swift")</f>
        <v>Swift</v>
      </c>
    </row>
    <row r="524">
      <c r="A524" s="3">
        <v>523.0</v>
      </c>
      <c r="B524" s="4" t="str">
        <f>IFERROR(__xludf.DUMMYFUNCTION("SPLIT(IMPORTRANGE!B524:B10523,"";"",0,1)"),"Bash/Shell/PowerShell")</f>
        <v>Bash/Shell/PowerShell</v>
      </c>
      <c r="C524" s="4" t="str">
        <f>IFERROR(__xludf.DUMMYFUNCTION("""COMPUTED_VALUE"""),"Java")</f>
        <v>Java</v>
      </c>
      <c r="D524" s="4" t="str">
        <f>IFERROR(__xludf.DUMMYFUNCTION("""COMPUTED_VALUE"""),"JavaScript")</f>
        <v>JavaScript</v>
      </c>
      <c r="E524" s="4" t="str">
        <f>IFERROR(__xludf.DUMMYFUNCTION("""COMPUTED_VALUE"""),"Python")</f>
        <v>Python</v>
      </c>
      <c r="F524" s="4" t="str">
        <f>IFERROR(__xludf.DUMMYFUNCTION("""COMPUTED_VALUE"""),"SQL")</f>
        <v>SQL</v>
      </c>
    </row>
    <row r="525">
      <c r="A525" s="3">
        <v>524.0</v>
      </c>
      <c r="B525" s="4" t="str">
        <f>IFERROR(__xludf.DUMMYFUNCTION("SPLIT(IMPORTRANGE!B525:B10524,"";"",0,1)"),"Bash/Shell/PowerShell")</f>
        <v>Bash/Shell/PowerShell</v>
      </c>
      <c r="C525" s="4" t="str">
        <f>IFERROR(__xludf.DUMMYFUNCTION("""COMPUTED_VALUE"""),"HTML/CSS")</f>
        <v>HTML/CSS</v>
      </c>
      <c r="D525" s="4" t="str">
        <f>IFERROR(__xludf.DUMMYFUNCTION("""COMPUTED_VALUE"""),"Java")</f>
        <v>Java</v>
      </c>
      <c r="E525" s="4" t="str">
        <f>IFERROR(__xludf.DUMMYFUNCTION("""COMPUTED_VALUE"""),"JavaScript")</f>
        <v>JavaScript</v>
      </c>
      <c r="F525" s="4" t="str">
        <f>IFERROR(__xludf.DUMMYFUNCTION("""COMPUTED_VALUE"""),"PHP")</f>
        <v>PHP</v>
      </c>
      <c r="G525" s="4" t="str">
        <f>IFERROR(__xludf.DUMMYFUNCTION("""COMPUTED_VALUE"""),"Python")</f>
        <v>Python</v>
      </c>
      <c r="H525" s="4" t="str">
        <f>IFERROR(__xludf.DUMMYFUNCTION("""COMPUTED_VALUE"""),"SQL")</f>
        <v>SQL</v>
      </c>
      <c r="I525" s="4" t="str">
        <f>IFERROR(__xludf.DUMMYFUNCTION("""COMPUTED_VALUE"""),"TypeScript")</f>
        <v>TypeScript</v>
      </c>
    </row>
    <row r="526">
      <c r="A526" s="3">
        <v>525.0</v>
      </c>
      <c r="B526" s="4" t="str">
        <f>IFERROR(__xludf.DUMMYFUNCTION("SPLIT(IMPORTRANGE!B526:B10525,"";"",0,1)"),"C")</f>
        <v>C</v>
      </c>
      <c r="C526" s="4" t="str">
        <f>IFERROR(__xludf.DUMMYFUNCTION("""COMPUTED_VALUE"""),"C++")</f>
        <v>C++</v>
      </c>
      <c r="D526" s="4" t="str">
        <f>IFERROR(__xludf.DUMMYFUNCTION("""COMPUTED_VALUE"""),"C#")</f>
        <v>C#</v>
      </c>
    </row>
    <row r="527">
      <c r="A527" s="3">
        <v>526.0</v>
      </c>
      <c r="B527" s="4" t="str">
        <f>IFERROR(__xludf.DUMMYFUNCTION("SPLIT(IMPORTRANGE!B527:B10526,"";"",0,1)"),"C#")</f>
        <v>C#</v>
      </c>
    </row>
    <row r="528">
      <c r="A528" s="3">
        <v>527.0</v>
      </c>
      <c r="B528" s="4" t="str">
        <f>IFERROR(__xludf.DUMMYFUNCTION("SPLIT(IMPORTRANGE!B528:B10527,"";"",0,1)"),"Bash/Shell/PowerShell")</f>
        <v>Bash/Shell/PowerShell</v>
      </c>
      <c r="C528" s="4" t="str">
        <f>IFERROR(__xludf.DUMMYFUNCTION("""COMPUTED_VALUE"""),"C")</f>
        <v>C</v>
      </c>
      <c r="D528" s="4" t="str">
        <f>IFERROR(__xludf.DUMMYFUNCTION("""COMPUTED_VALUE"""),"C++")</f>
        <v>C++</v>
      </c>
      <c r="E528" s="4" t="str">
        <f>IFERROR(__xludf.DUMMYFUNCTION("""COMPUTED_VALUE"""),"Java")</f>
        <v>Java</v>
      </c>
      <c r="F528" s="4" t="str">
        <f>IFERROR(__xludf.DUMMYFUNCTION("""COMPUTED_VALUE"""),"Python")</f>
        <v>Python</v>
      </c>
    </row>
    <row r="529">
      <c r="A529" s="3">
        <v>528.0</v>
      </c>
      <c r="B529" s="4" t="str">
        <f>IFERROR(__xludf.DUMMYFUNCTION("SPLIT(IMPORTRANGE!B529:B10528,"";"",0,1)"),"C#")</f>
        <v>C#</v>
      </c>
      <c r="C529" s="4" t="str">
        <f>IFERROR(__xludf.DUMMYFUNCTION("""COMPUTED_VALUE"""),"Java")</f>
        <v>Java</v>
      </c>
      <c r="D529" s="4" t="str">
        <f>IFERROR(__xludf.DUMMYFUNCTION("""COMPUTED_VALUE"""),"JavaScript")</f>
        <v>JavaScript</v>
      </c>
      <c r="E529" s="4" t="str">
        <f>IFERROR(__xludf.DUMMYFUNCTION("""COMPUTED_VALUE"""),"SQL")</f>
        <v>SQL</v>
      </c>
    </row>
    <row r="530">
      <c r="A530" s="3">
        <v>529.0</v>
      </c>
      <c r="B530" s="4" t="str">
        <f>IFERROR(__xludf.DUMMYFUNCTION("SPLIT(IMPORTRANGE!B530:B10529,"";"",0,1)"),"Elixir")</f>
        <v>Elixir</v>
      </c>
      <c r="C530" s="4" t="str">
        <f>IFERROR(__xludf.DUMMYFUNCTION("""COMPUTED_VALUE"""),"VBA")</f>
        <v>VBA</v>
      </c>
    </row>
    <row r="531">
      <c r="A531" s="3">
        <v>530.0</v>
      </c>
      <c r="B531" s="4" t="str">
        <f>IFERROR(__xludf.DUMMYFUNCTION("SPLIT(IMPORTRANGE!B531:B10530,"";"",0,1)"),"C#")</f>
        <v>C#</v>
      </c>
      <c r="C531" s="4" t="str">
        <f>IFERROR(__xludf.DUMMYFUNCTION("""COMPUTED_VALUE"""),"HTML/CSS")</f>
        <v>HTML/CSS</v>
      </c>
      <c r="D531" s="4" t="str">
        <f>IFERROR(__xludf.DUMMYFUNCTION("""COMPUTED_VALUE"""),"Java")</f>
        <v>Java</v>
      </c>
      <c r="E531" s="4" t="str">
        <f>IFERROR(__xludf.DUMMYFUNCTION("""COMPUTED_VALUE"""),"JavaScript")</f>
        <v>JavaScript</v>
      </c>
      <c r="F531" s="4" t="str">
        <f>IFERROR(__xludf.DUMMYFUNCTION("""COMPUTED_VALUE"""),"PHP")</f>
        <v>PHP</v>
      </c>
      <c r="G531" s="4" t="str">
        <f>IFERROR(__xludf.DUMMYFUNCTION("""COMPUTED_VALUE"""),"Python")</f>
        <v>Python</v>
      </c>
      <c r="H531" s="4" t="str">
        <f>IFERROR(__xludf.DUMMYFUNCTION("""COMPUTED_VALUE"""),"SQL")</f>
        <v>SQL</v>
      </c>
    </row>
    <row r="532">
      <c r="A532" s="3">
        <v>531.0</v>
      </c>
      <c r="B532" s="4" t="str">
        <f>IFERROR(__xludf.DUMMYFUNCTION("SPLIT(IMPORTRANGE!B532:B10531,"";"",0,1)"),"C#")</f>
        <v>C#</v>
      </c>
      <c r="C532" s="4" t="str">
        <f>IFERROR(__xludf.DUMMYFUNCTION("""COMPUTED_VALUE"""),"HTML/CSS")</f>
        <v>HTML/CSS</v>
      </c>
      <c r="D532" s="4" t="str">
        <f>IFERROR(__xludf.DUMMYFUNCTION("""COMPUTED_VALUE"""),"JavaScript")</f>
        <v>JavaScript</v>
      </c>
      <c r="E532" s="4" t="str">
        <f>IFERROR(__xludf.DUMMYFUNCTION("""COMPUTED_VALUE"""),"SQL")</f>
        <v>SQL</v>
      </c>
      <c r="F532" s="4" t="str">
        <f>IFERROR(__xludf.DUMMYFUNCTION("""COMPUTED_VALUE"""),"TypeScript")</f>
        <v>TypeScript</v>
      </c>
      <c r="G532" s="4" t="str">
        <f>IFERROR(__xludf.DUMMYFUNCTION("""COMPUTED_VALUE"""),"Other(s):")</f>
        <v>Other(s):</v>
      </c>
    </row>
    <row r="533">
      <c r="A533" s="3">
        <v>532.0</v>
      </c>
      <c r="B533" s="4" t="str">
        <f>IFERROR(__xludf.DUMMYFUNCTION("SPLIT(IMPORTRANGE!B533:B10532,"";"",0,1)"),"HTML/CSS")</f>
        <v>HTML/CSS</v>
      </c>
      <c r="C533" s="4" t="str">
        <f>IFERROR(__xludf.DUMMYFUNCTION("""COMPUTED_VALUE"""),"Java")</f>
        <v>Java</v>
      </c>
      <c r="D533" s="4" t="str">
        <f>IFERROR(__xludf.DUMMYFUNCTION("""COMPUTED_VALUE"""),"JavaScript")</f>
        <v>JavaScript</v>
      </c>
      <c r="E533" s="4" t="str">
        <f>IFERROR(__xludf.DUMMYFUNCTION("""COMPUTED_VALUE"""),"PHP")</f>
        <v>PHP</v>
      </c>
      <c r="F533" s="4" t="str">
        <f>IFERROR(__xludf.DUMMYFUNCTION("""COMPUTED_VALUE"""),"R")</f>
        <v>R</v>
      </c>
      <c r="G533" s="4" t="str">
        <f>IFERROR(__xludf.DUMMYFUNCTION("""COMPUTED_VALUE"""),"SQL")</f>
        <v>SQL</v>
      </c>
      <c r="H533" s="4" t="str">
        <f>IFERROR(__xludf.DUMMYFUNCTION("""COMPUTED_VALUE"""),"TypeScript")</f>
        <v>TypeScript</v>
      </c>
    </row>
    <row r="534">
      <c r="A534" s="3">
        <v>533.0</v>
      </c>
      <c r="B534" s="4" t="str">
        <f>IFERROR(__xludf.DUMMYFUNCTION("SPLIT(IMPORTRANGE!B534:B10533,"";"",0,1)"),"Bash/Shell/PowerShell")</f>
        <v>Bash/Shell/PowerShell</v>
      </c>
      <c r="C534" s="4" t="str">
        <f>IFERROR(__xludf.DUMMYFUNCTION("""COMPUTED_VALUE"""),"JavaScript")</f>
        <v>JavaScript</v>
      </c>
      <c r="D534" s="4" t="str">
        <f>IFERROR(__xludf.DUMMYFUNCTION("""COMPUTED_VALUE"""),"Python")</f>
        <v>Python</v>
      </c>
      <c r="E534" s="4" t="str">
        <f>IFERROR(__xludf.DUMMYFUNCTION("""COMPUTED_VALUE"""),"SQL")</f>
        <v>SQL</v>
      </c>
    </row>
    <row r="535">
      <c r="A535" s="3">
        <v>534.0</v>
      </c>
      <c r="B535" s="4" t="str">
        <f>IFERROR(__xludf.DUMMYFUNCTION("SPLIT(IMPORTRANGE!B535:B10534,"";"",0,1)"),"JavaScript")</f>
        <v>JavaScript</v>
      </c>
      <c r="C535" s="4" t="str">
        <f>IFERROR(__xludf.DUMMYFUNCTION("""COMPUTED_VALUE"""),"Python")</f>
        <v>Python</v>
      </c>
    </row>
    <row r="536">
      <c r="A536" s="3">
        <v>535.0</v>
      </c>
      <c r="B536" s="4" t="str">
        <f>IFERROR(__xludf.DUMMYFUNCTION("SPLIT(IMPORTRANGE!B536:B10535,"";"",0,1)"),"Bash/Shell/PowerShell")</f>
        <v>Bash/Shell/PowerShell</v>
      </c>
      <c r="C536" s="4" t="str">
        <f>IFERROR(__xludf.DUMMYFUNCTION("""COMPUTED_VALUE"""),"C#")</f>
        <v>C#</v>
      </c>
      <c r="D536" s="4" t="str">
        <f>IFERROR(__xludf.DUMMYFUNCTION("""COMPUTED_VALUE"""),"HTML/CSS")</f>
        <v>HTML/CSS</v>
      </c>
      <c r="E536" s="4" t="str">
        <f>IFERROR(__xludf.DUMMYFUNCTION("""COMPUTED_VALUE"""),"JavaScript")</f>
        <v>JavaScript</v>
      </c>
      <c r="F536" s="4" t="str">
        <f>IFERROR(__xludf.DUMMYFUNCTION("""COMPUTED_VALUE"""),"Python")</f>
        <v>Python</v>
      </c>
      <c r="G536" s="4" t="str">
        <f>IFERROR(__xludf.DUMMYFUNCTION("""COMPUTED_VALUE"""),"SQL")</f>
        <v>SQL</v>
      </c>
      <c r="H536" s="4" t="str">
        <f>IFERROR(__xludf.DUMMYFUNCTION("""COMPUTED_VALUE"""),"TypeScript")</f>
        <v>TypeScript</v>
      </c>
      <c r="I536" s="4" t="str">
        <f>IFERROR(__xludf.DUMMYFUNCTION("""COMPUTED_VALUE"""),"Other(s):")</f>
        <v>Other(s):</v>
      </c>
    </row>
    <row r="537">
      <c r="A537" s="3">
        <v>536.0</v>
      </c>
      <c r="B537" s="4" t="str">
        <f>IFERROR(__xludf.DUMMYFUNCTION("SPLIT(IMPORTRANGE!B537:B10536,"";"",0,1)"),"Bash/Shell/PowerShell")</f>
        <v>Bash/Shell/PowerShell</v>
      </c>
      <c r="C537" s="4" t="str">
        <f>IFERROR(__xludf.DUMMYFUNCTION("""COMPUTED_VALUE"""),"C#")</f>
        <v>C#</v>
      </c>
      <c r="D537" s="4" t="str">
        <f>IFERROR(__xludf.DUMMYFUNCTION("""COMPUTED_VALUE"""),"HTML/CSS")</f>
        <v>HTML/CSS</v>
      </c>
      <c r="E537" s="4" t="str">
        <f>IFERROR(__xludf.DUMMYFUNCTION("""COMPUTED_VALUE"""),"Java")</f>
        <v>Java</v>
      </c>
      <c r="F537" s="4" t="str">
        <f>IFERROR(__xludf.DUMMYFUNCTION("""COMPUTED_VALUE"""),"JavaScript")</f>
        <v>JavaScript</v>
      </c>
      <c r="G537" s="4" t="str">
        <f>IFERROR(__xludf.DUMMYFUNCTION("""COMPUTED_VALUE"""),"Python")</f>
        <v>Python</v>
      </c>
      <c r="H537" s="4" t="str">
        <f>IFERROR(__xludf.DUMMYFUNCTION("""COMPUTED_VALUE"""),"R")</f>
        <v>R</v>
      </c>
      <c r="I537" s="4" t="str">
        <f>IFERROR(__xludf.DUMMYFUNCTION("""COMPUTED_VALUE"""),"SQL")</f>
        <v>SQL</v>
      </c>
    </row>
    <row r="538">
      <c r="A538" s="3">
        <v>537.0</v>
      </c>
      <c r="B538" s="4" t="str">
        <f>IFERROR(__xludf.DUMMYFUNCTION("SPLIT(IMPORTRANGE!B538:B10537,"";"",0,1)"),"C")</f>
        <v>C</v>
      </c>
      <c r="C538" s="4" t="str">
        <f>IFERROR(__xludf.DUMMYFUNCTION("""COMPUTED_VALUE"""),"C#")</f>
        <v>C#</v>
      </c>
      <c r="D538" s="4" t="str">
        <f>IFERROR(__xludf.DUMMYFUNCTION("""COMPUTED_VALUE"""),"HTML/CSS")</f>
        <v>HTML/CSS</v>
      </c>
      <c r="E538" s="4" t="str">
        <f>IFERROR(__xludf.DUMMYFUNCTION("""COMPUTED_VALUE"""),"Java")</f>
        <v>Java</v>
      </c>
      <c r="F538" s="4" t="str">
        <f>IFERROR(__xludf.DUMMYFUNCTION("""COMPUTED_VALUE"""),"JavaScript")</f>
        <v>JavaScript</v>
      </c>
      <c r="G538" s="4" t="str">
        <f>IFERROR(__xludf.DUMMYFUNCTION("""COMPUTED_VALUE"""),"Kotlin")</f>
        <v>Kotlin</v>
      </c>
      <c r="H538" s="4" t="str">
        <f>IFERROR(__xludf.DUMMYFUNCTION("""COMPUTED_VALUE"""),"PHP")</f>
        <v>PHP</v>
      </c>
      <c r="I538" s="4" t="str">
        <f>IFERROR(__xludf.DUMMYFUNCTION("""COMPUTED_VALUE"""),"TypeScript")</f>
        <v>TypeScript</v>
      </c>
    </row>
    <row r="539">
      <c r="A539" s="3">
        <v>538.0</v>
      </c>
      <c r="B539" s="4" t="str">
        <f>IFERROR(__xludf.DUMMYFUNCTION("SPLIT(IMPORTRANGE!B539:B10538,"";"",0,1)"),"Assembly")</f>
        <v>Assembly</v>
      </c>
      <c r="C539" s="4" t="str">
        <f>IFERROR(__xludf.DUMMYFUNCTION("""COMPUTED_VALUE"""),"Bash/Shell/PowerShell")</f>
        <v>Bash/Shell/PowerShell</v>
      </c>
      <c r="D539" s="4" t="str">
        <f>IFERROR(__xludf.DUMMYFUNCTION("""COMPUTED_VALUE"""),"C")</f>
        <v>C</v>
      </c>
      <c r="E539" s="4" t="str">
        <f>IFERROR(__xludf.DUMMYFUNCTION("""COMPUTED_VALUE"""),"C++")</f>
        <v>C++</v>
      </c>
      <c r="F539" s="4" t="str">
        <f>IFERROR(__xludf.DUMMYFUNCTION("""COMPUTED_VALUE"""),"Go")</f>
        <v>Go</v>
      </c>
      <c r="G539" s="4" t="str">
        <f>IFERROR(__xludf.DUMMYFUNCTION("""COMPUTED_VALUE"""),"HTML/CSS")</f>
        <v>HTML/CSS</v>
      </c>
      <c r="H539" s="4" t="str">
        <f>IFERROR(__xludf.DUMMYFUNCTION("""COMPUTED_VALUE"""),"JavaScript")</f>
        <v>JavaScript</v>
      </c>
      <c r="I539" s="4" t="str">
        <f>IFERROR(__xludf.DUMMYFUNCTION("""COMPUTED_VALUE"""),"Objective-C")</f>
        <v>Objective-C</v>
      </c>
      <c r="J539" s="4" t="str">
        <f>IFERROR(__xludf.DUMMYFUNCTION("""COMPUTED_VALUE"""),"PHP")</f>
        <v>PHP</v>
      </c>
      <c r="K539" s="4" t="str">
        <f>IFERROR(__xludf.DUMMYFUNCTION("""COMPUTED_VALUE"""),"Python")</f>
        <v>Python</v>
      </c>
      <c r="L539" s="4" t="str">
        <f>IFERROR(__xludf.DUMMYFUNCTION("""COMPUTED_VALUE"""),"SQL")</f>
        <v>SQL</v>
      </c>
    </row>
    <row r="540">
      <c r="A540" s="3">
        <v>539.0</v>
      </c>
      <c r="B540" s="4" t="str">
        <f>IFERROR(__xludf.DUMMYFUNCTION("SPLIT(IMPORTRANGE!B540:B10539,"";"",0,1)"),"Bash/Shell/PowerShell")</f>
        <v>Bash/Shell/PowerShell</v>
      </c>
      <c r="C540" s="4" t="str">
        <f>IFERROR(__xludf.DUMMYFUNCTION("""COMPUTED_VALUE"""),"C++")</f>
        <v>C++</v>
      </c>
      <c r="D540" s="4" t="str">
        <f>IFERROR(__xludf.DUMMYFUNCTION("""COMPUTED_VALUE"""),"C#")</f>
        <v>C#</v>
      </c>
      <c r="E540" s="4" t="str">
        <f>IFERROR(__xludf.DUMMYFUNCTION("""COMPUTED_VALUE"""),"Go")</f>
        <v>Go</v>
      </c>
      <c r="F540" s="4" t="str">
        <f>IFERROR(__xludf.DUMMYFUNCTION("""COMPUTED_VALUE"""),"HTML/CSS")</f>
        <v>HTML/CSS</v>
      </c>
      <c r="G540" s="4" t="str">
        <f>IFERROR(__xludf.DUMMYFUNCTION("""COMPUTED_VALUE"""),"JavaScript")</f>
        <v>JavaScript</v>
      </c>
      <c r="H540" s="4" t="str">
        <f>IFERROR(__xludf.DUMMYFUNCTION("""COMPUTED_VALUE"""),"PHP")</f>
        <v>PHP</v>
      </c>
      <c r="I540" s="4" t="str">
        <f>IFERROR(__xludf.DUMMYFUNCTION("""COMPUTED_VALUE"""),"Python")</f>
        <v>Python</v>
      </c>
      <c r="J540" s="4" t="str">
        <f>IFERROR(__xludf.DUMMYFUNCTION("""COMPUTED_VALUE"""),"SQL")</f>
        <v>SQL</v>
      </c>
      <c r="K540" s="4" t="str">
        <f>IFERROR(__xludf.DUMMYFUNCTION("""COMPUTED_VALUE"""),"TypeScript")</f>
        <v>TypeScript</v>
      </c>
      <c r="L540" s="4" t="str">
        <f>IFERROR(__xludf.DUMMYFUNCTION("""COMPUTED_VALUE"""),"Other(s):")</f>
        <v>Other(s):</v>
      </c>
    </row>
    <row r="541">
      <c r="A541" s="3">
        <v>540.0</v>
      </c>
      <c r="B541" s="4" t="str">
        <f>IFERROR(__xludf.DUMMYFUNCTION("SPLIT(IMPORTRANGE!B541:B10540,"";"",0,1)"),"C")</f>
        <v>C</v>
      </c>
      <c r="C541" s="4" t="str">
        <f>IFERROR(__xludf.DUMMYFUNCTION("""COMPUTED_VALUE"""),"Java")</f>
        <v>Java</v>
      </c>
      <c r="D541" s="4" t="str">
        <f>IFERROR(__xludf.DUMMYFUNCTION("""COMPUTED_VALUE"""),"SQL")</f>
        <v>SQL</v>
      </c>
    </row>
    <row r="542">
      <c r="A542" s="3">
        <v>541.0</v>
      </c>
      <c r="B542" s="4" t="str">
        <f>IFERROR(__xludf.DUMMYFUNCTION("SPLIT(IMPORTRANGE!B542:B10541,"";"",0,1)"),"C#")</f>
        <v>C#</v>
      </c>
      <c r="C542" s="4" t="str">
        <f>IFERROR(__xludf.DUMMYFUNCTION("""COMPUTED_VALUE"""),"HTML/CSS")</f>
        <v>HTML/CSS</v>
      </c>
      <c r="D542" s="4" t="str">
        <f>IFERROR(__xludf.DUMMYFUNCTION("""COMPUTED_VALUE"""),"JavaScript")</f>
        <v>JavaScript</v>
      </c>
      <c r="E542" s="4" t="str">
        <f>IFERROR(__xludf.DUMMYFUNCTION("""COMPUTED_VALUE"""),"SQL")</f>
        <v>SQL</v>
      </c>
    </row>
    <row r="543">
      <c r="A543" s="3">
        <v>542.0</v>
      </c>
      <c r="B543" s="4" t="str">
        <f>IFERROR(__xludf.DUMMYFUNCTION("SPLIT(IMPORTRANGE!B543:B10542,"";"",0,1)"),"Python")</f>
        <v>Python</v>
      </c>
      <c r="C543" s="4" t="str">
        <f>IFERROR(__xludf.DUMMYFUNCTION("""COMPUTED_VALUE"""),"SQL")</f>
        <v>SQL</v>
      </c>
      <c r="D543" s="4" t="str">
        <f>IFERROR(__xludf.DUMMYFUNCTION("""COMPUTED_VALUE"""),"VBA")</f>
        <v>VBA</v>
      </c>
    </row>
    <row r="544">
      <c r="A544" s="3">
        <v>543.0</v>
      </c>
      <c r="B544" s="4" t="str">
        <f>IFERROR(__xludf.DUMMYFUNCTION("SPLIT(IMPORTRANGE!B544:B10543,"";"",0,1)"),"C#")</f>
        <v>C#</v>
      </c>
      <c r="C544" s="4" t="str">
        <f>IFERROR(__xludf.DUMMYFUNCTION("""COMPUTED_VALUE"""),"HTML/CSS")</f>
        <v>HTML/CSS</v>
      </c>
      <c r="D544" s="4" t="str">
        <f>IFERROR(__xludf.DUMMYFUNCTION("""COMPUTED_VALUE"""),"JavaScript")</f>
        <v>JavaScript</v>
      </c>
      <c r="E544" s="4" t="str">
        <f>IFERROR(__xludf.DUMMYFUNCTION("""COMPUTED_VALUE"""),"SQL")</f>
        <v>SQL</v>
      </c>
    </row>
    <row r="545">
      <c r="A545" s="3">
        <v>544.0</v>
      </c>
      <c r="B545" s="4" t="str">
        <f>IFERROR(__xludf.DUMMYFUNCTION("SPLIT(IMPORTRANGE!B545:B10544,"";"",0,1)"),"Assembly")</f>
        <v>Assembly</v>
      </c>
      <c r="C545" s="4" t="str">
        <f>IFERROR(__xludf.DUMMYFUNCTION("""COMPUTED_VALUE"""),"Bash/Shell/PowerShell")</f>
        <v>Bash/Shell/PowerShell</v>
      </c>
      <c r="D545" s="4" t="str">
        <f>IFERROR(__xludf.DUMMYFUNCTION("""COMPUTED_VALUE"""),"C")</f>
        <v>C</v>
      </c>
      <c r="E545" s="4" t="str">
        <f>IFERROR(__xludf.DUMMYFUNCTION("""COMPUTED_VALUE"""),"C++")</f>
        <v>C++</v>
      </c>
      <c r="F545" s="4" t="str">
        <f>IFERROR(__xludf.DUMMYFUNCTION("""COMPUTED_VALUE"""),"HTML/CSS")</f>
        <v>HTML/CSS</v>
      </c>
      <c r="G545" s="4" t="str">
        <f>IFERROR(__xludf.DUMMYFUNCTION("""COMPUTED_VALUE"""),"Java")</f>
        <v>Java</v>
      </c>
      <c r="H545" s="4" t="str">
        <f>IFERROR(__xludf.DUMMYFUNCTION("""COMPUTED_VALUE"""),"JavaScript")</f>
        <v>JavaScript</v>
      </c>
      <c r="I545" s="4" t="str">
        <f>IFERROR(__xludf.DUMMYFUNCTION("""COMPUTED_VALUE"""),"Python")</f>
        <v>Python</v>
      </c>
      <c r="J545" s="4" t="str">
        <f>IFERROR(__xludf.DUMMYFUNCTION("""COMPUTED_VALUE"""),"R")</f>
        <v>R</v>
      </c>
      <c r="K545" s="4" t="str">
        <f>IFERROR(__xludf.DUMMYFUNCTION("""COMPUTED_VALUE"""),"Scala")</f>
        <v>Scala</v>
      </c>
      <c r="L545" s="4" t="str">
        <f>IFERROR(__xludf.DUMMYFUNCTION("""COMPUTED_VALUE"""),"SQL")</f>
        <v>SQL</v>
      </c>
    </row>
    <row r="546">
      <c r="A546" s="3">
        <v>545.0</v>
      </c>
      <c r="B546" s="4" t="str">
        <f>IFERROR(__xludf.DUMMYFUNCTION("SPLIT(IMPORTRANGE!B546:B10545,"";"",0,1)"),"HTML/CSS")</f>
        <v>HTML/CSS</v>
      </c>
      <c r="C546" s="4" t="str">
        <f>IFERROR(__xludf.DUMMYFUNCTION("""COMPUTED_VALUE"""),"Java")</f>
        <v>Java</v>
      </c>
      <c r="D546" s="4" t="str">
        <f>IFERROR(__xludf.DUMMYFUNCTION("""COMPUTED_VALUE"""),"JavaScript")</f>
        <v>JavaScript</v>
      </c>
      <c r="E546" s="4" t="str">
        <f>IFERROR(__xludf.DUMMYFUNCTION("""COMPUTED_VALUE"""),"PHP")</f>
        <v>PHP</v>
      </c>
    </row>
    <row r="547">
      <c r="A547" s="3">
        <v>546.0</v>
      </c>
      <c r="B547" s="4" t="str">
        <f>IFERROR(__xludf.DUMMYFUNCTION("SPLIT(IMPORTRANGE!B547:B10546,"";"",0,1)"),"C#")</f>
        <v>C#</v>
      </c>
      <c r="C547" s="4" t="str">
        <f>IFERROR(__xludf.DUMMYFUNCTION("""COMPUTED_VALUE"""),"HTML/CSS")</f>
        <v>HTML/CSS</v>
      </c>
      <c r="D547" s="4" t="str">
        <f>IFERROR(__xludf.DUMMYFUNCTION("""COMPUTED_VALUE"""),"JavaScript")</f>
        <v>JavaScript</v>
      </c>
      <c r="E547" s="4" t="str">
        <f>IFERROR(__xludf.DUMMYFUNCTION("""COMPUTED_VALUE"""),"Python")</f>
        <v>Python</v>
      </c>
      <c r="F547" s="4" t="str">
        <f>IFERROR(__xludf.DUMMYFUNCTION("""COMPUTED_VALUE"""),"SQL")</f>
        <v>SQL</v>
      </c>
      <c r="G547" s="4" t="str">
        <f>IFERROR(__xludf.DUMMYFUNCTION("""COMPUTED_VALUE"""),"TypeScript")</f>
        <v>TypeScript</v>
      </c>
    </row>
    <row r="548">
      <c r="A548" s="3">
        <v>547.0</v>
      </c>
      <c r="B548" s="4" t="str">
        <f>IFERROR(__xludf.DUMMYFUNCTION("SPLIT(IMPORTRANGE!B548:B10547,"";"",0,1)"),"Go")</f>
        <v>Go</v>
      </c>
      <c r="C548" s="4" t="str">
        <f>IFERROR(__xludf.DUMMYFUNCTION("""COMPUTED_VALUE"""),"JavaScript")</f>
        <v>JavaScript</v>
      </c>
      <c r="D548" s="4" t="str">
        <f>IFERROR(__xludf.DUMMYFUNCTION("""COMPUTED_VALUE"""),"PHP")</f>
        <v>PHP</v>
      </c>
      <c r="E548" s="4" t="str">
        <f>IFERROR(__xludf.DUMMYFUNCTION("""COMPUTED_VALUE"""),"Ruby")</f>
        <v>Ruby</v>
      </c>
      <c r="F548" s="4" t="str">
        <f>IFERROR(__xludf.DUMMYFUNCTION("""COMPUTED_VALUE"""),"SQL")</f>
        <v>SQL</v>
      </c>
      <c r="G548" s="4" t="str">
        <f>IFERROR(__xludf.DUMMYFUNCTION("""COMPUTED_VALUE"""),"TypeScript")</f>
        <v>TypeScript</v>
      </c>
    </row>
    <row r="549">
      <c r="A549" s="3">
        <v>548.0</v>
      </c>
      <c r="B549" s="4" t="str">
        <f>IFERROR(__xludf.DUMMYFUNCTION("SPLIT(IMPORTRANGE!B549:B10548,"";"",0,1)"),"C#")</f>
        <v>C#</v>
      </c>
      <c r="C549" s="4" t="str">
        <f>IFERROR(__xludf.DUMMYFUNCTION("""COMPUTED_VALUE"""),"HTML/CSS")</f>
        <v>HTML/CSS</v>
      </c>
      <c r="D549" s="4" t="str">
        <f>IFERROR(__xludf.DUMMYFUNCTION("""COMPUTED_VALUE"""),"JavaScript")</f>
        <v>JavaScript</v>
      </c>
      <c r="E549" s="4" t="str">
        <f>IFERROR(__xludf.DUMMYFUNCTION("""COMPUTED_VALUE"""),"SQL")</f>
        <v>SQL</v>
      </c>
    </row>
    <row r="550">
      <c r="A550" s="3">
        <v>549.0</v>
      </c>
      <c r="B550" s="4" t="str">
        <f>IFERROR(__xludf.DUMMYFUNCTION("SPLIT(IMPORTRANGE!B550:B10549,"";"",0,1)"),"Bash/Shell/PowerShell")</f>
        <v>Bash/Shell/PowerShell</v>
      </c>
      <c r="C550" s="4" t="str">
        <f>IFERROR(__xludf.DUMMYFUNCTION("""COMPUTED_VALUE"""),"HTML/CSS")</f>
        <v>HTML/CSS</v>
      </c>
      <c r="D550" s="4" t="str">
        <f>IFERROR(__xludf.DUMMYFUNCTION("""COMPUTED_VALUE"""),"Java")</f>
        <v>Java</v>
      </c>
      <c r="E550" s="4" t="str">
        <f>IFERROR(__xludf.DUMMYFUNCTION("""COMPUTED_VALUE"""),"JavaScript")</f>
        <v>JavaScript</v>
      </c>
      <c r="F550" s="4" t="str">
        <f>IFERROR(__xludf.DUMMYFUNCTION("""COMPUTED_VALUE"""),"Python")</f>
        <v>Python</v>
      </c>
      <c r="G550" s="4" t="str">
        <f>IFERROR(__xludf.DUMMYFUNCTION("""COMPUTED_VALUE"""),"SQL")</f>
        <v>SQL</v>
      </c>
    </row>
    <row r="551">
      <c r="A551" s="3">
        <v>550.0</v>
      </c>
      <c r="B551" s="4" t="str">
        <f>IFERROR(__xludf.DUMMYFUNCTION("SPLIT(IMPORTRANGE!B551:B10550,"";"",0,1)"),"C")</f>
        <v>C</v>
      </c>
      <c r="C551" s="4" t="str">
        <f>IFERROR(__xludf.DUMMYFUNCTION("""COMPUTED_VALUE"""),"C++")</f>
        <v>C++</v>
      </c>
      <c r="D551" s="4" t="str">
        <f>IFERROR(__xludf.DUMMYFUNCTION("""COMPUTED_VALUE"""),"PHP")</f>
        <v>PHP</v>
      </c>
      <c r="E551" s="4" t="str">
        <f>IFERROR(__xludf.DUMMYFUNCTION("""COMPUTED_VALUE"""),"Python")</f>
        <v>Python</v>
      </c>
      <c r="F551" s="4" t="str">
        <f>IFERROR(__xludf.DUMMYFUNCTION("""COMPUTED_VALUE"""),"SQL")</f>
        <v>SQL</v>
      </c>
      <c r="G551" s="4" t="str">
        <f>IFERROR(__xludf.DUMMYFUNCTION("""COMPUTED_VALUE"""),"VBA")</f>
        <v>VBA</v>
      </c>
    </row>
    <row r="552">
      <c r="A552" s="3">
        <v>551.0</v>
      </c>
      <c r="B552" s="4" t="str">
        <f>IFERROR(__xludf.DUMMYFUNCTION("SPLIT(IMPORTRANGE!B552:B10551,"";"",0,1)"),"Bash/Shell/PowerShell")</f>
        <v>Bash/Shell/PowerShell</v>
      </c>
      <c r="C552" s="4" t="str">
        <f>IFERROR(__xludf.DUMMYFUNCTION("""COMPUTED_VALUE"""),"C")</f>
        <v>C</v>
      </c>
      <c r="D552" s="4" t="str">
        <f>IFERROR(__xludf.DUMMYFUNCTION("""COMPUTED_VALUE"""),"HTML/CSS")</f>
        <v>HTML/CSS</v>
      </c>
      <c r="E552" s="4" t="str">
        <f>IFERROR(__xludf.DUMMYFUNCTION("""COMPUTED_VALUE"""),"Java")</f>
        <v>Java</v>
      </c>
      <c r="F552" s="4" t="str">
        <f>IFERROR(__xludf.DUMMYFUNCTION("""COMPUTED_VALUE"""),"JavaScript")</f>
        <v>JavaScript</v>
      </c>
      <c r="G552" s="4" t="str">
        <f>IFERROR(__xludf.DUMMYFUNCTION("""COMPUTED_VALUE"""),"Kotlin")</f>
        <v>Kotlin</v>
      </c>
      <c r="H552" s="4" t="str">
        <f>IFERROR(__xludf.DUMMYFUNCTION("""COMPUTED_VALUE"""),"PHP")</f>
        <v>PHP</v>
      </c>
      <c r="I552" s="4" t="str">
        <f>IFERROR(__xludf.DUMMYFUNCTION("""COMPUTED_VALUE"""),"SQL")</f>
        <v>SQL</v>
      </c>
      <c r="J552" s="4" t="str">
        <f>IFERROR(__xludf.DUMMYFUNCTION("""COMPUTED_VALUE"""),"TypeScript")</f>
        <v>TypeScript</v>
      </c>
    </row>
    <row r="553">
      <c r="A553" s="3">
        <v>552.0</v>
      </c>
      <c r="B553" s="4" t="str">
        <f>IFERROR(__xludf.DUMMYFUNCTION("SPLIT(IMPORTRANGE!B553:B10552,"";"",0,1)"),"Bash/Shell/PowerShell")</f>
        <v>Bash/Shell/PowerShell</v>
      </c>
      <c r="C553" s="4" t="str">
        <f>IFERROR(__xludf.DUMMYFUNCTION("""COMPUTED_VALUE"""),"C")</f>
        <v>C</v>
      </c>
      <c r="D553" s="4" t="str">
        <f>IFERROR(__xludf.DUMMYFUNCTION("""COMPUTED_VALUE"""),"C++")</f>
        <v>C++</v>
      </c>
      <c r="E553" s="4" t="str">
        <f>IFERROR(__xludf.DUMMYFUNCTION("""COMPUTED_VALUE"""),"C#")</f>
        <v>C#</v>
      </c>
      <c r="F553" s="4" t="str">
        <f>IFERROR(__xludf.DUMMYFUNCTION("""COMPUTED_VALUE"""),"HTML/CSS")</f>
        <v>HTML/CSS</v>
      </c>
      <c r="G553" s="4" t="str">
        <f>IFERROR(__xludf.DUMMYFUNCTION("""COMPUTED_VALUE"""),"Java")</f>
        <v>Java</v>
      </c>
      <c r="H553" s="4" t="str">
        <f>IFERROR(__xludf.DUMMYFUNCTION("""COMPUTED_VALUE"""),"PHP")</f>
        <v>PHP</v>
      </c>
      <c r="I553" s="4" t="str">
        <f>IFERROR(__xludf.DUMMYFUNCTION("""COMPUTED_VALUE"""),"Python")</f>
        <v>Python</v>
      </c>
      <c r="J553" s="4" t="str">
        <f>IFERROR(__xludf.DUMMYFUNCTION("""COMPUTED_VALUE"""),"SQL")</f>
        <v>SQL</v>
      </c>
      <c r="K553" s="4" t="str">
        <f>IFERROR(__xludf.DUMMYFUNCTION("""COMPUTED_VALUE"""),"VBA")</f>
        <v>VBA</v>
      </c>
    </row>
    <row r="554">
      <c r="A554" s="3">
        <v>553.0</v>
      </c>
      <c r="B554" s="4" t="str">
        <f>IFERROR(__xludf.DUMMYFUNCTION("SPLIT(IMPORTRANGE!B554:B10553,"";"",0,1)"),"Bash/Shell/PowerShell")</f>
        <v>Bash/Shell/PowerShell</v>
      </c>
      <c r="C554" s="4" t="str">
        <f>IFERROR(__xludf.DUMMYFUNCTION("""COMPUTED_VALUE"""),"C#")</f>
        <v>C#</v>
      </c>
      <c r="D554" s="4" t="str">
        <f>IFERROR(__xludf.DUMMYFUNCTION("""COMPUTED_VALUE"""),"HTML/CSS")</f>
        <v>HTML/CSS</v>
      </c>
      <c r="E554" s="4" t="str">
        <f>IFERROR(__xludf.DUMMYFUNCTION("""COMPUTED_VALUE"""),"JavaScript")</f>
        <v>JavaScript</v>
      </c>
      <c r="F554" s="4" t="str">
        <f>IFERROR(__xludf.DUMMYFUNCTION("""COMPUTED_VALUE"""),"PHP")</f>
        <v>PHP</v>
      </c>
      <c r="G554" s="4" t="str">
        <f>IFERROR(__xludf.DUMMYFUNCTION("""COMPUTED_VALUE"""),"SQL")</f>
        <v>SQL</v>
      </c>
    </row>
    <row r="555">
      <c r="A555" s="3">
        <v>554.0</v>
      </c>
      <c r="B555" s="4" t="str">
        <f>IFERROR(__xludf.DUMMYFUNCTION("SPLIT(IMPORTRANGE!B555:B10554,"";"",0,1)"),"HTML/CSS")</f>
        <v>HTML/CSS</v>
      </c>
      <c r="C555" s="4" t="str">
        <f>IFERROR(__xludf.DUMMYFUNCTION("""COMPUTED_VALUE"""),"Java")</f>
        <v>Java</v>
      </c>
      <c r="D555" s="4" t="str">
        <f>IFERROR(__xludf.DUMMYFUNCTION("""COMPUTED_VALUE"""),"JavaScript")</f>
        <v>JavaScript</v>
      </c>
      <c r="E555" s="4" t="str">
        <f>IFERROR(__xludf.DUMMYFUNCTION("""COMPUTED_VALUE"""),"Python")</f>
        <v>Python</v>
      </c>
      <c r="F555" s="4" t="str">
        <f>IFERROR(__xludf.DUMMYFUNCTION("""COMPUTED_VALUE"""),"Ruby")</f>
        <v>Ruby</v>
      </c>
      <c r="G555" s="4" t="str">
        <f>IFERROR(__xludf.DUMMYFUNCTION("""COMPUTED_VALUE"""),"SQL")</f>
        <v>SQL</v>
      </c>
    </row>
    <row r="556">
      <c r="A556" s="3">
        <v>555.0</v>
      </c>
      <c r="B556" s="4" t="str">
        <f>IFERROR(__xludf.DUMMYFUNCTION("SPLIT(IMPORTRANGE!B556:B10555,"";"",0,1)"),"C#")</f>
        <v>C#</v>
      </c>
      <c r="C556" s="4" t="str">
        <f>IFERROR(__xludf.DUMMYFUNCTION("""COMPUTED_VALUE"""),"JavaScript")</f>
        <v>JavaScript</v>
      </c>
      <c r="D556" s="4" t="str">
        <f>IFERROR(__xludf.DUMMYFUNCTION("""COMPUTED_VALUE"""),"SQL")</f>
        <v>SQL</v>
      </c>
    </row>
    <row r="557">
      <c r="A557" s="3">
        <v>556.0</v>
      </c>
      <c r="B557" s="4" t="str">
        <f>IFERROR(__xludf.DUMMYFUNCTION("SPLIT(IMPORTRANGE!B557:B10556,"";"",0,1)"),"Assembly")</f>
        <v>Assembly</v>
      </c>
      <c r="C557" s="4" t="str">
        <f>IFERROR(__xludf.DUMMYFUNCTION("""COMPUTED_VALUE"""),"Bash/Shell/PowerShell")</f>
        <v>Bash/Shell/PowerShell</v>
      </c>
      <c r="D557" s="4" t="str">
        <f>IFERROR(__xludf.DUMMYFUNCTION("""COMPUTED_VALUE"""),"C")</f>
        <v>C</v>
      </c>
      <c r="E557" s="4" t="str">
        <f>IFERROR(__xludf.DUMMYFUNCTION("""COMPUTED_VALUE"""),"C++")</f>
        <v>C++</v>
      </c>
      <c r="F557" s="4" t="str">
        <f>IFERROR(__xludf.DUMMYFUNCTION("""COMPUTED_VALUE"""),"Python")</f>
        <v>Python</v>
      </c>
      <c r="G557" s="4" t="str">
        <f>IFERROR(__xludf.DUMMYFUNCTION("""COMPUTED_VALUE"""),"SQL")</f>
        <v>SQL</v>
      </c>
    </row>
    <row r="558">
      <c r="A558" s="3">
        <v>557.0</v>
      </c>
      <c r="B558" s="4" t="str">
        <f>IFERROR(__xludf.DUMMYFUNCTION("SPLIT(IMPORTRANGE!B558:B10557,"";"",0,1)"),"C")</f>
        <v>C</v>
      </c>
      <c r="C558" s="4" t="str">
        <f>IFERROR(__xludf.DUMMYFUNCTION("""COMPUTED_VALUE"""),"C++")</f>
        <v>C++</v>
      </c>
      <c r="D558" s="4" t="str">
        <f>IFERROR(__xludf.DUMMYFUNCTION("""COMPUTED_VALUE"""),"Python")</f>
        <v>Python</v>
      </c>
      <c r="E558" s="4" t="str">
        <f>IFERROR(__xludf.DUMMYFUNCTION("""COMPUTED_VALUE"""),"R")</f>
        <v>R</v>
      </c>
      <c r="F558" s="4" t="str">
        <f>IFERROR(__xludf.DUMMYFUNCTION("""COMPUTED_VALUE"""),"SQL")</f>
        <v>SQL</v>
      </c>
      <c r="G558" s="4" t="str">
        <f>IFERROR(__xludf.DUMMYFUNCTION("""COMPUTED_VALUE"""),"Other(s):")</f>
        <v>Other(s):</v>
      </c>
    </row>
    <row r="559">
      <c r="A559" s="3">
        <v>558.0</v>
      </c>
      <c r="B559" s="4" t="str">
        <f>IFERROR(__xludf.DUMMYFUNCTION("SPLIT(IMPORTRANGE!B559:B10558,"";"",0,1)"),"Bash/Shell/PowerShell")</f>
        <v>Bash/Shell/PowerShell</v>
      </c>
      <c r="C559" s="4" t="str">
        <f>IFERROR(__xludf.DUMMYFUNCTION("""COMPUTED_VALUE"""),"HTML/CSS")</f>
        <v>HTML/CSS</v>
      </c>
      <c r="D559" s="4" t="str">
        <f>IFERROR(__xludf.DUMMYFUNCTION("""COMPUTED_VALUE"""),"JavaScript")</f>
        <v>JavaScript</v>
      </c>
      <c r="E559" s="4" t="str">
        <f>IFERROR(__xludf.DUMMYFUNCTION("""COMPUTED_VALUE"""),"PHP")</f>
        <v>PHP</v>
      </c>
      <c r="F559" s="4" t="str">
        <f>IFERROR(__xludf.DUMMYFUNCTION("""COMPUTED_VALUE"""),"SQL")</f>
        <v>SQL</v>
      </c>
    </row>
    <row r="560">
      <c r="A560" s="3">
        <v>559.0</v>
      </c>
      <c r="B560" s="4" t="str">
        <f>IFERROR(__xludf.DUMMYFUNCTION("SPLIT(IMPORTRANGE!B560:B10559,"";"",0,1)"),"Bash/Shell/PowerShell")</f>
        <v>Bash/Shell/PowerShell</v>
      </c>
      <c r="C560" s="4" t="str">
        <f>IFERROR(__xludf.DUMMYFUNCTION("""COMPUTED_VALUE"""),"C#")</f>
        <v>C#</v>
      </c>
      <c r="D560" s="4" t="str">
        <f>IFERROR(__xludf.DUMMYFUNCTION("""COMPUTED_VALUE"""),"HTML/CSS")</f>
        <v>HTML/CSS</v>
      </c>
      <c r="E560" s="4" t="str">
        <f>IFERROR(__xludf.DUMMYFUNCTION("""COMPUTED_VALUE"""),"JavaScript")</f>
        <v>JavaScript</v>
      </c>
    </row>
    <row r="561">
      <c r="A561" s="3">
        <v>560.0</v>
      </c>
      <c r="B561" s="4" t="str">
        <f>IFERROR(__xludf.DUMMYFUNCTION("SPLIT(IMPORTRANGE!B561:B10560,"";"",0,1)"),"Bash/Shell/PowerShell")</f>
        <v>Bash/Shell/PowerShell</v>
      </c>
      <c r="C561" s="4" t="str">
        <f>IFERROR(__xludf.DUMMYFUNCTION("""COMPUTED_VALUE"""),"C")</f>
        <v>C</v>
      </c>
      <c r="D561" s="4" t="str">
        <f>IFERROR(__xludf.DUMMYFUNCTION("""COMPUTED_VALUE"""),"Java")</f>
        <v>Java</v>
      </c>
      <c r="E561" s="4" t="str">
        <f>IFERROR(__xludf.DUMMYFUNCTION("""COMPUTED_VALUE"""),"JavaScript")</f>
        <v>JavaScript</v>
      </c>
      <c r="F561" s="4" t="str">
        <f>IFERROR(__xludf.DUMMYFUNCTION("""COMPUTED_VALUE"""),"Objective-C")</f>
        <v>Objective-C</v>
      </c>
      <c r="G561" s="4" t="str">
        <f>IFERROR(__xludf.DUMMYFUNCTION("""COMPUTED_VALUE"""),"Rust")</f>
        <v>Rust</v>
      </c>
      <c r="H561" s="4" t="str">
        <f>IFERROR(__xludf.DUMMYFUNCTION("""COMPUTED_VALUE"""),"Swift")</f>
        <v>Swift</v>
      </c>
      <c r="I561" s="4" t="str">
        <f>IFERROR(__xludf.DUMMYFUNCTION("""COMPUTED_VALUE"""),"Other(s):")</f>
        <v>Other(s):</v>
      </c>
    </row>
    <row r="562">
      <c r="A562" s="3">
        <v>561.0</v>
      </c>
      <c r="B562" s="4" t="str">
        <f>IFERROR(__xludf.DUMMYFUNCTION("SPLIT(IMPORTRANGE!B562:B10561,"";"",0,1)"),"C++")</f>
        <v>C++</v>
      </c>
      <c r="C562" s="4" t="str">
        <f>IFERROR(__xludf.DUMMYFUNCTION("""COMPUTED_VALUE"""),"C#")</f>
        <v>C#</v>
      </c>
      <c r="D562" s="4" t="str">
        <f>IFERROR(__xludf.DUMMYFUNCTION("""COMPUTED_VALUE"""),"Clojure")</f>
        <v>Clojure</v>
      </c>
      <c r="E562" s="4" t="str">
        <f>IFERROR(__xludf.DUMMYFUNCTION("""COMPUTED_VALUE"""),"HTML/CSS")</f>
        <v>HTML/CSS</v>
      </c>
      <c r="F562" s="4" t="str">
        <f>IFERROR(__xludf.DUMMYFUNCTION("""COMPUTED_VALUE"""),"JavaScript")</f>
        <v>JavaScript</v>
      </c>
      <c r="G562" s="4" t="str">
        <f>IFERROR(__xludf.DUMMYFUNCTION("""COMPUTED_VALUE"""),"Python")</f>
        <v>Python</v>
      </c>
      <c r="H562" s="4" t="str">
        <f>IFERROR(__xludf.DUMMYFUNCTION("""COMPUTED_VALUE"""),"SQL")</f>
        <v>SQL</v>
      </c>
    </row>
    <row r="563">
      <c r="A563" s="3">
        <v>562.0</v>
      </c>
      <c r="B563" s="4" t="str">
        <f>IFERROR(__xludf.DUMMYFUNCTION("SPLIT(IMPORTRANGE!B563:B10562,"";"",0,1)"),"Bash/Shell/PowerShell")</f>
        <v>Bash/Shell/PowerShell</v>
      </c>
      <c r="C563" s="4" t="str">
        <f>IFERROR(__xludf.DUMMYFUNCTION("""COMPUTED_VALUE"""),"HTML/CSS")</f>
        <v>HTML/CSS</v>
      </c>
      <c r="D563" s="4" t="str">
        <f>IFERROR(__xludf.DUMMYFUNCTION("""COMPUTED_VALUE"""),"JavaScript")</f>
        <v>JavaScript</v>
      </c>
      <c r="E563" s="4" t="str">
        <f>IFERROR(__xludf.DUMMYFUNCTION("""COMPUTED_VALUE"""),"Python")</f>
        <v>Python</v>
      </c>
    </row>
    <row r="564">
      <c r="A564" s="3">
        <v>563.0</v>
      </c>
      <c r="B564" s="4" t="str">
        <f>IFERROR(__xludf.DUMMYFUNCTION("SPLIT(IMPORTRANGE!B564:B10563,"";"",0,1)"),"Assembly")</f>
        <v>Assembly</v>
      </c>
      <c r="C564" s="4" t="str">
        <f>IFERROR(__xludf.DUMMYFUNCTION("""COMPUTED_VALUE"""),"Bash/Shell/PowerShell")</f>
        <v>Bash/Shell/PowerShell</v>
      </c>
      <c r="D564" s="4" t="str">
        <f>IFERROR(__xludf.DUMMYFUNCTION("""COMPUTED_VALUE"""),"C")</f>
        <v>C</v>
      </c>
      <c r="E564" s="4" t="str">
        <f>IFERROR(__xludf.DUMMYFUNCTION("""COMPUTED_VALUE"""),"C++")</f>
        <v>C++</v>
      </c>
      <c r="F564" s="4" t="str">
        <f>IFERROR(__xludf.DUMMYFUNCTION("""COMPUTED_VALUE"""),"Erlang")</f>
        <v>Erlang</v>
      </c>
      <c r="G564" s="4" t="str">
        <f>IFERROR(__xludf.DUMMYFUNCTION("""COMPUTED_VALUE"""),"R")</f>
        <v>R</v>
      </c>
      <c r="H564" s="4" t="str">
        <f>IFERROR(__xludf.DUMMYFUNCTION("""COMPUTED_VALUE"""),"Rust")</f>
        <v>Rust</v>
      </c>
      <c r="I564" s="4" t="str">
        <f>IFERROR(__xludf.DUMMYFUNCTION("""COMPUTED_VALUE"""),"Scala")</f>
        <v>Scala</v>
      </c>
    </row>
    <row r="565">
      <c r="A565" s="3">
        <v>564.0</v>
      </c>
      <c r="B565" s="4" t="str">
        <f>IFERROR(__xludf.DUMMYFUNCTION("SPLIT(IMPORTRANGE!B565:B10564,"";"",0,1)"),"Assembly")</f>
        <v>Assembly</v>
      </c>
      <c r="C565" s="4" t="str">
        <f>IFERROR(__xludf.DUMMYFUNCTION("""COMPUTED_VALUE"""),"C")</f>
        <v>C</v>
      </c>
      <c r="D565" s="4" t="str">
        <f>IFERROR(__xludf.DUMMYFUNCTION("""COMPUTED_VALUE"""),"C++")</f>
        <v>C++</v>
      </c>
      <c r="E565" s="4" t="str">
        <f>IFERROR(__xludf.DUMMYFUNCTION("""COMPUTED_VALUE"""),"Java")</f>
        <v>Java</v>
      </c>
      <c r="F565" s="4" t="str">
        <f>IFERROR(__xludf.DUMMYFUNCTION("""COMPUTED_VALUE"""),"JavaScript")</f>
        <v>JavaScript</v>
      </c>
      <c r="G565" s="4" t="str">
        <f>IFERROR(__xludf.DUMMYFUNCTION("""COMPUTED_VALUE"""),"Kotlin")</f>
        <v>Kotlin</v>
      </c>
      <c r="H565" s="4" t="str">
        <f>IFERROR(__xludf.DUMMYFUNCTION("""COMPUTED_VALUE"""),"PHP")</f>
        <v>PHP</v>
      </c>
      <c r="I565" s="4" t="str">
        <f>IFERROR(__xludf.DUMMYFUNCTION("""COMPUTED_VALUE"""),"Python")</f>
        <v>Python</v>
      </c>
      <c r="J565" s="4" t="str">
        <f>IFERROR(__xludf.DUMMYFUNCTION("""COMPUTED_VALUE"""),"Rust")</f>
        <v>Rust</v>
      </c>
      <c r="K565" s="4" t="str">
        <f>IFERROR(__xludf.DUMMYFUNCTION("""COMPUTED_VALUE"""),"SQL")</f>
        <v>SQL</v>
      </c>
      <c r="L565" s="4" t="str">
        <f>IFERROR(__xludf.DUMMYFUNCTION("""COMPUTED_VALUE"""),"TypeScript")</f>
        <v>TypeScript</v>
      </c>
    </row>
    <row r="566">
      <c r="A566" s="3">
        <v>565.0</v>
      </c>
      <c r="B566" s="4" t="str">
        <f>IFERROR(__xludf.DUMMYFUNCTION("SPLIT(IMPORTRANGE!B566:B10565,"";"",0,1)"),"Assembly")</f>
        <v>Assembly</v>
      </c>
      <c r="C566" s="4" t="str">
        <f>IFERROR(__xludf.DUMMYFUNCTION("""COMPUTED_VALUE"""),"Bash/Shell/PowerShell")</f>
        <v>Bash/Shell/PowerShell</v>
      </c>
      <c r="D566" s="4" t="str">
        <f>IFERROR(__xludf.DUMMYFUNCTION("""COMPUTED_VALUE"""),"C")</f>
        <v>C</v>
      </c>
      <c r="E566" s="4" t="str">
        <f>IFERROR(__xludf.DUMMYFUNCTION("""COMPUTED_VALUE"""),"HTML/CSS")</f>
        <v>HTML/CSS</v>
      </c>
      <c r="F566" s="4" t="str">
        <f>IFERROR(__xludf.DUMMYFUNCTION("""COMPUTED_VALUE"""),"PHP")</f>
        <v>PHP</v>
      </c>
      <c r="G566" s="4" t="str">
        <f>IFERROR(__xludf.DUMMYFUNCTION("""COMPUTED_VALUE"""),"Python")</f>
        <v>Python</v>
      </c>
      <c r="H566" s="4" t="str">
        <f>IFERROR(__xludf.DUMMYFUNCTION("""COMPUTED_VALUE"""),"SQL")</f>
        <v>SQL</v>
      </c>
    </row>
    <row r="567">
      <c r="A567" s="3">
        <v>566.0</v>
      </c>
      <c r="B567" s="4" t="str">
        <f>IFERROR(__xludf.DUMMYFUNCTION("SPLIT(IMPORTRANGE!B567:B10566,"";"",0,1)"),"Bash/Shell/PowerShell")</f>
        <v>Bash/Shell/PowerShell</v>
      </c>
      <c r="C567" s="4" t="str">
        <f>IFERROR(__xludf.DUMMYFUNCTION("""COMPUTED_VALUE"""),"HTML/CSS")</f>
        <v>HTML/CSS</v>
      </c>
      <c r="D567" s="4" t="str">
        <f>IFERROR(__xludf.DUMMYFUNCTION("""COMPUTED_VALUE"""),"JavaScript")</f>
        <v>JavaScript</v>
      </c>
      <c r="E567" s="4" t="str">
        <f>IFERROR(__xludf.DUMMYFUNCTION("""COMPUTED_VALUE"""),"PHP")</f>
        <v>PHP</v>
      </c>
      <c r="F567" s="4" t="str">
        <f>IFERROR(__xludf.DUMMYFUNCTION("""COMPUTED_VALUE"""),"Python")</f>
        <v>Python</v>
      </c>
      <c r="G567" s="4" t="str">
        <f>IFERROR(__xludf.DUMMYFUNCTION("""COMPUTED_VALUE"""),"Ruby")</f>
        <v>Ruby</v>
      </c>
    </row>
    <row r="568">
      <c r="A568" s="3">
        <v>567.0</v>
      </c>
      <c r="B568" s="4" t="str">
        <f>IFERROR(__xludf.DUMMYFUNCTION("SPLIT(IMPORTRANGE!B568:B10567,"";"",0,1)"),"Bash/Shell/PowerShell")</f>
        <v>Bash/Shell/PowerShell</v>
      </c>
      <c r="C568" s="4" t="str">
        <f>IFERROR(__xludf.DUMMYFUNCTION("""COMPUTED_VALUE"""),"Go")</f>
        <v>Go</v>
      </c>
      <c r="D568" s="4" t="str">
        <f>IFERROR(__xludf.DUMMYFUNCTION("""COMPUTED_VALUE"""),"Python")</f>
        <v>Python</v>
      </c>
      <c r="E568" s="4" t="str">
        <f>IFERROR(__xludf.DUMMYFUNCTION("""COMPUTED_VALUE"""),"SQL")</f>
        <v>SQL</v>
      </c>
    </row>
    <row r="569">
      <c r="A569" s="3">
        <v>568.0</v>
      </c>
      <c r="B569" s="4" t="str">
        <f>IFERROR(__xludf.DUMMYFUNCTION("SPLIT(IMPORTRANGE!B569:B10568,"";"",0,1)"),"C#")</f>
        <v>C#</v>
      </c>
      <c r="C569" s="4" t="str">
        <f>IFERROR(__xludf.DUMMYFUNCTION("""COMPUTED_VALUE"""),"HTML/CSS")</f>
        <v>HTML/CSS</v>
      </c>
      <c r="D569" s="4" t="str">
        <f>IFERROR(__xludf.DUMMYFUNCTION("""COMPUTED_VALUE"""),"JavaScript")</f>
        <v>JavaScript</v>
      </c>
      <c r="E569" s="4" t="str">
        <f>IFERROR(__xludf.DUMMYFUNCTION("""COMPUTED_VALUE"""),"Ruby")</f>
        <v>Ruby</v>
      </c>
      <c r="F569" s="4" t="str">
        <f>IFERROR(__xludf.DUMMYFUNCTION("""COMPUTED_VALUE"""),"SQL")</f>
        <v>SQL</v>
      </c>
      <c r="G569" s="4" t="str">
        <f>IFERROR(__xludf.DUMMYFUNCTION("""COMPUTED_VALUE"""),"TypeScript")</f>
        <v>TypeScript</v>
      </c>
    </row>
    <row r="570">
      <c r="A570" s="3">
        <v>569.0</v>
      </c>
      <c r="B570" s="4" t="str">
        <f>IFERROR(__xludf.DUMMYFUNCTION("SPLIT(IMPORTRANGE!B570:B10569,"";"",0,1)"),"Bash/Shell/PowerShell")</f>
        <v>Bash/Shell/PowerShell</v>
      </c>
      <c r="C570" s="4" t="str">
        <f>IFERROR(__xludf.DUMMYFUNCTION("""COMPUTED_VALUE"""),"Python")</f>
        <v>Python</v>
      </c>
      <c r="D570" s="4" t="str">
        <f>IFERROR(__xludf.DUMMYFUNCTION("""COMPUTED_VALUE"""),"Other(s):")</f>
        <v>Other(s):</v>
      </c>
    </row>
    <row r="571">
      <c r="A571" s="3">
        <v>570.0</v>
      </c>
      <c r="B571" s="4" t="str">
        <f>IFERROR(__xludf.DUMMYFUNCTION("SPLIT(IMPORTRANGE!B571:B10570,"";"",0,1)"),"Bash/Shell/PowerShell")</f>
        <v>Bash/Shell/PowerShell</v>
      </c>
      <c r="C571" s="4" t="str">
        <f>IFERROR(__xludf.DUMMYFUNCTION("""COMPUTED_VALUE"""),"HTML/CSS")</f>
        <v>HTML/CSS</v>
      </c>
      <c r="D571" s="4" t="str">
        <f>IFERROR(__xludf.DUMMYFUNCTION("""COMPUTED_VALUE"""),"Java")</f>
        <v>Java</v>
      </c>
      <c r="E571" s="4" t="str">
        <f>IFERROR(__xludf.DUMMYFUNCTION("""COMPUTED_VALUE"""),"JavaScript")</f>
        <v>JavaScript</v>
      </c>
      <c r="F571" s="4" t="str">
        <f>IFERROR(__xludf.DUMMYFUNCTION("""COMPUTED_VALUE"""),"SQL")</f>
        <v>SQL</v>
      </c>
      <c r="G571" s="4" t="str">
        <f>IFERROR(__xludf.DUMMYFUNCTION("""COMPUTED_VALUE"""),"Swift")</f>
        <v>Swift</v>
      </c>
    </row>
    <row r="572">
      <c r="A572" s="3">
        <v>571.0</v>
      </c>
      <c r="B572" s="4" t="str">
        <f>IFERROR(__xludf.DUMMYFUNCTION("SPLIT(IMPORTRANGE!B572:B10571,"";"",0,1)"),"Bash/Shell/PowerShell")</f>
        <v>Bash/Shell/PowerShell</v>
      </c>
      <c r="C572" s="4" t="str">
        <f>IFERROR(__xludf.DUMMYFUNCTION("""COMPUTED_VALUE"""),"C++")</f>
        <v>C++</v>
      </c>
      <c r="D572" s="4" t="str">
        <f>IFERROR(__xludf.DUMMYFUNCTION("""COMPUTED_VALUE"""),"C#")</f>
        <v>C#</v>
      </c>
      <c r="E572" s="4" t="str">
        <f>IFERROR(__xludf.DUMMYFUNCTION("""COMPUTED_VALUE"""),"HTML/CSS")</f>
        <v>HTML/CSS</v>
      </c>
      <c r="F572" s="4" t="str">
        <f>IFERROR(__xludf.DUMMYFUNCTION("""COMPUTED_VALUE"""),"Java")</f>
        <v>Java</v>
      </c>
      <c r="G572" s="4" t="str">
        <f>IFERROR(__xludf.DUMMYFUNCTION("""COMPUTED_VALUE"""),"JavaScript")</f>
        <v>JavaScript</v>
      </c>
      <c r="H572" s="4" t="str">
        <f>IFERROR(__xludf.DUMMYFUNCTION("""COMPUTED_VALUE"""),"Python")</f>
        <v>Python</v>
      </c>
    </row>
    <row r="573">
      <c r="A573" s="3">
        <v>572.0</v>
      </c>
      <c r="B573" s="4" t="str">
        <f>IFERROR(__xludf.DUMMYFUNCTION("SPLIT(IMPORTRANGE!B573:B10572,"";"",0,1)"),"Bash/Shell/PowerShell")</f>
        <v>Bash/Shell/PowerShell</v>
      </c>
      <c r="C573" s="4" t="str">
        <f>IFERROR(__xludf.DUMMYFUNCTION("""COMPUTED_VALUE"""),"HTML/CSS")</f>
        <v>HTML/CSS</v>
      </c>
      <c r="D573" s="4" t="str">
        <f>IFERROR(__xludf.DUMMYFUNCTION("""COMPUTED_VALUE"""),"Java")</f>
        <v>Java</v>
      </c>
      <c r="E573" s="4" t="str">
        <f>IFERROR(__xludf.DUMMYFUNCTION("""COMPUTED_VALUE"""),"JavaScript")</f>
        <v>JavaScript</v>
      </c>
      <c r="F573" s="4" t="str">
        <f>IFERROR(__xludf.DUMMYFUNCTION("""COMPUTED_VALUE"""),"Python")</f>
        <v>Python</v>
      </c>
      <c r="G573" s="4" t="str">
        <f>IFERROR(__xludf.DUMMYFUNCTION("""COMPUTED_VALUE"""),"Scala")</f>
        <v>Scala</v>
      </c>
      <c r="H573" s="4" t="str">
        <f>IFERROR(__xludf.DUMMYFUNCTION("""COMPUTED_VALUE"""),"SQL")</f>
        <v>SQL</v>
      </c>
    </row>
    <row r="574">
      <c r="A574" s="3">
        <v>573.0</v>
      </c>
      <c r="B574" s="4" t="str">
        <f>IFERROR(__xludf.DUMMYFUNCTION("SPLIT(IMPORTRANGE!B574:B10573,"";"",0,1)"),"Bash/Shell/PowerShell")</f>
        <v>Bash/Shell/PowerShell</v>
      </c>
      <c r="C574" s="4" t="str">
        <f>IFERROR(__xludf.DUMMYFUNCTION("""COMPUTED_VALUE"""),"HTML/CSS")</f>
        <v>HTML/CSS</v>
      </c>
      <c r="D574" s="4" t="str">
        <f>IFERROR(__xludf.DUMMYFUNCTION("""COMPUTED_VALUE"""),"JavaScript")</f>
        <v>JavaScript</v>
      </c>
      <c r="E574" s="4" t="str">
        <f>IFERROR(__xludf.DUMMYFUNCTION("""COMPUTED_VALUE"""),"PHP")</f>
        <v>PHP</v>
      </c>
      <c r="F574" s="4" t="str">
        <f>IFERROR(__xludf.DUMMYFUNCTION("""COMPUTED_VALUE"""),"TypeScript")</f>
        <v>TypeScript</v>
      </c>
    </row>
    <row r="575">
      <c r="A575" s="3">
        <v>574.0</v>
      </c>
      <c r="B575" s="4" t="str">
        <f>IFERROR(__xludf.DUMMYFUNCTION("SPLIT(IMPORTRANGE!B575:B10574,"";"",0,1)"),"C")</f>
        <v>C</v>
      </c>
      <c r="C575" s="4" t="str">
        <f>IFERROR(__xludf.DUMMYFUNCTION("""COMPUTED_VALUE"""),"C++")</f>
        <v>C++</v>
      </c>
      <c r="D575" s="4" t="str">
        <f>IFERROR(__xludf.DUMMYFUNCTION("""COMPUTED_VALUE"""),"C#")</f>
        <v>C#</v>
      </c>
      <c r="E575" s="4" t="str">
        <f>IFERROR(__xludf.DUMMYFUNCTION("""COMPUTED_VALUE"""),"HTML/CSS")</f>
        <v>HTML/CSS</v>
      </c>
      <c r="F575" s="4" t="str">
        <f>IFERROR(__xludf.DUMMYFUNCTION("""COMPUTED_VALUE"""),"Java")</f>
        <v>Java</v>
      </c>
      <c r="G575" s="4" t="str">
        <f>IFERROR(__xludf.DUMMYFUNCTION("""COMPUTED_VALUE"""),"JavaScript")</f>
        <v>JavaScript</v>
      </c>
      <c r="H575" s="4" t="str">
        <f>IFERROR(__xludf.DUMMYFUNCTION("""COMPUTED_VALUE"""),"PHP")</f>
        <v>PHP</v>
      </c>
      <c r="I575" s="4" t="str">
        <f>IFERROR(__xludf.DUMMYFUNCTION("""COMPUTED_VALUE"""),"Python")</f>
        <v>Python</v>
      </c>
      <c r="J575" s="4" t="str">
        <f>IFERROR(__xludf.DUMMYFUNCTION("""COMPUTED_VALUE"""),"SQL")</f>
        <v>SQL</v>
      </c>
    </row>
    <row r="576">
      <c r="A576" s="3">
        <v>575.0</v>
      </c>
      <c r="B576" s="4" t="str">
        <f>IFERROR(__xludf.DUMMYFUNCTION("SPLIT(IMPORTRANGE!B576:B10575,"";"",0,1)"),"Java")</f>
        <v>Java</v>
      </c>
      <c r="C576" s="4" t="str">
        <f>IFERROR(__xludf.DUMMYFUNCTION("""COMPUTED_VALUE"""),"Ruby")</f>
        <v>Ruby</v>
      </c>
      <c r="D576" s="4" t="str">
        <f>IFERROR(__xludf.DUMMYFUNCTION("""COMPUTED_VALUE"""),"Scala")</f>
        <v>Scala</v>
      </c>
      <c r="E576" s="4" t="str">
        <f>IFERROR(__xludf.DUMMYFUNCTION("""COMPUTED_VALUE"""),"SQL")</f>
        <v>SQL</v>
      </c>
      <c r="F576" s="4" t="str">
        <f>IFERROR(__xludf.DUMMYFUNCTION("""COMPUTED_VALUE"""),"Other(s):")</f>
        <v>Other(s):</v>
      </c>
    </row>
    <row r="577">
      <c r="A577" s="3">
        <v>576.0</v>
      </c>
      <c r="B577" s="4" t="str">
        <f>IFERROR(__xludf.DUMMYFUNCTION("SPLIT(IMPORTRANGE!B577:B10576,"";"",0,1)"),"Java")</f>
        <v>Java</v>
      </c>
      <c r="C577" s="4" t="str">
        <f>IFERROR(__xludf.DUMMYFUNCTION("""COMPUTED_VALUE"""),"Python")</f>
        <v>Python</v>
      </c>
    </row>
    <row r="578">
      <c r="A578" s="3">
        <v>577.0</v>
      </c>
      <c r="B578" s="4" t="str">
        <f>IFERROR(__xludf.DUMMYFUNCTION("SPLIT(IMPORTRANGE!B578:B10577,"";"",0,1)"),"C#")</f>
        <v>C#</v>
      </c>
      <c r="C578" s="4" t="str">
        <f>IFERROR(__xludf.DUMMYFUNCTION("""COMPUTED_VALUE"""),"Java")</f>
        <v>Java</v>
      </c>
      <c r="D578" s="4" t="str">
        <f>IFERROR(__xludf.DUMMYFUNCTION("""COMPUTED_VALUE"""),"Python")</f>
        <v>Python</v>
      </c>
      <c r="E578" s="4" t="str">
        <f>IFERROR(__xludf.DUMMYFUNCTION("""COMPUTED_VALUE"""),"R")</f>
        <v>R</v>
      </c>
      <c r="F578" s="4" t="str">
        <f>IFERROR(__xludf.DUMMYFUNCTION("""COMPUTED_VALUE"""),"VBA")</f>
        <v>VBA</v>
      </c>
    </row>
    <row r="579">
      <c r="A579" s="3">
        <v>578.0</v>
      </c>
      <c r="B579" s="4" t="str">
        <f>IFERROR(__xludf.DUMMYFUNCTION("SPLIT(IMPORTRANGE!B579:B10578,"";"",0,1)"),"Java")</f>
        <v>Java</v>
      </c>
      <c r="C579" s="4" t="str">
        <f>IFERROR(__xludf.DUMMYFUNCTION("""COMPUTED_VALUE"""),"Python")</f>
        <v>Python</v>
      </c>
      <c r="D579" s="4" t="str">
        <f>IFERROR(__xludf.DUMMYFUNCTION("""COMPUTED_VALUE"""),"Ruby")</f>
        <v>Ruby</v>
      </c>
    </row>
    <row r="580">
      <c r="A580" s="3">
        <v>579.0</v>
      </c>
      <c r="B580" s="4" t="str">
        <f>IFERROR(__xludf.DUMMYFUNCTION("SPLIT(IMPORTRANGE!B580:B10579,"";"",0,1)"),"Bash/Shell/PowerShell")</f>
        <v>Bash/Shell/PowerShell</v>
      </c>
      <c r="C580" s="4" t="str">
        <f>IFERROR(__xludf.DUMMYFUNCTION("""COMPUTED_VALUE"""),"C#")</f>
        <v>C#</v>
      </c>
      <c r="D580" s="4" t="str">
        <f>IFERROR(__xludf.DUMMYFUNCTION("""COMPUTED_VALUE"""),"Java")</f>
        <v>Java</v>
      </c>
      <c r="E580" s="4" t="str">
        <f>IFERROR(__xludf.DUMMYFUNCTION("""COMPUTED_VALUE"""),"Other(s):")</f>
        <v>Other(s):</v>
      </c>
    </row>
    <row r="581">
      <c r="A581" s="3">
        <v>580.0</v>
      </c>
      <c r="B581" s="4" t="str">
        <f>IFERROR(__xludf.DUMMYFUNCTION("SPLIT(IMPORTRANGE!B581:B10580,"";"",0,1)"),"C#")</f>
        <v>C#</v>
      </c>
    </row>
    <row r="582">
      <c r="A582" s="3">
        <v>581.0</v>
      </c>
      <c r="B582" s="4" t="str">
        <f>IFERROR(__xludf.DUMMYFUNCTION("SPLIT(IMPORTRANGE!B582:B10581,"";"",0,1)"),"C#")</f>
        <v>C#</v>
      </c>
      <c r="C582" s="4" t="str">
        <f>IFERROR(__xludf.DUMMYFUNCTION("""COMPUTED_VALUE"""),"HTML/CSS")</f>
        <v>HTML/CSS</v>
      </c>
      <c r="D582" s="4" t="str">
        <f>IFERROR(__xludf.DUMMYFUNCTION("""COMPUTED_VALUE"""),"JavaScript")</f>
        <v>JavaScript</v>
      </c>
      <c r="E582" s="4" t="str">
        <f>IFERROR(__xludf.DUMMYFUNCTION("""COMPUTED_VALUE"""),"SQL")</f>
        <v>SQL</v>
      </c>
      <c r="F582" s="4" t="str">
        <f>IFERROR(__xludf.DUMMYFUNCTION("""COMPUTED_VALUE"""),"VBA")</f>
        <v>VBA</v>
      </c>
    </row>
    <row r="583">
      <c r="A583" s="3">
        <v>582.0</v>
      </c>
      <c r="B583" s="4" t="str">
        <f>IFERROR(__xludf.DUMMYFUNCTION("SPLIT(IMPORTRANGE!B583:B10582,"";"",0,1)"),"C#")</f>
        <v>C#</v>
      </c>
      <c r="C583" s="4" t="str">
        <f>IFERROR(__xludf.DUMMYFUNCTION("""COMPUTED_VALUE"""),"SQL")</f>
        <v>SQL</v>
      </c>
    </row>
    <row r="584">
      <c r="A584" s="3">
        <v>583.0</v>
      </c>
      <c r="B584" s="4" t="str">
        <f>IFERROR(__xludf.DUMMYFUNCTION("SPLIT(IMPORTRANGE!B584:B10583,"";"",0,1)"),"C#")</f>
        <v>C#</v>
      </c>
      <c r="C584" s="4" t="str">
        <f>IFERROR(__xludf.DUMMYFUNCTION("""COMPUTED_VALUE"""),"JavaScript")</f>
        <v>JavaScript</v>
      </c>
    </row>
    <row r="585">
      <c r="A585" s="3">
        <v>584.0</v>
      </c>
      <c r="B585" s="4" t="str">
        <f>IFERROR(__xludf.DUMMYFUNCTION("SPLIT(IMPORTRANGE!B585:B10584,"";"",0,1)"),"C")</f>
        <v>C</v>
      </c>
      <c r="C585" s="4" t="str">
        <f>IFERROR(__xludf.DUMMYFUNCTION("""COMPUTED_VALUE"""),"C++")</f>
        <v>C++</v>
      </c>
      <c r="D585" s="4" t="str">
        <f>IFERROR(__xludf.DUMMYFUNCTION("""COMPUTED_VALUE"""),"HTML/CSS")</f>
        <v>HTML/CSS</v>
      </c>
      <c r="E585" s="4" t="str">
        <f>IFERROR(__xludf.DUMMYFUNCTION("""COMPUTED_VALUE"""),"PHP")</f>
        <v>PHP</v>
      </c>
      <c r="F585" s="4" t="str">
        <f>IFERROR(__xludf.DUMMYFUNCTION("""COMPUTED_VALUE"""),"Python")</f>
        <v>Python</v>
      </c>
      <c r="G585" s="4" t="str">
        <f>IFERROR(__xludf.DUMMYFUNCTION("""COMPUTED_VALUE"""),"SQL")</f>
        <v>SQL</v>
      </c>
    </row>
    <row r="586">
      <c r="A586" s="3">
        <v>585.0</v>
      </c>
      <c r="B586" s="4" t="str">
        <f>IFERROR(__xludf.DUMMYFUNCTION("SPLIT(IMPORTRANGE!B586:B10585,"";"",0,1)"),"HTML/CSS")</f>
        <v>HTML/CSS</v>
      </c>
      <c r="C586" s="4" t="str">
        <f>IFERROR(__xludf.DUMMYFUNCTION("""COMPUTED_VALUE"""),"Java")</f>
        <v>Java</v>
      </c>
      <c r="D586" s="4" t="str">
        <f>IFERROR(__xludf.DUMMYFUNCTION("""COMPUTED_VALUE"""),"JavaScript")</f>
        <v>JavaScript</v>
      </c>
      <c r="E586" s="4" t="str">
        <f>IFERROR(__xludf.DUMMYFUNCTION("""COMPUTED_VALUE"""),"Kotlin")</f>
        <v>Kotlin</v>
      </c>
      <c r="F586" s="4" t="str">
        <f>IFERROR(__xludf.DUMMYFUNCTION("""COMPUTED_VALUE"""),"PHP")</f>
        <v>PHP</v>
      </c>
    </row>
    <row r="587">
      <c r="A587" s="3">
        <v>586.0</v>
      </c>
      <c r="B587" s="4" t="str">
        <f>IFERROR(__xludf.DUMMYFUNCTION("SPLIT(IMPORTRANGE!B587:B10586,"";"",0,1)"),"C#")</f>
        <v>C#</v>
      </c>
      <c r="C587" s="4" t="str">
        <f>IFERROR(__xludf.DUMMYFUNCTION("""COMPUTED_VALUE"""),"HTML/CSS")</f>
        <v>HTML/CSS</v>
      </c>
      <c r="D587" s="4" t="str">
        <f>IFERROR(__xludf.DUMMYFUNCTION("""COMPUTED_VALUE"""),"JavaScript")</f>
        <v>JavaScript</v>
      </c>
      <c r="E587" s="4" t="str">
        <f>IFERROR(__xludf.DUMMYFUNCTION("""COMPUTED_VALUE"""),"SQL")</f>
        <v>SQL</v>
      </c>
      <c r="F587" s="4" t="str">
        <f>IFERROR(__xludf.DUMMYFUNCTION("""COMPUTED_VALUE"""),"TypeScript")</f>
        <v>TypeScript</v>
      </c>
    </row>
    <row r="588">
      <c r="A588" s="3">
        <v>587.0</v>
      </c>
      <c r="B588" s="4" t="str">
        <f>IFERROR(__xludf.DUMMYFUNCTION("SPLIT(IMPORTRANGE!B588:B10587,"";"",0,1)"),"Bash/Shell/PowerShell")</f>
        <v>Bash/Shell/PowerShell</v>
      </c>
      <c r="C588" s="4" t="str">
        <f>IFERROR(__xludf.DUMMYFUNCTION("""COMPUTED_VALUE"""),"C")</f>
        <v>C</v>
      </c>
      <c r="D588" s="4" t="str">
        <f>IFERROR(__xludf.DUMMYFUNCTION("""COMPUTED_VALUE"""),"C++")</f>
        <v>C++</v>
      </c>
      <c r="E588" s="4" t="str">
        <f>IFERROR(__xludf.DUMMYFUNCTION("""COMPUTED_VALUE"""),"HTML/CSS")</f>
        <v>HTML/CSS</v>
      </c>
      <c r="F588" s="4" t="str">
        <f>IFERROR(__xludf.DUMMYFUNCTION("""COMPUTED_VALUE"""),"Java")</f>
        <v>Java</v>
      </c>
      <c r="G588" s="4" t="str">
        <f>IFERROR(__xludf.DUMMYFUNCTION("""COMPUTED_VALUE"""),"JavaScript")</f>
        <v>JavaScript</v>
      </c>
      <c r="H588" s="4" t="str">
        <f>IFERROR(__xludf.DUMMYFUNCTION("""COMPUTED_VALUE"""),"Python")</f>
        <v>Python</v>
      </c>
      <c r="I588" s="4" t="str">
        <f>IFERROR(__xludf.DUMMYFUNCTION("""COMPUTED_VALUE"""),"SQL")</f>
        <v>SQL</v>
      </c>
      <c r="J588" s="4" t="str">
        <f>IFERROR(__xludf.DUMMYFUNCTION("""COMPUTED_VALUE"""),"TypeScript")</f>
        <v>TypeScript</v>
      </c>
    </row>
    <row r="589">
      <c r="A589" s="3">
        <v>588.0</v>
      </c>
      <c r="B589" s="4" t="str">
        <f>IFERROR(__xludf.DUMMYFUNCTION("SPLIT(IMPORTRANGE!B589:B10588,"";"",0,1)"),"Java")</f>
        <v>Java</v>
      </c>
      <c r="C589" s="4" t="str">
        <f>IFERROR(__xludf.DUMMYFUNCTION("""COMPUTED_VALUE"""),"JavaScript")</f>
        <v>JavaScript</v>
      </c>
      <c r="D589" s="4" t="str">
        <f>IFERROR(__xludf.DUMMYFUNCTION("""COMPUTED_VALUE"""),"PHP")</f>
        <v>PHP</v>
      </c>
      <c r="E589" s="4" t="str">
        <f>IFERROR(__xludf.DUMMYFUNCTION("""COMPUTED_VALUE"""),"Python")</f>
        <v>Python</v>
      </c>
      <c r="F589" s="4" t="str">
        <f>IFERROR(__xludf.DUMMYFUNCTION("""COMPUTED_VALUE"""),"SQL")</f>
        <v>SQL</v>
      </c>
    </row>
    <row r="590">
      <c r="A590" s="3">
        <v>589.0</v>
      </c>
      <c r="B590" s="4" t="str">
        <f>IFERROR(__xludf.DUMMYFUNCTION("SPLIT(IMPORTRANGE!B590:B10589,"";"",0,1)"),"Assembly")</f>
        <v>Assembly</v>
      </c>
      <c r="C590" s="4" t="str">
        <f>IFERROR(__xludf.DUMMYFUNCTION("""COMPUTED_VALUE"""),"Bash/Shell/PowerShell")</f>
        <v>Bash/Shell/PowerShell</v>
      </c>
      <c r="D590" s="4" t="str">
        <f>IFERROR(__xludf.DUMMYFUNCTION("""COMPUTED_VALUE"""),"C")</f>
        <v>C</v>
      </c>
      <c r="E590" s="4" t="str">
        <f>IFERROR(__xludf.DUMMYFUNCTION("""COMPUTED_VALUE"""),"C++")</f>
        <v>C++</v>
      </c>
      <c r="F590" s="4" t="str">
        <f>IFERROR(__xludf.DUMMYFUNCTION("""COMPUTED_VALUE"""),"C#")</f>
        <v>C#</v>
      </c>
      <c r="G590" s="4" t="str">
        <f>IFERROR(__xludf.DUMMYFUNCTION("""COMPUTED_VALUE"""),"HTML/CSS")</f>
        <v>HTML/CSS</v>
      </c>
      <c r="H590" s="4" t="str">
        <f>IFERROR(__xludf.DUMMYFUNCTION("""COMPUTED_VALUE"""),"JavaScript")</f>
        <v>JavaScript</v>
      </c>
      <c r="I590" s="4" t="str">
        <f>IFERROR(__xludf.DUMMYFUNCTION("""COMPUTED_VALUE"""),"PHP")</f>
        <v>PHP</v>
      </c>
      <c r="J590" s="4" t="str">
        <f>IFERROR(__xludf.DUMMYFUNCTION("""COMPUTED_VALUE"""),"Python")</f>
        <v>Python</v>
      </c>
      <c r="K590" s="4" t="str">
        <f>IFERROR(__xludf.DUMMYFUNCTION("""COMPUTED_VALUE"""),"SQL")</f>
        <v>SQL</v>
      </c>
    </row>
    <row r="591">
      <c r="A591" s="3">
        <v>590.0</v>
      </c>
      <c r="B591" s="4" t="str">
        <f>IFERROR(__xludf.DUMMYFUNCTION("SPLIT(IMPORTRANGE!B591:B10590,"";"",0,1)"),"Bash/Shell/PowerShell")</f>
        <v>Bash/Shell/PowerShell</v>
      </c>
      <c r="C591" s="4" t="str">
        <f>IFERROR(__xludf.DUMMYFUNCTION("""COMPUTED_VALUE"""),"HTML/CSS")</f>
        <v>HTML/CSS</v>
      </c>
      <c r="D591" s="4" t="str">
        <f>IFERROR(__xludf.DUMMYFUNCTION("""COMPUTED_VALUE"""),"JavaScript")</f>
        <v>JavaScript</v>
      </c>
      <c r="E591" s="4" t="str">
        <f>IFERROR(__xludf.DUMMYFUNCTION("""COMPUTED_VALUE"""),"PHP")</f>
        <v>PHP</v>
      </c>
      <c r="F591" s="4" t="str">
        <f>IFERROR(__xludf.DUMMYFUNCTION("""COMPUTED_VALUE"""),"Ruby")</f>
        <v>Ruby</v>
      </c>
      <c r="G591" s="4" t="str">
        <f>IFERROR(__xludf.DUMMYFUNCTION("""COMPUTED_VALUE"""),"SQL")</f>
        <v>SQL</v>
      </c>
    </row>
    <row r="592">
      <c r="A592" s="3">
        <v>591.0</v>
      </c>
      <c r="B592" s="4" t="str">
        <f>IFERROR(__xludf.DUMMYFUNCTION("SPLIT(IMPORTRANGE!B592:B10591,"";"",0,1)"),"Bash/Shell/PowerShell")</f>
        <v>Bash/Shell/PowerShell</v>
      </c>
      <c r="C592" s="4" t="str">
        <f>IFERROR(__xludf.DUMMYFUNCTION("""COMPUTED_VALUE"""),"HTML/CSS")</f>
        <v>HTML/CSS</v>
      </c>
      <c r="D592" s="4" t="str">
        <f>IFERROR(__xludf.DUMMYFUNCTION("""COMPUTED_VALUE"""),"Java")</f>
        <v>Java</v>
      </c>
      <c r="E592" s="4" t="str">
        <f>IFERROR(__xludf.DUMMYFUNCTION("""COMPUTED_VALUE"""),"PHP")</f>
        <v>PHP</v>
      </c>
      <c r="F592" s="4" t="str">
        <f>IFERROR(__xludf.DUMMYFUNCTION("""COMPUTED_VALUE"""),"Python")</f>
        <v>Python</v>
      </c>
      <c r="G592" s="4" t="str">
        <f>IFERROR(__xludf.DUMMYFUNCTION("""COMPUTED_VALUE"""),"SQL")</f>
        <v>SQL</v>
      </c>
    </row>
    <row r="593">
      <c r="A593" s="3">
        <v>592.0</v>
      </c>
      <c r="B593" s="4" t="str">
        <f>IFERROR(__xludf.DUMMYFUNCTION("SPLIT(IMPORTRANGE!B593:B10592,"";"",0,1)"),"HTML/CSS")</f>
        <v>HTML/CSS</v>
      </c>
      <c r="C593" s="4" t="str">
        <f>IFERROR(__xludf.DUMMYFUNCTION("""COMPUTED_VALUE"""),"PHP")</f>
        <v>PHP</v>
      </c>
      <c r="D593" s="4" t="str">
        <f>IFERROR(__xludf.DUMMYFUNCTION("""COMPUTED_VALUE"""),"SQL")</f>
        <v>SQL</v>
      </c>
    </row>
    <row r="594">
      <c r="A594" s="3">
        <v>593.0</v>
      </c>
      <c r="B594" s="4" t="str">
        <f>IFERROR(__xludf.DUMMYFUNCTION("SPLIT(IMPORTRANGE!B594:B10593,"";"",0,1)"),"C++")</f>
        <v>C++</v>
      </c>
      <c r="C594" s="4" t="str">
        <f>IFERROR(__xludf.DUMMYFUNCTION("""COMPUTED_VALUE"""),"C#")</f>
        <v>C#</v>
      </c>
      <c r="D594" s="4" t="str">
        <f>IFERROR(__xludf.DUMMYFUNCTION("""COMPUTED_VALUE"""),"HTML/CSS")</f>
        <v>HTML/CSS</v>
      </c>
      <c r="E594" s="4" t="str">
        <f>IFERROR(__xludf.DUMMYFUNCTION("""COMPUTED_VALUE"""),"Java")</f>
        <v>Java</v>
      </c>
      <c r="F594" s="4" t="str">
        <f>IFERROR(__xludf.DUMMYFUNCTION("""COMPUTED_VALUE"""),"JavaScript")</f>
        <v>JavaScript</v>
      </c>
      <c r="G594" s="4" t="str">
        <f>IFERROR(__xludf.DUMMYFUNCTION("""COMPUTED_VALUE"""),"PHP")</f>
        <v>PHP</v>
      </c>
      <c r="H594" s="4" t="str">
        <f>IFERROR(__xludf.DUMMYFUNCTION("""COMPUTED_VALUE"""),"Python")</f>
        <v>Python</v>
      </c>
      <c r="I594" s="4" t="str">
        <f>IFERROR(__xludf.DUMMYFUNCTION("""COMPUTED_VALUE"""),"SQL")</f>
        <v>SQL</v>
      </c>
      <c r="J594" s="4" t="str">
        <f>IFERROR(__xludf.DUMMYFUNCTION("""COMPUTED_VALUE"""),"Swift")</f>
        <v>Swift</v>
      </c>
      <c r="K594" s="4" t="str">
        <f>IFERROR(__xludf.DUMMYFUNCTION("""COMPUTED_VALUE"""),"TypeScript")</f>
        <v>TypeScript</v>
      </c>
    </row>
    <row r="595">
      <c r="A595" s="3">
        <v>594.0</v>
      </c>
      <c r="B595" s="4" t="str">
        <f>IFERROR(__xludf.DUMMYFUNCTION("SPLIT(IMPORTRANGE!B595:B10594,"";"",0,1)"),"Bash/Shell/PowerShell")</f>
        <v>Bash/Shell/PowerShell</v>
      </c>
      <c r="C595" s="4" t="str">
        <f>IFERROR(__xludf.DUMMYFUNCTION("""COMPUTED_VALUE"""),"HTML/CSS")</f>
        <v>HTML/CSS</v>
      </c>
      <c r="D595" s="4" t="str">
        <f>IFERROR(__xludf.DUMMYFUNCTION("""COMPUTED_VALUE"""),"Java")</f>
        <v>Java</v>
      </c>
      <c r="E595" s="4" t="str">
        <f>IFERROR(__xludf.DUMMYFUNCTION("""COMPUTED_VALUE"""),"JavaScript")</f>
        <v>JavaScript</v>
      </c>
    </row>
    <row r="596">
      <c r="A596" s="3">
        <v>595.0</v>
      </c>
      <c r="B596" s="4" t="str">
        <f>IFERROR(__xludf.DUMMYFUNCTION("SPLIT(IMPORTRANGE!B596:B10595,"";"",0,1)"),"Bash/Shell/PowerShell")</f>
        <v>Bash/Shell/PowerShell</v>
      </c>
      <c r="C596" s="4" t="str">
        <f>IFERROR(__xludf.DUMMYFUNCTION("""COMPUTED_VALUE"""),"C#")</f>
        <v>C#</v>
      </c>
      <c r="D596" s="4" t="str">
        <f>IFERROR(__xludf.DUMMYFUNCTION("""COMPUTED_VALUE"""),"HTML/CSS")</f>
        <v>HTML/CSS</v>
      </c>
      <c r="E596" s="4" t="str">
        <f>IFERROR(__xludf.DUMMYFUNCTION("""COMPUTED_VALUE"""),"JavaScript")</f>
        <v>JavaScript</v>
      </c>
      <c r="F596" s="4" t="str">
        <f>IFERROR(__xludf.DUMMYFUNCTION("""COMPUTED_VALUE"""),"PHP")</f>
        <v>PHP</v>
      </c>
      <c r="G596" s="4" t="str">
        <f>IFERROR(__xludf.DUMMYFUNCTION("""COMPUTED_VALUE"""),"SQL")</f>
        <v>SQL</v>
      </c>
      <c r="H596" s="4" t="str">
        <f>IFERROR(__xludf.DUMMYFUNCTION("""COMPUTED_VALUE"""),"TypeScript")</f>
        <v>TypeScript</v>
      </c>
    </row>
    <row r="597">
      <c r="A597" s="3">
        <v>596.0</v>
      </c>
      <c r="B597" s="4" t="str">
        <f>IFERROR(__xludf.DUMMYFUNCTION("SPLIT(IMPORTRANGE!B597:B10596,"";"",0,1)"),"Java")</f>
        <v>Java</v>
      </c>
      <c r="C597" s="4" t="str">
        <f>IFERROR(__xludf.DUMMYFUNCTION("""COMPUTED_VALUE"""),"Kotlin")</f>
        <v>Kotlin</v>
      </c>
    </row>
    <row r="598">
      <c r="A598" s="3">
        <v>597.0</v>
      </c>
      <c r="B598" s="4" t="str">
        <f>IFERROR(__xludf.DUMMYFUNCTION("SPLIT(IMPORTRANGE!B598:B10597,"";"",0,1)"),"Bash/Shell/PowerShell")</f>
        <v>Bash/Shell/PowerShell</v>
      </c>
      <c r="C598" s="4" t="str">
        <f>IFERROR(__xludf.DUMMYFUNCTION("""COMPUTED_VALUE"""),"Clojure")</f>
        <v>Clojure</v>
      </c>
      <c r="D598" s="4" t="str">
        <f>IFERROR(__xludf.DUMMYFUNCTION("""COMPUTED_VALUE"""),"HTML/CSS")</f>
        <v>HTML/CSS</v>
      </c>
      <c r="E598" s="4" t="str">
        <f>IFERROR(__xludf.DUMMYFUNCTION("""COMPUTED_VALUE"""),"Java")</f>
        <v>Java</v>
      </c>
      <c r="F598" s="4" t="str">
        <f>IFERROR(__xludf.DUMMYFUNCTION("""COMPUTED_VALUE"""),"JavaScript")</f>
        <v>JavaScript</v>
      </c>
      <c r="G598" s="4" t="str">
        <f>IFERROR(__xludf.DUMMYFUNCTION("""COMPUTED_VALUE"""),"PHP")</f>
        <v>PHP</v>
      </c>
      <c r="H598" s="4" t="str">
        <f>IFERROR(__xludf.DUMMYFUNCTION("""COMPUTED_VALUE"""),"Python")</f>
        <v>Python</v>
      </c>
      <c r="I598" s="4" t="str">
        <f>IFERROR(__xludf.DUMMYFUNCTION("""COMPUTED_VALUE"""),"Ruby")</f>
        <v>Ruby</v>
      </c>
      <c r="J598" s="4" t="str">
        <f>IFERROR(__xludf.DUMMYFUNCTION("""COMPUTED_VALUE"""),"TypeScript")</f>
        <v>TypeScript</v>
      </c>
    </row>
    <row r="599">
      <c r="A599" s="3">
        <v>598.0</v>
      </c>
      <c r="B599" s="4" t="str">
        <f>IFERROR(__xludf.DUMMYFUNCTION("SPLIT(IMPORTRANGE!B599:B10598,"";"",0,1)"),"C#")</f>
        <v>C#</v>
      </c>
      <c r="C599" s="4" t="str">
        <f>IFERROR(__xludf.DUMMYFUNCTION("""COMPUTED_VALUE"""),"JavaScript")</f>
        <v>JavaScript</v>
      </c>
      <c r="D599" s="4" t="str">
        <f>IFERROR(__xludf.DUMMYFUNCTION("""COMPUTED_VALUE"""),"SQL")</f>
        <v>SQL</v>
      </c>
    </row>
    <row r="600">
      <c r="A600" s="3">
        <v>599.0</v>
      </c>
      <c r="B600" s="4" t="str">
        <f>IFERROR(__xludf.DUMMYFUNCTION("SPLIT(IMPORTRANGE!B600:B10599,"";"",0,1)"),"Bash/Shell/PowerShell")</f>
        <v>Bash/Shell/PowerShell</v>
      </c>
      <c r="C600" s="4" t="str">
        <f>IFERROR(__xludf.DUMMYFUNCTION("""COMPUTED_VALUE"""),"C")</f>
        <v>C</v>
      </c>
      <c r="D600" s="4" t="str">
        <f>IFERROR(__xludf.DUMMYFUNCTION("""COMPUTED_VALUE"""),"C++")</f>
        <v>C++</v>
      </c>
      <c r="E600" s="4" t="str">
        <f>IFERROR(__xludf.DUMMYFUNCTION("""COMPUTED_VALUE"""),"Erlang")</f>
        <v>Erlang</v>
      </c>
      <c r="F600" s="4" t="str">
        <f>IFERROR(__xludf.DUMMYFUNCTION("""COMPUTED_VALUE"""),"Go")</f>
        <v>Go</v>
      </c>
      <c r="G600" s="4" t="str">
        <f>IFERROR(__xludf.DUMMYFUNCTION("""COMPUTED_VALUE"""),"HTML/CSS")</f>
        <v>HTML/CSS</v>
      </c>
      <c r="H600" s="4" t="str">
        <f>IFERROR(__xludf.DUMMYFUNCTION("""COMPUTED_VALUE"""),"Java")</f>
        <v>Java</v>
      </c>
      <c r="I600" s="4" t="str">
        <f>IFERROR(__xludf.DUMMYFUNCTION("""COMPUTED_VALUE"""),"Python")</f>
        <v>Python</v>
      </c>
      <c r="J600" s="4" t="str">
        <f>IFERROR(__xludf.DUMMYFUNCTION("""COMPUTED_VALUE"""),"SQL")</f>
        <v>SQL</v>
      </c>
    </row>
    <row r="601">
      <c r="A601" s="3">
        <v>600.0</v>
      </c>
      <c r="B601" s="4" t="str">
        <f>IFERROR(__xludf.DUMMYFUNCTION("SPLIT(IMPORTRANGE!B601:B10600,"";"",0,1)"),"HTML/CSS")</f>
        <v>HTML/CSS</v>
      </c>
      <c r="C601" s="4" t="str">
        <f>IFERROR(__xludf.DUMMYFUNCTION("""COMPUTED_VALUE"""),"JavaScript")</f>
        <v>JavaScript</v>
      </c>
      <c r="D601" s="4" t="str">
        <f>IFERROR(__xludf.DUMMYFUNCTION("""COMPUTED_VALUE"""),"Python")</f>
        <v>Python</v>
      </c>
    </row>
    <row r="602">
      <c r="A602" s="3">
        <v>601.0</v>
      </c>
      <c r="B602" s="4" t="str">
        <f>IFERROR(__xludf.DUMMYFUNCTION("SPLIT(IMPORTRANGE!B602:B10601,"";"",0,1)"),"Bash/Shell/PowerShell")</f>
        <v>Bash/Shell/PowerShell</v>
      </c>
      <c r="C602" s="4" t="str">
        <f>IFERROR(__xludf.DUMMYFUNCTION("""COMPUTED_VALUE"""),"C")</f>
        <v>C</v>
      </c>
      <c r="D602" s="4" t="str">
        <f>IFERROR(__xludf.DUMMYFUNCTION("""COMPUTED_VALUE"""),"C++")</f>
        <v>C++</v>
      </c>
      <c r="E602" s="4" t="str">
        <f>IFERROR(__xludf.DUMMYFUNCTION("""COMPUTED_VALUE"""),"Go")</f>
        <v>Go</v>
      </c>
      <c r="F602" s="4" t="str">
        <f>IFERROR(__xludf.DUMMYFUNCTION("""COMPUTED_VALUE"""),"HTML/CSS")</f>
        <v>HTML/CSS</v>
      </c>
      <c r="G602" s="4" t="str">
        <f>IFERROR(__xludf.DUMMYFUNCTION("""COMPUTED_VALUE"""),"Java")</f>
        <v>Java</v>
      </c>
      <c r="H602" s="4" t="str">
        <f>IFERROR(__xludf.DUMMYFUNCTION("""COMPUTED_VALUE"""),"JavaScript")</f>
        <v>JavaScript</v>
      </c>
      <c r="I602" s="4" t="str">
        <f>IFERROR(__xludf.DUMMYFUNCTION("""COMPUTED_VALUE"""),"PHP")</f>
        <v>PHP</v>
      </c>
      <c r="J602" s="4" t="str">
        <f>IFERROR(__xludf.DUMMYFUNCTION("""COMPUTED_VALUE"""),"Python")</f>
        <v>Python</v>
      </c>
      <c r="K602" s="4" t="str">
        <f>IFERROR(__xludf.DUMMYFUNCTION("""COMPUTED_VALUE"""),"Rust")</f>
        <v>Rust</v>
      </c>
      <c r="L602" s="4" t="str">
        <f>IFERROR(__xludf.DUMMYFUNCTION("""COMPUTED_VALUE"""),"SQL")</f>
        <v>SQL</v>
      </c>
      <c r="M602" s="4" t="str">
        <f>IFERROR(__xludf.DUMMYFUNCTION("""COMPUTED_VALUE"""),"TypeScript")</f>
        <v>TypeScript</v>
      </c>
      <c r="N602" s="4" t="str">
        <f>IFERROR(__xludf.DUMMYFUNCTION("""COMPUTED_VALUE"""),"Other(s):")</f>
        <v>Other(s):</v>
      </c>
    </row>
    <row r="603">
      <c r="A603" s="3">
        <v>602.0</v>
      </c>
      <c r="B603" s="4" t="str">
        <f>IFERROR(__xludf.DUMMYFUNCTION("SPLIT(IMPORTRANGE!B603:B10602,"";"",0,1)"),"Bash/Shell/PowerShell")</f>
        <v>Bash/Shell/PowerShell</v>
      </c>
      <c r="C603" s="4" t="str">
        <f>IFERROR(__xludf.DUMMYFUNCTION("""COMPUTED_VALUE"""),"HTML/CSS")</f>
        <v>HTML/CSS</v>
      </c>
      <c r="D603" s="4" t="str">
        <f>IFERROR(__xludf.DUMMYFUNCTION("""COMPUTED_VALUE"""),"JavaScript")</f>
        <v>JavaScript</v>
      </c>
      <c r="E603" s="4" t="str">
        <f>IFERROR(__xludf.DUMMYFUNCTION("""COMPUTED_VALUE"""),"PHP")</f>
        <v>PHP</v>
      </c>
      <c r="F603" s="4" t="str">
        <f>IFERROR(__xludf.DUMMYFUNCTION("""COMPUTED_VALUE"""),"SQL")</f>
        <v>SQL</v>
      </c>
    </row>
    <row r="604">
      <c r="A604" s="3">
        <v>603.0</v>
      </c>
      <c r="B604" s="4" t="str">
        <f>IFERROR(__xludf.DUMMYFUNCTION("SPLIT(IMPORTRANGE!B604:B10603,"";"",0,1)"),"Python")</f>
        <v>Python</v>
      </c>
      <c r="C604" s="4" t="str">
        <f>IFERROR(__xludf.DUMMYFUNCTION("""COMPUTED_VALUE"""),"Other(s):")</f>
        <v>Other(s):</v>
      </c>
    </row>
    <row r="605">
      <c r="A605" s="3">
        <v>604.0</v>
      </c>
      <c r="B605" s="4" t="str">
        <f>IFERROR(__xludf.DUMMYFUNCTION("SPLIT(IMPORTRANGE!B605:B10604,"";"",0,1)"),"Assembly")</f>
        <v>Assembly</v>
      </c>
      <c r="C605" s="4" t="str">
        <f>IFERROR(__xludf.DUMMYFUNCTION("""COMPUTED_VALUE"""),"Bash/Shell/PowerShell")</f>
        <v>Bash/Shell/PowerShell</v>
      </c>
      <c r="D605" s="4" t="str">
        <f>IFERROR(__xludf.DUMMYFUNCTION("""COMPUTED_VALUE"""),"C")</f>
        <v>C</v>
      </c>
      <c r="E605" s="4" t="str">
        <f>IFERROR(__xludf.DUMMYFUNCTION("""COMPUTED_VALUE"""),"C++")</f>
        <v>C++</v>
      </c>
      <c r="F605" s="4" t="str">
        <f>IFERROR(__xludf.DUMMYFUNCTION("""COMPUTED_VALUE"""),"C#")</f>
        <v>C#</v>
      </c>
      <c r="G605" s="4" t="str">
        <f>IFERROR(__xludf.DUMMYFUNCTION("""COMPUTED_VALUE"""),"F#")</f>
        <v>F#</v>
      </c>
      <c r="H605" s="4" t="str">
        <f>IFERROR(__xludf.DUMMYFUNCTION("""COMPUTED_VALUE"""),"HTML/CSS")</f>
        <v>HTML/CSS</v>
      </c>
      <c r="I605" s="4" t="str">
        <f>IFERROR(__xludf.DUMMYFUNCTION("""COMPUTED_VALUE"""),"JavaScript")</f>
        <v>JavaScript</v>
      </c>
      <c r="J605" s="4" t="str">
        <f>IFERROR(__xludf.DUMMYFUNCTION("""COMPUTED_VALUE"""),"Python")</f>
        <v>Python</v>
      </c>
      <c r="K605" s="4" t="str">
        <f>IFERROR(__xludf.DUMMYFUNCTION("""COMPUTED_VALUE"""),"TypeScript")</f>
        <v>TypeScript</v>
      </c>
    </row>
    <row r="606">
      <c r="A606" s="3">
        <v>605.0</v>
      </c>
      <c r="B606" s="4" t="str">
        <f>IFERROR(__xludf.DUMMYFUNCTION("SPLIT(IMPORTRANGE!B606:B10605,"";"",0,1)"),"Bash/Shell/PowerShell")</f>
        <v>Bash/Shell/PowerShell</v>
      </c>
      <c r="C606" s="4" t="str">
        <f>IFERROR(__xludf.DUMMYFUNCTION("""COMPUTED_VALUE"""),"C")</f>
        <v>C</v>
      </c>
      <c r="D606" s="4" t="str">
        <f>IFERROR(__xludf.DUMMYFUNCTION("""COMPUTED_VALUE"""),"C++")</f>
        <v>C++</v>
      </c>
      <c r="E606" s="4" t="str">
        <f>IFERROR(__xludf.DUMMYFUNCTION("""COMPUTED_VALUE"""),"C#")</f>
        <v>C#</v>
      </c>
      <c r="F606" s="4" t="str">
        <f>IFERROR(__xludf.DUMMYFUNCTION("""COMPUTED_VALUE"""),"HTML/CSS")</f>
        <v>HTML/CSS</v>
      </c>
      <c r="G606" s="4" t="str">
        <f>IFERROR(__xludf.DUMMYFUNCTION("""COMPUTED_VALUE"""),"Java")</f>
        <v>Java</v>
      </c>
      <c r="H606" s="4" t="str">
        <f>IFERROR(__xludf.DUMMYFUNCTION("""COMPUTED_VALUE"""),"Python")</f>
        <v>Python</v>
      </c>
      <c r="I606" s="4" t="str">
        <f>IFERROR(__xludf.DUMMYFUNCTION("""COMPUTED_VALUE"""),"SQL")</f>
        <v>SQL</v>
      </c>
      <c r="J606" s="4" t="str">
        <f>IFERROR(__xludf.DUMMYFUNCTION("""COMPUTED_VALUE"""),"TypeScript")</f>
        <v>TypeScript</v>
      </c>
    </row>
    <row r="607">
      <c r="A607" s="3">
        <v>606.0</v>
      </c>
      <c r="B607" s="4" t="str">
        <f>IFERROR(__xludf.DUMMYFUNCTION("SPLIT(IMPORTRANGE!B607:B10606,"";"",0,1)"),"C#")</f>
        <v>C#</v>
      </c>
      <c r="C607" s="4" t="str">
        <f>IFERROR(__xludf.DUMMYFUNCTION("""COMPUTED_VALUE"""),"HTML/CSS")</f>
        <v>HTML/CSS</v>
      </c>
      <c r="D607" s="4" t="str">
        <f>IFERROR(__xludf.DUMMYFUNCTION("""COMPUTED_VALUE"""),"JavaScript")</f>
        <v>JavaScript</v>
      </c>
      <c r="E607" s="4" t="str">
        <f>IFERROR(__xludf.DUMMYFUNCTION("""COMPUTED_VALUE"""),"Python")</f>
        <v>Python</v>
      </c>
      <c r="F607" s="4" t="str">
        <f>IFERROR(__xludf.DUMMYFUNCTION("""COMPUTED_VALUE"""),"SQL")</f>
        <v>SQL</v>
      </c>
      <c r="G607" s="4" t="str">
        <f>IFERROR(__xludf.DUMMYFUNCTION("""COMPUTED_VALUE"""),"TypeScript")</f>
        <v>TypeScript</v>
      </c>
      <c r="H607" s="4" t="str">
        <f>IFERROR(__xludf.DUMMYFUNCTION("""COMPUTED_VALUE"""),"VBA")</f>
        <v>VBA</v>
      </c>
    </row>
    <row r="608">
      <c r="A608" s="3">
        <v>607.0</v>
      </c>
      <c r="B608" s="4" t="str">
        <f>IFERROR(__xludf.DUMMYFUNCTION("SPLIT(IMPORTRANGE!B608:B10607,"";"",0,1)"),"Ruby")</f>
        <v>Ruby</v>
      </c>
      <c r="C608" s="4" t="str">
        <f>IFERROR(__xludf.DUMMYFUNCTION("""COMPUTED_VALUE"""),"SQL")</f>
        <v>SQL</v>
      </c>
    </row>
    <row r="609">
      <c r="A609" s="3">
        <v>608.0</v>
      </c>
      <c r="B609" s="4" t="str">
        <f>IFERROR(__xludf.DUMMYFUNCTION("SPLIT(IMPORTRANGE!B609:B10608,"";"",0,1)"),"Bash/Shell/PowerShell")</f>
        <v>Bash/Shell/PowerShell</v>
      </c>
      <c r="C609" s="4" t="str">
        <f>IFERROR(__xludf.DUMMYFUNCTION("""COMPUTED_VALUE"""),"C#")</f>
        <v>C#</v>
      </c>
      <c r="D609" s="4" t="str">
        <f>IFERROR(__xludf.DUMMYFUNCTION("""COMPUTED_VALUE"""),"HTML/CSS")</f>
        <v>HTML/CSS</v>
      </c>
      <c r="E609" s="4" t="str">
        <f>IFERROR(__xludf.DUMMYFUNCTION("""COMPUTED_VALUE"""),"Java")</f>
        <v>Java</v>
      </c>
      <c r="F609" s="4" t="str">
        <f>IFERROR(__xludf.DUMMYFUNCTION("""COMPUTED_VALUE"""),"JavaScript")</f>
        <v>JavaScript</v>
      </c>
      <c r="G609" s="4" t="str">
        <f>IFERROR(__xludf.DUMMYFUNCTION("""COMPUTED_VALUE"""),"SQL")</f>
        <v>SQL</v>
      </c>
    </row>
    <row r="610">
      <c r="A610" s="3">
        <v>609.0</v>
      </c>
      <c r="B610" s="4" t="str">
        <f>IFERROR(__xludf.DUMMYFUNCTION("SPLIT(IMPORTRANGE!B610:B10609,"";"",0,1)"),"C")</f>
        <v>C</v>
      </c>
      <c r="C610" s="4" t="str">
        <f>IFERROR(__xludf.DUMMYFUNCTION("""COMPUTED_VALUE"""),"C++")</f>
        <v>C++</v>
      </c>
      <c r="D610" s="4" t="str">
        <f>IFERROR(__xludf.DUMMYFUNCTION("""COMPUTED_VALUE"""),"C#")</f>
        <v>C#</v>
      </c>
      <c r="E610" s="4" t="str">
        <f>IFERROR(__xludf.DUMMYFUNCTION("""COMPUTED_VALUE"""),"Java")</f>
        <v>Java</v>
      </c>
      <c r="F610" s="4" t="str">
        <f>IFERROR(__xludf.DUMMYFUNCTION("""COMPUTED_VALUE"""),"PHP")</f>
        <v>PHP</v>
      </c>
      <c r="G610" s="4" t="str">
        <f>IFERROR(__xludf.DUMMYFUNCTION("""COMPUTED_VALUE"""),"SQL")</f>
        <v>SQL</v>
      </c>
    </row>
    <row r="611">
      <c r="A611" s="3">
        <v>610.0</v>
      </c>
      <c r="B611" s="4" t="str">
        <f>IFERROR(__xludf.DUMMYFUNCTION("SPLIT(IMPORTRANGE!B611:B10610,"";"",0,1)"),"Assembly")</f>
        <v>Assembly</v>
      </c>
      <c r="C611" s="4" t="str">
        <f>IFERROR(__xludf.DUMMYFUNCTION("""COMPUTED_VALUE"""),"Bash/Shell/PowerShell")</f>
        <v>Bash/Shell/PowerShell</v>
      </c>
      <c r="D611" s="4" t="str">
        <f>IFERROR(__xludf.DUMMYFUNCTION("""COMPUTED_VALUE"""),"C")</f>
        <v>C</v>
      </c>
      <c r="E611" s="4" t="str">
        <f>IFERROR(__xludf.DUMMYFUNCTION("""COMPUTED_VALUE"""),"C++")</f>
        <v>C++</v>
      </c>
      <c r="F611" s="4" t="str">
        <f>IFERROR(__xludf.DUMMYFUNCTION("""COMPUTED_VALUE"""),"C#")</f>
        <v>C#</v>
      </c>
      <c r="G611" s="4" t="str">
        <f>IFERROR(__xludf.DUMMYFUNCTION("""COMPUTED_VALUE"""),"HTML/CSS")</f>
        <v>HTML/CSS</v>
      </c>
      <c r="H611" s="4" t="str">
        <f>IFERROR(__xludf.DUMMYFUNCTION("""COMPUTED_VALUE"""),"Java")</f>
        <v>Java</v>
      </c>
      <c r="I611" s="4" t="str">
        <f>IFERROR(__xludf.DUMMYFUNCTION("""COMPUTED_VALUE"""),"JavaScript")</f>
        <v>JavaScript</v>
      </c>
      <c r="J611" s="4" t="str">
        <f>IFERROR(__xludf.DUMMYFUNCTION("""COMPUTED_VALUE"""),"PHP")</f>
        <v>PHP</v>
      </c>
      <c r="K611" s="4" t="str">
        <f>IFERROR(__xludf.DUMMYFUNCTION("""COMPUTED_VALUE"""),"SQL")</f>
        <v>SQL</v>
      </c>
    </row>
    <row r="612">
      <c r="A612" s="3">
        <v>611.0</v>
      </c>
      <c r="B612" s="4" t="str">
        <f>IFERROR(__xludf.DUMMYFUNCTION("SPLIT(IMPORTRANGE!B612:B10611,"";"",0,1)"),"HTML/CSS")</f>
        <v>HTML/CSS</v>
      </c>
      <c r="C612" s="4" t="str">
        <f>IFERROR(__xludf.DUMMYFUNCTION("""COMPUTED_VALUE"""),"Java")</f>
        <v>Java</v>
      </c>
      <c r="D612" s="4" t="str">
        <f>IFERROR(__xludf.DUMMYFUNCTION("""COMPUTED_VALUE"""),"JavaScript")</f>
        <v>JavaScript</v>
      </c>
      <c r="E612" s="4" t="str">
        <f>IFERROR(__xludf.DUMMYFUNCTION("""COMPUTED_VALUE"""),"SQL")</f>
        <v>SQL</v>
      </c>
      <c r="F612" s="4" t="str">
        <f>IFERROR(__xludf.DUMMYFUNCTION("""COMPUTED_VALUE"""),"TypeScript")</f>
        <v>TypeScript</v>
      </c>
      <c r="G612" s="4" t="str">
        <f>IFERROR(__xludf.DUMMYFUNCTION("""COMPUTED_VALUE"""),"WebAssembly")</f>
        <v>WebAssembly</v>
      </c>
    </row>
    <row r="613">
      <c r="A613" s="3">
        <v>612.0</v>
      </c>
      <c r="B613" s="4" t="str">
        <f>IFERROR(__xludf.DUMMYFUNCTION("SPLIT(IMPORTRANGE!B613:B10612,"";"",0,1)"),"Bash/Shell/PowerShell")</f>
        <v>Bash/Shell/PowerShell</v>
      </c>
      <c r="C613" s="4" t="str">
        <f>IFERROR(__xludf.DUMMYFUNCTION("""COMPUTED_VALUE"""),"SQL")</f>
        <v>SQL</v>
      </c>
      <c r="D613" s="4" t="str">
        <f>IFERROR(__xludf.DUMMYFUNCTION("""COMPUTED_VALUE"""),"Other(s):")</f>
        <v>Other(s):</v>
      </c>
    </row>
    <row r="614">
      <c r="A614" s="3">
        <v>613.0</v>
      </c>
      <c r="B614" s="4" t="str">
        <f>IFERROR(__xludf.DUMMYFUNCTION("SPLIT(IMPORTRANGE!B614:B10613,"";"",0,1)"),"Java")</f>
        <v>Java</v>
      </c>
      <c r="C614" s="4" t="str">
        <f>IFERROR(__xludf.DUMMYFUNCTION("""COMPUTED_VALUE"""),"Objective-C")</f>
        <v>Objective-C</v>
      </c>
      <c r="D614" s="4" t="str">
        <f>IFERROR(__xludf.DUMMYFUNCTION("""COMPUTED_VALUE"""),"SQL")</f>
        <v>SQL</v>
      </c>
      <c r="E614" s="4" t="str">
        <f>IFERROR(__xludf.DUMMYFUNCTION("""COMPUTED_VALUE"""),"Swift")</f>
        <v>Swift</v>
      </c>
    </row>
    <row r="615">
      <c r="A615" s="3">
        <v>614.0</v>
      </c>
      <c r="B615" s="4" t="str">
        <f>IFERROR(__xludf.DUMMYFUNCTION("SPLIT(IMPORTRANGE!B615:B10614,"";"",0,1)"),"Objective-C")</f>
        <v>Objective-C</v>
      </c>
      <c r="C615" s="4" t="str">
        <f>IFERROR(__xludf.DUMMYFUNCTION("""COMPUTED_VALUE"""),"Swift")</f>
        <v>Swift</v>
      </c>
    </row>
    <row r="616">
      <c r="A616" s="3">
        <v>615.0</v>
      </c>
      <c r="B616" s="4" t="str">
        <f>IFERROR(__xludf.DUMMYFUNCTION("SPLIT(IMPORTRANGE!B616:B10615,"";"",0,1)"),"C++")</f>
        <v>C++</v>
      </c>
      <c r="C616" s="4" t="str">
        <f>IFERROR(__xludf.DUMMYFUNCTION("""COMPUTED_VALUE"""),"HTML/CSS")</f>
        <v>HTML/CSS</v>
      </c>
      <c r="D616" s="4" t="str">
        <f>IFERROR(__xludf.DUMMYFUNCTION("""COMPUTED_VALUE"""),"JavaScript")</f>
        <v>JavaScript</v>
      </c>
      <c r="E616" s="4" t="str">
        <f>IFERROR(__xludf.DUMMYFUNCTION("""COMPUTED_VALUE"""),"PHP")</f>
        <v>PHP</v>
      </c>
      <c r="F616" s="4" t="str">
        <f>IFERROR(__xludf.DUMMYFUNCTION("""COMPUTED_VALUE"""),"Python")</f>
        <v>Python</v>
      </c>
    </row>
    <row r="617">
      <c r="A617" s="3">
        <v>616.0</v>
      </c>
      <c r="B617" s="4" t="str">
        <f>IFERROR(__xludf.DUMMYFUNCTION("SPLIT(IMPORTRANGE!B617:B10616,"";"",0,1)"),"Bash/Shell/PowerShell")</f>
        <v>Bash/Shell/PowerShell</v>
      </c>
      <c r="C617" s="4" t="str">
        <f>IFERROR(__xludf.DUMMYFUNCTION("""COMPUTED_VALUE"""),"HTML/CSS")</f>
        <v>HTML/CSS</v>
      </c>
      <c r="D617" s="4" t="str">
        <f>IFERROR(__xludf.DUMMYFUNCTION("""COMPUTED_VALUE"""),"JavaScript")</f>
        <v>JavaScript</v>
      </c>
      <c r="E617" s="4" t="str">
        <f>IFERROR(__xludf.DUMMYFUNCTION("""COMPUTED_VALUE"""),"Ruby")</f>
        <v>Ruby</v>
      </c>
      <c r="F617" s="4" t="str">
        <f>IFERROR(__xludf.DUMMYFUNCTION("""COMPUTED_VALUE"""),"TypeScript")</f>
        <v>TypeScript</v>
      </c>
    </row>
    <row r="618">
      <c r="A618" s="3">
        <v>617.0</v>
      </c>
      <c r="B618" s="4" t="str">
        <f>IFERROR(__xludf.DUMMYFUNCTION("SPLIT(IMPORTRANGE!B618:B10617,"";"",0,1)"),"HTML/CSS")</f>
        <v>HTML/CSS</v>
      </c>
      <c r="C618" s="4" t="str">
        <f>IFERROR(__xludf.DUMMYFUNCTION("""COMPUTED_VALUE"""),"Java")</f>
        <v>Java</v>
      </c>
      <c r="D618" s="4" t="str">
        <f>IFERROR(__xludf.DUMMYFUNCTION("""COMPUTED_VALUE"""),"JavaScript")</f>
        <v>JavaScript</v>
      </c>
      <c r="E618" s="4" t="str">
        <f>IFERROR(__xludf.DUMMYFUNCTION("""COMPUTED_VALUE"""),"SQL")</f>
        <v>SQL</v>
      </c>
    </row>
    <row r="619">
      <c r="A619" s="3">
        <v>618.0</v>
      </c>
      <c r="B619" s="4" t="str">
        <f>IFERROR(__xludf.DUMMYFUNCTION("SPLIT(IMPORTRANGE!B619:B10618,"";"",0,1)"),"Assembly")</f>
        <v>Assembly</v>
      </c>
      <c r="C619" s="4" t="str">
        <f>IFERROR(__xludf.DUMMYFUNCTION("""COMPUTED_VALUE"""),"Bash/Shell/PowerShell")</f>
        <v>Bash/Shell/PowerShell</v>
      </c>
      <c r="D619" s="4" t="str">
        <f>IFERROR(__xludf.DUMMYFUNCTION("""COMPUTED_VALUE"""),"C++")</f>
        <v>C++</v>
      </c>
      <c r="E619" s="4" t="str">
        <f>IFERROR(__xludf.DUMMYFUNCTION("""COMPUTED_VALUE"""),"C#")</f>
        <v>C#</v>
      </c>
      <c r="F619" s="4" t="str">
        <f>IFERROR(__xludf.DUMMYFUNCTION("""COMPUTED_VALUE"""),"Go")</f>
        <v>Go</v>
      </c>
      <c r="G619" s="4" t="str">
        <f>IFERROR(__xludf.DUMMYFUNCTION("""COMPUTED_VALUE"""),"HTML/CSS")</f>
        <v>HTML/CSS</v>
      </c>
      <c r="H619" s="4" t="str">
        <f>IFERROR(__xludf.DUMMYFUNCTION("""COMPUTED_VALUE"""),"JavaScript")</f>
        <v>JavaScript</v>
      </c>
      <c r="I619" s="4" t="str">
        <f>IFERROR(__xludf.DUMMYFUNCTION("""COMPUTED_VALUE"""),"Objective-C")</f>
        <v>Objective-C</v>
      </c>
      <c r="J619" s="4" t="str">
        <f>IFERROR(__xludf.DUMMYFUNCTION("""COMPUTED_VALUE"""),"PHP")</f>
        <v>PHP</v>
      </c>
      <c r="K619" s="4" t="str">
        <f>IFERROR(__xludf.DUMMYFUNCTION("""COMPUTED_VALUE"""),"Python")</f>
        <v>Python</v>
      </c>
      <c r="L619" s="4" t="str">
        <f>IFERROR(__xludf.DUMMYFUNCTION("""COMPUTED_VALUE"""),"Ruby")</f>
        <v>Ruby</v>
      </c>
      <c r="M619" s="4" t="str">
        <f>IFERROR(__xludf.DUMMYFUNCTION("""COMPUTED_VALUE"""),"SQL")</f>
        <v>SQL</v>
      </c>
      <c r="N619" s="4" t="str">
        <f>IFERROR(__xludf.DUMMYFUNCTION("""COMPUTED_VALUE"""),"Swift")</f>
        <v>Swift</v>
      </c>
    </row>
    <row r="620">
      <c r="A620" s="3">
        <v>619.0</v>
      </c>
      <c r="B620" s="4" t="str">
        <f>IFERROR(__xludf.DUMMYFUNCTION("SPLIT(IMPORTRANGE!B620:B10619,"";"",0,1)"),"Bash/Shell/PowerShell")</f>
        <v>Bash/Shell/PowerShell</v>
      </c>
      <c r="C620" s="4" t="str">
        <f>IFERROR(__xludf.DUMMYFUNCTION("""COMPUTED_VALUE"""),"JavaScript")</f>
        <v>JavaScript</v>
      </c>
      <c r="D620" s="4" t="str">
        <f>IFERROR(__xludf.DUMMYFUNCTION("""COMPUTED_VALUE"""),"SQL")</f>
        <v>SQL</v>
      </c>
      <c r="E620" s="4" t="str">
        <f>IFERROR(__xludf.DUMMYFUNCTION("""COMPUTED_VALUE"""),"TypeScript")</f>
        <v>TypeScript</v>
      </c>
    </row>
    <row r="621">
      <c r="A621" s="3">
        <v>620.0</v>
      </c>
      <c r="B621" s="4" t="str">
        <f>IFERROR(__xludf.DUMMYFUNCTION("SPLIT(IMPORTRANGE!B621:B10620,"";"",0,1)"),"Assembly")</f>
        <v>Assembly</v>
      </c>
      <c r="C621" s="4" t="str">
        <f>IFERROR(__xludf.DUMMYFUNCTION("""COMPUTED_VALUE"""),"Bash/Shell/PowerShell")</f>
        <v>Bash/Shell/PowerShell</v>
      </c>
      <c r="D621" s="4" t="str">
        <f>IFERROR(__xludf.DUMMYFUNCTION("""COMPUTED_VALUE"""),"C")</f>
        <v>C</v>
      </c>
      <c r="E621" s="4" t="str">
        <f>IFERROR(__xludf.DUMMYFUNCTION("""COMPUTED_VALUE"""),"C++")</f>
        <v>C++</v>
      </c>
      <c r="F621" s="4" t="str">
        <f>IFERROR(__xludf.DUMMYFUNCTION("""COMPUTED_VALUE"""),"C#")</f>
        <v>C#</v>
      </c>
      <c r="G621" s="4" t="str">
        <f>IFERROR(__xludf.DUMMYFUNCTION("""COMPUTED_VALUE"""),"HTML/CSS")</f>
        <v>HTML/CSS</v>
      </c>
      <c r="H621" s="4" t="str">
        <f>IFERROR(__xludf.DUMMYFUNCTION("""COMPUTED_VALUE"""),"Java")</f>
        <v>Java</v>
      </c>
      <c r="I621" s="4" t="str">
        <f>IFERROR(__xludf.DUMMYFUNCTION("""COMPUTED_VALUE"""),"Objective-C")</f>
        <v>Objective-C</v>
      </c>
      <c r="J621" s="4" t="str">
        <f>IFERROR(__xludf.DUMMYFUNCTION("""COMPUTED_VALUE"""),"SQL")</f>
        <v>SQL</v>
      </c>
    </row>
    <row r="622">
      <c r="A622" s="3">
        <v>621.0</v>
      </c>
      <c r="B622" s="4" t="str">
        <f>IFERROR(__xludf.DUMMYFUNCTION("SPLIT(IMPORTRANGE!B622:B10621,"";"",0,1)"),"C#")</f>
        <v>C#</v>
      </c>
      <c r="C622" s="4" t="str">
        <f>IFERROR(__xludf.DUMMYFUNCTION("""COMPUTED_VALUE"""),"HTML/CSS")</f>
        <v>HTML/CSS</v>
      </c>
      <c r="D622" s="4" t="str">
        <f>IFERROR(__xludf.DUMMYFUNCTION("""COMPUTED_VALUE"""),"JavaScript")</f>
        <v>JavaScript</v>
      </c>
      <c r="E622" s="4" t="str">
        <f>IFERROR(__xludf.DUMMYFUNCTION("""COMPUTED_VALUE"""),"SQL")</f>
        <v>SQL</v>
      </c>
      <c r="F622" s="4" t="str">
        <f>IFERROR(__xludf.DUMMYFUNCTION("""COMPUTED_VALUE"""),"TypeScript")</f>
        <v>TypeScript</v>
      </c>
    </row>
    <row r="623">
      <c r="A623" s="3">
        <v>622.0</v>
      </c>
      <c r="B623" s="4" t="str">
        <f>IFERROR(__xludf.DUMMYFUNCTION("SPLIT(IMPORTRANGE!B623:B10622,"";"",0,1)"),"Bash/Shell/PowerShell")</f>
        <v>Bash/Shell/PowerShell</v>
      </c>
      <c r="C623" s="4" t="str">
        <f>IFERROR(__xludf.DUMMYFUNCTION("""COMPUTED_VALUE"""),"Go")</f>
        <v>Go</v>
      </c>
      <c r="D623" s="4" t="str">
        <f>IFERROR(__xludf.DUMMYFUNCTION("""COMPUTED_VALUE"""),"HTML/CSS")</f>
        <v>HTML/CSS</v>
      </c>
      <c r="E623" s="4" t="str">
        <f>IFERROR(__xludf.DUMMYFUNCTION("""COMPUTED_VALUE"""),"JavaScript")</f>
        <v>JavaScript</v>
      </c>
      <c r="F623" s="4" t="str">
        <f>IFERROR(__xludf.DUMMYFUNCTION("""COMPUTED_VALUE"""),"Python")</f>
        <v>Python</v>
      </c>
      <c r="G623" s="4" t="str">
        <f>IFERROR(__xludf.DUMMYFUNCTION("""COMPUTED_VALUE"""),"SQL")</f>
        <v>SQL</v>
      </c>
    </row>
    <row r="624">
      <c r="A624" s="3">
        <v>623.0</v>
      </c>
      <c r="B624" s="4" t="str">
        <f>IFERROR(__xludf.DUMMYFUNCTION("SPLIT(IMPORTRANGE!B624:B10623,"";"",0,1)"),"C#")</f>
        <v>C#</v>
      </c>
      <c r="C624" s="4" t="str">
        <f>IFERROR(__xludf.DUMMYFUNCTION("""COMPUTED_VALUE"""),"HTML/CSS")</f>
        <v>HTML/CSS</v>
      </c>
      <c r="D624" s="4" t="str">
        <f>IFERROR(__xludf.DUMMYFUNCTION("""COMPUTED_VALUE"""),"JavaScript")</f>
        <v>JavaScript</v>
      </c>
      <c r="E624" s="4" t="str">
        <f>IFERROR(__xludf.DUMMYFUNCTION("""COMPUTED_VALUE"""),"SQL")</f>
        <v>SQL</v>
      </c>
    </row>
    <row r="625">
      <c r="A625" s="3">
        <v>624.0</v>
      </c>
      <c r="B625" s="4" t="str">
        <f>IFERROR(__xludf.DUMMYFUNCTION("SPLIT(IMPORTRANGE!B625:B10624,"";"",0,1)"),"C")</f>
        <v>C</v>
      </c>
      <c r="C625" s="4" t="str">
        <f>IFERROR(__xludf.DUMMYFUNCTION("""COMPUTED_VALUE"""),"C++")</f>
        <v>C++</v>
      </c>
      <c r="D625" s="4" t="str">
        <f>IFERROR(__xludf.DUMMYFUNCTION("""COMPUTED_VALUE"""),"Python")</f>
        <v>Python</v>
      </c>
      <c r="E625" s="4" t="str">
        <f>IFERROR(__xludf.DUMMYFUNCTION("""COMPUTED_VALUE"""),"Rust")</f>
        <v>Rust</v>
      </c>
    </row>
    <row r="626">
      <c r="A626" s="3">
        <v>625.0</v>
      </c>
      <c r="B626" s="4" t="str">
        <f>IFERROR(__xludf.DUMMYFUNCTION("SPLIT(IMPORTRANGE!B626:B10625,"";"",0,1)"),"C")</f>
        <v>C</v>
      </c>
      <c r="C626" s="4" t="str">
        <f>IFERROR(__xludf.DUMMYFUNCTION("""COMPUTED_VALUE"""),"C++")</f>
        <v>C++</v>
      </c>
      <c r="D626" s="4" t="str">
        <f>IFERROR(__xludf.DUMMYFUNCTION("""COMPUTED_VALUE"""),"C#")</f>
        <v>C#</v>
      </c>
      <c r="E626" s="4" t="str">
        <f>IFERROR(__xludf.DUMMYFUNCTION("""COMPUTED_VALUE"""),"HTML/CSS")</f>
        <v>HTML/CSS</v>
      </c>
      <c r="F626" s="4" t="str">
        <f>IFERROR(__xludf.DUMMYFUNCTION("""COMPUTED_VALUE"""),"Java")</f>
        <v>Java</v>
      </c>
      <c r="G626" s="4" t="str">
        <f>IFERROR(__xludf.DUMMYFUNCTION("""COMPUTED_VALUE"""),"JavaScript")</f>
        <v>JavaScript</v>
      </c>
      <c r="H626" s="4" t="str">
        <f>IFERROR(__xludf.DUMMYFUNCTION("""COMPUTED_VALUE"""),"Objective-C")</f>
        <v>Objective-C</v>
      </c>
      <c r="I626" s="4" t="str">
        <f>IFERROR(__xludf.DUMMYFUNCTION("""COMPUTED_VALUE"""),"Scala")</f>
        <v>Scala</v>
      </c>
      <c r="J626" s="4" t="str">
        <f>IFERROR(__xludf.DUMMYFUNCTION("""COMPUTED_VALUE"""),"SQL")</f>
        <v>SQL</v>
      </c>
      <c r="K626" s="4" t="str">
        <f>IFERROR(__xludf.DUMMYFUNCTION("""COMPUTED_VALUE"""),"Swift")</f>
        <v>Swift</v>
      </c>
      <c r="L626" s="4" t="str">
        <f>IFERROR(__xludf.DUMMYFUNCTION("""COMPUTED_VALUE"""),"TypeScript")</f>
        <v>TypeScript</v>
      </c>
    </row>
    <row r="627">
      <c r="A627" s="3">
        <v>626.0</v>
      </c>
      <c r="B627" s="4" t="str">
        <f>IFERROR(__xludf.DUMMYFUNCTION("SPLIT(IMPORTRANGE!B627:B10626,"";"",0,1)"),"Bash/Shell/PowerShell")</f>
        <v>Bash/Shell/PowerShell</v>
      </c>
      <c r="C627" s="4" t="str">
        <f>IFERROR(__xludf.DUMMYFUNCTION("""COMPUTED_VALUE"""),"JavaScript")</f>
        <v>JavaScript</v>
      </c>
      <c r="D627" s="4" t="str">
        <f>IFERROR(__xludf.DUMMYFUNCTION("""COMPUTED_VALUE"""),"Python")</f>
        <v>Python</v>
      </c>
    </row>
    <row r="628">
      <c r="A628" s="3">
        <v>627.0</v>
      </c>
      <c r="B628" s="4" t="str">
        <f>IFERROR(__xludf.DUMMYFUNCTION("SPLIT(IMPORTRANGE!B628:B10627,"";"",0,1)"),"Bash/Shell/PowerShell")</f>
        <v>Bash/Shell/PowerShell</v>
      </c>
      <c r="C628" s="4" t="str">
        <f>IFERROR(__xludf.DUMMYFUNCTION("""COMPUTED_VALUE"""),"C")</f>
        <v>C</v>
      </c>
      <c r="D628" s="4" t="str">
        <f>IFERROR(__xludf.DUMMYFUNCTION("""COMPUTED_VALUE"""),"C++")</f>
        <v>C++</v>
      </c>
      <c r="E628" s="4" t="str">
        <f>IFERROR(__xludf.DUMMYFUNCTION("""COMPUTED_VALUE"""),"Go")</f>
        <v>Go</v>
      </c>
      <c r="F628" s="4" t="str">
        <f>IFERROR(__xludf.DUMMYFUNCTION("""COMPUTED_VALUE"""),"Java")</f>
        <v>Java</v>
      </c>
    </row>
    <row r="629">
      <c r="A629" s="3">
        <v>628.0</v>
      </c>
      <c r="B629" s="4" t="str">
        <f>IFERROR(__xludf.DUMMYFUNCTION("SPLIT(IMPORTRANGE!B629:B10628,"";"",0,1)"),"C++")</f>
        <v>C++</v>
      </c>
      <c r="C629" s="4" t="str">
        <f>IFERROR(__xludf.DUMMYFUNCTION("""COMPUTED_VALUE"""),"C#")</f>
        <v>C#</v>
      </c>
      <c r="D629" s="4" t="str">
        <f>IFERROR(__xludf.DUMMYFUNCTION("""COMPUTED_VALUE"""),"HTML/CSS")</f>
        <v>HTML/CSS</v>
      </c>
      <c r="E629" s="4" t="str">
        <f>IFERROR(__xludf.DUMMYFUNCTION("""COMPUTED_VALUE"""),"Java")</f>
        <v>Java</v>
      </c>
      <c r="F629" s="4" t="str">
        <f>IFERROR(__xludf.DUMMYFUNCTION("""COMPUTED_VALUE"""),"JavaScript")</f>
        <v>JavaScript</v>
      </c>
      <c r="G629" s="4" t="str">
        <f>IFERROR(__xludf.DUMMYFUNCTION("""COMPUTED_VALUE"""),"SQL")</f>
        <v>SQL</v>
      </c>
    </row>
    <row r="630">
      <c r="A630" s="3">
        <v>629.0</v>
      </c>
      <c r="B630" s="4" t="str">
        <f>IFERROR(__xludf.DUMMYFUNCTION("SPLIT(IMPORTRANGE!B630:B10629,"";"",0,1)"),"Bash/Shell/PowerShell")</f>
        <v>Bash/Shell/PowerShell</v>
      </c>
      <c r="C630" s="4" t="str">
        <f>IFERROR(__xludf.DUMMYFUNCTION("""COMPUTED_VALUE"""),"C#")</f>
        <v>C#</v>
      </c>
      <c r="D630" s="4" t="str">
        <f>IFERROR(__xludf.DUMMYFUNCTION("""COMPUTED_VALUE"""),"HTML/CSS")</f>
        <v>HTML/CSS</v>
      </c>
      <c r="E630" s="4" t="str">
        <f>IFERROR(__xludf.DUMMYFUNCTION("""COMPUTED_VALUE"""),"JavaScript")</f>
        <v>JavaScript</v>
      </c>
      <c r="F630" s="4" t="str">
        <f>IFERROR(__xludf.DUMMYFUNCTION("""COMPUTED_VALUE"""),"Rust")</f>
        <v>Rust</v>
      </c>
    </row>
    <row r="631">
      <c r="A631" s="3">
        <v>630.0</v>
      </c>
      <c r="B631" s="4" t="str">
        <f>IFERROR(__xludf.DUMMYFUNCTION("SPLIT(IMPORTRANGE!B631:B10630,"";"",0,1)"),"HTML/CSS")</f>
        <v>HTML/CSS</v>
      </c>
      <c r="C631" s="4" t="str">
        <f>IFERROR(__xludf.DUMMYFUNCTION("""COMPUTED_VALUE"""),"JavaScript")</f>
        <v>JavaScript</v>
      </c>
      <c r="D631" s="4" t="str">
        <f>IFERROR(__xludf.DUMMYFUNCTION("""COMPUTED_VALUE"""),"Kotlin")</f>
        <v>Kotlin</v>
      </c>
      <c r="E631" s="4" t="str">
        <f>IFERROR(__xludf.DUMMYFUNCTION("""COMPUTED_VALUE"""),"SQL")</f>
        <v>SQL</v>
      </c>
      <c r="F631" s="4" t="str">
        <f>IFERROR(__xludf.DUMMYFUNCTION("""COMPUTED_VALUE"""),"Swift")</f>
        <v>Swift</v>
      </c>
    </row>
    <row r="632">
      <c r="A632" s="3">
        <v>631.0</v>
      </c>
      <c r="B632" s="4" t="str">
        <f>IFERROR(__xludf.DUMMYFUNCTION("SPLIT(IMPORTRANGE!B632:B10631,"";"",0,1)"),"HTML/CSS")</f>
        <v>HTML/CSS</v>
      </c>
      <c r="C632" s="4" t="str">
        <f>IFERROR(__xludf.DUMMYFUNCTION("""COMPUTED_VALUE"""),"JavaScript")</f>
        <v>JavaScript</v>
      </c>
      <c r="D632" s="4" t="str">
        <f>IFERROR(__xludf.DUMMYFUNCTION("""COMPUTED_VALUE"""),"SQL")</f>
        <v>SQL</v>
      </c>
    </row>
    <row r="633">
      <c r="A633" s="3">
        <v>632.0</v>
      </c>
      <c r="B633" s="4" t="str">
        <f>IFERROR(__xludf.DUMMYFUNCTION("SPLIT(IMPORTRANGE!B633:B10632,"";"",0,1)"),"C#")</f>
        <v>C#</v>
      </c>
      <c r="C633" s="4" t="str">
        <f>IFERROR(__xludf.DUMMYFUNCTION("""COMPUTED_VALUE"""),"HTML/CSS")</f>
        <v>HTML/CSS</v>
      </c>
      <c r="D633" s="4" t="str">
        <f>IFERROR(__xludf.DUMMYFUNCTION("""COMPUTED_VALUE"""),"Java")</f>
        <v>Java</v>
      </c>
      <c r="E633" s="4" t="str">
        <f>IFERROR(__xludf.DUMMYFUNCTION("""COMPUTED_VALUE"""),"JavaScript")</f>
        <v>JavaScript</v>
      </c>
      <c r="F633" s="4" t="str">
        <f>IFERROR(__xludf.DUMMYFUNCTION("""COMPUTED_VALUE"""),"Kotlin")</f>
        <v>Kotlin</v>
      </c>
      <c r="G633" s="4" t="str">
        <f>IFERROR(__xludf.DUMMYFUNCTION("""COMPUTED_VALUE"""),"PHP")</f>
        <v>PHP</v>
      </c>
      <c r="H633" s="4" t="str">
        <f>IFERROR(__xludf.DUMMYFUNCTION("""COMPUTED_VALUE"""),"SQL")</f>
        <v>SQL</v>
      </c>
      <c r="I633" s="4" t="str">
        <f>IFERROR(__xludf.DUMMYFUNCTION("""COMPUTED_VALUE"""),"Swift")</f>
        <v>Swift</v>
      </c>
    </row>
    <row r="634">
      <c r="A634" s="3">
        <v>633.0</v>
      </c>
      <c r="B634" s="4" t="str">
        <f>IFERROR(__xludf.DUMMYFUNCTION("SPLIT(IMPORTRANGE!B634:B10633,"";"",0,1)"),"Bash/Shell/PowerShell")</f>
        <v>Bash/Shell/PowerShell</v>
      </c>
      <c r="C634" s="4" t="str">
        <f>IFERROR(__xludf.DUMMYFUNCTION("""COMPUTED_VALUE"""),"C++")</f>
        <v>C++</v>
      </c>
      <c r="D634" s="4" t="str">
        <f>IFERROR(__xludf.DUMMYFUNCTION("""COMPUTED_VALUE"""),"HTML/CSS")</f>
        <v>HTML/CSS</v>
      </c>
      <c r="E634" s="4" t="str">
        <f>IFERROR(__xludf.DUMMYFUNCTION("""COMPUTED_VALUE"""),"JavaScript")</f>
        <v>JavaScript</v>
      </c>
      <c r="F634" s="4" t="str">
        <f>IFERROR(__xludf.DUMMYFUNCTION("""COMPUTED_VALUE"""),"TypeScript")</f>
        <v>TypeScript</v>
      </c>
    </row>
    <row r="635">
      <c r="A635" s="3">
        <v>634.0</v>
      </c>
      <c r="B635" s="4" t="str">
        <f>IFERROR(__xludf.DUMMYFUNCTION("SPLIT(IMPORTRANGE!B635:B10634,"";"",0,1)"),"Bash/Shell/PowerShell")</f>
        <v>Bash/Shell/PowerShell</v>
      </c>
      <c r="C635" s="4" t="str">
        <f>IFERROR(__xludf.DUMMYFUNCTION("""COMPUTED_VALUE"""),"HTML/CSS")</f>
        <v>HTML/CSS</v>
      </c>
      <c r="D635" s="4" t="str">
        <f>IFERROR(__xludf.DUMMYFUNCTION("""COMPUTED_VALUE"""),"Java")</f>
        <v>Java</v>
      </c>
      <c r="E635" s="4" t="str">
        <f>IFERROR(__xludf.DUMMYFUNCTION("""COMPUTED_VALUE"""),"JavaScript")</f>
        <v>JavaScript</v>
      </c>
      <c r="F635" s="4" t="str">
        <f>IFERROR(__xludf.DUMMYFUNCTION("""COMPUTED_VALUE"""),"PHP")</f>
        <v>PHP</v>
      </c>
      <c r="G635" s="4" t="str">
        <f>IFERROR(__xludf.DUMMYFUNCTION("""COMPUTED_VALUE"""),"Ruby")</f>
        <v>Ruby</v>
      </c>
      <c r="H635" s="4" t="str">
        <f>IFERROR(__xludf.DUMMYFUNCTION("""COMPUTED_VALUE"""),"SQL")</f>
        <v>SQL</v>
      </c>
    </row>
    <row r="636">
      <c r="A636" s="3">
        <v>635.0</v>
      </c>
      <c r="B636" s="4" t="str">
        <f>IFERROR(__xludf.DUMMYFUNCTION("SPLIT(IMPORTRANGE!B636:B10635,"";"",0,1)"),"C++")</f>
        <v>C++</v>
      </c>
      <c r="C636" s="4" t="str">
        <f>IFERROR(__xludf.DUMMYFUNCTION("""COMPUTED_VALUE"""),"C#")</f>
        <v>C#</v>
      </c>
      <c r="D636" s="4" t="str">
        <f>IFERROR(__xludf.DUMMYFUNCTION("""COMPUTED_VALUE"""),"HTML/CSS")</f>
        <v>HTML/CSS</v>
      </c>
      <c r="E636" s="4" t="str">
        <f>IFERROR(__xludf.DUMMYFUNCTION("""COMPUTED_VALUE"""),"SQL")</f>
        <v>SQL</v>
      </c>
    </row>
    <row r="637">
      <c r="A637" s="3">
        <v>636.0</v>
      </c>
      <c r="B637" s="4" t="str">
        <f>IFERROR(__xludf.DUMMYFUNCTION("SPLIT(IMPORTRANGE!B637:B10636,"";"",0,1)"),"JavaScript")</f>
        <v>JavaScript</v>
      </c>
      <c r="C637" s="4" t="str">
        <f>IFERROR(__xludf.DUMMYFUNCTION("""COMPUTED_VALUE"""),"PHP")</f>
        <v>PHP</v>
      </c>
      <c r="D637" s="4" t="str">
        <f>IFERROR(__xludf.DUMMYFUNCTION("""COMPUTED_VALUE"""),"Python")</f>
        <v>Python</v>
      </c>
      <c r="E637" s="4" t="str">
        <f>IFERROR(__xludf.DUMMYFUNCTION("""COMPUTED_VALUE"""),"SQL")</f>
        <v>SQL</v>
      </c>
      <c r="F637" s="4" t="str">
        <f>IFERROR(__xludf.DUMMYFUNCTION("""COMPUTED_VALUE"""),"VBA")</f>
        <v>VBA</v>
      </c>
    </row>
    <row r="638">
      <c r="A638" s="3">
        <v>637.0</v>
      </c>
      <c r="B638" s="4" t="str">
        <f>IFERROR(__xludf.DUMMYFUNCTION("SPLIT(IMPORTRANGE!B638:B10637,"";"",0,1)"),"Assembly")</f>
        <v>Assembly</v>
      </c>
      <c r="C638" s="4" t="str">
        <f>IFERROR(__xludf.DUMMYFUNCTION("""COMPUTED_VALUE"""),"Bash/Shell/PowerShell")</f>
        <v>Bash/Shell/PowerShell</v>
      </c>
      <c r="D638" s="4" t="str">
        <f>IFERROR(__xludf.DUMMYFUNCTION("""COMPUTED_VALUE"""),"C")</f>
        <v>C</v>
      </c>
      <c r="E638" s="4" t="str">
        <f>IFERROR(__xludf.DUMMYFUNCTION("""COMPUTED_VALUE"""),"C++")</f>
        <v>C++</v>
      </c>
      <c r="F638" s="4" t="str">
        <f>IFERROR(__xludf.DUMMYFUNCTION("""COMPUTED_VALUE"""),"C#")</f>
        <v>C#</v>
      </c>
      <c r="G638" s="4" t="str">
        <f>IFERROR(__xludf.DUMMYFUNCTION("""COMPUTED_VALUE"""),"HTML/CSS")</f>
        <v>HTML/CSS</v>
      </c>
      <c r="H638" s="4" t="str">
        <f>IFERROR(__xludf.DUMMYFUNCTION("""COMPUTED_VALUE"""),"Rust")</f>
        <v>Rust</v>
      </c>
      <c r="I638" s="4" t="str">
        <f>IFERROR(__xludf.DUMMYFUNCTION("""COMPUTED_VALUE"""),"SQL")</f>
        <v>SQL</v>
      </c>
      <c r="J638" s="4" t="str">
        <f>IFERROR(__xludf.DUMMYFUNCTION("""COMPUTED_VALUE"""),"TypeScript")</f>
        <v>TypeScript</v>
      </c>
    </row>
    <row r="639">
      <c r="A639" s="3">
        <v>638.0</v>
      </c>
      <c r="B639" s="4" t="str">
        <f>IFERROR(__xludf.DUMMYFUNCTION("SPLIT(IMPORTRANGE!B639:B10638,"";"",0,1)"),"C#")</f>
        <v>C#</v>
      </c>
      <c r="C639" s="4" t="str">
        <f>IFERROR(__xludf.DUMMYFUNCTION("""COMPUTED_VALUE"""),"HTML/CSS")</f>
        <v>HTML/CSS</v>
      </c>
      <c r="D639" s="4" t="str">
        <f>IFERROR(__xludf.DUMMYFUNCTION("""COMPUTED_VALUE"""),"JavaScript")</f>
        <v>JavaScript</v>
      </c>
      <c r="E639" s="4" t="str">
        <f>IFERROR(__xludf.DUMMYFUNCTION("""COMPUTED_VALUE"""),"SQL")</f>
        <v>SQL</v>
      </c>
      <c r="F639" s="4" t="str">
        <f>IFERROR(__xludf.DUMMYFUNCTION("""COMPUTED_VALUE"""),"VBA")</f>
        <v>VBA</v>
      </c>
    </row>
    <row r="640">
      <c r="A640" s="3">
        <v>639.0</v>
      </c>
      <c r="B640" s="4" t="str">
        <f>IFERROR(__xludf.DUMMYFUNCTION("SPLIT(IMPORTRANGE!B640:B10639,"";"",0,1)"),"Java")</f>
        <v>Java</v>
      </c>
      <c r="C640" s="4" t="str">
        <f>IFERROR(__xludf.DUMMYFUNCTION("""COMPUTED_VALUE"""),"JavaScript")</f>
        <v>JavaScript</v>
      </c>
      <c r="D640" s="4" t="str">
        <f>IFERROR(__xludf.DUMMYFUNCTION("""COMPUTED_VALUE"""),"Python")</f>
        <v>Python</v>
      </c>
      <c r="E640" s="4" t="str">
        <f>IFERROR(__xludf.DUMMYFUNCTION("""COMPUTED_VALUE"""),"SQL")</f>
        <v>SQL</v>
      </c>
    </row>
    <row r="641">
      <c r="A641" s="3">
        <v>640.0</v>
      </c>
      <c r="B641" s="4" t="str">
        <f>IFERROR(__xludf.DUMMYFUNCTION("SPLIT(IMPORTRANGE!B641:B10640,"";"",0,1)"),"Bash/Shell/PowerShell")</f>
        <v>Bash/Shell/PowerShell</v>
      </c>
      <c r="C641" s="4" t="str">
        <f>IFERROR(__xludf.DUMMYFUNCTION("""COMPUTED_VALUE"""),"C++")</f>
        <v>C++</v>
      </c>
      <c r="D641" s="4" t="str">
        <f>IFERROR(__xludf.DUMMYFUNCTION("""COMPUTED_VALUE"""),"JavaScript")</f>
        <v>JavaScript</v>
      </c>
      <c r="E641" s="4" t="str">
        <f>IFERROR(__xludf.DUMMYFUNCTION("""COMPUTED_VALUE"""),"Python")</f>
        <v>Python</v>
      </c>
    </row>
    <row r="642">
      <c r="A642" s="3">
        <v>641.0</v>
      </c>
      <c r="B642" s="4" t="str">
        <f>IFERROR(__xludf.DUMMYFUNCTION("SPLIT(IMPORTRANGE!B642:B10641,"";"",0,1)"),"Python")</f>
        <v>Python</v>
      </c>
    </row>
    <row r="643">
      <c r="A643" s="3">
        <v>642.0</v>
      </c>
      <c r="B643" s="4" t="str">
        <f>IFERROR(__xludf.DUMMYFUNCTION("SPLIT(IMPORTRANGE!B643:B10642,"";"",0,1)"),"HTML/CSS")</f>
        <v>HTML/CSS</v>
      </c>
      <c r="C643" s="4" t="str">
        <f>IFERROR(__xludf.DUMMYFUNCTION("""COMPUTED_VALUE"""),"Java")</f>
        <v>Java</v>
      </c>
    </row>
    <row r="644">
      <c r="A644" s="3">
        <v>643.0</v>
      </c>
      <c r="B644" s="4" t="str">
        <f>IFERROR(__xludf.DUMMYFUNCTION("SPLIT(IMPORTRANGE!B644:B10643,"";"",0,1)"),"C#")</f>
        <v>C#</v>
      </c>
      <c r="C644" s="4" t="str">
        <f>IFERROR(__xludf.DUMMYFUNCTION("""COMPUTED_VALUE"""),"HTML/CSS")</f>
        <v>HTML/CSS</v>
      </c>
      <c r="D644" s="4" t="str">
        <f>IFERROR(__xludf.DUMMYFUNCTION("""COMPUTED_VALUE"""),"JavaScript")</f>
        <v>JavaScript</v>
      </c>
      <c r="E644" s="4" t="str">
        <f>IFERROR(__xludf.DUMMYFUNCTION("""COMPUTED_VALUE"""),"Kotlin")</f>
        <v>Kotlin</v>
      </c>
      <c r="F644" s="4" t="str">
        <f>IFERROR(__xludf.DUMMYFUNCTION("""COMPUTED_VALUE"""),"Objective-C")</f>
        <v>Objective-C</v>
      </c>
      <c r="G644" s="4" t="str">
        <f>IFERROR(__xludf.DUMMYFUNCTION("""COMPUTED_VALUE"""),"PHP")</f>
        <v>PHP</v>
      </c>
      <c r="H644" s="4" t="str">
        <f>IFERROR(__xludf.DUMMYFUNCTION("""COMPUTED_VALUE"""),"SQL")</f>
        <v>SQL</v>
      </c>
      <c r="I644" s="4" t="str">
        <f>IFERROR(__xludf.DUMMYFUNCTION("""COMPUTED_VALUE"""),"Swift")</f>
        <v>Swift</v>
      </c>
    </row>
    <row r="645">
      <c r="A645" s="3">
        <v>644.0</v>
      </c>
      <c r="B645" s="4" t="str">
        <f>IFERROR(__xludf.DUMMYFUNCTION("SPLIT(IMPORTRANGE!B645:B10644,"";"",0,1)"),"Clojure")</f>
        <v>Clojure</v>
      </c>
      <c r="C645" s="4" t="str">
        <f>IFERROR(__xludf.DUMMYFUNCTION("""COMPUTED_VALUE"""),"HTML/CSS")</f>
        <v>HTML/CSS</v>
      </c>
      <c r="D645" s="4" t="str">
        <f>IFERROR(__xludf.DUMMYFUNCTION("""COMPUTED_VALUE"""),"Java")</f>
        <v>Java</v>
      </c>
      <c r="E645" s="4" t="str">
        <f>IFERROR(__xludf.DUMMYFUNCTION("""COMPUTED_VALUE"""),"JavaScript")</f>
        <v>JavaScript</v>
      </c>
    </row>
    <row r="646">
      <c r="A646" s="3">
        <v>645.0</v>
      </c>
      <c r="B646" s="4" t="str">
        <f>IFERROR(__xludf.DUMMYFUNCTION("SPLIT(IMPORTRANGE!B646:B10645,"";"",0,1)"),"Assembly")</f>
        <v>Assembly</v>
      </c>
      <c r="C646" s="4" t="str">
        <f>IFERROR(__xludf.DUMMYFUNCTION("""COMPUTED_VALUE"""),"C++")</f>
        <v>C++</v>
      </c>
      <c r="D646" s="4" t="str">
        <f>IFERROR(__xludf.DUMMYFUNCTION("""COMPUTED_VALUE"""),"C#")</f>
        <v>C#</v>
      </c>
      <c r="E646" s="4" t="str">
        <f>IFERROR(__xludf.DUMMYFUNCTION("""COMPUTED_VALUE"""),"Java")</f>
        <v>Java</v>
      </c>
      <c r="F646" s="4" t="str">
        <f>IFERROR(__xludf.DUMMYFUNCTION("""COMPUTED_VALUE"""),"Scala")</f>
        <v>Scala</v>
      </c>
      <c r="G646" s="4" t="str">
        <f>IFERROR(__xludf.DUMMYFUNCTION("""COMPUTED_VALUE"""),"Other(s):")</f>
        <v>Other(s):</v>
      </c>
    </row>
    <row r="647">
      <c r="A647" s="3">
        <v>646.0</v>
      </c>
      <c r="B647" s="4" t="str">
        <f>IFERROR(__xludf.DUMMYFUNCTION("SPLIT(IMPORTRANGE!B647:B10646,"";"",0,1)"),"C++")</f>
        <v>C++</v>
      </c>
      <c r="C647" s="4" t="str">
        <f>IFERROR(__xludf.DUMMYFUNCTION("""COMPUTED_VALUE"""),"Python")</f>
        <v>Python</v>
      </c>
      <c r="D647" s="4" t="str">
        <f>IFERROR(__xludf.DUMMYFUNCTION("""COMPUTED_VALUE"""),"R")</f>
        <v>R</v>
      </c>
      <c r="E647" s="4" t="str">
        <f>IFERROR(__xludf.DUMMYFUNCTION("""COMPUTED_VALUE"""),"Other(s):")</f>
        <v>Other(s):</v>
      </c>
    </row>
    <row r="648">
      <c r="A648" s="3">
        <v>647.0</v>
      </c>
      <c r="B648" s="4" t="str">
        <f>IFERROR(__xludf.DUMMYFUNCTION("SPLIT(IMPORTRANGE!B648:B10647,"";"",0,1)"),"Bash/Shell/PowerShell")</f>
        <v>Bash/Shell/PowerShell</v>
      </c>
      <c r="C648" s="4" t="str">
        <f>IFERROR(__xludf.DUMMYFUNCTION("""COMPUTED_VALUE"""),"HTML/CSS")</f>
        <v>HTML/CSS</v>
      </c>
      <c r="D648" s="4" t="str">
        <f>IFERROR(__xludf.DUMMYFUNCTION("""COMPUTED_VALUE"""),"Java")</f>
        <v>Java</v>
      </c>
      <c r="E648" s="4" t="str">
        <f>IFERROR(__xludf.DUMMYFUNCTION("""COMPUTED_VALUE"""),"JavaScript")</f>
        <v>JavaScript</v>
      </c>
      <c r="F648" s="4" t="str">
        <f>IFERROR(__xludf.DUMMYFUNCTION("""COMPUTED_VALUE"""),"SQL")</f>
        <v>SQL</v>
      </c>
    </row>
    <row r="649">
      <c r="A649" s="3">
        <v>648.0</v>
      </c>
      <c r="B649" s="4" t="str">
        <f>IFERROR(__xludf.DUMMYFUNCTION("SPLIT(IMPORTRANGE!B649:B10648,"";"",0,1)"),"C++")</f>
        <v>C++</v>
      </c>
      <c r="C649" s="4" t="str">
        <f>IFERROR(__xludf.DUMMYFUNCTION("""COMPUTED_VALUE"""),"HTML/CSS")</f>
        <v>HTML/CSS</v>
      </c>
      <c r="D649" s="4" t="str">
        <f>IFERROR(__xludf.DUMMYFUNCTION("""COMPUTED_VALUE"""),"Java")</f>
        <v>Java</v>
      </c>
      <c r="E649" s="4" t="str">
        <f>IFERROR(__xludf.DUMMYFUNCTION("""COMPUTED_VALUE"""),"JavaScript")</f>
        <v>JavaScript</v>
      </c>
      <c r="F649" s="4" t="str">
        <f>IFERROR(__xludf.DUMMYFUNCTION("""COMPUTED_VALUE"""),"TypeScript")</f>
        <v>TypeScript</v>
      </c>
    </row>
    <row r="650">
      <c r="A650" s="3">
        <v>649.0</v>
      </c>
      <c r="B650" s="4" t="str">
        <f>IFERROR(__xludf.DUMMYFUNCTION("SPLIT(IMPORTRANGE!B650:B10649,"";"",0,1)"),"Python")</f>
        <v>Python</v>
      </c>
    </row>
    <row r="651">
      <c r="A651" s="3">
        <v>650.0</v>
      </c>
      <c r="B651" s="4" t="str">
        <f>IFERROR(__xludf.DUMMYFUNCTION("SPLIT(IMPORTRANGE!B651:B10650,"";"",0,1)"),"HTML/CSS")</f>
        <v>HTML/CSS</v>
      </c>
      <c r="C651" s="4" t="str">
        <f>IFERROR(__xludf.DUMMYFUNCTION("""COMPUTED_VALUE"""),"Java")</f>
        <v>Java</v>
      </c>
      <c r="D651" s="4" t="str">
        <f>IFERROR(__xludf.DUMMYFUNCTION("""COMPUTED_VALUE"""),"JavaScript")</f>
        <v>JavaScript</v>
      </c>
      <c r="E651" s="4" t="str">
        <f>IFERROR(__xludf.DUMMYFUNCTION("""COMPUTED_VALUE"""),"Python")</f>
        <v>Python</v>
      </c>
      <c r="F651" s="4" t="str">
        <f>IFERROR(__xludf.DUMMYFUNCTION("""COMPUTED_VALUE"""),"SQL")</f>
        <v>SQL</v>
      </c>
      <c r="G651" s="4" t="str">
        <f>IFERROR(__xludf.DUMMYFUNCTION("""COMPUTED_VALUE"""),"TypeScript")</f>
        <v>TypeScript</v>
      </c>
    </row>
    <row r="652">
      <c r="A652" s="3">
        <v>651.0</v>
      </c>
      <c r="B652" s="4" t="str">
        <f>IFERROR(__xludf.DUMMYFUNCTION("SPLIT(IMPORTRANGE!B652:B10651,"";"",0,1)"),"Bash/Shell/PowerShell")</f>
        <v>Bash/Shell/PowerShell</v>
      </c>
      <c r="C652" s="4" t="str">
        <f>IFERROR(__xludf.DUMMYFUNCTION("""COMPUTED_VALUE"""),"HTML/CSS")</f>
        <v>HTML/CSS</v>
      </c>
      <c r="D652" s="4" t="str">
        <f>IFERROR(__xludf.DUMMYFUNCTION("""COMPUTED_VALUE"""),"JavaScript")</f>
        <v>JavaScript</v>
      </c>
      <c r="E652" s="4" t="str">
        <f>IFERROR(__xludf.DUMMYFUNCTION("""COMPUTED_VALUE"""),"PHP")</f>
        <v>PHP</v>
      </c>
      <c r="F652" s="4" t="str">
        <f>IFERROR(__xludf.DUMMYFUNCTION("""COMPUTED_VALUE"""),"Python")</f>
        <v>Python</v>
      </c>
      <c r="G652" s="4" t="str">
        <f>IFERROR(__xludf.DUMMYFUNCTION("""COMPUTED_VALUE"""),"SQL")</f>
        <v>SQL</v>
      </c>
    </row>
    <row r="653">
      <c r="A653" s="3">
        <v>652.0</v>
      </c>
      <c r="B653" s="4" t="str">
        <f>IFERROR(__xludf.DUMMYFUNCTION("SPLIT(IMPORTRANGE!B653:B10652,"";"",0,1)"),"Python")</f>
        <v>Python</v>
      </c>
      <c r="C653" s="4" t="str">
        <f>IFERROR(__xludf.DUMMYFUNCTION("""COMPUTED_VALUE"""),"SQL")</f>
        <v>SQL</v>
      </c>
      <c r="D653" s="4" t="str">
        <f>IFERROR(__xludf.DUMMYFUNCTION("""COMPUTED_VALUE"""),"VBA")</f>
        <v>VBA</v>
      </c>
    </row>
    <row r="654">
      <c r="A654" s="3">
        <v>653.0</v>
      </c>
      <c r="B654" s="4" t="str">
        <f>IFERROR(__xludf.DUMMYFUNCTION("SPLIT(IMPORTRANGE!B654:B10653,"";"",0,1)"),"HTML/CSS")</f>
        <v>HTML/CSS</v>
      </c>
      <c r="C654" s="4" t="str">
        <f>IFERROR(__xludf.DUMMYFUNCTION("""COMPUTED_VALUE"""),"JavaScript")</f>
        <v>JavaScript</v>
      </c>
      <c r="D654" s="4" t="str">
        <f>IFERROR(__xludf.DUMMYFUNCTION("""COMPUTED_VALUE"""),"Python")</f>
        <v>Python</v>
      </c>
      <c r="E654" s="4" t="str">
        <f>IFERROR(__xludf.DUMMYFUNCTION("""COMPUTED_VALUE"""),"SQL")</f>
        <v>SQL</v>
      </c>
    </row>
    <row r="655">
      <c r="A655" s="3">
        <v>654.0</v>
      </c>
      <c r="B655" s="4" t="str">
        <f>IFERROR(__xludf.DUMMYFUNCTION("SPLIT(IMPORTRANGE!B655:B10654,"";"",0,1)"),"HTML/CSS")</f>
        <v>HTML/CSS</v>
      </c>
      <c r="C655" s="4" t="str">
        <f>IFERROR(__xludf.DUMMYFUNCTION("""COMPUTED_VALUE"""),"Java")</f>
        <v>Java</v>
      </c>
      <c r="D655" s="4" t="str">
        <f>IFERROR(__xludf.DUMMYFUNCTION("""COMPUTED_VALUE"""),"JavaScript")</f>
        <v>JavaScript</v>
      </c>
      <c r="E655" s="4" t="str">
        <f>IFERROR(__xludf.DUMMYFUNCTION("""COMPUTED_VALUE"""),"PHP")</f>
        <v>PHP</v>
      </c>
    </row>
    <row r="656">
      <c r="A656" s="3">
        <v>655.0</v>
      </c>
      <c r="B656" s="4" t="str">
        <f>IFERROR(__xludf.DUMMYFUNCTION("SPLIT(IMPORTRANGE!B656:B10655,"";"",0,1)"),"Ruby")</f>
        <v>Ruby</v>
      </c>
      <c r="C656" s="4" t="str">
        <f>IFERROR(__xludf.DUMMYFUNCTION("""COMPUTED_VALUE"""),"SQL")</f>
        <v>SQL</v>
      </c>
    </row>
    <row r="657">
      <c r="A657" s="3">
        <v>656.0</v>
      </c>
      <c r="B657" s="4" t="str">
        <f>IFERROR(__xludf.DUMMYFUNCTION("SPLIT(IMPORTRANGE!B657:B10656,"";"",0,1)"),"Bash/Shell/PowerShell")</f>
        <v>Bash/Shell/PowerShell</v>
      </c>
      <c r="C657" s="4" t="str">
        <f>IFERROR(__xludf.DUMMYFUNCTION("""COMPUTED_VALUE"""),"HTML/CSS")</f>
        <v>HTML/CSS</v>
      </c>
      <c r="D657" s="4" t="str">
        <f>IFERROR(__xludf.DUMMYFUNCTION("""COMPUTED_VALUE"""),"JavaScript")</f>
        <v>JavaScript</v>
      </c>
      <c r="E657" s="4" t="str">
        <f>IFERROR(__xludf.DUMMYFUNCTION("""COMPUTED_VALUE"""),"Python")</f>
        <v>Python</v>
      </c>
      <c r="F657" s="4" t="str">
        <f>IFERROR(__xludf.DUMMYFUNCTION("""COMPUTED_VALUE"""),"SQL")</f>
        <v>SQL</v>
      </c>
    </row>
    <row r="658">
      <c r="A658" s="3">
        <v>657.0</v>
      </c>
      <c r="B658" s="4" t="str">
        <f>IFERROR(__xludf.DUMMYFUNCTION("SPLIT(IMPORTRANGE!B658:B10657,"";"",0,1)"),"HTML/CSS")</f>
        <v>HTML/CSS</v>
      </c>
      <c r="C658" s="4" t="str">
        <f>IFERROR(__xludf.DUMMYFUNCTION("""COMPUTED_VALUE"""),"JavaScript")</f>
        <v>JavaScript</v>
      </c>
    </row>
    <row r="659">
      <c r="A659" s="3">
        <v>658.0</v>
      </c>
      <c r="B659" s="4" t="str">
        <f>IFERROR(__xludf.DUMMYFUNCTION("SPLIT(IMPORTRANGE!B659:B10658,"";"",0,1)"),"Bash/Shell/PowerShell")</f>
        <v>Bash/Shell/PowerShell</v>
      </c>
      <c r="C659" s="4" t="str">
        <f>IFERROR(__xludf.DUMMYFUNCTION("""COMPUTED_VALUE"""),"HTML/CSS")</f>
        <v>HTML/CSS</v>
      </c>
      <c r="D659" s="4" t="str">
        <f>IFERROR(__xludf.DUMMYFUNCTION("""COMPUTED_VALUE"""),"JavaScript")</f>
        <v>JavaScript</v>
      </c>
      <c r="E659" s="4" t="str">
        <f>IFERROR(__xludf.DUMMYFUNCTION("""COMPUTED_VALUE"""),"Python")</f>
        <v>Python</v>
      </c>
      <c r="F659" s="4" t="str">
        <f>IFERROR(__xludf.DUMMYFUNCTION("""COMPUTED_VALUE"""),"SQL")</f>
        <v>SQL</v>
      </c>
    </row>
    <row r="660">
      <c r="A660" s="3">
        <v>659.0</v>
      </c>
      <c r="B660" s="4" t="str">
        <f>IFERROR(__xludf.DUMMYFUNCTION("SPLIT(IMPORTRANGE!B660:B10659,"";"",0,1)"),"Bash/Shell/PowerShell")</f>
        <v>Bash/Shell/PowerShell</v>
      </c>
      <c r="C660" s="4" t="str">
        <f>IFERROR(__xludf.DUMMYFUNCTION("""COMPUTED_VALUE"""),"C")</f>
        <v>C</v>
      </c>
      <c r="D660" s="4" t="str">
        <f>IFERROR(__xludf.DUMMYFUNCTION("""COMPUTED_VALUE"""),"Python")</f>
        <v>Python</v>
      </c>
      <c r="E660" s="4" t="str">
        <f>IFERROR(__xludf.DUMMYFUNCTION("""COMPUTED_VALUE"""),"Rust")</f>
        <v>Rust</v>
      </c>
      <c r="F660" s="4" t="str">
        <f>IFERROR(__xludf.DUMMYFUNCTION("""COMPUTED_VALUE"""),"SQL")</f>
        <v>SQL</v>
      </c>
    </row>
    <row r="661">
      <c r="A661" s="3">
        <v>660.0</v>
      </c>
      <c r="B661" s="4" t="str">
        <f>IFERROR(__xludf.DUMMYFUNCTION("SPLIT(IMPORTRANGE!B661:B10660,"";"",0,1)"),"C#")</f>
        <v>C#</v>
      </c>
      <c r="C661" s="4" t="str">
        <f>IFERROR(__xludf.DUMMYFUNCTION("""COMPUTED_VALUE"""),"HTML/CSS")</f>
        <v>HTML/CSS</v>
      </c>
      <c r="D661" s="4" t="str">
        <f>IFERROR(__xludf.DUMMYFUNCTION("""COMPUTED_VALUE"""),"JavaScript")</f>
        <v>JavaScript</v>
      </c>
      <c r="E661" s="4" t="str">
        <f>IFERROR(__xludf.DUMMYFUNCTION("""COMPUTED_VALUE"""),"SQL")</f>
        <v>SQL</v>
      </c>
      <c r="F661" s="4" t="str">
        <f>IFERROR(__xludf.DUMMYFUNCTION("""COMPUTED_VALUE"""),"Swift")</f>
        <v>Swift</v>
      </c>
    </row>
    <row r="662">
      <c r="A662" s="3">
        <v>661.0</v>
      </c>
      <c r="B662" s="4" t="str">
        <f>IFERROR(__xludf.DUMMYFUNCTION("SPLIT(IMPORTRANGE!B662:B10661,"";"",0,1)"),"Bash/Shell/PowerShell")</f>
        <v>Bash/Shell/PowerShell</v>
      </c>
      <c r="C662" s="4" t="str">
        <f>IFERROR(__xludf.DUMMYFUNCTION("""COMPUTED_VALUE"""),"HTML/CSS")</f>
        <v>HTML/CSS</v>
      </c>
      <c r="D662" s="4" t="str">
        <f>IFERROR(__xludf.DUMMYFUNCTION("""COMPUTED_VALUE"""),"Java")</f>
        <v>Java</v>
      </c>
      <c r="E662" s="4" t="str">
        <f>IFERROR(__xludf.DUMMYFUNCTION("""COMPUTED_VALUE"""),"JavaScript")</f>
        <v>JavaScript</v>
      </c>
      <c r="F662" s="4" t="str">
        <f>IFERROR(__xludf.DUMMYFUNCTION("""COMPUTED_VALUE"""),"Kotlin")</f>
        <v>Kotlin</v>
      </c>
      <c r="G662" s="4" t="str">
        <f>IFERROR(__xludf.DUMMYFUNCTION("""COMPUTED_VALUE"""),"PHP")</f>
        <v>PHP</v>
      </c>
      <c r="H662" s="4" t="str">
        <f>IFERROR(__xludf.DUMMYFUNCTION("""COMPUTED_VALUE"""),"Python")</f>
        <v>Python</v>
      </c>
    </row>
    <row r="663">
      <c r="A663" s="3">
        <v>662.0</v>
      </c>
      <c r="B663" s="4" t="str">
        <f>IFERROR(__xludf.DUMMYFUNCTION("SPLIT(IMPORTRANGE!B663:B10662,"";"",0,1)"),"C")</f>
        <v>C</v>
      </c>
      <c r="C663" s="4" t="str">
        <f>IFERROR(__xludf.DUMMYFUNCTION("""COMPUTED_VALUE"""),"C++")</f>
        <v>C++</v>
      </c>
      <c r="D663" s="4" t="str">
        <f>IFERROR(__xludf.DUMMYFUNCTION("""COMPUTED_VALUE"""),"HTML/CSS")</f>
        <v>HTML/CSS</v>
      </c>
      <c r="E663" s="4" t="str">
        <f>IFERROR(__xludf.DUMMYFUNCTION("""COMPUTED_VALUE"""),"Java")</f>
        <v>Java</v>
      </c>
      <c r="F663" s="4" t="str">
        <f>IFERROR(__xludf.DUMMYFUNCTION("""COMPUTED_VALUE"""),"JavaScript")</f>
        <v>JavaScript</v>
      </c>
      <c r="G663" s="4" t="str">
        <f>IFERROR(__xludf.DUMMYFUNCTION("""COMPUTED_VALUE"""),"PHP")</f>
        <v>PHP</v>
      </c>
      <c r="H663" s="4" t="str">
        <f>IFERROR(__xludf.DUMMYFUNCTION("""COMPUTED_VALUE"""),"SQL")</f>
        <v>SQL</v>
      </c>
    </row>
    <row r="664">
      <c r="A664" s="3">
        <v>663.0</v>
      </c>
      <c r="B664" s="4" t="str">
        <f>IFERROR(__xludf.DUMMYFUNCTION("SPLIT(IMPORTRANGE!B664:B10663,"";"",0,1)"),"C")</f>
        <v>C</v>
      </c>
      <c r="C664" s="4" t="str">
        <f>IFERROR(__xludf.DUMMYFUNCTION("""COMPUTED_VALUE"""),"C++")</f>
        <v>C++</v>
      </c>
      <c r="D664" s="4" t="str">
        <f>IFERROR(__xludf.DUMMYFUNCTION("""COMPUTED_VALUE"""),"C#")</f>
        <v>C#</v>
      </c>
      <c r="E664" s="4" t="str">
        <f>IFERROR(__xludf.DUMMYFUNCTION("""COMPUTED_VALUE"""),"HTML/CSS")</f>
        <v>HTML/CSS</v>
      </c>
      <c r="F664" s="4" t="str">
        <f>IFERROR(__xludf.DUMMYFUNCTION("""COMPUTED_VALUE"""),"JavaScript")</f>
        <v>JavaScript</v>
      </c>
      <c r="G664" s="4" t="str">
        <f>IFERROR(__xludf.DUMMYFUNCTION("""COMPUTED_VALUE"""),"PHP")</f>
        <v>PHP</v>
      </c>
      <c r="H664" s="4" t="str">
        <f>IFERROR(__xludf.DUMMYFUNCTION("""COMPUTED_VALUE"""),"SQL")</f>
        <v>SQL</v>
      </c>
    </row>
    <row r="665">
      <c r="A665" s="3">
        <v>664.0</v>
      </c>
      <c r="B665" s="4" t="str">
        <f>IFERROR(__xludf.DUMMYFUNCTION("SPLIT(IMPORTRANGE!B665:B10664,"";"",0,1)"),"C#")</f>
        <v>C#</v>
      </c>
      <c r="C665" s="4" t="str">
        <f>IFERROR(__xludf.DUMMYFUNCTION("""COMPUTED_VALUE"""),"HTML/CSS")</f>
        <v>HTML/CSS</v>
      </c>
      <c r="D665" s="4" t="str">
        <f>IFERROR(__xludf.DUMMYFUNCTION("""COMPUTED_VALUE"""),"JavaScript")</f>
        <v>JavaScript</v>
      </c>
      <c r="E665" s="4" t="str">
        <f>IFERROR(__xludf.DUMMYFUNCTION("""COMPUTED_VALUE"""),"Python")</f>
        <v>Python</v>
      </c>
    </row>
    <row r="666">
      <c r="A666" s="3">
        <v>665.0</v>
      </c>
      <c r="B666" s="4" t="str">
        <f>IFERROR(__xludf.DUMMYFUNCTION("SPLIT(IMPORTRANGE!B666:B10665,"";"",0,1)"),"C#")</f>
        <v>C#</v>
      </c>
      <c r="C666" s="4" t="str">
        <f>IFERROR(__xludf.DUMMYFUNCTION("""COMPUTED_VALUE"""),"HTML/CSS")</f>
        <v>HTML/CSS</v>
      </c>
      <c r="D666" s="4" t="str">
        <f>IFERROR(__xludf.DUMMYFUNCTION("""COMPUTED_VALUE"""),"Java")</f>
        <v>Java</v>
      </c>
      <c r="E666" s="4" t="str">
        <f>IFERROR(__xludf.DUMMYFUNCTION("""COMPUTED_VALUE"""),"JavaScript")</f>
        <v>JavaScript</v>
      </c>
      <c r="F666" s="4" t="str">
        <f>IFERROR(__xludf.DUMMYFUNCTION("""COMPUTED_VALUE"""),"SQL")</f>
        <v>SQL</v>
      </c>
      <c r="G666" s="4" t="str">
        <f>IFERROR(__xludf.DUMMYFUNCTION("""COMPUTED_VALUE"""),"VBA")</f>
        <v>VBA</v>
      </c>
      <c r="H666" s="4" t="str">
        <f>IFERROR(__xludf.DUMMYFUNCTION("""COMPUTED_VALUE"""),"Other(s):")</f>
        <v>Other(s):</v>
      </c>
    </row>
    <row r="667">
      <c r="A667" s="3">
        <v>666.0</v>
      </c>
      <c r="B667" s="4" t="str">
        <f>IFERROR(__xludf.DUMMYFUNCTION("SPLIT(IMPORTRANGE!B667:B10666,"";"",0,1)"),"Bash/Shell/PowerShell")</f>
        <v>Bash/Shell/PowerShell</v>
      </c>
      <c r="C667" s="4" t="str">
        <f>IFERROR(__xludf.DUMMYFUNCTION("""COMPUTED_VALUE"""),"Objective-C")</f>
        <v>Objective-C</v>
      </c>
      <c r="D667" s="4" t="str">
        <f>IFERROR(__xludf.DUMMYFUNCTION("""COMPUTED_VALUE"""),"Ruby")</f>
        <v>Ruby</v>
      </c>
      <c r="E667" s="4" t="str">
        <f>IFERROR(__xludf.DUMMYFUNCTION("""COMPUTED_VALUE"""),"Swift")</f>
        <v>Swift</v>
      </c>
    </row>
    <row r="668">
      <c r="A668" s="3">
        <v>667.0</v>
      </c>
      <c r="B668" s="4" t="str">
        <f>IFERROR(__xludf.DUMMYFUNCTION("SPLIT(IMPORTRANGE!B668:B10667,"";"",0,1)"),"Other(s):")</f>
        <v>Other(s):</v>
      </c>
    </row>
    <row r="669">
      <c r="A669" s="3">
        <v>668.0</v>
      </c>
      <c r="B669" s="4" t="str">
        <f>IFERROR(__xludf.DUMMYFUNCTION("SPLIT(IMPORTRANGE!B669:B10668,"";"",0,1)"),"Java")</f>
        <v>Java</v>
      </c>
      <c r="C669" s="4" t="str">
        <f>IFERROR(__xludf.DUMMYFUNCTION("""COMPUTED_VALUE"""),"JavaScript")</f>
        <v>JavaScript</v>
      </c>
      <c r="D669" s="4" t="str">
        <f>IFERROR(__xludf.DUMMYFUNCTION("""COMPUTED_VALUE"""),"Scala")</f>
        <v>Scala</v>
      </c>
      <c r="E669" s="4" t="str">
        <f>IFERROR(__xludf.DUMMYFUNCTION("""COMPUTED_VALUE"""),"SQL")</f>
        <v>SQL</v>
      </c>
    </row>
    <row r="670">
      <c r="A670" s="3">
        <v>669.0</v>
      </c>
      <c r="B670" s="4" t="str">
        <f>IFERROR(__xludf.DUMMYFUNCTION("SPLIT(IMPORTRANGE!B670:B10669,"";"",0,1)"),"C#")</f>
        <v>C#</v>
      </c>
      <c r="C670" s="4" t="str">
        <f>IFERROR(__xludf.DUMMYFUNCTION("""COMPUTED_VALUE"""),"HTML/CSS")</f>
        <v>HTML/CSS</v>
      </c>
      <c r="D670" s="4" t="str">
        <f>IFERROR(__xludf.DUMMYFUNCTION("""COMPUTED_VALUE"""),"Python")</f>
        <v>Python</v>
      </c>
      <c r="E670" s="4" t="str">
        <f>IFERROR(__xludf.DUMMYFUNCTION("""COMPUTED_VALUE"""),"SQL")</f>
        <v>SQL</v>
      </c>
    </row>
    <row r="671">
      <c r="A671" s="3">
        <v>670.0</v>
      </c>
      <c r="B671" s="4" t="str">
        <f>IFERROR(__xludf.DUMMYFUNCTION("SPLIT(IMPORTRANGE!B671:B10670,"";"",0,1)"),"C#")</f>
        <v>C#</v>
      </c>
      <c r="C671" s="4" t="str">
        <f>IFERROR(__xludf.DUMMYFUNCTION("""COMPUTED_VALUE"""),"HTML/CSS")</f>
        <v>HTML/CSS</v>
      </c>
      <c r="D671" s="4" t="str">
        <f>IFERROR(__xludf.DUMMYFUNCTION("""COMPUTED_VALUE"""),"JavaScript")</f>
        <v>JavaScript</v>
      </c>
      <c r="E671" s="4" t="str">
        <f>IFERROR(__xludf.DUMMYFUNCTION("""COMPUTED_VALUE"""),"SQL")</f>
        <v>SQL</v>
      </c>
    </row>
    <row r="672">
      <c r="A672" s="3">
        <v>671.0</v>
      </c>
      <c r="B672" s="4" t="str">
        <f>IFERROR(__xludf.DUMMYFUNCTION("SPLIT(IMPORTRANGE!B672:B10671,"";"",0,1)"),"Bash/Shell/PowerShell")</f>
        <v>Bash/Shell/PowerShell</v>
      </c>
      <c r="C672" s="4" t="str">
        <f>IFERROR(__xludf.DUMMYFUNCTION("""COMPUTED_VALUE"""),"C")</f>
        <v>C</v>
      </c>
      <c r="D672" s="4" t="str">
        <f>IFERROR(__xludf.DUMMYFUNCTION("""COMPUTED_VALUE"""),"C++")</f>
        <v>C++</v>
      </c>
      <c r="E672" s="4" t="str">
        <f>IFERROR(__xludf.DUMMYFUNCTION("""COMPUTED_VALUE"""),"C#")</f>
        <v>C#</v>
      </c>
      <c r="F672" s="4" t="str">
        <f>IFERROR(__xludf.DUMMYFUNCTION("""COMPUTED_VALUE"""),"F#")</f>
        <v>F#</v>
      </c>
      <c r="G672" s="4" t="str">
        <f>IFERROR(__xludf.DUMMYFUNCTION("""COMPUTED_VALUE"""),"HTML/CSS")</f>
        <v>HTML/CSS</v>
      </c>
      <c r="H672" s="4" t="str">
        <f>IFERROR(__xludf.DUMMYFUNCTION("""COMPUTED_VALUE"""),"Java")</f>
        <v>Java</v>
      </c>
      <c r="I672" s="4" t="str">
        <f>IFERROR(__xludf.DUMMYFUNCTION("""COMPUTED_VALUE"""),"JavaScript")</f>
        <v>JavaScript</v>
      </c>
      <c r="J672" s="4" t="str">
        <f>IFERROR(__xludf.DUMMYFUNCTION("""COMPUTED_VALUE"""),"Python")</f>
        <v>Python</v>
      </c>
      <c r="K672" s="4" t="str">
        <f>IFERROR(__xludf.DUMMYFUNCTION("""COMPUTED_VALUE"""),"R")</f>
        <v>R</v>
      </c>
      <c r="L672" s="4" t="str">
        <f>IFERROR(__xludf.DUMMYFUNCTION("""COMPUTED_VALUE"""),"Ruby")</f>
        <v>Ruby</v>
      </c>
      <c r="M672" s="4" t="str">
        <f>IFERROR(__xludf.DUMMYFUNCTION("""COMPUTED_VALUE"""),"Scala")</f>
        <v>Scala</v>
      </c>
      <c r="N672" s="4" t="str">
        <f>IFERROR(__xludf.DUMMYFUNCTION("""COMPUTED_VALUE"""),"SQL")</f>
        <v>SQL</v>
      </c>
    </row>
    <row r="673">
      <c r="A673" s="3">
        <v>672.0</v>
      </c>
      <c r="B673" s="4" t="str">
        <f>IFERROR(__xludf.DUMMYFUNCTION("SPLIT(IMPORTRANGE!B673:B10672,"";"",0,1)"),"HTML/CSS")</f>
        <v>HTML/CSS</v>
      </c>
      <c r="C673" s="4" t="str">
        <f>IFERROR(__xludf.DUMMYFUNCTION("""COMPUTED_VALUE"""),"Objective-C")</f>
        <v>Objective-C</v>
      </c>
      <c r="D673" s="4" t="str">
        <f>IFERROR(__xludf.DUMMYFUNCTION("""COMPUTED_VALUE"""),"Swift")</f>
        <v>Swift</v>
      </c>
    </row>
    <row r="674">
      <c r="A674" s="3">
        <v>673.0</v>
      </c>
      <c r="B674" s="4" t="str">
        <f>IFERROR(__xludf.DUMMYFUNCTION("SPLIT(IMPORTRANGE!B674:B10673,"";"",0,1)"),"HTML/CSS")</f>
        <v>HTML/CSS</v>
      </c>
      <c r="C674" s="4" t="str">
        <f>IFERROR(__xludf.DUMMYFUNCTION("""COMPUTED_VALUE"""),"JavaScript")</f>
        <v>JavaScript</v>
      </c>
      <c r="D674" s="4" t="str">
        <f>IFERROR(__xludf.DUMMYFUNCTION("""COMPUTED_VALUE"""),"PHP")</f>
        <v>PHP</v>
      </c>
      <c r="E674" s="4" t="str">
        <f>IFERROR(__xludf.DUMMYFUNCTION("""COMPUTED_VALUE"""),"Python")</f>
        <v>Python</v>
      </c>
      <c r="F674" s="4" t="str">
        <f>IFERROR(__xludf.DUMMYFUNCTION("""COMPUTED_VALUE"""),"SQL")</f>
        <v>SQL</v>
      </c>
    </row>
    <row r="675">
      <c r="A675" s="3">
        <v>674.0</v>
      </c>
      <c r="B675" s="4" t="str">
        <f>IFERROR(__xludf.DUMMYFUNCTION("SPLIT(IMPORTRANGE!B675:B10674,"";"",0,1)"),"C#")</f>
        <v>C#</v>
      </c>
      <c r="C675" s="4" t="str">
        <f>IFERROR(__xludf.DUMMYFUNCTION("""COMPUTED_VALUE"""),"HTML/CSS")</f>
        <v>HTML/CSS</v>
      </c>
      <c r="D675" s="4" t="str">
        <f>IFERROR(__xludf.DUMMYFUNCTION("""COMPUTED_VALUE"""),"JavaScript")</f>
        <v>JavaScript</v>
      </c>
      <c r="E675" s="4" t="str">
        <f>IFERROR(__xludf.DUMMYFUNCTION("""COMPUTED_VALUE"""),"TypeScript")</f>
        <v>TypeScript</v>
      </c>
    </row>
    <row r="676">
      <c r="A676" s="3">
        <v>675.0</v>
      </c>
      <c r="B676" s="4" t="str">
        <f>IFERROR(__xludf.DUMMYFUNCTION("SPLIT(IMPORTRANGE!B676:B10675,"";"",0,1)"),"C#")</f>
        <v>C#</v>
      </c>
      <c r="C676" s="4" t="str">
        <f>IFERROR(__xludf.DUMMYFUNCTION("""COMPUTED_VALUE"""),"HTML/CSS")</f>
        <v>HTML/CSS</v>
      </c>
      <c r="D676" s="4" t="str">
        <f>IFERROR(__xludf.DUMMYFUNCTION("""COMPUTED_VALUE"""),"Java")</f>
        <v>Java</v>
      </c>
      <c r="E676" s="4" t="str">
        <f>IFERROR(__xludf.DUMMYFUNCTION("""COMPUTED_VALUE"""),"SQL")</f>
        <v>SQL</v>
      </c>
    </row>
    <row r="677">
      <c r="A677" s="3">
        <v>676.0</v>
      </c>
      <c r="B677" s="4" t="str">
        <f>IFERROR(__xludf.DUMMYFUNCTION("SPLIT(IMPORTRANGE!B677:B10676,"";"",0,1)"),"C#")</f>
        <v>C#</v>
      </c>
      <c r="C677" s="4" t="str">
        <f>IFERROR(__xludf.DUMMYFUNCTION("""COMPUTED_VALUE"""),"SQL")</f>
        <v>SQL</v>
      </c>
    </row>
    <row r="678">
      <c r="A678" s="3">
        <v>677.0</v>
      </c>
      <c r="B678" s="4" t="str">
        <f>IFERROR(__xludf.DUMMYFUNCTION("SPLIT(IMPORTRANGE!B678:B10677,"";"",0,1)"),"C")</f>
        <v>C</v>
      </c>
      <c r="C678" s="4" t="str">
        <f>IFERROR(__xludf.DUMMYFUNCTION("""COMPUTED_VALUE"""),"C++")</f>
        <v>C++</v>
      </c>
      <c r="D678" s="4" t="str">
        <f>IFERROR(__xludf.DUMMYFUNCTION("""COMPUTED_VALUE"""),"Java")</f>
        <v>Java</v>
      </c>
      <c r="E678" s="4" t="str">
        <f>IFERROR(__xludf.DUMMYFUNCTION("""COMPUTED_VALUE"""),"Python")</f>
        <v>Python</v>
      </c>
      <c r="F678" s="4" t="str">
        <f>IFERROR(__xludf.DUMMYFUNCTION("""COMPUTED_VALUE"""),"SQL")</f>
        <v>SQL</v>
      </c>
      <c r="G678" s="4" t="str">
        <f>IFERROR(__xludf.DUMMYFUNCTION("""COMPUTED_VALUE"""),"Other(s):")</f>
        <v>Other(s):</v>
      </c>
    </row>
    <row r="679">
      <c r="A679" s="3">
        <v>678.0</v>
      </c>
      <c r="B679" s="4" t="str">
        <f>IFERROR(__xludf.DUMMYFUNCTION("SPLIT(IMPORTRANGE!B679:B10678,"";"",0,1)"),"HTML/CSS")</f>
        <v>HTML/CSS</v>
      </c>
      <c r="C679" s="4" t="str">
        <f>IFERROR(__xludf.DUMMYFUNCTION("""COMPUTED_VALUE"""),"JavaScript")</f>
        <v>JavaScript</v>
      </c>
      <c r="D679" s="4" t="str">
        <f>IFERROR(__xludf.DUMMYFUNCTION("""COMPUTED_VALUE"""),"PHP")</f>
        <v>PHP</v>
      </c>
      <c r="E679" s="4" t="str">
        <f>IFERROR(__xludf.DUMMYFUNCTION("""COMPUTED_VALUE"""),"Python")</f>
        <v>Python</v>
      </c>
      <c r="F679" s="4" t="str">
        <f>IFERROR(__xludf.DUMMYFUNCTION("""COMPUTED_VALUE"""),"SQL")</f>
        <v>SQL</v>
      </c>
    </row>
    <row r="680">
      <c r="A680" s="3">
        <v>679.0</v>
      </c>
      <c r="B680" s="4" t="str">
        <f>IFERROR(__xludf.DUMMYFUNCTION("SPLIT(IMPORTRANGE!B680:B10679,"";"",0,1)"),"C++")</f>
        <v>C++</v>
      </c>
      <c r="C680" s="4" t="str">
        <f>IFERROR(__xludf.DUMMYFUNCTION("""COMPUTED_VALUE"""),"C#")</f>
        <v>C#</v>
      </c>
      <c r="D680" s="4" t="str">
        <f>IFERROR(__xludf.DUMMYFUNCTION("""COMPUTED_VALUE"""),"HTML/CSS")</f>
        <v>HTML/CSS</v>
      </c>
      <c r="E680" s="4" t="str">
        <f>IFERROR(__xludf.DUMMYFUNCTION("""COMPUTED_VALUE"""),"Java")</f>
        <v>Java</v>
      </c>
      <c r="F680" s="4" t="str">
        <f>IFERROR(__xludf.DUMMYFUNCTION("""COMPUTED_VALUE"""),"JavaScript")</f>
        <v>JavaScript</v>
      </c>
      <c r="G680" s="4" t="str">
        <f>IFERROR(__xludf.DUMMYFUNCTION("""COMPUTED_VALUE"""),"Other(s):")</f>
        <v>Other(s):</v>
      </c>
    </row>
    <row r="681">
      <c r="A681" s="3">
        <v>680.0</v>
      </c>
      <c r="B681" s="4" t="str">
        <f>IFERROR(__xludf.DUMMYFUNCTION("SPLIT(IMPORTRANGE!B681:B10680,"";"",0,1)"),"Assembly")</f>
        <v>Assembly</v>
      </c>
    </row>
    <row r="682">
      <c r="A682" s="3">
        <v>681.0</v>
      </c>
      <c r="B682" s="4" t="str">
        <f>IFERROR(__xludf.DUMMYFUNCTION("SPLIT(IMPORTRANGE!B682:B10681,"";"",0,1)"),"HTML/CSS")</f>
        <v>HTML/CSS</v>
      </c>
      <c r="C682" s="4" t="str">
        <f>IFERROR(__xludf.DUMMYFUNCTION("""COMPUTED_VALUE"""),"JavaScript")</f>
        <v>JavaScript</v>
      </c>
      <c r="D682" s="4" t="str">
        <f>IFERROR(__xludf.DUMMYFUNCTION("""COMPUTED_VALUE"""),"PHP")</f>
        <v>PHP</v>
      </c>
      <c r="E682" s="4" t="str">
        <f>IFERROR(__xludf.DUMMYFUNCTION("""COMPUTED_VALUE"""),"SQL")</f>
        <v>SQL</v>
      </c>
    </row>
    <row r="683">
      <c r="A683" s="3">
        <v>682.0</v>
      </c>
      <c r="B683" s="4" t="str">
        <f>IFERROR(__xludf.DUMMYFUNCTION("SPLIT(IMPORTRANGE!B683:B10682,"";"",0,1)"),"HTML/CSS")</f>
        <v>HTML/CSS</v>
      </c>
      <c r="C683" s="4" t="str">
        <f>IFERROR(__xludf.DUMMYFUNCTION("""COMPUTED_VALUE"""),"Java")</f>
        <v>Java</v>
      </c>
      <c r="D683" s="4" t="str">
        <f>IFERROR(__xludf.DUMMYFUNCTION("""COMPUTED_VALUE"""),"JavaScript")</f>
        <v>JavaScript</v>
      </c>
      <c r="E683" s="4" t="str">
        <f>IFERROR(__xludf.DUMMYFUNCTION("""COMPUTED_VALUE"""),"SQL")</f>
        <v>SQL</v>
      </c>
    </row>
    <row r="684">
      <c r="A684" s="3">
        <v>683.0</v>
      </c>
      <c r="B684" s="4" t="str">
        <f>IFERROR(__xludf.DUMMYFUNCTION("SPLIT(IMPORTRANGE!B684:B10683,"";"",0,1)"),"Bash/Shell/PowerShell")</f>
        <v>Bash/Shell/PowerShell</v>
      </c>
      <c r="C684" s="4" t="str">
        <f>IFERROR(__xludf.DUMMYFUNCTION("""COMPUTED_VALUE"""),"HTML/CSS")</f>
        <v>HTML/CSS</v>
      </c>
      <c r="D684" s="4" t="str">
        <f>IFERROR(__xludf.DUMMYFUNCTION("""COMPUTED_VALUE"""),"JavaScript")</f>
        <v>JavaScript</v>
      </c>
      <c r="E684" s="4" t="str">
        <f>IFERROR(__xludf.DUMMYFUNCTION("""COMPUTED_VALUE"""),"PHP")</f>
        <v>PHP</v>
      </c>
      <c r="F684" s="4" t="str">
        <f>IFERROR(__xludf.DUMMYFUNCTION("""COMPUTED_VALUE"""),"Python")</f>
        <v>Python</v>
      </c>
      <c r="G684" s="4" t="str">
        <f>IFERROR(__xludf.DUMMYFUNCTION("""COMPUTED_VALUE"""),"SQL")</f>
        <v>SQL</v>
      </c>
    </row>
    <row r="685">
      <c r="A685" s="3">
        <v>684.0</v>
      </c>
      <c r="B685" s="4" t="str">
        <f>IFERROR(__xludf.DUMMYFUNCTION("SPLIT(IMPORTRANGE!B685:B10684,"";"",0,1)"),"C#")</f>
        <v>C#</v>
      </c>
      <c r="C685" s="4" t="str">
        <f>IFERROR(__xludf.DUMMYFUNCTION("""COMPUTED_VALUE"""),"Go")</f>
        <v>Go</v>
      </c>
      <c r="D685" s="4" t="str">
        <f>IFERROR(__xludf.DUMMYFUNCTION("""COMPUTED_VALUE"""),"HTML/CSS")</f>
        <v>HTML/CSS</v>
      </c>
      <c r="E685" s="4" t="str">
        <f>IFERROR(__xludf.DUMMYFUNCTION("""COMPUTED_VALUE"""),"Java")</f>
        <v>Java</v>
      </c>
      <c r="F685" s="4" t="str">
        <f>IFERROR(__xludf.DUMMYFUNCTION("""COMPUTED_VALUE"""),"JavaScript")</f>
        <v>JavaScript</v>
      </c>
      <c r="G685" s="4" t="str">
        <f>IFERROR(__xludf.DUMMYFUNCTION("""COMPUTED_VALUE"""),"PHP")</f>
        <v>PHP</v>
      </c>
      <c r="H685" s="4" t="str">
        <f>IFERROR(__xludf.DUMMYFUNCTION("""COMPUTED_VALUE"""),"Python")</f>
        <v>Python</v>
      </c>
      <c r="I685" s="4" t="str">
        <f>IFERROR(__xludf.DUMMYFUNCTION("""COMPUTED_VALUE"""),"SQL")</f>
        <v>SQL</v>
      </c>
      <c r="J685" s="4" t="str">
        <f>IFERROR(__xludf.DUMMYFUNCTION("""COMPUTED_VALUE"""),"VBA")</f>
        <v>VBA</v>
      </c>
    </row>
    <row r="686">
      <c r="A686" s="3">
        <v>685.0</v>
      </c>
      <c r="B686" s="4" t="str">
        <f>IFERROR(__xludf.DUMMYFUNCTION("SPLIT(IMPORTRANGE!B686:B10685,"";"",0,1)"),"C#")</f>
        <v>C#</v>
      </c>
      <c r="C686" s="4" t="str">
        <f>IFERROR(__xludf.DUMMYFUNCTION("""COMPUTED_VALUE"""),"HTML/CSS")</f>
        <v>HTML/CSS</v>
      </c>
      <c r="D686" s="4" t="str">
        <f>IFERROR(__xludf.DUMMYFUNCTION("""COMPUTED_VALUE"""),"JavaScript")</f>
        <v>JavaScript</v>
      </c>
      <c r="E686" s="4" t="str">
        <f>IFERROR(__xludf.DUMMYFUNCTION("""COMPUTED_VALUE"""),"TypeScript")</f>
        <v>TypeScript</v>
      </c>
    </row>
    <row r="687">
      <c r="A687" s="3">
        <v>686.0</v>
      </c>
      <c r="B687" s="4" t="str">
        <f>IFERROR(__xludf.DUMMYFUNCTION("SPLIT(IMPORTRANGE!B687:B10686,"";"",0,1)"),"C#")</f>
        <v>C#</v>
      </c>
      <c r="C687" s="4" t="str">
        <f>IFERROR(__xludf.DUMMYFUNCTION("""COMPUTED_VALUE"""),"SQL")</f>
        <v>SQL</v>
      </c>
    </row>
    <row r="688">
      <c r="A688" s="3">
        <v>687.0</v>
      </c>
      <c r="B688" s="4" t="str">
        <f>IFERROR(__xludf.DUMMYFUNCTION("SPLIT(IMPORTRANGE!B688:B10687,"";"",0,1)"),"Bash/Shell/PowerShell")</f>
        <v>Bash/Shell/PowerShell</v>
      </c>
      <c r="C688" s="4" t="str">
        <f>IFERROR(__xludf.DUMMYFUNCTION("""COMPUTED_VALUE"""),"HTML/CSS")</f>
        <v>HTML/CSS</v>
      </c>
      <c r="D688" s="4" t="str">
        <f>IFERROR(__xludf.DUMMYFUNCTION("""COMPUTED_VALUE"""),"JavaScript")</f>
        <v>JavaScript</v>
      </c>
      <c r="E688" s="4" t="str">
        <f>IFERROR(__xludf.DUMMYFUNCTION("""COMPUTED_VALUE"""),"Python")</f>
        <v>Python</v>
      </c>
    </row>
    <row r="689">
      <c r="A689" s="3">
        <v>688.0</v>
      </c>
      <c r="B689" s="4" t="str">
        <f>IFERROR(__xludf.DUMMYFUNCTION("SPLIT(IMPORTRANGE!B689:B10688,"";"",0,1)"),"HTML/CSS")</f>
        <v>HTML/CSS</v>
      </c>
      <c r="C689" s="4" t="str">
        <f>IFERROR(__xludf.DUMMYFUNCTION("""COMPUTED_VALUE"""),"Java")</f>
        <v>Java</v>
      </c>
      <c r="D689" s="4" t="str">
        <f>IFERROR(__xludf.DUMMYFUNCTION("""COMPUTED_VALUE"""),"JavaScript")</f>
        <v>JavaScript</v>
      </c>
      <c r="E689" s="4" t="str">
        <f>IFERROR(__xludf.DUMMYFUNCTION("""COMPUTED_VALUE"""),"Python")</f>
        <v>Python</v>
      </c>
    </row>
    <row r="690">
      <c r="A690" s="3">
        <v>689.0</v>
      </c>
      <c r="B690" s="4" t="str">
        <f>IFERROR(__xludf.DUMMYFUNCTION("SPLIT(IMPORTRANGE!B690:B10689,"";"",0,1)"),"Bash/Shell/PowerShell")</f>
        <v>Bash/Shell/PowerShell</v>
      </c>
      <c r="C690" s="4" t="str">
        <f>IFERROR(__xludf.DUMMYFUNCTION("""COMPUTED_VALUE"""),"C")</f>
        <v>C</v>
      </c>
      <c r="D690" s="4" t="str">
        <f>IFERROR(__xludf.DUMMYFUNCTION("""COMPUTED_VALUE"""),"C++")</f>
        <v>C++</v>
      </c>
      <c r="E690" s="4" t="str">
        <f>IFERROR(__xludf.DUMMYFUNCTION("""COMPUTED_VALUE"""),"C#")</f>
        <v>C#</v>
      </c>
      <c r="F690" s="4" t="str">
        <f>IFERROR(__xludf.DUMMYFUNCTION("""COMPUTED_VALUE"""),"HTML/CSS")</f>
        <v>HTML/CSS</v>
      </c>
      <c r="G690" s="4" t="str">
        <f>IFERROR(__xludf.DUMMYFUNCTION("""COMPUTED_VALUE"""),"JavaScript")</f>
        <v>JavaScript</v>
      </c>
      <c r="H690" s="4" t="str">
        <f>IFERROR(__xludf.DUMMYFUNCTION("""COMPUTED_VALUE"""),"SQL")</f>
        <v>SQL</v>
      </c>
    </row>
    <row r="691">
      <c r="A691" s="3">
        <v>690.0</v>
      </c>
      <c r="B691" s="4" t="str">
        <f>IFERROR(__xludf.DUMMYFUNCTION("SPLIT(IMPORTRANGE!B691:B10690,"";"",0,1)"),"HTML/CSS")</f>
        <v>HTML/CSS</v>
      </c>
      <c r="C691" s="4" t="str">
        <f>IFERROR(__xludf.DUMMYFUNCTION("""COMPUTED_VALUE"""),"JavaScript")</f>
        <v>JavaScript</v>
      </c>
      <c r="D691" s="4" t="str">
        <f>IFERROR(__xludf.DUMMYFUNCTION("""COMPUTED_VALUE"""),"Python")</f>
        <v>Python</v>
      </c>
      <c r="E691" s="4" t="str">
        <f>IFERROR(__xludf.DUMMYFUNCTION("""COMPUTED_VALUE"""),"SQL")</f>
        <v>SQL</v>
      </c>
      <c r="F691" s="4" t="str">
        <f>IFERROR(__xludf.DUMMYFUNCTION("""COMPUTED_VALUE"""),"TypeScript")</f>
        <v>TypeScript</v>
      </c>
    </row>
    <row r="692">
      <c r="A692" s="3">
        <v>691.0</v>
      </c>
      <c r="B692" s="4" t="str">
        <f>IFERROR(__xludf.DUMMYFUNCTION("SPLIT(IMPORTRANGE!B692:B10691,"";"",0,1)"),"Bash/Shell/PowerShell")</f>
        <v>Bash/Shell/PowerShell</v>
      </c>
      <c r="C692" s="4" t="str">
        <f>IFERROR(__xludf.DUMMYFUNCTION("""COMPUTED_VALUE"""),"C")</f>
        <v>C</v>
      </c>
      <c r="D692" s="4" t="str">
        <f>IFERROR(__xludf.DUMMYFUNCTION("""COMPUTED_VALUE"""),"C++")</f>
        <v>C++</v>
      </c>
      <c r="E692" s="4" t="str">
        <f>IFERROR(__xludf.DUMMYFUNCTION("""COMPUTED_VALUE"""),"HTML/CSS")</f>
        <v>HTML/CSS</v>
      </c>
      <c r="F692" s="4" t="str">
        <f>IFERROR(__xludf.DUMMYFUNCTION("""COMPUTED_VALUE"""),"Java")</f>
        <v>Java</v>
      </c>
      <c r="G692" s="4" t="str">
        <f>IFERROR(__xludf.DUMMYFUNCTION("""COMPUTED_VALUE"""),"JavaScript")</f>
        <v>JavaScript</v>
      </c>
      <c r="H692" s="4" t="str">
        <f>IFERROR(__xludf.DUMMYFUNCTION("""COMPUTED_VALUE"""),"Rust")</f>
        <v>Rust</v>
      </c>
      <c r="I692" s="4" t="str">
        <f>IFERROR(__xludf.DUMMYFUNCTION("""COMPUTED_VALUE"""),"SQL")</f>
        <v>SQL</v>
      </c>
    </row>
    <row r="693">
      <c r="A693" s="3">
        <v>692.0</v>
      </c>
      <c r="B693" s="4" t="str">
        <f>IFERROR(__xludf.DUMMYFUNCTION("SPLIT(IMPORTRANGE!B693:B10692,"";"",0,1)"),"C")</f>
        <v>C</v>
      </c>
      <c r="C693" s="4" t="str">
        <f>IFERROR(__xludf.DUMMYFUNCTION("""COMPUTED_VALUE"""),"C++")</f>
        <v>C++</v>
      </c>
      <c r="D693" s="4" t="str">
        <f>IFERROR(__xludf.DUMMYFUNCTION("""COMPUTED_VALUE"""),"HTML/CSS")</f>
        <v>HTML/CSS</v>
      </c>
      <c r="E693" s="4" t="str">
        <f>IFERROR(__xludf.DUMMYFUNCTION("""COMPUTED_VALUE"""),"JavaScript")</f>
        <v>JavaScript</v>
      </c>
      <c r="F693" s="4" t="str">
        <f>IFERROR(__xludf.DUMMYFUNCTION("""COMPUTED_VALUE"""),"PHP")</f>
        <v>PHP</v>
      </c>
      <c r="G693" s="4" t="str">
        <f>IFERROR(__xludf.DUMMYFUNCTION("""COMPUTED_VALUE"""),"Python")</f>
        <v>Python</v>
      </c>
      <c r="H693" s="4" t="str">
        <f>IFERROR(__xludf.DUMMYFUNCTION("""COMPUTED_VALUE"""),"SQL")</f>
        <v>SQL</v>
      </c>
    </row>
    <row r="694">
      <c r="A694" s="3">
        <v>693.0</v>
      </c>
      <c r="B694" s="4" t="str">
        <f>IFERROR(__xludf.DUMMYFUNCTION("SPLIT(IMPORTRANGE!B694:B10693,"";"",0,1)"),"Bash/Shell/PowerShell")</f>
        <v>Bash/Shell/PowerShell</v>
      </c>
      <c r="C694" s="4" t="str">
        <f>IFERROR(__xludf.DUMMYFUNCTION("""COMPUTED_VALUE"""),"C#")</f>
        <v>C#</v>
      </c>
      <c r="D694" s="4" t="str">
        <f>IFERROR(__xludf.DUMMYFUNCTION("""COMPUTED_VALUE"""),"HTML/CSS")</f>
        <v>HTML/CSS</v>
      </c>
      <c r="E694" s="4" t="str">
        <f>IFERROR(__xludf.DUMMYFUNCTION("""COMPUTED_VALUE"""),"JavaScript")</f>
        <v>JavaScript</v>
      </c>
      <c r="F694" s="4" t="str">
        <f>IFERROR(__xludf.DUMMYFUNCTION("""COMPUTED_VALUE"""),"SQL")</f>
        <v>SQL</v>
      </c>
    </row>
    <row r="695">
      <c r="A695" s="3">
        <v>694.0</v>
      </c>
      <c r="B695" s="4" t="str">
        <f>IFERROR(__xludf.DUMMYFUNCTION("SPLIT(IMPORTRANGE!B695:B10694,"";"",0,1)"),"Dart")</f>
        <v>Dart</v>
      </c>
      <c r="C695" s="4" t="str">
        <f>IFERROR(__xludf.DUMMYFUNCTION("""COMPUTED_VALUE"""),"HTML/CSS")</f>
        <v>HTML/CSS</v>
      </c>
      <c r="D695" s="4" t="str">
        <f>IFERROR(__xludf.DUMMYFUNCTION("""COMPUTED_VALUE"""),"Java")</f>
        <v>Java</v>
      </c>
      <c r="E695" s="4" t="str">
        <f>IFERROR(__xludf.DUMMYFUNCTION("""COMPUTED_VALUE"""),"PHP")</f>
        <v>PHP</v>
      </c>
      <c r="F695" s="4" t="str">
        <f>IFERROR(__xludf.DUMMYFUNCTION("""COMPUTED_VALUE"""),"SQL")</f>
        <v>SQL</v>
      </c>
    </row>
    <row r="696">
      <c r="A696" s="3">
        <v>695.0</v>
      </c>
      <c r="B696" s="4" t="str">
        <f>IFERROR(__xludf.DUMMYFUNCTION("SPLIT(IMPORTRANGE!B696:B10695,"";"",0,1)"),"Go")</f>
        <v>Go</v>
      </c>
      <c r="C696" s="4" t="str">
        <f>IFERROR(__xludf.DUMMYFUNCTION("""COMPUTED_VALUE"""),"JavaScript")</f>
        <v>JavaScript</v>
      </c>
    </row>
    <row r="697">
      <c r="A697" s="3">
        <v>696.0</v>
      </c>
      <c r="B697" s="4" t="str">
        <f>IFERROR(__xludf.DUMMYFUNCTION("SPLIT(IMPORTRANGE!B697:B10696,"";"",0,1)"),"Java")</f>
        <v>Java</v>
      </c>
      <c r="C697" s="4" t="str">
        <f>IFERROR(__xludf.DUMMYFUNCTION("""COMPUTED_VALUE"""),"Python")</f>
        <v>Python</v>
      </c>
      <c r="D697" s="4" t="str">
        <f>IFERROR(__xludf.DUMMYFUNCTION("""COMPUTED_VALUE"""),"Scala")</f>
        <v>Scala</v>
      </c>
      <c r="E697" s="4" t="str">
        <f>IFERROR(__xludf.DUMMYFUNCTION("""COMPUTED_VALUE"""),"SQL")</f>
        <v>SQL</v>
      </c>
    </row>
    <row r="698">
      <c r="A698" s="3">
        <v>697.0</v>
      </c>
      <c r="B698" s="4" t="str">
        <f>IFERROR(__xludf.DUMMYFUNCTION("SPLIT(IMPORTRANGE!B698:B10697,"";"",0,1)"),"C#")</f>
        <v>C#</v>
      </c>
      <c r="C698" s="4" t="str">
        <f>IFERROR(__xludf.DUMMYFUNCTION("""COMPUTED_VALUE"""),"HTML/CSS")</f>
        <v>HTML/CSS</v>
      </c>
      <c r="D698" s="4" t="str">
        <f>IFERROR(__xludf.DUMMYFUNCTION("""COMPUTED_VALUE"""),"JavaScript")</f>
        <v>JavaScript</v>
      </c>
      <c r="E698" s="4" t="str">
        <f>IFERROR(__xludf.DUMMYFUNCTION("""COMPUTED_VALUE"""),"Objective-C")</f>
        <v>Objective-C</v>
      </c>
      <c r="F698" s="4" t="str">
        <f>IFERROR(__xludf.DUMMYFUNCTION("""COMPUTED_VALUE"""),"PHP")</f>
        <v>PHP</v>
      </c>
      <c r="G698" s="4" t="str">
        <f>IFERROR(__xludf.DUMMYFUNCTION("""COMPUTED_VALUE"""),"Ruby")</f>
        <v>Ruby</v>
      </c>
      <c r="H698" s="4" t="str">
        <f>IFERROR(__xludf.DUMMYFUNCTION("""COMPUTED_VALUE"""),"SQL")</f>
        <v>SQL</v>
      </c>
    </row>
    <row r="699">
      <c r="A699" s="3">
        <v>698.0</v>
      </c>
      <c r="B699" s="4" t="str">
        <f>IFERROR(__xludf.DUMMYFUNCTION("SPLIT(IMPORTRANGE!B699:B10698,"";"",0,1)"),"Bash/Shell/PowerShell")</f>
        <v>Bash/Shell/PowerShell</v>
      </c>
      <c r="C699" s="4" t="str">
        <f>IFERROR(__xludf.DUMMYFUNCTION("""COMPUTED_VALUE"""),"C++")</f>
        <v>C++</v>
      </c>
      <c r="D699" s="4" t="str">
        <f>IFERROR(__xludf.DUMMYFUNCTION("""COMPUTED_VALUE"""),"Go")</f>
        <v>Go</v>
      </c>
      <c r="E699" s="4" t="str">
        <f>IFERROR(__xludf.DUMMYFUNCTION("""COMPUTED_VALUE"""),"JavaScript")</f>
        <v>JavaScript</v>
      </c>
      <c r="F699" s="4" t="str">
        <f>IFERROR(__xludf.DUMMYFUNCTION("""COMPUTED_VALUE"""),"Python")</f>
        <v>Python</v>
      </c>
      <c r="G699" s="4" t="str">
        <f>IFERROR(__xludf.DUMMYFUNCTION("""COMPUTED_VALUE"""),"SQL")</f>
        <v>SQL</v>
      </c>
    </row>
    <row r="700">
      <c r="A700" s="3">
        <v>699.0</v>
      </c>
      <c r="B700" s="4" t="str">
        <f>IFERROR(__xludf.DUMMYFUNCTION("SPLIT(IMPORTRANGE!B700:B10699,"";"",0,1)"),"JavaScript")</f>
        <v>JavaScript</v>
      </c>
      <c r="C700" s="4" t="str">
        <f>IFERROR(__xludf.DUMMYFUNCTION("""COMPUTED_VALUE"""),"TypeScript")</f>
        <v>TypeScript</v>
      </c>
    </row>
    <row r="701">
      <c r="A701" s="3">
        <v>700.0</v>
      </c>
      <c r="B701" s="4" t="str">
        <f>IFERROR(__xludf.DUMMYFUNCTION("SPLIT(IMPORTRANGE!B701:B10700,"";"",0,1)"),"Assembly")</f>
        <v>Assembly</v>
      </c>
      <c r="C701" s="4" t="str">
        <f>IFERROR(__xludf.DUMMYFUNCTION("""COMPUTED_VALUE"""),"C")</f>
        <v>C</v>
      </c>
      <c r="D701" s="4" t="str">
        <f>IFERROR(__xludf.DUMMYFUNCTION("""COMPUTED_VALUE"""),"HTML/CSS")</f>
        <v>HTML/CSS</v>
      </c>
      <c r="E701" s="4" t="str">
        <f>IFERROR(__xludf.DUMMYFUNCTION("""COMPUTED_VALUE"""),"Java")</f>
        <v>Java</v>
      </c>
      <c r="F701" s="4" t="str">
        <f>IFERROR(__xludf.DUMMYFUNCTION("""COMPUTED_VALUE"""),"JavaScript")</f>
        <v>JavaScript</v>
      </c>
      <c r="G701" s="4" t="str">
        <f>IFERROR(__xludf.DUMMYFUNCTION("""COMPUTED_VALUE"""),"Python")</f>
        <v>Python</v>
      </c>
      <c r="H701" s="4" t="str">
        <f>IFERROR(__xludf.DUMMYFUNCTION("""COMPUTED_VALUE"""),"R")</f>
        <v>R</v>
      </c>
    </row>
    <row r="702">
      <c r="A702" s="3">
        <v>701.0</v>
      </c>
      <c r="B702" s="4" t="str">
        <f>IFERROR(__xludf.DUMMYFUNCTION("SPLIT(IMPORTRANGE!B702:B10701,"";"",0,1)"),"Java")</f>
        <v>Java</v>
      </c>
    </row>
    <row r="703">
      <c r="A703" s="3">
        <v>702.0</v>
      </c>
      <c r="B703" s="4" t="str">
        <f>IFERROR(__xludf.DUMMYFUNCTION("SPLIT(IMPORTRANGE!B703:B10702,"";"",0,1)"),"HTML/CSS")</f>
        <v>HTML/CSS</v>
      </c>
      <c r="C703" s="4" t="str">
        <f>IFERROR(__xludf.DUMMYFUNCTION("""COMPUTED_VALUE"""),"JavaScript")</f>
        <v>JavaScript</v>
      </c>
    </row>
    <row r="704">
      <c r="A704" s="3">
        <v>703.0</v>
      </c>
      <c r="B704" s="4" t="str">
        <f>IFERROR(__xludf.DUMMYFUNCTION("SPLIT(IMPORTRANGE!B704:B10703,"";"",0,1)"),"HTML/CSS")</f>
        <v>HTML/CSS</v>
      </c>
      <c r="C704" s="4" t="str">
        <f>IFERROR(__xludf.DUMMYFUNCTION("""COMPUTED_VALUE"""),"JavaScript")</f>
        <v>JavaScript</v>
      </c>
      <c r="D704" s="4" t="str">
        <f>IFERROR(__xludf.DUMMYFUNCTION("""COMPUTED_VALUE"""),"PHP")</f>
        <v>PHP</v>
      </c>
      <c r="E704" s="4" t="str">
        <f>IFERROR(__xludf.DUMMYFUNCTION("""COMPUTED_VALUE"""),"SQL")</f>
        <v>SQL</v>
      </c>
    </row>
    <row r="705">
      <c r="A705" s="3">
        <v>704.0</v>
      </c>
      <c r="B705" s="4" t="str">
        <f>IFERROR(__xludf.DUMMYFUNCTION("SPLIT(IMPORTRANGE!B705:B10704,"";"",0,1)"),"Bash/Shell/PowerShell")</f>
        <v>Bash/Shell/PowerShell</v>
      </c>
      <c r="C705" s="4" t="str">
        <f>IFERROR(__xludf.DUMMYFUNCTION("""COMPUTED_VALUE"""),"HTML/CSS")</f>
        <v>HTML/CSS</v>
      </c>
      <c r="D705" s="4" t="str">
        <f>IFERROR(__xludf.DUMMYFUNCTION("""COMPUTED_VALUE"""),"JavaScript")</f>
        <v>JavaScript</v>
      </c>
      <c r="E705" s="4" t="str">
        <f>IFERROR(__xludf.DUMMYFUNCTION("""COMPUTED_VALUE"""),"PHP")</f>
        <v>PHP</v>
      </c>
      <c r="F705" s="4" t="str">
        <f>IFERROR(__xludf.DUMMYFUNCTION("""COMPUTED_VALUE"""),"SQL")</f>
        <v>SQL</v>
      </c>
      <c r="G705" s="4" t="str">
        <f>IFERROR(__xludf.DUMMYFUNCTION("""COMPUTED_VALUE"""),"VBA")</f>
        <v>VBA</v>
      </c>
    </row>
    <row r="706">
      <c r="A706" s="3">
        <v>705.0</v>
      </c>
      <c r="B706" s="4" t="str">
        <f>IFERROR(__xludf.DUMMYFUNCTION("SPLIT(IMPORTRANGE!B706:B10705,"";"",0,1)"),"HTML/CSS")</f>
        <v>HTML/CSS</v>
      </c>
      <c r="C706" s="4" t="str">
        <f>IFERROR(__xludf.DUMMYFUNCTION("""COMPUTED_VALUE"""),"JavaScript")</f>
        <v>JavaScript</v>
      </c>
      <c r="D706" s="4" t="str">
        <f>IFERROR(__xludf.DUMMYFUNCTION("""COMPUTED_VALUE"""),"PHP")</f>
        <v>PHP</v>
      </c>
      <c r="E706" s="4" t="str">
        <f>IFERROR(__xludf.DUMMYFUNCTION("""COMPUTED_VALUE"""),"SQL")</f>
        <v>SQL</v>
      </c>
    </row>
    <row r="707">
      <c r="A707" s="3">
        <v>706.0</v>
      </c>
      <c r="B707" s="4" t="str">
        <f>IFERROR(__xludf.DUMMYFUNCTION("SPLIT(IMPORTRANGE!B707:B10706,"";"",0,1)"),"HTML/CSS")</f>
        <v>HTML/CSS</v>
      </c>
      <c r="C707" s="4" t="str">
        <f>IFERROR(__xludf.DUMMYFUNCTION("""COMPUTED_VALUE"""),"JavaScript")</f>
        <v>JavaScript</v>
      </c>
      <c r="D707" s="4" t="str">
        <f>IFERROR(__xludf.DUMMYFUNCTION("""COMPUTED_VALUE"""),"PHP")</f>
        <v>PHP</v>
      </c>
      <c r="E707" s="4" t="str">
        <f>IFERROR(__xludf.DUMMYFUNCTION("""COMPUTED_VALUE"""),"Other(s):")</f>
        <v>Other(s):</v>
      </c>
    </row>
    <row r="708">
      <c r="A708" s="3">
        <v>707.0</v>
      </c>
      <c r="B708" s="4" t="str">
        <f>IFERROR(__xludf.DUMMYFUNCTION("SPLIT(IMPORTRANGE!B708:B10707,"";"",0,1)"),"C#")</f>
        <v>C#</v>
      </c>
      <c r="C708" s="4" t="str">
        <f>IFERROR(__xludf.DUMMYFUNCTION("""COMPUTED_VALUE"""),"HTML/CSS")</f>
        <v>HTML/CSS</v>
      </c>
      <c r="D708" s="4" t="str">
        <f>IFERROR(__xludf.DUMMYFUNCTION("""COMPUTED_VALUE"""),"Java")</f>
        <v>Java</v>
      </c>
      <c r="E708" s="4" t="str">
        <f>IFERROR(__xludf.DUMMYFUNCTION("""COMPUTED_VALUE"""),"PHP")</f>
        <v>PHP</v>
      </c>
      <c r="F708" s="4" t="str">
        <f>IFERROR(__xludf.DUMMYFUNCTION("""COMPUTED_VALUE"""),"SQL")</f>
        <v>SQL</v>
      </c>
    </row>
    <row r="709">
      <c r="A709" s="3">
        <v>708.0</v>
      </c>
      <c r="B709" s="4" t="str">
        <f>IFERROR(__xludf.DUMMYFUNCTION("SPLIT(IMPORTRANGE!B709:B10708,"";"",0,1)"),"C#")</f>
        <v>C#</v>
      </c>
      <c r="C709" s="4" t="str">
        <f>IFERROR(__xludf.DUMMYFUNCTION("""COMPUTED_VALUE"""),"HTML/CSS")</f>
        <v>HTML/CSS</v>
      </c>
      <c r="D709" s="4" t="str">
        <f>IFERROR(__xludf.DUMMYFUNCTION("""COMPUTED_VALUE"""),"JavaScript")</f>
        <v>JavaScript</v>
      </c>
      <c r="E709" s="4" t="str">
        <f>IFERROR(__xludf.DUMMYFUNCTION("""COMPUTED_VALUE"""),"SQL")</f>
        <v>SQL</v>
      </c>
      <c r="F709" s="4" t="str">
        <f>IFERROR(__xludf.DUMMYFUNCTION("""COMPUTED_VALUE"""),"TypeScript")</f>
        <v>TypeScript</v>
      </c>
    </row>
    <row r="710">
      <c r="A710" s="3">
        <v>709.0</v>
      </c>
      <c r="B710" s="4" t="str">
        <f>IFERROR(__xludf.DUMMYFUNCTION("SPLIT(IMPORTRANGE!B710:B10709,"";"",0,1)"),"Bash/Shell/PowerShell")</f>
        <v>Bash/Shell/PowerShell</v>
      </c>
      <c r="C710" s="4" t="str">
        <f>IFERROR(__xludf.DUMMYFUNCTION("""COMPUTED_VALUE"""),"C++")</f>
        <v>C++</v>
      </c>
      <c r="D710" s="4" t="str">
        <f>IFERROR(__xludf.DUMMYFUNCTION("""COMPUTED_VALUE"""),"C#")</f>
        <v>C#</v>
      </c>
      <c r="E710" s="4" t="str">
        <f>IFERROR(__xludf.DUMMYFUNCTION("""COMPUTED_VALUE"""),"HTML/CSS")</f>
        <v>HTML/CSS</v>
      </c>
      <c r="F710" s="4" t="str">
        <f>IFERROR(__xludf.DUMMYFUNCTION("""COMPUTED_VALUE"""),"Java")</f>
        <v>Java</v>
      </c>
      <c r="G710" s="4" t="str">
        <f>IFERROR(__xludf.DUMMYFUNCTION("""COMPUTED_VALUE"""),"JavaScript")</f>
        <v>JavaScript</v>
      </c>
      <c r="H710" s="4" t="str">
        <f>IFERROR(__xludf.DUMMYFUNCTION("""COMPUTED_VALUE"""),"Objective-C")</f>
        <v>Objective-C</v>
      </c>
      <c r="I710" s="4" t="str">
        <f>IFERROR(__xludf.DUMMYFUNCTION("""COMPUTED_VALUE"""),"PHP")</f>
        <v>PHP</v>
      </c>
      <c r="J710" s="4" t="str">
        <f>IFERROR(__xludf.DUMMYFUNCTION("""COMPUTED_VALUE"""),"Python")</f>
        <v>Python</v>
      </c>
      <c r="K710" s="4" t="str">
        <f>IFERROR(__xludf.DUMMYFUNCTION("""COMPUTED_VALUE"""),"SQL")</f>
        <v>SQL</v>
      </c>
      <c r="L710" s="4" t="str">
        <f>IFERROR(__xludf.DUMMYFUNCTION("""COMPUTED_VALUE"""),"Swift")</f>
        <v>Swift</v>
      </c>
    </row>
    <row r="711">
      <c r="A711" s="3">
        <v>710.0</v>
      </c>
      <c r="B711" s="4" t="str">
        <f>IFERROR(__xludf.DUMMYFUNCTION("SPLIT(IMPORTRANGE!B711:B10710,"";"",0,1)"),"C#")</f>
        <v>C#</v>
      </c>
      <c r="C711" s="4" t="str">
        <f>IFERROR(__xludf.DUMMYFUNCTION("""COMPUTED_VALUE"""),"HTML/CSS")</f>
        <v>HTML/CSS</v>
      </c>
      <c r="D711" s="4" t="str">
        <f>IFERROR(__xludf.DUMMYFUNCTION("""COMPUTED_VALUE"""),"JavaScript")</f>
        <v>JavaScript</v>
      </c>
      <c r="E711" s="4" t="str">
        <f>IFERROR(__xludf.DUMMYFUNCTION("""COMPUTED_VALUE"""),"PHP")</f>
        <v>PHP</v>
      </c>
      <c r="F711" s="4" t="str">
        <f>IFERROR(__xludf.DUMMYFUNCTION("""COMPUTED_VALUE"""),"SQL")</f>
        <v>SQL</v>
      </c>
      <c r="G711" s="4" t="str">
        <f>IFERROR(__xludf.DUMMYFUNCTION("""COMPUTED_VALUE"""),"TypeScript")</f>
        <v>TypeScript</v>
      </c>
    </row>
    <row r="712">
      <c r="A712" s="3">
        <v>711.0</v>
      </c>
      <c r="B712" s="4" t="str">
        <f>IFERROR(__xludf.DUMMYFUNCTION("SPLIT(IMPORTRANGE!B712:B10711,"";"",0,1)"),"Bash/Shell/PowerShell")</f>
        <v>Bash/Shell/PowerShell</v>
      </c>
      <c r="C712" s="4" t="str">
        <f>IFERROR(__xludf.DUMMYFUNCTION("""COMPUTED_VALUE"""),"Go")</f>
        <v>Go</v>
      </c>
      <c r="D712" s="4" t="str">
        <f>IFERROR(__xludf.DUMMYFUNCTION("""COMPUTED_VALUE"""),"SQL")</f>
        <v>SQL</v>
      </c>
      <c r="E712" s="4" t="str">
        <f>IFERROR(__xludf.DUMMYFUNCTION("""COMPUTED_VALUE"""),"TypeScript")</f>
        <v>TypeScript</v>
      </c>
    </row>
    <row r="713">
      <c r="A713" s="3">
        <v>712.0</v>
      </c>
      <c r="B713" s="4" t="str">
        <f>IFERROR(__xludf.DUMMYFUNCTION("SPLIT(IMPORTRANGE!B713:B10712,"";"",0,1)"),"JavaScript")</f>
        <v>JavaScript</v>
      </c>
      <c r="C713" s="4" t="str">
        <f>IFERROR(__xludf.DUMMYFUNCTION("""COMPUTED_VALUE"""),"Python")</f>
        <v>Python</v>
      </c>
      <c r="D713" s="4" t="str">
        <f>IFERROR(__xludf.DUMMYFUNCTION("""COMPUTED_VALUE"""),"R")</f>
        <v>R</v>
      </c>
      <c r="E713" s="4" t="str">
        <f>IFERROR(__xludf.DUMMYFUNCTION("""COMPUTED_VALUE"""),"Other(s):")</f>
        <v>Other(s):</v>
      </c>
    </row>
    <row r="714">
      <c r="A714" s="3">
        <v>713.0</v>
      </c>
      <c r="B714" s="4" t="str">
        <f>IFERROR(__xludf.DUMMYFUNCTION("SPLIT(IMPORTRANGE!B714:B10713,"";"",0,1)"),"Bash/Shell/PowerShell")</f>
        <v>Bash/Shell/PowerShell</v>
      </c>
      <c r="C714" s="4" t="str">
        <f>IFERROR(__xludf.DUMMYFUNCTION("""COMPUTED_VALUE"""),"C")</f>
        <v>C</v>
      </c>
      <c r="D714" s="4" t="str">
        <f>IFERROR(__xludf.DUMMYFUNCTION("""COMPUTED_VALUE"""),"C++")</f>
        <v>C++</v>
      </c>
      <c r="E714" s="4" t="str">
        <f>IFERROR(__xludf.DUMMYFUNCTION("""COMPUTED_VALUE"""),"C#")</f>
        <v>C#</v>
      </c>
      <c r="F714" s="4" t="str">
        <f>IFERROR(__xludf.DUMMYFUNCTION("""COMPUTED_VALUE"""),"HTML/CSS")</f>
        <v>HTML/CSS</v>
      </c>
      <c r="G714" s="4" t="str">
        <f>IFERROR(__xludf.DUMMYFUNCTION("""COMPUTED_VALUE"""),"Java")</f>
        <v>Java</v>
      </c>
      <c r="H714" s="4" t="str">
        <f>IFERROR(__xludf.DUMMYFUNCTION("""COMPUTED_VALUE"""),"JavaScript")</f>
        <v>JavaScript</v>
      </c>
      <c r="I714" s="4" t="str">
        <f>IFERROR(__xludf.DUMMYFUNCTION("""COMPUTED_VALUE"""),"Python")</f>
        <v>Python</v>
      </c>
    </row>
    <row r="715">
      <c r="A715" s="3">
        <v>714.0</v>
      </c>
      <c r="B715" s="4" t="str">
        <f>IFERROR(__xludf.DUMMYFUNCTION("SPLIT(IMPORTRANGE!B715:B10714,"";"",0,1)"),"C#")</f>
        <v>C#</v>
      </c>
      <c r="C715" s="4" t="str">
        <f>IFERROR(__xludf.DUMMYFUNCTION("""COMPUTED_VALUE"""),"HTML/CSS")</f>
        <v>HTML/CSS</v>
      </c>
      <c r="D715" s="4" t="str">
        <f>IFERROR(__xludf.DUMMYFUNCTION("""COMPUTED_VALUE"""),"JavaScript")</f>
        <v>JavaScript</v>
      </c>
      <c r="E715" s="4" t="str">
        <f>IFERROR(__xludf.DUMMYFUNCTION("""COMPUTED_VALUE"""),"SQL")</f>
        <v>SQL</v>
      </c>
    </row>
    <row r="716">
      <c r="A716" s="3">
        <v>715.0</v>
      </c>
      <c r="B716" s="4" t="str">
        <f>IFERROR(__xludf.DUMMYFUNCTION("SPLIT(IMPORTRANGE!B716:B10715,"";"",0,1)"),"HTML/CSS")</f>
        <v>HTML/CSS</v>
      </c>
      <c r="C716" s="4" t="str">
        <f>IFERROR(__xludf.DUMMYFUNCTION("""COMPUTED_VALUE"""),"JavaScript")</f>
        <v>JavaScript</v>
      </c>
      <c r="D716" s="4" t="str">
        <f>IFERROR(__xludf.DUMMYFUNCTION("""COMPUTED_VALUE"""),"PHP")</f>
        <v>PHP</v>
      </c>
      <c r="E716" s="4" t="str">
        <f>IFERROR(__xludf.DUMMYFUNCTION("""COMPUTED_VALUE"""),"SQL")</f>
        <v>SQL</v>
      </c>
      <c r="F716" s="4" t="str">
        <f>IFERROR(__xludf.DUMMYFUNCTION("""COMPUTED_VALUE"""),"TypeScript")</f>
        <v>TypeScript</v>
      </c>
    </row>
    <row r="717">
      <c r="A717" s="3">
        <v>716.0</v>
      </c>
      <c r="B717" s="4" t="str">
        <f>IFERROR(__xludf.DUMMYFUNCTION("SPLIT(IMPORTRANGE!B717:B10716,"";"",0,1)"),"Bash/Shell/PowerShell")</f>
        <v>Bash/Shell/PowerShell</v>
      </c>
      <c r="C717" s="4" t="str">
        <f>IFERROR(__xludf.DUMMYFUNCTION("""COMPUTED_VALUE"""),"C")</f>
        <v>C</v>
      </c>
      <c r="D717" s="4" t="str">
        <f>IFERROR(__xludf.DUMMYFUNCTION("""COMPUTED_VALUE"""),"C++")</f>
        <v>C++</v>
      </c>
      <c r="E717" s="4" t="str">
        <f>IFERROR(__xludf.DUMMYFUNCTION("""COMPUTED_VALUE"""),"HTML/CSS")</f>
        <v>HTML/CSS</v>
      </c>
      <c r="F717" s="4" t="str">
        <f>IFERROR(__xludf.DUMMYFUNCTION("""COMPUTED_VALUE"""),"JavaScript")</f>
        <v>JavaScript</v>
      </c>
      <c r="G717" s="4" t="str">
        <f>IFERROR(__xludf.DUMMYFUNCTION("""COMPUTED_VALUE"""),"Python")</f>
        <v>Python</v>
      </c>
      <c r="H717" s="4" t="str">
        <f>IFERROR(__xludf.DUMMYFUNCTION("""COMPUTED_VALUE"""),"SQL")</f>
        <v>SQL</v>
      </c>
    </row>
    <row r="718">
      <c r="A718" s="3">
        <v>717.0</v>
      </c>
      <c r="B718" s="4" t="str">
        <f>IFERROR(__xludf.DUMMYFUNCTION("SPLIT(IMPORTRANGE!B718:B10717,"";"",0,1)"),"Python")</f>
        <v>Python</v>
      </c>
    </row>
    <row r="719">
      <c r="A719" s="3">
        <v>718.0</v>
      </c>
      <c r="B719" s="4" t="str">
        <f>IFERROR(__xludf.DUMMYFUNCTION("SPLIT(IMPORTRANGE!B719:B10718,"";"",0,1)"),"Bash/Shell/PowerShell")</f>
        <v>Bash/Shell/PowerShell</v>
      </c>
      <c r="C719" s="4" t="str">
        <f>IFERROR(__xludf.DUMMYFUNCTION("""COMPUTED_VALUE"""),"Go")</f>
        <v>Go</v>
      </c>
      <c r="D719" s="4" t="str">
        <f>IFERROR(__xludf.DUMMYFUNCTION("""COMPUTED_VALUE"""),"HTML/CSS")</f>
        <v>HTML/CSS</v>
      </c>
      <c r="E719" s="4" t="str">
        <f>IFERROR(__xludf.DUMMYFUNCTION("""COMPUTED_VALUE"""),"JavaScript")</f>
        <v>JavaScript</v>
      </c>
      <c r="F719" s="4" t="str">
        <f>IFERROR(__xludf.DUMMYFUNCTION("""COMPUTED_VALUE"""),"Python")</f>
        <v>Python</v>
      </c>
      <c r="G719" s="4" t="str">
        <f>IFERROR(__xludf.DUMMYFUNCTION("""COMPUTED_VALUE"""),"SQL")</f>
        <v>SQL</v>
      </c>
    </row>
    <row r="720">
      <c r="A720" s="3">
        <v>719.0</v>
      </c>
      <c r="B720" s="4" t="str">
        <f>IFERROR(__xludf.DUMMYFUNCTION("SPLIT(IMPORTRANGE!B720:B10719,"";"",0,1)"),"C")</f>
        <v>C</v>
      </c>
      <c r="C720" s="4" t="str">
        <f>IFERROR(__xludf.DUMMYFUNCTION("""COMPUTED_VALUE"""),"HTML/CSS")</f>
        <v>HTML/CSS</v>
      </c>
      <c r="D720" s="4" t="str">
        <f>IFERROR(__xludf.DUMMYFUNCTION("""COMPUTED_VALUE"""),"JavaScript")</f>
        <v>JavaScript</v>
      </c>
      <c r="E720" s="4" t="str">
        <f>IFERROR(__xludf.DUMMYFUNCTION("""COMPUTED_VALUE"""),"PHP")</f>
        <v>PHP</v>
      </c>
      <c r="F720" s="4" t="str">
        <f>IFERROR(__xludf.DUMMYFUNCTION("""COMPUTED_VALUE"""),"SQL")</f>
        <v>SQL</v>
      </c>
    </row>
    <row r="721">
      <c r="A721" s="3">
        <v>720.0</v>
      </c>
      <c r="B721" s="4" t="str">
        <f>IFERROR(__xludf.DUMMYFUNCTION("SPLIT(IMPORTRANGE!B721:B10720,"";"",0,1)"),"C")</f>
        <v>C</v>
      </c>
      <c r="C721" s="4" t="str">
        <f>IFERROR(__xludf.DUMMYFUNCTION("""COMPUTED_VALUE"""),"C++")</f>
        <v>C++</v>
      </c>
      <c r="D721" s="4" t="str">
        <f>IFERROR(__xludf.DUMMYFUNCTION("""COMPUTED_VALUE"""),"HTML/CSS")</f>
        <v>HTML/CSS</v>
      </c>
      <c r="E721" s="4" t="str">
        <f>IFERROR(__xludf.DUMMYFUNCTION("""COMPUTED_VALUE"""),"JavaScript")</f>
        <v>JavaScript</v>
      </c>
      <c r="F721" s="4" t="str">
        <f>IFERROR(__xludf.DUMMYFUNCTION("""COMPUTED_VALUE"""),"PHP")</f>
        <v>PHP</v>
      </c>
      <c r="G721" s="4" t="str">
        <f>IFERROR(__xludf.DUMMYFUNCTION("""COMPUTED_VALUE"""),"SQL")</f>
        <v>SQL</v>
      </c>
    </row>
    <row r="722">
      <c r="A722" s="3">
        <v>721.0</v>
      </c>
      <c r="B722" s="4" t="str">
        <f>IFERROR(__xludf.DUMMYFUNCTION("SPLIT(IMPORTRANGE!B722:B10721,"";"",0,1)"),"Bash/Shell/PowerShell")</f>
        <v>Bash/Shell/PowerShell</v>
      </c>
      <c r="C722" s="4" t="str">
        <f>IFERROR(__xludf.DUMMYFUNCTION("""COMPUTED_VALUE"""),"C#")</f>
        <v>C#</v>
      </c>
      <c r="D722" s="4" t="str">
        <f>IFERROR(__xludf.DUMMYFUNCTION("""COMPUTED_VALUE"""),"F#")</f>
        <v>F#</v>
      </c>
      <c r="E722" s="4" t="str">
        <f>IFERROR(__xludf.DUMMYFUNCTION("""COMPUTED_VALUE"""),"HTML/CSS")</f>
        <v>HTML/CSS</v>
      </c>
      <c r="F722" s="4" t="str">
        <f>IFERROR(__xludf.DUMMYFUNCTION("""COMPUTED_VALUE"""),"JavaScript")</f>
        <v>JavaScript</v>
      </c>
      <c r="G722" s="4" t="str">
        <f>IFERROR(__xludf.DUMMYFUNCTION("""COMPUTED_VALUE"""),"SQL")</f>
        <v>SQL</v>
      </c>
      <c r="H722" s="4" t="str">
        <f>IFERROR(__xludf.DUMMYFUNCTION("""COMPUTED_VALUE"""),"TypeScript")</f>
        <v>TypeScript</v>
      </c>
    </row>
    <row r="723">
      <c r="A723" s="3">
        <v>722.0</v>
      </c>
      <c r="B723" s="4" t="str">
        <f>IFERROR(__xludf.DUMMYFUNCTION("SPLIT(IMPORTRANGE!B723:B10722,"";"",0,1)"),"C#")</f>
        <v>C#</v>
      </c>
      <c r="C723" s="4" t="str">
        <f>IFERROR(__xludf.DUMMYFUNCTION("""COMPUTED_VALUE"""),"HTML/CSS")</f>
        <v>HTML/CSS</v>
      </c>
      <c r="D723" s="4" t="str">
        <f>IFERROR(__xludf.DUMMYFUNCTION("""COMPUTED_VALUE"""),"JavaScript")</f>
        <v>JavaScript</v>
      </c>
      <c r="E723" s="4" t="str">
        <f>IFERROR(__xludf.DUMMYFUNCTION("""COMPUTED_VALUE"""),"SQL")</f>
        <v>SQL</v>
      </c>
    </row>
    <row r="724">
      <c r="A724" s="3">
        <v>723.0</v>
      </c>
      <c r="B724" s="4" t="str">
        <f>IFERROR(__xludf.DUMMYFUNCTION("SPLIT(IMPORTRANGE!B724:B10723,"";"",0,1)"),"C#")</f>
        <v>C#</v>
      </c>
      <c r="C724" s="4" t="str">
        <f>IFERROR(__xludf.DUMMYFUNCTION("""COMPUTED_VALUE"""),"SQL")</f>
        <v>SQL</v>
      </c>
    </row>
    <row r="725">
      <c r="A725" s="3">
        <v>724.0</v>
      </c>
      <c r="B725" s="4" t="str">
        <f>IFERROR(__xludf.DUMMYFUNCTION("SPLIT(IMPORTRANGE!B725:B10724,"";"",0,1)"),"Bash/Shell/PowerShell")</f>
        <v>Bash/Shell/PowerShell</v>
      </c>
      <c r="C725" s="4" t="str">
        <f>IFERROR(__xludf.DUMMYFUNCTION("""COMPUTED_VALUE"""),"Java")</f>
        <v>Java</v>
      </c>
      <c r="D725" s="4" t="str">
        <f>IFERROR(__xludf.DUMMYFUNCTION("""COMPUTED_VALUE"""),"JavaScript")</f>
        <v>JavaScript</v>
      </c>
      <c r="E725" s="4" t="str">
        <f>IFERROR(__xludf.DUMMYFUNCTION("""COMPUTED_VALUE"""),"Kotlin")</f>
        <v>Kotlin</v>
      </c>
      <c r="F725" s="4" t="str">
        <f>IFERROR(__xludf.DUMMYFUNCTION("""COMPUTED_VALUE"""),"Python")</f>
        <v>Python</v>
      </c>
    </row>
    <row r="726">
      <c r="A726" s="3">
        <v>725.0</v>
      </c>
      <c r="B726" s="4" t="str">
        <f>IFERROR(__xludf.DUMMYFUNCTION("SPLIT(IMPORTRANGE!B726:B10725,"";"",0,1)"),"C#")</f>
        <v>C#</v>
      </c>
      <c r="C726" s="4" t="str">
        <f>IFERROR(__xludf.DUMMYFUNCTION("""COMPUTED_VALUE"""),"HTML/CSS")</f>
        <v>HTML/CSS</v>
      </c>
      <c r="D726" s="4" t="str">
        <f>IFERROR(__xludf.DUMMYFUNCTION("""COMPUTED_VALUE"""),"Java")</f>
        <v>Java</v>
      </c>
      <c r="E726" s="4" t="str">
        <f>IFERROR(__xludf.DUMMYFUNCTION("""COMPUTED_VALUE"""),"JavaScript")</f>
        <v>JavaScript</v>
      </c>
      <c r="F726" s="4" t="str">
        <f>IFERROR(__xludf.DUMMYFUNCTION("""COMPUTED_VALUE"""),"Objective-C")</f>
        <v>Objective-C</v>
      </c>
      <c r="G726" s="4" t="str">
        <f>IFERROR(__xludf.DUMMYFUNCTION("""COMPUTED_VALUE"""),"SQL")</f>
        <v>SQL</v>
      </c>
      <c r="H726" s="4" t="str">
        <f>IFERROR(__xludf.DUMMYFUNCTION("""COMPUTED_VALUE"""),"TypeScript")</f>
        <v>TypeScript</v>
      </c>
    </row>
    <row r="727">
      <c r="A727" s="3">
        <v>726.0</v>
      </c>
      <c r="B727" s="4" t="str">
        <f>IFERROR(__xludf.DUMMYFUNCTION("SPLIT(IMPORTRANGE!B727:B10726,"";"",0,1)"),"C")</f>
        <v>C</v>
      </c>
      <c r="C727" s="4" t="str">
        <f>IFERROR(__xludf.DUMMYFUNCTION("""COMPUTED_VALUE"""),"C++")</f>
        <v>C++</v>
      </c>
      <c r="D727" s="4" t="str">
        <f>IFERROR(__xludf.DUMMYFUNCTION("""COMPUTED_VALUE"""),"Python")</f>
        <v>Python</v>
      </c>
    </row>
    <row r="728">
      <c r="A728" s="3">
        <v>727.0</v>
      </c>
      <c r="B728" s="4" t="str">
        <f>IFERROR(__xludf.DUMMYFUNCTION("SPLIT(IMPORTRANGE!B728:B10727,"";"",0,1)"),"Bash/Shell/PowerShell")</f>
        <v>Bash/Shell/PowerShell</v>
      </c>
      <c r="C728" s="4" t="str">
        <f>IFERROR(__xludf.DUMMYFUNCTION("""COMPUTED_VALUE"""),"C")</f>
        <v>C</v>
      </c>
      <c r="D728" s="4" t="str">
        <f>IFERROR(__xludf.DUMMYFUNCTION("""COMPUTED_VALUE"""),"C++")</f>
        <v>C++</v>
      </c>
      <c r="E728" s="4" t="str">
        <f>IFERROR(__xludf.DUMMYFUNCTION("""COMPUTED_VALUE"""),"HTML/CSS")</f>
        <v>HTML/CSS</v>
      </c>
      <c r="F728" s="4" t="str">
        <f>IFERROR(__xludf.DUMMYFUNCTION("""COMPUTED_VALUE"""),"Java")</f>
        <v>Java</v>
      </c>
      <c r="G728" s="4" t="str">
        <f>IFERROR(__xludf.DUMMYFUNCTION("""COMPUTED_VALUE"""),"Python")</f>
        <v>Python</v>
      </c>
      <c r="H728" s="4" t="str">
        <f>IFERROR(__xludf.DUMMYFUNCTION("""COMPUTED_VALUE"""),"R")</f>
        <v>R</v>
      </c>
      <c r="I728" s="4" t="str">
        <f>IFERROR(__xludf.DUMMYFUNCTION("""COMPUTED_VALUE"""),"SQL")</f>
        <v>SQL</v>
      </c>
    </row>
    <row r="729">
      <c r="A729" s="3">
        <v>728.0</v>
      </c>
      <c r="B729" s="4" t="str">
        <f>IFERROR(__xludf.DUMMYFUNCTION("SPLIT(IMPORTRANGE!B729:B10728,"";"",0,1)"),"Bash/Shell/PowerShell")</f>
        <v>Bash/Shell/PowerShell</v>
      </c>
      <c r="C729" s="4" t="str">
        <f>IFERROR(__xludf.DUMMYFUNCTION("""COMPUTED_VALUE"""),"Java")</f>
        <v>Java</v>
      </c>
      <c r="D729" s="4" t="str">
        <f>IFERROR(__xludf.DUMMYFUNCTION("""COMPUTED_VALUE"""),"JavaScript")</f>
        <v>JavaScript</v>
      </c>
      <c r="E729" s="4" t="str">
        <f>IFERROR(__xludf.DUMMYFUNCTION("""COMPUTED_VALUE"""),"Swift")</f>
        <v>Swift</v>
      </c>
    </row>
    <row r="730">
      <c r="A730" s="3">
        <v>729.0</v>
      </c>
      <c r="B730" s="4" t="str">
        <f>IFERROR(__xludf.DUMMYFUNCTION("SPLIT(IMPORTRANGE!B730:B10729,"";"",0,1)"),"Bash/Shell/PowerShell")</f>
        <v>Bash/Shell/PowerShell</v>
      </c>
      <c r="C730" s="4" t="str">
        <f>IFERROR(__xludf.DUMMYFUNCTION("""COMPUTED_VALUE"""),"Java")</f>
        <v>Java</v>
      </c>
      <c r="D730" s="4" t="str">
        <f>IFERROR(__xludf.DUMMYFUNCTION("""COMPUTED_VALUE"""),"PHP")</f>
        <v>PHP</v>
      </c>
      <c r="E730" s="4" t="str">
        <f>IFERROR(__xludf.DUMMYFUNCTION("""COMPUTED_VALUE"""),"Python")</f>
        <v>Python</v>
      </c>
    </row>
    <row r="731">
      <c r="A731" s="3">
        <v>730.0</v>
      </c>
      <c r="B731" s="4" t="str">
        <f>IFERROR(__xludf.DUMMYFUNCTION("SPLIT(IMPORTRANGE!B731:B10730,"";"",0,1)"),"C++")</f>
        <v>C++</v>
      </c>
      <c r="C731" s="4" t="str">
        <f>IFERROR(__xludf.DUMMYFUNCTION("""COMPUTED_VALUE"""),"C#")</f>
        <v>C#</v>
      </c>
      <c r="D731" s="4" t="str">
        <f>IFERROR(__xludf.DUMMYFUNCTION("""COMPUTED_VALUE"""),"HTML/CSS")</f>
        <v>HTML/CSS</v>
      </c>
      <c r="E731" s="4" t="str">
        <f>IFERROR(__xludf.DUMMYFUNCTION("""COMPUTED_VALUE"""),"Java")</f>
        <v>Java</v>
      </c>
      <c r="F731" s="4" t="str">
        <f>IFERROR(__xludf.DUMMYFUNCTION("""COMPUTED_VALUE"""),"JavaScript")</f>
        <v>JavaScript</v>
      </c>
      <c r="G731" s="4" t="str">
        <f>IFERROR(__xludf.DUMMYFUNCTION("""COMPUTED_VALUE"""),"PHP")</f>
        <v>PHP</v>
      </c>
      <c r="H731" s="4" t="str">
        <f>IFERROR(__xludf.DUMMYFUNCTION("""COMPUTED_VALUE"""),"Python")</f>
        <v>Python</v>
      </c>
      <c r="I731" s="4" t="str">
        <f>IFERROR(__xludf.DUMMYFUNCTION("""COMPUTED_VALUE"""),"SQL")</f>
        <v>SQL</v>
      </c>
      <c r="J731" s="4" t="str">
        <f>IFERROR(__xludf.DUMMYFUNCTION("""COMPUTED_VALUE"""),"TypeScript")</f>
        <v>TypeScript</v>
      </c>
    </row>
    <row r="732">
      <c r="A732" s="3">
        <v>731.0</v>
      </c>
      <c r="B732" s="4" t="str">
        <f>IFERROR(__xludf.DUMMYFUNCTION("SPLIT(IMPORTRANGE!B732:B10731,"";"",0,1)"),"Go")</f>
        <v>Go</v>
      </c>
      <c r="C732" s="4" t="str">
        <f>IFERROR(__xludf.DUMMYFUNCTION("""COMPUTED_VALUE"""),"JavaScript")</f>
        <v>JavaScript</v>
      </c>
      <c r="D732" s="4" t="str">
        <f>IFERROR(__xludf.DUMMYFUNCTION("""COMPUTED_VALUE"""),"Python")</f>
        <v>Python</v>
      </c>
      <c r="E732" s="4" t="str">
        <f>IFERROR(__xludf.DUMMYFUNCTION("""COMPUTED_VALUE"""),"SQL")</f>
        <v>SQL</v>
      </c>
      <c r="F732" s="4" t="str">
        <f>IFERROR(__xludf.DUMMYFUNCTION("""COMPUTED_VALUE"""),"TypeScript")</f>
        <v>TypeScript</v>
      </c>
    </row>
    <row r="733">
      <c r="A733" s="3">
        <v>732.0</v>
      </c>
      <c r="B733" s="4" t="str">
        <f>IFERROR(__xludf.DUMMYFUNCTION("SPLIT(IMPORTRANGE!B733:B10732,"";"",0,1)"),"HTML/CSS")</f>
        <v>HTML/CSS</v>
      </c>
      <c r="C733" s="4" t="str">
        <f>IFERROR(__xludf.DUMMYFUNCTION("""COMPUTED_VALUE"""),"JavaScript")</f>
        <v>JavaScript</v>
      </c>
      <c r="D733" s="4" t="str">
        <f>IFERROR(__xludf.DUMMYFUNCTION("""COMPUTED_VALUE"""),"PHP")</f>
        <v>PHP</v>
      </c>
      <c r="E733" s="4" t="str">
        <f>IFERROR(__xludf.DUMMYFUNCTION("""COMPUTED_VALUE"""),"Ruby")</f>
        <v>Ruby</v>
      </c>
    </row>
    <row r="734">
      <c r="A734" s="3">
        <v>733.0</v>
      </c>
      <c r="B734" s="4" t="str">
        <f>IFERROR(__xludf.DUMMYFUNCTION("SPLIT(IMPORTRANGE!B734:B10733,"";"",0,1)"),"C")</f>
        <v>C</v>
      </c>
      <c r="C734" s="4" t="str">
        <f>IFERROR(__xludf.DUMMYFUNCTION("""COMPUTED_VALUE"""),"C++")</f>
        <v>C++</v>
      </c>
      <c r="D734" s="4" t="str">
        <f>IFERROR(__xludf.DUMMYFUNCTION("""COMPUTED_VALUE"""),"C#")</f>
        <v>C#</v>
      </c>
      <c r="E734" s="4" t="str">
        <f>IFERROR(__xludf.DUMMYFUNCTION("""COMPUTED_VALUE"""),"HTML/CSS")</f>
        <v>HTML/CSS</v>
      </c>
      <c r="F734" s="4" t="str">
        <f>IFERROR(__xludf.DUMMYFUNCTION("""COMPUTED_VALUE"""),"JavaScript")</f>
        <v>JavaScript</v>
      </c>
      <c r="G734" s="4" t="str">
        <f>IFERROR(__xludf.DUMMYFUNCTION("""COMPUTED_VALUE"""),"Kotlin")</f>
        <v>Kotlin</v>
      </c>
      <c r="H734" s="4" t="str">
        <f>IFERROR(__xludf.DUMMYFUNCTION("""COMPUTED_VALUE"""),"Swift")</f>
        <v>Swift</v>
      </c>
    </row>
    <row r="735">
      <c r="A735" s="3">
        <v>734.0</v>
      </c>
      <c r="B735" s="4" t="str">
        <f>IFERROR(__xludf.DUMMYFUNCTION("SPLIT(IMPORTRANGE!B735:B10734,"";"",0,1)"),"Bash/Shell/PowerShell")</f>
        <v>Bash/Shell/PowerShell</v>
      </c>
      <c r="C735" s="4" t="str">
        <f>IFERROR(__xludf.DUMMYFUNCTION("""COMPUTED_VALUE"""),"HTML/CSS")</f>
        <v>HTML/CSS</v>
      </c>
      <c r="D735" s="4" t="str">
        <f>IFERROR(__xludf.DUMMYFUNCTION("""COMPUTED_VALUE"""),"Java")</f>
        <v>Java</v>
      </c>
      <c r="E735" s="4" t="str">
        <f>IFERROR(__xludf.DUMMYFUNCTION("""COMPUTED_VALUE"""),"JavaScript")</f>
        <v>JavaScript</v>
      </c>
      <c r="F735" s="4" t="str">
        <f>IFERROR(__xludf.DUMMYFUNCTION("""COMPUTED_VALUE"""),"Kotlin")</f>
        <v>Kotlin</v>
      </c>
      <c r="G735" s="4" t="str">
        <f>IFERROR(__xludf.DUMMYFUNCTION("""COMPUTED_VALUE"""),"PHP")</f>
        <v>PHP</v>
      </c>
      <c r="H735" s="4" t="str">
        <f>IFERROR(__xludf.DUMMYFUNCTION("""COMPUTED_VALUE"""),"SQL")</f>
        <v>SQL</v>
      </c>
      <c r="I735" s="4" t="str">
        <f>IFERROR(__xludf.DUMMYFUNCTION("""COMPUTED_VALUE"""),"TypeScript")</f>
        <v>TypeScript</v>
      </c>
    </row>
    <row r="736">
      <c r="A736" s="3">
        <v>735.0</v>
      </c>
      <c r="B736" s="4" t="str">
        <f>IFERROR(__xludf.DUMMYFUNCTION("SPLIT(IMPORTRANGE!B736:B10735,"";"",0,1)"),"Go")</f>
        <v>Go</v>
      </c>
      <c r="C736" s="4" t="str">
        <f>IFERROR(__xludf.DUMMYFUNCTION("""COMPUTED_VALUE"""),"HTML/CSS")</f>
        <v>HTML/CSS</v>
      </c>
      <c r="D736" s="4" t="str">
        <f>IFERROR(__xludf.DUMMYFUNCTION("""COMPUTED_VALUE"""),"Python")</f>
        <v>Python</v>
      </c>
    </row>
    <row r="737">
      <c r="A737" s="3">
        <v>736.0</v>
      </c>
      <c r="B737" s="4" t="str">
        <f>IFERROR(__xludf.DUMMYFUNCTION("SPLIT(IMPORTRANGE!B737:B10736,"";"",0,1)"),"Bash/Shell/PowerShell")</f>
        <v>Bash/Shell/PowerShell</v>
      </c>
      <c r="C737" s="4" t="str">
        <f>IFERROR(__xludf.DUMMYFUNCTION("""COMPUTED_VALUE"""),"C#")</f>
        <v>C#</v>
      </c>
      <c r="D737" s="4" t="str">
        <f>IFERROR(__xludf.DUMMYFUNCTION("""COMPUTED_VALUE"""),"HTML/CSS")</f>
        <v>HTML/CSS</v>
      </c>
      <c r="E737" s="4" t="str">
        <f>IFERROR(__xludf.DUMMYFUNCTION("""COMPUTED_VALUE"""),"Java")</f>
        <v>Java</v>
      </c>
      <c r="F737" s="4" t="str">
        <f>IFERROR(__xludf.DUMMYFUNCTION("""COMPUTED_VALUE"""),"JavaScript")</f>
        <v>JavaScript</v>
      </c>
      <c r="G737" s="4" t="str">
        <f>IFERROR(__xludf.DUMMYFUNCTION("""COMPUTED_VALUE"""),"Python")</f>
        <v>Python</v>
      </c>
      <c r="H737" s="4" t="str">
        <f>IFERROR(__xludf.DUMMYFUNCTION("""COMPUTED_VALUE"""),"R")</f>
        <v>R</v>
      </c>
      <c r="I737" s="4" t="str">
        <f>IFERROR(__xludf.DUMMYFUNCTION("""COMPUTED_VALUE"""),"Ruby")</f>
        <v>Ruby</v>
      </c>
      <c r="J737" s="4" t="str">
        <f>IFERROR(__xludf.DUMMYFUNCTION("""COMPUTED_VALUE"""),"SQL")</f>
        <v>SQL</v>
      </c>
      <c r="K737" s="4" t="str">
        <f>IFERROR(__xludf.DUMMYFUNCTION("""COMPUTED_VALUE"""),"TypeScript")</f>
        <v>TypeScript</v>
      </c>
    </row>
    <row r="738">
      <c r="A738" s="3">
        <v>737.0</v>
      </c>
      <c r="B738" s="4" t="str">
        <f>IFERROR(__xludf.DUMMYFUNCTION("SPLIT(IMPORTRANGE!B738:B10737,"";"",0,1)"),"Java")</f>
        <v>Java</v>
      </c>
      <c r="C738" s="4" t="str">
        <f>IFERROR(__xludf.DUMMYFUNCTION("""COMPUTED_VALUE"""),"JavaScript")</f>
        <v>JavaScript</v>
      </c>
    </row>
    <row r="739">
      <c r="A739" s="3">
        <v>738.0</v>
      </c>
      <c r="B739" s="4" t="str">
        <f>IFERROR(__xludf.DUMMYFUNCTION("SPLIT(IMPORTRANGE!B739:B10738,"";"",0,1)"),"C#")</f>
        <v>C#</v>
      </c>
      <c r="C739" s="4" t="str">
        <f>IFERROR(__xludf.DUMMYFUNCTION("""COMPUTED_VALUE"""),"HTML/CSS")</f>
        <v>HTML/CSS</v>
      </c>
      <c r="D739" s="4" t="str">
        <f>IFERROR(__xludf.DUMMYFUNCTION("""COMPUTED_VALUE"""),"JavaScript")</f>
        <v>JavaScript</v>
      </c>
      <c r="E739" s="4" t="str">
        <f>IFERROR(__xludf.DUMMYFUNCTION("""COMPUTED_VALUE"""),"SQL")</f>
        <v>SQL</v>
      </c>
    </row>
    <row r="740">
      <c r="A740" s="3">
        <v>739.0</v>
      </c>
      <c r="B740" s="4" t="str">
        <f>IFERROR(__xludf.DUMMYFUNCTION("SPLIT(IMPORTRANGE!B740:B10739,"";"",0,1)"),"Dart")</f>
        <v>Dart</v>
      </c>
      <c r="C740" s="4" t="str">
        <f>IFERROR(__xludf.DUMMYFUNCTION("""COMPUTED_VALUE"""),"HTML/CSS")</f>
        <v>HTML/CSS</v>
      </c>
      <c r="D740" s="4" t="str">
        <f>IFERROR(__xludf.DUMMYFUNCTION("""COMPUTED_VALUE"""),"Java")</f>
        <v>Java</v>
      </c>
      <c r="E740" s="4" t="str">
        <f>IFERROR(__xludf.DUMMYFUNCTION("""COMPUTED_VALUE"""),"Kotlin")</f>
        <v>Kotlin</v>
      </c>
      <c r="F740" s="4" t="str">
        <f>IFERROR(__xludf.DUMMYFUNCTION("""COMPUTED_VALUE"""),"Python")</f>
        <v>Python</v>
      </c>
    </row>
    <row r="741">
      <c r="A741" s="3">
        <v>740.0</v>
      </c>
      <c r="B741" s="4" t="str">
        <f>IFERROR(__xludf.DUMMYFUNCTION("SPLIT(IMPORTRANGE!B741:B10740,"";"",0,1)"),"HTML/CSS")</f>
        <v>HTML/CSS</v>
      </c>
      <c r="C741" s="4" t="str">
        <f>IFERROR(__xludf.DUMMYFUNCTION("""COMPUTED_VALUE"""),"JavaScript")</f>
        <v>JavaScript</v>
      </c>
      <c r="D741" s="4" t="str">
        <f>IFERROR(__xludf.DUMMYFUNCTION("""COMPUTED_VALUE"""),"PHP")</f>
        <v>PHP</v>
      </c>
      <c r="E741" s="4" t="str">
        <f>IFERROR(__xludf.DUMMYFUNCTION("""COMPUTED_VALUE"""),"Python")</f>
        <v>Python</v>
      </c>
      <c r="F741" s="4" t="str">
        <f>IFERROR(__xludf.DUMMYFUNCTION("""COMPUTED_VALUE"""),"SQL")</f>
        <v>SQL</v>
      </c>
    </row>
    <row r="742">
      <c r="A742" s="3">
        <v>741.0</v>
      </c>
      <c r="B742" s="4" t="str">
        <f>IFERROR(__xludf.DUMMYFUNCTION("SPLIT(IMPORTRANGE!B742:B10741,"";"",0,1)"),"C#")</f>
        <v>C#</v>
      </c>
    </row>
    <row r="743">
      <c r="A743" s="3">
        <v>742.0</v>
      </c>
      <c r="B743" s="4" t="str">
        <f>IFERROR(__xludf.DUMMYFUNCTION("SPLIT(IMPORTRANGE!B743:B10742,"";"",0,1)"),"C#")</f>
        <v>C#</v>
      </c>
      <c r="C743" s="4" t="str">
        <f>IFERROR(__xludf.DUMMYFUNCTION("""COMPUTED_VALUE"""),"HTML/CSS")</f>
        <v>HTML/CSS</v>
      </c>
      <c r="D743" s="4" t="str">
        <f>IFERROR(__xludf.DUMMYFUNCTION("""COMPUTED_VALUE"""),"JavaScript")</f>
        <v>JavaScript</v>
      </c>
      <c r="E743" s="4" t="str">
        <f>IFERROR(__xludf.DUMMYFUNCTION("""COMPUTED_VALUE"""),"TypeScript")</f>
        <v>TypeScript</v>
      </c>
    </row>
    <row r="744">
      <c r="A744" s="3">
        <v>743.0</v>
      </c>
      <c r="B744" s="4" t="str">
        <f>IFERROR(__xludf.DUMMYFUNCTION("SPLIT(IMPORTRANGE!B744:B10743,"";"",0,1)"),"Bash/Shell/PowerShell")</f>
        <v>Bash/Shell/PowerShell</v>
      </c>
      <c r="C744" s="4" t="str">
        <f>IFERROR(__xludf.DUMMYFUNCTION("""COMPUTED_VALUE"""),"HTML/CSS")</f>
        <v>HTML/CSS</v>
      </c>
      <c r="D744" s="4" t="str">
        <f>IFERROR(__xludf.DUMMYFUNCTION("""COMPUTED_VALUE"""),"JavaScript")</f>
        <v>JavaScript</v>
      </c>
      <c r="E744" s="4" t="str">
        <f>IFERROR(__xludf.DUMMYFUNCTION("""COMPUTED_VALUE"""),"PHP")</f>
        <v>PHP</v>
      </c>
      <c r="F744" s="4" t="str">
        <f>IFERROR(__xludf.DUMMYFUNCTION("""COMPUTED_VALUE"""),"Other(s):")</f>
        <v>Other(s):</v>
      </c>
    </row>
    <row r="745">
      <c r="A745" s="3">
        <v>744.0</v>
      </c>
      <c r="B745" s="4" t="str">
        <f>IFERROR(__xludf.DUMMYFUNCTION("SPLIT(IMPORTRANGE!B745:B10744,"";"",0,1)"),"Bash/Shell/PowerShell")</f>
        <v>Bash/Shell/PowerShell</v>
      </c>
      <c r="C745" s="4" t="str">
        <f>IFERROR(__xludf.DUMMYFUNCTION("""COMPUTED_VALUE"""),"C++")</f>
        <v>C++</v>
      </c>
      <c r="D745" s="4" t="str">
        <f>IFERROR(__xludf.DUMMYFUNCTION("""COMPUTED_VALUE"""),"HTML/CSS")</f>
        <v>HTML/CSS</v>
      </c>
      <c r="E745" s="4" t="str">
        <f>IFERROR(__xludf.DUMMYFUNCTION("""COMPUTED_VALUE"""),"Java")</f>
        <v>Java</v>
      </c>
      <c r="F745" s="4" t="str">
        <f>IFERROR(__xludf.DUMMYFUNCTION("""COMPUTED_VALUE"""),"JavaScript")</f>
        <v>JavaScript</v>
      </c>
      <c r="G745" s="4" t="str">
        <f>IFERROR(__xludf.DUMMYFUNCTION("""COMPUTED_VALUE"""),"Python")</f>
        <v>Python</v>
      </c>
      <c r="H745" s="4" t="str">
        <f>IFERROR(__xludf.DUMMYFUNCTION("""COMPUTED_VALUE"""),"SQL")</f>
        <v>SQL</v>
      </c>
    </row>
    <row r="746">
      <c r="A746" s="3">
        <v>745.0</v>
      </c>
      <c r="B746" s="4" t="str">
        <f>IFERROR(__xludf.DUMMYFUNCTION("SPLIT(IMPORTRANGE!B746:B10745,"";"",0,1)"),"Bash/Shell/PowerShell")</f>
        <v>Bash/Shell/PowerShell</v>
      </c>
      <c r="C746" s="4" t="str">
        <f>IFERROR(__xludf.DUMMYFUNCTION("""COMPUTED_VALUE"""),"C")</f>
        <v>C</v>
      </c>
      <c r="D746" s="4" t="str">
        <f>IFERROR(__xludf.DUMMYFUNCTION("""COMPUTED_VALUE"""),"C++")</f>
        <v>C++</v>
      </c>
      <c r="E746" s="4" t="str">
        <f>IFERROR(__xludf.DUMMYFUNCTION("""COMPUTED_VALUE"""),"HTML/CSS")</f>
        <v>HTML/CSS</v>
      </c>
      <c r="F746" s="4" t="str">
        <f>IFERROR(__xludf.DUMMYFUNCTION("""COMPUTED_VALUE"""),"Java")</f>
        <v>Java</v>
      </c>
      <c r="G746" s="4" t="str">
        <f>IFERROR(__xludf.DUMMYFUNCTION("""COMPUTED_VALUE"""),"JavaScript")</f>
        <v>JavaScript</v>
      </c>
      <c r="H746" s="4" t="str">
        <f>IFERROR(__xludf.DUMMYFUNCTION("""COMPUTED_VALUE"""),"Kotlin")</f>
        <v>Kotlin</v>
      </c>
      <c r="I746" s="4" t="str">
        <f>IFERROR(__xludf.DUMMYFUNCTION("""COMPUTED_VALUE"""),"PHP")</f>
        <v>PHP</v>
      </c>
      <c r="J746" s="4" t="str">
        <f>IFERROR(__xludf.DUMMYFUNCTION("""COMPUTED_VALUE"""),"Python")</f>
        <v>Python</v>
      </c>
      <c r="K746" s="4" t="str">
        <f>IFERROR(__xludf.DUMMYFUNCTION("""COMPUTED_VALUE"""),"SQL")</f>
        <v>SQL</v>
      </c>
      <c r="L746" s="4" t="str">
        <f>IFERROR(__xludf.DUMMYFUNCTION("""COMPUTED_VALUE"""),"Other(s):")</f>
        <v>Other(s):</v>
      </c>
    </row>
    <row r="747">
      <c r="A747" s="3">
        <v>746.0</v>
      </c>
      <c r="B747" s="4" t="str">
        <f>IFERROR(__xludf.DUMMYFUNCTION("SPLIT(IMPORTRANGE!B747:B10746,"";"",0,1)"),"C")</f>
        <v>C</v>
      </c>
      <c r="C747" s="4" t="str">
        <f>IFERROR(__xludf.DUMMYFUNCTION("""COMPUTED_VALUE"""),"SQL")</f>
        <v>SQL</v>
      </c>
    </row>
    <row r="748">
      <c r="A748" s="3">
        <v>747.0</v>
      </c>
      <c r="B748" s="4" t="str">
        <f>IFERROR(__xludf.DUMMYFUNCTION("SPLIT(IMPORTRANGE!B748:B10747,"";"",0,1)"),"Java")</f>
        <v>Java</v>
      </c>
      <c r="C748" s="4" t="str">
        <f>IFERROR(__xludf.DUMMYFUNCTION("""COMPUTED_VALUE"""),"Python")</f>
        <v>Python</v>
      </c>
    </row>
    <row r="749">
      <c r="A749" s="3">
        <v>748.0</v>
      </c>
      <c r="B749" s="4" t="str">
        <f>IFERROR(__xludf.DUMMYFUNCTION("SPLIT(IMPORTRANGE!B749:B10748,"";"",0,1)"),"Bash/Shell/PowerShell")</f>
        <v>Bash/Shell/PowerShell</v>
      </c>
      <c r="C749" s="4" t="str">
        <f>IFERROR(__xludf.DUMMYFUNCTION("""COMPUTED_VALUE"""),"Java")</f>
        <v>Java</v>
      </c>
      <c r="D749" s="4" t="str">
        <f>IFERROR(__xludf.DUMMYFUNCTION("""COMPUTED_VALUE"""),"Python")</f>
        <v>Python</v>
      </c>
      <c r="E749" s="4" t="str">
        <f>IFERROR(__xludf.DUMMYFUNCTION("""COMPUTED_VALUE"""),"Scala")</f>
        <v>Scala</v>
      </c>
    </row>
    <row r="750">
      <c r="A750" s="3">
        <v>749.0</v>
      </c>
      <c r="B750" s="4" t="str">
        <f>IFERROR(__xludf.DUMMYFUNCTION("SPLIT(IMPORTRANGE!B750:B10749,"";"",0,1)"),"C#")</f>
        <v>C#</v>
      </c>
      <c r="C750" s="4" t="str">
        <f>IFERROR(__xludf.DUMMYFUNCTION("""COMPUTED_VALUE"""),"JavaScript")</f>
        <v>JavaScript</v>
      </c>
      <c r="D750" s="4" t="str">
        <f>IFERROR(__xludf.DUMMYFUNCTION("""COMPUTED_VALUE"""),"SQL")</f>
        <v>SQL</v>
      </c>
      <c r="E750" s="4" t="str">
        <f>IFERROR(__xludf.DUMMYFUNCTION("""COMPUTED_VALUE"""),"TypeScript")</f>
        <v>TypeScript</v>
      </c>
    </row>
    <row r="751">
      <c r="A751" s="3">
        <v>750.0</v>
      </c>
      <c r="B751" s="4" t="str">
        <f>IFERROR(__xludf.DUMMYFUNCTION("SPLIT(IMPORTRANGE!B751:B10750,"";"",0,1)"),"C#")</f>
        <v>C#</v>
      </c>
      <c r="C751" s="4" t="str">
        <f>IFERROR(__xludf.DUMMYFUNCTION("""COMPUTED_VALUE"""),"HTML/CSS")</f>
        <v>HTML/CSS</v>
      </c>
      <c r="D751" s="4" t="str">
        <f>IFERROR(__xludf.DUMMYFUNCTION("""COMPUTED_VALUE"""),"Java")</f>
        <v>Java</v>
      </c>
      <c r="E751" s="4" t="str">
        <f>IFERROR(__xludf.DUMMYFUNCTION("""COMPUTED_VALUE"""),"JavaScript")</f>
        <v>JavaScript</v>
      </c>
      <c r="F751" s="4" t="str">
        <f>IFERROR(__xludf.DUMMYFUNCTION("""COMPUTED_VALUE"""),"PHP")</f>
        <v>PHP</v>
      </c>
      <c r="G751" s="4" t="str">
        <f>IFERROR(__xludf.DUMMYFUNCTION("""COMPUTED_VALUE"""),"Python")</f>
        <v>Python</v>
      </c>
      <c r="H751" s="4" t="str">
        <f>IFERROR(__xludf.DUMMYFUNCTION("""COMPUTED_VALUE"""),"SQL")</f>
        <v>SQL</v>
      </c>
      <c r="I751" s="4" t="str">
        <f>IFERROR(__xludf.DUMMYFUNCTION("""COMPUTED_VALUE"""),"TypeScript")</f>
        <v>TypeScript</v>
      </c>
      <c r="J751" s="4" t="str">
        <f>IFERROR(__xludf.DUMMYFUNCTION("""COMPUTED_VALUE"""),"VBA")</f>
        <v>VBA</v>
      </c>
    </row>
    <row r="752">
      <c r="A752" s="3">
        <v>751.0</v>
      </c>
      <c r="B752" s="4" t="str">
        <f>IFERROR(__xludf.DUMMYFUNCTION("SPLIT(IMPORTRANGE!B752:B10751,"";"",0,1)"),"C#")</f>
        <v>C#</v>
      </c>
      <c r="C752" s="4" t="str">
        <f>IFERROR(__xludf.DUMMYFUNCTION("""COMPUTED_VALUE"""),"HTML/CSS")</f>
        <v>HTML/CSS</v>
      </c>
      <c r="D752" s="4" t="str">
        <f>IFERROR(__xludf.DUMMYFUNCTION("""COMPUTED_VALUE"""),"JavaScript")</f>
        <v>JavaScript</v>
      </c>
      <c r="E752" s="4" t="str">
        <f>IFERROR(__xludf.DUMMYFUNCTION("""COMPUTED_VALUE"""),"SQL")</f>
        <v>SQL</v>
      </c>
    </row>
    <row r="753">
      <c r="A753" s="3">
        <v>752.0</v>
      </c>
      <c r="B753" s="4" t="str">
        <f>IFERROR(__xludf.DUMMYFUNCTION("SPLIT(IMPORTRANGE!B753:B10752,"";"",0,1)"),"Python")</f>
        <v>Python</v>
      </c>
      <c r="C753" s="4" t="str">
        <f>IFERROR(__xludf.DUMMYFUNCTION("""COMPUTED_VALUE"""),"Rust")</f>
        <v>Rust</v>
      </c>
      <c r="D753" s="4" t="str">
        <f>IFERROR(__xludf.DUMMYFUNCTION("""COMPUTED_VALUE"""),"TypeScript")</f>
        <v>TypeScript</v>
      </c>
    </row>
    <row r="754">
      <c r="A754" s="3">
        <v>753.0</v>
      </c>
      <c r="B754" s="4" t="str">
        <f>IFERROR(__xludf.DUMMYFUNCTION("SPLIT(IMPORTRANGE!B754:B10753,"";"",0,1)"),"C#")</f>
        <v>C#</v>
      </c>
      <c r="C754" s="4" t="str">
        <f>IFERROR(__xludf.DUMMYFUNCTION("""COMPUTED_VALUE"""),"HTML/CSS")</f>
        <v>HTML/CSS</v>
      </c>
      <c r="D754" s="4" t="str">
        <f>IFERROR(__xludf.DUMMYFUNCTION("""COMPUTED_VALUE"""),"JavaScript")</f>
        <v>JavaScript</v>
      </c>
      <c r="E754" s="4" t="str">
        <f>IFERROR(__xludf.DUMMYFUNCTION("""COMPUTED_VALUE"""),"SQL")</f>
        <v>SQL</v>
      </c>
    </row>
    <row r="755">
      <c r="A755" s="3">
        <v>754.0</v>
      </c>
      <c r="B755" s="4" t="str">
        <f>IFERROR(__xludf.DUMMYFUNCTION("SPLIT(IMPORTRANGE!B755:B10754,"";"",0,1)"),"Java")</f>
        <v>Java</v>
      </c>
      <c r="C755" s="4" t="str">
        <f>IFERROR(__xludf.DUMMYFUNCTION("""COMPUTED_VALUE"""),"JavaScript")</f>
        <v>JavaScript</v>
      </c>
      <c r="D755" s="4" t="str">
        <f>IFERROR(__xludf.DUMMYFUNCTION("""COMPUTED_VALUE"""),"Ruby")</f>
        <v>Ruby</v>
      </c>
    </row>
    <row r="756">
      <c r="A756" s="3">
        <v>755.0</v>
      </c>
      <c r="B756" s="4" t="str">
        <f>IFERROR(__xludf.DUMMYFUNCTION("SPLIT(IMPORTRANGE!B756:B10755,"";"",0,1)"),"HTML/CSS")</f>
        <v>HTML/CSS</v>
      </c>
      <c r="C756" s="4" t="str">
        <f>IFERROR(__xludf.DUMMYFUNCTION("""COMPUTED_VALUE"""),"JavaScript")</f>
        <v>JavaScript</v>
      </c>
      <c r="D756" s="4" t="str">
        <f>IFERROR(__xludf.DUMMYFUNCTION("""COMPUTED_VALUE"""),"PHP")</f>
        <v>PHP</v>
      </c>
    </row>
    <row r="757">
      <c r="A757" s="3">
        <v>756.0</v>
      </c>
      <c r="B757" s="4" t="str">
        <f>IFERROR(__xludf.DUMMYFUNCTION("SPLIT(IMPORTRANGE!B757:B10756,"";"",0,1)"),"HTML/CSS")</f>
        <v>HTML/CSS</v>
      </c>
      <c r="C757" s="4" t="str">
        <f>IFERROR(__xludf.DUMMYFUNCTION("""COMPUTED_VALUE"""),"JavaScript")</f>
        <v>JavaScript</v>
      </c>
      <c r="D757" s="4" t="str">
        <f>IFERROR(__xludf.DUMMYFUNCTION("""COMPUTED_VALUE"""),"PHP")</f>
        <v>PHP</v>
      </c>
      <c r="E757" s="4" t="str">
        <f>IFERROR(__xludf.DUMMYFUNCTION("""COMPUTED_VALUE"""),"SQL")</f>
        <v>SQL</v>
      </c>
    </row>
    <row r="758">
      <c r="A758" s="3">
        <v>757.0</v>
      </c>
      <c r="B758" s="4" t="str">
        <f>IFERROR(__xludf.DUMMYFUNCTION("SPLIT(IMPORTRANGE!B758:B10757,"";"",0,1)"),"Bash/Shell/PowerShell")</f>
        <v>Bash/Shell/PowerShell</v>
      </c>
      <c r="C758" s="4" t="str">
        <f>IFERROR(__xludf.DUMMYFUNCTION("""COMPUTED_VALUE"""),"C#")</f>
        <v>C#</v>
      </c>
      <c r="D758" s="4" t="str">
        <f>IFERROR(__xludf.DUMMYFUNCTION("""COMPUTED_VALUE"""),"Go")</f>
        <v>Go</v>
      </c>
      <c r="E758" s="4" t="str">
        <f>IFERROR(__xludf.DUMMYFUNCTION("""COMPUTED_VALUE"""),"HTML/CSS")</f>
        <v>HTML/CSS</v>
      </c>
      <c r="F758" s="4" t="str">
        <f>IFERROR(__xludf.DUMMYFUNCTION("""COMPUTED_VALUE"""),"JavaScript")</f>
        <v>JavaScript</v>
      </c>
      <c r="G758" s="4" t="str">
        <f>IFERROR(__xludf.DUMMYFUNCTION("""COMPUTED_VALUE"""),"Python")</f>
        <v>Python</v>
      </c>
      <c r="H758" s="4" t="str">
        <f>IFERROR(__xludf.DUMMYFUNCTION("""COMPUTED_VALUE"""),"SQL")</f>
        <v>SQL</v>
      </c>
    </row>
    <row r="759">
      <c r="A759" s="3">
        <v>758.0</v>
      </c>
      <c r="B759" s="4" t="str">
        <f>IFERROR(__xludf.DUMMYFUNCTION("SPLIT(IMPORTRANGE!B759:B10758,"";"",0,1)"),"Bash/Shell/PowerShell")</f>
        <v>Bash/Shell/PowerShell</v>
      </c>
      <c r="C759" s="4" t="str">
        <f>IFERROR(__xludf.DUMMYFUNCTION("""COMPUTED_VALUE"""),"C++")</f>
        <v>C++</v>
      </c>
      <c r="D759" s="4" t="str">
        <f>IFERROR(__xludf.DUMMYFUNCTION("""COMPUTED_VALUE"""),"Dart")</f>
        <v>Dart</v>
      </c>
      <c r="E759" s="4" t="str">
        <f>IFERROR(__xludf.DUMMYFUNCTION("""COMPUTED_VALUE"""),"Go")</f>
        <v>Go</v>
      </c>
      <c r="F759" s="4" t="str">
        <f>IFERROR(__xludf.DUMMYFUNCTION("""COMPUTED_VALUE"""),"HTML/CSS")</f>
        <v>HTML/CSS</v>
      </c>
      <c r="G759" s="4" t="str">
        <f>IFERROR(__xludf.DUMMYFUNCTION("""COMPUTED_VALUE"""),"Java")</f>
        <v>Java</v>
      </c>
      <c r="H759" s="4" t="str">
        <f>IFERROR(__xludf.DUMMYFUNCTION("""COMPUTED_VALUE"""),"JavaScript")</f>
        <v>JavaScript</v>
      </c>
      <c r="I759" s="4" t="str">
        <f>IFERROR(__xludf.DUMMYFUNCTION("""COMPUTED_VALUE"""),"PHP")</f>
        <v>PHP</v>
      </c>
      <c r="J759" s="4" t="str">
        <f>IFERROR(__xludf.DUMMYFUNCTION("""COMPUTED_VALUE"""),"Python")</f>
        <v>Python</v>
      </c>
      <c r="K759" s="4" t="str">
        <f>IFERROR(__xludf.DUMMYFUNCTION("""COMPUTED_VALUE"""),"R")</f>
        <v>R</v>
      </c>
      <c r="L759" s="4" t="str">
        <f>IFERROR(__xludf.DUMMYFUNCTION("""COMPUTED_VALUE"""),"Ruby")</f>
        <v>Ruby</v>
      </c>
      <c r="M759" s="4" t="str">
        <f>IFERROR(__xludf.DUMMYFUNCTION("""COMPUTED_VALUE"""),"SQL")</f>
        <v>SQL</v>
      </c>
      <c r="N759" s="4" t="str">
        <f>IFERROR(__xludf.DUMMYFUNCTION("""COMPUTED_VALUE"""),"TypeScript")</f>
        <v>TypeScript</v>
      </c>
    </row>
    <row r="760">
      <c r="A760" s="3">
        <v>759.0</v>
      </c>
      <c r="B760" s="4" t="str">
        <f>IFERROR(__xludf.DUMMYFUNCTION("SPLIT(IMPORTRANGE!B760:B10759,"";"",0,1)"),"Go")</f>
        <v>Go</v>
      </c>
      <c r="C760" s="4" t="str">
        <f>IFERROR(__xludf.DUMMYFUNCTION("""COMPUTED_VALUE"""),"HTML/CSS")</f>
        <v>HTML/CSS</v>
      </c>
      <c r="D760" s="4" t="str">
        <f>IFERROR(__xludf.DUMMYFUNCTION("""COMPUTED_VALUE"""),"JavaScript")</f>
        <v>JavaScript</v>
      </c>
      <c r="E760" s="4" t="str">
        <f>IFERROR(__xludf.DUMMYFUNCTION("""COMPUTED_VALUE"""),"Python")</f>
        <v>Python</v>
      </c>
      <c r="F760" s="4" t="str">
        <f>IFERROR(__xludf.DUMMYFUNCTION("""COMPUTED_VALUE"""),"Ruby")</f>
        <v>Ruby</v>
      </c>
      <c r="G760" s="4" t="str">
        <f>IFERROR(__xludf.DUMMYFUNCTION("""COMPUTED_VALUE"""),"SQL")</f>
        <v>SQL</v>
      </c>
    </row>
    <row r="761">
      <c r="A761" s="3">
        <v>760.0</v>
      </c>
      <c r="B761" s="4" t="str">
        <f>IFERROR(__xludf.DUMMYFUNCTION("SPLIT(IMPORTRANGE!B761:B10760,"";"",0,1)"),"Bash/Shell/PowerShell")</f>
        <v>Bash/Shell/PowerShell</v>
      </c>
      <c r="C761" s="4" t="str">
        <f>IFERROR(__xludf.DUMMYFUNCTION("""COMPUTED_VALUE"""),"Go")</f>
        <v>Go</v>
      </c>
      <c r="D761" s="4" t="str">
        <f>IFERROR(__xludf.DUMMYFUNCTION("""COMPUTED_VALUE"""),"Java")</f>
        <v>Java</v>
      </c>
      <c r="E761" s="4" t="str">
        <f>IFERROR(__xludf.DUMMYFUNCTION("""COMPUTED_VALUE"""),"SQL")</f>
        <v>SQL</v>
      </c>
    </row>
    <row r="762">
      <c r="A762" s="3">
        <v>761.0</v>
      </c>
      <c r="B762" s="4" t="str">
        <f>IFERROR(__xludf.DUMMYFUNCTION("SPLIT(IMPORTRANGE!B762:B10761,"";"",0,1)"),"C")</f>
        <v>C</v>
      </c>
      <c r="C762" s="4" t="str">
        <f>IFERROR(__xludf.DUMMYFUNCTION("""COMPUTED_VALUE"""),"C++")</f>
        <v>C++</v>
      </c>
      <c r="D762" s="4" t="str">
        <f>IFERROR(__xludf.DUMMYFUNCTION("""COMPUTED_VALUE"""),"C#")</f>
        <v>C#</v>
      </c>
      <c r="E762" s="4" t="str">
        <f>IFERROR(__xludf.DUMMYFUNCTION("""COMPUTED_VALUE"""),"TypeScript")</f>
        <v>TypeScript</v>
      </c>
    </row>
    <row r="763">
      <c r="A763" s="3">
        <v>762.0</v>
      </c>
      <c r="B763" s="4" t="str">
        <f>IFERROR(__xludf.DUMMYFUNCTION("SPLIT(IMPORTRANGE!B763:B10762,"";"",0,1)"),"Bash/Shell/PowerShell")</f>
        <v>Bash/Shell/PowerShell</v>
      </c>
      <c r="C763" s="4" t="str">
        <f>IFERROR(__xludf.DUMMYFUNCTION("""COMPUTED_VALUE"""),"C")</f>
        <v>C</v>
      </c>
      <c r="D763" s="4" t="str">
        <f>IFERROR(__xludf.DUMMYFUNCTION("""COMPUTED_VALUE"""),"C++")</f>
        <v>C++</v>
      </c>
      <c r="E763" s="4" t="str">
        <f>IFERROR(__xludf.DUMMYFUNCTION("""COMPUTED_VALUE"""),"Go")</f>
        <v>Go</v>
      </c>
      <c r="F763" s="4" t="str">
        <f>IFERROR(__xludf.DUMMYFUNCTION("""COMPUTED_VALUE"""),"HTML/CSS")</f>
        <v>HTML/CSS</v>
      </c>
      <c r="G763" s="4" t="str">
        <f>IFERROR(__xludf.DUMMYFUNCTION("""COMPUTED_VALUE"""),"Java")</f>
        <v>Java</v>
      </c>
      <c r="H763" s="4" t="str">
        <f>IFERROR(__xludf.DUMMYFUNCTION("""COMPUTED_VALUE"""),"JavaScript")</f>
        <v>JavaScript</v>
      </c>
      <c r="I763" s="4" t="str">
        <f>IFERROR(__xludf.DUMMYFUNCTION("""COMPUTED_VALUE"""),"PHP")</f>
        <v>PHP</v>
      </c>
      <c r="J763" s="4" t="str">
        <f>IFERROR(__xludf.DUMMYFUNCTION("""COMPUTED_VALUE"""),"Python")</f>
        <v>Python</v>
      </c>
      <c r="K763" s="4" t="str">
        <f>IFERROR(__xludf.DUMMYFUNCTION("""COMPUTED_VALUE"""),"SQL")</f>
        <v>SQL</v>
      </c>
      <c r="L763" s="4" t="str">
        <f>IFERROR(__xludf.DUMMYFUNCTION("""COMPUTED_VALUE"""),"TypeScript")</f>
        <v>TypeScript</v>
      </c>
    </row>
    <row r="764">
      <c r="A764" s="3">
        <v>763.0</v>
      </c>
      <c r="B764" s="4" t="str">
        <f>IFERROR(__xludf.DUMMYFUNCTION("SPLIT(IMPORTRANGE!B764:B10763,"";"",0,1)"),"Ruby")</f>
        <v>Ruby</v>
      </c>
      <c r="C764" s="4" t="str">
        <f>IFERROR(__xludf.DUMMYFUNCTION("""COMPUTED_VALUE"""),"Scala")</f>
        <v>Scala</v>
      </c>
      <c r="D764" s="4" t="str">
        <f>IFERROR(__xludf.DUMMYFUNCTION("""COMPUTED_VALUE"""),"SQL")</f>
        <v>SQL</v>
      </c>
      <c r="E764" s="4" t="str">
        <f>IFERROR(__xludf.DUMMYFUNCTION("""COMPUTED_VALUE"""),"Other(s):")</f>
        <v>Other(s):</v>
      </c>
    </row>
    <row r="765">
      <c r="A765" s="3">
        <v>764.0</v>
      </c>
      <c r="B765" s="4" t="str">
        <f>IFERROR(__xludf.DUMMYFUNCTION("SPLIT(IMPORTRANGE!B765:B10764,"";"",0,1)"),"Java")</f>
        <v>Java</v>
      </c>
    </row>
    <row r="766">
      <c r="A766" s="3">
        <v>765.0</v>
      </c>
      <c r="B766" s="4" t="str">
        <f>IFERROR(__xludf.DUMMYFUNCTION("SPLIT(IMPORTRANGE!B766:B10765,"";"",0,1)"),"HTML/CSS")</f>
        <v>HTML/CSS</v>
      </c>
      <c r="C766" s="4" t="str">
        <f>IFERROR(__xludf.DUMMYFUNCTION("""COMPUTED_VALUE"""),"JavaScript")</f>
        <v>JavaScript</v>
      </c>
      <c r="D766" s="4" t="str">
        <f>IFERROR(__xludf.DUMMYFUNCTION("""COMPUTED_VALUE"""),"Python")</f>
        <v>Python</v>
      </c>
      <c r="E766" s="4" t="str">
        <f>IFERROR(__xludf.DUMMYFUNCTION("""COMPUTED_VALUE"""),"SQL")</f>
        <v>SQL</v>
      </c>
    </row>
    <row r="767">
      <c r="A767" s="3">
        <v>766.0</v>
      </c>
      <c r="B767" s="4" t="str">
        <f>IFERROR(__xludf.DUMMYFUNCTION("SPLIT(IMPORTRANGE!B767:B10766,"";"",0,1)"),"Bash/Shell/PowerShell")</f>
        <v>Bash/Shell/PowerShell</v>
      </c>
      <c r="C767" s="4" t="str">
        <f>IFERROR(__xludf.DUMMYFUNCTION("""COMPUTED_VALUE"""),"C")</f>
        <v>C</v>
      </c>
      <c r="D767" s="4" t="str">
        <f>IFERROR(__xludf.DUMMYFUNCTION("""COMPUTED_VALUE"""),"C++")</f>
        <v>C++</v>
      </c>
      <c r="E767" s="4" t="str">
        <f>IFERROR(__xludf.DUMMYFUNCTION("""COMPUTED_VALUE"""),"HTML/CSS")</f>
        <v>HTML/CSS</v>
      </c>
      <c r="F767" s="4" t="str">
        <f>IFERROR(__xludf.DUMMYFUNCTION("""COMPUTED_VALUE"""),"Python")</f>
        <v>Python</v>
      </c>
      <c r="G767" s="4" t="str">
        <f>IFERROR(__xludf.DUMMYFUNCTION("""COMPUTED_VALUE"""),"SQL")</f>
        <v>SQL</v>
      </c>
    </row>
    <row r="768">
      <c r="A768" s="3">
        <v>767.0</v>
      </c>
      <c r="B768" s="4" t="str">
        <f>IFERROR(__xludf.DUMMYFUNCTION("SPLIT(IMPORTRANGE!B768:B10767,"";"",0,1)"),"Assembly")</f>
        <v>Assembly</v>
      </c>
      <c r="C768" s="4" t="str">
        <f>IFERROR(__xludf.DUMMYFUNCTION("""COMPUTED_VALUE"""),"C++")</f>
        <v>C++</v>
      </c>
      <c r="D768" s="4" t="str">
        <f>IFERROR(__xludf.DUMMYFUNCTION("""COMPUTED_VALUE"""),"Java")</f>
        <v>Java</v>
      </c>
      <c r="E768" s="4" t="str">
        <f>IFERROR(__xludf.DUMMYFUNCTION("""COMPUTED_VALUE"""),"JavaScript")</f>
        <v>JavaScript</v>
      </c>
      <c r="F768" s="4" t="str">
        <f>IFERROR(__xludf.DUMMYFUNCTION("""COMPUTED_VALUE"""),"VBA")</f>
        <v>VBA</v>
      </c>
    </row>
    <row r="769">
      <c r="A769" s="3">
        <v>768.0</v>
      </c>
      <c r="B769" s="4" t="str">
        <f>IFERROR(__xludf.DUMMYFUNCTION("SPLIT(IMPORTRANGE!B769:B10768,"";"",0,1)"),"C")</f>
        <v>C</v>
      </c>
      <c r="C769" s="4" t="str">
        <f>IFERROR(__xludf.DUMMYFUNCTION("""COMPUTED_VALUE"""),"Python")</f>
        <v>Python</v>
      </c>
      <c r="D769" s="4" t="str">
        <f>IFERROR(__xludf.DUMMYFUNCTION("""COMPUTED_VALUE"""),"SQL")</f>
        <v>SQL</v>
      </c>
    </row>
    <row r="770">
      <c r="A770" s="3">
        <v>769.0</v>
      </c>
      <c r="B770" s="4" t="str">
        <f>IFERROR(__xludf.DUMMYFUNCTION("SPLIT(IMPORTRANGE!B770:B10769,"";"",0,1)"),"HTML/CSS")</f>
        <v>HTML/CSS</v>
      </c>
      <c r="C770" s="4" t="str">
        <f>IFERROR(__xludf.DUMMYFUNCTION("""COMPUTED_VALUE"""),"JavaScript")</f>
        <v>JavaScript</v>
      </c>
      <c r="D770" s="4" t="str">
        <f>IFERROR(__xludf.DUMMYFUNCTION("""COMPUTED_VALUE"""),"TypeScript")</f>
        <v>TypeScript</v>
      </c>
    </row>
    <row r="771">
      <c r="A771" s="3">
        <v>770.0</v>
      </c>
      <c r="B771" s="4" t="str">
        <f>IFERROR(__xludf.DUMMYFUNCTION("SPLIT(IMPORTRANGE!B771:B10770,"";"",0,1)"),"HTML/CSS")</f>
        <v>HTML/CSS</v>
      </c>
      <c r="C771" s="4" t="str">
        <f>IFERROR(__xludf.DUMMYFUNCTION("""COMPUTED_VALUE"""),"Java")</f>
        <v>Java</v>
      </c>
      <c r="D771" s="4" t="str">
        <f>IFERROR(__xludf.DUMMYFUNCTION("""COMPUTED_VALUE"""),"JavaScript")</f>
        <v>JavaScript</v>
      </c>
      <c r="E771" s="4" t="str">
        <f>IFERROR(__xludf.DUMMYFUNCTION("""COMPUTED_VALUE"""),"SQL")</f>
        <v>SQL</v>
      </c>
      <c r="F771" s="4" t="str">
        <f>IFERROR(__xludf.DUMMYFUNCTION("""COMPUTED_VALUE"""),"TypeScript")</f>
        <v>TypeScript</v>
      </c>
    </row>
    <row r="772">
      <c r="A772" s="3">
        <v>771.0</v>
      </c>
      <c r="B772" s="4" t="str">
        <f>IFERROR(__xludf.DUMMYFUNCTION("SPLIT(IMPORTRANGE!B772:B10771,"";"",0,1)"),"HTML/CSS")</f>
        <v>HTML/CSS</v>
      </c>
      <c r="C772" s="4" t="str">
        <f>IFERROR(__xludf.DUMMYFUNCTION("""COMPUTED_VALUE"""),"JavaScript")</f>
        <v>JavaScript</v>
      </c>
      <c r="D772" s="4" t="str">
        <f>IFERROR(__xludf.DUMMYFUNCTION("""COMPUTED_VALUE"""),"SQL")</f>
        <v>SQL</v>
      </c>
      <c r="E772" s="4" t="str">
        <f>IFERROR(__xludf.DUMMYFUNCTION("""COMPUTED_VALUE"""),"VBA")</f>
        <v>VBA</v>
      </c>
    </row>
    <row r="773">
      <c r="A773" s="3">
        <v>772.0</v>
      </c>
      <c r="B773" s="4" t="str">
        <f>IFERROR(__xludf.DUMMYFUNCTION("SPLIT(IMPORTRANGE!B773:B10772,"";"",0,1)"),"Assembly")</f>
        <v>Assembly</v>
      </c>
      <c r="C773" s="4" t="str">
        <f>IFERROR(__xludf.DUMMYFUNCTION("""COMPUTED_VALUE"""),"Bash/Shell/PowerShell")</f>
        <v>Bash/Shell/PowerShell</v>
      </c>
      <c r="D773" s="4" t="str">
        <f>IFERROR(__xludf.DUMMYFUNCTION("""COMPUTED_VALUE"""),"C++")</f>
        <v>C++</v>
      </c>
      <c r="E773" s="4" t="str">
        <f>IFERROR(__xludf.DUMMYFUNCTION("""COMPUTED_VALUE"""),"HTML/CSS")</f>
        <v>HTML/CSS</v>
      </c>
      <c r="F773" s="4" t="str">
        <f>IFERROR(__xludf.DUMMYFUNCTION("""COMPUTED_VALUE"""),"JavaScript")</f>
        <v>JavaScript</v>
      </c>
      <c r="G773" s="4" t="str">
        <f>IFERROR(__xludf.DUMMYFUNCTION("""COMPUTED_VALUE"""),"Python")</f>
        <v>Python</v>
      </c>
    </row>
    <row r="774">
      <c r="A774" s="3">
        <v>773.0</v>
      </c>
      <c r="B774" s="4" t="str">
        <f>IFERROR(__xludf.DUMMYFUNCTION("SPLIT(IMPORTRANGE!B774:B10773,"";"",0,1)"),"HTML/CSS")</f>
        <v>HTML/CSS</v>
      </c>
    </row>
    <row r="775">
      <c r="A775" s="3">
        <v>774.0</v>
      </c>
      <c r="B775" s="4" t="str">
        <f>IFERROR(__xludf.DUMMYFUNCTION("SPLIT(IMPORTRANGE!B775:B10774,"";"",0,1)"),"HTML/CSS")</f>
        <v>HTML/CSS</v>
      </c>
      <c r="C775" s="4" t="str">
        <f>IFERROR(__xludf.DUMMYFUNCTION("""COMPUTED_VALUE"""),"JavaScript")</f>
        <v>JavaScript</v>
      </c>
      <c r="D775" s="4" t="str">
        <f>IFERROR(__xludf.DUMMYFUNCTION("""COMPUTED_VALUE"""),"PHP")</f>
        <v>PHP</v>
      </c>
      <c r="E775" s="4" t="str">
        <f>IFERROR(__xludf.DUMMYFUNCTION("""COMPUTED_VALUE"""),"SQL")</f>
        <v>SQL</v>
      </c>
    </row>
    <row r="776">
      <c r="A776" s="3">
        <v>775.0</v>
      </c>
      <c r="B776" s="4" t="str">
        <f>IFERROR(__xludf.DUMMYFUNCTION("SPLIT(IMPORTRANGE!B776:B10775,"";"",0,1)"),"Java")</f>
        <v>Java</v>
      </c>
      <c r="C776" s="4" t="str">
        <f>IFERROR(__xludf.DUMMYFUNCTION("""COMPUTED_VALUE"""),"JavaScript")</f>
        <v>JavaScript</v>
      </c>
      <c r="D776" s="4" t="str">
        <f>IFERROR(__xludf.DUMMYFUNCTION("""COMPUTED_VALUE"""),"Ruby")</f>
        <v>Ruby</v>
      </c>
    </row>
    <row r="777">
      <c r="A777" s="3">
        <v>776.0</v>
      </c>
      <c r="B777" s="4" t="str">
        <f>IFERROR(__xludf.DUMMYFUNCTION("SPLIT(IMPORTRANGE!B777:B10776,"";"",0,1)"),"C#")</f>
        <v>C#</v>
      </c>
      <c r="C777" s="4" t="str">
        <f>IFERROR(__xludf.DUMMYFUNCTION("""COMPUTED_VALUE"""),"SQL")</f>
        <v>SQL</v>
      </c>
      <c r="D777" s="4" t="str">
        <f>IFERROR(__xludf.DUMMYFUNCTION("""COMPUTED_VALUE"""),"TypeScript")</f>
        <v>TypeScript</v>
      </c>
    </row>
    <row r="778">
      <c r="A778" s="3">
        <v>777.0</v>
      </c>
      <c r="B778" s="4" t="str">
        <f>IFERROR(__xludf.DUMMYFUNCTION("SPLIT(IMPORTRANGE!B778:B10777,"";"",0,1)"),"C++")</f>
        <v>C++</v>
      </c>
      <c r="C778" s="4" t="str">
        <f>IFERROR(__xludf.DUMMYFUNCTION("""COMPUTED_VALUE"""),"HTML/CSS")</f>
        <v>HTML/CSS</v>
      </c>
      <c r="D778" s="4" t="str">
        <f>IFERROR(__xludf.DUMMYFUNCTION("""COMPUTED_VALUE"""),"JavaScript")</f>
        <v>JavaScript</v>
      </c>
      <c r="E778" s="4" t="str">
        <f>IFERROR(__xludf.DUMMYFUNCTION("""COMPUTED_VALUE"""),"Python")</f>
        <v>Python</v>
      </c>
      <c r="F778" s="4" t="str">
        <f>IFERROR(__xludf.DUMMYFUNCTION("""COMPUTED_VALUE"""),"TypeScript")</f>
        <v>TypeScript</v>
      </c>
      <c r="G778" s="4" t="str">
        <f>IFERROR(__xludf.DUMMYFUNCTION("""COMPUTED_VALUE"""),"WebAssembly")</f>
        <v>WebAssembly</v>
      </c>
    </row>
    <row r="779">
      <c r="A779" s="3">
        <v>778.0</v>
      </c>
      <c r="B779" s="4" t="str">
        <f>IFERROR(__xludf.DUMMYFUNCTION("SPLIT(IMPORTRANGE!B779:B10778,"";"",0,1)"),"C#")</f>
        <v>C#</v>
      </c>
      <c r="C779" s="4" t="str">
        <f>IFERROR(__xludf.DUMMYFUNCTION("""COMPUTED_VALUE"""),"F#")</f>
        <v>F#</v>
      </c>
      <c r="D779" s="4" t="str">
        <f>IFERROR(__xludf.DUMMYFUNCTION("""COMPUTED_VALUE"""),"Python")</f>
        <v>Python</v>
      </c>
    </row>
    <row r="780">
      <c r="A780" s="3">
        <v>779.0</v>
      </c>
      <c r="B780" s="4" t="str">
        <f>IFERROR(__xludf.DUMMYFUNCTION("SPLIT(IMPORTRANGE!B780:B10779,"";"",0,1)"),"Bash/Shell/PowerShell")</f>
        <v>Bash/Shell/PowerShell</v>
      </c>
      <c r="C780" s="4" t="str">
        <f>IFERROR(__xludf.DUMMYFUNCTION("""COMPUTED_VALUE"""),"HTML/CSS")</f>
        <v>HTML/CSS</v>
      </c>
      <c r="D780" s="4" t="str">
        <f>IFERROR(__xludf.DUMMYFUNCTION("""COMPUTED_VALUE"""),"JavaScript")</f>
        <v>JavaScript</v>
      </c>
      <c r="E780" s="4" t="str">
        <f>IFERROR(__xludf.DUMMYFUNCTION("""COMPUTED_VALUE"""),"PHP")</f>
        <v>PHP</v>
      </c>
    </row>
    <row r="781">
      <c r="A781" s="3">
        <v>780.0</v>
      </c>
      <c r="B781" s="4" t="str">
        <f>IFERROR(__xludf.DUMMYFUNCTION("SPLIT(IMPORTRANGE!B781:B10780,"";"",0,1)"),"Bash/Shell/PowerShell")</f>
        <v>Bash/Shell/PowerShell</v>
      </c>
      <c r="C781" s="4" t="str">
        <f>IFERROR(__xludf.DUMMYFUNCTION("""COMPUTED_VALUE"""),"C#")</f>
        <v>C#</v>
      </c>
      <c r="D781" s="4" t="str">
        <f>IFERROR(__xludf.DUMMYFUNCTION("""COMPUTED_VALUE"""),"Clojure")</f>
        <v>Clojure</v>
      </c>
      <c r="E781" s="4" t="str">
        <f>IFERROR(__xludf.DUMMYFUNCTION("""COMPUTED_VALUE"""),"HTML/CSS")</f>
        <v>HTML/CSS</v>
      </c>
      <c r="F781" s="4" t="str">
        <f>IFERROR(__xludf.DUMMYFUNCTION("""COMPUTED_VALUE"""),"JavaScript")</f>
        <v>JavaScript</v>
      </c>
      <c r="G781" s="4" t="str">
        <f>IFERROR(__xludf.DUMMYFUNCTION("""COMPUTED_VALUE"""),"Python")</f>
        <v>Python</v>
      </c>
      <c r="H781" s="4" t="str">
        <f>IFERROR(__xludf.DUMMYFUNCTION("""COMPUTED_VALUE"""),"SQL")</f>
        <v>SQL</v>
      </c>
      <c r="I781" s="4" t="str">
        <f>IFERROR(__xludf.DUMMYFUNCTION("""COMPUTED_VALUE"""),"TypeScript")</f>
        <v>TypeScript</v>
      </c>
    </row>
    <row r="782">
      <c r="A782" s="3">
        <v>781.0</v>
      </c>
      <c r="B782" s="4" t="str">
        <f>IFERROR(__xludf.DUMMYFUNCTION("SPLIT(IMPORTRANGE!B782:B10781,"";"",0,1)"),"C")</f>
        <v>C</v>
      </c>
      <c r="C782" s="4" t="str">
        <f>IFERROR(__xludf.DUMMYFUNCTION("""COMPUTED_VALUE"""),"C#")</f>
        <v>C#</v>
      </c>
      <c r="D782" s="4" t="str">
        <f>IFERROR(__xludf.DUMMYFUNCTION("""COMPUTED_VALUE"""),"Dart")</f>
        <v>Dart</v>
      </c>
      <c r="E782" s="4" t="str">
        <f>IFERROR(__xludf.DUMMYFUNCTION("""COMPUTED_VALUE"""),"JavaScript")</f>
        <v>JavaScript</v>
      </c>
      <c r="F782" s="4" t="str">
        <f>IFERROR(__xludf.DUMMYFUNCTION("""COMPUTED_VALUE"""),"PHP")</f>
        <v>PHP</v>
      </c>
      <c r="G782" s="4" t="str">
        <f>IFERROR(__xludf.DUMMYFUNCTION("""COMPUTED_VALUE"""),"Python")</f>
        <v>Python</v>
      </c>
      <c r="H782" s="4" t="str">
        <f>IFERROR(__xludf.DUMMYFUNCTION("""COMPUTED_VALUE"""),"Rust")</f>
        <v>Rust</v>
      </c>
      <c r="I782" s="4" t="str">
        <f>IFERROR(__xludf.DUMMYFUNCTION("""COMPUTED_VALUE"""),"SQL")</f>
        <v>SQL</v>
      </c>
      <c r="J782" s="4" t="str">
        <f>IFERROR(__xludf.DUMMYFUNCTION("""COMPUTED_VALUE"""),"TypeScript")</f>
        <v>TypeScript</v>
      </c>
    </row>
    <row r="783">
      <c r="A783" s="3">
        <v>782.0</v>
      </c>
      <c r="B783" s="4" t="str">
        <f>IFERROR(__xludf.DUMMYFUNCTION("SPLIT(IMPORTRANGE!B783:B10782,"";"",0,1)"),"Bash/Shell/PowerShell")</f>
        <v>Bash/Shell/PowerShell</v>
      </c>
      <c r="C783" s="4" t="str">
        <f>IFERROR(__xludf.DUMMYFUNCTION("""COMPUTED_VALUE"""),"C")</f>
        <v>C</v>
      </c>
      <c r="D783" s="4" t="str">
        <f>IFERROR(__xludf.DUMMYFUNCTION("""COMPUTED_VALUE"""),"HTML/CSS")</f>
        <v>HTML/CSS</v>
      </c>
      <c r="E783" s="4" t="str">
        <f>IFERROR(__xludf.DUMMYFUNCTION("""COMPUTED_VALUE"""),"JavaScript")</f>
        <v>JavaScript</v>
      </c>
      <c r="F783" s="4" t="str">
        <f>IFERROR(__xludf.DUMMYFUNCTION("""COMPUTED_VALUE"""),"Python")</f>
        <v>Python</v>
      </c>
      <c r="G783" s="4" t="str">
        <f>IFERROR(__xludf.DUMMYFUNCTION("""COMPUTED_VALUE"""),"R")</f>
        <v>R</v>
      </c>
      <c r="H783" s="4" t="str">
        <f>IFERROR(__xludf.DUMMYFUNCTION("""COMPUTED_VALUE"""),"Ruby")</f>
        <v>Ruby</v>
      </c>
      <c r="I783" s="4" t="str">
        <f>IFERROR(__xludf.DUMMYFUNCTION("""COMPUTED_VALUE"""),"Other(s):")</f>
        <v>Other(s):</v>
      </c>
    </row>
    <row r="784">
      <c r="A784" s="3">
        <v>783.0</v>
      </c>
      <c r="B784" s="4" t="str">
        <f>IFERROR(__xludf.DUMMYFUNCTION("SPLIT(IMPORTRANGE!B784:B10783,"";"",0,1)"),"SQL")</f>
        <v>SQL</v>
      </c>
      <c r="C784" s="4" t="str">
        <f>IFERROR(__xludf.DUMMYFUNCTION("""COMPUTED_VALUE"""),"VBA")</f>
        <v>VBA</v>
      </c>
      <c r="D784" s="4" t="str">
        <f>IFERROR(__xludf.DUMMYFUNCTION("""COMPUTED_VALUE"""),"Other(s):")</f>
        <v>Other(s):</v>
      </c>
    </row>
    <row r="785">
      <c r="A785" s="3">
        <v>784.0</v>
      </c>
      <c r="B785" s="4" t="str">
        <f>IFERROR(__xludf.DUMMYFUNCTION("SPLIT(IMPORTRANGE!B785:B10784,"";"",0,1)"),"C#")</f>
        <v>C#</v>
      </c>
      <c r="C785" s="4" t="str">
        <f>IFERROR(__xludf.DUMMYFUNCTION("""COMPUTED_VALUE"""),"HTML/CSS")</f>
        <v>HTML/CSS</v>
      </c>
      <c r="D785" s="4" t="str">
        <f>IFERROR(__xludf.DUMMYFUNCTION("""COMPUTED_VALUE"""),"JavaScript")</f>
        <v>JavaScript</v>
      </c>
      <c r="E785" s="4" t="str">
        <f>IFERROR(__xludf.DUMMYFUNCTION("""COMPUTED_VALUE"""),"Python")</f>
        <v>Python</v>
      </c>
      <c r="F785" s="4" t="str">
        <f>IFERROR(__xludf.DUMMYFUNCTION("""COMPUTED_VALUE"""),"R")</f>
        <v>R</v>
      </c>
      <c r="G785" s="4" t="str">
        <f>IFERROR(__xludf.DUMMYFUNCTION("""COMPUTED_VALUE"""),"SQL")</f>
        <v>SQL</v>
      </c>
    </row>
    <row r="786">
      <c r="A786" s="3">
        <v>785.0</v>
      </c>
      <c r="B786" s="4" t="str">
        <f>IFERROR(__xludf.DUMMYFUNCTION("SPLIT(IMPORTRANGE!B786:B10785,"";"",0,1)"),"C#")</f>
        <v>C#</v>
      </c>
      <c r="C786" s="4" t="str">
        <f>IFERROR(__xludf.DUMMYFUNCTION("""COMPUTED_VALUE"""),"HTML/CSS")</f>
        <v>HTML/CSS</v>
      </c>
      <c r="D786" s="4" t="str">
        <f>IFERROR(__xludf.DUMMYFUNCTION("""COMPUTED_VALUE"""),"JavaScript")</f>
        <v>JavaScript</v>
      </c>
      <c r="E786" s="4" t="str">
        <f>IFERROR(__xludf.DUMMYFUNCTION("""COMPUTED_VALUE"""),"SQL")</f>
        <v>SQL</v>
      </c>
    </row>
    <row r="787">
      <c r="A787" s="3">
        <v>786.0</v>
      </c>
      <c r="B787" s="4" t="str">
        <f>IFERROR(__xludf.DUMMYFUNCTION("SPLIT(IMPORTRANGE!B787:B10786,"";"",0,1)"),"HTML/CSS")</f>
        <v>HTML/CSS</v>
      </c>
      <c r="C787" s="4" t="str">
        <f>IFERROR(__xludf.DUMMYFUNCTION("""COMPUTED_VALUE"""),"JavaScript")</f>
        <v>JavaScript</v>
      </c>
    </row>
    <row r="788">
      <c r="A788" s="3">
        <v>787.0</v>
      </c>
      <c r="B788" s="4" t="str">
        <f>IFERROR(__xludf.DUMMYFUNCTION("SPLIT(IMPORTRANGE!B788:B10787,"";"",0,1)"),"Java")</f>
        <v>Java</v>
      </c>
    </row>
    <row r="789">
      <c r="A789" s="3">
        <v>788.0</v>
      </c>
      <c r="B789" s="4" t="str">
        <f>IFERROR(__xludf.DUMMYFUNCTION("SPLIT(IMPORTRANGE!B789:B10788,"";"",0,1)"),"C")</f>
        <v>C</v>
      </c>
      <c r="C789" s="4" t="str">
        <f>IFERROR(__xludf.DUMMYFUNCTION("""COMPUTED_VALUE"""),"C++")</f>
        <v>C++</v>
      </c>
      <c r="D789" s="4" t="str">
        <f>IFERROR(__xludf.DUMMYFUNCTION("""COMPUTED_VALUE"""),"Python")</f>
        <v>Python</v>
      </c>
    </row>
    <row r="790">
      <c r="A790" s="3">
        <v>789.0</v>
      </c>
      <c r="B790" s="4" t="str">
        <f>IFERROR(__xludf.DUMMYFUNCTION("SPLIT(IMPORTRANGE!B790:B10789,"";"",0,1)"),"JavaScript")</f>
        <v>JavaScript</v>
      </c>
      <c r="C790" s="4" t="str">
        <f>IFERROR(__xludf.DUMMYFUNCTION("""COMPUTED_VALUE"""),"PHP")</f>
        <v>PHP</v>
      </c>
      <c r="D790" s="4" t="str">
        <f>IFERROR(__xludf.DUMMYFUNCTION("""COMPUTED_VALUE"""),"SQL")</f>
        <v>SQL</v>
      </c>
    </row>
    <row r="791">
      <c r="A791" s="3">
        <v>790.0</v>
      </c>
      <c r="B791" s="4" t="str">
        <f>IFERROR(__xludf.DUMMYFUNCTION("SPLIT(IMPORTRANGE!B791:B10790,"";"",0,1)"),"HTML/CSS")</f>
        <v>HTML/CSS</v>
      </c>
      <c r="C791" s="4" t="str">
        <f>IFERROR(__xludf.DUMMYFUNCTION("""COMPUTED_VALUE"""),"Java")</f>
        <v>Java</v>
      </c>
      <c r="D791" s="4" t="str">
        <f>IFERROR(__xludf.DUMMYFUNCTION("""COMPUTED_VALUE"""),"JavaScript")</f>
        <v>JavaScript</v>
      </c>
      <c r="E791" s="4" t="str">
        <f>IFERROR(__xludf.DUMMYFUNCTION("""COMPUTED_VALUE"""),"SQL")</f>
        <v>SQL</v>
      </c>
    </row>
    <row r="792">
      <c r="A792" s="3">
        <v>791.0</v>
      </c>
      <c r="B792" s="4" t="str">
        <f>IFERROR(__xludf.DUMMYFUNCTION("SPLIT(IMPORTRANGE!B792:B10791,"";"",0,1)"),"Bash/Shell/PowerShell")</f>
        <v>Bash/Shell/PowerShell</v>
      </c>
      <c r="C792" s="4" t="str">
        <f>IFERROR(__xludf.DUMMYFUNCTION("""COMPUTED_VALUE"""),"C#")</f>
        <v>C#</v>
      </c>
      <c r="D792" s="4" t="str">
        <f>IFERROR(__xludf.DUMMYFUNCTION("""COMPUTED_VALUE"""),"HTML/CSS")</f>
        <v>HTML/CSS</v>
      </c>
      <c r="E792" s="4" t="str">
        <f>IFERROR(__xludf.DUMMYFUNCTION("""COMPUTED_VALUE"""),"JavaScript")</f>
        <v>JavaScript</v>
      </c>
      <c r="F792" s="4" t="str">
        <f>IFERROR(__xludf.DUMMYFUNCTION("""COMPUTED_VALUE"""),"PHP")</f>
        <v>PHP</v>
      </c>
      <c r="G792" s="4" t="str">
        <f>IFERROR(__xludf.DUMMYFUNCTION("""COMPUTED_VALUE"""),"SQL")</f>
        <v>SQL</v>
      </c>
    </row>
    <row r="793">
      <c r="A793" s="3">
        <v>792.0</v>
      </c>
      <c r="B793" s="4" t="str">
        <f>IFERROR(__xludf.DUMMYFUNCTION("SPLIT(IMPORTRANGE!B793:B10792,"";"",0,1)"),"Assembly")</f>
        <v>Assembly</v>
      </c>
      <c r="C793" s="4" t="str">
        <f>IFERROR(__xludf.DUMMYFUNCTION("""COMPUTED_VALUE"""),"Bash/Shell/PowerShell")</f>
        <v>Bash/Shell/PowerShell</v>
      </c>
      <c r="D793" s="4" t="str">
        <f>IFERROR(__xludf.DUMMYFUNCTION("""COMPUTED_VALUE"""),"C")</f>
        <v>C</v>
      </c>
      <c r="E793" s="4" t="str">
        <f>IFERROR(__xludf.DUMMYFUNCTION("""COMPUTED_VALUE"""),"C++")</f>
        <v>C++</v>
      </c>
      <c r="F793" s="4" t="str">
        <f>IFERROR(__xludf.DUMMYFUNCTION("""COMPUTED_VALUE"""),"Java")</f>
        <v>Java</v>
      </c>
      <c r="G793" s="4" t="str">
        <f>IFERROR(__xludf.DUMMYFUNCTION("""COMPUTED_VALUE"""),"JavaScript")</f>
        <v>JavaScript</v>
      </c>
      <c r="H793" s="4" t="str">
        <f>IFERROR(__xludf.DUMMYFUNCTION("""COMPUTED_VALUE"""),"Python")</f>
        <v>Python</v>
      </c>
      <c r="I793" s="4" t="str">
        <f>IFERROR(__xludf.DUMMYFUNCTION("""COMPUTED_VALUE"""),"SQL")</f>
        <v>SQL</v>
      </c>
    </row>
    <row r="794">
      <c r="A794" s="3">
        <v>793.0</v>
      </c>
      <c r="B794" s="4" t="str">
        <f>IFERROR(__xludf.DUMMYFUNCTION("SPLIT(IMPORTRANGE!B794:B10793,"";"",0,1)"),"Bash/Shell/PowerShell")</f>
        <v>Bash/Shell/PowerShell</v>
      </c>
      <c r="C794" s="4" t="str">
        <f>IFERROR(__xludf.DUMMYFUNCTION("""COMPUTED_VALUE"""),"HTML/CSS")</f>
        <v>HTML/CSS</v>
      </c>
      <c r="D794" s="4" t="str">
        <f>IFERROR(__xludf.DUMMYFUNCTION("""COMPUTED_VALUE"""),"JavaScript")</f>
        <v>JavaScript</v>
      </c>
      <c r="E794" s="4" t="str">
        <f>IFERROR(__xludf.DUMMYFUNCTION("""COMPUTED_VALUE"""),"PHP")</f>
        <v>PHP</v>
      </c>
    </row>
    <row r="795">
      <c r="A795" s="3">
        <v>794.0</v>
      </c>
      <c r="B795" s="4" t="str">
        <f>IFERROR(__xludf.DUMMYFUNCTION("SPLIT(IMPORTRANGE!B795:B10794,"";"",0,1)"),"Java")</f>
        <v>Java</v>
      </c>
      <c r="C795" s="4" t="str">
        <f>IFERROR(__xludf.DUMMYFUNCTION("""COMPUTED_VALUE"""),"JavaScript")</f>
        <v>JavaScript</v>
      </c>
    </row>
    <row r="796">
      <c r="A796" s="3">
        <v>795.0</v>
      </c>
      <c r="B796" s="4" t="str">
        <f>IFERROR(__xludf.DUMMYFUNCTION("SPLIT(IMPORTRANGE!B796:B10795,"";"",0,1)"),"Python")</f>
        <v>Python</v>
      </c>
      <c r="C796" s="4" t="str">
        <f>IFERROR(__xludf.DUMMYFUNCTION("""COMPUTED_VALUE"""),"SQL")</f>
        <v>SQL</v>
      </c>
    </row>
    <row r="797">
      <c r="A797" s="3">
        <v>796.0</v>
      </c>
      <c r="B797" s="4" t="str">
        <f>IFERROR(__xludf.DUMMYFUNCTION("SPLIT(IMPORTRANGE!B797:B10796,"";"",0,1)"),"Bash/Shell/PowerShell")</f>
        <v>Bash/Shell/PowerShell</v>
      </c>
      <c r="C797" s="4" t="str">
        <f>IFERROR(__xludf.DUMMYFUNCTION("""COMPUTED_VALUE"""),"C++")</f>
        <v>C++</v>
      </c>
      <c r="D797" s="4" t="str">
        <f>IFERROR(__xludf.DUMMYFUNCTION("""COMPUTED_VALUE"""),"JavaScript")</f>
        <v>JavaScript</v>
      </c>
    </row>
    <row r="798">
      <c r="A798" s="3">
        <v>797.0</v>
      </c>
      <c r="B798" s="4" t="str">
        <f>IFERROR(__xludf.DUMMYFUNCTION("SPLIT(IMPORTRANGE!B798:B10797,"";"",0,1)"),"HTML/CSS")</f>
        <v>HTML/CSS</v>
      </c>
      <c r="C798" s="4" t="str">
        <f>IFERROR(__xludf.DUMMYFUNCTION("""COMPUTED_VALUE"""),"Java")</f>
        <v>Java</v>
      </c>
      <c r="D798" s="4" t="str">
        <f>IFERROR(__xludf.DUMMYFUNCTION("""COMPUTED_VALUE"""),"JavaScript")</f>
        <v>JavaScript</v>
      </c>
      <c r="E798" s="4" t="str">
        <f>IFERROR(__xludf.DUMMYFUNCTION("""COMPUTED_VALUE"""),"SQL")</f>
        <v>SQL</v>
      </c>
    </row>
    <row r="799">
      <c r="A799" s="3">
        <v>798.0</v>
      </c>
      <c r="B799" s="4" t="str">
        <f>IFERROR(__xludf.DUMMYFUNCTION("SPLIT(IMPORTRANGE!B799:B10798,"";"",0,1)"),"HTML/CSS")</f>
        <v>HTML/CSS</v>
      </c>
      <c r="C799" s="4" t="str">
        <f>IFERROR(__xludf.DUMMYFUNCTION("""COMPUTED_VALUE"""),"Java")</f>
        <v>Java</v>
      </c>
      <c r="D799" s="4" t="str">
        <f>IFERROR(__xludf.DUMMYFUNCTION("""COMPUTED_VALUE"""),"JavaScript")</f>
        <v>JavaScript</v>
      </c>
      <c r="E799" s="4" t="str">
        <f>IFERROR(__xludf.DUMMYFUNCTION("""COMPUTED_VALUE"""),"Kotlin")</f>
        <v>Kotlin</v>
      </c>
      <c r="F799" s="4" t="str">
        <f>IFERROR(__xludf.DUMMYFUNCTION("""COMPUTED_VALUE"""),"Python")</f>
        <v>Python</v>
      </c>
    </row>
    <row r="800">
      <c r="A800" s="3">
        <v>799.0</v>
      </c>
      <c r="B800" s="4" t="str">
        <f>IFERROR(__xludf.DUMMYFUNCTION("SPLIT(IMPORTRANGE!B800:B10799,"";"",0,1)"),"Bash/Shell/PowerShell")</f>
        <v>Bash/Shell/PowerShell</v>
      </c>
      <c r="C800" s="4" t="str">
        <f>IFERROR(__xludf.DUMMYFUNCTION("""COMPUTED_VALUE"""),"C")</f>
        <v>C</v>
      </c>
      <c r="D800" s="4" t="str">
        <f>IFERROR(__xludf.DUMMYFUNCTION("""COMPUTED_VALUE"""),"C++")</f>
        <v>C++</v>
      </c>
      <c r="E800" s="4" t="str">
        <f>IFERROR(__xludf.DUMMYFUNCTION("""COMPUTED_VALUE"""),"C#")</f>
        <v>C#</v>
      </c>
      <c r="F800" s="4" t="str">
        <f>IFERROR(__xludf.DUMMYFUNCTION("""COMPUTED_VALUE"""),"JavaScript")</f>
        <v>JavaScript</v>
      </c>
    </row>
    <row r="801">
      <c r="A801" s="3">
        <v>800.0</v>
      </c>
      <c r="B801" s="4" t="str">
        <f>IFERROR(__xludf.DUMMYFUNCTION("SPLIT(IMPORTRANGE!B801:B10800,"";"",0,1)"),"C#")</f>
        <v>C#</v>
      </c>
      <c r="C801" s="4" t="str">
        <f>IFERROR(__xludf.DUMMYFUNCTION("""COMPUTED_VALUE"""),"HTML/CSS")</f>
        <v>HTML/CSS</v>
      </c>
      <c r="D801" s="4" t="str">
        <f>IFERROR(__xludf.DUMMYFUNCTION("""COMPUTED_VALUE"""),"JavaScript")</f>
        <v>JavaScript</v>
      </c>
      <c r="E801" s="4" t="str">
        <f>IFERROR(__xludf.DUMMYFUNCTION("""COMPUTED_VALUE"""),"SQL")</f>
        <v>SQL</v>
      </c>
      <c r="F801" s="4" t="str">
        <f>IFERROR(__xludf.DUMMYFUNCTION("""COMPUTED_VALUE"""),"TypeScript")</f>
        <v>TypeScript</v>
      </c>
    </row>
    <row r="802">
      <c r="A802" s="3">
        <v>801.0</v>
      </c>
      <c r="B802" s="4" t="str">
        <f>IFERROR(__xludf.DUMMYFUNCTION("SPLIT(IMPORTRANGE!B802:B10801,"";"",0,1)"),"HTML/CSS")</f>
        <v>HTML/CSS</v>
      </c>
      <c r="C802" s="4" t="str">
        <f>IFERROR(__xludf.DUMMYFUNCTION("""COMPUTED_VALUE"""),"Java")</f>
        <v>Java</v>
      </c>
    </row>
    <row r="803">
      <c r="A803" s="3">
        <v>802.0</v>
      </c>
      <c r="B803" s="4" t="str">
        <f>IFERROR(__xludf.DUMMYFUNCTION("SPLIT(IMPORTRANGE!B803:B10802,"";"",0,1)"),"Bash/Shell/PowerShell")</f>
        <v>Bash/Shell/PowerShell</v>
      </c>
      <c r="C803" s="4" t="str">
        <f>IFERROR(__xludf.DUMMYFUNCTION("""COMPUTED_VALUE"""),"C#")</f>
        <v>C#</v>
      </c>
      <c r="D803" s="4" t="str">
        <f>IFERROR(__xludf.DUMMYFUNCTION("""COMPUTED_VALUE"""),"JavaScript")</f>
        <v>JavaScript</v>
      </c>
      <c r="E803" s="4" t="str">
        <f>IFERROR(__xludf.DUMMYFUNCTION("""COMPUTED_VALUE"""),"SQL")</f>
        <v>SQL</v>
      </c>
      <c r="F803" s="4" t="str">
        <f>IFERROR(__xludf.DUMMYFUNCTION("""COMPUTED_VALUE"""),"Other(s):")</f>
        <v>Other(s):</v>
      </c>
    </row>
    <row r="804">
      <c r="A804" s="3">
        <v>803.0</v>
      </c>
      <c r="B804" s="4" t="str">
        <f>IFERROR(__xludf.DUMMYFUNCTION("SPLIT(IMPORTRANGE!B804:B10803,"";"",0,1)"),"HTML/CSS")</f>
        <v>HTML/CSS</v>
      </c>
      <c r="C804" s="4" t="str">
        <f>IFERROR(__xludf.DUMMYFUNCTION("""COMPUTED_VALUE"""),"Objective-C")</f>
        <v>Objective-C</v>
      </c>
    </row>
    <row r="805">
      <c r="A805" s="3">
        <v>804.0</v>
      </c>
      <c r="B805" s="4" t="str">
        <f>IFERROR(__xludf.DUMMYFUNCTION("SPLIT(IMPORTRANGE!B805:B10804,"";"",0,1)"),"HTML/CSS")</f>
        <v>HTML/CSS</v>
      </c>
      <c r="C805" s="4" t="str">
        <f>IFERROR(__xludf.DUMMYFUNCTION("""COMPUTED_VALUE"""),"JavaScript")</f>
        <v>JavaScript</v>
      </c>
      <c r="D805" s="4" t="str">
        <f>IFERROR(__xludf.DUMMYFUNCTION("""COMPUTED_VALUE"""),"PHP")</f>
        <v>PHP</v>
      </c>
      <c r="E805" s="4" t="str">
        <f>IFERROR(__xludf.DUMMYFUNCTION("""COMPUTED_VALUE"""),"SQL")</f>
        <v>SQL</v>
      </c>
      <c r="F805" s="4" t="str">
        <f>IFERROR(__xludf.DUMMYFUNCTION("""COMPUTED_VALUE"""),"Swift")</f>
        <v>Swift</v>
      </c>
    </row>
    <row r="806">
      <c r="A806" s="3">
        <v>805.0</v>
      </c>
      <c r="B806" s="4" t="str">
        <f>IFERROR(__xludf.DUMMYFUNCTION("SPLIT(IMPORTRANGE!B806:B10805,"";"",0,1)"),"Assembly")</f>
        <v>Assembly</v>
      </c>
      <c r="C806" s="4" t="str">
        <f>IFERROR(__xludf.DUMMYFUNCTION("""COMPUTED_VALUE"""),"Bash/Shell/PowerShell")</f>
        <v>Bash/Shell/PowerShell</v>
      </c>
      <c r="D806" s="4" t="str">
        <f>IFERROR(__xludf.DUMMYFUNCTION("""COMPUTED_VALUE"""),"C")</f>
        <v>C</v>
      </c>
      <c r="E806" s="4" t="str">
        <f>IFERROR(__xludf.DUMMYFUNCTION("""COMPUTED_VALUE"""),"C++")</f>
        <v>C++</v>
      </c>
      <c r="F806" s="4" t="str">
        <f>IFERROR(__xludf.DUMMYFUNCTION("""COMPUTED_VALUE"""),"C#")</f>
        <v>C#</v>
      </c>
      <c r="G806" s="4" t="str">
        <f>IFERROR(__xludf.DUMMYFUNCTION("""COMPUTED_VALUE"""),"Erlang")</f>
        <v>Erlang</v>
      </c>
      <c r="H806" s="4" t="str">
        <f>IFERROR(__xludf.DUMMYFUNCTION("""COMPUTED_VALUE"""),"Go")</f>
        <v>Go</v>
      </c>
      <c r="I806" s="4" t="str">
        <f>IFERROR(__xludf.DUMMYFUNCTION("""COMPUTED_VALUE"""),"HTML/CSS")</f>
        <v>HTML/CSS</v>
      </c>
      <c r="J806" s="4" t="str">
        <f>IFERROR(__xludf.DUMMYFUNCTION("""COMPUTED_VALUE"""),"Java")</f>
        <v>Java</v>
      </c>
      <c r="K806" s="4" t="str">
        <f>IFERROR(__xludf.DUMMYFUNCTION("""COMPUTED_VALUE"""),"JavaScript")</f>
        <v>JavaScript</v>
      </c>
      <c r="L806" s="4" t="str">
        <f>IFERROR(__xludf.DUMMYFUNCTION("""COMPUTED_VALUE"""),"Python")</f>
        <v>Python</v>
      </c>
      <c r="M806" s="4" t="str">
        <f>IFERROR(__xludf.DUMMYFUNCTION("""COMPUTED_VALUE"""),"Ruby")</f>
        <v>Ruby</v>
      </c>
      <c r="N806" s="4" t="str">
        <f>IFERROR(__xludf.DUMMYFUNCTION("""COMPUTED_VALUE"""),"Rust")</f>
        <v>Rust</v>
      </c>
      <c r="O806" s="4" t="str">
        <f>IFERROR(__xludf.DUMMYFUNCTION("""COMPUTED_VALUE"""),"SQL")</f>
        <v>SQL</v>
      </c>
    </row>
    <row r="807">
      <c r="A807" s="3">
        <v>806.0</v>
      </c>
      <c r="B807" s="4" t="str">
        <f>IFERROR(__xludf.DUMMYFUNCTION("SPLIT(IMPORTRANGE!B807:B10806,"";"",0,1)"),"Bash/Shell/PowerShell")</f>
        <v>Bash/Shell/PowerShell</v>
      </c>
      <c r="C807" s="4" t="str">
        <f>IFERROR(__xludf.DUMMYFUNCTION("""COMPUTED_VALUE"""),"C")</f>
        <v>C</v>
      </c>
      <c r="D807" s="4" t="str">
        <f>IFERROR(__xludf.DUMMYFUNCTION("""COMPUTED_VALUE"""),"C++")</f>
        <v>C++</v>
      </c>
      <c r="E807" s="4" t="str">
        <f>IFERROR(__xludf.DUMMYFUNCTION("""COMPUTED_VALUE"""),"HTML/CSS")</f>
        <v>HTML/CSS</v>
      </c>
      <c r="F807" s="4" t="str">
        <f>IFERROR(__xludf.DUMMYFUNCTION("""COMPUTED_VALUE"""),"Java")</f>
        <v>Java</v>
      </c>
      <c r="G807" s="4" t="str">
        <f>IFERROR(__xludf.DUMMYFUNCTION("""COMPUTED_VALUE"""),"JavaScript")</f>
        <v>JavaScript</v>
      </c>
      <c r="H807" s="4" t="str">
        <f>IFERROR(__xludf.DUMMYFUNCTION("""COMPUTED_VALUE"""),"Kotlin")</f>
        <v>Kotlin</v>
      </c>
      <c r="I807" s="4" t="str">
        <f>IFERROR(__xludf.DUMMYFUNCTION("""COMPUTED_VALUE"""),"Python")</f>
        <v>Python</v>
      </c>
      <c r="J807" s="4" t="str">
        <f>IFERROR(__xludf.DUMMYFUNCTION("""COMPUTED_VALUE"""),"SQL")</f>
        <v>SQL</v>
      </c>
      <c r="K807" s="4" t="str">
        <f>IFERROR(__xludf.DUMMYFUNCTION("""COMPUTED_VALUE"""),"TypeScript")</f>
        <v>TypeScript</v>
      </c>
    </row>
    <row r="808">
      <c r="A808" s="3">
        <v>807.0</v>
      </c>
      <c r="B808" s="4" t="str">
        <f>IFERROR(__xludf.DUMMYFUNCTION("SPLIT(IMPORTRANGE!B808:B10807,"";"",0,1)"),"Assembly")</f>
        <v>Assembly</v>
      </c>
      <c r="C808" s="4" t="str">
        <f>IFERROR(__xludf.DUMMYFUNCTION("""COMPUTED_VALUE"""),"C")</f>
        <v>C</v>
      </c>
      <c r="D808" s="4" t="str">
        <f>IFERROR(__xludf.DUMMYFUNCTION("""COMPUTED_VALUE"""),"C++")</f>
        <v>C++</v>
      </c>
      <c r="E808" s="4" t="str">
        <f>IFERROR(__xludf.DUMMYFUNCTION("""COMPUTED_VALUE"""),"C#")</f>
        <v>C#</v>
      </c>
      <c r="F808" s="4" t="str">
        <f>IFERROR(__xludf.DUMMYFUNCTION("""COMPUTED_VALUE"""),"HTML/CSS")</f>
        <v>HTML/CSS</v>
      </c>
      <c r="G808" s="4" t="str">
        <f>IFERROR(__xludf.DUMMYFUNCTION("""COMPUTED_VALUE"""),"Python")</f>
        <v>Python</v>
      </c>
      <c r="H808" s="4" t="str">
        <f>IFERROR(__xludf.DUMMYFUNCTION("""COMPUTED_VALUE"""),"TypeScript")</f>
        <v>TypeScript</v>
      </c>
      <c r="I808" s="4" t="str">
        <f>IFERROR(__xludf.DUMMYFUNCTION("""COMPUTED_VALUE"""),"Other(s):")</f>
        <v>Other(s):</v>
      </c>
    </row>
    <row r="809">
      <c r="A809" s="3">
        <v>808.0</v>
      </c>
      <c r="B809" s="4" t="str">
        <f>IFERROR(__xludf.DUMMYFUNCTION("SPLIT(IMPORTRANGE!B809:B10808,"";"",0,1)"),"Assembly")</f>
        <v>Assembly</v>
      </c>
      <c r="C809" s="4" t="str">
        <f>IFERROR(__xludf.DUMMYFUNCTION("""COMPUTED_VALUE"""),"C++")</f>
        <v>C++</v>
      </c>
      <c r="D809" s="4" t="str">
        <f>IFERROR(__xludf.DUMMYFUNCTION("""COMPUTED_VALUE"""),"HTML/CSS")</f>
        <v>HTML/CSS</v>
      </c>
      <c r="E809" s="4" t="str">
        <f>IFERROR(__xludf.DUMMYFUNCTION("""COMPUTED_VALUE"""),"JavaScript")</f>
        <v>JavaScript</v>
      </c>
      <c r="F809" s="4" t="str">
        <f>IFERROR(__xludf.DUMMYFUNCTION("""COMPUTED_VALUE"""),"Python")</f>
        <v>Python</v>
      </c>
    </row>
    <row r="810">
      <c r="A810" s="3">
        <v>809.0</v>
      </c>
      <c r="B810" s="4" t="str">
        <f>IFERROR(__xludf.DUMMYFUNCTION("SPLIT(IMPORTRANGE!B810:B10809,"";"",0,1)"),"C#")</f>
        <v>C#</v>
      </c>
    </row>
    <row r="811">
      <c r="A811" s="3">
        <v>810.0</v>
      </c>
      <c r="B811" s="4" t="str">
        <f>IFERROR(__xludf.DUMMYFUNCTION("SPLIT(IMPORTRANGE!B811:B10810,"";"",0,1)"),"Bash/Shell/PowerShell")</f>
        <v>Bash/Shell/PowerShell</v>
      </c>
      <c r="C811" s="4" t="str">
        <f>IFERROR(__xludf.DUMMYFUNCTION("""COMPUTED_VALUE"""),"HTML/CSS")</f>
        <v>HTML/CSS</v>
      </c>
      <c r="D811" s="4" t="str">
        <f>IFERROR(__xludf.DUMMYFUNCTION("""COMPUTED_VALUE"""),"JavaScript")</f>
        <v>JavaScript</v>
      </c>
      <c r="E811" s="4" t="str">
        <f>IFERROR(__xludf.DUMMYFUNCTION("""COMPUTED_VALUE"""),"PHP")</f>
        <v>PHP</v>
      </c>
      <c r="F811" s="4" t="str">
        <f>IFERROR(__xludf.DUMMYFUNCTION("""COMPUTED_VALUE"""),"Python")</f>
        <v>Python</v>
      </c>
      <c r="G811" s="4" t="str">
        <f>IFERROR(__xludf.DUMMYFUNCTION("""COMPUTED_VALUE"""),"SQL")</f>
        <v>SQL</v>
      </c>
    </row>
    <row r="812">
      <c r="A812" s="3">
        <v>811.0</v>
      </c>
      <c r="B812" s="4" t="str">
        <f>IFERROR(__xludf.DUMMYFUNCTION("SPLIT(IMPORTRANGE!B812:B10811,"";"",0,1)"),"C#")</f>
        <v>C#</v>
      </c>
      <c r="C812" s="4" t="str">
        <f>IFERROR(__xludf.DUMMYFUNCTION("""COMPUTED_VALUE"""),"HTML/CSS")</f>
        <v>HTML/CSS</v>
      </c>
      <c r="D812" s="4" t="str">
        <f>IFERROR(__xludf.DUMMYFUNCTION("""COMPUTED_VALUE"""),"Java")</f>
        <v>Java</v>
      </c>
      <c r="E812" s="4" t="str">
        <f>IFERROR(__xludf.DUMMYFUNCTION("""COMPUTED_VALUE"""),"JavaScript")</f>
        <v>JavaScript</v>
      </c>
      <c r="F812" s="4" t="str">
        <f>IFERROR(__xludf.DUMMYFUNCTION("""COMPUTED_VALUE"""),"Objective-C")</f>
        <v>Objective-C</v>
      </c>
      <c r="G812" s="4" t="str">
        <f>IFERROR(__xludf.DUMMYFUNCTION("""COMPUTED_VALUE"""),"SQL")</f>
        <v>SQL</v>
      </c>
    </row>
    <row r="813">
      <c r="A813" s="3">
        <v>812.0</v>
      </c>
      <c r="B813" s="4" t="str">
        <f>IFERROR(__xludf.DUMMYFUNCTION("SPLIT(IMPORTRANGE!B813:B10812,"";"",0,1)"),"Python")</f>
        <v>Python</v>
      </c>
    </row>
    <row r="814">
      <c r="A814" s="3">
        <v>813.0</v>
      </c>
      <c r="B814" s="4" t="str">
        <f>IFERROR(__xludf.DUMMYFUNCTION("SPLIT(IMPORTRANGE!B814:B10813,"";"",0,1)"),"Bash/Shell/PowerShell")</f>
        <v>Bash/Shell/PowerShell</v>
      </c>
      <c r="C814" s="4" t="str">
        <f>IFERROR(__xludf.DUMMYFUNCTION("""COMPUTED_VALUE"""),"C++")</f>
        <v>C++</v>
      </c>
      <c r="D814" s="4" t="str">
        <f>IFERROR(__xludf.DUMMYFUNCTION("""COMPUTED_VALUE"""),"Go")</f>
        <v>Go</v>
      </c>
      <c r="E814" s="4" t="str">
        <f>IFERROR(__xludf.DUMMYFUNCTION("""COMPUTED_VALUE"""),"JavaScript")</f>
        <v>JavaScript</v>
      </c>
      <c r="F814" s="4" t="str">
        <f>IFERROR(__xludf.DUMMYFUNCTION("""COMPUTED_VALUE"""),"Python")</f>
        <v>Python</v>
      </c>
      <c r="G814" s="4" t="str">
        <f>IFERROR(__xludf.DUMMYFUNCTION("""COMPUTED_VALUE"""),"Ruby")</f>
        <v>Ruby</v>
      </c>
      <c r="H814" s="4" t="str">
        <f>IFERROR(__xludf.DUMMYFUNCTION("""COMPUTED_VALUE"""),"SQL")</f>
        <v>SQL</v>
      </c>
      <c r="I814" s="4" t="str">
        <f>IFERROR(__xludf.DUMMYFUNCTION("""COMPUTED_VALUE"""),"TypeScript")</f>
        <v>TypeScript</v>
      </c>
      <c r="J814" s="4" t="str">
        <f>IFERROR(__xludf.DUMMYFUNCTION("""COMPUTED_VALUE"""),"Other(s):")</f>
        <v>Other(s):</v>
      </c>
    </row>
    <row r="815">
      <c r="A815" s="3">
        <v>814.0</v>
      </c>
      <c r="B815" s="4" t="str">
        <f>IFERROR(__xludf.DUMMYFUNCTION("SPLIT(IMPORTRANGE!B815:B10814,"";"",0,1)"),"Java")</f>
        <v>Java</v>
      </c>
      <c r="C815" s="4" t="str">
        <f>IFERROR(__xludf.DUMMYFUNCTION("""COMPUTED_VALUE"""),"Python")</f>
        <v>Python</v>
      </c>
      <c r="D815" s="4" t="str">
        <f>IFERROR(__xludf.DUMMYFUNCTION("""COMPUTED_VALUE"""),"R")</f>
        <v>R</v>
      </c>
    </row>
    <row r="816">
      <c r="A816" s="3">
        <v>815.0</v>
      </c>
      <c r="B816" s="4" t="str">
        <f>IFERROR(__xludf.DUMMYFUNCTION("SPLIT(IMPORTRANGE!B816:B10815,"";"",0,1)"),"C")</f>
        <v>C</v>
      </c>
      <c r="C816" s="4" t="str">
        <f>IFERROR(__xludf.DUMMYFUNCTION("""COMPUTED_VALUE"""),"HTML/CSS")</f>
        <v>HTML/CSS</v>
      </c>
      <c r="D816" s="4" t="str">
        <f>IFERROR(__xludf.DUMMYFUNCTION("""COMPUTED_VALUE"""),"Java")</f>
        <v>Java</v>
      </c>
      <c r="E816" s="4" t="str">
        <f>IFERROR(__xludf.DUMMYFUNCTION("""COMPUTED_VALUE"""),"JavaScript")</f>
        <v>JavaScript</v>
      </c>
      <c r="F816" s="4" t="str">
        <f>IFERROR(__xludf.DUMMYFUNCTION("""COMPUTED_VALUE"""),"PHP")</f>
        <v>PHP</v>
      </c>
      <c r="G816" s="4" t="str">
        <f>IFERROR(__xludf.DUMMYFUNCTION("""COMPUTED_VALUE"""),"SQL")</f>
        <v>SQL</v>
      </c>
    </row>
    <row r="817">
      <c r="A817" s="3">
        <v>816.0</v>
      </c>
      <c r="B817" s="4" t="str">
        <f>IFERROR(__xludf.DUMMYFUNCTION("SPLIT(IMPORTRANGE!B817:B10816,"";"",0,1)"),"Bash/Shell/PowerShell")</f>
        <v>Bash/Shell/PowerShell</v>
      </c>
      <c r="C817" s="4" t="str">
        <f>IFERROR(__xludf.DUMMYFUNCTION("""COMPUTED_VALUE"""),"C#")</f>
        <v>C#</v>
      </c>
      <c r="D817" s="4" t="str">
        <f>IFERROR(__xludf.DUMMYFUNCTION("""COMPUTED_VALUE"""),"SQL")</f>
        <v>SQL</v>
      </c>
    </row>
    <row r="818">
      <c r="A818" s="3">
        <v>817.0</v>
      </c>
      <c r="B818" s="4" t="str">
        <f>IFERROR(__xludf.DUMMYFUNCTION("SPLIT(IMPORTRANGE!B818:B10817,"";"",0,1)"),"Java")</f>
        <v>Java</v>
      </c>
      <c r="C818" s="4" t="str">
        <f>IFERROR(__xludf.DUMMYFUNCTION("""COMPUTED_VALUE"""),"JavaScript")</f>
        <v>JavaScript</v>
      </c>
    </row>
    <row r="819">
      <c r="A819" s="3">
        <v>818.0</v>
      </c>
      <c r="B819" s="4" t="str">
        <f>IFERROR(__xludf.DUMMYFUNCTION("SPLIT(IMPORTRANGE!B819:B10818,"";"",0,1)"),"C#")</f>
        <v>C#</v>
      </c>
      <c r="C819" s="4" t="str">
        <f>IFERROR(__xludf.DUMMYFUNCTION("""COMPUTED_VALUE"""),"HTML/CSS")</f>
        <v>HTML/CSS</v>
      </c>
      <c r="D819" s="4" t="str">
        <f>IFERROR(__xludf.DUMMYFUNCTION("""COMPUTED_VALUE"""),"Java")</f>
        <v>Java</v>
      </c>
      <c r="E819" s="4" t="str">
        <f>IFERROR(__xludf.DUMMYFUNCTION("""COMPUTED_VALUE"""),"JavaScript")</f>
        <v>JavaScript</v>
      </c>
      <c r="F819" s="4" t="str">
        <f>IFERROR(__xludf.DUMMYFUNCTION("""COMPUTED_VALUE"""),"PHP")</f>
        <v>PHP</v>
      </c>
      <c r="G819" s="4" t="str">
        <f>IFERROR(__xludf.DUMMYFUNCTION("""COMPUTED_VALUE"""),"Scala")</f>
        <v>Scala</v>
      </c>
    </row>
    <row r="820">
      <c r="A820" s="3">
        <v>819.0</v>
      </c>
      <c r="B820" s="4" t="str">
        <f>IFERROR(__xludf.DUMMYFUNCTION("SPLIT(IMPORTRANGE!B820:B10819,"";"",0,1)"),"C")</f>
        <v>C</v>
      </c>
      <c r="C820" s="4" t="str">
        <f>IFERROR(__xludf.DUMMYFUNCTION("""COMPUTED_VALUE"""),"C++")</f>
        <v>C++</v>
      </c>
      <c r="D820" s="4" t="str">
        <f>IFERROR(__xludf.DUMMYFUNCTION("""COMPUTED_VALUE"""),"JavaScript")</f>
        <v>JavaScript</v>
      </c>
    </row>
    <row r="821">
      <c r="A821" s="3">
        <v>820.0</v>
      </c>
      <c r="B821" s="4" t="str">
        <f>IFERROR(__xludf.DUMMYFUNCTION("SPLIT(IMPORTRANGE!B821:B10820,"";"",0,1)"),"C")</f>
        <v>C</v>
      </c>
      <c r="C821" s="4" t="str">
        <f>IFERROR(__xludf.DUMMYFUNCTION("""COMPUTED_VALUE"""),"C#")</f>
        <v>C#</v>
      </c>
      <c r="D821" s="4" t="str">
        <f>IFERROR(__xludf.DUMMYFUNCTION("""COMPUTED_VALUE"""),"Java")</f>
        <v>Java</v>
      </c>
      <c r="E821" s="4" t="str">
        <f>IFERROR(__xludf.DUMMYFUNCTION("""COMPUTED_VALUE"""),"Kotlin")</f>
        <v>Kotlin</v>
      </c>
      <c r="F821" s="4" t="str">
        <f>IFERROR(__xludf.DUMMYFUNCTION("""COMPUTED_VALUE"""),"PHP")</f>
        <v>PHP</v>
      </c>
      <c r="G821" s="4" t="str">
        <f>IFERROR(__xludf.DUMMYFUNCTION("""COMPUTED_VALUE"""),"Python")</f>
        <v>Python</v>
      </c>
      <c r="H821" s="4" t="str">
        <f>IFERROR(__xludf.DUMMYFUNCTION("""COMPUTED_VALUE"""),"SQL")</f>
        <v>SQL</v>
      </c>
    </row>
    <row r="822">
      <c r="A822" s="3">
        <v>821.0</v>
      </c>
      <c r="B822" s="4" t="str">
        <f>IFERROR(__xludf.DUMMYFUNCTION("SPLIT(IMPORTRANGE!B822:B10821,"";"",0,1)"),"Other(s):")</f>
        <v>Other(s):</v>
      </c>
    </row>
    <row r="823">
      <c r="A823" s="3">
        <v>822.0</v>
      </c>
      <c r="B823" s="4" t="str">
        <f>IFERROR(__xludf.DUMMYFUNCTION("SPLIT(IMPORTRANGE!B823:B10822,"";"",0,1)"),"HTML/CSS")</f>
        <v>HTML/CSS</v>
      </c>
      <c r="C823" s="4" t="str">
        <f>IFERROR(__xludf.DUMMYFUNCTION("""COMPUTED_VALUE"""),"JavaScript")</f>
        <v>JavaScript</v>
      </c>
      <c r="D823" s="4" t="str">
        <f>IFERROR(__xludf.DUMMYFUNCTION("""COMPUTED_VALUE"""),"PHP")</f>
        <v>PHP</v>
      </c>
      <c r="E823" s="4" t="str">
        <f>IFERROR(__xludf.DUMMYFUNCTION("""COMPUTED_VALUE"""),"SQL")</f>
        <v>SQL</v>
      </c>
    </row>
    <row r="824">
      <c r="A824" s="3">
        <v>823.0</v>
      </c>
      <c r="B824" s="4" t="str">
        <f>IFERROR(__xludf.DUMMYFUNCTION("SPLIT(IMPORTRANGE!B824:B10823,"";"",0,1)"),"Bash/Shell/PowerShell")</f>
        <v>Bash/Shell/PowerShell</v>
      </c>
      <c r="C824" s="4" t="str">
        <f>IFERROR(__xludf.DUMMYFUNCTION("""COMPUTED_VALUE"""),"Java")</f>
        <v>Java</v>
      </c>
      <c r="D824" s="4" t="str">
        <f>IFERROR(__xludf.DUMMYFUNCTION("""COMPUTED_VALUE"""),"Python")</f>
        <v>Python</v>
      </c>
      <c r="E824" s="4" t="str">
        <f>IFERROR(__xludf.DUMMYFUNCTION("""COMPUTED_VALUE"""),"Ruby")</f>
        <v>Ruby</v>
      </c>
      <c r="F824" s="4" t="str">
        <f>IFERROR(__xludf.DUMMYFUNCTION("""COMPUTED_VALUE"""),"SQL")</f>
        <v>SQL</v>
      </c>
    </row>
    <row r="825">
      <c r="A825" s="3">
        <v>824.0</v>
      </c>
      <c r="B825" s="4" t="str">
        <f>IFERROR(__xludf.DUMMYFUNCTION("SPLIT(IMPORTRANGE!B825:B10824,"";"",0,1)"),"Bash/Shell/PowerShell")</f>
        <v>Bash/Shell/PowerShell</v>
      </c>
      <c r="C825" s="4" t="str">
        <f>IFERROR(__xludf.DUMMYFUNCTION("""COMPUTED_VALUE"""),"HTML/CSS")</f>
        <v>HTML/CSS</v>
      </c>
      <c r="D825" s="4" t="str">
        <f>IFERROR(__xludf.DUMMYFUNCTION("""COMPUTED_VALUE"""),"Java")</f>
        <v>Java</v>
      </c>
      <c r="E825" s="4" t="str">
        <f>IFERROR(__xludf.DUMMYFUNCTION("""COMPUTED_VALUE"""),"JavaScript")</f>
        <v>JavaScript</v>
      </c>
      <c r="F825" s="4" t="str">
        <f>IFERROR(__xludf.DUMMYFUNCTION("""COMPUTED_VALUE"""),"TypeScript")</f>
        <v>TypeScript</v>
      </c>
    </row>
    <row r="826">
      <c r="A826" s="3">
        <v>825.0</v>
      </c>
      <c r="B826" s="4" t="str">
        <f>IFERROR(__xludf.DUMMYFUNCTION("SPLIT(IMPORTRANGE!B826:B10825,"";"",0,1)"),"Java")</f>
        <v>Java</v>
      </c>
      <c r="C826" s="4" t="str">
        <f>IFERROR(__xludf.DUMMYFUNCTION("""COMPUTED_VALUE"""),"PHP")</f>
        <v>PHP</v>
      </c>
    </row>
    <row r="827">
      <c r="A827" s="3">
        <v>826.0</v>
      </c>
      <c r="B827" s="4" t="str">
        <f>IFERROR(__xludf.DUMMYFUNCTION("SPLIT(IMPORTRANGE!B827:B10826,"";"",0,1)"),"Java")</f>
        <v>Java</v>
      </c>
      <c r="C827" s="4" t="str">
        <f>IFERROR(__xludf.DUMMYFUNCTION("""COMPUTED_VALUE"""),"Python")</f>
        <v>Python</v>
      </c>
    </row>
    <row r="828">
      <c r="A828" s="3">
        <v>827.0</v>
      </c>
      <c r="B828" s="4" t="str">
        <f>IFERROR(__xludf.DUMMYFUNCTION("SPLIT(IMPORTRANGE!B828:B10827,"";"",0,1)"),"C")</f>
        <v>C</v>
      </c>
    </row>
    <row r="829">
      <c r="A829" s="3">
        <v>828.0</v>
      </c>
      <c r="B829" s="4" t="str">
        <f>IFERROR(__xludf.DUMMYFUNCTION("SPLIT(IMPORTRANGE!B829:B10828,"";"",0,1)"),"Go")</f>
        <v>Go</v>
      </c>
      <c r="C829" s="4" t="str">
        <f>IFERROR(__xludf.DUMMYFUNCTION("""COMPUTED_VALUE"""),"HTML/CSS")</f>
        <v>HTML/CSS</v>
      </c>
      <c r="D829" s="4" t="str">
        <f>IFERROR(__xludf.DUMMYFUNCTION("""COMPUTED_VALUE"""),"JavaScript")</f>
        <v>JavaScript</v>
      </c>
      <c r="E829" s="4" t="str">
        <f>IFERROR(__xludf.DUMMYFUNCTION("""COMPUTED_VALUE"""),"Ruby")</f>
        <v>Ruby</v>
      </c>
      <c r="F829" s="4" t="str">
        <f>IFERROR(__xludf.DUMMYFUNCTION("""COMPUTED_VALUE"""),"SQL")</f>
        <v>SQL</v>
      </c>
      <c r="G829" s="4" t="str">
        <f>IFERROR(__xludf.DUMMYFUNCTION("""COMPUTED_VALUE"""),"TypeScript")</f>
        <v>TypeScript</v>
      </c>
    </row>
    <row r="830">
      <c r="A830" s="3">
        <v>829.0</v>
      </c>
      <c r="B830" s="4" t="str">
        <f>IFERROR(__xludf.DUMMYFUNCTION("SPLIT(IMPORTRANGE!B830:B10829,"";"",0,1)"),"Bash/Shell/PowerShell")</f>
        <v>Bash/Shell/PowerShell</v>
      </c>
      <c r="C830" s="4" t="str">
        <f>IFERROR(__xludf.DUMMYFUNCTION("""COMPUTED_VALUE"""),"Go")</f>
        <v>Go</v>
      </c>
      <c r="D830" s="4" t="str">
        <f>IFERROR(__xludf.DUMMYFUNCTION("""COMPUTED_VALUE"""),"HTML/CSS")</f>
        <v>HTML/CSS</v>
      </c>
      <c r="E830" s="4" t="str">
        <f>IFERROR(__xludf.DUMMYFUNCTION("""COMPUTED_VALUE"""),"Java")</f>
        <v>Java</v>
      </c>
      <c r="F830" s="4" t="str">
        <f>IFERROR(__xludf.DUMMYFUNCTION("""COMPUTED_VALUE"""),"JavaScript")</f>
        <v>JavaScript</v>
      </c>
      <c r="G830" s="4" t="str">
        <f>IFERROR(__xludf.DUMMYFUNCTION("""COMPUTED_VALUE"""),"Python")</f>
        <v>Python</v>
      </c>
    </row>
    <row r="831">
      <c r="A831" s="3">
        <v>830.0</v>
      </c>
      <c r="B831" s="4" t="str">
        <f>IFERROR(__xludf.DUMMYFUNCTION("SPLIT(IMPORTRANGE!B831:B10830,"";"",0,1)"),"Bash/Shell/PowerShell")</f>
        <v>Bash/Shell/PowerShell</v>
      </c>
      <c r="C831" s="4" t="str">
        <f>IFERROR(__xludf.DUMMYFUNCTION("""COMPUTED_VALUE"""),"C#")</f>
        <v>C#</v>
      </c>
      <c r="D831" s="4" t="str">
        <f>IFERROR(__xludf.DUMMYFUNCTION("""COMPUTED_VALUE"""),"HTML/CSS")</f>
        <v>HTML/CSS</v>
      </c>
      <c r="E831" s="4" t="str">
        <f>IFERROR(__xludf.DUMMYFUNCTION("""COMPUTED_VALUE"""),"JavaScript")</f>
        <v>JavaScript</v>
      </c>
      <c r="F831" s="4" t="str">
        <f>IFERROR(__xludf.DUMMYFUNCTION("""COMPUTED_VALUE"""),"PHP")</f>
        <v>PHP</v>
      </c>
      <c r="G831" s="4" t="str">
        <f>IFERROR(__xludf.DUMMYFUNCTION("""COMPUTED_VALUE"""),"SQL")</f>
        <v>SQL</v>
      </c>
    </row>
    <row r="832">
      <c r="A832" s="3">
        <v>831.0</v>
      </c>
      <c r="B832" s="4" t="str">
        <f>IFERROR(__xludf.DUMMYFUNCTION("SPLIT(IMPORTRANGE!B832:B10831,"";"",0,1)"),"HTML/CSS")</f>
        <v>HTML/CSS</v>
      </c>
      <c r="C832" s="4" t="str">
        <f>IFERROR(__xludf.DUMMYFUNCTION("""COMPUTED_VALUE"""),"Java")</f>
        <v>Java</v>
      </c>
      <c r="D832" s="4" t="str">
        <f>IFERROR(__xludf.DUMMYFUNCTION("""COMPUTED_VALUE"""),"JavaScript")</f>
        <v>JavaScript</v>
      </c>
      <c r="E832" s="4" t="str">
        <f>IFERROR(__xludf.DUMMYFUNCTION("""COMPUTED_VALUE"""),"Ruby")</f>
        <v>Ruby</v>
      </c>
    </row>
    <row r="833">
      <c r="A833" s="3">
        <v>832.0</v>
      </c>
      <c r="B833" s="4" t="str">
        <f>IFERROR(__xludf.DUMMYFUNCTION("SPLIT(IMPORTRANGE!B833:B10832,"";"",0,1)"),"Bash/Shell/PowerShell")</f>
        <v>Bash/Shell/PowerShell</v>
      </c>
      <c r="C833" s="4" t="str">
        <f>IFERROR(__xludf.DUMMYFUNCTION("""COMPUTED_VALUE"""),"C#")</f>
        <v>C#</v>
      </c>
      <c r="D833" s="4" t="str">
        <f>IFERROR(__xludf.DUMMYFUNCTION("""COMPUTED_VALUE"""),"HTML/CSS")</f>
        <v>HTML/CSS</v>
      </c>
      <c r="E833" s="4" t="str">
        <f>IFERROR(__xludf.DUMMYFUNCTION("""COMPUTED_VALUE"""),"JavaScript")</f>
        <v>JavaScript</v>
      </c>
    </row>
    <row r="834">
      <c r="A834" s="3">
        <v>833.0</v>
      </c>
      <c r="B834" s="4" t="str">
        <f>IFERROR(__xludf.DUMMYFUNCTION("SPLIT(IMPORTRANGE!B834:B10833,"";"",0,1)"),"Bash/Shell/PowerShell")</f>
        <v>Bash/Shell/PowerShell</v>
      </c>
      <c r="C834" s="4" t="str">
        <f>IFERROR(__xludf.DUMMYFUNCTION("""COMPUTED_VALUE"""),"C++")</f>
        <v>C++</v>
      </c>
      <c r="D834" s="4" t="str">
        <f>IFERROR(__xludf.DUMMYFUNCTION("""COMPUTED_VALUE"""),"HTML/CSS")</f>
        <v>HTML/CSS</v>
      </c>
      <c r="E834" s="4" t="str">
        <f>IFERROR(__xludf.DUMMYFUNCTION("""COMPUTED_VALUE"""),"JavaScript")</f>
        <v>JavaScript</v>
      </c>
      <c r="F834" s="4" t="str">
        <f>IFERROR(__xludf.DUMMYFUNCTION("""COMPUTED_VALUE"""),"Python")</f>
        <v>Python</v>
      </c>
    </row>
    <row r="835">
      <c r="A835" s="3">
        <v>834.0</v>
      </c>
      <c r="B835" s="4" t="str">
        <f>IFERROR(__xludf.DUMMYFUNCTION("SPLIT(IMPORTRANGE!B835:B10834,"";"",0,1)"),"C")</f>
        <v>C</v>
      </c>
      <c r="C835" s="4" t="str">
        <f>IFERROR(__xludf.DUMMYFUNCTION("""COMPUTED_VALUE"""),"Java")</f>
        <v>Java</v>
      </c>
      <c r="D835" s="4" t="str">
        <f>IFERROR(__xludf.DUMMYFUNCTION("""COMPUTED_VALUE"""),"Python")</f>
        <v>Python</v>
      </c>
      <c r="E835" s="4" t="str">
        <f>IFERROR(__xludf.DUMMYFUNCTION("""COMPUTED_VALUE"""),"SQL")</f>
        <v>SQL</v>
      </c>
    </row>
    <row r="836">
      <c r="A836" s="3">
        <v>835.0</v>
      </c>
      <c r="B836" s="4" t="str">
        <f>IFERROR(__xludf.DUMMYFUNCTION("SPLIT(IMPORTRANGE!B836:B10835,"";"",0,1)"),"HTML/CSS")</f>
        <v>HTML/CSS</v>
      </c>
      <c r="C836" s="4" t="str">
        <f>IFERROR(__xludf.DUMMYFUNCTION("""COMPUTED_VALUE"""),"JavaScript")</f>
        <v>JavaScript</v>
      </c>
      <c r="D836" s="4" t="str">
        <f>IFERROR(__xludf.DUMMYFUNCTION("""COMPUTED_VALUE"""),"PHP")</f>
        <v>PHP</v>
      </c>
      <c r="E836" s="4" t="str">
        <f>IFERROR(__xludf.DUMMYFUNCTION("""COMPUTED_VALUE"""),"SQL")</f>
        <v>SQL</v>
      </c>
    </row>
    <row r="837">
      <c r="A837" s="3">
        <v>836.0</v>
      </c>
      <c r="B837" s="4" t="str">
        <f>IFERROR(__xludf.DUMMYFUNCTION("SPLIT(IMPORTRANGE!B837:B10836,"";"",0,1)"),"Bash/Shell/PowerShell")</f>
        <v>Bash/Shell/PowerShell</v>
      </c>
      <c r="C837" s="4" t="str">
        <f>IFERROR(__xludf.DUMMYFUNCTION("""COMPUTED_VALUE"""),"C")</f>
        <v>C</v>
      </c>
      <c r="D837" s="4" t="str">
        <f>IFERROR(__xludf.DUMMYFUNCTION("""COMPUTED_VALUE"""),"HTML/CSS")</f>
        <v>HTML/CSS</v>
      </c>
      <c r="E837" s="4" t="str">
        <f>IFERROR(__xludf.DUMMYFUNCTION("""COMPUTED_VALUE"""),"JavaScript")</f>
        <v>JavaScript</v>
      </c>
    </row>
    <row r="838">
      <c r="A838" s="3">
        <v>837.0</v>
      </c>
      <c r="B838" s="4" t="str">
        <f>IFERROR(__xludf.DUMMYFUNCTION("SPLIT(IMPORTRANGE!B838:B10837,"";"",0,1)"),"Bash/Shell/PowerShell")</f>
        <v>Bash/Shell/PowerShell</v>
      </c>
      <c r="C838" s="4" t="str">
        <f>IFERROR(__xludf.DUMMYFUNCTION("""COMPUTED_VALUE"""),"Java")</f>
        <v>Java</v>
      </c>
      <c r="D838" s="4" t="str">
        <f>IFERROR(__xludf.DUMMYFUNCTION("""COMPUTED_VALUE"""),"JavaScript")</f>
        <v>JavaScript</v>
      </c>
      <c r="E838" s="4" t="str">
        <f>IFERROR(__xludf.DUMMYFUNCTION("""COMPUTED_VALUE"""),"Python")</f>
        <v>Python</v>
      </c>
      <c r="F838" s="4" t="str">
        <f>IFERROR(__xludf.DUMMYFUNCTION("""COMPUTED_VALUE"""),"TypeScript")</f>
        <v>TypeScript</v>
      </c>
    </row>
    <row r="839">
      <c r="A839" s="3">
        <v>838.0</v>
      </c>
      <c r="B839" s="4" t="str">
        <f>IFERROR(__xludf.DUMMYFUNCTION("SPLIT(IMPORTRANGE!B839:B10838,"";"",0,1)"),"Python")</f>
        <v>Python</v>
      </c>
      <c r="C839" s="4" t="str">
        <f>IFERROR(__xludf.DUMMYFUNCTION("""COMPUTED_VALUE"""),"R")</f>
        <v>R</v>
      </c>
      <c r="D839" s="4" t="str">
        <f>IFERROR(__xludf.DUMMYFUNCTION("""COMPUTED_VALUE"""),"Other(s):")</f>
        <v>Other(s):</v>
      </c>
    </row>
    <row r="840">
      <c r="A840" s="3">
        <v>839.0</v>
      </c>
      <c r="B840" s="4" t="str">
        <f>IFERROR(__xludf.DUMMYFUNCTION("SPLIT(IMPORTRANGE!B840:B10839,"";"",0,1)"),"Java")</f>
        <v>Java</v>
      </c>
      <c r="C840" s="4" t="str">
        <f>IFERROR(__xludf.DUMMYFUNCTION("""COMPUTED_VALUE"""),"Python")</f>
        <v>Python</v>
      </c>
      <c r="D840" s="4" t="str">
        <f>IFERROR(__xludf.DUMMYFUNCTION("""COMPUTED_VALUE"""),"SQL")</f>
        <v>SQL</v>
      </c>
    </row>
    <row r="841">
      <c r="A841" s="3">
        <v>840.0</v>
      </c>
      <c r="B841" s="4" t="str">
        <f>IFERROR(__xludf.DUMMYFUNCTION("SPLIT(IMPORTRANGE!B841:B10840,"";"",0,1)"),"HTML/CSS")</f>
        <v>HTML/CSS</v>
      </c>
      <c r="C841" s="4" t="str">
        <f>IFERROR(__xludf.DUMMYFUNCTION("""COMPUTED_VALUE"""),"JavaScript")</f>
        <v>JavaScript</v>
      </c>
      <c r="D841" s="4" t="str">
        <f>IFERROR(__xludf.DUMMYFUNCTION("""COMPUTED_VALUE"""),"TypeScript")</f>
        <v>TypeScript</v>
      </c>
    </row>
    <row r="842">
      <c r="A842" s="3">
        <v>841.0</v>
      </c>
      <c r="B842" s="4" t="str">
        <f>IFERROR(__xludf.DUMMYFUNCTION("SPLIT(IMPORTRANGE!B842:B10841,"";"",0,1)"),"C#")</f>
        <v>C#</v>
      </c>
      <c r="C842" s="4" t="str">
        <f>IFERROR(__xludf.DUMMYFUNCTION("""COMPUTED_VALUE"""),"HTML/CSS")</f>
        <v>HTML/CSS</v>
      </c>
      <c r="D842" s="4" t="str">
        <f>IFERROR(__xludf.DUMMYFUNCTION("""COMPUTED_VALUE"""),"Java")</f>
        <v>Java</v>
      </c>
      <c r="E842" s="4" t="str">
        <f>IFERROR(__xludf.DUMMYFUNCTION("""COMPUTED_VALUE"""),"JavaScript")</f>
        <v>JavaScript</v>
      </c>
      <c r="F842" s="4" t="str">
        <f>IFERROR(__xludf.DUMMYFUNCTION("""COMPUTED_VALUE"""),"Python")</f>
        <v>Python</v>
      </c>
      <c r="G842" s="4" t="str">
        <f>IFERROR(__xludf.DUMMYFUNCTION("""COMPUTED_VALUE"""),"R")</f>
        <v>R</v>
      </c>
    </row>
    <row r="843">
      <c r="A843" s="3">
        <v>842.0</v>
      </c>
      <c r="B843" s="4" t="str">
        <f>IFERROR(__xludf.DUMMYFUNCTION("SPLIT(IMPORTRANGE!B843:B10842,"";"",0,1)"),"HTML/CSS")</f>
        <v>HTML/CSS</v>
      </c>
      <c r="C843" s="4" t="str">
        <f>IFERROR(__xludf.DUMMYFUNCTION("""COMPUTED_VALUE"""),"JavaScript")</f>
        <v>JavaScript</v>
      </c>
      <c r="D843" s="4" t="str">
        <f>IFERROR(__xludf.DUMMYFUNCTION("""COMPUTED_VALUE"""),"PHP")</f>
        <v>PHP</v>
      </c>
      <c r="E843" s="4" t="str">
        <f>IFERROR(__xludf.DUMMYFUNCTION("""COMPUTED_VALUE"""),"SQL")</f>
        <v>SQL</v>
      </c>
    </row>
    <row r="844">
      <c r="A844" s="3">
        <v>843.0</v>
      </c>
      <c r="B844" s="4" t="str">
        <f>IFERROR(__xludf.DUMMYFUNCTION("SPLIT(IMPORTRANGE!B844:B10843,"";"",0,1)"),"C#")</f>
        <v>C#</v>
      </c>
      <c r="C844" s="4" t="str">
        <f>IFERROR(__xludf.DUMMYFUNCTION("""COMPUTED_VALUE"""),"Java")</f>
        <v>Java</v>
      </c>
      <c r="D844" s="4" t="str">
        <f>IFERROR(__xludf.DUMMYFUNCTION("""COMPUTED_VALUE"""),"SQL")</f>
        <v>SQL</v>
      </c>
    </row>
    <row r="845">
      <c r="A845" s="3">
        <v>844.0</v>
      </c>
      <c r="B845" s="4" t="str">
        <f>IFERROR(__xludf.DUMMYFUNCTION("SPLIT(IMPORTRANGE!B845:B10844,"";"",0,1)"),"C#")</f>
        <v>C#</v>
      </c>
      <c r="C845" s="4" t="str">
        <f>IFERROR(__xludf.DUMMYFUNCTION("""COMPUTED_VALUE"""),"Java")</f>
        <v>Java</v>
      </c>
      <c r="D845" s="4" t="str">
        <f>IFERROR(__xludf.DUMMYFUNCTION("""COMPUTED_VALUE"""),"JavaScript")</f>
        <v>JavaScript</v>
      </c>
      <c r="E845" s="4" t="str">
        <f>IFERROR(__xludf.DUMMYFUNCTION("""COMPUTED_VALUE"""),"Python")</f>
        <v>Python</v>
      </c>
    </row>
    <row r="846">
      <c r="A846" s="3">
        <v>845.0</v>
      </c>
      <c r="B846" s="4" t="str">
        <f>IFERROR(__xludf.DUMMYFUNCTION("SPLIT(IMPORTRANGE!B846:B10845,"";"",0,1)"),"C")</f>
        <v>C</v>
      </c>
      <c r="C846" s="4" t="str">
        <f>IFERROR(__xludf.DUMMYFUNCTION("""COMPUTED_VALUE"""),"HTML/CSS")</f>
        <v>HTML/CSS</v>
      </c>
      <c r="D846" s="4" t="str">
        <f>IFERROR(__xludf.DUMMYFUNCTION("""COMPUTED_VALUE"""),"Java")</f>
        <v>Java</v>
      </c>
      <c r="E846" s="4" t="str">
        <f>IFERROR(__xludf.DUMMYFUNCTION("""COMPUTED_VALUE"""),"JavaScript")</f>
        <v>JavaScript</v>
      </c>
      <c r="F846" s="4" t="str">
        <f>IFERROR(__xludf.DUMMYFUNCTION("""COMPUTED_VALUE"""),"Python")</f>
        <v>Python</v>
      </c>
      <c r="G846" s="4" t="str">
        <f>IFERROR(__xludf.DUMMYFUNCTION("""COMPUTED_VALUE"""),"SQL")</f>
        <v>SQL</v>
      </c>
    </row>
    <row r="847">
      <c r="A847" s="3">
        <v>846.0</v>
      </c>
      <c r="B847" s="4" t="str">
        <f>IFERROR(__xludf.DUMMYFUNCTION("SPLIT(IMPORTRANGE!B847:B10846,"";"",0,1)"),"C#")</f>
        <v>C#</v>
      </c>
      <c r="C847" s="4" t="str">
        <f>IFERROR(__xludf.DUMMYFUNCTION("""COMPUTED_VALUE"""),"F#")</f>
        <v>F#</v>
      </c>
      <c r="D847" s="4" t="str">
        <f>IFERROR(__xludf.DUMMYFUNCTION("""COMPUTED_VALUE"""),"HTML/CSS")</f>
        <v>HTML/CSS</v>
      </c>
      <c r="E847" s="4" t="str">
        <f>IFERROR(__xludf.DUMMYFUNCTION("""COMPUTED_VALUE"""),"Java")</f>
        <v>Java</v>
      </c>
      <c r="F847" s="4" t="str">
        <f>IFERROR(__xludf.DUMMYFUNCTION("""COMPUTED_VALUE"""),"JavaScript")</f>
        <v>JavaScript</v>
      </c>
      <c r="G847" s="4" t="str">
        <f>IFERROR(__xludf.DUMMYFUNCTION("""COMPUTED_VALUE"""),"PHP")</f>
        <v>PHP</v>
      </c>
      <c r="H847" s="4" t="str">
        <f>IFERROR(__xludf.DUMMYFUNCTION("""COMPUTED_VALUE"""),"SQL")</f>
        <v>SQL</v>
      </c>
      <c r="I847" s="4" t="str">
        <f>IFERROR(__xludf.DUMMYFUNCTION("""COMPUTED_VALUE"""),"VBA")</f>
        <v>VBA</v>
      </c>
    </row>
    <row r="848">
      <c r="A848" s="3">
        <v>847.0</v>
      </c>
      <c r="B848" s="4" t="str">
        <f>IFERROR(__xludf.DUMMYFUNCTION("SPLIT(IMPORTRANGE!B848:B10847,"";"",0,1)"),"Bash/Shell/PowerShell")</f>
        <v>Bash/Shell/PowerShell</v>
      </c>
      <c r="C848" s="4" t="str">
        <f>IFERROR(__xludf.DUMMYFUNCTION("""COMPUTED_VALUE"""),"C#")</f>
        <v>C#</v>
      </c>
      <c r="D848" s="4" t="str">
        <f>IFERROR(__xludf.DUMMYFUNCTION("""COMPUTED_VALUE"""),"HTML/CSS")</f>
        <v>HTML/CSS</v>
      </c>
      <c r="E848" s="4" t="str">
        <f>IFERROR(__xludf.DUMMYFUNCTION("""COMPUTED_VALUE"""),"JavaScript")</f>
        <v>JavaScript</v>
      </c>
      <c r="F848" s="4" t="str">
        <f>IFERROR(__xludf.DUMMYFUNCTION("""COMPUTED_VALUE"""),"Swift")</f>
        <v>Swift</v>
      </c>
    </row>
    <row r="849">
      <c r="A849" s="3">
        <v>848.0</v>
      </c>
      <c r="B849" s="4" t="str">
        <f>IFERROR(__xludf.DUMMYFUNCTION("SPLIT(IMPORTRANGE!B849:B10848,"";"",0,1)"),"C#")</f>
        <v>C#</v>
      </c>
      <c r="C849" s="4" t="str">
        <f>IFERROR(__xludf.DUMMYFUNCTION("""COMPUTED_VALUE"""),"HTML/CSS")</f>
        <v>HTML/CSS</v>
      </c>
      <c r="D849" s="4" t="str">
        <f>IFERROR(__xludf.DUMMYFUNCTION("""COMPUTED_VALUE"""),"JavaScript")</f>
        <v>JavaScript</v>
      </c>
      <c r="E849" s="4" t="str">
        <f>IFERROR(__xludf.DUMMYFUNCTION("""COMPUTED_VALUE"""),"Python")</f>
        <v>Python</v>
      </c>
      <c r="F849" s="4" t="str">
        <f>IFERROR(__xludf.DUMMYFUNCTION("""COMPUTED_VALUE"""),"SQL")</f>
        <v>SQL</v>
      </c>
    </row>
    <row r="850">
      <c r="A850" s="3">
        <v>849.0</v>
      </c>
      <c r="B850" s="4" t="str">
        <f>IFERROR(__xludf.DUMMYFUNCTION("SPLIT(IMPORTRANGE!B850:B10849,"";"",0,1)"),"Bash/Shell/PowerShell")</f>
        <v>Bash/Shell/PowerShell</v>
      </c>
      <c r="C850" s="4" t="str">
        <f>IFERROR(__xludf.DUMMYFUNCTION("""COMPUTED_VALUE"""),"C++")</f>
        <v>C++</v>
      </c>
      <c r="D850" s="4" t="str">
        <f>IFERROR(__xludf.DUMMYFUNCTION("""COMPUTED_VALUE"""),"C#")</f>
        <v>C#</v>
      </c>
    </row>
    <row r="851">
      <c r="A851" s="3">
        <v>850.0</v>
      </c>
      <c r="B851" s="4" t="str">
        <f>IFERROR(__xludf.DUMMYFUNCTION("SPLIT(IMPORTRANGE!B851:B10850,"";"",0,1)"),"HTML/CSS")</f>
        <v>HTML/CSS</v>
      </c>
      <c r="C851" s="4" t="str">
        <f>IFERROR(__xludf.DUMMYFUNCTION("""COMPUTED_VALUE"""),"PHP")</f>
        <v>PHP</v>
      </c>
      <c r="D851" s="4" t="str">
        <f>IFERROR(__xludf.DUMMYFUNCTION("""COMPUTED_VALUE"""),"VBA")</f>
        <v>VBA</v>
      </c>
    </row>
    <row r="852">
      <c r="A852" s="3">
        <v>851.0</v>
      </c>
      <c r="B852" s="4" t="str">
        <f>IFERROR(__xludf.DUMMYFUNCTION("SPLIT(IMPORTRANGE!B852:B10851,"";"",0,1)"),"Bash/Shell/PowerShell")</f>
        <v>Bash/Shell/PowerShell</v>
      </c>
      <c r="C852" s="4" t="str">
        <f>IFERROR(__xludf.DUMMYFUNCTION("""COMPUTED_VALUE"""),"Dart")</f>
        <v>Dart</v>
      </c>
      <c r="D852" s="4" t="str">
        <f>IFERROR(__xludf.DUMMYFUNCTION("""COMPUTED_VALUE"""),"Go")</f>
        <v>Go</v>
      </c>
      <c r="E852" s="4" t="str">
        <f>IFERROR(__xludf.DUMMYFUNCTION("""COMPUTED_VALUE"""),"HTML/CSS")</f>
        <v>HTML/CSS</v>
      </c>
      <c r="F852" s="4" t="str">
        <f>IFERROR(__xludf.DUMMYFUNCTION("""COMPUTED_VALUE"""),"Java")</f>
        <v>Java</v>
      </c>
      <c r="G852" s="4" t="str">
        <f>IFERROR(__xludf.DUMMYFUNCTION("""COMPUTED_VALUE"""),"JavaScript")</f>
        <v>JavaScript</v>
      </c>
      <c r="H852" s="4" t="str">
        <f>IFERROR(__xludf.DUMMYFUNCTION("""COMPUTED_VALUE"""),"Python")</f>
        <v>Python</v>
      </c>
      <c r="I852" s="4" t="str">
        <f>IFERROR(__xludf.DUMMYFUNCTION("""COMPUTED_VALUE"""),"TypeScript")</f>
        <v>TypeScript</v>
      </c>
    </row>
    <row r="853">
      <c r="A853" s="3">
        <v>852.0</v>
      </c>
      <c r="B853" s="4" t="str">
        <f>IFERROR(__xludf.DUMMYFUNCTION("SPLIT(IMPORTRANGE!B853:B10852,"";"",0,1)"),"C#")</f>
        <v>C#</v>
      </c>
      <c r="C853" s="4" t="str">
        <f>IFERROR(__xludf.DUMMYFUNCTION("""COMPUTED_VALUE"""),"Java")</f>
        <v>Java</v>
      </c>
      <c r="D853" s="4" t="str">
        <f>IFERROR(__xludf.DUMMYFUNCTION("""COMPUTED_VALUE"""),"JavaScript")</f>
        <v>JavaScript</v>
      </c>
      <c r="E853" s="4" t="str">
        <f>IFERROR(__xludf.DUMMYFUNCTION("""COMPUTED_VALUE"""),"TypeScript")</f>
        <v>TypeScript</v>
      </c>
    </row>
    <row r="854">
      <c r="A854" s="3">
        <v>853.0</v>
      </c>
      <c r="B854" s="4" t="str">
        <f>IFERROR(__xludf.DUMMYFUNCTION("SPLIT(IMPORTRANGE!B854:B10853,"";"",0,1)"),"C++")</f>
        <v>C++</v>
      </c>
      <c r="C854" s="4" t="str">
        <f>IFERROR(__xludf.DUMMYFUNCTION("""COMPUTED_VALUE"""),"Python")</f>
        <v>Python</v>
      </c>
      <c r="D854" s="4" t="str">
        <f>IFERROR(__xludf.DUMMYFUNCTION("""COMPUTED_VALUE"""),"Scala")</f>
        <v>Scala</v>
      </c>
    </row>
    <row r="855">
      <c r="A855" s="3">
        <v>854.0</v>
      </c>
      <c r="B855" s="4" t="str">
        <f>IFERROR(__xludf.DUMMYFUNCTION("SPLIT(IMPORTRANGE!B855:B10854,"";"",0,1)"),"C#")</f>
        <v>C#</v>
      </c>
      <c r="C855" s="4" t="str">
        <f>IFERROR(__xludf.DUMMYFUNCTION("""COMPUTED_VALUE"""),"HTML/CSS")</f>
        <v>HTML/CSS</v>
      </c>
      <c r="D855" s="4" t="str">
        <f>IFERROR(__xludf.DUMMYFUNCTION("""COMPUTED_VALUE"""),"JavaScript")</f>
        <v>JavaScript</v>
      </c>
    </row>
    <row r="856">
      <c r="A856" s="3">
        <v>855.0</v>
      </c>
      <c r="B856" s="4" t="str">
        <f>IFERROR(__xludf.DUMMYFUNCTION("SPLIT(IMPORTRANGE!B856:B10855,"";"",0,1)"),"Assembly")</f>
        <v>Assembly</v>
      </c>
      <c r="C856" s="4" t="str">
        <f>IFERROR(__xludf.DUMMYFUNCTION("""COMPUTED_VALUE"""),"Bash/Shell/PowerShell")</f>
        <v>Bash/Shell/PowerShell</v>
      </c>
      <c r="D856" s="4" t="str">
        <f>IFERROR(__xludf.DUMMYFUNCTION("""COMPUTED_VALUE"""),"HTML/CSS")</f>
        <v>HTML/CSS</v>
      </c>
      <c r="E856" s="4" t="str">
        <f>IFERROR(__xludf.DUMMYFUNCTION("""COMPUTED_VALUE"""),"Java")</f>
        <v>Java</v>
      </c>
      <c r="F856" s="4" t="str">
        <f>IFERROR(__xludf.DUMMYFUNCTION("""COMPUTED_VALUE"""),"JavaScript")</f>
        <v>JavaScript</v>
      </c>
      <c r="G856" s="4" t="str">
        <f>IFERROR(__xludf.DUMMYFUNCTION("""COMPUTED_VALUE"""),"PHP")</f>
        <v>PHP</v>
      </c>
      <c r="H856" s="4" t="str">
        <f>IFERROR(__xludf.DUMMYFUNCTION("""COMPUTED_VALUE"""),"Python")</f>
        <v>Python</v>
      </c>
      <c r="I856" s="4" t="str">
        <f>IFERROR(__xludf.DUMMYFUNCTION("""COMPUTED_VALUE"""),"TypeScript")</f>
        <v>TypeScript</v>
      </c>
    </row>
    <row r="857">
      <c r="A857" s="3">
        <v>856.0</v>
      </c>
      <c r="B857" s="4" t="str">
        <f>IFERROR(__xludf.DUMMYFUNCTION("SPLIT(IMPORTRANGE!B857:B10856,"";"",0,1)"),"Java")</f>
        <v>Java</v>
      </c>
      <c r="C857" s="4" t="str">
        <f>IFERROR(__xludf.DUMMYFUNCTION("""COMPUTED_VALUE"""),"JavaScript")</f>
        <v>JavaScript</v>
      </c>
      <c r="D857" s="4" t="str">
        <f>IFERROR(__xludf.DUMMYFUNCTION("""COMPUTED_VALUE"""),"Kotlin")</f>
        <v>Kotlin</v>
      </c>
    </row>
    <row r="858">
      <c r="A858" s="3">
        <v>857.0</v>
      </c>
      <c r="B858" s="4" t="str">
        <f>IFERROR(__xludf.DUMMYFUNCTION("SPLIT(IMPORTRANGE!B858:B10857,"";"",0,1)"),"Python")</f>
        <v>Python</v>
      </c>
      <c r="C858" s="4" t="str">
        <f>IFERROR(__xludf.DUMMYFUNCTION("""COMPUTED_VALUE"""),"SQL")</f>
        <v>SQL</v>
      </c>
    </row>
    <row r="859">
      <c r="A859" s="3">
        <v>858.0</v>
      </c>
      <c r="B859" s="4" t="str">
        <f>IFERROR(__xludf.DUMMYFUNCTION("SPLIT(IMPORTRANGE!B859:B10858,"";"",0,1)"),"Assembly")</f>
        <v>Assembly</v>
      </c>
      <c r="C859" s="4" t="str">
        <f>IFERROR(__xludf.DUMMYFUNCTION("""COMPUTED_VALUE"""),"Bash/Shell/PowerShell")</f>
        <v>Bash/Shell/PowerShell</v>
      </c>
      <c r="D859" s="4" t="str">
        <f>IFERROR(__xludf.DUMMYFUNCTION("""COMPUTED_VALUE"""),"C")</f>
        <v>C</v>
      </c>
      <c r="E859" s="4" t="str">
        <f>IFERROR(__xludf.DUMMYFUNCTION("""COMPUTED_VALUE"""),"C++")</f>
        <v>C++</v>
      </c>
      <c r="F859" s="4" t="str">
        <f>IFERROR(__xludf.DUMMYFUNCTION("""COMPUTED_VALUE"""),"HTML/CSS")</f>
        <v>HTML/CSS</v>
      </c>
      <c r="G859" s="4" t="str">
        <f>IFERROR(__xludf.DUMMYFUNCTION("""COMPUTED_VALUE"""),"Java")</f>
        <v>Java</v>
      </c>
      <c r="H859" s="4" t="str">
        <f>IFERROR(__xludf.DUMMYFUNCTION("""COMPUTED_VALUE"""),"JavaScript")</f>
        <v>JavaScript</v>
      </c>
      <c r="I859" s="4" t="str">
        <f>IFERROR(__xludf.DUMMYFUNCTION("""COMPUTED_VALUE"""),"PHP")</f>
        <v>PHP</v>
      </c>
      <c r="J859" s="4" t="str">
        <f>IFERROR(__xludf.DUMMYFUNCTION("""COMPUTED_VALUE"""),"Python")</f>
        <v>Python</v>
      </c>
      <c r="K859" s="4" t="str">
        <f>IFERROR(__xludf.DUMMYFUNCTION("""COMPUTED_VALUE"""),"Ruby")</f>
        <v>Ruby</v>
      </c>
      <c r="L859" s="4" t="str">
        <f>IFERROR(__xludf.DUMMYFUNCTION("""COMPUTED_VALUE"""),"SQL")</f>
        <v>SQL</v>
      </c>
    </row>
    <row r="860">
      <c r="A860" s="3">
        <v>859.0</v>
      </c>
      <c r="B860" s="4" t="str">
        <f>IFERROR(__xludf.DUMMYFUNCTION("SPLIT(IMPORTRANGE!B860:B10859,"";"",0,1)"),"Bash/Shell/PowerShell")</f>
        <v>Bash/Shell/PowerShell</v>
      </c>
      <c r="C860" s="4" t="str">
        <f>IFERROR(__xludf.DUMMYFUNCTION("""COMPUTED_VALUE"""),"C")</f>
        <v>C</v>
      </c>
      <c r="D860" s="4" t="str">
        <f>IFERROR(__xludf.DUMMYFUNCTION("""COMPUTED_VALUE"""),"HTML/CSS")</f>
        <v>HTML/CSS</v>
      </c>
      <c r="E860" s="4" t="str">
        <f>IFERROR(__xludf.DUMMYFUNCTION("""COMPUTED_VALUE"""),"JavaScript")</f>
        <v>JavaScript</v>
      </c>
      <c r="F860" s="4" t="str">
        <f>IFERROR(__xludf.DUMMYFUNCTION("""COMPUTED_VALUE"""),"Python")</f>
        <v>Python</v>
      </c>
      <c r="G860" s="4" t="str">
        <f>IFERROR(__xludf.DUMMYFUNCTION("""COMPUTED_VALUE"""),"Ruby")</f>
        <v>Ruby</v>
      </c>
      <c r="H860" s="4" t="str">
        <f>IFERROR(__xludf.DUMMYFUNCTION("""COMPUTED_VALUE"""),"SQL")</f>
        <v>SQL</v>
      </c>
      <c r="I860" s="4" t="str">
        <f>IFERROR(__xludf.DUMMYFUNCTION("""COMPUTED_VALUE"""),"TypeScript")</f>
        <v>TypeScript</v>
      </c>
    </row>
    <row r="861">
      <c r="A861" s="3">
        <v>860.0</v>
      </c>
      <c r="B861" s="4" t="str">
        <f>IFERROR(__xludf.DUMMYFUNCTION("SPLIT(IMPORTRANGE!B861:B10860,"";"",0,1)"),"C++")</f>
        <v>C++</v>
      </c>
      <c r="C861" s="4" t="str">
        <f>IFERROR(__xludf.DUMMYFUNCTION("""COMPUTED_VALUE"""),"C#")</f>
        <v>C#</v>
      </c>
    </row>
    <row r="862">
      <c r="A862" s="3">
        <v>861.0</v>
      </c>
      <c r="B862" s="4" t="str">
        <f>IFERROR(__xludf.DUMMYFUNCTION("SPLIT(IMPORTRANGE!B862:B10861,"";"",0,1)"),"Bash/Shell/PowerShell")</f>
        <v>Bash/Shell/PowerShell</v>
      </c>
      <c r="C862" s="4" t="str">
        <f>IFERROR(__xludf.DUMMYFUNCTION("""COMPUTED_VALUE"""),"Go")</f>
        <v>Go</v>
      </c>
      <c r="D862" s="4" t="str">
        <f>IFERROR(__xludf.DUMMYFUNCTION("""COMPUTED_VALUE"""),"JavaScript")</f>
        <v>JavaScript</v>
      </c>
      <c r="E862" s="4" t="str">
        <f>IFERROR(__xludf.DUMMYFUNCTION("""COMPUTED_VALUE"""),"Python")</f>
        <v>Python</v>
      </c>
      <c r="F862" s="4" t="str">
        <f>IFERROR(__xludf.DUMMYFUNCTION("""COMPUTED_VALUE"""),"Rust")</f>
        <v>Rust</v>
      </c>
      <c r="G862" s="4" t="str">
        <f>IFERROR(__xludf.DUMMYFUNCTION("""COMPUTED_VALUE"""),"SQL")</f>
        <v>SQL</v>
      </c>
    </row>
    <row r="863">
      <c r="A863" s="3">
        <v>862.0</v>
      </c>
      <c r="B863" s="4" t="str">
        <f>IFERROR(__xludf.DUMMYFUNCTION("SPLIT(IMPORTRANGE!B863:B10862,"";"",0,1)"),"Dart")</f>
        <v>Dart</v>
      </c>
      <c r="C863" s="4" t="str">
        <f>IFERROR(__xludf.DUMMYFUNCTION("""COMPUTED_VALUE"""),"HTML/CSS")</f>
        <v>HTML/CSS</v>
      </c>
      <c r="D863" s="4" t="str">
        <f>IFERROR(__xludf.DUMMYFUNCTION("""COMPUTED_VALUE"""),"JavaScript")</f>
        <v>JavaScript</v>
      </c>
      <c r="E863" s="4" t="str">
        <f>IFERROR(__xludf.DUMMYFUNCTION("""COMPUTED_VALUE"""),"Kotlin")</f>
        <v>Kotlin</v>
      </c>
      <c r="F863" s="4" t="str">
        <f>IFERROR(__xludf.DUMMYFUNCTION("""COMPUTED_VALUE"""),"Rust")</f>
        <v>Rust</v>
      </c>
    </row>
    <row r="864">
      <c r="A864" s="3">
        <v>863.0</v>
      </c>
      <c r="B864" s="4" t="str">
        <f>IFERROR(__xludf.DUMMYFUNCTION("SPLIT(IMPORTRANGE!B864:B10863,"";"",0,1)"),"Java")</f>
        <v>Java</v>
      </c>
      <c r="C864" s="4" t="str">
        <f>IFERROR(__xludf.DUMMYFUNCTION("""COMPUTED_VALUE"""),"SQL")</f>
        <v>SQL</v>
      </c>
      <c r="D864" s="4" t="str">
        <f>IFERROR(__xludf.DUMMYFUNCTION("""COMPUTED_VALUE"""),"Other(s):")</f>
        <v>Other(s):</v>
      </c>
    </row>
    <row r="865">
      <c r="A865" s="3">
        <v>864.0</v>
      </c>
      <c r="B865" s="4" t="str">
        <f>IFERROR(__xludf.DUMMYFUNCTION("SPLIT(IMPORTRANGE!B865:B10864,"";"",0,1)"),"Bash/Shell/PowerShell")</f>
        <v>Bash/Shell/PowerShell</v>
      </c>
      <c r="C865" s="4" t="str">
        <f>IFERROR(__xludf.DUMMYFUNCTION("""COMPUTED_VALUE"""),"C#")</f>
        <v>C#</v>
      </c>
      <c r="D865" s="4" t="str">
        <f>IFERROR(__xludf.DUMMYFUNCTION("""COMPUTED_VALUE"""),"HTML/CSS")</f>
        <v>HTML/CSS</v>
      </c>
      <c r="E865" s="4" t="str">
        <f>IFERROR(__xludf.DUMMYFUNCTION("""COMPUTED_VALUE"""),"Java")</f>
        <v>Java</v>
      </c>
      <c r="F865" s="4" t="str">
        <f>IFERROR(__xludf.DUMMYFUNCTION("""COMPUTED_VALUE"""),"JavaScript")</f>
        <v>JavaScript</v>
      </c>
      <c r="G865" s="4" t="str">
        <f>IFERROR(__xludf.DUMMYFUNCTION("""COMPUTED_VALUE"""),"SQL")</f>
        <v>SQL</v>
      </c>
      <c r="H865" s="4" t="str">
        <f>IFERROR(__xludf.DUMMYFUNCTION("""COMPUTED_VALUE"""),"Other(s):")</f>
        <v>Other(s):</v>
      </c>
    </row>
    <row r="866">
      <c r="A866" s="3">
        <v>865.0</v>
      </c>
      <c r="B866" s="4" t="str">
        <f>IFERROR(__xludf.DUMMYFUNCTION("SPLIT(IMPORTRANGE!B866:B10865,"";"",0,1)"),"HTML/CSS")</f>
        <v>HTML/CSS</v>
      </c>
      <c r="C866" s="4" t="str">
        <f>IFERROR(__xludf.DUMMYFUNCTION("""COMPUTED_VALUE"""),"JavaScript")</f>
        <v>JavaScript</v>
      </c>
      <c r="D866" s="4" t="str">
        <f>IFERROR(__xludf.DUMMYFUNCTION("""COMPUTED_VALUE"""),"Python")</f>
        <v>Python</v>
      </c>
      <c r="E866" s="4" t="str">
        <f>IFERROR(__xludf.DUMMYFUNCTION("""COMPUTED_VALUE"""),"TypeScript")</f>
        <v>TypeScript</v>
      </c>
    </row>
    <row r="867">
      <c r="A867" s="3">
        <v>866.0</v>
      </c>
      <c r="B867" s="4" t="str">
        <f>IFERROR(__xludf.DUMMYFUNCTION("SPLIT(IMPORTRANGE!B867:B10866,"";"",0,1)"),"C")</f>
        <v>C</v>
      </c>
      <c r="C867" s="4" t="str">
        <f>IFERROR(__xludf.DUMMYFUNCTION("""COMPUTED_VALUE"""),"C++")</f>
        <v>C++</v>
      </c>
    </row>
    <row r="868">
      <c r="A868" s="3">
        <v>867.0</v>
      </c>
      <c r="B868" s="4" t="str">
        <f>IFERROR(__xludf.DUMMYFUNCTION("SPLIT(IMPORTRANGE!B868:B10867,"";"",0,1)"),"Bash/Shell/PowerShell")</f>
        <v>Bash/Shell/PowerShell</v>
      </c>
      <c r="C868" s="4" t="str">
        <f>IFERROR(__xludf.DUMMYFUNCTION("""COMPUTED_VALUE"""),"HTML/CSS")</f>
        <v>HTML/CSS</v>
      </c>
      <c r="D868" s="4" t="str">
        <f>IFERROR(__xludf.DUMMYFUNCTION("""COMPUTED_VALUE"""),"JavaScript")</f>
        <v>JavaScript</v>
      </c>
      <c r="E868" s="4" t="str">
        <f>IFERROR(__xludf.DUMMYFUNCTION("""COMPUTED_VALUE"""),"PHP")</f>
        <v>PHP</v>
      </c>
      <c r="F868" s="4" t="str">
        <f>IFERROR(__xludf.DUMMYFUNCTION("""COMPUTED_VALUE"""),"Python")</f>
        <v>Python</v>
      </c>
      <c r="G868" s="4" t="str">
        <f>IFERROR(__xludf.DUMMYFUNCTION("""COMPUTED_VALUE"""),"SQL")</f>
        <v>SQL</v>
      </c>
    </row>
    <row r="869">
      <c r="A869" s="3">
        <v>868.0</v>
      </c>
      <c r="B869" s="4" t="str">
        <f>IFERROR(__xludf.DUMMYFUNCTION("SPLIT(IMPORTRANGE!B869:B10868,"";"",0,1)"),"C")</f>
        <v>C</v>
      </c>
      <c r="C869" s="4" t="str">
        <f>IFERROR(__xludf.DUMMYFUNCTION("""COMPUTED_VALUE"""),"HTML/CSS")</f>
        <v>HTML/CSS</v>
      </c>
      <c r="D869" s="4" t="str">
        <f>IFERROR(__xludf.DUMMYFUNCTION("""COMPUTED_VALUE"""),"JavaScript")</f>
        <v>JavaScript</v>
      </c>
      <c r="E869" s="4" t="str">
        <f>IFERROR(__xludf.DUMMYFUNCTION("""COMPUTED_VALUE"""),"Python")</f>
        <v>Python</v>
      </c>
      <c r="F869" s="4" t="str">
        <f>IFERROR(__xludf.DUMMYFUNCTION("""COMPUTED_VALUE"""),"SQL")</f>
        <v>SQL</v>
      </c>
      <c r="G869" s="4" t="str">
        <f>IFERROR(__xludf.DUMMYFUNCTION("""COMPUTED_VALUE"""),"TypeScript")</f>
        <v>TypeScript</v>
      </c>
    </row>
    <row r="870">
      <c r="A870" s="3">
        <v>869.0</v>
      </c>
      <c r="B870" s="4" t="str">
        <f>IFERROR(__xludf.DUMMYFUNCTION("SPLIT(IMPORTRANGE!B870:B10869,"";"",0,1)"),"C++")</f>
        <v>C++</v>
      </c>
      <c r="C870" s="4" t="str">
        <f>IFERROR(__xludf.DUMMYFUNCTION("""COMPUTED_VALUE"""),"HTML/CSS")</f>
        <v>HTML/CSS</v>
      </c>
      <c r="D870" s="4" t="str">
        <f>IFERROR(__xludf.DUMMYFUNCTION("""COMPUTED_VALUE"""),"JavaScript")</f>
        <v>JavaScript</v>
      </c>
      <c r="E870" s="4" t="str">
        <f>IFERROR(__xludf.DUMMYFUNCTION("""COMPUTED_VALUE"""),"Rust")</f>
        <v>Rust</v>
      </c>
      <c r="F870" s="4" t="str">
        <f>IFERROR(__xludf.DUMMYFUNCTION("""COMPUTED_VALUE"""),"SQL")</f>
        <v>SQL</v>
      </c>
      <c r="G870" s="4" t="str">
        <f>IFERROR(__xludf.DUMMYFUNCTION("""COMPUTED_VALUE"""),"TypeScript")</f>
        <v>TypeScript</v>
      </c>
      <c r="H870" s="4" t="str">
        <f>IFERROR(__xludf.DUMMYFUNCTION("""COMPUTED_VALUE"""),"Other(s):")</f>
        <v>Other(s):</v>
      </c>
    </row>
    <row r="871">
      <c r="A871" s="3">
        <v>870.0</v>
      </c>
      <c r="B871" s="4" t="str">
        <f>IFERROR(__xludf.DUMMYFUNCTION("SPLIT(IMPORTRANGE!B871:B10870,"";"",0,1)"),"Bash/Shell/PowerShell")</f>
        <v>Bash/Shell/PowerShell</v>
      </c>
      <c r="C871" s="4" t="str">
        <f>IFERROR(__xludf.DUMMYFUNCTION("""COMPUTED_VALUE"""),"Objective-C")</f>
        <v>Objective-C</v>
      </c>
      <c r="D871" s="4" t="str">
        <f>IFERROR(__xludf.DUMMYFUNCTION("""COMPUTED_VALUE"""),"Ruby")</f>
        <v>Ruby</v>
      </c>
      <c r="E871" s="4" t="str">
        <f>IFERROR(__xludf.DUMMYFUNCTION("""COMPUTED_VALUE"""),"Swift")</f>
        <v>Swift</v>
      </c>
    </row>
    <row r="872">
      <c r="A872" s="3">
        <v>871.0</v>
      </c>
      <c r="B872" s="4" t="str">
        <f>IFERROR(__xludf.DUMMYFUNCTION("SPLIT(IMPORTRANGE!B872:B10871,"";"",0,1)"),"C")</f>
        <v>C</v>
      </c>
      <c r="C872" s="4" t="str">
        <f>IFERROR(__xludf.DUMMYFUNCTION("""COMPUTED_VALUE"""),"Go")</f>
        <v>Go</v>
      </c>
      <c r="D872" s="4" t="str">
        <f>IFERROR(__xludf.DUMMYFUNCTION("""COMPUTED_VALUE"""),"JavaScript")</f>
        <v>JavaScript</v>
      </c>
      <c r="E872" s="4" t="str">
        <f>IFERROR(__xludf.DUMMYFUNCTION("""COMPUTED_VALUE"""),"SQL")</f>
        <v>SQL</v>
      </c>
      <c r="F872" s="4" t="str">
        <f>IFERROR(__xludf.DUMMYFUNCTION("""COMPUTED_VALUE"""),"TypeScript")</f>
        <v>TypeScript</v>
      </c>
    </row>
    <row r="873">
      <c r="A873" s="3">
        <v>872.0</v>
      </c>
      <c r="B873" s="4" t="str">
        <f>IFERROR(__xludf.DUMMYFUNCTION("SPLIT(IMPORTRANGE!B873:B10872,"";"",0,1)"),"Java")</f>
        <v>Java</v>
      </c>
      <c r="C873" s="4" t="str">
        <f>IFERROR(__xludf.DUMMYFUNCTION("""COMPUTED_VALUE"""),"JavaScript")</f>
        <v>JavaScript</v>
      </c>
      <c r="D873" s="4" t="str">
        <f>IFERROR(__xludf.DUMMYFUNCTION("""COMPUTED_VALUE"""),"PHP")</f>
        <v>PHP</v>
      </c>
      <c r="E873" s="4" t="str">
        <f>IFERROR(__xludf.DUMMYFUNCTION("""COMPUTED_VALUE"""),"Python")</f>
        <v>Python</v>
      </c>
    </row>
    <row r="874">
      <c r="A874" s="3">
        <v>873.0</v>
      </c>
      <c r="B874" s="4" t="str">
        <f>IFERROR(__xludf.DUMMYFUNCTION("SPLIT(IMPORTRANGE!B874:B10873,"";"",0,1)"),"C++")</f>
        <v>C++</v>
      </c>
      <c r="C874" s="4" t="str">
        <f>IFERROR(__xludf.DUMMYFUNCTION("""COMPUTED_VALUE"""),"Java")</f>
        <v>Java</v>
      </c>
      <c r="D874" s="4" t="str">
        <f>IFERROR(__xludf.DUMMYFUNCTION("""COMPUTED_VALUE"""),"SQL")</f>
        <v>SQL</v>
      </c>
      <c r="E874" s="4" t="str">
        <f>IFERROR(__xludf.DUMMYFUNCTION("""COMPUTED_VALUE"""),"Swift")</f>
        <v>Swift</v>
      </c>
    </row>
    <row r="875">
      <c r="A875" s="3">
        <v>874.0</v>
      </c>
      <c r="B875" s="4" t="str">
        <f>IFERROR(__xludf.DUMMYFUNCTION("SPLIT(IMPORTRANGE!B875:B10874,"";"",0,1)"),"C#")</f>
        <v>C#</v>
      </c>
      <c r="C875" s="4" t="str">
        <f>IFERROR(__xludf.DUMMYFUNCTION("""COMPUTED_VALUE"""),"HTML/CSS")</f>
        <v>HTML/CSS</v>
      </c>
      <c r="D875" s="4" t="str">
        <f>IFERROR(__xludf.DUMMYFUNCTION("""COMPUTED_VALUE"""),"JavaScript")</f>
        <v>JavaScript</v>
      </c>
      <c r="E875" s="4" t="str">
        <f>IFERROR(__xludf.DUMMYFUNCTION("""COMPUTED_VALUE"""),"SQL")</f>
        <v>SQL</v>
      </c>
    </row>
    <row r="876">
      <c r="A876" s="3">
        <v>875.0</v>
      </c>
      <c r="B876" s="4" t="str">
        <f>IFERROR(__xludf.DUMMYFUNCTION("SPLIT(IMPORTRANGE!B876:B10875,"";"",0,1)"),"HTML/CSS")</f>
        <v>HTML/CSS</v>
      </c>
      <c r="C876" s="4" t="str">
        <f>IFERROR(__xludf.DUMMYFUNCTION("""COMPUTED_VALUE"""),"Java")</f>
        <v>Java</v>
      </c>
      <c r="D876" s="4" t="str">
        <f>IFERROR(__xludf.DUMMYFUNCTION("""COMPUTED_VALUE"""),"PHP")</f>
        <v>PHP</v>
      </c>
      <c r="E876" s="4" t="str">
        <f>IFERROR(__xludf.DUMMYFUNCTION("""COMPUTED_VALUE"""),"SQL")</f>
        <v>SQL</v>
      </c>
    </row>
    <row r="877">
      <c r="A877" s="3">
        <v>876.0</v>
      </c>
      <c r="B877" s="4" t="str">
        <f>IFERROR(__xludf.DUMMYFUNCTION("SPLIT(IMPORTRANGE!B877:B10876,"";"",0,1)"),"C#")</f>
        <v>C#</v>
      </c>
      <c r="C877" s="4" t="str">
        <f>IFERROR(__xludf.DUMMYFUNCTION("""COMPUTED_VALUE"""),"Clojure")</f>
        <v>Clojure</v>
      </c>
      <c r="D877" s="4" t="str">
        <f>IFERROR(__xludf.DUMMYFUNCTION("""COMPUTED_VALUE"""),"JavaScript")</f>
        <v>JavaScript</v>
      </c>
      <c r="E877" s="4" t="str">
        <f>IFERROR(__xludf.DUMMYFUNCTION("""COMPUTED_VALUE"""),"PHP")</f>
        <v>PHP</v>
      </c>
      <c r="F877" s="4" t="str">
        <f>IFERROR(__xludf.DUMMYFUNCTION("""COMPUTED_VALUE"""),"Python")</f>
        <v>Python</v>
      </c>
      <c r="G877" s="4" t="str">
        <f>IFERROR(__xludf.DUMMYFUNCTION("""COMPUTED_VALUE"""),"R")</f>
        <v>R</v>
      </c>
      <c r="H877" s="4" t="str">
        <f>IFERROR(__xludf.DUMMYFUNCTION("""COMPUTED_VALUE"""),"SQL")</f>
        <v>SQL</v>
      </c>
    </row>
    <row r="878">
      <c r="A878" s="3">
        <v>877.0</v>
      </c>
      <c r="B878" s="4" t="str">
        <f>IFERROR(__xludf.DUMMYFUNCTION("SPLIT(IMPORTRANGE!B878:B10877,"";"",0,1)"),"C#")</f>
        <v>C#</v>
      </c>
      <c r="C878" s="4" t="str">
        <f>IFERROR(__xludf.DUMMYFUNCTION("""COMPUTED_VALUE"""),"Java")</f>
        <v>Java</v>
      </c>
      <c r="D878" s="4" t="str">
        <f>IFERROR(__xludf.DUMMYFUNCTION("""COMPUTED_VALUE"""),"JavaScript")</f>
        <v>JavaScript</v>
      </c>
      <c r="E878" s="4" t="str">
        <f>IFERROR(__xludf.DUMMYFUNCTION("""COMPUTED_VALUE"""),"SQL")</f>
        <v>SQL</v>
      </c>
    </row>
    <row r="879">
      <c r="A879" s="3">
        <v>878.0</v>
      </c>
      <c r="B879" s="4" t="str">
        <f>IFERROR(__xludf.DUMMYFUNCTION("SPLIT(IMPORTRANGE!B879:B10878,"";"",0,1)"),"Bash/Shell/PowerShell")</f>
        <v>Bash/Shell/PowerShell</v>
      </c>
      <c r="C879" s="4" t="str">
        <f>IFERROR(__xludf.DUMMYFUNCTION("""COMPUTED_VALUE"""),"C")</f>
        <v>C</v>
      </c>
      <c r="D879" s="4" t="str">
        <f>IFERROR(__xludf.DUMMYFUNCTION("""COMPUTED_VALUE"""),"C#")</f>
        <v>C#</v>
      </c>
      <c r="E879" s="4" t="str">
        <f>IFERROR(__xludf.DUMMYFUNCTION("""COMPUTED_VALUE"""),"HTML/CSS")</f>
        <v>HTML/CSS</v>
      </c>
      <c r="F879" s="4" t="str">
        <f>IFERROR(__xludf.DUMMYFUNCTION("""COMPUTED_VALUE"""),"JavaScript")</f>
        <v>JavaScript</v>
      </c>
      <c r="G879" s="4" t="str">
        <f>IFERROR(__xludf.DUMMYFUNCTION("""COMPUTED_VALUE"""),"PHP")</f>
        <v>PHP</v>
      </c>
      <c r="H879" s="4" t="str">
        <f>IFERROR(__xludf.DUMMYFUNCTION("""COMPUTED_VALUE"""),"Python")</f>
        <v>Python</v>
      </c>
    </row>
    <row r="880">
      <c r="A880" s="3">
        <v>879.0</v>
      </c>
      <c r="B880" s="4" t="str">
        <f>IFERROR(__xludf.DUMMYFUNCTION("SPLIT(IMPORTRANGE!B880:B10879,"";"",0,1)"),"Bash/Shell/PowerShell")</f>
        <v>Bash/Shell/PowerShell</v>
      </c>
      <c r="C880" s="4" t="str">
        <f>IFERROR(__xludf.DUMMYFUNCTION("""COMPUTED_VALUE"""),"Java")</f>
        <v>Java</v>
      </c>
      <c r="D880" s="4" t="str">
        <f>IFERROR(__xludf.DUMMYFUNCTION("""COMPUTED_VALUE"""),"SQL")</f>
        <v>SQL</v>
      </c>
    </row>
    <row r="881">
      <c r="A881" s="3">
        <v>880.0</v>
      </c>
      <c r="B881" s="4" t="str">
        <f>IFERROR(__xludf.DUMMYFUNCTION("SPLIT(IMPORTRANGE!B881:B10880,"";"",0,1)"),"Java")</f>
        <v>Java</v>
      </c>
    </row>
    <row r="882">
      <c r="A882" s="3">
        <v>881.0</v>
      </c>
      <c r="B882" s="4" t="str">
        <f>IFERROR(__xludf.DUMMYFUNCTION("SPLIT(IMPORTRANGE!B882:B10881,"";"",0,1)"),"C#")</f>
        <v>C#</v>
      </c>
      <c r="C882" s="4" t="str">
        <f>IFERROR(__xludf.DUMMYFUNCTION("""COMPUTED_VALUE"""),"Clojure")</f>
        <v>Clojure</v>
      </c>
      <c r="D882" s="4" t="str">
        <f>IFERROR(__xludf.DUMMYFUNCTION("""COMPUTED_VALUE"""),"JavaScript")</f>
        <v>JavaScript</v>
      </c>
      <c r="E882" s="4" t="str">
        <f>IFERROR(__xludf.DUMMYFUNCTION("""COMPUTED_VALUE"""),"TypeScript")</f>
        <v>TypeScript</v>
      </c>
    </row>
    <row r="883">
      <c r="A883" s="3">
        <v>882.0</v>
      </c>
      <c r="B883" s="4" t="str">
        <f>IFERROR(__xludf.DUMMYFUNCTION("SPLIT(IMPORTRANGE!B883:B10882,"";"",0,1)"),"Go")</f>
        <v>Go</v>
      </c>
      <c r="C883" s="4" t="str">
        <f>IFERROR(__xludf.DUMMYFUNCTION("""COMPUTED_VALUE"""),"HTML/CSS")</f>
        <v>HTML/CSS</v>
      </c>
      <c r="D883" s="4" t="str">
        <f>IFERROR(__xludf.DUMMYFUNCTION("""COMPUTED_VALUE"""),"JavaScript")</f>
        <v>JavaScript</v>
      </c>
      <c r="E883" s="4" t="str">
        <f>IFERROR(__xludf.DUMMYFUNCTION("""COMPUTED_VALUE"""),"Python")</f>
        <v>Python</v>
      </c>
      <c r="F883" s="4" t="str">
        <f>IFERROR(__xludf.DUMMYFUNCTION("""COMPUTED_VALUE"""),"SQL")</f>
        <v>SQL</v>
      </c>
      <c r="G883" s="4" t="str">
        <f>IFERROR(__xludf.DUMMYFUNCTION("""COMPUTED_VALUE"""),"TypeScript")</f>
        <v>TypeScript</v>
      </c>
    </row>
    <row r="884">
      <c r="A884" s="3">
        <v>883.0</v>
      </c>
      <c r="B884" s="4" t="str">
        <f>IFERROR(__xludf.DUMMYFUNCTION("SPLIT(IMPORTRANGE!B884:B10883,"";"",0,1)"),"C#")</f>
        <v>C#</v>
      </c>
      <c r="C884" s="4" t="str">
        <f>IFERROR(__xludf.DUMMYFUNCTION("""COMPUTED_VALUE"""),"HTML/CSS")</f>
        <v>HTML/CSS</v>
      </c>
      <c r="D884" s="4" t="str">
        <f>IFERROR(__xludf.DUMMYFUNCTION("""COMPUTED_VALUE"""),"Java")</f>
        <v>Java</v>
      </c>
      <c r="E884" s="4" t="str">
        <f>IFERROR(__xludf.DUMMYFUNCTION("""COMPUTED_VALUE"""),"JavaScript")</f>
        <v>JavaScript</v>
      </c>
      <c r="F884" s="4" t="str">
        <f>IFERROR(__xludf.DUMMYFUNCTION("""COMPUTED_VALUE"""),"SQL")</f>
        <v>SQL</v>
      </c>
    </row>
    <row r="885">
      <c r="A885" s="3">
        <v>884.0</v>
      </c>
      <c r="B885" s="4" t="str">
        <f>IFERROR(__xludf.DUMMYFUNCTION("SPLIT(IMPORTRANGE!B885:B10884,"";"",0,1)"),"Bash/Shell/PowerShell")</f>
        <v>Bash/Shell/PowerShell</v>
      </c>
      <c r="C885" s="4" t="str">
        <f>IFERROR(__xludf.DUMMYFUNCTION("""COMPUTED_VALUE"""),"C")</f>
        <v>C</v>
      </c>
      <c r="D885" s="4" t="str">
        <f>IFERROR(__xludf.DUMMYFUNCTION("""COMPUTED_VALUE"""),"C++")</f>
        <v>C++</v>
      </c>
      <c r="E885" s="4" t="str">
        <f>IFERROR(__xludf.DUMMYFUNCTION("""COMPUTED_VALUE"""),"Python")</f>
        <v>Python</v>
      </c>
    </row>
    <row r="886">
      <c r="A886" s="3">
        <v>885.0</v>
      </c>
      <c r="B886" s="4" t="str">
        <f>IFERROR(__xludf.DUMMYFUNCTION("SPLIT(IMPORTRANGE!B886:B10885,"";"",0,1)"),"Bash/Shell/PowerShell")</f>
        <v>Bash/Shell/PowerShell</v>
      </c>
      <c r="C886" s="4" t="str">
        <f>IFERROR(__xludf.DUMMYFUNCTION("""COMPUTED_VALUE"""),"C")</f>
        <v>C</v>
      </c>
      <c r="D886" s="4" t="str">
        <f>IFERROR(__xludf.DUMMYFUNCTION("""COMPUTED_VALUE"""),"C++")</f>
        <v>C++</v>
      </c>
      <c r="E886" s="4" t="str">
        <f>IFERROR(__xludf.DUMMYFUNCTION("""COMPUTED_VALUE"""),"C#")</f>
        <v>C#</v>
      </c>
      <c r="F886" s="4" t="str">
        <f>IFERROR(__xludf.DUMMYFUNCTION("""COMPUTED_VALUE"""),"HTML/CSS")</f>
        <v>HTML/CSS</v>
      </c>
      <c r="G886" s="4" t="str">
        <f>IFERROR(__xludf.DUMMYFUNCTION("""COMPUTED_VALUE"""),"Java")</f>
        <v>Java</v>
      </c>
      <c r="H886" s="4" t="str">
        <f>IFERROR(__xludf.DUMMYFUNCTION("""COMPUTED_VALUE"""),"JavaScript")</f>
        <v>JavaScript</v>
      </c>
      <c r="I886" s="4" t="str">
        <f>IFERROR(__xludf.DUMMYFUNCTION("""COMPUTED_VALUE"""),"PHP")</f>
        <v>PHP</v>
      </c>
      <c r="J886" s="4" t="str">
        <f>IFERROR(__xludf.DUMMYFUNCTION("""COMPUTED_VALUE"""),"Python")</f>
        <v>Python</v>
      </c>
    </row>
    <row r="887">
      <c r="A887" s="3">
        <v>886.0</v>
      </c>
      <c r="B887" s="4" t="str">
        <f>IFERROR(__xludf.DUMMYFUNCTION("SPLIT(IMPORTRANGE!B887:B10886,"";"",0,1)"),"Bash/Shell/PowerShell")</f>
        <v>Bash/Shell/PowerShell</v>
      </c>
      <c r="C887" s="4" t="str">
        <f>IFERROR(__xludf.DUMMYFUNCTION("""COMPUTED_VALUE"""),"C++")</f>
        <v>C++</v>
      </c>
      <c r="D887" s="4" t="str">
        <f>IFERROR(__xludf.DUMMYFUNCTION("""COMPUTED_VALUE"""),"C#")</f>
        <v>C#</v>
      </c>
      <c r="E887" s="4" t="str">
        <f>IFERROR(__xludf.DUMMYFUNCTION("""COMPUTED_VALUE"""),"HTML/CSS")</f>
        <v>HTML/CSS</v>
      </c>
      <c r="F887" s="4" t="str">
        <f>IFERROR(__xludf.DUMMYFUNCTION("""COMPUTED_VALUE"""),"JavaScript")</f>
        <v>JavaScript</v>
      </c>
      <c r="G887" s="4" t="str">
        <f>IFERROR(__xludf.DUMMYFUNCTION("""COMPUTED_VALUE"""),"Python")</f>
        <v>Python</v>
      </c>
    </row>
    <row r="888">
      <c r="A888" s="3">
        <v>887.0</v>
      </c>
      <c r="B888" s="4" t="str">
        <f>IFERROR(__xludf.DUMMYFUNCTION("SPLIT(IMPORTRANGE!B888:B10887,"";"",0,1)"),"Bash/Shell/PowerShell")</f>
        <v>Bash/Shell/PowerShell</v>
      </c>
      <c r="C888" s="4" t="str">
        <f>IFERROR(__xludf.DUMMYFUNCTION("""COMPUTED_VALUE"""),"C#")</f>
        <v>C#</v>
      </c>
      <c r="D888" s="4" t="str">
        <f>IFERROR(__xludf.DUMMYFUNCTION("""COMPUTED_VALUE"""),"HTML/CSS")</f>
        <v>HTML/CSS</v>
      </c>
      <c r="E888" s="4" t="str">
        <f>IFERROR(__xludf.DUMMYFUNCTION("""COMPUTED_VALUE"""),"Java")</f>
        <v>Java</v>
      </c>
      <c r="F888" s="4" t="str">
        <f>IFERROR(__xludf.DUMMYFUNCTION("""COMPUTED_VALUE"""),"JavaScript")</f>
        <v>JavaScript</v>
      </c>
      <c r="G888" s="4" t="str">
        <f>IFERROR(__xludf.DUMMYFUNCTION("""COMPUTED_VALUE"""),"Python")</f>
        <v>Python</v>
      </c>
      <c r="H888" s="4" t="str">
        <f>IFERROR(__xludf.DUMMYFUNCTION("""COMPUTED_VALUE"""),"SQL")</f>
        <v>SQL</v>
      </c>
    </row>
    <row r="889">
      <c r="A889" s="3">
        <v>888.0</v>
      </c>
      <c r="B889" s="4" t="str">
        <f>IFERROR(__xludf.DUMMYFUNCTION("SPLIT(IMPORTRANGE!B889:B10888,"";"",0,1)"),"Bash/Shell/PowerShell")</f>
        <v>Bash/Shell/PowerShell</v>
      </c>
      <c r="C889" s="4" t="str">
        <f>IFERROR(__xludf.DUMMYFUNCTION("""COMPUTED_VALUE"""),"C#")</f>
        <v>C#</v>
      </c>
      <c r="D889" s="4" t="str">
        <f>IFERROR(__xludf.DUMMYFUNCTION("""COMPUTED_VALUE"""),"HTML/CSS")</f>
        <v>HTML/CSS</v>
      </c>
      <c r="E889" s="4" t="str">
        <f>IFERROR(__xludf.DUMMYFUNCTION("""COMPUTED_VALUE"""),"JavaScript")</f>
        <v>JavaScript</v>
      </c>
      <c r="F889" s="4" t="str">
        <f>IFERROR(__xludf.DUMMYFUNCTION("""COMPUTED_VALUE"""),"Python")</f>
        <v>Python</v>
      </c>
      <c r="G889" s="4" t="str">
        <f>IFERROR(__xludf.DUMMYFUNCTION("""COMPUTED_VALUE"""),"SQL")</f>
        <v>SQL</v>
      </c>
    </row>
    <row r="890">
      <c r="A890" s="3">
        <v>889.0</v>
      </c>
      <c r="B890" s="4" t="str">
        <f>IFERROR(__xludf.DUMMYFUNCTION("SPLIT(IMPORTRANGE!B890:B10889,"";"",0,1)"),"C")</f>
        <v>C</v>
      </c>
      <c r="C890" s="4" t="str">
        <f>IFERROR(__xludf.DUMMYFUNCTION("""COMPUTED_VALUE"""),"C++")</f>
        <v>C++</v>
      </c>
      <c r="D890" s="4" t="str">
        <f>IFERROR(__xludf.DUMMYFUNCTION("""COMPUTED_VALUE"""),"C#")</f>
        <v>C#</v>
      </c>
      <c r="E890" s="4" t="str">
        <f>IFERROR(__xludf.DUMMYFUNCTION("""COMPUTED_VALUE"""),"HTML/CSS")</f>
        <v>HTML/CSS</v>
      </c>
    </row>
    <row r="891">
      <c r="A891" s="3">
        <v>890.0</v>
      </c>
      <c r="B891" s="4" t="str">
        <f>IFERROR(__xludf.DUMMYFUNCTION("SPLIT(IMPORTRANGE!B891:B10890,"";"",0,1)"),"Assembly")</f>
        <v>Assembly</v>
      </c>
      <c r="C891" s="4" t="str">
        <f>IFERROR(__xludf.DUMMYFUNCTION("""COMPUTED_VALUE"""),"Bash/Shell/PowerShell")</f>
        <v>Bash/Shell/PowerShell</v>
      </c>
      <c r="D891" s="4" t="str">
        <f>IFERROR(__xludf.DUMMYFUNCTION("""COMPUTED_VALUE"""),"C")</f>
        <v>C</v>
      </c>
      <c r="E891" s="4" t="str">
        <f>IFERROR(__xludf.DUMMYFUNCTION("""COMPUTED_VALUE"""),"C++")</f>
        <v>C++</v>
      </c>
      <c r="F891" s="4" t="str">
        <f>IFERROR(__xludf.DUMMYFUNCTION("""COMPUTED_VALUE"""),"HTML/CSS")</f>
        <v>HTML/CSS</v>
      </c>
      <c r="G891" s="4" t="str">
        <f>IFERROR(__xludf.DUMMYFUNCTION("""COMPUTED_VALUE"""),"Java")</f>
        <v>Java</v>
      </c>
      <c r="H891" s="4" t="str">
        <f>IFERROR(__xludf.DUMMYFUNCTION("""COMPUTED_VALUE"""),"JavaScript")</f>
        <v>JavaScript</v>
      </c>
      <c r="I891" s="4" t="str">
        <f>IFERROR(__xludf.DUMMYFUNCTION("""COMPUTED_VALUE"""),"PHP")</f>
        <v>PHP</v>
      </c>
      <c r="J891" s="4" t="str">
        <f>IFERROR(__xludf.DUMMYFUNCTION("""COMPUTED_VALUE"""),"Python")</f>
        <v>Python</v>
      </c>
      <c r="K891" s="4" t="str">
        <f>IFERROR(__xludf.DUMMYFUNCTION("""COMPUTED_VALUE"""),"SQL")</f>
        <v>SQL</v>
      </c>
      <c r="L891" s="4" t="str">
        <f>IFERROR(__xludf.DUMMYFUNCTION("""COMPUTED_VALUE"""),"TypeScript")</f>
        <v>TypeScript</v>
      </c>
    </row>
    <row r="892">
      <c r="A892" s="3">
        <v>891.0</v>
      </c>
      <c r="B892" s="4" t="str">
        <f>IFERROR(__xludf.DUMMYFUNCTION("SPLIT(IMPORTRANGE!B892:B10891,"";"",0,1)"),"Bash/Shell/PowerShell")</f>
        <v>Bash/Shell/PowerShell</v>
      </c>
      <c r="C892" s="4" t="str">
        <f>IFERROR(__xludf.DUMMYFUNCTION("""COMPUTED_VALUE"""),"C++")</f>
        <v>C++</v>
      </c>
      <c r="D892" s="4" t="str">
        <f>IFERROR(__xludf.DUMMYFUNCTION("""COMPUTED_VALUE"""),"R")</f>
        <v>R</v>
      </c>
      <c r="E892" s="4" t="str">
        <f>IFERROR(__xludf.DUMMYFUNCTION("""COMPUTED_VALUE"""),"Other(s):")</f>
        <v>Other(s):</v>
      </c>
    </row>
    <row r="893">
      <c r="A893" s="3">
        <v>892.0</v>
      </c>
      <c r="B893" s="4" t="str">
        <f>IFERROR(__xludf.DUMMYFUNCTION("SPLIT(IMPORTRANGE!B893:B10892,"";"",0,1)"),"HTML/CSS")</f>
        <v>HTML/CSS</v>
      </c>
      <c r="C893" s="4" t="str">
        <f>IFERROR(__xludf.DUMMYFUNCTION("""COMPUTED_VALUE"""),"Java")</f>
        <v>Java</v>
      </c>
      <c r="D893" s="4" t="str">
        <f>IFERROR(__xludf.DUMMYFUNCTION("""COMPUTED_VALUE"""),"JavaScript")</f>
        <v>JavaScript</v>
      </c>
      <c r="E893" s="4" t="str">
        <f>IFERROR(__xludf.DUMMYFUNCTION("""COMPUTED_VALUE"""),"Objective-C")</f>
        <v>Objective-C</v>
      </c>
      <c r="F893" s="4" t="str">
        <f>IFERROR(__xludf.DUMMYFUNCTION("""COMPUTED_VALUE"""),"SQL")</f>
        <v>SQL</v>
      </c>
      <c r="G893" s="4" t="str">
        <f>IFERROR(__xludf.DUMMYFUNCTION("""COMPUTED_VALUE"""),"Swift")</f>
        <v>Swift</v>
      </c>
    </row>
    <row r="894">
      <c r="A894" s="3">
        <v>893.0</v>
      </c>
      <c r="B894" s="4" t="str">
        <f>IFERROR(__xludf.DUMMYFUNCTION("SPLIT(IMPORTRANGE!B894:B10893,"";"",0,1)"),"Bash/Shell/PowerShell")</f>
        <v>Bash/Shell/PowerShell</v>
      </c>
      <c r="C894" s="4" t="str">
        <f>IFERROR(__xludf.DUMMYFUNCTION("""COMPUTED_VALUE"""),"Python")</f>
        <v>Python</v>
      </c>
      <c r="D894" s="4" t="str">
        <f>IFERROR(__xludf.DUMMYFUNCTION("""COMPUTED_VALUE"""),"R")</f>
        <v>R</v>
      </c>
      <c r="E894" s="4" t="str">
        <f>IFERROR(__xludf.DUMMYFUNCTION("""COMPUTED_VALUE"""),"Other(s):")</f>
        <v>Other(s):</v>
      </c>
    </row>
    <row r="895">
      <c r="A895" s="3">
        <v>894.0</v>
      </c>
      <c r="B895" s="4" t="str">
        <f>IFERROR(__xludf.DUMMYFUNCTION("SPLIT(IMPORTRANGE!B895:B10894,"";"",0,1)"),"Dart")</f>
        <v>Dart</v>
      </c>
      <c r="C895" s="4" t="str">
        <f>IFERROR(__xludf.DUMMYFUNCTION("""COMPUTED_VALUE"""),"Java")</f>
        <v>Java</v>
      </c>
      <c r="D895" s="4" t="str">
        <f>IFERROR(__xludf.DUMMYFUNCTION("""COMPUTED_VALUE"""),"JavaScript")</f>
        <v>JavaScript</v>
      </c>
      <c r="E895" s="4" t="str">
        <f>IFERROR(__xludf.DUMMYFUNCTION("""COMPUTED_VALUE"""),"Kotlin")</f>
        <v>Kotlin</v>
      </c>
      <c r="F895" s="4" t="str">
        <f>IFERROR(__xludf.DUMMYFUNCTION("""COMPUTED_VALUE"""),"Swift")</f>
        <v>Swift</v>
      </c>
    </row>
    <row r="896">
      <c r="A896" s="3">
        <v>895.0</v>
      </c>
      <c r="B896" s="4" t="str">
        <f>IFERROR(__xludf.DUMMYFUNCTION("SPLIT(IMPORTRANGE!B896:B10895,"";"",0,1)"),"C++")</f>
        <v>C++</v>
      </c>
      <c r="C896" s="4" t="str">
        <f>IFERROR(__xludf.DUMMYFUNCTION("""COMPUTED_VALUE"""),"C#")</f>
        <v>C#</v>
      </c>
      <c r="D896" s="4" t="str">
        <f>IFERROR(__xludf.DUMMYFUNCTION("""COMPUTED_VALUE"""),"HTML/CSS")</f>
        <v>HTML/CSS</v>
      </c>
      <c r="E896" s="4" t="str">
        <f>IFERROR(__xludf.DUMMYFUNCTION("""COMPUTED_VALUE"""),"JavaScript")</f>
        <v>JavaScript</v>
      </c>
      <c r="F896" s="4" t="str">
        <f>IFERROR(__xludf.DUMMYFUNCTION("""COMPUTED_VALUE"""),"SQL")</f>
        <v>SQL</v>
      </c>
      <c r="G896" s="4" t="str">
        <f>IFERROR(__xludf.DUMMYFUNCTION("""COMPUTED_VALUE"""),"TypeScript")</f>
        <v>TypeScript</v>
      </c>
    </row>
    <row r="897">
      <c r="A897" s="3">
        <v>896.0</v>
      </c>
      <c r="B897" s="4" t="str">
        <f>IFERROR(__xludf.DUMMYFUNCTION("SPLIT(IMPORTRANGE!B897:B10896,"";"",0,1)"),"Elixir")</f>
        <v>Elixir</v>
      </c>
      <c r="C897" s="4" t="str">
        <f>IFERROR(__xludf.DUMMYFUNCTION("""COMPUTED_VALUE"""),"HTML/CSS")</f>
        <v>HTML/CSS</v>
      </c>
      <c r="D897" s="4" t="str">
        <f>IFERROR(__xludf.DUMMYFUNCTION("""COMPUTED_VALUE"""),"JavaScript")</f>
        <v>JavaScript</v>
      </c>
      <c r="E897" s="4" t="str">
        <f>IFERROR(__xludf.DUMMYFUNCTION("""COMPUTED_VALUE"""),"Python")</f>
        <v>Python</v>
      </c>
      <c r="F897" s="4" t="str">
        <f>IFERROR(__xludf.DUMMYFUNCTION("""COMPUTED_VALUE"""),"Ruby")</f>
        <v>Ruby</v>
      </c>
      <c r="G897" s="4" t="str">
        <f>IFERROR(__xludf.DUMMYFUNCTION("""COMPUTED_VALUE"""),"SQL")</f>
        <v>SQL</v>
      </c>
    </row>
    <row r="898">
      <c r="A898" s="3">
        <v>897.0</v>
      </c>
      <c r="B898" s="4" t="str">
        <f>IFERROR(__xludf.DUMMYFUNCTION("SPLIT(IMPORTRANGE!B898:B10897,"";"",0,1)"),"C#")</f>
        <v>C#</v>
      </c>
      <c r="C898" s="4" t="str">
        <f>IFERROR(__xludf.DUMMYFUNCTION("""COMPUTED_VALUE"""),"Java")</f>
        <v>Java</v>
      </c>
      <c r="D898" s="4" t="str">
        <f>IFERROR(__xludf.DUMMYFUNCTION("""COMPUTED_VALUE"""),"SQL")</f>
        <v>SQL</v>
      </c>
    </row>
    <row r="899">
      <c r="A899" s="3">
        <v>898.0</v>
      </c>
      <c r="B899" s="4" t="str">
        <f>IFERROR(__xludf.DUMMYFUNCTION("SPLIT(IMPORTRANGE!B899:B10898,"";"",0,1)"),"HTML/CSS")</f>
        <v>HTML/CSS</v>
      </c>
      <c r="C899" s="4" t="str">
        <f>IFERROR(__xludf.DUMMYFUNCTION("""COMPUTED_VALUE"""),"JavaScript")</f>
        <v>JavaScript</v>
      </c>
    </row>
    <row r="900">
      <c r="A900" s="3">
        <v>899.0</v>
      </c>
      <c r="B900" s="4" t="str">
        <f>IFERROR(__xludf.DUMMYFUNCTION("SPLIT(IMPORTRANGE!B900:B10899,"";"",0,1)"),"Bash/Shell/PowerShell")</f>
        <v>Bash/Shell/PowerShell</v>
      </c>
      <c r="C900" s="4" t="str">
        <f>IFERROR(__xludf.DUMMYFUNCTION("""COMPUTED_VALUE"""),"Go")</f>
        <v>Go</v>
      </c>
      <c r="D900" s="4" t="str">
        <f>IFERROR(__xludf.DUMMYFUNCTION("""COMPUTED_VALUE"""),"HTML/CSS")</f>
        <v>HTML/CSS</v>
      </c>
      <c r="E900" s="4" t="str">
        <f>IFERROR(__xludf.DUMMYFUNCTION("""COMPUTED_VALUE"""),"Java")</f>
        <v>Java</v>
      </c>
      <c r="F900" s="4" t="str">
        <f>IFERROR(__xludf.DUMMYFUNCTION("""COMPUTED_VALUE"""),"JavaScript")</f>
        <v>JavaScript</v>
      </c>
      <c r="G900" s="4" t="str">
        <f>IFERROR(__xludf.DUMMYFUNCTION("""COMPUTED_VALUE"""),"PHP")</f>
        <v>PHP</v>
      </c>
    </row>
    <row r="901">
      <c r="A901" s="3">
        <v>900.0</v>
      </c>
      <c r="B901" s="4" t="str">
        <f>IFERROR(__xludf.DUMMYFUNCTION("SPLIT(IMPORTRANGE!B901:B10900,"";"",0,1)"),"C#")</f>
        <v>C#</v>
      </c>
      <c r="C901" s="4" t="str">
        <f>IFERROR(__xludf.DUMMYFUNCTION("""COMPUTED_VALUE"""),"HTML/CSS")</f>
        <v>HTML/CSS</v>
      </c>
      <c r="D901" s="4" t="str">
        <f>IFERROR(__xludf.DUMMYFUNCTION("""COMPUTED_VALUE"""),"JavaScript")</f>
        <v>JavaScript</v>
      </c>
      <c r="E901" s="4" t="str">
        <f>IFERROR(__xludf.DUMMYFUNCTION("""COMPUTED_VALUE"""),"SQL")</f>
        <v>SQL</v>
      </c>
    </row>
    <row r="902">
      <c r="A902" s="3">
        <v>901.0</v>
      </c>
      <c r="B902" s="4" t="str">
        <f>IFERROR(__xludf.DUMMYFUNCTION("SPLIT(IMPORTRANGE!B902:B10901,"";"",0,1)"),"Bash/Shell/PowerShell")</f>
        <v>Bash/Shell/PowerShell</v>
      </c>
      <c r="C902" s="4" t="str">
        <f>IFERROR(__xludf.DUMMYFUNCTION("""COMPUTED_VALUE"""),"C#")</f>
        <v>C#</v>
      </c>
      <c r="D902" s="4" t="str">
        <f>IFERROR(__xludf.DUMMYFUNCTION("""COMPUTED_VALUE"""),"F#")</f>
        <v>F#</v>
      </c>
      <c r="E902" s="4" t="str">
        <f>IFERROR(__xludf.DUMMYFUNCTION("""COMPUTED_VALUE"""),"Java")</f>
        <v>Java</v>
      </c>
      <c r="F902" s="4" t="str">
        <f>IFERROR(__xludf.DUMMYFUNCTION("""COMPUTED_VALUE"""),"Kotlin")</f>
        <v>Kotlin</v>
      </c>
      <c r="G902" s="4" t="str">
        <f>IFERROR(__xludf.DUMMYFUNCTION("""COMPUTED_VALUE"""),"Scala")</f>
        <v>Scala</v>
      </c>
      <c r="H902" s="4" t="str">
        <f>IFERROR(__xludf.DUMMYFUNCTION("""COMPUTED_VALUE"""),"SQL")</f>
        <v>SQL</v>
      </c>
      <c r="I902" s="4" t="str">
        <f>IFERROR(__xludf.DUMMYFUNCTION("""COMPUTED_VALUE"""),"TypeScript")</f>
        <v>TypeScript</v>
      </c>
    </row>
    <row r="903">
      <c r="A903" s="3">
        <v>902.0</v>
      </c>
      <c r="B903" s="4" t="str">
        <f>IFERROR(__xludf.DUMMYFUNCTION("SPLIT(IMPORTRANGE!B903:B10902,"";"",0,1)"),"C#")</f>
        <v>C#</v>
      </c>
    </row>
    <row r="904">
      <c r="A904" s="3">
        <v>903.0</v>
      </c>
      <c r="B904" s="4" t="str">
        <f>IFERROR(__xludf.DUMMYFUNCTION("SPLIT(IMPORTRANGE!B904:B10903,"";"",0,1)"),"Bash/Shell/PowerShell")</f>
        <v>Bash/Shell/PowerShell</v>
      </c>
      <c r="C904" s="4" t="str">
        <f>IFERROR(__xludf.DUMMYFUNCTION("""COMPUTED_VALUE"""),"C++")</f>
        <v>C++</v>
      </c>
      <c r="D904" s="4" t="str">
        <f>IFERROR(__xludf.DUMMYFUNCTION("""COMPUTED_VALUE"""),"C#")</f>
        <v>C#</v>
      </c>
      <c r="E904" s="4" t="str">
        <f>IFERROR(__xludf.DUMMYFUNCTION("""COMPUTED_VALUE"""),"HTML/CSS")</f>
        <v>HTML/CSS</v>
      </c>
      <c r="F904" s="4" t="str">
        <f>IFERROR(__xludf.DUMMYFUNCTION("""COMPUTED_VALUE"""),"JavaScript")</f>
        <v>JavaScript</v>
      </c>
      <c r="G904" s="4" t="str">
        <f>IFERROR(__xludf.DUMMYFUNCTION("""COMPUTED_VALUE"""),"PHP")</f>
        <v>PHP</v>
      </c>
      <c r="H904" s="4" t="str">
        <f>IFERROR(__xludf.DUMMYFUNCTION("""COMPUTED_VALUE"""),"Python")</f>
        <v>Python</v>
      </c>
      <c r="I904" s="4" t="str">
        <f>IFERROR(__xludf.DUMMYFUNCTION("""COMPUTED_VALUE"""),"SQL")</f>
        <v>SQL</v>
      </c>
      <c r="J904" s="4" t="str">
        <f>IFERROR(__xludf.DUMMYFUNCTION("""COMPUTED_VALUE"""),"TypeScript")</f>
        <v>TypeScript</v>
      </c>
    </row>
    <row r="905">
      <c r="A905" s="3">
        <v>904.0</v>
      </c>
      <c r="B905" s="4" t="str">
        <f>IFERROR(__xludf.DUMMYFUNCTION("SPLIT(IMPORTRANGE!B905:B10904,"";"",0,1)"),"HTML/CSS")</f>
        <v>HTML/CSS</v>
      </c>
      <c r="C905" s="4" t="str">
        <f>IFERROR(__xludf.DUMMYFUNCTION("""COMPUTED_VALUE"""),"JavaScript")</f>
        <v>JavaScript</v>
      </c>
      <c r="D905" s="4" t="str">
        <f>IFERROR(__xludf.DUMMYFUNCTION("""COMPUTED_VALUE"""),"PHP")</f>
        <v>PHP</v>
      </c>
      <c r="E905" s="4" t="str">
        <f>IFERROR(__xludf.DUMMYFUNCTION("""COMPUTED_VALUE"""),"SQL")</f>
        <v>SQL</v>
      </c>
      <c r="F905" s="4" t="str">
        <f>IFERROR(__xludf.DUMMYFUNCTION("""COMPUTED_VALUE"""),"TypeScript")</f>
        <v>TypeScript</v>
      </c>
    </row>
    <row r="906">
      <c r="A906" s="3">
        <v>905.0</v>
      </c>
      <c r="B906" s="4" t="str">
        <f>IFERROR(__xludf.DUMMYFUNCTION("SPLIT(IMPORTRANGE!B906:B10905,"";"",0,1)"),"Bash/Shell/PowerShell")</f>
        <v>Bash/Shell/PowerShell</v>
      </c>
      <c r="C906" s="4" t="str">
        <f>IFERROR(__xludf.DUMMYFUNCTION("""COMPUTED_VALUE"""),"C++")</f>
        <v>C++</v>
      </c>
      <c r="D906" s="4" t="str">
        <f>IFERROR(__xludf.DUMMYFUNCTION("""COMPUTED_VALUE"""),"C#")</f>
        <v>C#</v>
      </c>
      <c r="E906" s="4" t="str">
        <f>IFERROR(__xludf.DUMMYFUNCTION("""COMPUTED_VALUE"""),"HTML/CSS")</f>
        <v>HTML/CSS</v>
      </c>
      <c r="F906" s="4" t="str">
        <f>IFERROR(__xludf.DUMMYFUNCTION("""COMPUTED_VALUE"""),"Java")</f>
        <v>Java</v>
      </c>
      <c r="G906" s="4" t="str">
        <f>IFERROR(__xludf.DUMMYFUNCTION("""COMPUTED_VALUE"""),"JavaScript")</f>
        <v>JavaScript</v>
      </c>
      <c r="H906" s="4" t="str">
        <f>IFERROR(__xludf.DUMMYFUNCTION("""COMPUTED_VALUE"""),"Objective-C")</f>
        <v>Objective-C</v>
      </c>
      <c r="I906" s="4" t="str">
        <f>IFERROR(__xludf.DUMMYFUNCTION("""COMPUTED_VALUE"""),"PHP")</f>
        <v>PHP</v>
      </c>
      <c r="J906" s="4" t="str">
        <f>IFERROR(__xludf.DUMMYFUNCTION("""COMPUTED_VALUE"""),"SQL")</f>
        <v>SQL</v>
      </c>
      <c r="K906" s="4" t="str">
        <f>IFERROR(__xludf.DUMMYFUNCTION("""COMPUTED_VALUE"""),"VBA")</f>
        <v>VBA</v>
      </c>
    </row>
    <row r="907">
      <c r="A907" s="3">
        <v>906.0</v>
      </c>
      <c r="B907" s="4" t="str">
        <f>IFERROR(__xludf.DUMMYFUNCTION("SPLIT(IMPORTRANGE!B907:B10906,"";"",0,1)"),"Bash/Shell/PowerShell")</f>
        <v>Bash/Shell/PowerShell</v>
      </c>
      <c r="C907" s="4" t="str">
        <f>IFERROR(__xludf.DUMMYFUNCTION("""COMPUTED_VALUE"""),"C#")</f>
        <v>C#</v>
      </c>
      <c r="D907" s="4" t="str">
        <f>IFERROR(__xludf.DUMMYFUNCTION("""COMPUTED_VALUE"""),"Java")</f>
        <v>Java</v>
      </c>
      <c r="E907" s="4" t="str">
        <f>IFERROR(__xludf.DUMMYFUNCTION("""COMPUTED_VALUE"""),"JavaScript")</f>
        <v>JavaScript</v>
      </c>
      <c r="F907" s="4" t="str">
        <f>IFERROR(__xludf.DUMMYFUNCTION("""COMPUTED_VALUE"""),"Python")</f>
        <v>Python</v>
      </c>
      <c r="G907" s="4" t="str">
        <f>IFERROR(__xludf.DUMMYFUNCTION("""COMPUTED_VALUE"""),"SQL")</f>
        <v>SQL</v>
      </c>
    </row>
    <row r="908">
      <c r="A908" s="3">
        <v>907.0</v>
      </c>
      <c r="B908" s="4" t="str">
        <f>IFERROR(__xludf.DUMMYFUNCTION("SPLIT(IMPORTRANGE!B908:B10907,"";"",0,1)"),"C#")</f>
        <v>C#</v>
      </c>
    </row>
    <row r="909">
      <c r="A909" s="3">
        <v>908.0</v>
      </c>
      <c r="B909" s="4" t="str">
        <f>IFERROR(__xludf.DUMMYFUNCTION("SPLIT(IMPORTRANGE!B909:B10908,"";"",0,1)"),"C++")</f>
        <v>C++</v>
      </c>
      <c r="C909" s="4" t="str">
        <f>IFERROR(__xludf.DUMMYFUNCTION("""COMPUTED_VALUE"""),"HTML/CSS")</f>
        <v>HTML/CSS</v>
      </c>
      <c r="D909" s="4" t="str">
        <f>IFERROR(__xludf.DUMMYFUNCTION("""COMPUTED_VALUE"""),"JavaScript")</f>
        <v>JavaScript</v>
      </c>
      <c r="E909" s="4" t="str">
        <f>IFERROR(__xludf.DUMMYFUNCTION("""COMPUTED_VALUE"""),"R")</f>
        <v>R</v>
      </c>
      <c r="F909" s="4" t="str">
        <f>IFERROR(__xludf.DUMMYFUNCTION("""COMPUTED_VALUE"""),"Ruby")</f>
        <v>Ruby</v>
      </c>
      <c r="G909" s="4" t="str">
        <f>IFERROR(__xludf.DUMMYFUNCTION("""COMPUTED_VALUE"""),"SQL")</f>
        <v>SQL</v>
      </c>
    </row>
    <row r="910">
      <c r="A910" s="3">
        <v>909.0</v>
      </c>
      <c r="B910" s="4" t="str">
        <f>IFERROR(__xludf.DUMMYFUNCTION("SPLIT(IMPORTRANGE!B910:B10909,"";"",0,1)"),"Bash/Shell/PowerShell")</f>
        <v>Bash/Shell/PowerShell</v>
      </c>
      <c r="C910" s="4" t="str">
        <f>IFERROR(__xludf.DUMMYFUNCTION("""COMPUTED_VALUE"""),"Java")</f>
        <v>Java</v>
      </c>
      <c r="D910" s="4" t="str">
        <f>IFERROR(__xludf.DUMMYFUNCTION("""COMPUTED_VALUE"""),"JavaScript")</f>
        <v>JavaScript</v>
      </c>
      <c r="E910" s="4" t="str">
        <f>IFERROR(__xludf.DUMMYFUNCTION("""COMPUTED_VALUE"""),"Python")</f>
        <v>Python</v>
      </c>
      <c r="F910" s="4" t="str">
        <f>IFERROR(__xludf.DUMMYFUNCTION("""COMPUTED_VALUE"""),"R")</f>
        <v>R</v>
      </c>
      <c r="G910" s="4" t="str">
        <f>IFERROR(__xludf.DUMMYFUNCTION("""COMPUTED_VALUE"""),"Ruby")</f>
        <v>Ruby</v>
      </c>
    </row>
    <row r="911">
      <c r="A911" s="3">
        <v>910.0</v>
      </c>
      <c r="B911" s="4" t="str">
        <f>IFERROR(__xludf.DUMMYFUNCTION("SPLIT(IMPORTRANGE!B911:B10910,"";"",0,1)"),"C#")</f>
        <v>C#</v>
      </c>
    </row>
    <row r="912">
      <c r="A912" s="3">
        <v>911.0</v>
      </c>
      <c r="B912" s="4" t="str">
        <f>IFERROR(__xludf.DUMMYFUNCTION("SPLIT(IMPORTRANGE!B912:B10911,"";"",0,1)"),"C")</f>
        <v>C</v>
      </c>
      <c r="C912" s="4" t="str">
        <f>IFERROR(__xludf.DUMMYFUNCTION("""COMPUTED_VALUE"""),"C++")</f>
        <v>C++</v>
      </c>
    </row>
    <row r="913">
      <c r="A913" s="3">
        <v>912.0</v>
      </c>
      <c r="B913" s="4" t="str">
        <f>IFERROR(__xludf.DUMMYFUNCTION("SPLIT(IMPORTRANGE!B913:B10912,"";"",0,1)"),"HTML/CSS")</f>
        <v>HTML/CSS</v>
      </c>
      <c r="C913" s="4" t="str">
        <f>IFERROR(__xludf.DUMMYFUNCTION("""COMPUTED_VALUE"""),"Java")</f>
        <v>Java</v>
      </c>
      <c r="D913" s="4" t="str">
        <f>IFERROR(__xludf.DUMMYFUNCTION("""COMPUTED_VALUE"""),"Python")</f>
        <v>Python</v>
      </c>
      <c r="E913" s="4" t="str">
        <f>IFERROR(__xludf.DUMMYFUNCTION("""COMPUTED_VALUE"""),"Rust")</f>
        <v>Rust</v>
      </c>
      <c r="F913" s="4" t="str">
        <f>IFERROR(__xludf.DUMMYFUNCTION("""COMPUTED_VALUE"""),"SQL")</f>
        <v>SQL</v>
      </c>
    </row>
    <row r="914">
      <c r="A914" s="3">
        <v>913.0</v>
      </c>
      <c r="B914" s="4" t="str">
        <f>IFERROR(__xludf.DUMMYFUNCTION("SPLIT(IMPORTRANGE!B914:B10913,"";"",0,1)"),"C#")</f>
        <v>C#</v>
      </c>
      <c r="C914" s="4" t="str">
        <f>IFERROR(__xludf.DUMMYFUNCTION("""COMPUTED_VALUE"""),"HTML/CSS")</f>
        <v>HTML/CSS</v>
      </c>
      <c r="D914" s="4" t="str">
        <f>IFERROR(__xludf.DUMMYFUNCTION("""COMPUTED_VALUE"""),"JavaScript")</f>
        <v>JavaScript</v>
      </c>
      <c r="E914" s="4" t="str">
        <f>IFERROR(__xludf.DUMMYFUNCTION("""COMPUTED_VALUE"""),"PHP")</f>
        <v>PHP</v>
      </c>
      <c r="F914" s="4" t="str">
        <f>IFERROR(__xludf.DUMMYFUNCTION("""COMPUTED_VALUE"""),"Python")</f>
        <v>Python</v>
      </c>
      <c r="G914" s="4" t="str">
        <f>IFERROR(__xludf.DUMMYFUNCTION("""COMPUTED_VALUE"""),"SQL")</f>
        <v>SQL</v>
      </c>
    </row>
    <row r="915">
      <c r="A915" s="3">
        <v>914.0</v>
      </c>
      <c r="B915" s="4" t="str">
        <f>IFERROR(__xludf.DUMMYFUNCTION("SPLIT(IMPORTRANGE!B915:B10914,"";"",0,1)"),"Assembly")</f>
        <v>Assembly</v>
      </c>
      <c r="C915" s="4" t="str">
        <f>IFERROR(__xludf.DUMMYFUNCTION("""COMPUTED_VALUE"""),"Bash/Shell/PowerShell")</f>
        <v>Bash/Shell/PowerShell</v>
      </c>
      <c r="D915" s="4" t="str">
        <f>IFERROR(__xludf.DUMMYFUNCTION("""COMPUTED_VALUE"""),"C")</f>
        <v>C</v>
      </c>
      <c r="E915" s="4" t="str">
        <f>IFERROR(__xludf.DUMMYFUNCTION("""COMPUTED_VALUE"""),"C++")</f>
        <v>C++</v>
      </c>
      <c r="F915" s="4" t="str">
        <f>IFERROR(__xludf.DUMMYFUNCTION("""COMPUTED_VALUE"""),"C#")</f>
        <v>C#</v>
      </c>
      <c r="G915" s="4" t="str">
        <f>IFERROR(__xludf.DUMMYFUNCTION("""COMPUTED_VALUE"""),"Python")</f>
        <v>Python</v>
      </c>
      <c r="H915" s="4" t="str">
        <f>IFERROR(__xludf.DUMMYFUNCTION("""COMPUTED_VALUE"""),"Ruby")</f>
        <v>Ruby</v>
      </c>
    </row>
    <row r="916">
      <c r="A916" s="3">
        <v>915.0</v>
      </c>
      <c r="B916" s="4" t="str">
        <f>IFERROR(__xludf.DUMMYFUNCTION("SPLIT(IMPORTRANGE!B916:B10915,"";"",0,1)"),"C#")</f>
        <v>C#</v>
      </c>
      <c r="C916" s="4" t="str">
        <f>IFERROR(__xludf.DUMMYFUNCTION("""COMPUTED_VALUE"""),"HTML/CSS")</f>
        <v>HTML/CSS</v>
      </c>
      <c r="D916" s="4" t="str">
        <f>IFERROR(__xludf.DUMMYFUNCTION("""COMPUTED_VALUE"""),"JavaScript")</f>
        <v>JavaScript</v>
      </c>
      <c r="E916" s="4" t="str">
        <f>IFERROR(__xludf.DUMMYFUNCTION("""COMPUTED_VALUE"""),"Objective-C")</f>
        <v>Objective-C</v>
      </c>
      <c r="F916" s="4" t="str">
        <f>IFERROR(__xludf.DUMMYFUNCTION("""COMPUTED_VALUE"""),"Python")</f>
        <v>Python</v>
      </c>
      <c r="G916" s="4" t="str">
        <f>IFERROR(__xludf.DUMMYFUNCTION("""COMPUTED_VALUE"""),"Swift")</f>
        <v>Swift</v>
      </c>
    </row>
    <row r="917">
      <c r="A917" s="3">
        <v>916.0</v>
      </c>
      <c r="B917" s="4" t="str">
        <f>IFERROR(__xludf.DUMMYFUNCTION("SPLIT(IMPORTRANGE!B917:B10916,"";"",0,1)"),"Bash/Shell/PowerShell")</f>
        <v>Bash/Shell/PowerShell</v>
      </c>
      <c r="C917" s="4" t="str">
        <f>IFERROR(__xludf.DUMMYFUNCTION("""COMPUTED_VALUE"""),"C++")</f>
        <v>C++</v>
      </c>
      <c r="D917" s="4" t="str">
        <f>IFERROR(__xludf.DUMMYFUNCTION("""COMPUTED_VALUE"""),"HTML/CSS")</f>
        <v>HTML/CSS</v>
      </c>
      <c r="E917" s="4" t="str">
        <f>IFERROR(__xludf.DUMMYFUNCTION("""COMPUTED_VALUE"""),"Java")</f>
        <v>Java</v>
      </c>
      <c r="F917" s="4" t="str">
        <f>IFERROR(__xludf.DUMMYFUNCTION("""COMPUTED_VALUE"""),"Ruby")</f>
        <v>Ruby</v>
      </c>
      <c r="G917" s="4" t="str">
        <f>IFERROR(__xludf.DUMMYFUNCTION("""COMPUTED_VALUE"""),"SQL")</f>
        <v>SQL</v>
      </c>
      <c r="H917" s="4" t="str">
        <f>IFERROR(__xludf.DUMMYFUNCTION("""COMPUTED_VALUE"""),"TypeScript")</f>
        <v>TypeScript</v>
      </c>
    </row>
    <row r="918">
      <c r="A918" s="3">
        <v>917.0</v>
      </c>
      <c r="B918" s="4" t="str">
        <f>IFERROR(__xludf.DUMMYFUNCTION("SPLIT(IMPORTRANGE!B918:B10917,"";"",0,1)"),"Bash/Shell/PowerShell")</f>
        <v>Bash/Shell/PowerShell</v>
      </c>
      <c r="C918" s="4" t="str">
        <f>IFERROR(__xludf.DUMMYFUNCTION("""COMPUTED_VALUE"""),"C")</f>
        <v>C</v>
      </c>
      <c r="D918" s="4" t="str">
        <f>IFERROR(__xludf.DUMMYFUNCTION("""COMPUTED_VALUE"""),"C++")</f>
        <v>C++</v>
      </c>
      <c r="E918" s="4" t="str">
        <f>IFERROR(__xludf.DUMMYFUNCTION("""COMPUTED_VALUE"""),"JavaScript")</f>
        <v>JavaScript</v>
      </c>
    </row>
    <row r="919">
      <c r="A919" s="3">
        <v>918.0</v>
      </c>
      <c r="B919" s="4" t="str">
        <f>IFERROR(__xludf.DUMMYFUNCTION("SPLIT(IMPORTRANGE!B919:B10918,"";"",0,1)"),"Bash/Shell/PowerShell")</f>
        <v>Bash/Shell/PowerShell</v>
      </c>
      <c r="C919" s="4" t="str">
        <f>IFERROR(__xludf.DUMMYFUNCTION("""COMPUTED_VALUE"""),"HTML/CSS")</f>
        <v>HTML/CSS</v>
      </c>
      <c r="D919" s="4" t="str">
        <f>IFERROR(__xludf.DUMMYFUNCTION("""COMPUTED_VALUE"""),"PHP")</f>
        <v>PHP</v>
      </c>
    </row>
    <row r="920">
      <c r="A920" s="3">
        <v>919.0</v>
      </c>
      <c r="B920" s="4" t="str">
        <f>IFERROR(__xludf.DUMMYFUNCTION("SPLIT(IMPORTRANGE!B920:B10919,"";"",0,1)"),"Bash/Shell/PowerShell")</f>
        <v>Bash/Shell/PowerShell</v>
      </c>
      <c r="C920" s="4" t="str">
        <f>IFERROR(__xludf.DUMMYFUNCTION("""COMPUTED_VALUE"""),"C")</f>
        <v>C</v>
      </c>
      <c r="D920" s="4" t="str">
        <f>IFERROR(__xludf.DUMMYFUNCTION("""COMPUTED_VALUE"""),"C++")</f>
        <v>C++</v>
      </c>
      <c r="E920" s="4" t="str">
        <f>IFERROR(__xludf.DUMMYFUNCTION("""COMPUTED_VALUE"""),"Python")</f>
        <v>Python</v>
      </c>
      <c r="F920" s="4" t="str">
        <f>IFERROR(__xludf.DUMMYFUNCTION("""COMPUTED_VALUE"""),"R")</f>
        <v>R</v>
      </c>
      <c r="G920" s="4" t="str">
        <f>IFERROR(__xludf.DUMMYFUNCTION("""COMPUTED_VALUE"""),"SQL")</f>
        <v>SQL</v>
      </c>
      <c r="H920" s="4" t="str">
        <f>IFERROR(__xludf.DUMMYFUNCTION("""COMPUTED_VALUE"""),"Other(s):")</f>
        <v>Other(s):</v>
      </c>
    </row>
    <row r="921">
      <c r="A921" s="3">
        <v>920.0</v>
      </c>
      <c r="B921" s="4" t="str">
        <f>IFERROR(__xludf.DUMMYFUNCTION("SPLIT(IMPORTRANGE!B921:B10920,"";"",0,1)"),"JavaScript")</f>
        <v>JavaScript</v>
      </c>
      <c r="C921" s="4" t="str">
        <f>IFERROR(__xludf.DUMMYFUNCTION("""COMPUTED_VALUE"""),"PHP")</f>
        <v>PHP</v>
      </c>
      <c r="D921" s="4" t="str">
        <f>IFERROR(__xludf.DUMMYFUNCTION("""COMPUTED_VALUE"""),"SQL")</f>
        <v>SQL</v>
      </c>
    </row>
    <row r="922">
      <c r="A922" s="3">
        <v>921.0</v>
      </c>
      <c r="B922" s="4" t="str">
        <f>IFERROR(__xludf.DUMMYFUNCTION("SPLIT(IMPORTRANGE!B922:B10921,"";"",0,1)"),"Bash/Shell/PowerShell")</f>
        <v>Bash/Shell/PowerShell</v>
      </c>
      <c r="C922" s="4" t="str">
        <f>IFERROR(__xludf.DUMMYFUNCTION("""COMPUTED_VALUE"""),"C#")</f>
        <v>C#</v>
      </c>
      <c r="D922" s="4" t="str">
        <f>IFERROR(__xludf.DUMMYFUNCTION("""COMPUTED_VALUE"""),"HTML/CSS")</f>
        <v>HTML/CSS</v>
      </c>
      <c r="E922" s="4" t="str">
        <f>IFERROR(__xludf.DUMMYFUNCTION("""COMPUTED_VALUE"""),"JavaScript")</f>
        <v>JavaScript</v>
      </c>
      <c r="F922" s="4" t="str">
        <f>IFERROR(__xludf.DUMMYFUNCTION("""COMPUTED_VALUE"""),"SQL")</f>
        <v>SQL</v>
      </c>
      <c r="G922" s="4" t="str">
        <f>IFERROR(__xludf.DUMMYFUNCTION("""COMPUTED_VALUE"""),"TypeScript")</f>
        <v>TypeScript</v>
      </c>
    </row>
    <row r="923">
      <c r="A923" s="3">
        <v>922.0</v>
      </c>
      <c r="B923" s="4" t="str">
        <f>IFERROR(__xludf.DUMMYFUNCTION("SPLIT(IMPORTRANGE!B923:B10922,"";"",0,1)"),"Python")</f>
        <v>Python</v>
      </c>
      <c r="C923" s="4" t="str">
        <f>IFERROR(__xludf.DUMMYFUNCTION("""COMPUTED_VALUE"""),"Other(s):")</f>
        <v>Other(s):</v>
      </c>
    </row>
    <row r="924">
      <c r="A924" s="3">
        <v>923.0</v>
      </c>
      <c r="B924" s="4" t="str">
        <f>IFERROR(__xludf.DUMMYFUNCTION("SPLIT(IMPORTRANGE!B924:B10923,"";"",0,1)"),"Dart")</f>
        <v>Dart</v>
      </c>
      <c r="C924" s="4" t="str">
        <f>IFERROR(__xludf.DUMMYFUNCTION("""COMPUTED_VALUE"""),"Java")</f>
        <v>Java</v>
      </c>
      <c r="D924" s="4" t="str">
        <f>IFERROR(__xludf.DUMMYFUNCTION("""COMPUTED_VALUE"""),"Swift")</f>
        <v>Swift</v>
      </c>
    </row>
    <row r="925">
      <c r="A925" s="3">
        <v>924.0</v>
      </c>
      <c r="B925" s="4" t="str">
        <f>IFERROR(__xludf.DUMMYFUNCTION("SPLIT(IMPORTRANGE!B925:B10924,"";"",0,1)"),"Bash/Shell/PowerShell")</f>
        <v>Bash/Shell/PowerShell</v>
      </c>
      <c r="C925" s="4" t="str">
        <f>IFERROR(__xludf.DUMMYFUNCTION("""COMPUTED_VALUE"""),"C++")</f>
        <v>C++</v>
      </c>
      <c r="D925" s="4" t="str">
        <f>IFERROR(__xludf.DUMMYFUNCTION("""COMPUTED_VALUE"""),"C#")</f>
        <v>C#</v>
      </c>
      <c r="E925" s="4" t="str">
        <f>IFERROR(__xludf.DUMMYFUNCTION("""COMPUTED_VALUE"""),"HTML/CSS")</f>
        <v>HTML/CSS</v>
      </c>
      <c r="F925" s="4" t="str">
        <f>IFERROR(__xludf.DUMMYFUNCTION("""COMPUTED_VALUE"""),"Java")</f>
        <v>Java</v>
      </c>
      <c r="G925" s="4" t="str">
        <f>IFERROR(__xludf.DUMMYFUNCTION("""COMPUTED_VALUE"""),"JavaScript")</f>
        <v>JavaScript</v>
      </c>
      <c r="H925" s="4" t="str">
        <f>IFERROR(__xludf.DUMMYFUNCTION("""COMPUTED_VALUE"""),"PHP")</f>
        <v>PHP</v>
      </c>
      <c r="I925" s="4" t="str">
        <f>IFERROR(__xludf.DUMMYFUNCTION("""COMPUTED_VALUE"""),"Python")</f>
        <v>Python</v>
      </c>
      <c r="J925" s="4" t="str">
        <f>IFERROR(__xludf.DUMMYFUNCTION("""COMPUTED_VALUE"""),"SQL")</f>
        <v>SQL</v>
      </c>
      <c r="K925" s="4" t="str">
        <f>IFERROR(__xludf.DUMMYFUNCTION("""COMPUTED_VALUE"""),"TypeScript")</f>
        <v>TypeScript</v>
      </c>
    </row>
    <row r="926">
      <c r="A926" s="3">
        <v>925.0</v>
      </c>
      <c r="B926" s="4" t="str">
        <f>IFERROR(__xludf.DUMMYFUNCTION("SPLIT(IMPORTRANGE!B926:B10925,"";"",0,1)"),"C#")</f>
        <v>C#</v>
      </c>
      <c r="C926" s="4" t="str">
        <f>IFERROR(__xludf.DUMMYFUNCTION("""COMPUTED_VALUE"""),"SQL")</f>
        <v>SQL</v>
      </c>
      <c r="D926" s="4" t="str">
        <f>IFERROR(__xludf.DUMMYFUNCTION("""COMPUTED_VALUE"""),"Other(s):")</f>
        <v>Other(s):</v>
      </c>
    </row>
    <row r="927">
      <c r="A927" s="3">
        <v>926.0</v>
      </c>
      <c r="B927" s="4" t="str">
        <f>IFERROR(__xludf.DUMMYFUNCTION("SPLIT(IMPORTRANGE!B927:B10926,"";"",0,1)"),"HTML/CSS")</f>
        <v>HTML/CSS</v>
      </c>
      <c r="C927" s="4" t="str">
        <f>IFERROR(__xludf.DUMMYFUNCTION("""COMPUTED_VALUE"""),"Java")</f>
        <v>Java</v>
      </c>
      <c r="D927" s="4" t="str">
        <f>IFERROR(__xludf.DUMMYFUNCTION("""COMPUTED_VALUE"""),"PHP")</f>
        <v>PHP</v>
      </c>
      <c r="E927" s="4" t="str">
        <f>IFERROR(__xludf.DUMMYFUNCTION("""COMPUTED_VALUE"""),"SQL")</f>
        <v>SQL</v>
      </c>
    </row>
    <row r="928">
      <c r="A928" s="3">
        <v>927.0</v>
      </c>
      <c r="B928" s="4" t="str">
        <f>IFERROR(__xludf.DUMMYFUNCTION("SPLIT(IMPORTRANGE!B928:B10927,"";"",0,1)"),"C")</f>
        <v>C</v>
      </c>
      <c r="C928" s="4" t="str">
        <f>IFERROR(__xludf.DUMMYFUNCTION("""COMPUTED_VALUE"""),"C++")</f>
        <v>C++</v>
      </c>
      <c r="D928" s="4" t="str">
        <f>IFERROR(__xludf.DUMMYFUNCTION("""COMPUTED_VALUE"""),"C#")</f>
        <v>C#</v>
      </c>
      <c r="E928" s="4" t="str">
        <f>IFERROR(__xludf.DUMMYFUNCTION("""COMPUTED_VALUE"""),"Python")</f>
        <v>Python</v>
      </c>
    </row>
    <row r="929">
      <c r="A929" s="3">
        <v>928.0</v>
      </c>
      <c r="B929" s="4" t="str">
        <f>IFERROR(__xludf.DUMMYFUNCTION("SPLIT(IMPORTRANGE!B929:B10928,"";"",0,1)"),"Bash/Shell/PowerShell")</f>
        <v>Bash/Shell/PowerShell</v>
      </c>
      <c r="C929" s="4" t="str">
        <f>IFERROR(__xludf.DUMMYFUNCTION("""COMPUTED_VALUE"""),"Java")</f>
        <v>Java</v>
      </c>
      <c r="D929" s="4" t="str">
        <f>IFERROR(__xludf.DUMMYFUNCTION("""COMPUTED_VALUE"""),"Kotlin")</f>
        <v>Kotlin</v>
      </c>
      <c r="E929" s="4" t="str">
        <f>IFERROR(__xludf.DUMMYFUNCTION("""COMPUTED_VALUE"""),"Python")</f>
        <v>Python</v>
      </c>
      <c r="F929" s="4" t="str">
        <f>IFERROR(__xludf.DUMMYFUNCTION("""COMPUTED_VALUE"""),"SQL")</f>
        <v>SQL</v>
      </c>
      <c r="G929" s="4" t="str">
        <f>IFERROR(__xludf.DUMMYFUNCTION("""COMPUTED_VALUE"""),"Other(s):")</f>
        <v>Other(s):</v>
      </c>
    </row>
    <row r="930">
      <c r="A930" s="3">
        <v>929.0</v>
      </c>
      <c r="B930" s="4" t="str">
        <f>IFERROR(__xludf.DUMMYFUNCTION("SPLIT(IMPORTRANGE!B930:B10929,"";"",0,1)"),"Bash/Shell/PowerShell")</f>
        <v>Bash/Shell/PowerShell</v>
      </c>
      <c r="C930" s="4" t="str">
        <f>IFERROR(__xludf.DUMMYFUNCTION("""COMPUTED_VALUE"""),"HTML/CSS")</f>
        <v>HTML/CSS</v>
      </c>
      <c r="D930" s="4" t="str">
        <f>IFERROR(__xludf.DUMMYFUNCTION("""COMPUTED_VALUE"""),"JavaScript")</f>
        <v>JavaScript</v>
      </c>
      <c r="E930" s="4" t="str">
        <f>IFERROR(__xludf.DUMMYFUNCTION("""COMPUTED_VALUE"""),"PHP")</f>
        <v>PHP</v>
      </c>
      <c r="F930" s="4" t="str">
        <f>IFERROR(__xludf.DUMMYFUNCTION("""COMPUTED_VALUE"""),"Python")</f>
        <v>Python</v>
      </c>
      <c r="G930" s="4" t="str">
        <f>IFERROR(__xludf.DUMMYFUNCTION("""COMPUTED_VALUE"""),"Ruby")</f>
        <v>Ruby</v>
      </c>
      <c r="H930" s="4" t="str">
        <f>IFERROR(__xludf.DUMMYFUNCTION("""COMPUTED_VALUE"""),"SQL")</f>
        <v>SQL</v>
      </c>
      <c r="I930" s="4" t="str">
        <f>IFERROR(__xludf.DUMMYFUNCTION("""COMPUTED_VALUE"""),"Swift")</f>
        <v>Swift</v>
      </c>
    </row>
    <row r="931">
      <c r="A931" s="3">
        <v>930.0</v>
      </c>
      <c r="B931" s="4" t="str">
        <f>IFERROR(__xludf.DUMMYFUNCTION("SPLIT(IMPORTRANGE!B931:B10930,"";"",0,1)"),"C")</f>
        <v>C</v>
      </c>
      <c r="C931" s="4" t="str">
        <f>IFERROR(__xludf.DUMMYFUNCTION("""COMPUTED_VALUE"""),"C++")</f>
        <v>C++</v>
      </c>
      <c r="D931" s="4" t="str">
        <f>IFERROR(__xludf.DUMMYFUNCTION("""COMPUTED_VALUE"""),"HTML/CSS")</f>
        <v>HTML/CSS</v>
      </c>
      <c r="E931" s="4" t="str">
        <f>IFERROR(__xludf.DUMMYFUNCTION("""COMPUTED_VALUE"""),"Objective-C")</f>
        <v>Objective-C</v>
      </c>
      <c r="F931" s="4" t="str">
        <f>IFERROR(__xludf.DUMMYFUNCTION("""COMPUTED_VALUE"""),"Swift")</f>
        <v>Swift</v>
      </c>
    </row>
    <row r="932">
      <c r="A932" s="3">
        <v>931.0</v>
      </c>
      <c r="B932" s="4" t="str">
        <f>IFERROR(__xludf.DUMMYFUNCTION("SPLIT(IMPORTRANGE!B932:B10931,"";"",0,1)"),"Bash/Shell/PowerShell")</f>
        <v>Bash/Shell/PowerShell</v>
      </c>
      <c r="C932" s="4" t="str">
        <f>IFERROR(__xludf.DUMMYFUNCTION("""COMPUTED_VALUE"""),"HTML/CSS")</f>
        <v>HTML/CSS</v>
      </c>
      <c r="D932" s="4" t="str">
        <f>IFERROR(__xludf.DUMMYFUNCTION("""COMPUTED_VALUE"""),"JavaScript")</f>
        <v>JavaScript</v>
      </c>
      <c r="E932" s="4" t="str">
        <f>IFERROR(__xludf.DUMMYFUNCTION("""COMPUTED_VALUE"""),"Python")</f>
        <v>Python</v>
      </c>
      <c r="F932" s="4" t="str">
        <f>IFERROR(__xludf.DUMMYFUNCTION("""COMPUTED_VALUE"""),"R")</f>
        <v>R</v>
      </c>
      <c r="G932" s="4" t="str">
        <f>IFERROR(__xludf.DUMMYFUNCTION("""COMPUTED_VALUE"""),"SQL")</f>
        <v>SQL</v>
      </c>
    </row>
    <row r="933">
      <c r="A933" s="3">
        <v>932.0</v>
      </c>
      <c r="B933" s="4" t="str">
        <f>IFERROR(__xludf.DUMMYFUNCTION("SPLIT(IMPORTRANGE!B933:B10932,"";"",0,1)"),"HTML/CSS")</f>
        <v>HTML/CSS</v>
      </c>
      <c r="C933" s="4" t="str">
        <f>IFERROR(__xludf.DUMMYFUNCTION("""COMPUTED_VALUE"""),"JavaScript")</f>
        <v>JavaScript</v>
      </c>
      <c r="D933" s="4" t="str">
        <f>IFERROR(__xludf.DUMMYFUNCTION("""COMPUTED_VALUE"""),"TypeScript")</f>
        <v>TypeScript</v>
      </c>
    </row>
    <row r="934">
      <c r="A934" s="3">
        <v>933.0</v>
      </c>
      <c r="B934" s="4" t="str">
        <f>IFERROR(__xludf.DUMMYFUNCTION("SPLIT(IMPORTRANGE!B934:B10933,"";"",0,1)"),"Bash/Shell/PowerShell")</f>
        <v>Bash/Shell/PowerShell</v>
      </c>
      <c r="C934" s="4" t="str">
        <f>IFERROR(__xludf.DUMMYFUNCTION("""COMPUTED_VALUE"""),"C#")</f>
        <v>C#</v>
      </c>
      <c r="D934" s="4" t="str">
        <f>IFERROR(__xludf.DUMMYFUNCTION("""COMPUTED_VALUE"""),"HTML/CSS")</f>
        <v>HTML/CSS</v>
      </c>
      <c r="E934" s="4" t="str">
        <f>IFERROR(__xludf.DUMMYFUNCTION("""COMPUTED_VALUE"""),"Java")</f>
        <v>Java</v>
      </c>
      <c r="F934" s="4" t="str">
        <f>IFERROR(__xludf.DUMMYFUNCTION("""COMPUTED_VALUE"""),"JavaScript")</f>
        <v>JavaScript</v>
      </c>
      <c r="G934" s="4" t="str">
        <f>IFERROR(__xludf.DUMMYFUNCTION("""COMPUTED_VALUE"""),"PHP")</f>
        <v>PHP</v>
      </c>
      <c r="H934" s="4" t="str">
        <f>IFERROR(__xludf.DUMMYFUNCTION("""COMPUTED_VALUE"""),"Python")</f>
        <v>Python</v>
      </c>
      <c r="I934" s="4" t="str">
        <f>IFERROR(__xludf.DUMMYFUNCTION("""COMPUTED_VALUE"""),"Rust")</f>
        <v>Rust</v>
      </c>
      <c r="J934" s="4" t="str">
        <f>IFERROR(__xludf.DUMMYFUNCTION("""COMPUTED_VALUE"""),"SQL")</f>
        <v>SQL</v>
      </c>
    </row>
    <row r="935">
      <c r="A935" s="3">
        <v>934.0</v>
      </c>
      <c r="B935" s="4" t="str">
        <f>IFERROR(__xludf.DUMMYFUNCTION("SPLIT(IMPORTRANGE!B935:B10934,"";"",0,1)"),"C#")</f>
        <v>C#</v>
      </c>
      <c r="C935" s="4" t="str">
        <f>IFERROR(__xludf.DUMMYFUNCTION("""COMPUTED_VALUE"""),"HTML/CSS")</f>
        <v>HTML/CSS</v>
      </c>
      <c r="D935" s="4" t="str">
        <f>IFERROR(__xludf.DUMMYFUNCTION("""COMPUTED_VALUE"""),"JavaScript")</f>
        <v>JavaScript</v>
      </c>
      <c r="E935" s="4" t="str">
        <f>IFERROR(__xludf.DUMMYFUNCTION("""COMPUTED_VALUE"""),"PHP")</f>
        <v>PHP</v>
      </c>
      <c r="F935" s="4" t="str">
        <f>IFERROR(__xludf.DUMMYFUNCTION("""COMPUTED_VALUE"""),"SQL")</f>
        <v>SQL</v>
      </c>
      <c r="G935" s="4" t="str">
        <f>IFERROR(__xludf.DUMMYFUNCTION("""COMPUTED_VALUE"""),"TypeScript")</f>
        <v>TypeScript</v>
      </c>
    </row>
    <row r="936">
      <c r="A936" s="3">
        <v>935.0</v>
      </c>
      <c r="B936" s="4" t="str">
        <f>IFERROR(__xludf.DUMMYFUNCTION("SPLIT(IMPORTRANGE!B936:B10935,"";"",0,1)"),"C++")</f>
        <v>C++</v>
      </c>
      <c r="C936" s="4" t="str">
        <f>IFERROR(__xludf.DUMMYFUNCTION("""COMPUTED_VALUE"""),"HTML/CSS")</f>
        <v>HTML/CSS</v>
      </c>
      <c r="D936" s="4" t="str">
        <f>IFERROR(__xludf.DUMMYFUNCTION("""COMPUTED_VALUE"""),"Python")</f>
        <v>Python</v>
      </c>
      <c r="E936" s="4" t="str">
        <f>IFERROR(__xludf.DUMMYFUNCTION("""COMPUTED_VALUE"""),"R")</f>
        <v>R</v>
      </c>
      <c r="F936" s="4" t="str">
        <f>IFERROR(__xludf.DUMMYFUNCTION("""COMPUTED_VALUE"""),"SQL")</f>
        <v>SQL</v>
      </c>
    </row>
    <row r="937">
      <c r="A937" s="3">
        <v>936.0</v>
      </c>
      <c r="B937" s="4" t="str">
        <f>IFERROR(__xludf.DUMMYFUNCTION("SPLIT(IMPORTRANGE!B937:B10936,"";"",0,1)"),"C#")</f>
        <v>C#</v>
      </c>
      <c r="C937" s="4" t="str">
        <f>IFERROR(__xludf.DUMMYFUNCTION("""COMPUTED_VALUE"""),"HTML/CSS")</f>
        <v>HTML/CSS</v>
      </c>
      <c r="D937" s="4" t="str">
        <f>IFERROR(__xludf.DUMMYFUNCTION("""COMPUTED_VALUE"""),"JavaScript")</f>
        <v>JavaScript</v>
      </c>
      <c r="E937" s="4" t="str">
        <f>IFERROR(__xludf.DUMMYFUNCTION("""COMPUTED_VALUE"""),"SQL")</f>
        <v>SQL</v>
      </c>
    </row>
    <row r="938">
      <c r="A938" s="3">
        <v>937.0</v>
      </c>
      <c r="B938" s="4" t="str">
        <f>IFERROR(__xludf.DUMMYFUNCTION("SPLIT(IMPORTRANGE!B938:B10937,"";"",0,1)"),"Bash/Shell/PowerShell")</f>
        <v>Bash/Shell/PowerShell</v>
      </c>
      <c r="C938" s="4" t="str">
        <f>IFERROR(__xludf.DUMMYFUNCTION("""COMPUTED_VALUE"""),"HTML/CSS")</f>
        <v>HTML/CSS</v>
      </c>
      <c r="D938" s="4" t="str">
        <f>IFERROR(__xludf.DUMMYFUNCTION("""COMPUTED_VALUE"""),"JavaScript")</f>
        <v>JavaScript</v>
      </c>
      <c r="E938" s="4" t="str">
        <f>IFERROR(__xludf.DUMMYFUNCTION("""COMPUTED_VALUE"""),"SQL")</f>
        <v>SQL</v>
      </c>
    </row>
    <row r="939">
      <c r="A939" s="3">
        <v>938.0</v>
      </c>
      <c r="B939" s="4" t="str">
        <f>IFERROR(__xludf.DUMMYFUNCTION("SPLIT(IMPORTRANGE!B939:B10938,"";"",0,1)"),"C#")</f>
        <v>C#</v>
      </c>
      <c r="C939" s="4" t="str">
        <f>IFERROR(__xludf.DUMMYFUNCTION("""COMPUTED_VALUE"""),"HTML/CSS")</f>
        <v>HTML/CSS</v>
      </c>
      <c r="D939" s="4" t="str">
        <f>IFERROR(__xludf.DUMMYFUNCTION("""COMPUTED_VALUE"""),"JavaScript")</f>
        <v>JavaScript</v>
      </c>
      <c r="E939" s="4" t="str">
        <f>IFERROR(__xludf.DUMMYFUNCTION("""COMPUTED_VALUE"""),"SQL")</f>
        <v>SQL</v>
      </c>
      <c r="F939" s="4" t="str">
        <f>IFERROR(__xludf.DUMMYFUNCTION("""COMPUTED_VALUE"""),"TypeScript")</f>
        <v>TypeScript</v>
      </c>
    </row>
    <row r="940">
      <c r="A940" s="3">
        <v>939.0</v>
      </c>
      <c r="B940" s="4" t="str">
        <f>IFERROR(__xludf.DUMMYFUNCTION("SPLIT(IMPORTRANGE!B940:B10939,"";"",0,1)"),"JavaScript")</f>
        <v>JavaScript</v>
      </c>
      <c r="C940" s="4" t="str">
        <f>IFERROR(__xludf.DUMMYFUNCTION("""COMPUTED_VALUE"""),"Ruby")</f>
        <v>Ruby</v>
      </c>
    </row>
    <row r="941">
      <c r="A941" s="3">
        <v>940.0</v>
      </c>
      <c r="B941" s="4" t="str">
        <f>IFERROR(__xludf.DUMMYFUNCTION("SPLIT(IMPORTRANGE!B941:B10940,"";"",0,1)"),"C")</f>
        <v>C</v>
      </c>
      <c r="C941" s="4" t="str">
        <f>IFERROR(__xludf.DUMMYFUNCTION("""COMPUTED_VALUE"""),"Python")</f>
        <v>Python</v>
      </c>
    </row>
    <row r="942">
      <c r="A942" s="3">
        <v>941.0</v>
      </c>
      <c r="B942" s="4" t="str">
        <f>IFERROR(__xludf.DUMMYFUNCTION("SPLIT(IMPORTRANGE!B942:B10941,"";"",0,1)"),"HTML/CSS")</f>
        <v>HTML/CSS</v>
      </c>
      <c r="C942" s="4" t="str">
        <f>IFERROR(__xludf.DUMMYFUNCTION("""COMPUTED_VALUE"""),"Java")</f>
        <v>Java</v>
      </c>
      <c r="D942" s="4" t="str">
        <f>IFERROR(__xludf.DUMMYFUNCTION("""COMPUTED_VALUE"""),"JavaScript")</f>
        <v>JavaScript</v>
      </c>
    </row>
    <row r="943">
      <c r="A943" s="3">
        <v>942.0</v>
      </c>
      <c r="B943" s="4" t="str">
        <f>IFERROR(__xludf.DUMMYFUNCTION("SPLIT(IMPORTRANGE!B943:B10942,"";"",0,1)"),"HTML/CSS")</f>
        <v>HTML/CSS</v>
      </c>
      <c r="C943" s="4" t="str">
        <f>IFERROR(__xludf.DUMMYFUNCTION("""COMPUTED_VALUE"""),"JavaScript")</f>
        <v>JavaScript</v>
      </c>
      <c r="D943" s="4" t="str">
        <f>IFERROR(__xludf.DUMMYFUNCTION("""COMPUTED_VALUE"""),"PHP")</f>
        <v>PHP</v>
      </c>
      <c r="E943" s="4" t="str">
        <f>IFERROR(__xludf.DUMMYFUNCTION("""COMPUTED_VALUE"""),"SQL")</f>
        <v>SQL</v>
      </c>
    </row>
    <row r="944">
      <c r="A944" s="3">
        <v>943.0</v>
      </c>
      <c r="B944" s="4" t="str">
        <f>IFERROR(__xludf.DUMMYFUNCTION("SPLIT(IMPORTRANGE!B944:B10943,"";"",0,1)"),"C#")</f>
        <v>C#</v>
      </c>
      <c r="C944" s="4" t="str">
        <f>IFERROR(__xludf.DUMMYFUNCTION("""COMPUTED_VALUE"""),"HTML/CSS")</f>
        <v>HTML/CSS</v>
      </c>
      <c r="D944" s="4" t="str">
        <f>IFERROR(__xludf.DUMMYFUNCTION("""COMPUTED_VALUE"""),"Java")</f>
        <v>Java</v>
      </c>
      <c r="E944" s="4" t="str">
        <f>IFERROR(__xludf.DUMMYFUNCTION("""COMPUTED_VALUE"""),"JavaScript")</f>
        <v>JavaScript</v>
      </c>
      <c r="F944" s="4" t="str">
        <f>IFERROR(__xludf.DUMMYFUNCTION("""COMPUTED_VALUE"""),"SQL")</f>
        <v>SQL</v>
      </c>
    </row>
    <row r="945">
      <c r="A945" s="3">
        <v>944.0</v>
      </c>
      <c r="B945" s="4" t="str">
        <f>IFERROR(__xludf.DUMMYFUNCTION("SPLIT(IMPORTRANGE!B945:B10944,"";"",0,1)"),"Bash/Shell/PowerShell")</f>
        <v>Bash/Shell/PowerShell</v>
      </c>
      <c r="C945" s="4" t="str">
        <f>IFERROR(__xludf.DUMMYFUNCTION("""COMPUTED_VALUE"""),"C#")</f>
        <v>C#</v>
      </c>
      <c r="D945" s="4" t="str">
        <f>IFERROR(__xludf.DUMMYFUNCTION("""COMPUTED_VALUE"""),"HTML/CSS")</f>
        <v>HTML/CSS</v>
      </c>
      <c r="E945" s="4" t="str">
        <f>IFERROR(__xludf.DUMMYFUNCTION("""COMPUTED_VALUE"""),"JavaScript")</f>
        <v>JavaScript</v>
      </c>
      <c r="F945" s="4" t="str">
        <f>IFERROR(__xludf.DUMMYFUNCTION("""COMPUTED_VALUE"""),"Kotlin")</f>
        <v>Kotlin</v>
      </c>
      <c r="G945" s="4" t="str">
        <f>IFERROR(__xludf.DUMMYFUNCTION("""COMPUTED_VALUE"""),"SQL")</f>
        <v>SQL</v>
      </c>
    </row>
    <row r="946">
      <c r="A946" s="3">
        <v>945.0</v>
      </c>
      <c r="B946" s="4" t="str">
        <f>IFERROR(__xludf.DUMMYFUNCTION("SPLIT(IMPORTRANGE!B946:B10945,"";"",0,1)"),"Bash/Shell/PowerShell")</f>
        <v>Bash/Shell/PowerShell</v>
      </c>
      <c r="C946" s="4" t="str">
        <f>IFERROR(__xludf.DUMMYFUNCTION("""COMPUTED_VALUE"""),"C#")</f>
        <v>C#</v>
      </c>
      <c r="D946" s="4" t="str">
        <f>IFERROR(__xludf.DUMMYFUNCTION("""COMPUTED_VALUE"""),"HTML/CSS")</f>
        <v>HTML/CSS</v>
      </c>
      <c r="E946" s="4" t="str">
        <f>IFERROR(__xludf.DUMMYFUNCTION("""COMPUTED_VALUE"""),"JavaScript")</f>
        <v>JavaScript</v>
      </c>
      <c r="F946" s="4" t="str">
        <f>IFERROR(__xludf.DUMMYFUNCTION("""COMPUTED_VALUE"""),"SQL")</f>
        <v>SQL</v>
      </c>
      <c r="G946" s="4" t="str">
        <f>IFERROR(__xludf.DUMMYFUNCTION("""COMPUTED_VALUE"""),"TypeScript")</f>
        <v>TypeScript</v>
      </c>
      <c r="H946" s="4" t="str">
        <f>IFERROR(__xludf.DUMMYFUNCTION("""COMPUTED_VALUE"""),"Other(s):")</f>
        <v>Other(s):</v>
      </c>
    </row>
    <row r="947">
      <c r="A947" s="3">
        <v>946.0</v>
      </c>
      <c r="B947" s="4" t="str">
        <f>IFERROR(__xludf.DUMMYFUNCTION("SPLIT(IMPORTRANGE!B947:B10946,"";"",0,1)"),"Assembly")</f>
        <v>Assembly</v>
      </c>
      <c r="C947" s="4" t="str">
        <f>IFERROR(__xludf.DUMMYFUNCTION("""COMPUTED_VALUE"""),"HTML/CSS")</f>
        <v>HTML/CSS</v>
      </c>
      <c r="D947" s="4" t="str">
        <f>IFERROR(__xludf.DUMMYFUNCTION("""COMPUTED_VALUE"""),"Java")</f>
        <v>Java</v>
      </c>
      <c r="E947" s="4" t="str">
        <f>IFERROR(__xludf.DUMMYFUNCTION("""COMPUTED_VALUE"""),"JavaScript")</f>
        <v>JavaScript</v>
      </c>
      <c r="F947" s="4" t="str">
        <f>IFERROR(__xludf.DUMMYFUNCTION("""COMPUTED_VALUE"""),"SQL")</f>
        <v>SQL</v>
      </c>
    </row>
    <row r="948">
      <c r="A948" s="3">
        <v>947.0</v>
      </c>
      <c r="B948" s="4" t="str">
        <f>IFERROR(__xludf.DUMMYFUNCTION("SPLIT(IMPORTRANGE!B948:B10947,"";"",0,1)"),"JavaScript")</f>
        <v>JavaScript</v>
      </c>
      <c r="C948" s="4" t="str">
        <f>IFERROR(__xludf.DUMMYFUNCTION("""COMPUTED_VALUE"""),"Python")</f>
        <v>Python</v>
      </c>
    </row>
    <row r="949">
      <c r="A949" s="3">
        <v>948.0</v>
      </c>
      <c r="B949" s="4" t="str">
        <f>IFERROR(__xludf.DUMMYFUNCTION("SPLIT(IMPORTRANGE!B949:B10948,"";"",0,1)"),"HTML/CSS")</f>
        <v>HTML/CSS</v>
      </c>
      <c r="C949" s="4" t="str">
        <f>IFERROR(__xludf.DUMMYFUNCTION("""COMPUTED_VALUE"""),"JavaScript")</f>
        <v>JavaScript</v>
      </c>
    </row>
    <row r="950">
      <c r="A950" s="3">
        <v>949.0</v>
      </c>
      <c r="B950" s="4" t="str">
        <f>IFERROR(__xludf.DUMMYFUNCTION("SPLIT(IMPORTRANGE!B950:B10949,"";"",0,1)"),"Assembly")</f>
        <v>Assembly</v>
      </c>
      <c r="C950" s="4" t="str">
        <f>IFERROR(__xludf.DUMMYFUNCTION("""COMPUTED_VALUE"""),"C")</f>
        <v>C</v>
      </c>
      <c r="D950" s="4" t="str">
        <f>IFERROR(__xludf.DUMMYFUNCTION("""COMPUTED_VALUE"""),"C++")</f>
        <v>C++</v>
      </c>
      <c r="E950" s="4" t="str">
        <f>IFERROR(__xludf.DUMMYFUNCTION("""COMPUTED_VALUE"""),"HTML/CSS")</f>
        <v>HTML/CSS</v>
      </c>
      <c r="F950" s="4" t="str">
        <f>IFERROR(__xludf.DUMMYFUNCTION("""COMPUTED_VALUE"""),"Java")</f>
        <v>Java</v>
      </c>
      <c r="G950" s="4" t="str">
        <f>IFERROR(__xludf.DUMMYFUNCTION("""COMPUTED_VALUE"""),"JavaScript")</f>
        <v>JavaScript</v>
      </c>
      <c r="H950" s="4" t="str">
        <f>IFERROR(__xludf.DUMMYFUNCTION("""COMPUTED_VALUE"""),"PHP")</f>
        <v>PHP</v>
      </c>
      <c r="I950" s="4" t="str">
        <f>IFERROR(__xludf.DUMMYFUNCTION("""COMPUTED_VALUE"""),"Python")</f>
        <v>Python</v>
      </c>
    </row>
    <row r="951">
      <c r="A951" s="3">
        <v>950.0</v>
      </c>
      <c r="B951" s="4" t="str">
        <f>IFERROR(__xludf.DUMMYFUNCTION("SPLIT(IMPORTRANGE!B951:B10950,"";"",0,1)"),"Python")</f>
        <v>Python</v>
      </c>
      <c r="C951" s="4" t="str">
        <f>IFERROR(__xludf.DUMMYFUNCTION("""COMPUTED_VALUE"""),"R")</f>
        <v>R</v>
      </c>
    </row>
    <row r="952">
      <c r="A952" s="3">
        <v>951.0</v>
      </c>
      <c r="B952" s="4" t="str">
        <f>IFERROR(__xludf.DUMMYFUNCTION("SPLIT(IMPORTRANGE!B952:B10951,"";"",0,1)"),"C")</f>
        <v>C</v>
      </c>
      <c r="C952" s="4" t="str">
        <f>IFERROR(__xludf.DUMMYFUNCTION("""COMPUTED_VALUE"""),"HTML/CSS")</f>
        <v>HTML/CSS</v>
      </c>
      <c r="D952" s="4" t="str">
        <f>IFERROR(__xludf.DUMMYFUNCTION("""COMPUTED_VALUE"""),"Java")</f>
        <v>Java</v>
      </c>
      <c r="E952" s="4" t="str">
        <f>IFERROR(__xludf.DUMMYFUNCTION("""COMPUTED_VALUE"""),"Python")</f>
        <v>Python</v>
      </c>
      <c r="F952" s="4" t="str">
        <f>IFERROR(__xludf.DUMMYFUNCTION("""COMPUTED_VALUE"""),"R")</f>
        <v>R</v>
      </c>
      <c r="G952" s="4" t="str">
        <f>IFERROR(__xludf.DUMMYFUNCTION("""COMPUTED_VALUE"""),"TypeScript")</f>
        <v>TypeScript</v>
      </c>
      <c r="H952" s="4" t="str">
        <f>IFERROR(__xludf.DUMMYFUNCTION("""COMPUTED_VALUE"""),"Other(s):")</f>
        <v>Other(s):</v>
      </c>
    </row>
    <row r="953">
      <c r="A953" s="3">
        <v>952.0</v>
      </c>
      <c r="B953" s="4" t="str">
        <f>IFERROR(__xludf.DUMMYFUNCTION("SPLIT(IMPORTRANGE!B953:B10952,"";"",0,1)"),"Bash/Shell/PowerShell")</f>
        <v>Bash/Shell/PowerShell</v>
      </c>
      <c r="C953" s="4" t="str">
        <f>IFERROR(__xludf.DUMMYFUNCTION("""COMPUTED_VALUE"""),"C")</f>
        <v>C</v>
      </c>
      <c r="D953" s="4" t="str">
        <f>IFERROR(__xludf.DUMMYFUNCTION("""COMPUTED_VALUE"""),"C++")</f>
        <v>C++</v>
      </c>
      <c r="E953" s="4" t="str">
        <f>IFERROR(__xludf.DUMMYFUNCTION("""COMPUTED_VALUE"""),"C#")</f>
        <v>C#</v>
      </c>
      <c r="F953" s="4" t="str">
        <f>IFERROR(__xludf.DUMMYFUNCTION("""COMPUTED_VALUE"""),"HTML/CSS")</f>
        <v>HTML/CSS</v>
      </c>
      <c r="G953" s="4" t="str">
        <f>IFERROR(__xludf.DUMMYFUNCTION("""COMPUTED_VALUE"""),"Java")</f>
        <v>Java</v>
      </c>
      <c r="H953" s="4" t="str">
        <f>IFERROR(__xludf.DUMMYFUNCTION("""COMPUTED_VALUE"""),"JavaScript")</f>
        <v>JavaScript</v>
      </c>
      <c r="I953" s="4" t="str">
        <f>IFERROR(__xludf.DUMMYFUNCTION("""COMPUTED_VALUE"""),"Kotlin")</f>
        <v>Kotlin</v>
      </c>
      <c r="J953" s="4" t="str">
        <f>IFERROR(__xludf.DUMMYFUNCTION("""COMPUTED_VALUE"""),"Objective-C")</f>
        <v>Objective-C</v>
      </c>
      <c r="K953" s="4" t="str">
        <f>IFERROR(__xludf.DUMMYFUNCTION("""COMPUTED_VALUE"""),"PHP")</f>
        <v>PHP</v>
      </c>
      <c r="L953" s="4" t="str">
        <f>IFERROR(__xludf.DUMMYFUNCTION("""COMPUTED_VALUE"""),"Python")</f>
        <v>Python</v>
      </c>
      <c r="M953" s="4" t="str">
        <f>IFERROR(__xludf.DUMMYFUNCTION("""COMPUTED_VALUE"""),"Ruby")</f>
        <v>Ruby</v>
      </c>
      <c r="N953" s="4" t="str">
        <f>IFERROR(__xludf.DUMMYFUNCTION("""COMPUTED_VALUE"""),"SQL")</f>
        <v>SQL</v>
      </c>
      <c r="O953" s="4" t="str">
        <f>IFERROR(__xludf.DUMMYFUNCTION("""COMPUTED_VALUE"""),"Swift")</f>
        <v>Swift</v>
      </c>
    </row>
    <row r="954">
      <c r="A954" s="3">
        <v>953.0</v>
      </c>
      <c r="B954" s="4" t="str">
        <f>IFERROR(__xludf.DUMMYFUNCTION("SPLIT(IMPORTRANGE!B954:B10953,"";"",0,1)"),"Bash/Shell/PowerShell")</f>
        <v>Bash/Shell/PowerShell</v>
      </c>
      <c r="C954" s="4" t="str">
        <f>IFERROR(__xludf.DUMMYFUNCTION("""COMPUTED_VALUE"""),"HTML/CSS")</f>
        <v>HTML/CSS</v>
      </c>
      <c r="D954" s="4" t="str">
        <f>IFERROR(__xludf.DUMMYFUNCTION("""COMPUTED_VALUE"""),"JavaScript")</f>
        <v>JavaScript</v>
      </c>
      <c r="E954" s="4" t="str">
        <f>IFERROR(__xludf.DUMMYFUNCTION("""COMPUTED_VALUE"""),"TypeScript")</f>
        <v>TypeScript</v>
      </c>
      <c r="F954" s="4" t="str">
        <f>IFERROR(__xludf.DUMMYFUNCTION("""COMPUTED_VALUE"""),"WebAssembly")</f>
        <v>WebAssembly</v>
      </c>
    </row>
    <row r="955">
      <c r="A955" s="3">
        <v>954.0</v>
      </c>
      <c r="B955" s="4" t="str">
        <f>IFERROR(__xludf.DUMMYFUNCTION("SPLIT(IMPORTRANGE!B955:B10954,"";"",0,1)"),"Bash/Shell/PowerShell")</f>
        <v>Bash/Shell/PowerShell</v>
      </c>
      <c r="C955" s="4" t="str">
        <f>IFERROR(__xludf.DUMMYFUNCTION("""COMPUTED_VALUE"""),"C")</f>
        <v>C</v>
      </c>
      <c r="D955" s="4" t="str">
        <f>IFERROR(__xludf.DUMMYFUNCTION("""COMPUTED_VALUE"""),"Go")</f>
        <v>Go</v>
      </c>
      <c r="E955" s="4" t="str">
        <f>IFERROR(__xludf.DUMMYFUNCTION("""COMPUTED_VALUE"""),"Python")</f>
        <v>Python</v>
      </c>
      <c r="F955" s="4" t="str">
        <f>IFERROR(__xludf.DUMMYFUNCTION("""COMPUTED_VALUE"""),"SQL")</f>
        <v>SQL</v>
      </c>
    </row>
    <row r="956">
      <c r="A956" s="3">
        <v>955.0</v>
      </c>
      <c r="B956" s="4" t="str">
        <f>IFERROR(__xludf.DUMMYFUNCTION("SPLIT(IMPORTRANGE!B956:B10955,"";"",0,1)"),"Java")</f>
        <v>Java</v>
      </c>
    </row>
    <row r="957">
      <c r="A957" s="3">
        <v>956.0</v>
      </c>
      <c r="B957" s="4" t="str">
        <f>IFERROR(__xludf.DUMMYFUNCTION("SPLIT(IMPORTRANGE!B957:B10956,"";"",0,1)"),"C#")</f>
        <v>C#</v>
      </c>
      <c r="C957" s="4" t="str">
        <f>IFERROR(__xludf.DUMMYFUNCTION("""COMPUTED_VALUE"""),"HTML/CSS")</f>
        <v>HTML/CSS</v>
      </c>
      <c r="D957" s="4" t="str">
        <f>IFERROR(__xludf.DUMMYFUNCTION("""COMPUTED_VALUE"""),"Java")</f>
        <v>Java</v>
      </c>
      <c r="E957" s="4" t="str">
        <f>IFERROR(__xludf.DUMMYFUNCTION("""COMPUTED_VALUE"""),"JavaScript")</f>
        <v>JavaScript</v>
      </c>
      <c r="F957" s="4" t="str">
        <f>IFERROR(__xludf.DUMMYFUNCTION("""COMPUTED_VALUE"""),"Python")</f>
        <v>Python</v>
      </c>
      <c r="G957" s="4" t="str">
        <f>IFERROR(__xludf.DUMMYFUNCTION("""COMPUTED_VALUE"""),"SQL")</f>
        <v>SQL</v>
      </c>
    </row>
    <row r="958">
      <c r="A958" s="3">
        <v>957.0</v>
      </c>
      <c r="B958" s="4" t="str">
        <f>IFERROR(__xludf.DUMMYFUNCTION("SPLIT(IMPORTRANGE!B958:B10957,"";"",0,1)"),"Bash/Shell/PowerShell")</f>
        <v>Bash/Shell/PowerShell</v>
      </c>
      <c r="C958" s="4" t="str">
        <f>IFERROR(__xludf.DUMMYFUNCTION("""COMPUTED_VALUE"""),"Go")</f>
        <v>Go</v>
      </c>
      <c r="D958" s="4" t="str">
        <f>IFERROR(__xludf.DUMMYFUNCTION("""COMPUTED_VALUE"""),"Ruby")</f>
        <v>Ruby</v>
      </c>
    </row>
    <row r="959">
      <c r="A959" s="3">
        <v>958.0</v>
      </c>
      <c r="B959" s="4" t="str">
        <f>IFERROR(__xludf.DUMMYFUNCTION("SPLIT(IMPORTRANGE!B959:B10958,"";"",0,1)"),"Bash/Shell/PowerShell")</f>
        <v>Bash/Shell/PowerShell</v>
      </c>
      <c r="C959" s="4" t="str">
        <f>IFERROR(__xludf.DUMMYFUNCTION("""COMPUTED_VALUE"""),"C")</f>
        <v>C</v>
      </c>
      <c r="D959" s="4" t="str">
        <f>IFERROR(__xludf.DUMMYFUNCTION("""COMPUTED_VALUE"""),"Scala")</f>
        <v>Scala</v>
      </c>
      <c r="E959" s="4" t="str">
        <f>IFERROR(__xludf.DUMMYFUNCTION("""COMPUTED_VALUE"""),"SQL")</f>
        <v>SQL</v>
      </c>
    </row>
    <row r="960">
      <c r="A960" s="3">
        <v>959.0</v>
      </c>
      <c r="B960" s="4" t="str">
        <f>IFERROR(__xludf.DUMMYFUNCTION("SPLIT(IMPORTRANGE!B960:B10959,"";"",0,1)"),"HTML/CSS")</f>
        <v>HTML/CSS</v>
      </c>
      <c r="C960" s="4" t="str">
        <f>IFERROR(__xludf.DUMMYFUNCTION("""COMPUTED_VALUE"""),"Java")</f>
        <v>Java</v>
      </c>
      <c r="D960" s="4" t="str">
        <f>IFERROR(__xludf.DUMMYFUNCTION("""COMPUTED_VALUE"""),"JavaScript")</f>
        <v>JavaScript</v>
      </c>
      <c r="E960" s="4" t="str">
        <f>IFERROR(__xludf.DUMMYFUNCTION("""COMPUTED_VALUE"""),"R")</f>
        <v>R</v>
      </c>
      <c r="F960" s="4" t="str">
        <f>IFERROR(__xludf.DUMMYFUNCTION("""COMPUTED_VALUE"""),"SQL")</f>
        <v>SQL</v>
      </c>
    </row>
    <row r="961">
      <c r="A961" s="3">
        <v>960.0</v>
      </c>
      <c r="B961" s="4" t="str">
        <f>IFERROR(__xludf.DUMMYFUNCTION("SPLIT(IMPORTRANGE!B961:B10960,"";"",0,1)"),"C")</f>
        <v>C</v>
      </c>
      <c r="C961" s="4" t="str">
        <f>IFERROR(__xludf.DUMMYFUNCTION("""COMPUTED_VALUE"""),"HTML/CSS")</f>
        <v>HTML/CSS</v>
      </c>
      <c r="D961" s="4" t="str">
        <f>IFERROR(__xludf.DUMMYFUNCTION("""COMPUTED_VALUE"""),"Java")</f>
        <v>Java</v>
      </c>
      <c r="E961" s="4" t="str">
        <f>IFERROR(__xludf.DUMMYFUNCTION("""COMPUTED_VALUE"""),"JavaScript")</f>
        <v>JavaScript</v>
      </c>
      <c r="F961" s="4" t="str">
        <f>IFERROR(__xludf.DUMMYFUNCTION("""COMPUTED_VALUE"""),"Kotlin")</f>
        <v>Kotlin</v>
      </c>
      <c r="G961" s="4" t="str">
        <f>IFERROR(__xludf.DUMMYFUNCTION("""COMPUTED_VALUE"""),"PHP")</f>
        <v>PHP</v>
      </c>
      <c r="H961" s="4" t="str">
        <f>IFERROR(__xludf.DUMMYFUNCTION("""COMPUTED_VALUE"""),"Python")</f>
        <v>Python</v>
      </c>
      <c r="I961" s="4" t="str">
        <f>IFERROR(__xludf.DUMMYFUNCTION("""COMPUTED_VALUE"""),"Swift")</f>
        <v>Swift</v>
      </c>
    </row>
    <row r="962">
      <c r="A962" s="3">
        <v>961.0</v>
      </c>
      <c r="B962" s="4" t="str">
        <f>IFERROR(__xludf.DUMMYFUNCTION("SPLIT(IMPORTRANGE!B962:B10961,"";"",0,1)"),"C++")</f>
        <v>C++</v>
      </c>
      <c r="C962" s="4" t="str">
        <f>IFERROR(__xludf.DUMMYFUNCTION("""COMPUTED_VALUE"""),"HTML/CSS")</f>
        <v>HTML/CSS</v>
      </c>
      <c r="D962" s="4" t="str">
        <f>IFERROR(__xludf.DUMMYFUNCTION("""COMPUTED_VALUE"""),"Java")</f>
        <v>Java</v>
      </c>
      <c r="E962" s="4" t="str">
        <f>IFERROR(__xludf.DUMMYFUNCTION("""COMPUTED_VALUE"""),"JavaScript")</f>
        <v>JavaScript</v>
      </c>
      <c r="F962" s="4" t="str">
        <f>IFERROR(__xludf.DUMMYFUNCTION("""COMPUTED_VALUE"""),"Python")</f>
        <v>Python</v>
      </c>
      <c r="G962" s="4" t="str">
        <f>IFERROR(__xludf.DUMMYFUNCTION("""COMPUTED_VALUE"""),"SQL")</f>
        <v>SQL</v>
      </c>
      <c r="H962" s="4" t="str">
        <f>IFERROR(__xludf.DUMMYFUNCTION("""COMPUTED_VALUE"""),"Other(s):")</f>
        <v>Other(s):</v>
      </c>
    </row>
    <row r="963">
      <c r="A963" s="3">
        <v>962.0</v>
      </c>
      <c r="B963" s="4" t="str">
        <f>IFERROR(__xludf.DUMMYFUNCTION("SPLIT(IMPORTRANGE!B963:B10962,"";"",0,1)"),"Java")</f>
        <v>Java</v>
      </c>
    </row>
    <row r="964">
      <c r="A964" s="3">
        <v>963.0</v>
      </c>
      <c r="B964" s="4" t="str">
        <f>IFERROR(__xludf.DUMMYFUNCTION("SPLIT(IMPORTRANGE!B964:B10963,"";"",0,1)"),"C#")</f>
        <v>C#</v>
      </c>
      <c r="C964" s="4" t="str">
        <f>IFERROR(__xludf.DUMMYFUNCTION("""COMPUTED_VALUE"""),"HTML/CSS")</f>
        <v>HTML/CSS</v>
      </c>
      <c r="D964" s="4" t="str">
        <f>IFERROR(__xludf.DUMMYFUNCTION("""COMPUTED_VALUE"""),"Java")</f>
        <v>Java</v>
      </c>
      <c r="E964" s="4" t="str">
        <f>IFERROR(__xludf.DUMMYFUNCTION("""COMPUTED_VALUE"""),"JavaScript")</f>
        <v>JavaScript</v>
      </c>
      <c r="F964" s="4" t="str">
        <f>IFERROR(__xludf.DUMMYFUNCTION("""COMPUTED_VALUE"""),"PHP")</f>
        <v>PHP</v>
      </c>
      <c r="G964" s="4" t="str">
        <f>IFERROR(__xludf.DUMMYFUNCTION("""COMPUTED_VALUE"""),"SQL")</f>
        <v>SQL</v>
      </c>
      <c r="H964" s="4" t="str">
        <f>IFERROR(__xludf.DUMMYFUNCTION("""COMPUTED_VALUE"""),"TypeScript")</f>
        <v>TypeScript</v>
      </c>
    </row>
    <row r="965">
      <c r="A965" s="3">
        <v>964.0</v>
      </c>
      <c r="B965" s="4" t="str">
        <f>IFERROR(__xludf.DUMMYFUNCTION("SPLIT(IMPORTRANGE!B965:B10964,"";"",0,1)"),"Java")</f>
        <v>Java</v>
      </c>
      <c r="C965" s="4" t="str">
        <f>IFERROR(__xludf.DUMMYFUNCTION("""COMPUTED_VALUE"""),"JavaScript")</f>
        <v>JavaScript</v>
      </c>
      <c r="D965" s="4" t="str">
        <f>IFERROR(__xludf.DUMMYFUNCTION("""COMPUTED_VALUE"""),"TypeScript")</f>
        <v>TypeScript</v>
      </c>
    </row>
    <row r="966">
      <c r="A966" s="3">
        <v>965.0</v>
      </c>
      <c r="B966" s="4" t="str">
        <f>IFERROR(__xludf.DUMMYFUNCTION("SPLIT(IMPORTRANGE!B966:B10965,"";"",0,1)"),"Bash/Shell/PowerShell")</f>
        <v>Bash/Shell/PowerShell</v>
      </c>
      <c r="C966" s="4" t="str">
        <f>IFERROR(__xludf.DUMMYFUNCTION("""COMPUTED_VALUE"""),"C")</f>
        <v>C</v>
      </c>
      <c r="D966" s="4" t="str">
        <f>IFERROR(__xludf.DUMMYFUNCTION("""COMPUTED_VALUE"""),"C++")</f>
        <v>C++</v>
      </c>
      <c r="E966" s="4" t="str">
        <f>IFERROR(__xludf.DUMMYFUNCTION("""COMPUTED_VALUE"""),"C#")</f>
        <v>C#</v>
      </c>
      <c r="F966" s="4" t="str">
        <f>IFERROR(__xludf.DUMMYFUNCTION("""COMPUTED_VALUE"""),"Java")</f>
        <v>Java</v>
      </c>
      <c r="G966" s="4" t="str">
        <f>IFERROR(__xludf.DUMMYFUNCTION("""COMPUTED_VALUE"""),"SQL")</f>
        <v>SQL</v>
      </c>
    </row>
    <row r="967">
      <c r="A967" s="3">
        <v>966.0</v>
      </c>
      <c r="B967" s="4" t="str">
        <f>IFERROR(__xludf.DUMMYFUNCTION("SPLIT(IMPORTRANGE!B967:B10966,"";"",0,1)"),"Bash/Shell/PowerShell")</f>
        <v>Bash/Shell/PowerShell</v>
      </c>
      <c r="C967" s="4" t="str">
        <f>IFERROR(__xludf.DUMMYFUNCTION("""COMPUTED_VALUE"""),"HTML/CSS")</f>
        <v>HTML/CSS</v>
      </c>
      <c r="D967" s="4" t="str">
        <f>IFERROR(__xludf.DUMMYFUNCTION("""COMPUTED_VALUE"""),"Other(s):")</f>
        <v>Other(s):</v>
      </c>
    </row>
    <row r="968">
      <c r="A968" s="3">
        <v>967.0</v>
      </c>
      <c r="B968" s="4" t="str">
        <f>IFERROR(__xludf.DUMMYFUNCTION("SPLIT(IMPORTRANGE!B968:B10967,"";"",0,1)"),"C#")</f>
        <v>C#</v>
      </c>
      <c r="C968" s="4" t="str">
        <f>IFERROR(__xludf.DUMMYFUNCTION("""COMPUTED_VALUE"""),"HTML/CSS")</f>
        <v>HTML/CSS</v>
      </c>
      <c r="D968" s="4" t="str">
        <f>IFERROR(__xludf.DUMMYFUNCTION("""COMPUTED_VALUE"""),"JavaScript")</f>
        <v>JavaScript</v>
      </c>
      <c r="E968" s="4" t="str">
        <f>IFERROR(__xludf.DUMMYFUNCTION("""COMPUTED_VALUE"""),"SQL")</f>
        <v>SQL</v>
      </c>
      <c r="F968" s="4" t="str">
        <f>IFERROR(__xludf.DUMMYFUNCTION("""COMPUTED_VALUE"""),"TypeScript")</f>
        <v>TypeScript</v>
      </c>
    </row>
    <row r="969">
      <c r="A969" s="3">
        <v>968.0</v>
      </c>
      <c r="B969" s="4" t="str">
        <f>IFERROR(__xludf.DUMMYFUNCTION("SPLIT(IMPORTRANGE!B969:B10968,"";"",0,1)"),"C#")</f>
        <v>C#</v>
      </c>
      <c r="C969" s="4" t="str">
        <f>IFERROR(__xludf.DUMMYFUNCTION("""COMPUTED_VALUE"""),"JavaScript")</f>
        <v>JavaScript</v>
      </c>
      <c r="D969" s="4" t="str">
        <f>IFERROR(__xludf.DUMMYFUNCTION("""COMPUTED_VALUE"""),"Python")</f>
        <v>Python</v>
      </c>
      <c r="E969" s="4" t="str">
        <f>IFERROR(__xludf.DUMMYFUNCTION("""COMPUTED_VALUE"""),"TypeScript")</f>
        <v>TypeScript</v>
      </c>
    </row>
    <row r="970">
      <c r="A970" s="3">
        <v>969.0</v>
      </c>
      <c r="B970" s="4" t="str">
        <f>IFERROR(__xludf.DUMMYFUNCTION("SPLIT(IMPORTRANGE!B970:B10969,"";"",0,1)"),"C#")</f>
        <v>C#</v>
      </c>
      <c r="C970" s="4" t="str">
        <f>IFERROR(__xludf.DUMMYFUNCTION("""COMPUTED_VALUE"""),"HTML/CSS")</f>
        <v>HTML/CSS</v>
      </c>
      <c r="D970" s="4" t="str">
        <f>IFERROR(__xludf.DUMMYFUNCTION("""COMPUTED_VALUE"""),"Java")</f>
        <v>Java</v>
      </c>
      <c r="E970" s="4" t="str">
        <f>IFERROR(__xludf.DUMMYFUNCTION("""COMPUTED_VALUE"""),"JavaScript")</f>
        <v>JavaScript</v>
      </c>
      <c r="F970" s="4" t="str">
        <f>IFERROR(__xludf.DUMMYFUNCTION("""COMPUTED_VALUE"""),"PHP")</f>
        <v>PHP</v>
      </c>
      <c r="G970" s="4" t="str">
        <f>IFERROR(__xludf.DUMMYFUNCTION("""COMPUTED_VALUE"""),"SQL")</f>
        <v>SQL</v>
      </c>
    </row>
    <row r="971">
      <c r="A971" s="3">
        <v>970.0</v>
      </c>
      <c r="B971" s="4" t="str">
        <f>IFERROR(__xludf.DUMMYFUNCTION("SPLIT(IMPORTRANGE!B971:B10970,"";"",0,1)"),"C++")</f>
        <v>C++</v>
      </c>
      <c r="C971" s="4" t="str">
        <f>IFERROR(__xludf.DUMMYFUNCTION("""COMPUTED_VALUE"""),"Go")</f>
        <v>Go</v>
      </c>
      <c r="D971" s="4" t="str">
        <f>IFERROR(__xludf.DUMMYFUNCTION("""COMPUTED_VALUE"""),"Other(s):")</f>
        <v>Other(s):</v>
      </c>
    </row>
    <row r="972">
      <c r="A972" s="3">
        <v>971.0</v>
      </c>
      <c r="B972" s="4" t="str">
        <f>IFERROR(__xludf.DUMMYFUNCTION("SPLIT(IMPORTRANGE!B972:B10971,"";"",0,1)"),"C#")</f>
        <v>C#</v>
      </c>
      <c r="C972" s="4" t="str">
        <f>IFERROR(__xludf.DUMMYFUNCTION("""COMPUTED_VALUE"""),"HTML/CSS")</f>
        <v>HTML/CSS</v>
      </c>
      <c r="D972" s="4" t="str">
        <f>IFERROR(__xludf.DUMMYFUNCTION("""COMPUTED_VALUE"""),"JavaScript")</f>
        <v>JavaScript</v>
      </c>
      <c r="E972" s="4" t="str">
        <f>IFERROR(__xludf.DUMMYFUNCTION("""COMPUTED_VALUE"""),"SQL")</f>
        <v>SQL</v>
      </c>
    </row>
    <row r="973">
      <c r="A973" s="3">
        <v>972.0</v>
      </c>
      <c r="B973" s="4" t="str">
        <f>IFERROR(__xludf.DUMMYFUNCTION("SPLIT(IMPORTRANGE!B973:B10972,"";"",0,1)"),"Assembly")</f>
        <v>Assembly</v>
      </c>
      <c r="C973" s="4" t="str">
        <f>IFERROR(__xludf.DUMMYFUNCTION("""COMPUTED_VALUE"""),"Bash/Shell/PowerShell")</f>
        <v>Bash/Shell/PowerShell</v>
      </c>
      <c r="D973" s="4" t="str">
        <f>IFERROR(__xludf.DUMMYFUNCTION("""COMPUTED_VALUE"""),"C")</f>
        <v>C</v>
      </c>
      <c r="E973" s="4" t="str">
        <f>IFERROR(__xludf.DUMMYFUNCTION("""COMPUTED_VALUE"""),"R")</f>
        <v>R</v>
      </c>
      <c r="F973" s="4" t="str">
        <f>IFERROR(__xludf.DUMMYFUNCTION("""COMPUTED_VALUE"""),"Ruby")</f>
        <v>Ruby</v>
      </c>
      <c r="G973" s="4" t="str">
        <f>IFERROR(__xludf.DUMMYFUNCTION("""COMPUTED_VALUE"""),"SQL")</f>
        <v>SQL</v>
      </c>
      <c r="H973" s="4" t="str">
        <f>IFERROR(__xludf.DUMMYFUNCTION("""COMPUTED_VALUE"""),"Other(s):")</f>
        <v>Other(s):</v>
      </c>
    </row>
    <row r="974">
      <c r="A974" s="3">
        <v>973.0</v>
      </c>
      <c r="B974" s="4" t="str">
        <f>IFERROR(__xludf.DUMMYFUNCTION("SPLIT(IMPORTRANGE!B974:B10973,"";"",0,1)"),"Assembly")</f>
        <v>Assembly</v>
      </c>
      <c r="C974" s="4" t="str">
        <f>IFERROR(__xludf.DUMMYFUNCTION("""COMPUTED_VALUE"""),"C")</f>
        <v>C</v>
      </c>
      <c r="D974" s="4" t="str">
        <f>IFERROR(__xludf.DUMMYFUNCTION("""COMPUTED_VALUE"""),"C++")</f>
        <v>C++</v>
      </c>
      <c r="E974" s="4" t="str">
        <f>IFERROR(__xludf.DUMMYFUNCTION("""COMPUTED_VALUE"""),"HTML/CSS")</f>
        <v>HTML/CSS</v>
      </c>
      <c r="F974" s="4" t="str">
        <f>IFERROR(__xludf.DUMMYFUNCTION("""COMPUTED_VALUE"""),"Java")</f>
        <v>Java</v>
      </c>
      <c r="G974" s="4" t="str">
        <f>IFERROR(__xludf.DUMMYFUNCTION("""COMPUTED_VALUE"""),"JavaScript")</f>
        <v>JavaScript</v>
      </c>
      <c r="H974" s="4" t="str">
        <f>IFERROR(__xludf.DUMMYFUNCTION("""COMPUTED_VALUE"""),"Kotlin")</f>
        <v>Kotlin</v>
      </c>
      <c r="I974" s="4" t="str">
        <f>IFERROR(__xludf.DUMMYFUNCTION("""COMPUTED_VALUE"""),"PHP")</f>
        <v>PHP</v>
      </c>
      <c r="J974" s="4" t="str">
        <f>IFERROR(__xludf.DUMMYFUNCTION("""COMPUTED_VALUE"""),"Python")</f>
        <v>Python</v>
      </c>
      <c r="K974" s="4" t="str">
        <f>IFERROR(__xludf.DUMMYFUNCTION("""COMPUTED_VALUE"""),"SQL")</f>
        <v>SQL</v>
      </c>
    </row>
    <row r="975">
      <c r="A975" s="3">
        <v>974.0</v>
      </c>
      <c r="B975" s="4" t="str">
        <f>IFERROR(__xludf.DUMMYFUNCTION("SPLIT(IMPORTRANGE!B975:B10974,"";"",0,1)"),"JavaScript")</f>
        <v>JavaScript</v>
      </c>
      <c r="C975" s="4" t="str">
        <f>IFERROR(__xludf.DUMMYFUNCTION("""COMPUTED_VALUE"""),"Ruby")</f>
        <v>Ruby</v>
      </c>
      <c r="D975" s="4" t="str">
        <f>IFERROR(__xludf.DUMMYFUNCTION("""COMPUTED_VALUE"""),"SQL")</f>
        <v>SQL</v>
      </c>
    </row>
    <row r="976">
      <c r="A976" s="3">
        <v>975.0</v>
      </c>
      <c r="B976" s="4" t="str">
        <f>IFERROR(__xludf.DUMMYFUNCTION("SPLIT(IMPORTRANGE!B976:B10975,"";"",0,1)"),"Bash/Shell/PowerShell")</f>
        <v>Bash/Shell/PowerShell</v>
      </c>
      <c r="C976" s="4" t="str">
        <f>IFERROR(__xludf.DUMMYFUNCTION("""COMPUTED_VALUE"""),"C")</f>
        <v>C</v>
      </c>
      <c r="D976" s="4" t="str">
        <f>IFERROR(__xludf.DUMMYFUNCTION("""COMPUTED_VALUE"""),"C++")</f>
        <v>C++</v>
      </c>
      <c r="E976" s="4" t="str">
        <f>IFERROR(__xludf.DUMMYFUNCTION("""COMPUTED_VALUE"""),"HTML/CSS")</f>
        <v>HTML/CSS</v>
      </c>
      <c r="F976" s="4" t="str">
        <f>IFERROR(__xludf.DUMMYFUNCTION("""COMPUTED_VALUE"""),"Python")</f>
        <v>Python</v>
      </c>
    </row>
    <row r="977">
      <c r="A977" s="3">
        <v>976.0</v>
      </c>
      <c r="B977" s="4" t="str">
        <f>IFERROR(__xludf.DUMMYFUNCTION("SPLIT(IMPORTRANGE!B977:B10976,"";"",0,1)"),"Python")</f>
        <v>Python</v>
      </c>
      <c r="C977" s="4" t="str">
        <f>IFERROR(__xludf.DUMMYFUNCTION("""COMPUTED_VALUE"""),"SQL")</f>
        <v>SQL</v>
      </c>
    </row>
    <row r="978">
      <c r="A978" s="3">
        <v>977.0</v>
      </c>
      <c r="B978" s="4" t="str">
        <f>IFERROR(__xludf.DUMMYFUNCTION("SPLIT(IMPORTRANGE!B978:B10977,"";"",0,1)"),"HTML/CSS")</f>
        <v>HTML/CSS</v>
      </c>
      <c r="C978" s="4" t="str">
        <f>IFERROR(__xludf.DUMMYFUNCTION("""COMPUTED_VALUE"""),"JavaScript")</f>
        <v>JavaScript</v>
      </c>
      <c r="D978" s="4" t="str">
        <f>IFERROR(__xludf.DUMMYFUNCTION("""COMPUTED_VALUE"""),"PHP")</f>
        <v>PHP</v>
      </c>
      <c r="E978" s="4" t="str">
        <f>IFERROR(__xludf.DUMMYFUNCTION("""COMPUTED_VALUE"""),"Python")</f>
        <v>Python</v>
      </c>
      <c r="F978" s="4" t="str">
        <f>IFERROR(__xludf.DUMMYFUNCTION("""COMPUTED_VALUE"""),"SQL")</f>
        <v>SQL</v>
      </c>
      <c r="G978" s="4" t="str">
        <f>IFERROR(__xludf.DUMMYFUNCTION("""COMPUTED_VALUE"""),"VBA")</f>
        <v>VBA</v>
      </c>
    </row>
    <row r="979">
      <c r="A979" s="3">
        <v>978.0</v>
      </c>
      <c r="B979" s="4" t="str">
        <f>IFERROR(__xludf.DUMMYFUNCTION("SPLIT(IMPORTRANGE!B979:B10978,"";"",0,1)"),"Bash/Shell/PowerShell")</f>
        <v>Bash/Shell/PowerShell</v>
      </c>
      <c r="C979" s="4" t="str">
        <f>IFERROR(__xludf.DUMMYFUNCTION("""COMPUTED_VALUE"""),"C")</f>
        <v>C</v>
      </c>
      <c r="D979" s="4" t="str">
        <f>IFERROR(__xludf.DUMMYFUNCTION("""COMPUTED_VALUE"""),"C++")</f>
        <v>C++</v>
      </c>
      <c r="E979" s="4" t="str">
        <f>IFERROR(__xludf.DUMMYFUNCTION("""COMPUTED_VALUE"""),"HTML/CSS")</f>
        <v>HTML/CSS</v>
      </c>
      <c r="F979" s="4" t="str">
        <f>IFERROR(__xludf.DUMMYFUNCTION("""COMPUTED_VALUE"""),"Java")</f>
        <v>Java</v>
      </c>
      <c r="G979" s="4" t="str">
        <f>IFERROR(__xludf.DUMMYFUNCTION("""COMPUTED_VALUE"""),"JavaScript")</f>
        <v>JavaScript</v>
      </c>
      <c r="H979" s="4" t="str">
        <f>IFERROR(__xludf.DUMMYFUNCTION("""COMPUTED_VALUE"""),"Python")</f>
        <v>Python</v>
      </c>
      <c r="I979" s="4" t="str">
        <f>IFERROR(__xludf.DUMMYFUNCTION("""COMPUTED_VALUE"""),"SQL")</f>
        <v>SQL</v>
      </c>
      <c r="J979" s="4" t="str">
        <f>IFERROR(__xludf.DUMMYFUNCTION("""COMPUTED_VALUE"""),"Swift")</f>
        <v>Swift</v>
      </c>
    </row>
    <row r="980">
      <c r="A980" s="3">
        <v>979.0</v>
      </c>
      <c r="B980" s="4" t="str">
        <f>IFERROR(__xludf.DUMMYFUNCTION("SPLIT(IMPORTRANGE!B980:B10979,"";"",0,1)"),"Assembly")</f>
        <v>Assembly</v>
      </c>
      <c r="C980" s="4" t="str">
        <f>IFERROR(__xludf.DUMMYFUNCTION("""COMPUTED_VALUE"""),"Bash/Shell/PowerShell")</f>
        <v>Bash/Shell/PowerShell</v>
      </c>
      <c r="D980" s="4" t="str">
        <f>IFERROR(__xludf.DUMMYFUNCTION("""COMPUTED_VALUE"""),"C")</f>
        <v>C</v>
      </c>
      <c r="E980" s="4" t="str">
        <f>IFERROR(__xludf.DUMMYFUNCTION("""COMPUTED_VALUE"""),"C++")</f>
        <v>C++</v>
      </c>
      <c r="F980" s="4" t="str">
        <f>IFERROR(__xludf.DUMMYFUNCTION("""COMPUTED_VALUE"""),"C#")</f>
        <v>C#</v>
      </c>
      <c r="G980" s="4" t="str">
        <f>IFERROR(__xludf.DUMMYFUNCTION("""COMPUTED_VALUE"""),"Go")</f>
        <v>Go</v>
      </c>
      <c r="H980" s="4" t="str">
        <f>IFERROR(__xludf.DUMMYFUNCTION("""COMPUTED_VALUE"""),"HTML/CSS")</f>
        <v>HTML/CSS</v>
      </c>
      <c r="I980" s="4" t="str">
        <f>IFERROR(__xludf.DUMMYFUNCTION("""COMPUTED_VALUE"""),"Java")</f>
        <v>Java</v>
      </c>
      <c r="J980" s="4" t="str">
        <f>IFERROR(__xludf.DUMMYFUNCTION("""COMPUTED_VALUE"""),"JavaScript")</f>
        <v>JavaScript</v>
      </c>
      <c r="K980" s="4" t="str">
        <f>IFERROR(__xludf.DUMMYFUNCTION("""COMPUTED_VALUE"""),"PHP")</f>
        <v>PHP</v>
      </c>
      <c r="L980" s="4" t="str">
        <f>IFERROR(__xludf.DUMMYFUNCTION("""COMPUTED_VALUE"""),"Python")</f>
        <v>Python</v>
      </c>
      <c r="M980" s="4" t="str">
        <f>IFERROR(__xludf.DUMMYFUNCTION("""COMPUTED_VALUE"""),"R")</f>
        <v>R</v>
      </c>
      <c r="N980" s="4" t="str">
        <f>IFERROR(__xludf.DUMMYFUNCTION("""COMPUTED_VALUE"""),"Ruby")</f>
        <v>Ruby</v>
      </c>
      <c r="O980" s="4" t="str">
        <f>IFERROR(__xludf.DUMMYFUNCTION("""COMPUTED_VALUE"""),"Rust")</f>
        <v>Rust</v>
      </c>
      <c r="P980" s="4" t="str">
        <f>IFERROR(__xludf.DUMMYFUNCTION("""COMPUTED_VALUE"""),"SQL")</f>
        <v>SQL</v>
      </c>
      <c r="Q980" s="4" t="str">
        <f>IFERROR(__xludf.DUMMYFUNCTION("""COMPUTED_VALUE"""),"VBA")</f>
        <v>VBA</v>
      </c>
    </row>
    <row r="981">
      <c r="A981" s="3">
        <v>980.0</v>
      </c>
      <c r="B981" s="4" t="str">
        <f>IFERROR(__xludf.DUMMYFUNCTION("SPLIT(IMPORTRANGE!B981:B10980,"";"",0,1)"),"Bash/Shell/PowerShell")</f>
        <v>Bash/Shell/PowerShell</v>
      </c>
      <c r="C981" s="4" t="str">
        <f>IFERROR(__xludf.DUMMYFUNCTION("""COMPUTED_VALUE"""),"JavaScript")</f>
        <v>JavaScript</v>
      </c>
      <c r="D981" s="4" t="str">
        <f>IFERROR(__xludf.DUMMYFUNCTION("""COMPUTED_VALUE"""),"Python")</f>
        <v>Python</v>
      </c>
      <c r="E981" s="4" t="str">
        <f>IFERROR(__xludf.DUMMYFUNCTION("""COMPUTED_VALUE"""),"SQL")</f>
        <v>SQL</v>
      </c>
    </row>
    <row r="982">
      <c r="A982" s="3">
        <v>981.0</v>
      </c>
      <c r="B982" s="4" t="str">
        <f>IFERROR(__xludf.DUMMYFUNCTION("SPLIT(IMPORTRANGE!B982:B10981,"";"",0,1)"),"PHP")</f>
        <v>PHP</v>
      </c>
      <c r="C982" s="4" t="str">
        <f>IFERROR(__xludf.DUMMYFUNCTION("""COMPUTED_VALUE"""),"Python")</f>
        <v>Python</v>
      </c>
      <c r="D982" s="4" t="str">
        <f>IFERROR(__xludf.DUMMYFUNCTION("""COMPUTED_VALUE"""),"SQL")</f>
        <v>SQL</v>
      </c>
    </row>
    <row r="983">
      <c r="A983" s="3">
        <v>982.0</v>
      </c>
      <c r="B983" s="4" t="str">
        <f>IFERROR(__xludf.DUMMYFUNCTION("SPLIT(IMPORTRANGE!B983:B10982,"";"",0,1)"),"Assembly")</f>
        <v>Assembly</v>
      </c>
      <c r="C983" s="4" t="str">
        <f>IFERROR(__xludf.DUMMYFUNCTION("""COMPUTED_VALUE"""),"Bash/Shell/PowerShell")</f>
        <v>Bash/Shell/PowerShell</v>
      </c>
      <c r="D983" s="4" t="str">
        <f>IFERROR(__xludf.DUMMYFUNCTION("""COMPUTED_VALUE"""),"C")</f>
        <v>C</v>
      </c>
      <c r="E983" s="4" t="str">
        <f>IFERROR(__xludf.DUMMYFUNCTION("""COMPUTED_VALUE"""),"HTML/CSS")</f>
        <v>HTML/CSS</v>
      </c>
      <c r="F983" s="4" t="str">
        <f>IFERROR(__xludf.DUMMYFUNCTION("""COMPUTED_VALUE"""),"Java")</f>
        <v>Java</v>
      </c>
      <c r="G983" s="4" t="str">
        <f>IFERROR(__xludf.DUMMYFUNCTION("""COMPUTED_VALUE"""),"JavaScript")</f>
        <v>JavaScript</v>
      </c>
      <c r="H983" s="4" t="str">
        <f>IFERROR(__xludf.DUMMYFUNCTION("""COMPUTED_VALUE"""),"Kotlin")</f>
        <v>Kotlin</v>
      </c>
      <c r="I983" s="4" t="str">
        <f>IFERROR(__xludf.DUMMYFUNCTION("""COMPUTED_VALUE"""),"Python")</f>
        <v>Python</v>
      </c>
      <c r="J983" s="4" t="str">
        <f>IFERROR(__xludf.DUMMYFUNCTION("""COMPUTED_VALUE"""),"Other(s):")</f>
        <v>Other(s):</v>
      </c>
    </row>
    <row r="984">
      <c r="A984" s="3">
        <v>983.0</v>
      </c>
      <c r="B984" s="4" t="str">
        <f>IFERROR(__xludf.DUMMYFUNCTION("SPLIT(IMPORTRANGE!B984:B10983,"";"",0,1)"),"Bash/Shell/PowerShell")</f>
        <v>Bash/Shell/PowerShell</v>
      </c>
      <c r="C984" s="4" t="str">
        <f>IFERROR(__xludf.DUMMYFUNCTION("""COMPUTED_VALUE"""),"Python")</f>
        <v>Python</v>
      </c>
      <c r="D984" s="4" t="str">
        <f>IFERROR(__xludf.DUMMYFUNCTION("""COMPUTED_VALUE"""),"SQL")</f>
        <v>SQL</v>
      </c>
    </row>
    <row r="985">
      <c r="A985" s="3">
        <v>984.0</v>
      </c>
      <c r="B985" s="4" t="str">
        <f>IFERROR(__xludf.DUMMYFUNCTION("SPLIT(IMPORTRANGE!B985:B10984,"";"",0,1)"),"Bash/Shell/PowerShell")</f>
        <v>Bash/Shell/PowerShell</v>
      </c>
      <c r="C985" s="4" t="str">
        <f>IFERROR(__xludf.DUMMYFUNCTION("""COMPUTED_VALUE"""),"HTML/CSS")</f>
        <v>HTML/CSS</v>
      </c>
      <c r="D985" s="4" t="str">
        <f>IFERROR(__xludf.DUMMYFUNCTION("""COMPUTED_VALUE"""),"Java")</f>
        <v>Java</v>
      </c>
      <c r="E985" s="4" t="str">
        <f>IFERROR(__xludf.DUMMYFUNCTION("""COMPUTED_VALUE"""),"JavaScript")</f>
        <v>JavaScript</v>
      </c>
      <c r="F985" s="4" t="str">
        <f>IFERROR(__xludf.DUMMYFUNCTION("""COMPUTED_VALUE"""),"Python")</f>
        <v>Python</v>
      </c>
      <c r="G985" s="4" t="str">
        <f>IFERROR(__xludf.DUMMYFUNCTION("""COMPUTED_VALUE"""),"Swift")</f>
        <v>Swift</v>
      </c>
    </row>
    <row r="986">
      <c r="A986" s="3">
        <v>985.0</v>
      </c>
      <c r="B986" s="4" t="str">
        <f>IFERROR(__xludf.DUMMYFUNCTION("SPLIT(IMPORTRANGE!B986:B10985,"";"",0,1)"),"HTML/CSS")</f>
        <v>HTML/CSS</v>
      </c>
      <c r="C986" s="4" t="str">
        <f>IFERROR(__xludf.DUMMYFUNCTION("""COMPUTED_VALUE"""),"Java")</f>
        <v>Java</v>
      </c>
      <c r="D986" s="4" t="str">
        <f>IFERROR(__xludf.DUMMYFUNCTION("""COMPUTED_VALUE"""),"JavaScript")</f>
        <v>JavaScript</v>
      </c>
      <c r="E986" s="4" t="str">
        <f>IFERROR(__xludf.DUMMYFUNCTION("""COMPUTED_VALUE"""),"Python")</f>
        <v>Python</v>
      </c>
      <c r="F986" s="4" t="str">
        <f>IFERROR(__xludf.DUMMYFUNCTION("""COMPUTED_VALUE"""),"SQL")</f>
        <v>SQL</v>
      </c>
    </row>
    <row r="987">
      <c r="A987" s="3">
        <v>986.0</v>
      </c>
      <c r="B987" s="4" t="str">
        <f>IFERROR(__xludf.DUMMYFUNCTION("SPLIT(IMPORTRANGE!B987:B10986,"";"",0,1)"),"Bash/Shell/PowerShell")</f>
        <v>Bash/Shell/PowerShell</v>
      </c>
      <c r="C987" s="4" t="str">
        <f>IFERROR(__xludf.DUMMYFUNCTION("""COMPUTED_VALUE"""),"HTML/CSS")</f>
        <v>HTML/CSS</v>
      </c>
      <c r="D987" s="4" t="str">
        <f>IFERROR(__xludf.DUMMYFUNCTION("""COMPUTED_VALUE"""),"JavaScript")</f>
        <v>JavaScript</v>
      </c>
      <c r="E987" s="4" t="str">
        <f>IFERROR(__xludf.DUMMYFUNCTION("""COMPUTED_VALUE"""),"PHP")</f>
        <v>PHP</v>
      </c>
      <c r="F987" s="4" t="str">
        <f>IFERROR(__xludf.DUMMYFUNCTION("""COMPUTED_VALUE"""),"Python")</f>
        <v>Python</v>
      </c>
      <c r="G987" s="4" t="str">
        <f>IFERROR(__xludf.DUMMYFUNCTION("""COMPUTED_VALUE"""),"R")</f>
        <v>R</v>
      </c>
      <c r="H987" s="4" t="str">
        <f>IFERROR(__xludf.DUMMYFUNCTION("""COMPUTED_VALUE"""),"SQL")</f>
        <v>SQL</v>
      </c>
    </row>
    <row r="988">
      <c r="A988" s="3">
        <v>987.0</v>
      </c>
      <c r="B988" s="4" t="str">
        <f>IFERROR(__xludf.DUMMYFUNCTION("SPLIT(IMPORTRANGE!B988:B10987,"";"",0,1)"),"Bash/Shell/PowerShell")</f>
        <v>Bash/Shell/PowerShell</v>
      </c>
      <c r="C988" s="4" t="str">
        <f>IFERROR(__xludf.DUMMYFUNCTION("""COMPUTED_VALUE"""),"HTML/CSS")</f>
        <v>HTML/CSS</v>
      </c>
      <c r="D988" s="4" t="str">
        <f>IFERROR(__xludf.DUMMYFUNCTION("""COMPUTED_VALUE"""),"JavaScript")</f>
        <v>JavaScript</v>
      </c>
      <c r="E988" s="4" t="str">
        <f>IFERROR(__xludf.DUMMYFUNCTION("""COMPUTED_VALUE"""),"Python")</f>
        <v>Python</v>
      </c>
      <c r="F988" s="4" t="str">
        <f>IFERROR(__xludf.DUMMYFUNCTION("""COMPUTED_VALUE"""),"SQL")</f>
        <v>SQL</v>
      </c>
    </row>
    <row r="989">
      <c r="A989" s="3">
        <v>988.0</v>
      </c>
      <c r="B989" s="4" t="str">
        <f>IFERROR(__xludf.DUMMYFUNCTION("SPLIT(IMPORTRANGE!B989:B10988,"";"",0,1)"),"C")</f>
        <v>C</v>
      </c>
      <c r="C989" s="4" t="str">
        <f>IFERROR(__xludf.DUMMYFUNCTION("""COMPUTED_VALUE"""),"C++")</f>
        <v>C++</v>
      </c>
      <c r="D989" s="4" t="str">
        <f>IFERROR(__xludf.DUMMYFUNCTION("""COMPUTED_VALUE"""),"HTML/CSS")</f>
        <v>HTML/CSS</v>
      </c>
      <c r="E989" s="4" t="str">
        <f>IFERROR(__xludf.DUMMYFUNCTION("""COMPUTED_VALUE"""),"Java")</f>
        <v>Java</v>
      </c>
      <c r="F989" s="4" t="str">
        <f>IFERROR(__xludf.DUMMYFUNCTION("""COMPUTED_VALUE"""),"JavaScript")</f>
        <v>JavaScript</v>
      </c>
      <c r="G989" s="4" t="str">
        <f>IFERROR(__xludf.DUMMYFUNCTION("""COMPUTED_VALUE"""),"Python")</f>
        <v>Python</v>
      </c>
      <c r="H989" s="4" t="str">
        <f>IFERROR(__xludf.DUMMYFUNCTION("""COMPUTED_VALUE"""),"SQL")</f>
        <v>SQL</v>
      </c>
    </row>
    <row r="990">
      <c r="A990" s="3">
        <v>989.0</v>
      </c>
      <c r="B990" s="4" t="str">
        <f>IFERROR(__xludf.DUMMYFUNCTION("SPLIT(IMPORTRANGE!B990:B10989,"";"",0,1)"),"C++")</f>
        <v>C++</v>
      </c>
      <c r="C990" s="4" t="str">
        <f>IFERROR(__xludf.DUMMYFUNCTION("""COMPUTED_VALUE"""),"C#")</f>
        <v>C#</v>
      </c>
      <c r="D990" s="4" t="str">
        <f>IFERROR(__xludf.DUMMYFUNCTION("""COMPUTED_VALUE"""),"HTML/CSS")</f>
        <v>HTML/CSS</v>
      </c>
      <c r="E990" s="4" t="str">
        <f>IFERROR(__xludf.DUMMYFUNCTION("""COMPUTED_VALUE"""),"Java")</f>
        <v>Java</v>
      </c>
      <c r="F990" s="4" t="str">
        <f>IFERROR(__xludf.DUMMYFUNCTION("""COMPUTED_VALUE"""),"JavaScript")</f>
        <v>JavaScript</v>
      </c>
      <c r="G990" s="4" t="str">
        <f>IFERROR(__xludf.DUMMYFUNCTION("""COMPUTED_VALUE"""),"PHP")</f>
        <v>PHP</v>
      </c>
      <c r="H990" s="4" t="str">
        <f>IFERROR(__xludf.DUMMYFUNCTION("""COMPUTED_VALUE"""),"SQL")</f>
        <v>SQL</v>
      </c>
    </row>
    <row r="991">
      <c r="A991" s="3">
        <v>990.0</v>
      </c>
      <c r="B991" s="4" t="str">
        <f>IFERROR(__xludf.DUMMYFUNCTION("SPLIT(IMPORTRANGE!B991:B10990,"";"",0,1)"),"Objective-C")</f>
        <v>Objective-C</v>
      </c>
      <c r="C991" s="4" t="str">
        <f>IFERROR(__xludf.DUMMYFUNCTION("""COMPUTED_VALUE"""),"Swift")</f>
        <v>Swift</v>
      </c>
    </row>
    <row r="992">
      <c r="A992" s="3">
        <v>991.0</v>
      </c>
      <c r="B992" s="4" t="str">
        <f>IFERROR(__xludf.DUMMYFUNCTION("SPLIT(IMPORTRANGE!B992:B10991,"";"",0,1)"),"Bash/Shell/PowerShell")</f>
        <v>Bash/Shell/PowerShell</v>
      </c>
      <c r="C992" s="4" t="str">
        <f>IFERROR(__xludf.DUMMYFUNCTION("""COMPUTED_VALUE"""),"Go")</f>
        <v>Go</v>
      </c>
      <c r="D992" s="4" t="str">
        <f>IFERROR(__xludf.DUMMYFUNCTION("""COMPUTED_VALUE"""),"HTML/CSS")</f>
        <v>HTML/CSS</v>
      </c>
      <c r="E992" s="4" t="str">
        <f>IFERROR(__xludf.DUMMYFUNCTION("""COMPUTED_VALUE"""),"JavaScript")</f>
        <v>JavaScript</v>
      </c>
      <c r="F992" s="4" t="str">
        <f>IFERROR(__xludf.DUMMYFUNCTION("""COMPUTED_VALUE"""),"Python")</f>
        <v>Python</v>
      </c>
    </row>
    <row r="993">
      <c r="A993" s="3">
        <v>992.0</v>
      </c>
      <c r="B993" s="4" t="str">
        <f>IFERROR(__xludf.DUMMYFUNCTION("SPLIT(IMPORTRANGE!B993:B10992,"";"",0,1)"),"Python")</f>
        <v>Python</v>
      </c>
    </row>
    <row r="994">
      <c r="A994" s="3">
        <v>993.0</v>
      </c>
      <c r="B994" s="4" t="str">
        <f>IFERROR(__xludf.DUMMYFUNCTION("SPLIT(IMPORTRANGE!B994:B10993,"";"",0,1)"),"Clojure")</f>
        <v>Clojure</v>
      </c>
      <c r="C994" s="4" t="str">
        <f>IFERROR(__xludf.DUMMYFUNCTION("""COMPUTED_VALUE"""),"Go")</f>
        <v>Go</v>
      </c>
      <c r="D994" s="4" t="str">
        <f>IFERROR(__xludf.DUMMYFUNCTION("""COMPUTED_VALUE"""),"Python")</f>
        <v>Python</v>
      </c>
    </row>
    <row r="995">
      <c r="A995" s="3">
        <v>994.0</v>
      </c>
      <c r="B995" s="4" t="str">
        <f>IFERROR(__xludf.DUMMYFUNCTION("SPLIT(IMPORTRANGE!B995:B10994,"";"",0,1)"),"Bash/Shell/PowerShell")</f>
        <v>Bash/Shell/PowerShell</v>
      </c>
      <c r="C995" s="4" t="str">
        <f>IFERROR(__xludf.DUMMYFUNCTION("""COMPUTED_VALUE"""),"Go")</f>
        <v>Go</v>
      </c>
      <c r="D995" s="4" t="str">
        <f>IFERROR(__xludf.DUMMYFUNCTION("""COMPUTED_VALUE"""),"HTML/CSS")</f>
        <v>HTML/CSS</v>
      </c>
      <c r="E995" s="4" t="str">
        <f>IFERROR(__xludf.DUMMYFUNCTION("""COMPUTED_VALUE"""),"JavaScript")</f>
        <v>JavaScript</v>
      </c>
      <c r="F995" s="4" t="str">
        <f>IFERROR(__xludf.DUMMYFUNCTION("""COMPUTED_VALUE"""),"PHP")</f>
        <v>PHP</v>
      </c>
      <c r="G995" s="4" t="str">
        <f>IFERROR(__xludf.DUMMYFUNCTION("""COMPUTED_VALUE"""),"Python")</f>
        <v>Python</v>
      </c>
    </row>
    <row r="996">
      <c r="A996" s="3">
        <v>995.0</v>
      </c>
      <c r="B996" s="4" t="str">
        <f>IFERROR(__xludf.DUMMYFUNCTION("SPLIT(IMPORTRANGE!B996:B10995,"";"",0,1)"),"HTML/CSS")</f>
        <v>HTML/CSS</v>
      </c>
      <c r="C996" s="4" t="str">
        <f>IFERROR(__xludf.DUMMYFUNCTION("""COMPUTED_VALUE"""),"JavaScript")</f>
        <v>JavaScript</v>
      </c>
      <c r="D996" s="4" t="str">
        <f>IFERROR(__xludf.DUMMYFUNCTION("""COMPUTED_VALUE"""),"PHP")</f>
        <v>PHP</v>
      </c>
      <c r="E996" s="4" t="str">
        <f>IFERROR(__xludf.DUMMYFUNCTION("""COMPUTED_VALUE"""),"SQL")</f>
        <v>SQL</v>
      </c>
    </row>
    <row r="997">
      <c r="A997" s="3">
        <v>996.0</v>
      </c>
      <c r="B997" s="4" t="str">
        <f>IFERROR(__xludf.DUMMYFUNCTION("SPLIT(IMPORTRANGE!B997:B10996,"";"",0,1)"),"Dart")</f>
        <v>Dart</v>
      </c>
      <c r="C997" s="4" t="str">
        <f>IFERROR(__xludf.DUMMYFUNCTION("""COMPUTED_VALUE"""),"Java")</f>
        <v>Java</v>
      </c>
      <c r="D997" s="4" t="str">
        <f>IFERROR(__xludf.DUMMYFUNCTION("""COMPUTED_VALUE"""),"Kotlin")</f>
        <v>Kotlin</v>
      </c>
      <c r="E997" s="4" t="str">
        <f>IFERROR(__xludf.DUMMYFUNCTION("""COMPUTED_VALUE"""),"Python")</f>
        <v>Python</v>
      </c>
      <c r="F997" s="4" t="str">
        <f>IFERROR(__xludf.DUMMYFUNCTION("""COMPUTED_VALUE"""),"Scala")</f>
        <v>Scala</v>
      </c>
      <c r="G997" s="4" t="str">
        <f>IFERROR(__xludf.DUMMYFUNCTION("""COMPUTED_VALUE"""),"Swift")</f>
        <v>Swift</v>
      </c>
    </row>
    <row r="998">
      <c r="A998" s="3">
        <v>997.0</v>
      </c>
      <c r="B998" s="4" t="str">
        <f>IFERROR(__xludf.DUMMYFUNCTION("SPLIT(IMPORTRANGE!B998:B10997,"";"",0,1)"),"C#")</f>
        <v>C#</v>
      </c>
      <c r="C998" s="4" t="str">
        <f>IFERROR(__xludf.DUMMYFUNCTION("""COMPUTED_VALUE"""),"HTML/CSS")</f>
        <v>HTML/CSS</v>
      </c>
      <c r="D998" s="4" t="str">
        <f>IFERROR(__xludf.DUMMYFUNCTION("""COMPUTED_VALUE"""),"SQL")</f>
        <v>SQL</v>
      </c>
    </row>
    <row r="999">
      <c r="A999" s="3">
        <v>998.0</v>
      </c>
      <c r="B999" s="4" t="str">
        <f>IFERROR(__xludf.DUMMYFUNCTION("SPLIT(IMPORTRANGE!B999:B10998,"";"",0,1)"),"Bash/Shell/PowerShell")</f>
        <v>Bash/Shell/PowerShell</v>
      </c>
      <c r="C999" s="4" t="str">
        <f>IFERROR(__xludf.DUMMYFUNCTION("""COMPUTED_VALUE"""),"C++")</f>
        <v>C++</v>
      </c>
      <c r="D999" s="4" t="str">
        <f>IFERROR(__xludf.DUMMYFUNCTION("""COMPUTED_VALUE"""),"HTML/CSS")</f>
        <v>HTML/CSS</v>
      </c>
      <c r="E999" s="4" t="str">
        <f>IFERROR(__xludf.DUMMYFUNCTION("""COMPUTED_VALUE"""),"Swift")</f>
        <v>Swift</v>
      </c>
    </row>
    <row r="1000">
      <c r="A1000" s="3">
        <v>999.0</v>
      </c>
      <c r="B1000" s="4" t="str">
        <f>IFERROR(__xludf.DUMMYFUNCTION("SPLIT(IMPORTRANGE!B1000:B10999,"";"",0,1)"),"Bash/Shell/PowerShell")</f>
        <v>Bash/Shell/PowerShell</v>
      </c>
      <c r="C1000" s="4" t="str">
        <f>IFERROR(__xludf.DUMMYFUNCTION("""COMPUTED_VALUE"""),"Go")</f>
        <v>Go</v>
      </c>
      <c r="D1000" s="4" t="str">
        <f>IFERROR(__xludf.DUMMYFUNCTION("""COMPUTED_VALUE"""),"HTML/CSS")</f>
        <v>HTML/CSS</v>
      </c>
      <c r="E1000" s="4" t="str">
        <f>IFERROR(__xludf.DUMMYFUNCTION("""COMPUTED_VALUE"""),"Java")</f>
        <v>Java</v>
      </c>
      <c r="F1000" s="4" t="str">
        <f>IFERROR(__xludf.DUMMYFUNCTION("""COMPUTED_VALUE"""),"JavaScript")</f>
        <v>JavaScript</v>
      </c>
      <c r="G1000" s="4" t="str">
        <f>IFERROR(__xludf.DUMMYFUNCTION("""COMPUTED_VALUE"""),"PHP")</f>
        <v>PHP</v>
      </c>
      <c r="H1000" s="4" t="str">
        <f>IFERROR(__xludf.DUMMYFUNCTION("""COMPUTED_VALUE"""),"Python")</f>
        <v>Python</v>
      </c>
      <c r="I1000" s="4" t="str">
        <f>IFERROR(__xludf.DUMMYFUNCTION("""COMPUTED_VALUE"""),"SQL")</f>
        <v>SQL</v>
      </c>
    </row>
    <row r="1001">
      <c r="A1001" s="3">
        <v>1000.0</v>
      </c>
      <c r="B1001" s="4" t="str">
        <f>IFERROR(__xludf.DUMMYFUNCTION("SPLIT(IMPORTRANGE!B1001:B11000,"";"",0,1)"),"Bash/Shell/PowerShell")</f>
        <v>Bash/Shell/PowerShell</v>
      </c>
      <c r="C1001" s="4" t="str">
        <f>IFERROR(__xludf.DUMMYFUNCTION("""COMPUTED_VALUE"""),"Go")</f>
        <v>Go</v>
      </c>
      <c r="D1001" s="4" t="str">
        <f>IFERROR(__xludf.DUMMYFUNCTION("""COMPUTED_VALUE"""),"HTML/CSS")</f>
        <v>HTML/CSS</v>
      </c>
      <c r="E1001" s="4" t="str">
        <f>IFERROR(__xludf.DUMMYFUNCTION("""COMPUTED_VALUE"""),"JavaScript")</f>
        <v>JavaScript</v>
      </c>
      <c r="F1001" s="4" t="str">
        <f>IFERROR(__xludf.DUMMYFUNCTION("""COMPUTED_VALUE"""),"PHP")</f>
        <v>PHP</v>
      </c>
      <c r="G1001" s="4" t="str">
        <f>IFERROR(__xludf.DUMMYFUNCTION("""COMPUTED_VALUE"""),"Python")</f>
        <v>Python</v>
      </c>
      <c r="H1001" s="4" t="str">
        <f>IFERROR(__xludf.DUMMYFUNCTION("""COMPUTED_VALUE"""),"SQL")</f>
        <v>SQL</v>
      </c>
    </row>
    <row r="1002">
      <c r="A1002" s="3">
        <v>1001.0</v>
      </c>
      <c r="B1002" s="4" t="str">
        <f>IFERROR(__xludf.DUMMYFUNCTION("SPLIT(IMPORTRANGE!B1002:B11001,"";"",0,1)"),"HTML/CSS")</f>
        <v>HTML/CSS</v>
      </c>
      <c r="C1002" s="4" t="str">
        <f>IFERROR(__xludf.DUMMYFUNCTION("""COMPUTED_VALUE"""),"JavaScript")</f>
        <v>JavaScript</v>
      </c>
      <c r="D1002" s="4" t="str">
        <f>IFERROR(__xludf.DUMMYFUNCTION("""COMPUTED_VALUE"""),"PHP")</f>
        <v>PHP</v>
      </c>
      <c r="E1002" s="4" t="str">
        <f>IFERROR(__xludf.DUMMYFUNCTION("""COMPUTED_VALUE"""),"Python")</f>
        <v>Python</v>
      </c>
      <c r="F1002" s="4" t="str">
        <f>IFERROR(__xludf.DUMMYFUNCTION("""COMPUTED_VALUE"""),"TypeScript")</f>
        <v>TypeScript</v>
      </c>
    </row>
    <row r="1003">
      <c r="A1003" s="3">
        <v>1002.0</v>
      </c>
      <c r="B1003" s="4" t="str">
        <f>IFERROR(__xludf.DUMMYFUNCTION("SPLIT(IMPORTRANGE!B1003:B11002,"";"",0,1)"),"C#")</f>
        <v>C#</v>
      </c>
    </row>
    <row r="1004">
      <c r="A1004" s="3">
        <v>1003.0</v>
      </c>
      <c r="B1004" s="4" t="str">
        <f>IFERROR(__xludf.DUMMYFUNCTION("SPLIT(IMPORTRANGE!B1004:B11003,"";"",0,1)"),"Go")</f>
        <v>Go</v>
      </c>
      <c r="C1004" s="4" t="str">
        <f>IFERROR(__xludf.DUMMYFUNCTION("""COMPUTED_VALUE"""),"JavaScript")</f>
        <v>JavaScript</v>
      </c>
    </row>
    <row r="1005">
      <c r="A1005" s="3">
        <v>1004.0</v>
      </c>
      <c r="B1005" s="4" t="str">
        <f>IFERROR(__xludf.DUMMYFUNCTION("SPLIT(IMPORTRANGE!B1005:B11004,"";"",0,1)"),"Bash/Shell/PowerShell")</f>
        <v>Bash/Shell/PowerShell</v>
      </c>
      <c r="C1005" s="4" t="str">
        <f>IFERROR(__xludf.DUMMYFUNCTION("""COMPUTED_VALUE"""),"C")</f>
        <v>C</v>
      </c>
      <c r="D1005" s="4" t="str">
        <f>IFERROR(__xludf.DUMMYFUNCTION("""COMPUTED_VALUE"""),"HTML/CSS")</f>
        <v>HTML/CSS</v>
      </c>
      <c r="E1005" s="4" t="str">
        <f>IFERROR(__xludf.DUMMYFUNCTION("""COMPUTED_VALUE"""),"Java")</f>
        <v>Java</v>
      </c>
      <c r="F1005" s="4" t="str">
        <f>IFERROR(__xludf.DUMMYFUNCTION("""COMPUTED_VALUE"""),"JavaScript")</f>
        <v>JavaScript</v>
      </c>
      <c r="G1005" s="4" t="str">
        <f>IFERROR(__xludf.DUMMYFUNCTION("""COMPUTED_VALUE"""),"Python")</f>
        <v>Python</v>
      </c>
    </row>
    <row r="1006">
      <c r="A1006" s="3">
        <v>1005.0</v>
      </c>
      <c r="B1006" s="4" t="str">
        <f>IFERROR(__xludf.DUMMYFUNCTION("SPLIT(IMPORTRANGE!B1006:B11005,"";"",0,1)"),"Java")</f>
        <v>Java</v>
      </c>
      <c r="C1006" s="4" t="str">
        <f>IFERROR(__xludf.DUMMYFUNCTION("""COMPUTED_VALUE"""),"JavaScript")</f>
        <v>JavaScript</v>
      </c>
      <c r="D1006" s="4" t="str">
        <f>IFERROR(__xludf.DUMMYFUNCTION("""COMPUTED_VALUE"""),"PHP")</f>
        <v>PHP</v>
      </c>
      <c r="E1006" s="4" t="str">
        <f>IFERROR(__xludf.DUMMYFUNCTION("""COMPUTED_VALUE"""),"SQL")</f>
        <v>SQL</v>
      </c>
      <c r="F1006" s="4" t="str">
        <f>IFERROR(__xludf.DUMMYFUNCTION("""COMPUTED_VALUE"""),"TypeScript")</f>
        <v>TypeScript</v>
      </c>
    </row>
    <row r="1007">
      <c r="A1007" s="3">
        <v>1006.0</v>
      </c>
      <c r="B1007" s="4" t="str">
        <f>IFERROR(__xludf.DUMMYFUNCTION("SPLIT(IMPORTRANGE!B1007:B11006,"";"",0,1)"),"HTML/CSS")</f>
        <v>HTML/CSS</v>
      </c>
      <c r="C1007" s="4" t="str">
        <f>IFERROR(__xludf.DUMMYFUNCTION("""COMPUTED_VALUE"""),"Java")</f>
        <v>Java</v>
      </c>
      <c r="D1007" s="4" t="str">
        <f>IFERROR(__xludf.DUMMYFUNCTION("""COMPUTED_VALUE"""),"JavaScript")</f>
        <v>JavaScript</v>
      </c>
      <c r="E1007" s="4" t="str">
        <f>IFERROR(__xludf.DUMMYFUNCTION("""COMPUTED_VALUE"""),"Kotlin")</f>
        <v>Kotlin</v>
      </c>
      <c r="F1007" s="4" t="str">
        <f>IFERROR(__xludf.DUMMYFUNCTION("""COMPUTED_VALUE"""),"PHP")</f>
        <v>PHP</v>
      </c>
      <c r="G1007" s="4" t="str">
        <f>IFERROR(__xludf.DUMMYFUNCTION("""COMPUTED_VALUE"""),"Python")</f>
        <v>Python</v>
      </c>
      <c r="H1007" s="4" t="str">
        <f>IFERROR(__xludf.DUMMYFUNCTION("""COMPUTED_VALUE"""),"SQL")</f>
        <v>SQL</v>
      </c>
    </row>
    <row r="1008">
      <c r="A1008" s="3">
        <v>1007.0</v>
      </c>
      <c r="B1008" s="4" t="str">
        <f>IFERROR(__xludf.DUMMYFUNCTION("SPLIT(IMPORTRANGE!B1008:B11007,"";"",0,1)"),"Bash/Shell/PowerShell")</f>
        <v>Bash/Shell/PowerShell</v>
      </c>
      <c r="C1008" s="4" t="str">
        <f>IFERROR(__xludf.DUMMYFUNCTION("""COMPUTED_VALUE"""),"C++")</f>
        <v>C++</v>
      </c>
      <c r="D1008" s="4" t="str">
        <f>IFERROR(__xludf.DUMMYFUNCTION("""COMPUTED_VALUE"""),"HTML/CSS")</f>
        <v>HTML/CSS</v>
      </c>
      <c r="E1008" s="4" t="str">
        <f>IFERROR(__xludf.DUMMYFUNCTION("""COMPUTED_VALUE"""),"JavaScript")</f>
        <v>JavaScript</v>
      </c>
      <c r="F1008" s="4" t="str">
        <f>IFERROR(__xludf.DUMMYFUNCTION("""COMPUTED_VALUE"""),"Python")</f>
        <v>Python</v>
      </c>
      <c r="G1008" s="4" t="str">
        <f>IFERROR(__xludf.DUMMYFUNCTION("""COMPUTED_VALUE"""),"SQL")</f>
        <v>SQL</v>
      </c>
    </row>
    <row r="1009">
      <c r="A1009" s="3">
        <v>1008.0</v>
      </c>
      <c r="B1009" s="4" t="str">
        <f>IFERROR(__xludf.DUMMYFUNCTION("SPLIT(IMPORTRANGE!B1009:B11008,"";"",0,1)"),"Bash/Shell/PowerShell")</f>
        <v>Bash/Shell/PowerShell</v>
      </c>
      <c r="C1009" s="4" t="str">
        <f>IFERROR(__xludf.DUMMYFUNCTION("""COMPUTED_VALUE"""),"C#")</f>
        <v>C#</v>
      </c>
      <c r="D1009" s="4" t="str">
        <f>IFERROR(__xludf.DUMMYFUNCTION("""COMPUTED_VALUE"""),"HTML/CSS")</f>
        <v>HTML/CSS</v>
      </c>
      <c r="E1009" s="4" t="str">
        <f>IFERROR(__xludf.DUMMYFUNCTION("""COMPUTED_VALUE"""),"SQL")</f>
        <v>SQL</v>
      </c>
      <c r="F1009" s="4" t="str">
        <f>IFERROR(__xludf.DUMMYFUNCTION("""COMPUTED_VALUE"""),"TypeScript")</f>
        <v>TypeScript</v>
      </c>
    </row>
    <row r="1010">
      <c r="A1010" s="3">
        <v>1009.0</v>
      </c>
      <c r="B1010" s="4" t="str">
        <f>IFERROR(__xludf.DUMMYFUNCTION("SPLIT(IMPORTRANGE!B1010:B11009,"";"",0,1)"),"C#")</f>
        <v>C#</v>
      </c>
      <c r="C1010" s="4" t="str">
        <f>IFERROR(__xludf.DUMMYFUNCTION("""COMPUTED_VALUE"""),"HTML/CSS")</f>
        <v>HTML/CSS</v>
      </c>
      <c r="D1010" s="4" t="str">
        <f>IFERROR(__xludf.DUMMYFUNCTION("""COMPUTED_VALUE"""),"Java")</f>
        <v>Java</v>
      </c>
      <c r="E1010" s="4" t="str">
        <f>IFERROR(__xludf.DUMMYFUNCTION("""COMPUTED_VALUE"""),"JavaScript")</f>
        <v>JavaScript</v>
      </c>
      <c r="F1010" s="4" t="str">
        <f>IFERROR(__xludf.DUMMYFUNCTION("""COMPUTED_VALUE"""),"Ruby")</f>
        <v>Ruby</v>
      </c>
      <c r="G1010" s="4" t="str">
        <f>IFERROR(__xludf.DUMMYFUNCTION("""COMPUTED_VALUE"""),"SQL")</f>
        <v>SQL</v>
      </c>
      <c r="H1010" s="4" t="str">
        <f>IFERROR(__xludf.DUMMYFUNCTION("""COMPUTED_VALUE"""),"TypeScript")</f>
        <v>TypeScript</v>
      </c>
    </row>
    <row r="1011">
      <c r="A1011" s="3">
        <v>1010.0</v>
      </c>
      <c r="B1011" s="4" t="str">
        <f>IFERROR(__xludf.DUMMYFUNCTION("SPLIT(IMPORTRANGE!B1011:B11010,"";"",0,1)"),"C++")</f>
        <v>C++</v>
      </c>
      <c r="C1011" s="4" t="str">
        <f>IFERROR(__xludf.DUMMYFUNCTION("""COMPUTED_VALUE"""),"C#")</f>
        <v>C#</v>
      </c>
      <c r="D1011" s="4" t="str">
        <f>IFERROR(__xludf.DUMMYFUNCTION("""COMPUTED_VALUE"""),"JavaScript")</f>
        <v>JavaScript</v>
      </c>
      <c r="E1011" s="4" t="str">
        <f>IFERROR(__xludf.DUMMYFUNCTION("""COMPUTED_VALUE"""),"Objective-C")</f>
        <v>Objective-C</v>
      </c>
      <c r="F1011" s="4" t="str">
        <f>IFERROR(__xludf.DUMMYFUNCTION("""COMPUTED_VALUE"""),"Rust")</f>
        <v>Rust</v>
      </c>
    </row>
    <row r="1012">
      <c r="A1012" s="3">
        <v>1011.0</v>
      </c>
      <c r="B1012" s="4" t="str">
        <f>IFERROR(__xludf.DUMMYFUNCTION("SPLIT(IMPORTRANGE!B1012:B11011,"";"",0,1)"),"Bash/Shell/PowerShell")</f>
        <v>Bash/Shell/PowerShell</v>
      </c>
      <c r="C1012" s="4" t="str">
        <f>IFERROR(__xludf.DUMMYFUNCTION("""COMPUTED_VALUE"""),"Java")</f>
        <v>Java</v>
      </c>
      <c r="D1012" s="4" t="str">
        <f>IFERROR(__xludf.DUMMYFUNCTION("""COMPUTED_VALUE"""),"JavaScript")</f>
        <v>JavaScript</v>
      </c>
      <c r="E1012" s="4" t="str">
        <f>IFERROR(__xludf.DUMMYFUNCTION("""COMPUTED_VALUE"""),"Python")</f>
        <v>Python</v>
      </c>
    </row>
    <row r="1013">
      <c r="A1013" s="3">
        <v>1012.0</v>
      </c>
      <c r="B1013" s="4" t="str">
        <f>IFERROR(__xludf.DUMMYFUNCTION("SPLIT(IMPORTRANGE!B1013:B11012,"";"",0,1)"),"HTML/CSS")</f>
        <v>HTML/CSS</v>
      </c>
      <c r="C1013" s="4" t="str">
        <f>IFERROR(__xludf.DUMMYFUNCTION("""COMPUTED_VALUE"""),"JavaScript")</f>
        <v>JavaScript</v>
      </c>
    </row>
    <row r="1014">
      <c r="A1014" s="3">
        <v>1013.0</v>
      </c>
      <c r="B1014" s="4" t="str">
        <f>IFERROR(__xludf.DUMMYFUNCTION("SPLIT(IMPORTRANGE!B1014:B11013,"";"",0,1)"),"C")</f>
        <v>C</v>
      </c>
      <c r="C1014" s="4" t="str">
        <f>IFERROR(__xludf.DUMMYFUNCTION("""COMPUTED_VALUE"""),"C++")</f>
        <v>C++</v>
      </c>
      <c r="D1014" s="4" t="str">
        <f>IFERROR(__xludf.DUMMYFUNCTION("""COMPUTED_VALUE"""),"HTML/CSS")</f>
        <v>HTML/CSS</v>
      </c>
      <c r="E1014" s="4" t="str">
        <f>IFERROR(__xludf.DUMMYFUNCTION("""COMPUTED_VALUE"""),"Java")</f>
        <v>Java</v>
      </c>
      <c r="F1014" s="4" t="str">
        <f>IFERROR(__xludf.DUMMYFUNCTION("""COMPUTED_VALUE"""),"JavaScript")</f>
        <v>JavaScript</v>
      </c>
      <c r="G1014" s="4" t="str">
        <f>IFERROR(__xludf.DUMMYFUNCTION("""COMPUTED_VALUE"""),"Python")</f>
        <v>Python</v>
      </c>
      <c r="H1014" s="4" t="str">
        <f>IFERROR(__xludf.DUMMYFUNCTION("""COMPUTED_VALUE"""),"SQL")</f>
        <v>SQL</v>
      </c>
    </row>
    <row r="1015">
      <c r="A1015" s="3">
        <v>1014.0</v>
      </c>
      <c r="B1015" s="4" t="str">
        <f>IFERROR(__xludf.DUMMYFUNCTION("SPLIT(IMPORTRANGE!B1015:B11014,"";"",0,1)"),"Bash/Shell/PowerShell")</f>
        <v>Bash/Shell/PowerShell</v>
      </c>
      <c r="C1015" s="4" t="str">
        <f>IFERROR(__xludf.DUMMYFUNCTION("""COMPUTED_VALUE"""),"HTML/CSS")</f>
        <v>HTML/CSS</v>
      </c>
      <c r="D1015" s="4" t="str">
        <f>IFERROR(__xludf.DUMMYFUNCTION("""COMPUTED_VALUE"""),"JavaScript")</f>
        <v>JavaScript</v>
      </c>
      <c r="E1015" s="4" t="str">
        <f>IFERROR(__xludf.DUMMYFUNCTION("""COMPUTED_VALUE"""),"PHP")</f>
        <v>PHP</v>
      </c>
      <c r="F1015" s="4" t="str">
        <f>IFERROR(__xludf.DUMMYFUNCTION("""COMPUTED_VALUE"""),"SQL")</f>
        <v>SQL</v>
      </c>
    </row>
    <row r="1016">
      <c r="A1016" s="3">
        <v>1015.0</v>
      </c>
      <c r="B1016" s="4" t="str">
        <f>IFERROR(__xludf.DUMMYFUNCTION("SPLIT(IMPORTRANGE!B1016:B11015,"";"",0,1)"),"C#")</f>
        <v>C#</v>
      </c>
      <c r="C1016" s="4" t="str">
        <f>IFERROR(__xludf.DUMMYFUNCTION("""COMPUTED_VALUE"""),"HTML/CSS")</f>
        <v>HTML/CSS</v>
      </c>
      <c r="D1016" s="4" t="str">
        <f>IFERROR(__xludf.DUMMYFUNCTION("""COMPUTED_VALUE"""),"JavaScript")</f>
        <v>JavaScript</v>
      </c>
      <c r="E1016" s="4" t="str">
        <f>IFERROR(__xludf.DUMMYFUNCTION("""COMPUTED_VALUE"""),"SQL")</f>
        <v>SQL</v>
      </c>
      <c r="F1016" s="4" t="str">
        <f>IFERROR(__xludf.DUMMYFUNCTION("""COMPUTED_VALUE"""),"TypeScript")</f>
        <v>TypeScript</v>
      </c>
    </row>
    <row r="1017">
      <c r="A1017" s="3">
        <v>1016.0</v>
      </c>
      <c r="B1017" s="4" t="str">
        <f>IFERROR(__xludf.DUMMYFUNCTION("SPLIT(IMPORTRANGE!B1017:B11016,"";"",0,1)"),"Bash/Shell/PowerShell")</f>
        <v>Bash/Shell/PowerShell</v>
      </c>
      <c r="C1017" s="4" t="str">
        <f>IFERROR(__xludf.DUMMYFUNCTION("""COMPUTED_VALUE"""),"C#")</f>
        <v>C#</v>
      </c>
      <c r="D1017" s="4" t="str">
        <f>IFERROR(__xludf.DUMMYFUNCTION("""COMPUTED_VALUE"""),"HTML/CSS")</f>
        <v>HTML/CSS</v>
      </c>
      <c r="E1017" s="4" t="str">
        <f>IFERROR(__xludf.DUMMYFUNCTION("""COMPUTED_VALUE"""),"JavaScript")</f>
        <v>JavaScript</v>
      </c>
    </row>
    <row r="1018">
      <c r="A1018" s="3">
        <v>1017.0</v>
      </c>
      <c r="B1018" s="4" t="str">
        <f>IFERROR(__xludf.DUMMYFUNCTION("SPLIT(IMPORTRANGE!B1018:B11017,"";"",0,1)"),"Java")</f>
        <v>Java</v>
      </c>
      <c r="C1018" s="4" t="str">
        <f>IFERROR(__xludf.DUMMYFUNCTION("""COMPUTED_VALUE"""),"Kotlin")</f>
        <v>Kotlin</v>
      </c>
      <c r="D1018" s="4" t="str">
        <f>IFERROR(__xludf.DUMMYFUNCTION("""COMPUTED_VALUE"""),"Swift")</f>
        <v>Swift</v>
      </c>
    </row>
    <row r="1019">
      <c r="A1019" s="3">
        <v>1018.0</v>
      </c>
      <c r="B1019" s="4" t="str">
        <f>IFERROR(__xludf.DUMMYFUNCTION("SPLIT(IMPORTRANGE!B1019:B11018,"";"",0,1)"),"C#")</f>
        <v>C#</v>
      </c>
      <c r="C1019" s="4" t="str">
        <f>IFERROR(__xludf.DUMMYFUNCTION("""COMPUTED_VALUE"""),"HTML/CSS")</f>
        <v>HTML/CSS</v>
      </c>
      <c r="D1019" s="4" t="str">
        <f>IFERROR(__xludf.DUMMYFUNCTION("""COMPUTED_VALUE"""),"JavaScript")</f>
        <v>JavaScript</v>
      </c>
      <c r="E1019" s="4" t="str">
        <f>IFERROR(__xludf.DUMMYFUNCTION("""COMPUTED_VALUE"""),"SQL")</f>
        <v>SQL</v>
      </c>
    </row>
    <row r="1020">
      <c r="A1020" s="3">
        <v>1019.0</v>
      </c>
      <c r="B1020" s="4" t="str">
        <f>IFERROR(__xludf.DUMMYFUNCTION("SPLIT(IMPORTRANGE!B1020:B11019,"";"",0,1)"),"Python")</f>
        <v>Python</v>
      </c>
      <c r="C1020" s="4" t="str">
        <f>IFERROR(__xludf.DUMMYFUNCTION("""COMPUTED_VALUE"""),"Ruby")</f>
        <v>Ruby</v>
      </c>
      <c r="D1020" s="4" t="str">
        <f>IFERROR(__xludf.DUMMYFUNCTION("""COMPUTED_VALUE"""),"SQL")</f>
        <v>SQL</v>
      </c>
    </row>
    <row r="1021">
      <c r="A1021" s="3">
        <v>1020.0</v>
      </c>
      <c r="B1021" s="4" t="str">
        <f>IFERROR(__xludf.DUMMYFUNCTION("SPLIT(IMPORTRANGE!B1021:B11020,"";"",0,1)"),"HTML/CSS")</f>
        <v>HTML/CSS</v>
      </c>
      <c r="C1021" s="4" t="str">
        <f>IFERROR(__xludf.DUMMYFUNCTION("""COMPUTED_VALUE"""),"Java")</f>
        <v>Java</v>
      </c>
      <c r="D1021" s="4" t="str">
        <f>IFERROR(__xludf.DUMMYFUNCTION("""COMPUTED_VALUE"""),"JavaScript")</f>
        <v>JavaScript</v>
      </c>
      <c r="E1021" s="4" t="str">
        <f>IFERROR(__xludf.DUMMYFUNCTION("""COMPUTED_VALUE"""),"SQL")</f>
        <v>SQL</v>
      </c>
      <c r="F1021" s="4" t="str">
        <f>IFERROR(__xludf.DUMMYFUNCTION("""COMPUTED_VALUE"""),"TypeScript")</f>
        <v>TypeScript</v>
      </c>
    </row>
    <row r="1022">
      <c r="A1022" s="3">
        <v>1021.0</v>
      </c>
      <c r="B1022" s="4" t="str">
        <f>IFERROR(__xludf.DUMMYFUNCTION("SPLIT(IMPORTRANGE!B1022:B11021,"";"",0,1)"),"Java")</f>
        <v>Java</v>
      </c>
      <c r="C1022" s="4" t="str">
        <f>IFERROR(__xludf.DUMMYFUNCTION("""COMPUTED_VALUE"""),"SQL")</f>
        <v>SQL</v>
      </c>
    </row>
    <row r="1023">
      <c r="A1023" s="3">
        <v>1022.0</v>
      </c>
      <c r="B1023" s="4" t="str">
        <f>IFERROR(__xludf.DUMMYFUNCTION("SPLIT(IMPORTRANGE!B1023:B11022,"";"",0,1)"),"Bash/Shell/PowerShell")</f>
        <v>Bash/Shell/PowerShell</v>
      </c>
      <c r="C1023" s="4" t="str">
        <f>IFERROR(__xludf.DUMMYFUNCTION("""COMPUTED_VALUE"""),"C#")</f>
        <v>C#</v>
      </c>
      <c r="D1023" s="4" t="str">
        <f>IFERROR(__xludf.DUMMYFUNCTION("""COMPUTED_VALUE"""),"Dart")</f>
        <v>Dart</v>
      </c>
      <c r="E1023" s="4" t="str">
        <f>IFERROR(__xludf.DUMMYFUNCTION("""COMPUTED_VALUE"""),"HTML/CSS")</f>
        <v>HTML/CSS</v>
      </c>
      <c r="F1023" s="4" t="str">
        <f>IFERROR(__xludf.DUMMYFUNCTION("""COMPUTED_VALUE"""),"Java")</f>
        <v>Java</v>
      </c>
      <c r="G1023" s="4" t="str">
        <f>IFERROR(__xludf.DUMMYFUNCTION("""COMPUTED_VALUE"""),"JavaScript")</f>
        <v>JavaScript</v>
      </c>
      <c r="H1023" s="4" t="str">
        <f>IFERROR(__xludf.DUMMYFUNCTION("""COMPUTED_VALUE"""),"Objective-C")</f>
        <v>Objective-C</v>
      </c>
      <c r="I1023" s="4" t="str">
        <f>IFERROR(__xludf.DUMMYFUNCTION("""COMPUTED_VALUE"""),"Python")</f>
        <v>Python</v>
      </c>
      <c r="J1023" s="4" t="str">
        <f>IFERROR(__xludf.DUMMYFUNCTION("""COMPUTED_VALUE"""),"SQL")</f>
        <v>SQL</v>
      </c>
      <c r="K1023" s="4" t="str">
        <f>IFERROR(__xludf.DUMMYFUNCTION("""COMPUTED_VALUE"""),"Swift")</f>
        <v>Swift</v>
      </c>
    </row>
    <row r="1024">
      <c r="A1024" s="3">
        <v>1023.0</v>
      </c>
      <c r="B1024" s="4" t="str">
        <f>IFERROR(__xludf.DUMMYFUNCTION("SPLIT(IMPORTRANGE!B1024:B11023,"";"",0,1)"),"C")</f>
        <v>C</v>
      </c>
      <c r="C1024" s="4" t="str">
        <f>IFERROR(__xludf.DUMMYFUNCTION("""COMPUTED_VALUE"""),"HTML/CSS")</f>
        <v>HTML/CSS</v>
      </c>
      <c r="D1024" s="4" t="str">
        <f>IFERROR(__xludf.DUMMYFUNCTION("""COMPUTED_VALUE"""),"JavaScript")</f>
        <v>JavaScript</v>
      </c>
      <c r="E1024" s="4" t="str">
        <f>IFERROR(__xludf.DUMMYFUNCTION("""COMPUTED_VALUE"""),"Python")</f>
        <v>Python</v>
      </c>
      <c r="F1024" s="4" t="str">
        <f>IFERROR(__xludf.DUMMYFUNCTION("""COMPUTED_VALUE"""),"Ruby")</f>
        <v>Ruby</v>
      </c>
      <c r="G1024" s="4" t="str">
        <f>IFERROR(__xludf.DUMMYFUNCTION("""COMPUTED_VALUE"""),"SQL")</f>
        <v>SQL</v>
      </c>
      <c r="H1024" s="4" t="str">
        <f>IFERROR(__xludf.DUMMYFUNCTION("""COMPUTED_VALUE"""),"VBA")</f>
        <v>VBA</v>
      </c>
    </row>
    <row r="1025">
      <c r="A1025" s="3">
        <v>1024.0</v>
      </c>
      <c r="B1025" s="4" t="str">
        <f>IFERROR(__xludf.DUMMYFUNCTION("SPLIT(IMPORTRANGE!B1025:B11024,"";"",0,1)"),"C")</f>
        <v>C</v>
      </c>
      <c r="C1025" s="4" t="str">
        <f>IFERROR(__xludf.DUMMYFUNCTION("""COMPUTED_VALUE"""),"C++")</f>
        <v>C++</v>
      </c>
      <c r="D1025" s="4" t="str">
        <f>IFERROR(__xludf.DUMMYFUNCTION("""COMPUTED_VALUE"""),"C#")</f>
        <v>C#</v>
      </c>
      <c r="E1025" s="4" t="str">
        <f>IFERROR(__xludf.DUMMYFUNCTION("""COMPUTED_VALUE"""),"HTML/CSS")</f>
        <v>HTML/CSS</v>
      </c>
      <c r="F1025" s="4" t="str">
        <f>IFERROR(__xludf.DUMMYFUNCTION("""COMPUTED_VALUE"""),"Java")</f>
        <v>Java</v>
      </c>
      <c r="G1025" s="4" t="str">
        <f>IFERROR(__xludf.DUMMYFUNCTION("""COMPUTED_VALUE"""),"JavaScript")</f>
        <v>JavaScript</v>
      </c>
      <c r="H1025" s="4" t="str">
        <f>IFERROR(__xludf.DUMMYFUNCTION("""COMPUTED_VALUE"""),"Python")</f>
        <v>Python</v>
      </c>
      <c r="I1025" s="4" t="str">
        <f>IFERROR(__xludf.DUMMYFUNCTION("""COMPUTED_VALUE"""),"SQL")</f>
        <v>SQL</v>
      </c>
      <c r="J1025" s="4" t="str">
        <f>IFERROR(__xludf.DUMMYFUNCTION("""COMPUTED_VALUE"""),"TypeScript")</f>
        <v>TypeScript</v>
      </c>
    </row>
    <row r="1026">
      <c r="A1026" s="3">
        <v>1025.0</v>
      </c>
      <c r="B1026" s="4" t="str">
        <f>IFERROR(__xludf.DUMMYFUNCTION("SPLIT(IMPORTRANGE!B1026:B11025,"";"",0,1)"),"HTML/CSS")</f>
        <v>HTML/CSS</v>
      </c>
      <c r="C1026" s="4" t="str">
        <f>IFERROR(__xludf.DUMMYFUNCTION("""COMPUTED_VALUE"""),"Java")</f>
        <v>Java</v>
      </c>
    </row>
    <row r="1027">
      <c r="A1027" s="3">
        <v>1026.0</v>
      </c>
      <c r="B1027" s="4" t="str">
        <f>IFERROR(__xludf.DUMMYFUNCTION("SPLIT(IMPORTRANGE!B1027:B11026,"";"",0,1)"),"Bash/Shell/PowerShell")</f>
        <v>Bash/Shell/PowerShell</v>
      </c>
      <c r="C1027" s="4" t="str">
        <f>IFERROR(__xludf.DUMMYFUNCTION("""COMPUTED_VALUE"""),"Python")</f>
        <v>Python</v>
      </c>
      <c r="D1027" s="4" t="str">
        <f>IFERROR(__xludf.DUMMYFUNCTION("""COMPUTED_VALUE"""),"SQL")</f>
        <v>SQL</v>
      </c>
    </row>
    <row r="1028">
      <c r="A1028" s="3">
        <v>1027.0</v>
      </c>
      <c r="B1028" s="4" t="str">
        <f>IFERROR(__xludf.DUMMYFUNCTION("SPLIT(IMPORTRANGE!B1028:B11027,"";"",0,1)"),"HTML/CSS")</f>
        <v>HTML/CSS</v>
      </c>
      <c r="C1028" s="4" t="str">
        <f>IFERROR(__xludf.DUMMYFUNCTION("""COMPUTED_VALUE"""),"JavaScript")</f>
        <v>JavaScript</v>
      </c>
      <c r="D1028" s="4" t="str">
        <f>IFERROR(__xludf.DUMMYFUNCTION("""COMPUTED_VALUE"""),"TypeScript")</f>
        <v>TypeScript</v>
      </c>
    </row>
    <row r="1029">
      <c r="A1029" s="3">
        <v>1028.0</v>
      </c>
      <c r="B1029" s="4" t="str">
        <f>IFERROR(__xludf.DUMMYFUNCTION("SPLIT(IMPORTRANGE!B1029:B11028,"";"",0,1)"),"Python")</f>
        <v>Python</v>
      </c>
      <c r="C1029" s="4" t="str">
        <f>IFERROR(__xludf.DUMMYFUNCTION("""COMPUTED_VALUE"""),"Rust")</f>
        <v>Rust</v>
      </c>
    </row>
    <row r="1030">
      <c r="A1030" s="3">
        <v>1029.0</v>
      </c>
      <c r="B1030" s="4" t="str">
        <f>IFERROR(__xludf.DUMMYFUNCTION("SPLIT(IMPORTRANGE!B1030:B11029,"";"",0,1)"),"C++")</f>
        <v>C++</v>
      </c>
      <c r="C1030" s="4" t="str">
        <f>IFERROR(__xludf.DUMMYFUNCTION("""COMPUTED_VALUE"""),"C#")</f>
        <v>C#</v>
      </c>
      <c r="D1030" s="4" t="str">
        <f>IFERROR(__xludf.DUMMYFUNCTION("""COMPUTED_VALUE"""),"Java")</f>
        <v>Java</v>
      </c>
      <c r="E1030" s="4" t="str">
        <f>IFERROR(__xludf.DUMMYFUNCTION("""COMPUTED_VALUE"""),"Python")</f>
        <v>Python</v>
      </c>
    </row>
    <row r="1031">
      <c r="A1031" s="3">
        <v>1030.0</v>
      </c>
      <c r="B1031" s="4" t="str">
        <f>IFERROR(__xludf.DUMMYFUNCTION("SPLIT(IMPORTRANGE!B1031:B11030,"";"",0,1)"),"C#")</f>
        <v>C#</v>
      </c>
      <c r="C1031" s="4" t="str">
        <f>IFERROR(__xludf.DUMMYFUNCTION("""COMPUTED_VALUE"""),"JavaScript")</f>
        <v>JavaScript</v>
      </c>
      <c r="D1031" s="4" t="str">
        <f>IFERROR(__xludf.DUMMYFUNCTION("""COMPUTED_VALUE"""),"TypeScript")</f>
        <v>TypeScript</v>
      </c>
    </row>
    <row r="1032">
      <c r="A1032" s="3">
        <v>1031.0</v>
      </c>
      <c r="B1032" s="4" t="str">
        <f>IFERROR(__xludf.DUMMYFUNCTION("SPLIT(IMPORTRANGE!B1032:B11031,"";"",0,1)"),"C++")</f>
        <v>C++</v>
      </c>
      <c r="C1032" s="4" t="str">
        <f>IFERROR(__xludf.DUMMYFUNCTION("""COMPUTED_VALUE"""),"HTML/CSS")</f>
        <v>HTML/CSS</v>
      </c>
      <c r="D1032" s="4" t="str">
        <f>IFERROR(__xludf.DUMMYFUNCTION("""COMPUTED_VALUE"""),"Java")</f>
        <v>Java</v>
      </c>
      <c r="E1032" s="4" t="str">
        <f>IFERROR(__xludf.DUMMYFUNCTION("""COMPUTED_VALUE"""),"Python")</f>
        <v>Python</v>
      </c>
      <c r="F1032" s="4" t="str">
        <f>IFERROR(__xludf.DUMMYFUNCTION("""COMPUTED_VALUE"""),"Scala")</f>
        <v>Scala</v>
      </c>
      <c r="G1032" s="4" t="str">
        <f>IFERROR(__xludf.DUMMYFUNCTION("""COMPUTED_VALUE"""),"SQL")</f>
        <v>SQL</v>
      </c>
      <c r="H1032" s="4" t="str">
        <f>IFERROR(__xludf.DUMMYFUNCTION("""COMPUTED_VALUE"""),"TypeScript")</f>
        <v>TypeScript</v>
      </c>
    </row>
    <row r="1033">
      <c r="A1033" s="3">
        <v>1032.0</v>
      </c>
      <c r="B1033" s="4" t="str">
        <f>IFERROR(__xludf.DUMMYFUNCTION("SPLIT(IMPORTRANGE!B1033:B11032,"";"",0,1)"),"C")</f>
        <v>C</v>
      </c>
      <c r="C1033" s="4" t="str">
        <f>IFERROR(__xludf.DUMMYFUNCTION("""COMPUTED_VALUE"""),"Python")</f>
        <v>Python</v>
      </c>
    </row>
    <row r="1034">
      <c r="A1034" s="3">
        <v>1033.0</v>
      </c>
      <c r="B1034" s="4" t="str">
        <f>IFERROR(__xludf.DUMMYFUNCTION("SPLIT(IMPORTRANGE!B1034:B11033,"";"",0,1)"),"HTML/CSS")</f>
        <v>HTML/CSS</v>
      </c>
      <c r="C1034" s="4" t="str">
        <f>IFERROR(__xludf.DUMMYFUNCTION("""COMPUTED_VALUE"""),"JavaScript")</f>
        <v>JavaScript</v>
      </c>
      <c r="D1034" s="4" t="str">
        <f>IFERROR(__xludf.DUMMYFUNCTION("""COMPUTED_VALUE"""),"Python")</f>
        <v>Python</v>
      </c>
      <c r="E1034" s="4" t="str">
        <f>IFERROR(__xludf.DUMMYFUNCTION("""COMPUTED_VALUE"""),"SQL")</f>
        <v>SQL</v>
      </c>
    </row>
    <row r="1035">
      <c r="A1035" s="3">
        <v>1034.0</v>
      </c>
      <c r="B1035" s="4" t="str">
        <f>IFERROR(__xludf.DUMMYFUNCTION("SPLIT(IMPORTRANGE!B1035:B11034,"";"",0,1)"),"Bash/Shell/PowerShell")</f>
        <v>Bash/Shell/PowerShell</v>
      </c>
      <c r="C1035" s="4" t="str">
        <f>IFERROR(__xludf.DUMMYFUNCTION("""COMPUTED_VALUE"""),"C++")</f>
        <v>C++</v>
      </c>
      <c r="D1035" s="4" t="str">
        <f>IFERROR(__xludf.DUMMYFUNCTION("""COMPUTED_VALUE"""),"HTML/CSS")</f>
        <v>HTML/CSS</v>
      </c>
      <c r="E1035" s="4" t="str">
        <f>IFERROR(__xludf.DUMMYFUNCTION("""COMPUTED_VALUE"""),"Python")</f>
        <v>Python</v>
      </c>
    </row>
    <row r="1036">
      <c r="A1036" s="3">
        <v>1035.0</v>
      </c>
      <c r="B1036" s="4" t="str">
        <f>IFERROR(__xludf.DUMMYFUNCTION("SPLIT(IMPORTRANGE!B1036:B11035,"";"",0,1)"),"HTML/CSS")</f>
        <v>HTML/CSS</v>
      </c>
      <c r="C1036" s="4" t="str">
        <f>IFERROR(__xludf.DUMMYFUNCTION("""COMPUTED_VALUE"""),"JavaScript")</f>
        <v>JavaScript</v>
      </c>
      <c r="D1036" s="4" t="str">
        <f>IFERROR(__xludf.DUMMYFUNCTION("""COMPUTED_VALUE"""),"SQL")</f>
        <v>SQL</v>
      </c>
      <c r="E1036" s="4" t="str">
        <f>IFERROR(__xludf.DUMMYFUNCTION("""COMPUTED_VALUE"""),"TypeScript")</f>
        <v>TypeScript</v>
      </c>
    </row>
    <row r="1037">
      <c r="A1037" s="3">
        <v>1036.0</v>
      </c>
      <c r="B1037" s="4" t="str">
        <f>IFERROR(__xludf.DUMMYFUNCTION("SPLIT(IMPORTRANGE!B1037:B11036,"";"",0,1)"),"C#")</f>
        <v>C#</v>
      </c>
      <c r="C1037" s="4" t="str">
        <f>IFERROR(__xludf.DUMMYFUNCTION("""COMPUTED_VALUE"""),"HTML/CSS")</f>
        <v>HTML/CSS</v>
      </c>
      <c r="D1037" s="4" t="str">
        <f>IFERROR(__xludf.DUMMYFUNCTION("""COMPUTED_VALUE"""),"JavaScript")</f>
        <v>JavaScript</v>
      </c>
      <c r="E1037" s="4" t="str">
        <f>IFERROR(__xludf.DUMMYFUNCTION("""COMPUTED_VALUE"""),"TypeScript")</f>
        <v>TypeScript</v>
      </c>
    </row>
    <row r="1038">
      <c r="A1038" s="3">
        <v>1037.0</v>
      </c>
      <c r="B1038" s="4" t="str">
        <f>IFERROR(__xludf.DUMMYFUNCTION("SPLIT(IMPORTRANGE!B1038:B11037,"";"",0,1)"),"HTML/CSS")</f>
        <v>HTML/CSS</v>
      </c>
      <c r="C1038" s="4" t="str">
        <f>IFERROR(__xludf.DUMMYFUNCTION("""COMPUTED_VALUE"""),"JavaScript")</f>
        <v>JavaScript</v>
      </c>
      <c r="D1038" s="4" t="str">
        <f>IFERROR(__xludf.DUMMYFUNCTION("""COMPUTED_VALUE"""),"TypeScript")</f>
        <v>TypeScript</v>
      </c>
    </row>
    <row r="1039">
      <c r="A1039" s="3">
        <v>1038.0</v>
      </c>
      <c r="B1039" s="4" t="str">
        <f>IFERROR(__xludf.DUMMYFUNCTION("SPLIT(IMPORTRANGE!B1039:B11038,"";"",0,1)"),"Java")</f>
        <v>Java</v>
      </c>
      <c r="C1039" s="4" t="str">
        <f>IFERROR(__xludf.DUMMYFUNCTION("""COMPUTED_VALUE"""),"JavaScript")</f>
        <v>JavaScript</v>
      </c>
    </row>
    <row r="1040">
      <c r="A1040" s="3">
        <v>1039.0</v>
      </c>
      <c r="B1040" s="4" t="str">
        <f>IFERROR(__xludf.DUMMYFUNCTION("SPLIT(IMPORTRANGE!B1040:B11039,"";"",0,1)"),"C#")</f>
        <v>C#</v>
      </c>
      <c r="C1040" s="4" t="str">
        <f>IFERROR(__xludf.DUMMYFUNCTION("""COMPUTED_VALUE"""),"HTML/CSS")</f>
        <v>HTML/CSS</v>
      </c>
      <c r="D1040" s="4" t="str">
        <f>IFERROR(__xludf.DUMMYFUNCTION("""COMPUTED_VALUE"""),"JavaScript")</f>
        <v>JavaScript</v>
      </c>
      <c r="E1040" s="4" t="str">
        <f>IFERROR(__xludf.DUMMYFUNCTION("""COMPUTED_VALUE"""),"Kotlin")</f>
        <v>Kotlin</v>
      </c>
      <c r="F1040" s="4" t="str">
        <f>IFERROR(__xludf.DUMMYFUNCTION("""COMPUTED_VALUE"""),"SQL")</f>
        <v>SQL</v>
      </c>
      <c r="G1040" s="4" t="str">
        <f>IFERROR(__xludf.DUMMYFUNCTION("""COMPUTED_VALUE"""),"Swift")</f>
        <v>Swift</v>
      </c>
      <c r="H1040" s="4" t="str">
        <f>IFERROR(__xludf.DUMMYFUNCTION("""COMPUTED_VALUE"""),"TypeScript")</f>
        <v>TypeScript</v>
      </c>
    </row>
    <row r="1041">
      <c r="A1041" s="3">
        <v>1040.0</v>
      </c>
      <c r="B1041" s="4" t="str">
        <f>IFERROR(__xludf.DUMMYFUNCTION("SPLIT(IMPORTRANGE!B1041:B11040,"";"",0,1)"),"Dart")</f>
        <v>Dart</v>
      </c>
      <c r="C1041" s="4" t="str">
        <f>IFERROR(__xludf.DUMMYFUNCTION("""COMPUTED_VALUE"""),"JavaScript")</f>
        <v>JavaScript</v>
      </c>
      <c r="D1041" s="4" t="str">
        <f>IFERROR(__xludf.DUMMYFUNCTION("""COMPUTED_VALUE"""),"Kotlin")</f>
        <v>Kotlin</v>
      </c>
      <c r="E1041" s="4" t="str">
        <f>IFERROR(__xludf.DUMMYFUNCTION("""COMPUTED_VALUE"""),"Swift")</f>
        <v>Swift</v>
      </c>
    </row>
    <row r="1042">
      <c r="A1042" s="3">
        <v>1041.0</v>
      </c>
      <c r="B1042" s="4" t="str">
        <f>IFERROR(__xludf.DUMMYFUNCTION("SPLIT(IMPORTRANGE!B1042:B11041,"";"",0,1)"),"C#")</f>
        <v>C#</v>
      </c>
      <c r="C1042" s="4" t="str">
        <f>IFERROR(__xludf.DUMMYFUNCTION("""COMPUTED_VALUE"""),"HTML/CSS")</f>
        <v>HTML/CSS</v>
      </c>
      <c r="D1042" s="4" t="str">
        <f>IFERROR(__xludf.DUMMYFUNCTION("""COMPUTED_VALUE"""),"JavaScript")</f>
        <v>JavaScript</v>
      </c>
      <c r="E1042" s="4" t="str">
        <f>IFERROR(__xludf.DUMMYFUNCTION("""COMPUTED_VALUE"""),"SQL")</f>
        <v>SQL</v>
      </c>
    </row>
    <row r="1043">
      <c r="A1043" s="3">
        <v>1042.0</v>
      </c>
      <c r="B1043" s="4" t="str">
        <f>IFERROR(__xludf.DUMMYFUNCTION("SPLIT(IMPORTRANGE!B1043:B11042,"";"",0,1)"),"Bash/Shell/PowerShell")</f>
        <v>Bash/Shell/PowerShell</v>
      </c>
    </row>
    <row r="1044">
      <c r="A1044" s="3">
        <v>1043.0</v>
      </c>
      <c r="B1044" s="4" t="str">
        <f>IFERROR(__xludf.DUMMYFUNCTION("SPLIT(IMPORTRANGE!B1044:B11043,"";"",0,1)"),"HTML/CSS")</f>
        <v>HTML/CSS</v>
      </c>
      <c r="C1044" s="4" t="str">
        <f>IFERROR(__xludf.DUMMYFUNCTION("""COMPUTED_VALUE"""),"Java")</f>
        <v>Java</v>
      </c>
      <c r="D1044" s="4" t="str">
        <f>IFERROR(__xludf.DUMMYFUNCTION("""COMPUTED_VALUE"""),"JavaScript")</f>
        <v>JavaScript</v>
      </c>
      <c r="E1044" s="4" t="str">
        <f>IFERROR(__xludf.DUMMYFUNCTION("""COMPUTED_VALUE"""),"PHP")</f>
        <v>PHP</v>
      </c>
      <c r="F1044" s="4" t="str">
        <f>IFERROR(__xludf.DUMMYFUNCTION("""COMPUTED_VALUE"""),"Python")</f>
        <v>Python</v>
      </c>
      <c r="G1044" s="4" t="str">
        <f>IFERROR(__xludf.DUMMYFUNCTION("""COMPUTED_VALUE"""),"SQL")</f>
        <v>SQL</v>
      </c>
    </row>
    <row r="1045">
      <c r="A1045" s="3">
        <v>1044.0</v>
      </c>
      <c r="B1045" s="4" t="str">
        <f>IFERROR(__xludf.DUMMYFUNCTION("SPLIT(IMPORTRANGE!B1045:B11044,"";"",0,1)"),"Bash/Shell/PowerShell")</f>
        <v>Bash/Shell/PowerShell</v>
      </c>
      <c r="C1045" s="4" t="str">
        <f>IFERROR(__xludf.DUMMYFUNCTION("""COMPUTED_VALUE"""),"C")</f>
        <v>C</v>
      </c>
      <c r="D1045" s="4" t="str">
        <f>IFERROR(__xludf.DUMMYFUNCTION("""COMPUTED_VALUE"""),"C++")</f>
        <v>C++</v>
      </c>
      <c r="E1045" s="4" t="str">
        <f>IFERROR(__xludf.DUMMYFUNCTION("""COMPUTED_VALUE"""),"Java")</f>
        <v>Java</v>
      </c>
      <c r="F1045" s="4" t="str">
        <f>IFERROR(__xludf.DUMMYFUNCTION("""COMPUTED_VALUE"""),"JavaScript")</f>
        <v>JavaScript</v>
      </c>
      <c r="G1045" s="4" t="str">
        <f>IFERROR(__xludf.DUMMYFUNCTION("""COMPUTED_VALUE"""),"Python")</f>
        <v>Python</v>
      </c>
      <c r="H1045" s="4" t="str">
        <f>IFERROR(__xludf.DUMMYFUNCTION("""COMPUTED_VALUE"""),"Rust")</f>
        <v>Rust</v>
      </c>
      <c r="I1045" s="4" t="str">
        <f>IFERROR(__xludf.DUMMYFUNCTION("""COMPUTED_VALUE"""),"TypeScript")</f>
        <v>TypeScript</v>
      </c>
    </row>
    <row r="1046">
      <c r="A1046" s="3">
        <v>1045.0</v>
      </c>
      <c r="B1046" s="4" t="str">
        <f>IFERROR(__xludf.DUMMYFUNCTION("SPLIT(IMPORTRANGE!B1046:B11045,"";"",0,1)"),"JavaScript")</f>
        <v>JavaScript</v>
      </c>
      <c r="C1046" s="4" t="str">
        <f>IFERROR(__xludf.DUMMYFUNCTION("""COMPUTED_VALUE"""),"Python")</f>
        <v>Python</v>
      </c>
    </row>
    <row r="1047">
      <c r="A1047" s="3">
        <v>1046.0</v>
      </c>
      <c r="B1047" s="4" t="str">
        <f>IFERROR(__xludf.DUMMYFUNCTION("SPLIT(IMPORTRANGE!B1047:B11046,"";"",0,1)"),"C#")</f>
        <v>C#</v>
      </c>
      <c r="C1047" s="4" t="str">
        <f>IFERROR(__xludf.DUMMYFUNCTION("""COMPUTED_VALUE"""),"SQL")</f>
        <v>SQL</v>
      </c>
    </row>
    <row r="1048">
      <c r="A1048" s="3">
        <v>1047.0</v>
      </c>
      <c r="B1048" s="4" t="str">
        <f>IFERROR(__xludf.DUMMYFUNCTION("SPLIT(IMPORTRANGE!B1048:B11047,"";"",0,1)"),"HTML/CSS")</f>
        <v>HTML/CSS</v>
      </c>
      <c r="C1048" s="4" t="str">
        <f>IFERROR(__xludf.DUMMYFUNCTION("""COMPUTED_VALUE"""),"JavaScript")</f>
        <v>JavaScript</v>
      </c>
    </row>
    <row r="1049">
      <c r="A1049" s="3">
        <v>1048.0</v>
      </c>
      <c r="B1049" s="4" t="str">
        <f>IFERROR(__xludf.DUMMYFUNCTION("SPLIT(IMPORTRANGE!B1049:B11048,"";"",0,1)"),"Bash/Shell/PowerShell")</f>
        <v>Bash/Shell/PowerShell</v>
      </c>
      <c r="C1049" s="4" t="str">
        <f>IFERROR(__xludf.DUMMYFUNCTION("""COMPUTED_VALUE"""),"Python")</f>
        <v>Python</v>
      </c>
      <c r="D1049" s="4" t="str">
        <f>IFERROR(__xludf.DUMMYFUNCTION("""COMPUTED_VALUE"""),"Ruby")</f>
        <v>Ruby</v>
      </c>
      <c r="E1049" s="4" t="str">
        <f>IFERROR(__xludf.DUMMYFUNCTION("""COMPUTED_VALUE"""),"SQL")</f>
        <v>SQL</v>
      </c>
    </row>
    <row r="1050">
      <c r="A1050" s="3">
        <v>1049.0</v>
      </c>
      <c r="B1050" s="4" t="str">
        <f>IFERROR(__xludf.DUMMYFUNCTION("SPLIT(IMPORTRANGE!B1050:B11049,"";"",0,1)"),"Java")</f>
        <v>Java</v>
      </c>
    </row>
    <row r="1051">
      <c r="A1051" s="3">
        <v>1050.0</v>
      </c>
      <c r="B1051" s="4" t="str">
        <f>IFERROR(__xludf.DUMMYFUNCTION("SPLIT(IMPORTRANGE!B1051:B11050,"";"",0,1)"),"C#")</f>
        <v>C#</v>
      </c>
      <c r="C1051" s="4" t="str">
        <f>IFERROR(__xludf.DUMMYFUNCTION("""COMPUTED_VALUE"""),"HTML/CSS")</f>
        <v>HTML/CSS</v>
      </c>
      <c r="D1051" s="4" t="str">
        <f>IFERROR(__xludf.DUMMYFUNCTION("""COMPUTED_VALUE"""),"Java")</f>
        <v>Java</v>
      </c>
      <c r="E1051" s="4" t="str">
        <f>IFERROR(__xludf.DUMMYFUNCTION("""COMPUTED_VALUE"""),"JavaScript")</f>
        <v>JavaScript</v>
      </c>
      <c r="F1051" s="4" t="str">
        <f>IFERROR(__xludf.DUMMYFUNCTION("""COMPUTED_VALUE"""),"TypeScript")</f>
        <v>TypeScript</v>
      </c>
    </row>
    <row r="1052">
      <c r="A1052" s="3">
        <v>1051.0</v>
      </c>
      <c r="B1052" s="4" t="str">
        <f>IFERROR(__xludf.DUMMYFUNCTION("SPLIT(IMPORTRANGE!B1052:B11051,"";"",0,1)"),"Java")</f>
        <v>Java</v>
      </c>
      <c r="C1052" s="4" t="str">
        <f>IFERROR(__xludf.DUMMYFUNCTION("""COMPUTED_VALUE"""),"Kotlin")</f>
        <v>Kotlin</v>
      </c>
    </row>
    <row r="1053">
      <c r="A1053" s="3">
        <v>1052.0</v>
      </c>
      <c r="B1053" s="4" t="str">
        <f>IFERROR(__xludf.DUMMYFUNCTION("SPLIT(IMPORTRANGE!B1053:B11052,"";"",0,1)"),"Bash/Shell/PowerShell")</f>
        <v>Bash/Shell/PowerShell</v>
      </c>
      <c r="C1053" s="4" t="str">
        <f>IFERROR(__xludf.DUMMYFUNCTION("""COMPUTED_VALUE"""),"Go")</f>
        <v>Go</v>
      </c>
      <c r="D1053" s="4" t="str">
        <f>IFERROR(__xludf.DUMMYFUNCTION("""COMPUTED_VALUE"""),"Java")</f>
        <v>Java</v>
      </c>
      <c r="E1053" s="4" t="str">
        <f>IFERROR(__xludf.DUMMYFUNCTION("""COMPUTED_VALUE"""),"JavaScript")</f>
        <v>JavaScript</v>
      </c>
      <c r="F1053" s="4" t="str">
        <f>IFERROR(__xludf.DUMMYFUNCTION("""COMPUTED_VALUE"""),"Python")</f>
        <v>Python</v>
      </c>
      <c r="G1053" s="4" t="str">
        <f>IFERROR(__xludf.DUMMYFUNCTION("""COMPUTED_VALUE"""),"Other(s):")</f>
        <v>Other(s):</v>
      </c>
    </row>
    <row r="1054">
      <c r="A1054" s="3">
        <v>1053.0</v>
      </c>
      <c r="B1054" s="4" t="str">
        <f>IFERROR(__xludf.DUMMYFUNCTION("SPLIT(IMPORTRANGE!B1054:B11053,"";"",0,1)"),"HTML/CSS")</f>
        <v>HTML/CSS</v>
      </c>
      <c r="C1054" s="4" t="str">
        <f>IFERROR(__xludf.DUMMYFUNCTION("""COMPUTED_VALUE"""),"JavaScript")</f>
        <v>JavaScript</v>
      </c>
      <c r="D1054" s="4" t="str">
        <f>IFERROR(__xludf.DUMMYFUNCTION("""COMPUTED_VALUE"""),"Python")</f>
        <v>Python</v>
      </c>
      <c r="E1054" s="4" t="str">
        <f>IFERROR(__xludf.DUMMYFUNCTION("""COMPUTED_VALUE"""),"SQL")</f>
        <v>SQL</v>
      </c>
    </row>
    <row r="1055">
      <c r="A1055" s="3">
        <v>1054.0</v>
      </c>
      <c r="B1055" s="4" t="str">
        <f>IFERROR(__xludf.DUMMYFUNCTION("SPLIT(IMPORTRANGE!B1055:B11054,"";"",0,1)"),"C#")</f>
        <v>C#</v>
      </c>
      <c r="C1055" s="4" t="str">
        <f>IFERROR(__xludf.DUMMYFUNCTION("""COMPUTED_VALUE"""),"SQL")</f>
        <v>SQL</v>
      </c>
    </row>
    <row r="1056">
      <c r="A1056" s="3">
        <v>1055.0</v>
      </c>
      <c r="B1056" s="4" t="str">
        <f>IFERROR(__xludf.DUMMYFUNCTION("SPLIT(IMPORTRANGE!B1056:B11055,"";"",0,1)"),"C#")</f>
        <v>C#</v>
      </c>
      <c r="C1056" s="4" t="str">
        <f>IFERROR(__xludf.DUMMYFUNCTION("""COMPUTED_VALUE"""),"F#")</f>
        <v>F#</v>
      </c>
      <c r="D1056" s="4" t="str">
        <f>IFERROR(__xludf.DUMMYFUNCTION("""COMPUTED_VALUE"""),"HTML/CSS")</f>
        <v>HTML/CSS</v>
      </c>
      <c r="E1056" s="4" t="str">
        <f>IFERROR(__xludf.DUMMYFUNCTION("""COMPUTED_VALUE"""),"JavaScript")</f>
        <v>JavaScript</v>
      </c>
      <c r="F1056" s="4" t="str">
        <f>IFERROR(__xludf.DUMMYFUNCTION("""COMPUTED_VALUE"""),"Python")</f>
        <v>Python</v>
      </c>
      <c r="G1056" s="4" t="str">
        <f>IFERROR(__xludf.DUMMYFUNCTION("""COMPUTED_VALUE"""),"R")</f>
        <v>R</v>
      </c>
      <c r="H1056" s="4" t="str">
        <f>IFERROR(__xludf.DUMMYFUNCTION("""COMPUTED_VALUE"""),"SQL")</f>
        <v>SQL</v>
      </c>
      <c r="I1056" s="4" t="str">
        <f>IFERROR(__xludf.DUMMYFUNCTION("""COMPUTED_VALUE"""),"TypeScript")</f>
        <v>TypeScript</v>
      </c>
      <c r="J1056" s="4" t="str">
        <f>IFERROR(__xludf.DUMMYFUNCTION("""COMPUTED_VALUE"""),"VBA")</f>
        <v>VBA</v>
      </c>
    </row>
    <row r="1057">
      <c r="A1057" s="3">
        <v>1056.0</v>
      </c>
      <c r="B1057" s="4" t="str">
        <f>IFERROR(__xludf.DUMMYFUNCTION("SPLIT(IMPORTRANGE!B1057:B11056,"";"",0,1)"),"C#")</f>
        <v>C#</v>
      </c>
      <c r="C1057" s="4" t="str">
        <f>IFERROR(__xludf.DUMMYFUNCTION("""COMPUTED_VALUE"""),"SQL")</f>
        <v>SQL</v>
      </c>
    </row>
    <row r="1058">
      <c r="A1058" s="3">
        <v>1057.0</v>
      </c>
      <c r="B1058" s="4" t="str">
        <f>IFERROR(__xludf.DUMMYFUNCTION("SPLIT(IMPORTRANGE!B1058:B11057,"";"",0,1)"),"C++")</f>
        <v>C++</v>
      </c>
    </row>
    <row r="1059">
      <c r="A1059" s="3">
        <v>1058.0</v>
      </c>
      <c r="B1059" s="4" t="str">
        <f>IFERROR(__xludf.DUMMYFUNCTION("SPLIT(IMPORTRANGE!B1059:B11058,"";"",0,1)"),"Bash/Shell/PowerShell")</f>
        <v>Bash/Shell/PowerShell</v>
      </c>
      <c r="C1059" s="4" t="str">
        <f>IFERROR(__xludf.DUMMYFUNCTION("""COMPUTED_VALUE"""),"C#")</f>
        <v>C#</v>
      </c>
      <c r="D1059" s="4" t="str">
        <f>IFERROR(__xludf.DUMMYFUNCTION("""COMPUTED_VALUE"""),"HTML/CSS")</f>
        <v>HTML/CSS</v>
      </c>
      <c r="E1059" s="4" t="str">
        <f>IFERROR(__xludf.DUMMYFUNCTION("""COMPUTED_VALUE"""),"JavaScript")</f>
        <v>JavaScript</v>
      </c>
      <c r="F1059" s="4" t="str">
        <f>IFERROR(__xludf.DUMMYFUNCTION("""COMPUTED_VALUE"""),"SQL")</f>
        <v>SQL</v>
      </c>
    </row>
    <row r="1060">
      <c r="A1060" s="3">
        <v>1059.0</v>
      </c>
      <c r="B1060" s="4" t="str">
        <f>IFERROR(__xludf.DUMMYFUNCTION("SPLIT(IMPORTRANGE!B1060:B11059,"";"",0,1)"),"C#")</f>
        <v>C#</v>
      </c>
      <c r="C1060" s="4" t="str">
        <f>IFERROR(__xludf.DUMMYFUNCTION("""COMPUTED_VALUE"""),"JavaScript")</f>
        <v>JavaScript</v>
      </c>
      <c r="D1060" s="4" t="str">
        <f>IFERROR(__xludf.DUMMYFUNCTION("""COMPUTED_VALUE"""),"SQL")</f>
        <v>SQL</v>
      </c>
      <c r="E1060" s="4" t="str">
        <f>IFERROR(__xludf.DUMMYFUNCTION("""COMPUTED_VALUE"""),"TypeScript")</f>
        <v>TypeScript</v>
      </c>
    </row>
    <row r="1061">
      <c r="A1061" s="3">
        <v>1060.0</v>
      </c>
      <c r="B1061" s="4" t="str">
        <f>IFERROR(__xludf.DUMMYFUNCTION("SPLIT(IMPORTRANGE!B1061:B11060,"";"",0,1)"),"HTML/CSS")</f>
        <v>HTML/CSS</v>
      </c>
      <c r="C1061" s="4" t="str">
        <f>IFERROR(__xludf.DUMMYFUNCTION("""COMPUTED_VALUE"""),"JavaScript")</f>
        <v>JavaScript</v>
      </c>
      <c r="D1061" s="4" t="str">
        <f>IFERROR(__xludf.DUMMYFUNCTION("""COMPUTED_VALUE"""),"TypeScript")</f>
        <v>TypeScript</v>
      </c>
    </row>
    <row r="1062">
      <c r="A1062" s="3">
        <v>1061.0</v>
      </c>
      <c r="B1062" s="4" t="str">
        <f>IFERROR(__xludf.DUMMYFUNCTION("SPLIT(IMPORTRANGE!B1062:B11061,"";"",0,1)"),"Bash/Shell/PowerShell")</f>
        <v>Bash/Shell/PowerShell</v>
      </c>
      <c r="C1062" s="4" t="str">
        <f>IFERROR(__xludf.DUMMYFUNCTION("""COMPUTED_VALUE"""),"C#")</f>
        <v>C#</v>
      </c>
      <c r="D1062" s="4" t="str">
        <f>IFERROR(__xludf.DUMMYFUNCTION("""COMPUTED_VALUE"""),"HTML/CSS")</f>
        <v>HTML/CSS</v>
      </c>
      <c r="E1062" s="4" t="str">
        <f>IFERROR(__xludf.DUMMYFUNCTION("""COMPUTED_VALUE"""),"JavaScript")</f>
        <v>JavaScript</v>
      </c>
      <c r="F1062" s="4" t="str">
        <f>IFERROR(__xludf.DUMMYFUNCTION("""COMPUTED_VALUE"""),"PHP")</f>
        <v>PHP</v>
      </c>
      <c r="G1062" s="4" t="str">
        <f>IFERROR(__xludf.DUMMYFUNCTION("""COMPUTED_VALUE"""),"SQL")</f>
        <v>SQL</v>
      </c>
    </row>
    <row r="1063">
      <c r="A1063" s="3">
        <v>1062.0</v>
      </c>
      <c r="B1063" s="4" t="str">
        <f>IFERROR(__xludf.DUMMYFUNCTION("SPLIT(IMPORTRANGE!B1063:B11062,"";"",0,1)"),"C#")</f>
        <v>C#</v>
      </c>
      <c r="C1063" s="4" t="str">
        <f>IFERROR(__xludf.DUMMYFUNCTION("""COMPUTED_VALUE"""),"HTML/CSS")</f>
        <v>HTML/CSS</v>
      </c>
      <c r="D1063" s="4" t="str">
        <f>IFERROR(__xludf.DUMMYFUNCTION("""COMPUTED_VALUE"""),"Java")</f>
        <v>Java</v>
      </c>
      <c r="E1063" s="4" t="str">
        <f>IFERROR(__xludf.DUMMYFUNCTION("""COMPUTED_VALUE"""),"JavaScript")</f>
        <v>JavaScript</v>
      </c>
      <c r="F1063" s="4" t="str">
        <f>IFERROR(__xludf.DUMMYFUNCTION("""COMPUTED_VALUE"""),"TypeScript")</f>
        <v>TypeScript</v>
      </c>
    </row>
    <row r="1064">
      <c r="A1064" s="3">
        <v>1063.0</v>
      </c>
      <c r="B1064" s="4" t="str">
        <f>IFERROR(__xludf.DUMMYFUNCTION("SPLIT(IMPORTRANGE!B1064:B11063,"";"",0,1)"),"C#")</f>
        <v>C#</v>
      </c>
      <c r="C1064" s="4" t="str">
        <f>IFERROR(__xludf.DUMMYFUNCTION("""COMPUTED_VALUE"""),"HTML/CSS")</f>
        <v>HTML/CSS</v>
      </c>
      <c r="D1064" s="4" t="str">
        <f>IFERROR(__xludf.DUMMYFUNCTION("""COMPUTED_VALUE"""),"JavaScript")</f>
        <v>JavaScript</v>
      </c>
      <c r="E1064" s="4" t="str">
        <f>IFERROR(__xludf.DUMMYFUNCTION("""COMPUTED_VALUE"""),"SQL")</f>
        <v>SQL</v>
      </c>
      <c r="F1064" s="4" t="str">
        <f>IFERROR(__xludf.DUMMYFUNCTION("""COMPUTED_VALUE"""),"Other(s):")</f>
        <v>Other(s):</v>
      </c>
    </row>
    <row r="1065">
      <c r="A1065" s="3">
        <v>1064.0</v>
      </c>
      <c r="B1065" s="4" t="str">
        <f>IFERROR(__xludf.DUMMYFUNCTION("SPLIT(IMPORTRANGE!B1065:B11064,"";"",0,1)"),"HTML/CSS")</f>
        <v>HTML/CSS</v>
      </c>
      <c r="C1065" s="4" t="str">
        <f>IFERROR(__xludf.DUMMYFUNCTION("""COMPUTED_VALUE"""),"Java")</f>
        <v>Java</v>
      </c>
      <c r="D1065" s="4" t="str">
        <f>IFERROR(__xludf.DUMMYFUNCTION("""COMPUTED_VALUE"""),"JavaScript")</f>
        <v>JavaScript</v>
      </c>
    </row>
    <row r="1066">
      <c r="A1066" s="3">
        <v>1065.0</v>
      </c>
      <c r="B1066" s="4" t="str">
        <f>IFERROR(__xludf.DUMMYFUNCTION("SPLIT(IMPORTRANGE!B1066:B11065,"";"",0,1)"),"C++")</f>
        <v>C++</v>
      </c>
      <c r="C1066" s="4" t="str">
        <f>IFERROR(__xludf.DUMMYFUNCTION("""COMPUTED_VALUE"""),"C#")</f>
        <v>C#</v>
      </c>
      <c r="D1066" s="4" t="str">
        <f>IFERROR(__xludf.DUMMYFUNCTION("""COMPUTED_VALUE"""),"Java")</f>
        <v>Java</v>
      </c>
      <c r="E1066" s="4" t="str">
        <f>IFERROR(__xludf.DUMMYFUNCTION("""COMPUTED_VALUE"""),"JavaScript")</f>
        <v>JavaScript</v>
      </c>
      <c r="F1066" s="4" t="str">
        <f>IFERROR(__xludf.DUMMYFUNCTION("""COMPUTED_VALUE"""),"SQL")</f>
        <v>SQL</v>
      </c>
    </row>
    <row r="1067">
      <c r="A1067" s="3">
        <v>1066.0</v>
      </c>
      <c r="B1067" s="4" t="str">
        <f>IFERROR(__xludf.DUMMYFUNCTION("SPLIT(IMPORTRANGE!B1067:B11066,"";"",0,1)"),"Bash/Shell/PowerShell")</f>
        <v>Bash/Shell/PowerShell</v>
      </c>
      <c r="C1067" s="4" t="str">
        <f>IFERROR(__xludf.DUMMYFUNCTION("""COMPUTED_VALUE"""),"Elixir")</f>
        <v>Elixir</v>
      </c>
      <c r="D1067" s="4" t="str">
        <f>IFERROR(__xludf.DUMMYFUNCTION("""COMPUTED_VALUE"""),"JavaScript")</f>
        <v>JavaScript</v>
      </c>
      <c r="E1067" s="4" t="str">
        <f>IFERROR(__xludf.DUMMYFUNCTION("""COMPUTED_VALUE"""),"Python")</f>
        <v>Python</v>
      </c>
      <c r="F1067" s="4" t="str">
        <f>IFERROR(__xludf.DUMMYFUNCTION("""COMPUTED_VALUE"""),"SQL")</f>
        <v>SQL</v>
      </c>
    </row>
    <row r="1068">
      <c r="A1068" s="3">
        <v>1067.0</v>
      </c>
      <c r="B1068" s="4" t="str">
        <f>IFERROR(__xludf.DUMMYFUNCTION("SPLIT(IMPORTRANGE!B1068:B11067,"";"",0,1)"),"Bash/Shell/PowerShell")</f>
        <v>Bash/Shell/PowerShell</v>
      </c>
      <c r="C1068" s="4" t="str">
        <f>IFERROR(__xludf.DUMMYFUNCTION("""COMPUTED_VALUE"""),"C")</f>
        <v>C</v>
      </c>
      <c r="D1068" s="4" t="str">
        <f>IFERROR(__xludf.DUMMYFUNCTION("""COMPUTED_VALUE"""),"C++")</f>
        <v>C++</v>
      </c>
      <c r="E1068" s="4" t="str">
        <f>IFERROR(__xludf.DUMMYFUNCTION("""COMPUTED_VALUE"""),"C#")</f>
        <v>C#</v>
      </c>
      <c r="F1068" s="4" t="str">
        <f>IFERROR(__xludf.DUMMYFUNCTION("""COMPUTED_VALUE"""),"HTML/CSS")</f>
        <v>HTML/CSS</v>
      </c>
      <c r="G1068" s="4" t="str">
        <f>IFERROR(__xludf.DUMMYFUNCTION("""COMPUTED_VALUE"""),"Java")</f>
        <v>Java</v>
      </c>
      <c r="H1068" s="4" t="str">
        <f>IFERROR(__xludf.DUMMYFUNCTION("""COMPUTED_VALUE"""),"JavaScript")</f>
        <v>JavaScript</v>
      </c>
      <c r="I1068" s="4" t="str">
        <f>IFERROR(__xludf.DUMMYFUNCTION("""COMPUTED_VALUE"""),"Ruby")</f>
        <v>Ruby</v>
      </c>
      <c r="J1068" s="4" t="str">
        <f>IFERROR(__xludf.DUMMYFUNCTION("""COMPUTED_VALUE"""),"SQL")</f>
        <v>SQL</v>
      </c>
      <c r="K1068" s="4" t="str">
        <f>IFERROR(__xludf.DUMMYFUNCTION("""COMPUTED_VALUE"""),"TypeScript")</f>
        <v>TypeScript</v>
      </c>
      <c r="L1068" s="4" t="str">
        <f>IFERROR(__xludf.DUMMYFUNCTION("""COMPUTED_VALUE"""),"Other(s):")</f>
        <v>Other(s):</v>
      </c>
    </row>
    <row r="1069">
      <c r="A1069" s="3">
        <v>1068.0</v>
      </c>
      <c r="B1069" s="4" t="str">
        <f>IFERROR(__xludf.DUMMYFUNCTION("SPLIT(IMPORTRANGE!B1069:B11068,"";"",0,1)"),"JavaScript")</f>
        <v>JavaScript</v>
      </c>
      <c r="C1069" s="4" t="str">
        <f>IFERROR(__xludf.DUMMYFUNCTION("""COMPUTED_VALUE"""),"PHP")</f>
        <v>PHP</v>
      </c>
      <c r="D1069" s="4" t="str">
        <f>IFERROR(__xludf.DUMMYFUNCTION("""COMPUTED_VALUE"""),"Python")</f>
        <v>Python</v>
      </c>
    </row>
    <row r="1070">
      <c r="A1070" s="3">
        <v>1069.0</v>
      </c>
      <c r="B1070" s="4" t="str">
        <f>IFERROR(__xludf.DUMMYFUNCTION("SPLIT(IMPORTRANGE!B1070:B11069,"";"",0,1)"),"Objective-C")</f>
        <v>Objective-C</v>
      </c>
      <c r="C1070" s="4" t="str">
        <f>IFERROR(__xludf.DUMMYFUNCTION("""COMPUTED_VALUE"""),"Swift")</f>
        <v>Swift</v>
      </c>
    </row>
    <row r="1071">
      <c r="A1071" s="3">
        <v>1070.0</v>
      </c>
      <c r="B1071" s="4" t="str">
        <f>IFERROR(__xludf.DUMMYFUNCTION("SPLIT(IMPORTRANGE!B1071:B11070,"";"",0,1)"),"HTML/CSS")</f>
        <v>HTML/CSS</v>
      </c>
      <c r="C1071" s="4" t="str">
        <f>IFERROR(__xludf.DUMMYFUNCTION("""COMPUTED_VALUE"""),"JavaScript")</f>
        <v>JavaScript</v>
      </c>
    </row>
    <row r="1072">
      <c r="A1072" s="3">
        <v>1071.0</v>
      </c>
      <c r="B1072" s="4" t="str">
        <f>IFERROR(__xludf.DUMMYFUNCTION("SPLIT(IMPORTRANGE!B1072:B11071,"";"",0,1)"),"Bash/Shell/PowerShell")</f>
        <v>Bash/Shell/PowerShell</v>
      </c>
      <c r="C1072" s="4" t="str">
        <f>IFERROR(__xludf.DUMMYFUNCTION("""COMPUTED_VALUE"""),"C")</f>
        <v>C</v>
      </c>
      <c r="D1072" s="4" t="str">
        <f>IFERROR(__xludf.DUMMYFUNCTION("""COMPUTED_VALUE"""),"C++")</f>
        <v>C++</v>
      </c>
      <c r="E1072" s="4" t="str">
        <f>IFERROR(__xludf.DUMMYFUNCTION("""COMPUTED_VALUE"""),"C#")</f>
        <v>C#</v>
      </c>
      <c r="F1072" s="4" t="str">
        <f>IFERROR(__xludf.DUMMYFUNCTION("""COMPUTED_VALUE"""),"HTML/CSS")</f>
        <v>HTML/CSS</v>
      </c>
      <c r="G1072" s="4" t="str">
        <f>IFERROR(__xludf.DUMMYFUNCTION("""COMPUTED_VALUE"""),"Java")</f>
        <v>Java</v>
      </c>
      <c r="H1072" s="4" t="str">
        <f>IFERROR(__xludf.DUMMYFUNCTION("""COMPUTED_VALUE"""),"JavaScript")</f>
        <v>JavaScript</v>
      </c>
    </row>
    <row r="1073">
      <c r="A1073" s="3">
        <v>1072.0</v>
      </c>
      <c r="B1073" s="4" t="str">
        <f>IFERROR(__xludf.DUMMYFUNCTION("SPLIT(IMPORTRANGE!B1073:B11072,"";"",0,1)"),"HTML/CSS")</f>
        <v>HTML/CSS</v>
      </c>
      <c r="C1073" s="4" t="str">
        <f>IFERROR(__xludf.DUMMYFUNCTION("""COMPUTED_VALUE"""),"Java")</f>
        <v>Java</v>
      </c>
      <c r="D1073" s="4" t="str">
        <f>IFERROR(__xludf.DUMMYFUNCTION("""COMPUTED_VALUE"""),"JavaScript")</f>
        <v>JavaScript</v>
      </c>
      <c r="E1073" s="4" t="str">
        <f>IFERROR(__xludf.DUMMYFUNCTION("""COMPUTED_VALUE"""),"Python")</f>
        <v>Python</v>
      </c>
    </row>
    <row r="1074">
      <c r="A1074" s="3">
        <v>1073.0</v>
      </c>
      <c r="B1074" s="4" t="str">
        <f>IFERROR(__xludf.DUMMYFUNCTION("SPLIT(IMPORTRANGE!B1074:B11073,"";"",0,1)"),"Assembly")</f>
        <v>Assembly</v>
      </c>
      <c r="C1074" s="4" t="str">
        <f>IFERROR(__xludf.DUMMYFUNCTION("""COMPUTED_VALUE"""),"Bash/Shell/PowerShell")</f>
        <v>Bash/Shell/PowerShell</v>
      </c>
      <c r="D1074" s="4" t="str">
        <f>IFERROR(__xludf.DUMMYFUNCTION("""COMPUTED_VALUE"""),"C")</f>
        <v>C</v>
      </c>
      <c r="E1074" s="4" t="str">
        <f>IFERROR(__xludf.DUMMYFUNCTION("""COMPUTED_VALUE"""),"C++")</f>
        <v>C++</v>
      </c>
      <c r="F1074" s="4" t="str">
        <f>IFERROR(__xludf.DUMMYFUNCTION("""COMPUTED_VALUE"""),"C#")</f>
        <v>C#</v>
      </c>
      <c r="G1074" s="4" t="str">
        <f>IFERROR(__xludf.DUMMYFUNCTION("""COMPUTED_VALUE"""),"HTML/CSS")</f>
        <v>HTML/CSS</v>
      </c>
      <c r="H1074" s="4" t="str">
        <f>IFERROR(__xludf.DUMMYFUNCTION("""COMPUTED_VALUE"""),"JavaScript")</f>
        <v>JavaScript</v>
      </c>
      <c r="I1074" s="4" t="str">
        <f>IFERROR(__xludf.DUMMYFUNCTION("""COMPUTED_VALUE"""),"PHP")</f>
        <v>PHP</v>
      </c>
      <c r="J1074" s="4" t="str">
        <f>IFERROR(__xludf.DUMMYFUNCTION("""COMPUTED_VALUE"""),"SQL")</f>
        <v>SQL</v>
      </c>
      <c r="K1074" s="4" t="str">
        <f>IFERROR(__xludf.DUMMYFUNCTION("""COMPUTED_VALUE"""),"TypeScript")</f>
        <v>TypeScript</v>
      </c>
      <c r="L1074" s="4" t="str">
        <f>IFERROR(__xludf.DUMMYFUNCTION("""COMPUTED_VALUE"""),"WebAssembly")</f>
        <v>WebAssembly</v>
      </c>
    </row>
    <row r="1075">
      <c r="A1075" s="3">
        <v>1074.0</v>
      </c>
      <c r="B1075" s="4" t="str">
        <f>IFERROR(__xludf.DUMMYFUNCTION("SPLIT(IMPORTRANGE!B1075:B11074,"";"",0,1)"),"HTML/CSS")</f>
        <v>HTML/CSS</v>
      </c>
      <c r="C1075" s="4" t="str">
        <f>IFERROR(__xludf.DUMMYFUNCTION("""COMPUTED_VALUE"""),"JavaScript")</f>
        <v>JavaScript</v>
      </c>
      <c r="D1075" s="4" t="str">
        <f>IFERROR(__xludf.DUMMYFUNCTION("""COMPUTED_VALUE"""),"PHP")</f>
        <v>PHP</v>
      </c>
    </row>
    <row r="1076">
      <c r="A1076" s="3">
        <v>1075.0</v>
      </c>
      <c r="B1076" s="4" t="str">
        <f>IFERROR(__xludf.DUMMYFUNCTION("SPLIT(IMPORTRANGE!B1076:B11075,"";"",0,1)"),"Assembly")</f>
        <v>Assembly</v>
      </c>
      <c r="C1076" s="4" t="str">
        <f>IFERROR(__xludf.DUMMYFUNCTION("""COMPUTED_VALUE"""),"Bash/Shell/PowerShell")</f>
        <v>Bash/Shell/PowerShell</v>
      </c>
      <c r="D1076" s="4" t="str">
        <f>IFERROR(__xludf.DUMMYFUNCTION("""COMPUTED_VALUE"""),"C")</f>
        <v>C</v>
      </c>
      <c r="E1076" s="4" t="str">
        <f>IFERROR(__xludf.DUMMYFUNCTION("""COMPUTED_VALUE"""),"C++")</f>
        <v>C++</v>
      </c>
      <c r="F1076" s="4" t="str">
        <f>IFERROR(__xludf.DUMMYFUNCTION("""COMPUTED_VALUE"""),"C#")</f>
        <v>C#</v>
      </c>
      <c r="G1076" s="4" t="str">
        <f>IFERROR(__xludf.DUMMYFUNCTION("""COMPUTED_VALUE"""),"Python")</f>
        <v>Python</v>
      </c>
      <c r="H1076" s="4" t="str">
        <f>IFERROR(__xludf.DUMMYFUNCTION("""COMPUTED_VALUE"""),"WebAssembly")</f>
        <v>WebAssembly</v>
      </c>
    </row>
    <row r="1077">
      <c r="A1077" s="3">
        <v>1076.0</v>
      </c>
      <c r="B1077" s="4" t="str">
        <f>IFERROR(__xludf.DUMMYFUNCTION("SPLIT(IMPORTRANGE!B1077:B11076,"";"",0,1)"),"Assembly")</f>
        <v>Assembly</v>
      </c>
      <c r="C1077" s="4" t="str">
        <f>IFERROR(__xludf.DUMMYFUNCTION("""COMPUTED_VALUE"""),"C")</f>
        <v>C</v>
      </c>
      <c r="D1077" s="4" t="str">
        <f>IFERROR(__xludf.DUMMYFUNCTION("""COMPUTED_VALUE"""),"C#")</f>
        <v>C#</v>
      </c>
      <c r="E1077" s="4" t="str">
        <f>IFERROR(__xludf.DUMMYFUNCTION("""COMPUTED_VALUE"""),"Java")</f>
        <v>Java</v>
      </c>
      <c r="F1077" s="4" t="str">
        <f>IFERROR(__xludf.DUMMYFUNCTION("""COMPUTED_VALUE"""),"Ruby")</f>
        <v>Ruby</v>
      </c>
      <c r="G1077" s="4" t="str">
        <f>IFERROR(__xludf.DUMMYFUNCTION("""COMPUTED_VALUE"""),"TypeScript")</f>
        <v>TypeScript</v>
      </c>
    </row>
    <row r="1078">
      <c r="A1078" s="3">
        <v>1077.0</v>
      </c>
      <c r="B1078" s="4" t="str">
        <f>IFERROR(__xludf.DUMMYFUNCTION("SPLIT(IMPORTRANGE!B1078:B11077,"";"",0,1)"),"C++")</f>
        <v>C++</v>
      </c>
      <c r="C1078" s="4" t="str">
        <f>IFERROR(__xludf.DUMMYFUNCTION("""COMPUTED_VALUE"""),"HTML/CSS")</f>
        <v>HTML/CSS</v>
      </c>
      <c r="D1078" s="4" t="str">
        <f>IFERROR(__xludf.DUMMYFUNCTION("""COMPUTED_VALUE"""),"Java")</f>
        <v>Java</v>
      </c>
      <c r="E1078" s="4" t="str">
        <f>IFERROR(__xludf.DUMMYFUNCTION("""COMPUTED_VALUE"""),"JavaScript")</f>
        <v>JavaScript</v>
      </c>
      <c r="F1078" s="4" t="str">
        <f>IFERROR(__xludf.DUMMYFUNCTION("""COMPUTED_VALUE"""),"Python")</f>
        <v>Python</v>
      </c>
    </row>
    <row r="1079">
      <c r="A1079" s="3">
        <v>1078.0</v>
      </c>
      <c r="B1079" s="4" t="str">
        <f>IFERROR(__xludf.DUMMYFUNCTION("SPLIT(IMPORTRANGE!B1079:B11078,"";"",0,1)"),"Bash/Shell/PowerShell")</f>
        <v>Bash/Shell/PowerShell</v>
      </c>
      <c r="C1079" s="4" t="str">
        <f>IFERROR(__xludf.DUMMYFUNCTION("""COMPUTED_VALUE"""),"C#")</f>
        <v>C#</v>
      </c>
      <c r="D1079" s="4" t="str">
        <f>IFERROR(__xludf.DUMMYFUNCTION("""COMPUTED_VALUE"""),"HTML/CSS")</f>
        <v>HTML/CSS</v>
      </c>
      <c r="E1079" s="4" t="str">
        <f>IFERROR(__xludf.DUMMYFUNCTION("""COMPUTED_VALUE"""),"Java")</f>
        <v>Java</v>
      </c>
      <c r="F1079" s="4" t="str">
        <f>IFERROR(__xludf.DUMMYFUNCTION("""COMPUTED_VALUE"""),"JavaScript")</f>
        <v>JavaScript</v>
      </c>
      <c r="G1079" s="4" t="str">
        <f>IFERROR(__xludf.DUMMYFUNCTION("""COMPUTED_VALUE"""),"Python")</f>
        <v>Python</v>
      </c>
      <c r="H1079" s="4" t="str">
        <f>IFERROR(__xludf.DUMMYFUNCTION("""COMPUTED_VALUE"""),"SQL")</f>
        <v>SQL</v>
      </c>
    </row>
    <row r="1080">
      <c r="A1080" s="3">
        <v>1079.0</v>
      </c>
      <c r="B1080" s="4" t="str">
        <f>IFERROR(__xludf.DUMMYFUNCTION("SPLIT(IMPORTRANGE!B1080:B11079,"";"",0,1)"),"Bash/Shell/PowerShell")</f>
        <v>Bash/Shell/PowerShell</v>
      </c>
      <c r="C1080" s="4" t="str">
        <f>IFERROR(__xludf.DUMMYFUNCTION("""COMPUTED_VALUE"""),"C#")</f>
        <v>C#</v>
      </c>
      <c r="D1080" s="4" t="str">
        <f>IFERROR(__xludf.DUMMYFUNCTION("""COMPUTED_VALUE"""),"HTML/CSS")</f>
        <v>HTML/CSS</v>
      </c>
      <c r="E1080" s="4" t="str">
        <f>IFERROR(__xludf.DUMMYFUNCTION("""COMPUTED_VALUE"""),"JavaScript")</f>
        <v>JavaScript</v>
      </c>
      <c r="F1080" s="4" t="str">
        <f>IFERROR(__xludf.DUMMYFUNCTION("""COMPUTED_VALUE"""),"SQL")</f>
        <v>SQL</v>
      </c>
      <c r="G1080" s="4" t="str">
        <f>IFERROR(__xludf.DUMMYFUNCTION("""COMPUTED_VALUE"""),"TypeScript")</f>
        <v>TypeScript</v>
      </c>
      <c r="H1080" s="4" t="str">
        <f>IFERROR(__xludf.DUMMYFUNCTION("""COMPUTED_VALUE"""),"VBA")</f>
        <v>VBA</v>
      </c>
    </row>
    <row r="1081">
      <c r="A1081" s="3">
        <v>1080.0</v>
      </c>
      <c r="B1081" s="4" t="str">
        <f>IFERROR(__xludf.DUMMYFUNCTION("SPLIT(IMPORTRANGE!B1081:B11080,"";"",0,1)"),"HTML/CSS")</f>
        <v>HTML/CSS</v>
      </c>
      <c r="C1081" s="4" t="str">
        <f>IFERROR(__xludf.DUMMYFUNCTION("""COMPUTED_VALUE"""),"JavaScript")</f>
        <v>JavaScript</v>
      </c>
      <c r="D1081" s="4" t="str">
        <f>IFERROR(__xludf.DUMMYFUNCTION("""COMPUTED_VALUE"""),"Python")</f>
        <v>Python</v>
      </c>
    </row>
    <row r="1082">
      <c r="A1082" s="3">
        <v>1081.0</v>
      </c>
      <c r="B1082" s="4" t="str">
        <f>IFERROR(__xludf.DUMMYFUNCTION("SPLIT(IMPORTRANGE!B1082:B11081,"";"",0,1)"),"Bash/Shell/PowerShell")</f>
        <v>Bash/Shell/PowerShell</v>
      </c>
      <c r="C1082" s="4" t="str">
        <f>IFERROR(__xludf.DUMMYFUNCTION("""COMPUTED_VALUE"""),"C")</f>
        <v>C</v>
      </c>
      <c r="D1082" s="4" t="str">
        <f>IFERROR(__xludf.DUMMYFUNCTION("""COMPUTED_VALUE"""),"C++")</f>
        <v>C++</v>
      </c>
      <c r="E1082" s="4" t="str">
        <f>IFERROR(__xludf.DUMMYFUNCTION("""COMPUTED_VALUE"""),"Dart")</f>
        <v>Dart</v>
      </c>
      <c r="F1082" s="4" t="str">
        <f>IFERROR(__xludf.DUMMYFUNCTION("""COMPUTED_VALUE"""),"HTML/CSS")</f>
        <v>HTML/CSS</v>
      </c>
      <c r="G1082" s="4" t="str">
        <f>IFERROR(__xludf.DUMMYFUNCTION("""COMPUTED_VALUE"""),"Java")</f>
        <v>Java</v>
      </c>
      <c r="H1082" s="4" t="str">
        <f>IFERROR(__xludf.DUMMYFUNCTION("""COMPUTED_VALUE"""),"JavaScript")</f>
        <v>JavaScript</v>
      </c>
      <c r="I1082" s="4" t="str">
        <f>IFERROR(__xludf.DUMMYFUNCTION("""COMPUTED_VALUE"""),"Kotlin")</f>
        <v>Kotlin</v>
      </c>
      <c r="J1082" s="4" t="str">
        <f>IFERROR(__xludf.DUMMYFUNCTION("""COMPUTED_VALUE"""),"Scala")</f>
        <v>Scala</v>
      </c>
    </row>
    <row r="1083">
      <c r="A1083" s="3">
        <v>1082.0</v>
      </c>
      <c r="B1083" s="4" t="str">
        <f>IFERROR(__xludf.DUMMYFUNCTION("SPLIT(IMPORTRANGE!B1083:B11082,"";"",0,1)"),"Go")</f>
        <v>Go</v>
      </c>
      <c r="C1083" s="4" t="str">
        <f>IFERROR(__xludf.DUMMYFUNCTION("""COMPUTED_VALUE"""),"JavaScript")</f>
        <v>JavaScript</v>
      </c>
      <c r="D1083" s="4" t="str">
        <f>IFERROR(__xludf.DUMMYFUNCTION("""COMPUTED_VALUE"""),"Python")</f>
        <v>Python</v>
      </c>
      <c r="E1083" s="4" t="str">
        <f>IFERROR(__xludf.DUMMYFUNCTION("""COMPUTED_VALUE"""),"SQL")</f>
        <v>SQL</v>
      </c>
      <c r="F1083" s="4" t="str">
        <f>IFERROR(__xludf.DUMMYFUNCTION("""COMPUTED_VALUE"""),"TypeScript")</f>
        <v>TypeScript</v>
      </c>
    </row>
    <row r="1084">
      <c r="A1084" s="3">
        <v>1083.0</v>
      </c>
      <c r="B1084" s="4" t="str">
        <f>IFERROR(__xludf.DUMMYFUNCTION("SPLIT(IMPORTRANGE!B1084:B11083,"";"",0,1)"),"JavaScript")</f>
        <v>JavaScript</v>
      </c>
      <c r="C1084" s="4" t="str">
        <f>IFERROR(__xludf.DUMMYFUNCTION("""COMPUTED_VALUE"""),"Python")</f>
        <v>Python</v>
      </c>
    </row>
    <row r="1085">
      <c r="A1085" s="3">
        <v>1084.0</v>
      </c>
      <c r="B1085" s="4" t="str">
        <f>IFERROR(__xludf.DUMMYFUNCTION("SPLIT(IMPORTRANGE!B1085:B11084,"";"",0,1)"),"Bash/Shell/PowerShell")</f>
        <v>Bash/Shell/PowerShell</v>
      </c>
      <c r="C1085" s="4" t="str">
        <f>IFERROR(__xludf.DUMMYFUNCTION("""COMPUTED_VALUE"""),"C#")</f>
        <v>C#</v>
      </c>
      <c r="D1085" s="4" t="str">
        <f>IFERROR(__xludf.DUMMYFUNCTION("""COMPUTED_VALUE"""),"HTML/CSS")</f>
        <v>HTML/CSS</v>
      </c>
      <c r="E1085" s="4" t="str">
        <f>IFERROR(__xludf.DUMMYFUNCTION("""COMPUTED_VALUE"""),"JavaScript")</f>
        <v>JavaScript</v>
      </c>
      <c r="F1085" s="4" t="str">
        <f>IFERROR(__xludf.DUMMYFUNCTION("""COMPUTED_VALUE"""),"Python")</f>
        <v>Python</v>
      </c>
      <c r="G1085" s="4" t="str">
        <f>IFERROR(__xludf.DUMMYFUNCTION("""COMPUTED_VALUE"""),"SQL")</f>
        <v>SQL</v>
      </c>
      <c r="H1085" s="4" t="str">
        <f>IFERROR(__xludf.DUMMYFUNCTION("""COMPUTED_VALUE"""),"TypeScript")</f>
        <v>TypeScript</v>
      </c>
    </row>
    <row r="1086">
      <c r="A1086" s="3">
        <v>1085.0</v>
      </c>
      <c r="B1086" s="4" t="str">
        <f>IFERROR(__xludf.DUMMYFUNCTION("SPLIT(IMPORTRANGE!B1086:B11085,"";"",0,1)"),"HTML/CSS")</f>
        <v>HTML/CSS</v>
      </c>
      <c r="C1086" s="4" t="str">
        <f>IFERROR(__xludf.DUMMYFUNCTION("""COMPUTED_VALUE"""),"JavaScript")</f>
        <v>JavaScript</v>
      </c>
      <c r="D1086" s="4" t="str">
        <f>IFERROR(__xludf.DUMMYFUNCTION("""COMPUTED_VALUE"""),"TypeScript")</f>
        <v>TypeScript</v>
      </c>
    </row>
    <row r="1087">
      <c r="A1087" s="3">
        <v>1086.0</v>
      </c>
      <c r="B1087" s="4" t="str">
        <f>IFERROR(__xludf.DUMMYFUNCTION("SPLIT(IMPORTRANGE!B1087:B11086,"";"",0,1)"),"HTML/CSS")</f>
        <v>HTML/CSS</v>
      </c>
      <c r="C1087" s="4" t="str">
        <f>IFERROR(__xludf.DUMMYFUNCTION("""COMPUTED_VALUE"""),"JavaScript")</f>
        <v>JavaScript</v>
      </c>
    </row>
    <row r="1088">
      <c r="A1088" s="3">
        <v>1087.0</v>
      </c>
      <c r="B1088" s="4" t="str">
        <f>IFERROR(__xludf.DUMMYFUNCTION("SPLIT(IMPORTRANGE!B1088:B11087,"";"",0,1)"),"HTML/CSS")</f>
        <v>HTML/CSS</v>
      </c>
      <c r="C1088" s="4" t="str">
        <f>IFERROR(__xludf.DUMMYFUNCTION("""COMPUTED_VALUE"""),"JavaScript")</f>
        <v>JavaScript</v>
      </c>
      <c r="D1088" s="4" t="str">
        <f>IFERROR(__xludf.DUMMYFUNCTION("""COMPUTED_VALUE"""),"PHP")</f>
        <v>PHP</v>
      </c>
      <c r="E1088" s="4" t="str">
        <f>IFERROR(__xludf.DUMMYFUNCTION("""COMPUTED_VALUE"""),"VBA")</f>
        <v>VBA</v>
      </c>
    </row>
    <row r="1089">
      <c r="A1089" s="3">
        <v>1088.0</v>
      </c>
      <c r="B1089" s="4" t="str">
        <f>IFERROR(__xludf.DUMMYFUNCTION("SPLIT(IMPORTRANGE!B1089:B11088,"";"",0,1)"),"C++")</f>
        <v>C++</v>
      </c>
      <c r="C1089" s="4" t="str">
        <f>IFERROR(__xludf.DUMMYFUNCTION("""COMPUTED_VALUE"""),"C#")</f>
        <v>C#</v>
      </c>
      <c r="D1089" s="4" t="str">
        <f>IFERROR(__xludf.DUMMYFUNCTION("""COMPUTED_VALUE"""),"JavaScript")</f>
        <v>JavaScript</v>
      </c>
      <c r="E1089" s="4" t="str">
        <f>IFERROR(__xludf.DUMMYFUNCTION("""COMPUTED_VALUE"""),"Other(s):")</f>
        <v>Other(s):</v>
      </c>
    </row>
    <row r="1090">
      <c r="A1090" s="3">
        <v>1089.0</v>
      </c>
      <c r="B1090" s="4" t="str">
        <f>IFERROR(__xludf.DUMMYFUNCTION("SPLIT(IMPORTRANGE!B1090:B11089,"";"",0,1)"),"C")</f>
        <v>C</v>
      </c>
      <c r="C1090" s="4" t="str">
        <f>IFERROR(__xludf.DUMMYFUNCTION("""COMPUTED_VALUE"""),"C++")</f>
        <v>C++</v>
      </c>
      <c r="D1090" s="4" t="str">
        <f>IFERROR(__xludf.DUMMYFUNCTION("""COMPUTED_VALUE"""),"HTML/CSS")</f>
        <v>HTML/CSS</v>
      </c>
      <c r="E1090" s="4" t="str">
        <f>IFERROR(__xludf.DUMMYFUNCTION("""COMPUTED_VALUE"""),"Java")</f>
        <v>Java</v>
      </c>
      <c r="F1090" s="4" t="str">
        <f>IFERROR(__xludf.DUMMYFUNCTION("""COMPUTED_VALUE"""),"JavaScript")</f>
        <v>JavaScript</v>
      </c>
      <c r="G1090" s="4" t="str">
        <f>IFERROR(__xludf.DUMMYFUNCTION("""COMPUTED_VALUE"""),"PHP")</f>
        <v>PHP</v>
      </c>
      <c r="H1090" s="4" t="str">
        <f>IFERROR(__xludf.DUMMYFUNCTION("""COMPUTED_VALUE"""),"SQL")</f>
        <v>SQL</v>
      </c>
    </row>
    <row r="1091">
      <c r="A1091" s="3">
        <v>1090.0</v>
      </c>
      <c r="B1091" s="4" t="str">
        <f>IFERROR(__xludf.DUMMYFUNCTION("SPLIT(IMPORTRANGE!B1091:B11090,"";"",0,1)"),"C")</f>
        <v>C</v>
      </c>
      <c r="C1091" s="4" t="str">
        <f>IFERROR(__xludf.DUMMYFUNCTION("""COMPUTED_VALUE"""),"HTML/CSS")</f>
        <v>HTML/CSS</v>
      </c>
      <c r="D1091" s="4" t="str">
        <f>IFERROR(__xludf.DUMMYFUNCTION("""COMPUTED_VALUE"""),"JavaScript")</f>
        <v>JavaScript</v>
      </c>
      <c r="E1091" s="4" t="str">
        <f>IFERROR(__xludf.DUMMYFUNCTION("""COMPUTED_VALUE"""),"PHP")</f>
        <v>PHP</v>
      </c>
      <c r="F1091" s="4" t="str">
        <f>IFERROR(__xludf.DUMMYFUNCTION("""COMPUTED_VALUE"""),"Python")</f>
        <v>Python</v>
      </c>
      <c r="G1091" s="4" t="str">
        <f>IFERROR(__xludf.DUMMYFUNCTION("""COMPUTED_VALUE"""),"SQL")</f>
        <v>SQL</v>
      </c>
    </row>
    <row r="1092">
      <c r="A1092" s="3">
        <v>1091.0</v>
      </c>
      <c r="B1092" s="4" t="str">
        <f>IFERROR(__xludf.DUMMYFUNCTION("SPLIT(IMPORTRANGE!B1092:B11091,"";"",0,1)"),"Assembly")</f>
        <v>Assembly</v>
      </c>
      <c r="C1092" s="4" t="str">
        <f>IFERROR(__xludf.DUMMYFUNCTION("""COMPUTED_VALUE"""),"C#")</f>
        <v>C#</v>
      </c>
      <c r="D1092" s="4" t="str">
        <f>IFERROR(__xludf.DUMMYFUNCTION("""COMPUTED_VALUE"""),"HTML/CSS")</f>
        <v>HTML/CSS</v>
      </c>
      <c r="E1092" s="4" t="str">
        <f>IFERROR(__xludf.DUMMYFUNCTION("""COMPUTED_VALUE"""),"JavaScript")</f>
        <v>JavaScript</v>
      </c>
      <c r="F1092" s="4" t="str">
        <f>IFERROR(__xludf.DUMMYFUNCTION("""COMPUTED_VALUE"""),"Python")</f>
        <v>Python</v>
      </c>
      <c r="G1092" s="4" t="str">
        <f>IFERROR(__xludf.DUMMYFUNCTION("""COMPUTED_VALUE"""),"SQL")</f>
        <v>SQL</v>
      </c>
      <c r="H1092" s="4" t="str">
        <f>IFERROR(__xludf.DUMMYFUNCTION("""COMPUTED_VALUE"""),"VBA")</f>
        <v>VBA</v>
      </c>
    </row>
    <row r="1093">
      <c r="A1093" s="3">
        <v>1092.0</v>
      </c>
      <c r="B1093" s="4" t="str">
        <f>IFERROR(__xludf.DUMMYFUNCTION("SPLIT(IMPORTRANGE!B1093:B11092,"";"",0,1)"),"HTML/CSS")</f>
        <v>HTML/CSS</v>
      </c>
      <c r="C1093" s="4" t="str">
        <f>IFERROR(__xludf.DUMMYFUNCTION("""COMPUTED_VALUE"""),"Java")</f>
        <v>Java</v>
      </c>
      <c r="D1093" s="4" t="str">
        <f>IFERROR(__xludf.DUMMYFUNCTION("""COMPUTED_VALUE"""),"JavaScript")</f>
        <v>JavaScript</v>
      </c>
      <c r="E1093" s="4" t="str">
        <f>IFERROR(__xludf.DUMMYFUNCTION("""COMPUTED_VALUE"""),"R")</f>
        <v>R</v>
      </c>
      <c r="F1093" s="4" t="str">
        <f>IFERROR(__xludf.DUMMYFUNCTION("""COMPUTED_VALUE"""),"Ruby")</f>
        <v>Ruby</v>
      </c>
      <c r="G1093" s="4" t="str">
        <f>IFERROR(__xludf.DUMMYFUNCTION("""COMPUTED_VALUE"""),"SQL")</f>
        <v>SQL</v>
      </c>
      <c r="H1093" s="4" t="str">
        <f>IFERROR(__xludf.DUMMYFUNCTION("""COMPUTED_VALUE"""),"TypeScript")</f>
        <v>TypeScript</v>
      </c>
    </row>
    <row r="1094">
      <c r="A1094" s="3">
        <v>1093.0</v>
      </c>
      <c r="B1094" s="4" t="str">
        <f>IFERROR(__xludf.DUMMYFUNCTION("SPLIT(IMPORTRANGE!B1094:B11093,"";"",0,1)"),"C++")</f>
        <v>C++</v>
      </c>
      <c r="C1094" s="4" t="str">
        <f>IFERROR(__xludf.DUMMYFUNCTION("""COMPUTED_VALUE"""),"C#")</f>
        <v>C#</v>
      </c>
      <c r="D1094" s="4" t="str">
        <f>IFERROR(__xludf.DUMMYFUNCTION("""COMPUTED_VALUE"""),"Java")</f>
        <v>Java</v>
      </c>
      <c r="E1094" s="4" t="str">
        <f>IFERROR(__xludf.DUMMYFUNCTION("""COMPUTED_VALUE"""),"SQL")</f>
        <v>SQL</v>
      </c>
    </row>
    <row r="1095">
      <c r="A1095" s="3">
        <v>1094.0</v>
      </c>
      <c r="B1095" s="4" t="str">
        <f>IFERROR(__xludf.DUMMYFUNCTION("SPLIT(IMPORTRANGE!B1095:B11094,"";"",0,1)"),"HTML/CSS")</f>
        <v>HTML/CSS</v>
      </c>
      <c r="C1095" s="4" t="str">
        <f>IFERROR(__xludf.DUMMYFUNCTION("""COMPUTED_VALUE"""),"JavaScript")</f>
        <v>JavaScript</v>
      </c>
      <c r="D1095" s="4" t="str">
        <f>IFERROR(__xludf.DUMMYFUNCTION("""COMPUTED_VALUE"""),"PHP")</f>
        <v>PHP</v>
      </c>
      <c r="E1095" s="4" t="str">
        <f>IFERROR(__xludf.DUMMYFUNCTION("""COMPUTED_VALUE"""),"SQL")</f>
        <v>SQL</v>
      </c>
    </row>
    <row r="1096">
      <c r="A1096" s="3">
        <v>1095.0</v>
      </c>
      <c r="B1096" s="4" t="str">
        <f>IFERROR(__xludf.DUMMYFUNCTION("SPLIT(IMPORTRANGE!B1096:B11095,"";"",0,1)"),"HTML/CSS")</f>
        <v>HTML/CSS</v>
      </c>
      <c r="C1096" s="4" t="str">
        <f>IFERROR(__xludf.DUMMYFUNCTION("""COMPUTED_VALUE"""),"JavaScript")</f>
        <v>JavaScript</v>
      </c>
      <c r="D1096" s="4" t="str">
        <f>IFERROR(__xludf.DUMMYFUNCTION("""COMPUTED_VALUE"""),"PHP")</f>
        <v>PHP</v>
      </c>
      <c r="E1096" s="4" t="str">
        <f>IFERROR(__xludf.DUMMYFUNCTION("""COMPUTED_VALUE"""),"SQL")</f>
        <v>SQL</v>
      </c>
    </row>
    <row r="1097">
      <c r="A1097" s="3">
        <v>1096.0</v>
      </c>
      <c r="B1097" s="4" t="str">
        <f>IFERROR(__xludf.DUMMYFUNCTION("SPLIT(IMPORTRANGE!B1097:B11096,"";"",0,1)"),"C#")</f>
        <v>C#</v>
      </c>
      <c r="C1097" s="4" t="str">
        <f>IFERROR(__xludf.DUMMYFUNCTION("""COMPUTED_VALUE"""),"JavaScript")</f>
        <v>JavaScript</v>
      </c>
      <c r="D1097" s="4" t="str">
        <f>IFERROR(__xludf.DUMMYFUNCTION("""COMPUTED_VALUE"""),"Python")</f>
        <v>Python</v>
      </c>
    </row>
    <row r="1098">
      <c r="A1098" s="3">
        <v>1097.0</v>
      </c>
      <c r="B1098" s="4" t="str">
        <f>IFERROR(__xludf.DUMMYFUNCTION("SPLIT(IMPORTRANGE!B1098:B11097,"";"",0,1)"),"Bash/Shell/PowerShell")</f>
        <v>Bash/Shell/PowerShell</v>
      </c>
      <c r="C1098" s="4" t="str">
        <f>IFERROR(__xludf.DUMMYFUNCTION("""COMPUTED_VALUE"""),"HTML/CSS")</f>
        <v>HTML/CSS</v>
      </c>
      <c r="D1098" s="4" t="str">
        <f>IFERROR(__xludf.DUMMYFUNCTION("""COMPUTED_VALUE"""),"JavaScript")</f>
        <v>JavaScript</v>
      </c>
      <c r="E1098" s="4" t="str">
        <f>IFERROR(__xludf.DUMMYFUNCTION("""COMPUTED_VALUE"""),"PHP")</f>
        <v>PHP</v>
      </c>
      <c r="F1098" s="4" t="str">
        <f>IFERROR(__xludf.DUMMYFUNCTION("""COMPUTED_VALUE"""),"Python")</f>
        <v>Python</v>
      </c>
      <c r="G1098" s="4" t="str">
        <f>IFERROR(__xludf.DUMMYFUNCTION("""COMPUTED_VALUE"""),"SQL")</f>
        <v>SQL</v>
      </c>
    </row>
    <row r="1099">
      <c r="A1099" s="3">
        <v>1098.0</v>
      </c>
      <c r="B1099" s="4" t="str">
        <f>IFERROR(__xludf.DUMMYFUNCTION("SPLIT(IMPORTRANGE!B1099:B11098,"";"",0,1)"),"Bash/Shell/PowerShell")</f>
        <v>Bash/Shell/PowerShell</v>
      </c>
      <c r="C1099" s="4" t="str">
        <f>IFERROR(__xludf.DUMMYFUNCTION("""COMPUTED_VALUE"""),"HTML/CSS")</f>
        <v>HTML/CSS</v>
      </c>
      <c r="D1099" s="4" t="str">
        <f>IFERROR(__xludf.DUMMYFUNCTION("""COMPUTED_VALUE"""),"JavaScript")</f>
        <v>JavaScript</v>
      </c>
      <c r="E1099" s="4" t="str">
        <f>IFERROR(__xludf.DUMMYFUNCTION("""COMPUTED_VALUE"""),"Ruby")</f>
        <v>Ruby</v>
      </c>
      <c r="F1099" s="4" t="str">
        <f>IFERROR(__xludf.DUMMYFUNCTION("""COMPUTED_VALUE"""),"SQL")</f>
        <v>SQL</v>
      </c>
    </row>
    <row r="1100">
      <c r="A1100" s="3">
        <v>1099.0</v>
      </c>
      <c r="B1100" s="4" t="str">
        <f>IFERROR(__xludf.DUMMYFUNCTION("SPLIT(IMPORTRANGE!B1100:B11099,"";"",0,1)"),"HTML/CSS")</f>
        <v>HTML/CSS</v>
      </c>
      <c r="C1100" s="4" t="str">
        <f>IFERROR(__xludf.DUMMYFUNCTION("""COMPUTED_VALUE"""),"Java")</f>
        <v>Java</v>
      </c>
      <c r="D1100" s="4" t="str">
        <f>IFERROR(__xludf.DUMMYFUNCTION("""COMPUTED_VALUE"""),"PHP")</f>
        <v>PHP</v>
      </c>
      <c r="E1100" s="4" t="str">
        <f>IFERROR(__xludf.DUMMYFUNCTION("""COMPUTED_VALUE"""),"SQL")</f>
        <v>SQL</v>
      </c>
    </row>
    <row r="1101">
      <c r="A1101" s="3">
        <v>1100.0</v>
      </c>
      <c r="B1101" s="4" t="str">
        <f>IFERROR(__xludf.DUMMYFUNCTION("SPLIT(IMPORTRANGE!B1101:B11100,"";"",0,1)"),"HTML/CSS")</f>
        <v>HTML/CSS</v>
      </c>
      <c r="C1101" s="4" t="str">
        <f>IFERROR(__xludf.DUMMYFUNCTION("""COMPUTED_VALUE"""),"JavaScript")</f>
        <v>JavaScript</v>
      </c>
    </row>
    <row r="1102">
      <c r="A1102" s="3">
        <v>1101.0</v>
      </c>
      <c r="B1102" s="4" t="str">
        <f>IFERROR(__xludf.DUMMYFUNCTION("SPLIT(IMPORTRANGE!B1102:B11101,"";"",0,1)"),"Assembly")</f>
        <v>Assembly</v>
      </c>
      <c r="C1102" s="4" t="str">
        <f>IFERROR(__xludf.DUMMYFUNCTION("""COMPUTED_VALUE"""),"Bash/Shell/PowerShell")</f>
        <v>Bash/Shell/PowerShell</v>
      </c>
      <c r="D1102" s="4" t="str">
        <f>IFERROR(__xludf.DUMMYFUNCTION("""COMPUTED_VALUE"""),"C")</f>
        <v>C</v>
      </c>
      <c r="E1102" s="4" t="str">
        <f>IFERROR(__xludf.DUMMYFUNCTION("""COMPUTED_VALUE"""),"HTML/CSS")</f>
        <v>HTML/CSS</v>
      </c>
      <c r="F1102" s="4" t="str">
        <f>IFERROR(__xludf.DUMMYFUNCTION("""COMPUTED_VALUE"""),"JavaScript")</f>
        <v>JavaScript</v>
      </c>
      <c r="G1102" s="4" t="str">
        <f>IFERROR(__xludf.DUMMYFUNCTION("""COMPUTED_VALUE"""),"PHP")</f>
        <v>PHP</v>
      </c>
      <c r="H1102" s="4" t="str">
        <f>IFERROR(__xludf.DUMMYFUNCTION("""COMPUTED_VALUE"""),"Python")</f>
        <v>Python</v>
      </c>
      <c r="I1102" s="4" t="str">
        <f>IFERROR(__xludf.DUMMYFUNCTION("""COMPUTED_VALUE"""),"SQL")</f>
        <v>SQL</v>
      </c>
      <c r="J1102" s="4" t="str">
        <f>IFERROR(__xludf.DUMMYFUNCTION("""COMPUTED_VALUE"""),"Other(s):")</f>
        <v>Other(s):</v>
      </c>
    </row>
    <row r="1103">
      <c r="A1103" s="3">
        <v>1102.0</v>
      </c>
      <c r="B1103" s="4" t="str">
        <f>IFERROR(__xludf.DUMMYFUNCTION("SPLIT(IMPORTRANGE!B1103:B11102,"";"",0,1)"),"Bash/Shell/PowerShell")</f>
        <v>Bash/Shell/PowerShell</v>
      </c>
      <c r="C1103" s="4" t="str">
        <f>IFERROR(__xludf.DUMMYFUNCTION("""COMPUTED_VALUE"""),"HTML/CSS")</f>
        <v>HTML/CSS</v>
      </c>
      <c r="D1103" s="4" t="str">
        <f>IFERROR(__xludf.DUMMYFUNCTION("""COMPUTED_VALUE"""),"Java")</f>
        <v>Java</v>
      </c>
      <c r="E1103" s="4" t="str">
        <f>IFERROR(__xludf.DUMMYFUNCTION("""COMPUTED_VALUE"""),"JavaScript")</f>
        <v>JavaScript</v>
      </c>
      <c r="F1103" s="4" t="str">
        <f>IFERROR(__xludf.DUMMYFUNCTION("""COMPUTED_VALUE"""),"Objective-C")</f>
        <v>Objective-C</v>
      </c>
    </row>
    <row r="1104">
      <c r="A1104" s="3">
        <v>1103.0</v>
      </c>
      <c r="B1104" s="4" t="str">
        <f>IFERROR(__xludf.DUMMYFUNCTION("SPLIT(IMPORTRANGE!B1104:B11103,"";"",0,1)"),"Bash/Shell/PowerShell")</f>
        <v>Bash/Shell/PowerShell</v>
      </c>
      <c r="C1104" s="4" t="str">
        <f>IFERROR(__xludf.DUMMYFUNCTION("""COMPUTED_VALUE"""),"C#")</f>
        <v>C#</v>
      </c>
      <c r="D1104" s="4" t="str">
        <f>IFERROR(__xludf.DUMMYFUNCTION("""COMPUTED_VALUE"""),"HTML/CSS")</f>
        <v>HTML/CSS</v>
      </c>
      <c r="E1104" s="4" t="str">
        <f>IFERROR(__xludf.DUMMYFUNCTION("""COMPUTED_VALUE"""),"JavaScript")</f>
        <v>JavaScript</v>
      </c>
      <c r="F1104" s="4" t="str">
        <f>IFERROR(__xludf.DUMMYFUNCTION("""COMPUTED_VALUE"""),"PHP")</f>
        <v>PHP</v>
      </c>
      <c r="G1104" s="4" t="str">
        <f>IFERROR(__xludf.DUMMYFUNCTION("""COMPUTED_VALUE"""),"Python")</f>
        <v>Python</v>
      </c>
    </row>
    <row r="1105">
      <c r="A1105" s="3">
        <v>1104.0</v>
      </c>
      <c r="B1105" s="4" t="str">
        <f>IFERROR(__xludf.DUMMYFUNCTION("SPLIT(IMPORTRANGE!B1105:B11104,"";"",0,1)"),"C")</f>
        <v>C</v>
      </c>
      <c r="C1105" s="4" t="str">
        <f>IFERROR(__xludf.DUMMYFUNCTION("""COMPUTED_VALUE"""),"C#")</f>
        <v>C#</v>
      </c>
      <c r="D1105" s="4" t="str">
        <f>IFERROR(__xludf.DUMMYFUNCTION("""COMPUTED_VALUE"""),"HTML/CSS")</f>
        <v>HTML/CSS</v>
      </c>
      <c r="E1105" s="4" t="str">
        <f>IFERROR(__xludf.DUMMYFUNCTION("""COMPUTED_VALUE"""),"Java")</f>
        <v>Java</v>
      </c>
      <c r="F1105" s="4" t="str">
        <f>IFERROR(__xludf.DUMMYFUNCTION("""COMPUTED_VALUE"""),"JavaScript")</f>
        <v>JavaScript</v>
      </c>
      <c r="G1105" s="4" t="str">
        <f>IFERROR(__xludf.DUMMYFUNCTION("""COMPUTED_VALUE"""),"Objective-C")</f>
        <v>Objective-C</v>
      </c>
      <c r="H1105" s="4" t="str">
        <f>IFERROR(__xludf.DUMMYFUNCTION("""COMPUTED_VALUE"""),"PHP")</f>
        <v>PHP</v>
      </c>
      <c r="I1105" s="4" t="str">
        <f>IFERROR(__xludf.DUMMYFUNCTION("""COMPUTED_VALUE"""),"Python")</f>
        <v>Python</v>
      </c>
      <c r="J1105" s="4" t="str">
        <f>IFERROR(__xludf.DUMMYFUNCTION("""COMPUTED_VALUE"""),"SQL")</f>
        <v>SQL</v>
      </c>
      <c r="K1105" s="4" t="str">
        <f>IFERROR(__xludf.DUMMYFUNCTION("""COMPUTED_VALUE"""),"Swift")</f>
        <v>Swift</v>
      </c>
    </row>
    <row r="1106">
      <c r="A1106" s="3">
        <v>1105.0</v>
      </c>
      <c r="B1106" s="4" t="str">
        <f>IFERROR(__xludf.DUMMYFUNCTION("SPLIT(IMPORTRANGE!B1106:B11105,"";"",0,1)"),"C++")</f>
        <v>C++</v>
      </c>
      <c r="C1106" s="4" t="str">
        <f>IFERROR(__xludf.DUMMYFUNCTION("""COMPUTED_VALUE"""),"C#")</f>
        <v>C#</v>
      </c>
      <c r="D1106" s="4" t="str">
        <f>IFERROR(__xludf.DUMMYFUNCTION("""COMPUTED_VALUE"""),"Dart")</f>
        <v>Dart</v>
      </c>
      <c r="E1106" s="4" t="str">
        <f>IFERROR(__xludf.DUMMYFUNCTION("""COMPUTED_VALUE"""),"HTML/CSS")</f>
        <v>HTML/CSS</v>
      </c>
      <c r="F1106" s="4" t="str">
        <f>IFERROR(__xludf.DUMMYFUNCTION("""COMPUTED_VALUE"""),"Java")</f>
        <v>Java</v>
      </c>
      <c r="G1106" s="4" t="str">
        <f>IFERROR(__xludf.DUMMYFUNCTION("""COMPUTED_VALUE"""),"JavaScript")</f>
        <v>JavaScript</v>
      </c>
      <c r="H1106" s="4" t="str">
        <f>IFERROR(__xludf.DUMMYFUNCTION("""COMPUTED_VALUE"""),"PHP")</f>
        <v>PHP</v>
      </c>
      <c r="I1106" s="4" t="str">
        <f>IFERROR(__xludf.DUMMYFUNCTION("""COMPUTED_VALUE"""),"Python")</f>
        <v>Python</v>
      </c>
    </row>
    <row r="1107">
      <c r="A1107" s="3">
        <v>1106.0</v>
      </c>
      <c r="B1107" s="4" t="str">
        <f>IFERROR(__xludf.DUMMYFUNCTION("SPLIT(IMPORTRANGE!B1107:B11106,"";"",0,1)"),"PHP")</f>
        <v>PHP</v>
      </c>
      <c r="C1107" s="4" t="str">
        <f>IFERROR(__xludf.DUMMYFUNCTION("""COMPUTED_VALUE"""),"Python")</f>
        <v>Python</v>
      </c>
      <c r="D1107" s="4" t="str">
        <f>IFERROR(__xludf.DUMMYFUNCTION("""COMPUTED_VALUE"""),"SQL")</f>
        <v>SQL</v>
      </c>
    </row>
    <row r="1108">
      <c r="A1108" s="3">
        <v>1107.0</v>
      </c>
      <c r="B1108" s="4" t="str">
        <f>IFERROR(__xludf.DUMMYFUNCTION("SPLIT(IMPORTRANGE!B1108:B11107,"";"",0,1)"),"HTML/CSS")</f>
        <v>HTML/CSS</v>
      </c>
      <c r="C1108" s="4" t="str">
        <f>IFERROR(__xludf.DUMMYFUNCTION("""COMPUTED_VALUE"""),"Java")</f>
        <v>Java</v>
      </c>
      <c r="D1108" s="4" t="str">
        <f>IFERROR(__xludf.DUMMYFUNCTION("""COMPUTED_VALUE"""),"SQL")</f>
        <v>SQL</v>
      </c>
    </row>
    <row r="1109">
      <c r="A1109" s="3">
        <v>1108.0</v>
      </c>
      <c r="B1109" s="4" t="str">
        <f>IFERROR(__xludf.DUMMYFUNCTION("SPLIT(IMPORTRANGE!B1109:B11108,"";"",0,1)"),"C")</f>
        <v>C</v>
      </c>
      <c r="C1109" s="4" t="str">
        <f>IFERROR(__xludf.DUMMYFUNCTION("""COMPUTED_VALUE"""),"C++")</f>
        <v>C++</v>
      </c>
      <c r="D1109" s="4" t="str">
        <f>IFERROR(__xludf.DUMMYFUNCTION("""COMPUTED_VALUE"""),"JavaScript")</f>
        <v>JavaScript</v>
      </c>
      <c r="E1109" s="4" t="str">
        <f>IFERROR(__xludf.DUMMYFUNCTION("""COMPUTED_VALUE"""),"TypeScript")</f>
        <v>TypeScript</v>
      </c>
      <c r="F1109" s="4" t="str">
        <f>IFERROR(__xludf.DUMMYFUNCTION("""COMPUTED_VALUE"""),"Other(s):")</f>
        <v>Other(s):</v>
      </c>
    </row>
    <row r="1110">
      <c r="A1110" s="3">
        <v>1109.0</v>
      </c>
      <c r="B1110" s="4" t="str">
        <f>IFERROR(__xludf.DUMMYFUNCTION("SPLIT(IMPORTRANGE!B1110:B11109,"";"",0,1)"),"Bash/Shell/PowerShell")</f>
        <v>Bash/Shell/PowerShell</v>
      </c>
      <c r="C1110" s="4" t="str">
        <f>IFERROR(__xludf.DUMMYFUNCTION("""COMPUTED_VALUE"""),"C#")</f>
        <v>C#</v>
      </c>
      <c r="D1110" s="4" t="str">
        <f>IFERROR(__xludf.DUMMYFUNCTION("""COMPUTED_VALUE"""),"Go")</f>
        <v>Go</v>
      </c>
      <c r="E1110" s="4" t="str">
        <f>IFERROR(__xludf.DUMMYFUNCTION("""COMPUTED_VALUE"""),"Java")</f>
        <v>Java</v>
      </c>
      <c r="F1110" s="4" t="str">
        <f>IFERROR(__xludf.DUMMYFUNCTION("""COMPUTED_VALUE"""),"Python")</f>
        <v>Python</v>
      </c>
    </row>
    <row r="1111">
      <c r="A1111" s="3">
        <v>1110.0</v>
      </c>
      <c r="B1111" s="4" t="str">
        <f>IFERROR(__xludf.DUMMYFUNCTION("SPLIT(IMPORTRANGE!B1111:B11110,"";"",0,1)"),"Bash/Shell/PowerShell")</f>
        <v>Bash/Shell/PowerShell</v>
      </c>
      <c r="C1111" s="4" t="str">
        <f>IFERROR(__xludf.DUMMYFUNCTION("""COMPUTED_VALUE"""),"C++")</f>
        <v>C++</v>
      </c>
      <c r="D1111" s="4" t="str">
        <f>IFERROR(__xludf.DUMMYFUNCTION("""COMPUTED_VALUE"""),"C#")</f>
        <v>C#</v>
      </c>
      <c r="E1111" s="4" t="str">
        <f>IFERROR(__xludf.DUMMYFUNCTION("""COMPUTED_VALUE"""),"HTML/CSS")</f>
        <v>HTML/CSS</v>
      </c>
      <c r="F1111" s="4" t="str">
        <f>IFERROR(__xludf.DUMMYFUNCTION("""COMPUTED_VALUE"""),"JavaScript")</f>
        <v>JavaScript</v>
      </c>
      <c r="G1111" s="4" t="str">
        <f>IFERROR(__xludf.DUMMYFUNCTION("""COMPUTED_VALUE"""),"Python")</f>
        <v>Python</v>
      </c>
      <c r="H1111" s="4" t="str">
        <f>IFERROR(__xludf.DUMMYFUNCTION("""COMPUTED_VALUE"""),"SQL")</f>
        <v>SQL</v>
      </c>
      <c r="I1111" s="4" t="str">
        <f>IFERROR(__xludf.DUMMYFUNCTION("""COMPUTED_VALUE"""),"Other(s):")</f>
        <v>Other(s):</v>
      </c>
    </row>
    <row r="1112">
      <c r="A1112" s="3">
        <v>1111.0</v>
      </c>
      <c r="B1112" s="4" t="str">
        <f>IFERROR(__xludf.DUMMYFUNCTION("SPLIT(IMPORTRANGE!B1112:B11111,"";"",0,1)"),"C++")</f>
        <v>C++</v>
      </c>
      <c r="C1112" s="4" t="str">
        <f>IFERROR(__xludf.DUMMYFUNCTION("""COMPUTED_VALUE"""),"Python")</f>
        <v>Python</v>
      </c>
    </row>
    <row r="1113">
      <c r="A1113" s="3">
        <v>1112.0</v>
      </c>
      <c r="B1113" s="4" t="str">
        <f>IFERROR(__xludf.DUMMYFUNCTION("SPLIT(IMPORTRANGE!B1113:B11112,"";"",0,1)"),"HTML/CSS")</f>
        <v>HTML/CSS</v>
      </c>
      <c r="C1113" s="4" t="str">
        <f>IFERROR(__xludf.DUMMYFUNCTION("""COMPUTED_VALUE"""),"Java")</f>
        <v>Java</v>
      </c>
      <c r="D1113" s="4" t="str">
        <f>IFERROR(__xludf.DUMMYFUNCTION("""COMPUTED_VALUE"""),"JavaScript")</f>
        <v>JavaScript</v>
      </c>
      <c r="E1113" s="4" t="str">
        <f>IFERROR(__xludf.DUMMYFUNCTION("""COMPUTED_VALUE"""),"TypeScript")</f>
        <v>TypeScript</v>
      </c>
    </row>
    <row r="1114">
      <c r="A1114" s="3">
        <v>1113.0</v>
      </c>
      <c r="B1114" s="4" t="str">
        <f>IFERROR(__xludf.DUMMYFUNCTION("SPLIT(IMPORTRANGE!B1114:B11113,"";"",0,1)"),"HTML/CSS")</f>
        <v>HTML/CSS</v>
      </c>
      <c r="C1114" s="4" t="str">
        <f>IFERROR(__xludf.DUMMYFUNCTION("""COMPUTED_VALUE"""),"JavaScript")</f>
        <v>JavaScript</v>
      </c>
      <c r="D1114" s="4" t="str">
        <f>IFERROR(__xludf.DUMMYFUNCTION("""COMPUTED_VALUE"""),"PHP")</f>
        <v>PHP</v>
      </c>
      <c r="E1114" s="4" t="str">
        <f>IFERROR(__xludf.DUMMYFUNCTION("""COMPUTED_VALUE"""),"SQL")</f>
        <v>SQL</v>
      </c>
      <c r="F1114" s="4" t="str">
        <f>IFERROR(__xludf.DUMMYFUNCTION("""COMPUTED_VALUE"""),"TypeScript")</f>
        <v>TypeScript</v>
      </c>
    </row>
    <row r="1115">
      <c r="A1115" s="3">
        <v>1114.0</v>
      </c>
      <c r="B1115" s="4" t="str">
        <f>IFERROR(__xludf.DUMMYFUNCTION("SPLIT(IMPORTRANGE!B1115:B11114,"";"",0,1)"),"HTML/CSS")</f>
        <v>HTML/CSS</v>
      </c>
      <c r="C1115" s="4" t="str">
        <f>IFERROR(__xludf.DUMMYFUNCTION("""COMPUTED_VALUE"""),"JavaScript")</f>
        <v>JavaScript</v>
      </c>
      <c r="D1115" s="4" t="str">
        <f>IFERROR(__xludf.DUMMYFUNCTION("""COMPUTED_VALUE"""),"PHP")</f>
        <v>PHP</v>
      </c>
    </row>
    <row r="1116">
      <c r="A1116" s="3">
        <v>1115.0</v>
      </c>
      <c r="B1116" s="4" t="str">
        <f>IFERROR(__xludf.DUMMYFUNCTION("SPLIT(IMPORTRANGE!B1116:B11115,"";"",0,1)"),"Bash/Shell/PowerShell")</f>
        <v>Bash/Shell/PowerShell</v>
      </c>
      <c r="C1116" s="4" t="str">
        <f>IFERROR(__xludf.DUMMYFUNCTION("""COMPUTED_VALUE"""),"HTML/CSS")</f>
        <v>HTML/CSS</v>
      </c>
      <c r="D1116" s="4" t="str">
        <f>IFERROR(__xludf.DUMMYFUNCTION("""COMPUTED_VALUE"""),"JavaScript")</f>
        <v>JavaScript</v>
      </c>
      <c r="E1116" s="4" t="str">
        <f>IFERROR(__xludf.DUMMYFUNCTION("""COMPUTED_VALUE"""),"TypeScript")</f>
        <v>TypeScript</v>
      </c>
    </row>
    <row r="1117">
      <c r="A1117" s="3">
        <v>1116.0</v>
      </c>
      <c r="B1117" s="4" t="str">
        <f>IFERROR(__xludf.DUMMYFUNCTION("SPLIT(IMPORTRANGE!B1117:B11116,"";"",0,1)"),"C#")</f>
        <v>C#</v>
      </c>
      <c r="C1117" s="4" t="str">
        <f>IFERROR(__xludf.DUMMYFUNCTION("""COMPUTED_VALUE"""),"HTML/CSS")</f>
        <v>HTML/CSS</v>
      </c>
      <c r="D1117" s="4" t="str">
        <f>IFERROR(__xludf.DUMMYFUNCTION("""COMPUTED_VALUE"""),"Java")</f>
        <v>Java</v>
      </c>
      <c r="E1117" s="4" t="str">
        <f>IFERROR(__xludf.DUMMYFUNCTION("""COMPUTED_VALUE"""),"JavaScript")</f>
        <v>JavaScript</v>
      </c>
      <c r="F1117" s="4" t="str">
        <f>IFERROR(__xludf.DUMMYFUNCTION("""COMPUTED_VALUE"""),"SQL")</f>
        <v>SQL</v>
      </c>
    </row>
    <row r="1118">
      <c r="A1118" s="3">
        <v>1117.0</v>
      </c>
      <c r="B1118" s="4" t="str">
        <f>IFERROR(__xludf.DUMMYFUNCTION("SPLIT(IMPORTRANGE!B1118:B11117,"";"",0,1)"),"C#")</f>
        <v>C#</v>
      </c>
      <c r="C1118" s="4" t="str">
        <f>IFERROR(__xludf.DUMMYFUNCTION("""COMPUTED_VALUE"""),"HTML/CSS")</f>
        <v>HTML/CSS</v>
      </c>
      <c r="D1118" s="4" t="str">
        <f>IFERROR(__xludf.DUMMYFUNCTION("""COMPUTED_VALUE"""),"Java")</f>
        <v>Java</v>
      </c>
      <c r="E1118" s="4" t="str">
        <f>IFERROR(__xludf.DUMMYFUNCTION("""COMPUTED_VALUE"""),"JavaScript")</f>
        <v>JavaScript</v>
      </c>
      <c r="F1118" s="4" t="str">
        <f>IFERROR(__xludf.DUMMYFUNCTION("""COMPUTED_VALUE"""),"TypeScript")</f>
        <v>TypeScript</v>
      </c>
    </row>
    <row r="1119">
      <c r="A1119" s="3">
        <v>1118.0</v>
      </c>
      <c r="B1119" s="4" t="str">
        <f>IFERROR(__xludf.DUMMYFUNCTION("SPLIT(IMPORTRANGE!B1119:B11118,"";"",0,1)"),"HTML/CSS")</f>
        <v>HTML/CSS</v>
      </c>
      <c r="C1119" s="4" t="str">
        <f>IFERROR(__xludf.DUMMYFUNCTION("""COMPUTED_VALUE"""),"JavaScript")</f>
        <v>JavaScript</v>
      </c>
      <c r="D1119" s="4" t="str">
        <f>IFERROR(__xludf.DUMMYFUNCTION("""COMPUTED_VALUE"""),"SQL")</f>
        <v>SQL</v>
      </c>
    </row>
    <row r="1120">
      <c r="A1120" s="3">
        <v>1119.0</v>
      </c>
      <c r="B1120" s="4" t="str">
        <f>IFERROR(__xludf.DUMMYFUNCTION("SPLIT(IMPORTRANGE!B1120:B11119,"";"",0,1)"),"Go")</f>
        <v>Go</v>
      </c>
      <c r="C1120" s="4" t="str">
        <f>IFERROR(__xludf.DUMMYFUNCTION("""COMPUTED_VALUE"""),"JavaScript")</f>
        <v>JavaScript</v>
      </c>
      <c r="D1120" s="4" t="str">
        <f>IFERROR(__xludf.DUMMYFUNCTION("""COMPUTED_VALUE"""),"PHP")</f>
        <v>PHP</v>
      </c>
      <c r="E1120" s="4" t="str">
        <f>IFERROR(__xludf.DUMMYFUNCTION("""COMPUTED_VALUE"""),"TypeScript")</f>
        <v>TypeScript</v>
      </c>
    </row>
    <row r="1121">
      <c r="A1121" s="3">
        <v>1120.0</v>
      </c>
      <c r="B1121" s="4" t="str">
        <f>IFERROR(__xludf.DUMMYFUNCTION("SPLIT(IMPORTRANGE!B1121:B11120,"";"",0,1)"),"HTML/CSS")</f>
        <v>HTML/CSS</v>
      </c>
      <c r="C1121" s="4" t="str">
        <f>IFERROR(__xludf.DUMMYFUNCTION("""COMPUTED_VALUE"""),"Java")</f>
        <v>Java</v>
      </c>
      <c r="D1121" s="4" t="str">
        <f>IFERROR(__xludf.DUMMYFUNCTION("""COMPUTED_VALUE"""),"JavaScript")</f>
        <v>JavaScript</v>
      </c>
      <c r="E1121" s="4" t="str">
        <f>IFERROR(__xludf.DUMMYFUNCTION("""COMPUTED_VALUE"""),"Kotlin")</f>
        <v>Kotlin</v>
      </c>
      <c r="F1121" s="4" t="str">
        <f>IFERROR(__xludf.DUMMYFUNCTION("""COMPUTED_VALUE"""),"Python")</f>
        <v>Python</v>
      </c>
      <c r="G1121" s="4" t="str">
        <f>IFERROR(__xludf.DUMMYFUNCTION("""COMPUTED_VALUE"""),"R")</f>
        <v>R</v>
      </c>
      <c r="H1121" s="4" t="str">
        <f>IFERROR(__xludf.DUMMYFUNCTION("""COMPUTED_VALUE"""),"TypeScript")</f>
        <v>TypeScript</v>
      </c>
    </row>
    <row r="1122">
      <c r="A1122" s="3">
        <v>1121.0</v>
      </c>
      <c r="B1122" s="4" t="str">
        <f>IFERROR(__xludf.DUMMYFUNCTION("SPLIT(IMPORTRANGE!B1122:B11121,"";"",0,1)"),"Assembly")</f>
        <v>Assembly</v>
      </c>
      <c r="C1122" s="4" t="str">
        <f>IFERROR(__xludf.DUMMYFUNCTION("""COMPUTED_VALUE"""),"Bash/Shell/PowerShell")</f>
        <v>Bash/Shell/PowerShell</v>
      </c>
      <c r="D1122" s="4" t="str">
        <f>IFERROR(__xludf.DUMMYFUNCTION("""COMPUTED_VALUE"""),"C")</f>
        <v>C</v>
      </c>
      <c r="E1122" s="4" t="str">
        <f>IFERROR(__xludf.DUMMYFUNCTION("""COMPUTED_VALUE"""),"Objective-C")</f>
        <v>Objective-C</v>
      </c>
      <c r="F1122" s="4" t="str">
        <f>IFERROR(__xludf.DUMMYFUNCTION("""COMPUTED_VALUE"""),"Python")</f>
        <v>Python</v>
      </c>
      <c r="G1122" s="4" t="str">
        <f>IFERROR(__xludf.DUMMYFUNCTION("""COMPUTED_VALUE"""),"Ruby")</f>
        <v>Ruby</v>
      </c>
      <c r="H1122" s="4" t="str">
        <f>IFERROR(__xludf.DUMMYFUNCTION("""COMPUTED_VALUE"""),"Swift")</f>
        <v>Swift</v>
      </c>
    </row>
    <row r="1123">
      <c r="A1123" s="3">
        <v>1122.0</v>
      </c>
      <c r="B1123" s="4" t="str">
        <f>IFERROR(__xludf.DUMMYFUNCTION("SPLIT(IMPORTRANGE!B1123:B11122,"";"",0,1)"),"C#")</f>
        <v>C#</v>
      </c>
      <c r="C1123" s="4" t="str">
        <f>IFERROR(__xludf.DUMMYFUNCTION("""COMPUTED_VALUE"""),"HTML/CSS")</f>
        <v>HTML/CSS</v>
      </c>
      <c r="D1123" s="4" t="str">
        <f>IFERROR(__xludf.DUMMYFUNCTION("""COMPUTED_VALUE"""),"JavaScript")</f>
        <v>JavaScript</v>
      </c>
      <c r="E1123" s="4" t="str">
        <f>IFERROR(__xludf.DUMMYFUNCTION("""COMPUTED_VALUE"""),"Python")</f>
        <v>Python</v>
      </c>
      <c r="F1123" s="4" t="str">
        <f>IFERROR(__xludf.DUMMYFUNCTION("""COMPUTED_VALUE"""),"Rust")</f>
        <v>Rust</v>
      </c>
      <c r="G1123" s="4" t="str">
        <f>IFERROR(__xludf.DUMMYFUNCTION("""COMPUTED_VALUE"""),"TypeScript")</f>
        <v>TypeScript</v>
      </c>
    </row>
    <row r="1124">
      <c r="A1124" s="3">
        <v>1123.0</v>
      </c>
      <c r="B1124" s="4" t="str">
        <f>IFERROR(__xludf.DUMMYFUNCTION("SPLIT(IMPORTRANGE!B1124:B11123,"";"",0,1)"),"C++")</f>
        <v>C++</v>
      </c>
      <c r="C1124" s="4" t="str">
        <f>IFERROR(__xludf.DUMMYFUNCTION("""COMPUTED_VALUE"""),"C#")</f>
        <v>C#</v>
      </c>
      <c r="D1124" s="4" t="str">
        <f>IFERROR(__xludf.DUMMYFUNCTION("""COMPUTED_VALUE"""),"JavaScript")</f>
        <v>JavaScript</v>
      </c>
      <c r="E1124" s="4" t="str">
        <f>IFERROR(__xludf.DUMMYFUNCTION("""COMPUTED_VALUE"""),"PHP")</f>
        <v>PHP</v>
      </c>
      <c r="F1124" s="4" t="str">
        <f>IFERROR(__xludf.DUMMYFUNCTION("""COMPUTED_VALUE"""),"Python")</f>
        <v>Python</v>
      </c>
      <c r="G1124" s="4" t="str">
        <f>IFERROR(__xludf.DUMMYFUNCTION("""COMPUTED_VALUE"""),"SQL")</f>
        <v>SQL</v>
      </c>
      <c r="H1124" s="4" t="str">
        <f>IFERROR(__xludf.DUMMYFUNCTION("""COMPUTED_VALUE"""),"TypeScript")</f>
        <v>TypeScript</v>
      </c>
    </row>
    <row r="1125">
      <c r="A1125" s="3">
        <v>1124.0</v>
      </c>
      <c r="B1125" s="4" t="str">
        <f>IFERROR(__xludf.DUMMYFUNCTION("SPLIT(IMPORTRANGE!B1125:B11124,"";"",0,1)"),"C")</f>
        <v>C</v>
      </c>
      <c r="C1125" s="4" t="str">
        <f>IFERROR(__xludf.DUMMYFUNCTION("""COMPUTED_VALUE"""),"C++")</f>
        <v>C++</v>
      </c>
      <c r="D1125" s="4" t="str">
        <f>IFERROR(__xludf.DUMMYFUNCTION("""COMPUTED_VALUE"""),"Java")</f>
        <v>Java</v>
      </c>
      <c r="E1125" s="4" t="str">
        <f>IFERROR(__xludf.DUMMYFUNCTION("""COMPUTED_VALUE"""),"Python")</f>
        <v>Python</v>
      </c>
    </row>
    <row r="1126">
      <c r="A1126" s="3">
        <v>1125.0</v>
      </c>
      <c r="B1126" s="4" t="str">
        <f>IFERROR(__xludf.DUMMYFUNCTION("SPLIT(IMPORTRANGE!B1126:B11125,"";"",0,1)"),"Python")</f>
        <v>Python</v>
      </c>
      <c r="C1126" s="4" t="str">
        <f>IFERROR(__xludf.DUMMYFUNCTION("""COMPUTED_VALUE"""),"SQL")</f>
        <v>SQL</v>
      </c>
    </row>
    <row r="1127">
      <c r="A1127" s="3">
        <v>1126.0</v>
      </c>
      <c r="B1127" s="4" t="str">
        <f>IFERROR(__xludf.DUMMYFUNCTION("SPLIT(IMPORTRANGE!B1127:B11126,"";"",0,1)"),"C#")</f>
        <v>C#</v>
      </c>
      <c r="C1127" s="4" t="str">
        <f>IFERROR(__xludf.DUMMYFUNCTION("""COMPUTED_VALUE"""),"HTML/CSS")</f>
        <v>HTML/CSS</v>
      </c>
      <c r="D1127" s="4" t="str">
        <f>IFERROR(__xludf.DUMMYFUNCTION("""COMPUTED_VALUE"""),"Java")</f>
        <v>Java</v>
      </c>
      <c r="E1127" s="4" t="str">
        <f>IFERROR(__xludf.DUMMYFUNCTION("""COMPUTED_VALUE"""),"JavaScript")</f>
        <v>JavaScript</v>
      </c>
    </row>
    <row r="1128">
      <c r="A1128" s="3">
        <v>1127.0</v>
      </c>
      <c r="B1128" s="4" t="str">
        <f>IFERROR(__xludf.DUMMYFUNCTION("SPLIT(IMPORTRANGE!B1128:B11127,"";"",0,1)"),"C#")</f>
        <v>C#</v>
      </c>
      <c r="C1128" s="4" t="str">
        <f>IFERROR(__xludf.DUMMYFUNCTION("""COMPUTED_VALUE"""),"HTML/CSS")</f>
        <v>HTML/CSS</v>
      </c>
      <c r="D1128" s="4" t="str">
        <f>IFERROR(__xludf.DUMMYFUNCTION("""COMPUTED_VALUE"""),"Java")</f>
        <v>Java</v>
      </c>
      <c r="E1128" s="4" t="str">
        <f>IFERROR(__xludf.DUMMYFUNCTION("""COMPUTED_VALUE"""),"JavaScript")</f>
        <v>JavaScript</v>
      </c>
      <c r="F1128" s="4" t="str">
        <f>IFERROR(__xludf.DUMMYFUNCTION("""COMPUTED_VALUE"""),"Kotlin")</f>
        <v>Kotlin</v>
      </c>
      <c r="G1128" s="4" t="str">
        <f>IFERROR(__xludf.DUMMYFUNCTION("""COMPUTED_VALUE"""),"PHP")</f>
        <v>PHP</v>
      </c>
      <c r="H1128" s="4" t="str">
        <f>IFERROR(__xludf.DUMMYFUNCTION("""COMPUTED_VALUE"""),"Ruby")</f>
        <v>Ruby</v>
      </c>
      <c r="I1128" s="4" t="str">
        <f>IFERROR(__xludf.DUMMYFUNCTION("""COMPUTED_VALUE"""),"TypeScript")</f>
        <v>TypeScript</v>
      </c>
      <c r="J1128" s="4" t="str">
        <f>IFERROR(__xludf.DUMMYFUNCTION("""COMPUTED_VALUE"""),"Other(s):")</f>
        <v>Other(s):</v>
      </c>
    </row>
    <row r="1129">
      <c r="A1129" s="3">
        <v>1128.0</v>
      </c>
      <c r="B1129" s="4" t="str">
        <f>IFERROR(__xludf.DUMMYFUNCTION("SPLIT(IMPORTRANGE!B1129:B11128,"";"",0,1)"),"C#")</f>
        <v>C#</v>
      </c>
      <c r="C1129" s="4" t="str">
        <f>IFERROR(__xludf.DUMMYFUNCTION("""COMPUTED_VALUE"""),"HTML/CSS")</f>
        <v>HTML/CSS</v>
      </c>
      <c r="D1129" s="4" t="str">
        <f>IFERROR(__xludf.DUMMYFUNCTION("""COMPUTED_VALUE"""),"JavaScript")</f>
        <v>JavaScript</v>
      </c>
      <c r="E1129" s="4" t="str">
        <f>IFERROR(__xludf.DUMMYFUNCTION("""COMPUTED_VALUE"""),"SQL")</f>
        <v>SQL</v>
      </c>
      <c r="F1129" s="4" t="str">
        <f>IFERROR(__xludf.DUMMYFUNCTION("""COMPUTED_VALUE"""),"TypeScript")</f>
        <v>TypeScript</v>
      </c>
    </row>
    <row r="1130">
      <c r="A1130" s="3">
        <v>1129.0</v>
      </c>
      <c r="B1130" s="4" t="str">
        <f>IFERROR(__xludf.DUMMYFUNCTION("SPLIT(IMPORTRANGE!B1130:B11129,"";"",0,1)"),"Bash/Shell/PowerShell")</f>
        <v>Bash/Shell/PowerShell</v>
      </c>
      <c r="C1130" s="4" t="str">
        <f>IFERROR(__xludf.DUMMYFUNCTION("""COMPUTED_VALUE"""),"HTML/CSS")</f>
        <v>HTML/CSS</v>
      </c>
      <c r="D1130" s="4" t="str">
        <f>IFERROR(__xludf.DUMMYFUNCTION("""COMPUTED_VALUE"""),"JavaScript")</f>
        <v>JavaScript</v>
      </c>
      <c r="E1130" s="4" t="str">
        <f>IFERROR(__xludf.DUMMYFUNCTION("""COMPUTED_VALUE"""),"Ruby")</f>
        <v>Ruby</v>
      </c>
      <c r="F1130" s="4" t="str">
        <f>IFERROR(__xludf.DUMMYFUNCTION("""COMPUTED_VALUE"""),"SQL")</f>
        <v>SQL</v>
      </c>
    </row>
    <row r="1131">
      <c r="A1131" s="3">
        <v>1130.0</v>
      </c>
      <c r="B1131" s="4" t="str">
        <f>IFERROR(__xludf.DUMMYFUNCTION("SPLIT(IMPORTRANGE!B1131:B11130,"";"",0,1)"),"C#")</f>
        <v>C#</v>
      </c>
      <c r="C1131" s="4" t="str">
        <f>IFERROR(__xludf.DUMMYFUNCTION("""COMPUTED_VALUE"""),"HTML/CSS")</f>
        <v>HTML/CSS</v>
      </c>
      <c r="D1131" s="4" t="str">
        <f>IFERROR(__xludf.DUMMYFUNCTION("""COMPUTED_VALUE"""),"Java")</f>
        <v>Java</v>
      </c>
      <c r="E1131" s="4" t="str">
        <f>IFERROR(__xludf.DUMMYFUNCTION("""COMPUTED_VALUE"""),"JavaScript")</f>
        <v>JavaScript</v>
      </c>
      <c r="F1131" s="4" t="str">
        <f>IFERROR(__xludf.DUMMYFUNCTION("""COMPUTED_VALUE"""),"PHP")</f>
        <v>PHP</v>
      </c>
      <c r="G1131" s="4" t="str">
        <f>IFERROR(__xludf.DUMMYFUNCTION("""COMPUTED_VALUE"""),"Python")</f>
        <v>Python</v>
      </c>
      <c r="H1131" s="4" t="str">
        <f>IFERROR(__xludf.DUMMYFUNCTION("""COMPUTED_VALUE"""),"TypeScript")</f>
        <v>TypeScript</v>
      </c>
    </row>
    <row r="1132">
      <c r="A1132" s="3">
        <v>1131.0</v>
      </c>
      <c r="B1132" s="4" t="str">
        <f>IFERROR(__xludf.DUMMYFUNCTION("SPLIT(IMPORTRANGE!B1132:B11131,"";"",0,1)"),"JavaScript")</f>
        <v>JavaScript</v>
      </c>
    </row>
    <row r="1133">
      <c r="A1133" s="3">
        <v>1132.0</v>
      </c>
      <c r="B1133" s="4" t="str">
        <f>IFERROR(__xludf.DUMMYFUNCTION("SPLIT(IMPORTRANGE!B1133:B11132,"";"",0,1)"),"Python")</f>
        <v>Python</v>
      </c>
      <c r="C1133" s="4" t="str">
        <f>IFERROR(__xludf.DUMMYFUNCTION("""COMPUTED_VALUE"""),"R")</f>
        <v>R</v>
      </c>
      <c r="D1133" s="4" t="str">
        <f>IFERROR(__xludf.DUMMYFUNCTION("""COMPUTED_VALUE"""),"Other(s):")</f>
        <v>Other(s):</v>
      </c>
    </row>
    <row r="1134">
      <c r="A1134" s="3">
        <v>1133.0</v>
      </c>
      <c r="B1134" s="4" t="str">
        <f>IFERROR(__xludf.DUMMYFUNCTION("SPLIT(IMPORTRANGE!B1134:B11133,"";"",0,1)"),"Bash/Shell/PowerShell")</f>
        <v>Bash/Shell/PowerShell</v>
      </c>
      <c r="C1134" s="4" t="str">
        <f>IFERROR(__xludf.DUMMYFUNCTION("""COMPUTED_VALUE"""),"Dart")</f>
        <v>Dart</v>
      </c>
      <c r="D1134" s="4" t="str">
        <f>IFERROR(__xludf.DUMMYFUNCTION("""COMPUTED_VALUE"""),"HTML/CSS")</f>
        <v>HTML/CSS</v>
      </c>
      <c r="E1134" s="4" t="str">
        <f>IFERROR(__xludf.DUMMYFUNCTION("""COMPUTED_VALUE"""),"Java")</f>
        <v>Java</v>
      </c>
      <c r="F1134" s="4" t="str">
        <f>IFERROR(__xludf.DUMMYFUNCTION("""COMPUTED_VALUE"""),"JavaScript")</f>
        <v>JavaScript</v>
      </c>
      <c r="G1134" s="4" t="str">
        <f>IFERROR(__xludf.DUMMYFUNCTION("""COMPUTED_VALUE"""),"Objective-C")</f>
        <v>Objective-C</v>
      </c>
      <c r="H1134" s="4" t="str">
        <f>IFERROR(__xludf.DUMMYFUNCTION("""COMPUTED_VALUE"""),"Swift")</f>
        <v>Swift</v>
      </c>
    </row>
    <row r="1135">
      <c r="A1135" s="3">
        <v>1134.0</v>
      </c>
      <c r="B1135" s="4" t="str">
        <f>IFERROR(__xludf.DUMMYFUNCTION("SPLIT(IMPORTRANGE!B1135:B11134,"";"",0,1)"),"Bash/Shell/PowerShell")</f>
        <v>Bash/Shell/PowerShell</v>
      </c>
      <c r="C1135" s="4" t="str">
        <f>IFERROR(__xludf.DUMMYFUNCTION("""COMPUTED_VALUE"""),"Python")</f>
        <v>Python</v>
      </c>
      <c r="D1135" s="4" t="str">
        <f>IFERROR(__xludf.DUMMYFUNCTION("""COMPUTED_VALUE"""),"SQL")</f>
        <v>SQL</v>
      </c>
      <c r="E1135" s="4" t="str">
        <f>IFERROR(__xludf.DUMMYFUNCTION("""COMPUTED_VALUE"""),"Other(s):")</f>
        <v>Other(s):</v>
      </c>
    </row>
    <row r="1136">
      <c r="A1136" s="3">
        <v>1135.0</v>
      </c>
      <c r="B1136" s="4" t="str">
        <f>IFERROR(__xludf.DUMMYFUNCTION("SPLIT(IMPORTRANGE!B1136:B11135,"";"",0,1)"),"C#")</f>
        <v>C#</v>
      </c>
      <c r="C1136" s="4" t="str">
        <f>IFERROR(__xludf.DUMMYFUNCTION("""COMPUTED_VALUE"""),"HTML/CSS")</f>
        <v>HTML/CSS</v>
      </c>
      <c r="D1136" s="4" t="str">
        <f>IFERROR(__xludf.DUMMYFUNCTION("""COMPUTED_VALUE"""),"JavaScript")</f>
        <v>JavaScript</v>
      </c>
      <c r="E1136" s="4" t="str">
        <f>IFERROR(__xludf.DUMMYFUNCTION("""COMPUTED_VALUE"""),"SQL")</f>
        <v>SQL</v>
      </c>
      <c r="F1136" s="4" t="str">
        <f>IFERROR(__xludf.DUMMYFUNCTION("""COMPUTED_VALUE"""),"TypeScript")</f>
        <v>TypeScript</v>
      </c>
    </row>
    <row r="1137">
      <c r="A1137" s="3">
        <v>1136.0</v>
      </c>
      <c r="B1137" s="4" t="str">
        <f>IFERROR(__xludf.DUMMYFUNCTION("SPLIT(IMPORTRANGE!B1137:B11136,"";"",0,1)"),"JavaScript")</f>
        <v>JavaScript</v>
      </c>
      <c r="C1137" s="4" t="str">
        <f>IFERROR(__xludf.DUMMYFUNCTION("""COMPUTED_VALUE"""),"PHP")</f>
        <v>PHP</v>
      </c>
      <c r="D1137" s="4" t="str">
        <f>IFERROR(__xludf.DUMMYFUNCTION("""COMPUTED_VALUE"""),"SQL")</f>
        <v>SQL</v>
      </c>
    </row>
    <row r="1138">
      <c r="A1138" s="3">
        <v>1137.0</v>
      </c>
      <c r="B1138" s="4" t="str">
        <f>IFERROR(__xludf.DUMMYFUNCTION("SPLIT(IMPORTRANGE!B1138:B11137,"";"",0,1)"),"Assembly")</f>
        <v>Assembly</v>
      </c>
      <c r="C1138" s="4" t="str">
        <f>IFERROR(__xludf.DUMMYFUNCTION("""COMPUTED_VALUE"""),"Bash/Shell/PowerShell")</f>
        <v>Bash/Shell/PowerShell</v>
      </c>
      <c r="D1138" s="4" t="str">
        <f>IFERROR(__xludf.DUMMYFUNCTION("""COMPUTED_VALUE"""),"Go")</f>
        <v>Go</v>
      </c>
      <c r="E1138" s="4" t="str">
        <f>IFERROR(__xludf.DUMMYFUNCTION("""COMPUTED_VALUE"""),"Python")</f>
        <v>Python</v>
      </c>
    </row>
    <row r="1139">
      <c r="A1139" s="3">
        <v>1138.0</v>
      </c>
      <c r="B1139" s="4" t="str">
        <f>IFERROR(__xludf.DUMMYFUNCTION("SPLIT(IMPORTRANGE!B1139:B11138,"";"",0,1)"),"Bash/Shell/PowerShell")</f>
        <v>Bash/Shell/PowerShell</v>
      </c>
      <c r="C1139" s="4" t="str">
        <f>IFERROR(__xludf.DUMMYFUNCTION("""COMPUTED_VALUE"""),"Go")</f>
        <v>Go</v>
      </c>
      <c r="D1139" s="4" t="str">
        <f>IFERROR(__xludf.DUMMYFUNCTION("""COMPUTED_VALUE"""),"HTML/CSS")</f>
        <v>HTML/CSS</v>
      </c>
      <c r="E1139" s="4" t="str">
        <f>IFERROR(__xludf.DUMMYFUNCTION("""COMPUTED_VALUE"""),"Java")</f>
        <v>Java</v>
      </c>
      <c r="F1139" s="4" t="str">
        <f>IFERROR(__xludf.DUMMYFUNCTION("""COMPUTED_VALUE"""),"JavaScript")</f>
        <v>JavaScript</v>
      </c>
      <c r="G1139" s="4" t="str">
        <f>IFERROR(__xludf.DUMMYFUNCTION("""COMPUTED_VALUE"""),"Kotlin")</f>
        <v>Kotlin</v>
      </c>
      <c r="H1139" s="4" t="str">
        <f>IFERROR(__xludf.DUMMYFUNCTION("""COMPUTED_VALUE"""),"TypeScript")</f>
        <v>TypeScript</v>
      </c>
    </row>
    <row r="1140">
      <c r="A1140" s="3">
        <v>1139.0</v>
      </c>
      <c r="B1140" s="4" t="str">
        <f>IFERROR(__xludf.DUMMYFUNCTION("SPLIT(IMPORTRANGE!B1140:B11139,"";"",0,1)"),"Bash/Shell/PowerShell")</f>
        <v>Bash/Shell/PowerShell</v>
      </c>
      <c r="C1140" s="4" t="str">
        <f>IFERROR(__xludf.DUMMYFUNCTION("""COMPUTED_VALUE"""),"C")</f>
        <v>C</v>
      </c>
      <c r="D1140" s="4" t="str">
        <f>IFERROR(__xludf.DUMMYFUNCTION("""COMPUTED_VALUE"""),"HTML/CSS")</f>
        <v>HTML/CSS</v>
      </c>
      <c r="E1140" s="4" t="str">
        <f>IFERROR(__xludf.DUMMYFUNCTION("""COMPUTED_VALUE"""),"Java")</f>
        <v>Java</v>
      </c>
      <c r="F1140" s="4" t="str">
        <f>IFERROR(__xludf.DUMMYFUNCTION("""COMPUTED_VALUE"""),"JavaScript")</f>
        <v>JavaScript</v>
      </c>
      <c r="G1140" s="4" t="str">
        <f>IFERROR(__xludf.DUMMYFUNCTION("""COMPUTED_VALUE"""),"Objective-C")</f>
        <v>Objective-C</v>
      </c>
      <c r="H1140" s="4" t="str">
        <f>IFERROR(__xludf.DUMMYFUNCTION("""COMPUTED_VALUE"""),"PHP")</f>
        <v>PHP</v>
      </c>
      <c r="I1140" s="4" t="str">
        <f>IFERROR(__xludf.DUMMYFUNCTION("""COMPUTED_VALUE"""),"Python")</f>
        <v>Python</v>
      </c>
      <c r="J1140" s="4" t="str">
        <f>IFERROR(__xludf.DUMMYFUNCTION("""COMPUTED_VALUE"""),"Ruby")</f>
        <v>Ruby</v>
      </c>
      <c r="K1140" s="4" t="str">
        <f>IFERROR(__xludf.DUMMYFUNCTION("""COMPUTED_VALUE"""),"SQL")</f>
        <v>SQL</v>
      </c>
      <c r="L1140" s="4" t="str">
        <f>IFERROR(__xludf.DUMMYFUNCTION("""COMPUTED_VALUE"""),"TypeScript")</f>
        <v>TypeScript</v>
      </c>
    </row>
    <row r="1141">
      <c r="A1141" s="3">
        <v>1140.0</v>
      </c>
      <c r="B1141" s="4" t="str">
        <f>IFERROR(__xludf.DUMMYFUNCTION("SPLIT(IMPORTRANGE!B1141:B11140,"";"",0,1)"),"C")</f>
        <v>C</v>
      </c>
      <c r="C1141" s="4" t="str">
        <f>IFERROR(__xludf.DUMMYFUNCTION("""COMPUTED_VALUE"""),"C++")</f>
        <v>C++</v>
      </c>
    </row>
    <row r="1142">
      <c r="A1142" s="3">
        <v>1141.0</v>
      </c>
      <c r="B1142" s="4" t="str">
        <f>IFERROR(__xludf.DUMMYFUNCTION("SPLIT(IMPORTRANGE!B1142:B11141,"";"",0,1)"),"HTML/CSS")</f>
        <v>HTML/CSS</v>
      </c>
      <c r="C1142" s="4" t="str">
        <f>IFERROR(__xludf.DUMMYFUNCTION("""COMPUTED_VALUE"""),"Java")</f>
        <v>Java</v>
      </c>
      <c r="D1142" s="4" t="str">
        <f>IFERROR(__xludf.DUMMYFUNCTION("""COMPUTED_VALUE"""),"JavaScript")</f>
        <v>JavaScript</v>
      </c>
      <c r="E1142" s="4" t="str">
        <f>IFERROR(__xludf.DUMMYFUNCTION("""COMPUTED_VALUE"""),"PHP")</f>
        <v>PHP</v>
      </c>
      <c r="F1142" s="4" t="str">
        <f>IFERROR(__xludf.DUMMYFUNCTION("""COMPUTED_VALUE"""),"SQL")</f>
        <v>SQL</v>
      </c>
    </row>
    <row r="1143">
      <c r="A1143" s="3">
        <v>1142.0</v>
      </c>
      <c r="B1143" s="4" t="str">
        <f>IFERROR(__xludf.DUMMYFUNCTION("SPLIT(IMPORTRANGE!B1143:B11142,"";"",0,1)"),"Bash/Shell/PowerShell")</f>
        <v>Bash/Shell/PowerShell</v>
      </c>
      <c r="C1143" s="4" t="str">
        <f>IFERROR(__xludf.DUMMYFUNCTION("""COMPUTED_VALUE"""),"HTML/CSS")</f>
        <v>HTML/CSS</v>
      </c>
      <c r="D1143" s="4" t="str">
        <f>IFERROR(__xludf.DUMMYFUNCTION("""COMPUTED_VALUE"""),"JavaScript")</f>
        <v>JavaScript</v>
      </c>
      <c r="E1143" s="4" t="str">
        <f>IFERROR(__xludf.DUMMYFUNCTION("""COMPUTED_VALUE"""),"Python")</f>
        <v>Python</v>
      </c>
    </row>
    <row r="1144">
      <c r="A1144" s="3">
        <v>1143.0</v>
      </c>
      <c r="B1144" s="4" t="str">
        <f>IFERROR(__xludf.DUMMYFUNCTION("SPLIT(IMPORTRANGE!B1144:B11143,"";"",0,1)"),"Bash/Shell/PowerShell")</f>
        <v>Bash/Shell/PowerShell</v>
      </c>
      <c r="C1144" s="4" t="str">
        <f>IFERROR(__xludf.DUMMYFUNCTION("""COMPUTED_VALUE"""),"C#")</f>
        <v>C#</v>
      </c>
      <c r="D1144" s="4" t="str">
        <f>IFERROR(__xludf.DUMMYFUNCTION("""COMPUTED_VALUE"""),"HTML/CSS")</f>
        <v>HTML/CSS</v>
      </c>
      <c r="E1144" s="4" t="str">
        <f>IFERROR(__xludf.DUMMYFUNCTION("""COMPUTED_VALUE"""),"JavaScript")</f>
        <v>JavaScript</v>
      </c>
      <c r="F1144" s="4" t="str">
        <f>IFERROR(__xludf.DUMMYFUNCTION("""COMPUTED_VALUE"""),"TypeScript")</f>
        <v>TypeScript</v>
      </c>
      <c r="G1144" s="4" t="str">
        <f>IFERROR(__xludf.DUMMYFUNCTION("""COMPUTED_VALUE"""),"Other(s):")</f>
        <v>Other(s):</v>
      </c>
    </row>
    <row r="1145">
      <c r="A1145" s="3">
        <v>1144.0</v>
      </c>
      <c r="B1145" s="4" t="str">
        <f>IFERROR(__xludf.DUMMYFUNCTION("SPLIT(IMPORTRANGE!B1145:B11144,"";"",0,1)"),"C")</f>
        <v>C</v>
      </c>
      <c r="C1145" s="4" t="str">
        <f>IFERROR(__xludf.DUMMYFUNCTION("""COMPUTED_VALUE"""),"C++")</f>
        <v>C++</v>
      </c>
      <c r="D1145" s="4" t="str">
        <f>IFERROR(__xludf.DUMMYFUNCTION("""COMPUTED_VALUE"""),"Python")</f>
        <v>Python</v>
      </c>
      <c r="E1145" s="4" t="str">
        <f>IFERROR(__xludf.DUMMYFUNCTION("""COMPUTED_VALUE"""),"SQL")</f>
        <v>SQL</v>
      </c>
    </row>
    <row r="1146">
      <c r="A1146" s="3">
        <v>1145.0</v>
      </c>
      <c r="B1146" s="4" t="str">
        <f>IFERROR(__xludf.DUMMYFUNCTION("SPLIT(IMPORTRANGE!B1146:B11145,"";"",0,1)"),"HTML/CSS")</f>
        <v>HTML/CSS</v>
      </c>
      <c r="C1146" s="4" t="str">
        <f>IFERROR(__xludf.DUMMYFUNCTION("""COMPUTED_VALUE"""),"JavaScript")</f>
        <v>JavaScript</v>
      </c>
      <c r="D1146" s="4" t="str">
        <f>IFERROR(__xludf.DUMMYFUNCTION("""COMPUTED_VALUE"""),"Ruby")</f>
        <v>Ruby</v>
      </c>
      <c r="E1146" s="4" t="str">
        <f>IFERROR(__xludf.DUMMYFUNCTION("""COMPUTED_VALUE"""),"SQL")</f>
        <v>SQL</v>
      </c>
    </row>
    <row r="1147">
      <c r="A1147" s="3">
        <v>1146.0</v>
      </c>
      <c r="B1147" s="4" t="str">
        <f>IFERROR(__xludf.DUMMYFUNCTION("SPLIT(IMPORTRANGE!B1147:B11146,"";"",0,1)"),"C#")</f>
        <v>C#</v>
      </c>
    </row>
    <row r="1148">
      <c r="A1148" s="3">
        <v>1147.0</v>
      </c>
      <c r="B1148" s="4" t="str">
        <f>IFERROR(__xludf.DUMMYFUNCTION("SPLIT(IMPORTRANGE!B1148:B11147,"";"",0,1)"),"Swift")</f>
        <v>Swift</v>
      </c>
    </row>
    <row r="1149">
      <c r="A1149" s="3">
        <v>1148.0</v>
      </c>
      <c r="B1149" s="4" t="str">
        <f>IFERROR(__xludf.DUMMYFUNCTION("SPLIT(IMPORTRANGE!B1149:B11148,"";"",0,1)"),"Bash/Shell/PowerShell")</f>
        <v>Bash/Shell/PowerShell</v>
      </c>
      <c r="C1149" s="4" t="str">
        <f>IFERROR(__xludf.DUMMYFUNCTION("""COMPUTED_VALUE"""),"C++")</f>
        <v>C++</v>
      </c>
      <c r="D1149" s="4" t="str">
        <f>IFERROR(__xludf.DUMMYFUNCTION("""COMPUTED_VALUE"""),"C#")</f>
        <v>C#</v>
      </c>
      <c r="E1149" s="4" t="str">
        <f>IFERROR(__xludf.DUMMYFUNCTION("""COMPUTED_VALUE"""),"Dart")</f>
        <v>Dart</v>
      </c>
      <c r="F1149" s="4" t="str">
        <f>IFERROR(__xludf.DUMMYFUNCTION("""COMPUTED_VALUE"""),"HTML/CSS")</f>
        <v>HTML/CSS</v>
      </c>
      <c r="G1149" s="4" t="str">
        <f>IFERROR(__xludf.DUMMYFUNCTION("""COMPUTED_VALUE"""),"Java")</f>
        <v>Java</v>
      </c>
      <c r="H1149" s="4" t="str">
        <f>IFERROR(__xludf.DUMMYFUNCTION("""COMPUTED_VALUE"""),"JavaScript")</f>
        <v>JavaScript</v>
      </c>
      <c r="I1149" s="4" t="str">
        <f>IFERROR(__xludf.DUMMYFUNCTION("""COMPUTED_VALUE"""),"Python")</f>
        <v>Python</v>
      </c>
      <c r="J1149" s="4" t="str">
        <f>IFERROR(__xludf.DUMMYFUNCTION("""COMPUTED_VALUE"""),"R")</f>
        <v>R</v>
      </c>
      <c r="K1149" s="4" t="str">
        <f>IFERROR(__xludf.DUMMYFUNCTION("""COMPUTED_VALUE"""),"SQL")</f>
        <v>SQL</v>
      </c>
      <c r="L1149" s="4" t="str">
        <f>IFERROR(__xludf.DUMMYFUNCTION("""COMPUTED_VALUE"""),"TypeScript")</f>
        <v>TypeScript</v>
      </c>
    </row>
    <row r="1150">
      <c r="A1150" s="3">
        <v>1149.0</v>
      </c>
      <c r="B1150" s="4" t="str">
        <f>IFERROR(__xludf.DUMMYFUNCTION("SPLIT(IMPORTRANGE!B1150:B11149,"";"",0,1)"),"C++")</f>
        <v>C++</v>
      </c>
      <c r="C1150" s="4" t="str">
        <f>IFERROR(__xludf.DUMMYFUNCTION("""COMPUTED_VALUE"""),"Erlang")</f>
        <v>Erlang</v>
      </c>
      <c r="D1150" s="4" t="str">
        <f>IFERROR(__xludf.DUMMYFUNCTION("""COMPUTED_VALUE"""),"Python")</f>
        <v>Python</v>
      </c>
    </row>
    <row r="1151">
      <c r="A1151" s="3">
        <v>1150.0</v>
      </c>
      <c r="B1151" s="4" t="str">
        <f>IFERROR(__xludf.DUMMYFUNCTION("SPLIT(IMPORTRANGE!B1151:B11150,"";"",0,1)"),"HTML/CSS")</f>
        <v>HTML/CSS</v>
      </c>
      <c r="C1151" s="4" t="str">
        <f>IFERROR(__xludf.DUMMYFUNCTION("""COMPUTED_VALUE"""),"Java")</f>
        <v>Java</v>
      </c>
      <c r="D1151" s="4" t="str">
        <f>IFERROR(__xludf.DUMMYFUNCTION("""COMPUTED_VALUE"""),"JavaScript")</f>
        <v>JavaScript</v>
      </c>
      <c r="E1151" s="4" t="str">
        <f>IFERROR(__xludf.DUMMYFUNCTION("""COMPUTED_VALUE"""),"PHP")</f>
        <v>PHP</v>
      </c>
      <c r="F1151" s="4" t="str">
        <f>IFERROR(__xludf.DUMMYFUNCTION("""COMPUTED_VALUE"""),"SQL")</f>
        <v>SQL</v>
      </c>
      <c r="G1151" s="4" t="str">
        <f>IFERROR(__xludf.DUMMYFUNCTION("""COMPUTED_VALUE"""),"TypeScript")</f>
        <v>TypeScript</v>
      </c>
    </row>
    <row r="1152">
      <c r="A1152" s="3">
        <v>1151.0</v>
      </c>
      <c r="B1152" s="4" t="str">
        <f>IFERROR(__xludf.DUMMYFUNCTION("SPLIT(IMPORTRANGE!B1152:B11151,"";"",0,1)"),"JavaScript")</f>
        <v>JavaScript</v>
      </c>
    </row>
    <row r="1153">
      <c r="A1153" s="3">
        <v>1152.0</v>
      </c>
      <c r="B1153" s="4" t="str">
        <f>IFERROR(__xludf.DUMMYFUNCTION("SPLIT(IMPORTRANGE!B1153:B11152,"";"",0,1)"),"Assembly")</f>
        <v>Assembly</v>
      </c>
      <c r="C1153" s="4" t="str">
        <f>IFERROR(__xludf.DUMMYFUNCTION("""COMPUTED_VALUE"""),"C++")</f>
        <v>C++</v>
      </c>
      <c r="D1153" s="4" t="str">
        <f>IFERROR(__xludf.DUMMYFUNCTION("""COMPUTED_VALUE"""),"HTML/CSS")</f>
        <v>HTML/CSS</v>
      </c>
    </row>
    <row r="1154">
      <c r="A1154" s="3">
        <v>1153.0</v>
      </c>
      <c r="B1154" s="4" t="str">
        <f>IFERROR(__xludf.DUMMYFUNCTION("SPLIT(IMPORTRANGE!B1154:B11153,"";"",0,1)"),"Bash/Shell/PowerShell")</f>
        <v>Bash/Shell/PowerShell</v>
      </c>
      <c r="C1154" s="4" t="str">
        <f>IFERROR(__xludf.DUMMYFUNCTION("""COMPUTED_VALUE"""),"C++")</f>
        <v>C++</v>
      </c>
      <c r="D1154" s="4" t="str">
        <f>IFERROR(__xludf.DUMMYFUNCTION("""COMPUTED_VALUE"""),"Java")</f>
        <v>Java</v>
      </c>
      <c r="E1154" s="4" t="str">
        <f>IFERROR(__xludf.DUMMYFUNCTION("""COMPUTED_VALUE"""),"JavaScript")</f>
        <v>JavaScript</v>
      </c>
      <c r="F1154" s="4" t="str">
        <f>IFERROR(__xludf.DUMMYFUNCTION("""COMPUTED_VALUE"""),"Python")</f>
        <v>Python</v>
      </c>
      <c r="G1154" s="4" t="str">
        <f>IFERROR(__xludf.DUMMYFUNCTION("""COMPUTED_VALUE"""),"SQL")</f>
        <v>SQL</v>
      </c>
    </row>
    <row r="1155">
      <c r="A1155" s="3">
        <v>1154.0</v>
      </c>
      <c r="B1155" s="4" t="str">
        <f>IFERROR(__xludf.DUMMYFUNCTION("SPLIT(IMPORTRANGE!B1155:B11154,"";"",0,1)"),"JavaScript")</f>
        <v>JavaScript</v>
      </c>
    </row>
    <row r="1156">
      <c r="A1156" s="3">
        <v>1155.0</v>
      </c>
      <c r="B1156" s="4" t="str">
        <f>IFERROR(__xludf.DUMMYFUNCTION("SPLIT(IMPORTRANGE!B1156:B11155,"";"",0,1)"),"HTML/CSS")</f>
        <v>HTML/CSS</v>
      </c>
      <c r="C1156" s="4" t="str">
        <f>IFERROR(__xludf.DUMMYFUNCTION("""COMPUTED_VALUE"""),"JavaScript")</f>
        <v>JavaScript</v>
      </c>
      <c r="D1156" s="4" t="str">
        <f>IFERROR(__xludf.DUMMYFUNCTION("""COMPUTED_VALUE"""),"PHP")</f>
        <v>PHP</v>
      </c>
    </row>
    <row r="1157">
      <c r="A1157" s="3">
        <v>1156.0</v>
      </c>
      <c r="B1157" s="4" t="str">
        <f>IFERROR(__xludf.DUMMYFUNCTION("SPLIT(IMPORTRANGE!B1157:B11156,"";"",0,1)"),"PHP")</f>
        <v>PHP</v>
      </c>
      <c r="C1157" s="4" t="str">
        <f>IFERROR(__xludf.DUMMYFUNCTION("""COMPUTED_VALUE"""),"Other(s):")</f>
        <v>Other(s):</v>
      </c>
    </row>
    <row r="1158">
      <c r="A1158" s="3">
        <v>1157.0</v>
      </c>
      <c r="B1158" s="4" t="str">
        <f>IFERROR(__xludf.DUMMYFUNCTION("SPLIT(IMPORTRANGE!B1158:B11157,"";"",0,1)"),"C")</f>
        <v>C</v>
      </c>
      <c r="C1158" s="4" t="str">
        <f>IFERROR(__xludf.DUMMYFUNCTION("""COMPUTED_VALUE"""),"HTML/CSS")</f>
        <v>HTML/CSS</v>
      </c>
      <c r="D1158" s="4" t="str">
        <f>IFERROR(__xludf.DUMMYFUNCTION("""COMPUTED_VALUE"""),"Java")</f>
        <v>Java</v>
      </c>
      <c r="E1158" s="4" t="str">
        <f>IFERROR(__xludf.DUMMYFUNCTION("""COMPUTED_VALUE"""),"JavaScript")</f>
        <v>JavaScript</v>
      </c>
      <c r="F1158" s="4" t="str">
        <f>IFERROR(__xludf.DUMMYFUNCTION("""COMPUTED_VALUE"""),"Python")</f>
        <v>Python</v>
      </c>
      <c r="G1158" s="4" t="str">
        <f>IFERROR(__xludf.DUMMYFUNCTION("""COMPUTED_VALUE"""),"SQL")</f>
        <v>SQL</v>
      </c>
      <c r="H1158" s="4" t="str">
        <f>IFERROR(__xludf.DUMMYFUNCTION("""COMPUTED_VALUE"""),"TypeScript")</f>
        <v>TypeScript</v>
      </c>
    </row>
    <row r="1159">
      <c r="A1159" s="3">
        <v>1158.0</v>
      </c>
      <c r="B1159" s="4" t="str">
        <f>IFERROR(__xludf.DUMMYFUNCTION("SPLIT(IMPORTRANGE!B1159:B11158,"";"",0,1)"),"Bash/Shell/PowerShell")</f>
        <v>Bash/Shell/PowerShell</v>
      </c>
      <c r="C1159" s="4" t="str">
        <f>IFERROR(__xludf.DUMMYFUNCTION("""COMPUTED_VALUE"""),"C")</f>
        <v>C</v>
      </c>
      <c r="D1159" s="4" t="str">
        <f>IFERROR(__xludf.DUMMYFUNCTION("""COMPUTED_VALUE"""),"C++")</f>
        <v>C++</v>
      </c>
      <c r="E1159" s="4" t="str">
        <f>IFERROR(__xludf.DUMMYFUNCTION("""COMPUTED_VALUE"""),"C#")</f>
        <v>C#</v>
      </c>
      <c r="F1159" s="4" t="str">
        <f>IFERROR(__xludf.DUMMYFUNCTION("""COMPUTED_VALUE"""),"HTML/CSS")</f>
        <v>HTML/CSS</v>
      </c>
      <c r="G1159" s="4" t="str">
        <f>IFERROR(__xludf.DUMMYFUNCTION("""COMPUTED_VALUE"""),"Java")</f>
        <v>Java</v>
      </c>
      <c r="H1159" s="4" t="str">
        <f>IFERROR(__xludf.DUMMYFUNCTION("""COMPUTED_VALUE"""),"JavaScript")</f>
        <v>JavaScript</v>
      </c>
      <c r="I1159" s="4" t="str">
        <f>IFERROR(__xludf.DUMMYFUNCTION("""COMPUTED_VALUE"""),"PHP")</f>
        <v>PHP</v>
      </c>
      <c r="J1159" s="4" t="str">
        <f>IFERROR(__xludf.DUMMYFUNCTION("""COMPUTED_VALUE"""),"Python")</f>
        <v>Python</v>
      </c>
      <c r="K1159" s="4" t="str">
        <f>IFERROR(__xludf.DUMMYFUNCTION("""COMPUTED_VALUE"""),"SQL")</f>
        <v>SQL</v>
      </c>
    </row>
    <row r="1160">
      <c r="A1160" s="3">
        <v>1159.0</v>
      </c>
      <c r="B1160" s="4" t="str">
        <f>IFERROR(__xludf.DUMMYFUNCTION("SPLIT(IMPORTRANGE!B1160:B11159,"";"",0,1)"),"Bash/Shell/PowerShell")</f>
        <v>Bash/Shell/PowerShell</v>
      </c>
      <c r="C1160" s="4" t="str">
        <f>IFERROR(__xludf.DUMMYFUNCTION("""COMPUTED_VALUE"""),"C")</f>
        <v>C</v>
      </c>
      <c r="D1160" s="4" t="str">
        <f>IFERROR(__xludf.DUMMYFUNCTION("""COMPUTED_VALUE"""),"HTML/CSS")</f>
        <v>HTML/CSS</v>
      </c>
      <c r="E1160" s="4" t="str">
        <f>IFERROR(__xludf.DUMMYFUNCTION("""COMPUTED_VALUE"""),"Java")</f>
        <v>Java</v>
      </c>
      <c r="F1160" s="4" t="str">
        <f>IFERROR(__xludf.DUMMYFUNCTION("""COMPUTED_VALUE"""),"JavaScript")</f>
        <v>JavaScript</v>
      </c>
      <c r="G1160" s="4" t="str">
        <f>IFERROR(__xludf.DUMMYFUNCTION("""COMPUTED_VALUE"""),"PHP")</f>
        <v>PHP</v>
      </c>
      <c r="H1160" s="4" t="str">
        <f>IFERROR(__xludf.DUMMYFUNCTION("""COMPUTED_VALUE"""),"Python")</f>
        <v>Python</v>
      </c>
      <c r="I1160" s="4" t="str">
        <f>IFERROR(__xludf.DUMMYFUNCTION("""COMPUTED_VALUE"""),"SQL")</f>
        <v>SQL</v>
      </c>
    </row>
    <row r="1161">
      <c r="A1161" s="3">
        <v>1160.0</v>
      </c>
      <c r="B1161" s="4" t="str">
        <f>IFERROR(__xludf.DUMMYFUNCTION("SPLIT(IMPORTRANGE!B1161:B11160,"";"",0,1)"),"C#")</f>
        <v>C#</v>
      </c>
      <c r="C1161" s="4" t="str">
        <f>IFERROR(__xludf.DUMMYFUNCTION("""COMPUTED_VALUE"""),"SQL")</f>
        <v>SQL</v>
      </c>
      <c r="D1161" s="4" t="str">
        <f>IFERROR(__xludf.DUMMYFUNCTION("""COMPUTED_VALUE"""),"VBA")</f>
        <v>VBA</v>
      </c>
    </row>
    <row r="1162">
      <c r="A1162" s="3">
        <v>1161.0</v>
      </c>
      <c r="B1162" s="4" t="str">
        <f>IFERROR(__xludf.DUMMYFUNCTION("SPLIT(IMPORTRANGE!B1162:B11161,"";"",0,1)"),"Bash/Shell/PowerShell")</f>
        <v>Bash/Shell/PowerShell</v>
      </c>
      <c r="C1162" s="4" t="str">
        <f>IFERROR(__xludf.DUMMYFUNCTION("""COMPUTED_VALUE"""),"C++")</f>
        <v>C++</v>
      </c>
      <c r="D1162" s="4" t="str">
        <f>IFERROR(__xludf.DUMMYFUNCTION("""COMPUTED_VALUE"""),"HTML/CSS")</f>
        <v>HTML/CSS</v>
      </c>
      <c r="E1162" s="4" t="str">
        <f>IFERROR(__xludf.DUMMYFUNCTION("""COMPUTED_VALUE"""),"Java")</f>
        <v>Java</v>
      </c>
      <c r="F1162" s="4" t="str">
        <f>IFERROR(__xludf.DUMMYFUNCTION("""COMPUTED_VALUE"""),"Python")</f>
        <v>Python</v>
      </c>
    </row>
    <row r="1163">
      <c r="A1163" s="3">
        <v>1162.0</v>
      </c>
      <c r="B1163" s="4" t="str">
        <f>IFERROR(__xludf.DUMMYFUNCTION("SPLIT(IMPORTRANGE!B1163:B11162,"";"",0,1)"),"Java")</f>
        <v>Java</v>
      </c>
      <c r="C1163" s="4" t="str">
        <f>IFERROR(__xludf.DUMMYFUNCTION("""COMPUTED_VALUE"""),"Python")</f>
        <v>Python</v>
      </c>
    </row>
    <row r="1164">
      <c r="A1164" s="3">
        <v>1163.0</v>
      </c>
      <c r="B1164" s="4" t="str">
        <f>IFERROR(__xludf.DUMMYFUNCTION("SPLIT(IMPORTRANGE!B1164:B11163,"";"",0,1)"),"Go")</f>
        <v>Go</v>
      </c>
      <c r="C1164" s="4" t="str">
        <f>IFERROR(__xludf.DUMMYFUNCTION("""COMPUTED_VALUE"""),"HTML/CSS")</f>
        <v>HTML/CSS</v>
      </c>
      <c r="D1164" s="4" t="str">
        <f>IFERROR(__xludf.DUMMYFUNCTION("""COMPUTED_VALUE"""),"Java")</f>
        <v>Java</v>
      </c>
      <c r="E1164" s="4" t="str">
        <f>IFERROR(__xludf.DUMMYFUNCTION("""COMPUTED_VALUE"""),"JavaScript")</f>
        <v>JavaScript</v>
      </c>
      <c r="F1164" s="4" t="str">
        <f>IFERROR(__xludf.DUMMYFUNCTION("""COMPUTED_VALUE"""),"SQL")</f>
        <v>SQL</v>
      </c>
      <c r="G1164" s="4" t="str">
        <f>IFERROR(__xludf.DUMMYFUNCTION("""COMPUTED_VALUE"""),"TypeScript")</f>
        <v>TypeScript</v>
      </c>
    </row>
    <row r="1165">
      <c r="A1165" s="3">
        <v>1164.0</v>
      </c>
      <c r="B1165" s="4" t="str">
        <f>IFERROR(__xludf.DUMMYFUNCTION("SPLIT(IMPORTRANGE!B1165:B11164,"";"",0,1)"),"Assembly")</f>
        <v>Assembly</v>
      </c>
      <c r="C1165" s="4" t="str">
        <f>IFERROR(__xludf.DUMMYFUNCTION("""COMPUTED_VALUE"""),"Bash/Shell/PowerShell")</f>
        <v>Bash/Shell/PowerShell</v>
      </c>
      <c r="D1165" s="4" t="str">
        <f>IFERROR(__xludf.DUMMYFUNCTION("""COMPUTED_VALUE"""),"C")</f>
        <v>C</v>
      </c>
      <c r="E1165" s="4" t="str">
        <f>IFERROR(__xludf.DUMMYFUNCTION("""COMPUTED_VALUE"""),"Clojure")</f>
        <v>Clojure</v>
      </c>
      <c r="F1165" s="4" t="str">
        <f>IFERROR(__xludf.DUMMYFUNCTION("""COMPUTED_VALUE"""),"JavaScript")</f>
        <v>JavaScript</v>
      </c>
      <c r="G1165" s="4" t="str">
        <f>IFERROR(__xludf.DUMMYFUNCTION("""COMPUTED_VALUE"""),"Kotlin")</f>
        <v>Kotlin</v>
      </c>
      <c r="H1165" s="4" t="str">
        <f>IFERROR(__xludf.DUMMYFUNCTION("""COMPUTED_VALUE"""),"Python")</f>
        <v>Python</v>
      </c>
      <c r="I1165" s="4" t="str">
        <f>IFERROR(__xludf.DUMMYFUNCTION("""COMPUTED_VALUE"""),"TypeScript")</f>
        <v>TypeScript</v>
      </c>
    </row>
    <row r="1166">
      <c r="A1166" s="3">
        <v>1165.0</v>
      </c>
      <c r="B1166" s="4" t="str">
        <f>IFERROR(__xludf.DUMMYFUNCTION("SPLIT(IMPORTRANGE!B1166:B11165,"";"",0,1)"),"C++")</f>
        <v>C++</v>
      </c>
      <c r="C1166" s="4" t="str">
        <f>IFERROR(__xludf.DUMMYFUNCTION("""COMPUTED_VALUE"""),"Go")</f>
        <v>Go</v>
      </c>
      <c r="D1166" s="4" t="str">
        <f>IFERROR(__xludf.DUMMYFUNCTION("""COMPUTED_VALUE"""),"HTML/CSS")</f>
        <v>HTML/CSS</v>
      </c>
      <c r="E1166" s="4" t="str">
        <f>IFERROR(__xludf.DUMMYFUNCTION("""COMPUTED_VALUE"""),"JavaScript")</f>
        <v>JavaScript</v>
      </c>
      <c r="F1166" s="4" t="str">
        <f>IFERROR(__xludf.DUMMYFUNCTION("""COMPUTED_VALUE"""),"Ruby")</f>
        <v>Ruby</v>
      </c>
    </row>
    <row r="1167">
      <c r="A1167" s="3">
        <v>1166.0</v>
      </c>
      <c r="B1167" s="4" t="str">
        <f>IFERROR(__xludf.DUMMYFUNCTION("SPLIT(IMPORTRANGE!B1167:B11166,"";"",0,1)"),"HTML/CSS")</f>
        <v>HTML/CSS</v>
      </c>
      <c r="C1167" s="4" t="str">
        <f>IFERROR(__xludf.DUMMYFUNCTION("""COMPUTED_VALUE"""),"Java")</f>
        <v>Java</v>
      </c>
      <c r="D1167" s="4" t="str">
        <f>IFERROR(__xludf.DUMMYFUNCTION("""COMPUTED_VALUE"""),"JavaScript")</f>
        <v>JavaScript</v>
      </c>
      <c r="E1167" s="4" t="str">
        <f>IFERROR(__xludf.DUMMYFUNCTION("""COMPUTED_VALUE"""),"SQL")</f>
        <v>SQL</v>
      </c>
      <c r="F1167" s="4" t="str">
        <f>IFERROR(__xludf.DUMMYFUNCTION("""COMPUTED_VALUE"""),"TypeScript")</f>
        <v>TypeScript</v>
      </c>
    </row>
    <row r="1168">
      <c r="A1168" s="3">
        <v>1167.0</v>
      </c>
      <c r="B1168" s="4" t="str">
        <f>IFERROR(__xludf.DUMMYFUNCTION("SPLIT(IMPORTRANGE!B1168:B11167,"";"",0,1)"),"Bash/Shell/PowerShell")</f>
        <v>Bash/Shell/PowerShell</v>
      </c>
      <c r="C1168" s="4" t="str">
        <f>IFERROR(__xludf.DUMMYFUNCTION("""COMPUTED_VALUE"""),"HTML/CSS")</f>
        <v>HTML/CSS</v>
      </c>
      <c r="D1168" s="4" t="str">
        <f>IFERROR(__xludf.DUMMYFUNCTION("""COMPUTED_VALUE"""),"Java")</f>
        <v>Java</v>
      </c>
      <c r="E1168" s="4" t="str">
        <f>IFERROR(__xludf.DUMMYFUNCTION("""COMPUTED_VALUE"""),"JavaScript")</f>
        <v>JavaScript</v>
      </c>
      <c r="F1168" s="4" t="str">
        <f>IFERROR(__xludf.DUMMYFUNCTION("""COMPUTED_VALUE"""),"Python")</f>
        <v>Python</v>
      </c>
      <c r="G1168" s="4" t="str">
        <f>IFERROR(__xludf.DUMMYFUNCTION("""COMPUTED_VALUE"""),"SQL")</f>
        <v>SQL</v>
      </c>
    </row>
    <row r="1169">
      <c r="A1169" s="3">
        <v>1168.0</v>
      </c>
      <c r="B1169" s="4" t="str">
        <f>IFERROR(__xludf.DUMMYFUNCTION("SPLIT(IMPORTRANGE!B1169:B11168,"";"",0,1)"),"Bash/Shell/PowerShell")</f>
        <v>Bash/Shell/PowerShell</v>
      </c>
      <c r="C1169" s="4" t="str">
        <f>IFERROR(__xludf.DUMMYFUNCTION("""COMPUTED_VALUE"""),"HTML/CSS")</f>
        <v>HTML/CSS</v>
      </c>
      <c r="D1169" s="4" t="str">
        <f>IFERROR(__xludf.DUMMYFUNCTION("""COMPUTED_VALUE"""),"JavaScript")</f>
        <v>JavaScript</v>
      </c>
      <c r="E1169" s="4" t="str">
        <f>IFERROR(__xludf.DUMMYFUNCTION("""COMPUTED_VALUE"""),"PHP")</f>
        <v>PHP</v>
      </c>
      <c r="F1169" s="4" t="str">
        <f>IFERROR(__xludf.DUMMYFUNCTION("""COMPUTED_VALUE"""),"SQL")</f>
        <v>SQL</v>
      </c>
      <c r="G1169" s="4" t="str">
        <f>IFERROR(__xludf.DUMMYFUNCTION("""COMPUTED_VALUE"""),"TypeScript")</f>
        <v>TypeScript</v>
      </c>
    </row>
    <row r="1170">
      <c r="A1170" s="3">
        <v>1169.0</v>
      </c>
      <c r="B1170" s="4" t="str">
        <f>IFERROR(__xludf.DUMMYFUNCTION("SPLIT(IMPORTRANGE!B1170:B11169,"";"",0,1)"),"Go")</f>
        <v>Go</v>
      </c>
      <c r="C1170" s="4" t="str">
        <f>IFERROR(__xludf.DUMMYFUNCTION("""COMPUTED_VALUE"""),"HTML/CSS")</f>
        <v>HTML/CSS</v>
      </c>
      <c r="D1170" s="4" t="str">
        <f>IFERROR(__xludf.DUMMYFUNCTION("""COMPUTED_VALUE"""),"JavaScript")</f>
        <v>JavaScript</v>
      </c>
      <c r="E1170" s="4" t="str">
        <f>IFERROR(__xludf.DUMMYFUNCTION("""COMPUTED_VALUE"""),"Python")</f>
        <v>Python</v>
      </c>
      <c r="F1170" s="4" t="str">
        <f>IFERROR(__xludf.DUMMYFUNCTION("""COMPUTED_VALUE"""),"R")</f>
        <v>R</v>
      </c>
    </row>
    <row r="1171">
      <c r="A1171" s="3">
        <v>1170.0</v>
      </c>
      <c r="B1171" s="4" t="str">
        <f>IFERROR(__xludf.DUMMYFUNCTION("SPLIT(IMPORTRANGE!B1171:B11170,"";"",0,1)"),"HTML/CSS")</f>
        <v>HTML/CSS</v>
      </c>
      <c r="C1171" s="4" t="str">
        <f>IFERROR(__xludf.DUMMYFUNCTION("""COMPUTED_VALUE"""),"JavaScript")</f>
        <v>JavaScript</v>
      </c>
      <c r="D1171" s="4" t="str">
        <f>IFERROR(__xludf.DUMMYFUNCTION("""COMPUTED_VALUE"""),"PHP")</f>
        <v>PHP</v>
      </c>
    </row>
    <row r="1172">
      <c r="A1172" s="3">
        <v>1171.0</v>
      </c>
      <c r="B1172" s="4" t="str">
        <f>IFERROR(__xludf.DUMMYFUNCTION("SPLIT(IMPORTRANGE!B1172:B11171,"";"",0,1)"),"Bash/Shell/PowerShell")</f>
        <v>Bash/Shell/PowerShell</v>
      </c>
      <c r="C1172" s="4" t="str">
        <f>IFERROR(__xludf.DUMMYFUNCTION("""COMPUTED_VALUE"""),"C++")</f>
        <v>C++</v>
      </c>
      <c r="D1172" s="4" t="str">
        <f>IFERROR(__xludf.DUMMYFUNCTION("""COMPUTED_VALUE"""),"Python")</f>
        <v>Python</v>
      </c>
    </row>
    <row r="1173">
      <c r="A1173" s="3">
        <v>1172.0</v>
      </c>
      <c r="B1173" s="4" t="str">
        <f>IFERROR(__xludf.DUMMYFUNCTION("SPLIT(IMPORTRANGE!B1173:B11172,"";"",0,1)"),"C#")</f>
        <v>C#</v>
      </c>
      <c r="C1173" s="4" t="str">
        <f>IFERROR(__xludf.DUMMYFUNCTION("""COMPUTED_VALUE"""),"HTML/CSS")</f>
        <v>HTML/CSS</v>
      </c>
      <c r="D1173" s="4" t="str">
        <f>IFERROR(__xludf.DUMMYFUNCTION("""COMPUTED_VALUE"""),"Java")</f>
        <v>Java</v>
      </c>
      <c r="E1173" s="4" t="str">
        <f>IFERROR(__xludf.DUMMYFUNCTION("""COMPUTED_VALUE"""),"JavaScript")</f>
        <v>JavaScript</v>
      </c>
      <c r="F1173" s="4" t="str">
        <f>IFERROR(__xludf.DUMMYFUNCTION("""COMPUTED_VALUE"""),"TypeScript")</f>
        <v>TypeScript</v>
      </c>
    </row>
    <row r="1174">
      <c r="A1174" s="3">
        <v>1173.0</v>
      </c>
      <c r="B1174" s="4" t="str">
        <f>IFERROR(__xludf.DUMMYFUNCTION("SPLIT(IMPORTRANGE!B1174:B11173,"";"",0,1)"),"C++")</f>
        <v>C++</v>
      </c>
      <c r="C1174" s="4" t="str">
        <f>IFERROR(__xludf.DUMMYFUNCTION("""COMPUTED_VALUE"""),"C#")</f>
        <v>C#</v>
      </c>
      <c r="D1174" s="4" t="str">
        <f>IFERROR(__xludf.DUMMYFUNCTION("""COMPUTED_VALUE"""),"HTML/CSS")</f>
        <v>HTML/CSS</v>
      </c>
      <c r="E1174" s="4" t="str">
        <f>IFERROR(__xludf.DUMMYFUNCTION("""COMPUTED_VALUE"""),"Java")</f>
        <v>Java</v>
      </c>
      <c r="F1174" s="4" t="str">
        <f>IFERROR(__xludf.DUMMYFUNCTION("""COMPUTED_VALUE"""),"SQL")</f>
        <v>SQL</v>
      </c>
      <c r="G1174" s="4" t="str">
        <f>IFERROR(__xludf.DUMMYFUNCTION("""COMPUTED_VALUE"""),"WebAssembly")</f>
        <v>WebAssembly</v>
      </c>
    </row>
    <row r="1175">
      <c r="A1175" s="3">
        <v>1174.0</v>
      </c>
      <c r="B1175" s="4" t="str">
        <f>IFERROR(__xludf.DUMMYFUNCTION("SPLIT(IMPORTRANGE!B1175:B11174,"";"",0,1)"),"C#")</f>
        <v>C#</v>
      </c>
      <c r="C1175" s="4" t="str">
        <f>IFERROR(__xludf.DUMMYFUNCTION("""COMPUTED_VALUE"""),"HTML/CSS")</f>
        <v>HTML/CSS</v>
      </c>
      <c r="D1175" s="4" t="str">
        <f>IFERROR(__xludf.DUMMYFUNCTION("""COMPUTED_VALUE"""),"Java")</f>
        <v>Java</v>
      </c>
      <c r="E1175" s="4" t="str">
        <f>IFERROR(__xludf.DUMMYFUNCTION("""COMPUTED_VALUE"""),"JavaScript")</f>
        <v>JavaScript</v>
      </c>
      <c r="F1175" s="4" t="str">
        <f>IFERROR(__xludf.DUMMYFUNCTION("""COMPUTED_VALUE"""),"Python")</f>
        <v>Python</v>
      </c>
    </row>
    <row r="1176">
      <c r="A1176" s="3">
        <v>1175.0</v>
      </c>
      <c r="B1176" s="4" t="str">
        <f>IFERROR(__xludf.DUMMYFUNCTION("SPLIT(IMPORTRANGE!B1176:B11175,"";"",0,1)"),"Bash/Shell/PowerShell")</f>
        <v>Bash/Shell/PowerShell</v>
      </c>
      <c r="C1176" s="4" t="str">
        <f>IFERROR(__xludf.DUMMYFUNCTION("""COMPUTED_VALUE"""),"Java")</f>
        <v>Java</v>
      </c>
      <c r="D1176" s="4" t="str">
        <f>IFERROR(__xludf.DUMMYFUNCTION("""COMPUTED_VALUE"""),"SQL")</f>
        <v>SQL</v>
      </c>
    </row>
    <row r="1177">
      <c r="A1177" s="3">
        <v>1176.0</v>
      </c>
      <c r="B1177" s="4" t="str">
        <f>IFERROR(__xludf.DUMMYFUNCTION("SPLIT(IMPORTRANGE!B1177:B11176,"";"",0,1)"),"Bash/Shell/PowerShell")</f>
        <v>Bash/Shell/PowerShell</v>
      </c>
      <c r="C1177" s="4" t="str">
        <f>IFERROR(__xludf.DUMMYFUNCTION("""COMPUTED_VALUE"""),"Elixir")</f>
        <v>Elixir</v>
      </c>
      <c r="D1177" s="4" t="str">
        <f>IFERROR(__xludf.DUMMYFUNCTION("""COMPUTED_VALUE"""),"Go")</f>
        <v>Go</v>
      </c>
      <c r="E1177" s="4" t="str">
        <f>IFERROR(__xludf.DUMMYFUNCTION("""COMPUTED_VALUE"""),"HTML/CSS")</f>
        <v>HTML/CSS</v>
      </c>
      <c r="F1177" s="4" t="str">
        <f>IFERROR(__xludf.DUMMYFUNCTION("""COMPUTED_VALUE"""),"Java")</f>
        <v>Java</v>
      </c>
      <c r="G1177" s="4" t="str">
        <f>IFERROR(__xludf.DUMMYFUNCTION("""COMPUTED_VALUE"""),"JavaScript")</f>
        <v>JavaScript</v>
      </c>
      <c r="H1177" s="4" t="str">
        <f>IFERROR(__xludf.DUMMYFUNCTION("""COMPUTED_VALUE"""),"Python")</f>
        <v>Python</v>
      </c>
    </row>
    <row r="1178">
      <c r="A1178" s="3">
        <v>1177.0</v>
      </c>
      <c r="B1178" s="4" t="str">
        <f>IFERROR(__xludf.DUMMYFUNCTION("SPLIT(IMPORTRANGE!B1178:B11177,"";"",0,1)"),"Bash/Shell/PowerShell")</f>
        <v>Bash/Shell/PowerShell</v>
      </c>
      <c r="C1178" s="4" t="str">
        <f>IFERROR(__xludf.DUMMYFUNCTION("""COMPUTED_VALUE"""),"Erlang")</f>
        <v>Erlang</v>
      </c>
      <c r="D1178" s="4" t="str">
        <f>IFERROR(__xludf.DUMMYFUNCTION("""COMPUTED_VALUE"""),"JavaScript")</f>
        <v>JavaScript</v>
      </c>
      <c r="E1178" s="4" t="str">
        <f>IFERROR(__xludf.DUMMYFUNCTION("""COMPUTED_VALUE"""),"R")</f>
        <v>R</v>
      </c>
      <c r="F1178" s="4" t="str">
        <f>IFERROR(__xludf.DUMMYFUNCTION("""COMPUTED_VALUE"""),"Ruby")</f>
        <v>Ruby</v>
      </c>
    </row>
    <row r="1179">
      <c r="A1179" s="3">
        <v>1178.0</v>
      </c>
      <c r="B1179" s="4" t="str">
        <f>IFERROR(__xludf.DUMMYFUNCTION("SPLIT(IMPORTRANGE!B1179:B11178,"";"",0,1)"),"C#")</f>
        <v>C#</v>
      </c>
      <c r="C1179" s="4" t="str">
        <f>IFERROR(__xludf.DUMMYFUNCTION("""COMPUTED_VALUE"""),"Other(s):")</f>
        <v>Other(s):</v>
      </c>
    </row>
    <row r="1180">
      <c r="A1180" s="3">
        <v>1179.0</v>
      </c>
      <c r="B1180" s="4" t="str">
        <f>IFERROR(__xludf.DUMMYFUNCTION("SPLIT(IMPORTRANGE!B1180:B11179,"";"",0,1)"),"C")</f>
        <v>C</v>
      </c>
      <c r="C1180" s="4" t="str">
        <f>IFERROR(__xludf.DUMMYFUNCTION("""COMPUTED_VALUE"""),"C++")</f>
        <v>C++</v>
      </c>
      <c r="D1180" s="4" t="str">
        <f>IFERROR(__xludf.DUMMYFUNCTION("""COMPUTED_VALUE"""),"SQL")</f>
        <v>SQL</v>
      </c>
    </row>
    <row r="1181">
      <c r="A1181" s="3">
        <v>1180.0</v>
      </c>
      <c r="B1181" s="4" t="str">
        <f>IFERROR(__xludf.DUMMYFUNCTION("SPLIT(IMPORTRANGE!B1181:B11180,"";"",0,1)"),"Bash/Shell/PowerShell")</f>
        <v>Bash/Shell/PowerShell</v>
      </c>
      <c r="C1181" s="4" t="str">
        <f>IFERROR(__xludf.DUMMYFUNCTION("""COMPUTED_VALUE"""),"Go")</f>
        <v>Go</v>
      </c>
      <c r="D1181" s="4" t="str">
        <f>IFERROR(__xludf.DUMMYFUNCTION("""COMPUTED_VALUE"""),"HTML/CSS")</f>
        <v>HTML/CSS</v>
      </c>
      <c r="E1181" s="4" t="str">
        <f>IFERROR(__xludf.DUMMYFUNCTION("""COMPUTED_VALUE"""),"Java")</f>
        <v>Java</v>
      </c>
      <c r="F1181" s="4" t="str">
        <f>IFERROR(__xludf.DUMMYFUNCTION("""COMPUTED_VALUE"""),"JavaScript")</f>
        <v>JavaScript</v>
      </c>
      <c r="G1181" s="4" t="str">
        <f>IFERROR(__xludf.DUMMYFUNCTION("""COMPUTED_VALUE"""),"PHP")</f>
        <v>PHP</v>
      </c>
      <c r="H1181" s="4" t="str">
        <f>IFERROR(__xludf.DUMMYFUNCTION("""COMPUTED_VALUE"""),"Python")</f>
        <v>Python</v>
      </c>
      <c r="I1181" s="4" t="str">
        <f>IFERROR(__xludf.DUMMYFUNCTION("""COMPUTED_VALUE"""),"Rust")</f>
        <v>Rust</v>
      </c>
    </row>
    <row r="1182">
      <c r="A1182" s="3">
        <v>1181.0</v>
      </c>
      <c r="B1182" s="4" t="str">
        <f>IFERROR(__xludf.DUMMYFUNCTION("SPLIT(IMPORTRANGE!B1182:B11181,"";"",0,1)"),"C++")</f>
        <v>C++</v>
      </c>
      <c r="C1182" s="4" t="str">
        <f>IFERROR(__xludf.DUMMYFUNCTION("""COMPUTED_VALUE"""),"C#")</f>
        <v>C#</v>
      </c>
    </row>
    <row r="1183">
      <c r="A1183" s="3">
        <v>1182.0</v>
      </c>
      <c r="B1183" s="4" t="str">
        <f>IFERROR(__xludf.DUMMYFUNCTION("SPLIT(IMPORTRANGE!B1183:B11182,"";"",0,1)"),"C++")</f>
        <v>C++</v>
      </c>
      <c r="C1183" s="4" t="str">
        <f>IFERROR(__xludf.DUMMYFUNCTION("""COMPUTED_VALUE"""),"HTML/CSS")</f>
        <v>HTML/CSS</v>
      </c>
      <c r="D1183" s="4" t="str">
        <f>IFERROR(__xludf.DUMMYFUNCTION("""COMPUTED_VALUE"""),"Java")</f>
        <v>Java</v>
      </c>
      <c r="E1183" s="4" t="str">
        <f>IFERROR(__xludf.DUMMYFUNCTION("""COMPUTED_VALUE"""),"JavaScript")</f>
        <v>JavaScript</v>
      </c>
      <c r="F1183" s="4" t="str">
        <f>IFERROR(__xludf.DUMMYFUNCTION("""COMPUTED_VALUE"""),"PHP")</f>
        <v>PHP</v>
      </c>
      <c r="G1183" s="4" t="str">
        <f>IFERROR(__xludf.DUMMYFUNCTION("""COMPUTED_VALUE"""),"Python")</f>
        <v>Python</v>
      </c>
      <c r="H1183" s="4" t="str">
        <f>IFERROR(__xludf.DUMMYFUNCTION("""COMPUTED_VALUE"""),"Ruby")</f>
        <v>Ruby</v>
      </c>
      <c r="I1183" s="4" t="str">
        <f>IFERROR(__xludf.DUMMYFUNCTION("""COMPUTED_VALUE"""),"SQL")</f>
        <v>SQL</v>
      </c>
    </row>
    <row r="1184">
      <c r="A1184" s="3">
        <v>1183.0</v>
      </c>
      <c r="B1184" s="4" t="str">
        <f>IFERROR(__xludf.DUMMYFUNCTION("SPLIT(IMPORTRANGE!B1184:B11183,"";"",0,1)"),"Bash/Shell/PowerShell")</f>
        <v>Bash/Shell/PowerShell</v>
      </c>
      <c r="C1184" s="4" t="str">
        <f>IFERROR(__xludf.DUMMYFUNCTION("""COMPUTED_VALUE"""),"Python")</f>
        <v>Python</v>
      </c>
      <c r="D1184" s="4" t="str">
        <f>IFERROR(__xludf.DUMMYFUNCTION("""COMPUTED_VALUE"""),"SQL")</f>
        <v>SQL</v>
      </c>
    </row>
    <row r="1185">
      <c r="A1185" s="3">
        <v>1184.0</v>
      </c>
      <c r="B1185" s="4" t="str">
        <f>IFERROR(__xludf.DUMMYFUNCTION("SPLIT(IMPORTRANGE!B1185:B11184,"";"",0,1)"),"HTML/CSS")</f>
        <v>HTML/CSS</v>
      </c>
      <c r="C1185" s="4" t="str">
        <f>IFERROR(__xludf.DUMMYFUNCTION("""COMPUTED_VALUE"""),"JavaScript")</f>
        <v>JavaScript</v>
      </c>
      <c r="D1185" s="4" t="str">
        <f>IFERROR(__xludf.DUMMYFUNCTION("""COMPUTED_VALUE"""),"PHP")</f>
        <v>PHP</v>
      </c>
      <c r="E1185" s="4" t="str">
        <f>IFERROR(__xludf.DUMMYFUNCTION("""COMPUTED_VALUE"""),"Python")</f>
        <v>Python</v>
      </c>
      <c r="F1185" s="4" t="str">
        <f>IFERROR(__xludf.DUMMYFUNCTION("""COMPUTED_VALUE"""),"SQL")</f>
        <v>SQL</v>
      </c>
    </row>
    <row r="1186">
      <c r="A1186" s="3">
        <v>1185.0</v>
      </c>
      <c r="B1186" s="4" t="str">
        <f>IFERROR(__xludf.DUMMYFUNCTION("SPLIT(IMPORTRANGE!B1186:B11185,"";"",0,1)"),"HTML/CSS")</f>
        <v>HTML/CSS</v>
      </c>
      <c r="C1186" s="4" t="str">
        <f>IFERROR(__xludf.DUMMYFUNCTION("""COMPUTED_VALUE"""),"JavaScript")</f>
        <v>JavaScript</v>
      </c>
    </row>
    <row r="1187">
      <c r="A1187" s="3">
        <v>1186.0</v>
      </c>
      <c r="B1187" s="4" t="str">
        <f>IFERROR(__xludf.DUMMYFUNCTION("SPLIT(IMPORTRANGE!B1187:B11186,"";"",0,1)"),"Bash/Shell/PowerShell")</f>
        <v>Bash/Shell/PowerShell</v>
      </c>
      <c r="C1187" s="4" t="str">
        <f>IFERROR(__xludf.DUMMYFUNCTION("""COMPUTED_VALUE"""),"C#")</f>
        <v>C#</v>
      </c>
      <c r="D1187" s="4" t="str">
        <f>IFERROR(__xludf.DUMMYFUNCTION("""COMPUTED_VALUE"""),"Python")</f>
        <v>Python</v>
      </c>
    </row>
    <row r="1188">
      <c r="A1188" s="3">
        <v>1187.0</v>
      </c>
      <c r="B1188" s="4" t="str">
        <f>IFERROR(__xludf.DUMMYFUNCTION("SPLIT(IMPORTRANGE!B1188:B11187,"";"",0,1)"),"Java")</f>
        <v>Java</v>
      </c>
      <c r="C1188" s="4" t="str">
        <f>IFERROR(__xludf.DUMMYFUNCTION("""COMPUTED_VALUE"""),"R")</f>
        <v>R</v>
      </c>
    </row>
    <row r="1189">
      <c r="A1189" s="3">
        <v>1188.0</v>
      </c>
      <c r="B1189" s="4" t="str">
        <f>IFERROR(__xludf.DUMMYFUNCTION("SPLIT(IMPORTRANGE!B1189:B11188,"";"",0,1)"),"Bash/Shell/PowerShell")</f>
        <v>Bash/Shell/PowerShell</v>
      </c>
      <c r="C1189" s="4" t="str">
        <f>IFERROR(__xludf.DUMMYFUNCTION("""COMPUTED_VALUE"""),"C")</f>
        <v>C</v>
      </c>
      <c r="D1189" s="4" t="str">
        <f>IFERROR(__xludf.DUMMYFUNCTION("""COMPUTED_VALUE"""),"C#")</f>
        <v>C#</v>
      </c>
      <c r="E1189" s="4" t="str">
        <f>IFERROR(__xludf.DUMMYFUNCTION("""COMPUTED_VALUE"""),"HTML/CSS")</f>
        <v>HTML/CSS</v>
      </c>
      <c r="F1189" s="4" t="str">
        <f>IFERROR(__xludf.DUMMYFUNCTION("""COMPUTED_VALUE"""),"Java")</f>
        <v>Java</v>
      </c>
      <c r="G1189" s="4" t="str">
        <f>IFERROR(__xludf.DUMMYFUNCTION("""COMPUTED_VALUE"""),"JavaScript")</f>
        <v>JavaScript</v>
      </c>
      <c r="H1189" s="4" t="str">
        <f>IFERROR(__xludf.DUMMYFUNCTION("""COMPUTED_VALUE"""),"SQL")</f>
        <v>SQL</v>
      </c>
      <c r="I1189" s="4" t="str">
        <f>IFERROR(__xludf.DUMMYFUNCTION("""COMPUTED_VALUE"""),"TypeScript")</f>
        <v>TypeScript</v>
      </c>
      <c r="J1189" s="4" t="str">
        <f>IFERROR(__xludf.DUMMYFUNCTION("""COMPUTED_VALUE"""),"VBA")</f>
        <v>VBA</v>
      </c>
    </row>
    <row r="1190">
      <c r="A1190" s="3">
        <v>1189.0</v>
      </c>
      <c r="B1190" s="4" t="str">
        <f>IFERROR(__xludf.DUMMYFUNCTION("SPLIT(IMPORTRANGE!B1190:B11189,"";"",0,1)"),"C")</f>
        <v>C</v>
      </c>
      <c r="C1190" s="4" t="str">
        <f>IFERROR(__xludf.DUMMYFUNCTION("""COMPUTED_VALUE"""),"C++")</f>
        <v>C++</v>
      </c>
      <c r="D1190" s="4" t="str">
        <f>IFERROR(__xludf.DUMMYFUNCTION("""COMPUTED_VALUE"""),"HTML/CSS")</f>
        <v>HTML/CSS</v>
      </c>
      <c r="E1190" s="4" t="str">
        <f>IFERROR(__xludf.DUMMYFUNCTION("""COMPUTED_VALUE"""),"Java")</f>
        <v>Java</v>
      </c>
      <c r="F1190" s="4" t="str">
        <f>IFERROR(__xludf.DUMMYFUNCTION("""COMPUTED_VALUE"""),"JavaScript")</f>
        <v>JavaScript</v>
      </c>
      <c r="G1190" s="4" t="str">
        <f>IFERROR(__xludf.DUMMYFUNCTION("""COMPUTED_VALUE"""),"SQL")</f>
        <v>SQL</v>
      </c>
    </row>
    <row r="1191">
      <c r="A1191" s="3">
        <v>1190.0</v>
      </c>
      <c r="B1191" s="4" t="str">
        <f>IFERROR(__xludf.DUMMYFUNCTION("SPLIT(IMPORTRANGE!B1191:B11190,"";"",0,1)"),"Bash/Shell/PowerShell")</f>
        <v>Bash/Shell/PowerShell</v>
      </c>
      <c r="C1191" s="4" t="str">
        <f>IFERROR(__xludf.DUMMYFUNCTION("""COMPUTED_VALUE"""),"Go")</f>
        <v>Go</v>
      </c>
      <c r="D1191" s="4" t="str">
        <f>IFERROR(__xludf.DUMMYFUNCTION("""COMPUTED_VALUE"""),"HTML/CSS")</f>
        <v>HTML/CSS</v>
      </c>
      <c r="E1191" s="4" t="str">
        <f>IFERROR(__xludf.DUMMYFUNCTION("""COMPUTED_VALUE"""),"JavaScript")</f>
        <v>JavaScript</v>
      </c>
      <c r="F1191" s="4" t="str">
        <f>IFERROR(__xludf.DUMMYFUNCTION("""COMPUTED_VALUE"""),"PHP")</f>
        <v>PHP</v>
      </c>
      <c r="G1191" s="4" t="str">
        <f>IFERROR(__xludf.DUMMYFUNCTION("""COMPUTED_VALUE"""),"Python")</f>
        <v>Python</v>
      </c>
      <c r="H1191" s="4" t="str">
        <f>IFERROR(__xludf.DUMMYFUNCTION("""COMPUTED_VALUE"""),"SQL")</f>
        <v>SQL</v>
      </c>
    </row>
    <row r="1192">
      <c r="A1192" s="3">
        <v>1191.0</v>
      </c>
      <c r="B1192" s="4" t="str">
        <f>IFERROR(__xludf.DUMMYFUNCTION("SPLIT(IMPORTRANGE!B1192:B11191,"";"",0,1)"),"Bash/Shell/PowerShell")</f>
        <v>Bash/Shell/PowerShell</v>
      </c>
      <c r="C1192" s="4" t="str">
        <f>IFERROR(__xludf.DUMMYFUNCTION("""COMPUTED_VALUE"""),"HTML/CSS")</f>
        <v>HTML/CSS</v>
      </c>
      <c r="D1192" s="4" t="str">
        <f>IFERROR(__xludf.DUMMYFUNCTION("""COMPUTED_VALUE"""),"Python")</f>
        <v>Python</v>
      </c>
      <c r="E1192" s="4" t="str">
        <f>IFERROR(__xludf.DUMMYFUNCTION("""COMPUTED_VALUE"""),"R")</f>
        <v>R</v>
      </c>
      <c r="F1192" s="4" t="str">
        <f>IFERROR(__xludf.DUMMYFUNCTION("""COMPUTED_VALUE"""),"SQL")</f>
        <v>SQL</v>
      </c>
    </row>
    <row r="1193">
      <c r="A1193" s="3">
        <v>1192.0</v>
      </c>
      <c r="B1193" s="4" t="str">
        <f>IFERROR(__xludf.DUMMYFUNCTION("SPLIT(IMPORTRANGE!B1193:B11192,"";"",0,1)"),"Bash/Shell/PowerShell")</f>
        <v>Bash/Shell/PowerShell</v>
      </c>
      <c r="C1193" s="4" t="str">
        <f>IFERROR(__xludf.DUMMYFUNCTION("""COMPUTED_VALUE"""),"C++")</f>
        <v>C++</v>
      </c>
      <c r="D1193" s="4" t="str">
        <f>IFERROR(__xludf.DUMMYFUNCTION("""COMPUTED_VALUE"""),"JavaScript")</f>
        <v>JavaScript</v>
      </c>
      <c r="E1193" s="4" t="str">
        <f>IFERROR(__xludf.DUMMYFUNCTION("""COMPUTED_VALUE"""),"Python")</f>
        <v>Python</v>
      </c>
      <c r="F1193" s="4" t="str">
        <f>IFERROR(__xludf.DUMMYFUNCTION("""COMPUTED_VALUE"""),"R")</f>
        <v>R</v>
      </c>
      <c r="G1193" s="4" t="str">
        <f>IFERROR(__xludf.DUMMYFUNCTION("""COMPUTED_VALUE"""),"SQL")</f>
        <v>SQL</v>
      </c>
      <c r="H1193" s="4" t="str">
        <f>IFERROR(__xludf.DUMMYFUNCTION("""COMPUTED_VALUE"""),"VBA")</f>
        <v>VBA</v>
      </c>
      <c r="I1193" s="4" t="str">
        <f>IFERROR(__xludf.DUMMYFUNCTION("""COMPUTED_VALUE"""),"Other(s):")</f>
        <v>Other(s):</v>
      </c>
    </row>
    <row r="1194">
      <c r="A1194" s="3">
        <v>1193.0</v>
      </c>
      <c r="B1194" s="4" t="str">
        <f>IFERROR(__xludf.DUMMYFUNCTION("SPLIT(IMPORTRANGE!B1194:B11193,"";"",0,1)"),"Go")</f>
        <v>Go</v>
      </c>
      <c r="C1194" s="4" t="str">
        <f>IFERROR(__xludf.DUMMYFUNCTION("""COMPUTED_VALUE"""),"Python")</f>
        <v>Python</v>
      </c>
      <c r="D1194" s="4" t="str">
        <f>IFERROR(__xludf.DUMMYFUNCTION("""COMPUTED_VALUE"""),"Ruby")</f>
        <v>Ruby</v>
      </c>
      <c r="E1194" s="4" t="str">
        <f>IFERROR(__xludf.DUMMYFUNCTION("""COMPUTED_VALUE"""),"SQL")</f>
        <v>SQL</v>
      </c>
    </row>
    <row r="1195">
      <c r="A1195" s="3">
        <v>1194.0</v>
      </c>
      <c r="B1195" s="4" t="str">
        <f>IFERROR(__xludf.DUMMYFUNCTION("SPLIT(IMPORTRANGE!B1195:B11194,"";"",0,1)"),"Bash/Shell/PowerShell")</f>
        <v>Bash/Shell/PowerShell</v>
      </c>
      <c r="C1195" s="4" t="str">
        <f>IFERROR(__xludf.DUMMYFUNCTION("""COMPUTED_VALUE"""),"C")</f>
        <v>C</v>
      </c>
      <c r="D1195" s="4" t="str">
        <f>IFERROR(__xludf.DUMMYFUNCTION("""COMPUTED_VALUE"""),"C++")</f>
        <v>C++</v>
      </c>
      <c r="E1195" s="4" t="str">
        <f>IFERROR(__xludf.DUMMYFUNCTION("""COMPUTED_VALUE"""),"C#")</f>
        <v>C#</v>
      </c>
      <c r="F1195" s="4" t="str">
        <f>IFERROR(__xludf.DUMMYFUNCTION("""COMPUTED_VALUE"""),"HTML/CSS")</f>
        <v>HTML/CSS</v>
      </c>
      <c r="G1195" s="4" t="str">
        <f>IFERROR(__xludf.DUMMYFUNCTION("""COMPUTED_VALUE"""),"Java")</f>
        <v>Java</v>
      </c>
      <c r="H1195" s="4" t="str">
        <f>IFERROR(__xludf.DUMMYFUNCTION("""COMPUTED_VALUE"""),"JavaScript")</f>
        <v>JavaScript</v>
      </c>
      <c r="I1195" s="4" t="str">
        <f>IFERROR(__xludf.DUMMYFUNCTION("""COMPUTED_VALUE"""),"Kotlin")</f>
        <v>Kotlin</v>
      </c>
      <c r="J1195" s="4" t="str">
        <f>IFERROR(__xludf.DUMMYFUNCTION("""COMPUTED_VALUE"""),"Objective-C")</f>
        <v>Objective-C</v>
      </c>
      <c r="K1195" s="4" t="str">
        <f>IFERROR(__xludf.DUMMYFUNCTION("""COMPUTED_VALUE"""),"Ruby")</f>
        <v>Ruby</v>
      </c>
      <c r="L1195" s="4" t="str">
        <f>IFERROR(__xludf.DUMMYFUNCTION("""COMPUTED_VALUE"""),"Swift")</f>
        <v>Swift</v>
      </c>
    </row>
    <row r="1196">
      <c r="A1196" s="3">
        <v>1195.0</v>
      </c>
      <c r="B1196" s="4" t="str">
        <f>IFERROR(__xludf.DUMMYFUNCTION("SPLIT(IMPORTRANGE!B1196:B11195,"";"",0,1)"),"Assembly")</f>
        <v>Assembly</v>
      </c>
      <c r="C1196" s="4" t="str">
        <f>IFERROR(__xludf.DUMMYFUNCTION("""COMPUTED_VALUE"""),"C")</f>
        <v>C</v>
      </c>
      <c r="D1196" s="4" t="str">
        <f>IFERROR(__xludf.DUMMYFUNCTION("""COMPUTED_VALUE"""),"C++")</f>
        <v>C++</v>
      </c>
      <c r="E1196" s="4" t="str">
        <f>IFERROR(__xludf.DUMMYFUNCTION("""COMPUTED_VALUE"""),"C#")</f>
        <v>C#</v>
      </c>
      <c r="F1196" s="4" t="str">
        <f>IFERROR(__xludf.DUMMYFUNCTION("""COMPUTED_VALUE"""),"HTML/CSS")</f>
        <v>HTML/CSS</v>
      </c>
      <c r="G1196" s="4" t="str">
        <f>IFERROR(__xludf.DUMMYFUNCTION("""COMPUTED_VALUE"""),"Java")</f>
        <v>Java</v>
      </c>
      <c r="H1196" s="4" t="str">
        <f>IFERROR(__xludf.DUMMYFUNCTION("""COMPUTED_VALUE"""),"JavaScript")</f>
        <v>JavaScript</v>
      </c>
      <c r="I1196" s="4" t="str">
        <f>IFERROR(__xludf.DUMMYFUNCTION("""COMPUTED_VALUE"""),"Python")</f>
        <v>Python</v>
      </c>
      <c r="J1196" s="4" t="str">
        <f>IFERROR(__xludf.DUMMYFUNCTION("""COMPUTED_VALUE"""),"SQL")</f>
        <v>SQL</v>
      </c>
    </row>
    <row r="1197">
      <c r="A1197" s="3">
        <v>1196.0</v>
      </c>
      <c r="B1197" s="4" t="str">
        <f>IFERROR(__xludf.DUMMYFUNCTION("SPLIT(IMPORTRANGE!B1197:B11196,"";"",0,1)"),"C#")</f>
        <v>C#</v>
      </c>
      <c r="C1197" s="4" t="str">
        <f>IFERROR(__xludf.DUMMYFUNCTION("""COMPUTED_VALUE"""),"HTML/CSS")</f>
        <v>HTML/CSS</v>
      </c>
      <c r="D1197" s="4" t="str">
        <f>IFERROR(__xludf.DUMMYFUNCTION("""COMPUTED_VALUE"""),"Java")</f>
        <v>Java</v>
      </c>
      <c r="E1197" s="4" t="str">
        <f>IFERROR(__xludf.DUMMYFUNCTION("""COMPUTED_VALUE"""),"JavaScript")</f>
        <v>JavaScript</v>
      </c>
      <c r="F1197" s="4" t="str">
        <f>IFERROR(__xludf.DUMMYFUNCTION("""COMPUTED_VALUE"""),"Kotlin")</f>
        <v>Kotlin</v>
      </c>
      <c r="G1197" s="4" t="str">
        <f>IFERROR(__xludf.DUMMYFUNCTION("""COMPUTED_VALUE"""),"Objective-C")</f>
        <v>Objective-C</v>
      </c>
      <c r="H1197" s="4" t="str">
        <f>IFERROR(__xludf.DUMMYFUNCTION("""COMPUTED_VALUE"""),"PHP")</f>
        <v>PHP</v>
      </c>
      <c r="I1197" s="4" t="str">
        <f>IFERROR(__xludf.DUMMYFUNCTION("""COMPUTED_VALUE"""),"Python")</f>
        <v>Python</v>
      </c>
      <c r="J1197" s="4" t="str">
        <f>IFERROR(__xludf.DUMMYFUNCTION("""COMPUTED_VALUE"""),"SQL")</f>
        <v>SQL</v>
      </c>
      <c r="K1197" s="4" t="str">
        <f>IFERROR(__xludf.DUMMYFUNCTION("""COMPUTED_VALUE"""),"TypeScript")</f>
        <v>TypeScript</v>
      </c>
    </row>
    <row r="1198">
      <c r="A1198" s="3">
        <v>1197.0</v>
      </c>
      <c r="B1198" s="4" t="str">
        <f>IFERROR(__xludf.DUMMYFUNCTION("SPLIT(IMPORTRANGE!B1198:B11197,"";"",0,1)"),"C")</f>
        <v>C</v>
      </c>
      <c r="C1198" s="4" t="str">
        <f>IFERROR(__xludf.DUMMYFUNCTION("""COMPUTED_VALUE"""),"C++")</f>
        <v>C++</v>
      </c>
      <c r="D1198" s="4" t="str">
        <f>IFERROR(__xludf.DUMMYFUNCTION("""COMPUTED_VALUE"""),"C#")</f>
        <v>C#</v>
      </c>
      <c r="E1198" s="4" t="str">
        <f>IFERROR(__xludf.DUMMYFUNCTION("""COMPUTED_VALUE"""),"HTML/CSS")</f>
        <v>HTML/CSS</v>
      </c>
      <c r="F1198" s="4" t="str">
        <f>IFERROR(__xludf.DUMMYFUNCTION("""COMPUTED_VALUE"""),"Java")</f>
        <v>Java</v>
      </c>
      <c r="G1198" s="4" t="str">
        <f>IFERROR(__xludf.DUMMYFUNCTION("""COMPUTED_VALUE"""),"JavaScript")</f>
        <v>JavaScript</v>
      </c>
      <c r="H1198" s="4" t="str">
        <f>IFERROR(__xludf.DUMMYFUNCTION("""COMPUTED_VALUE"""),"Kotlin")</f>
        <v>Kotlin</v>
      </c>
      <c r="I1198" s="4" t="str">
        <f>IFERROR(__xludf.DUMMYFUNCTION("""COMPUTED_VALUE"""),"Objective-C")</f>
        <v>Objective-C</v>
      </c>
      <c r="J1198" s="4" t="str">
        <f>IFERROR(__xludf.DUMMYFUNCTION("""COMPUTED_VALUE"""),"PHP")</f>
        <v>PHP</v>
      </c>
      <c r="K1198" s="4" t="str">
        <f>IFERROR(__xludf.DUMMYFUNCTION("""COMPUTED_VALUE"""),"SQL")</f>
        <v>SQL</v>
      </c>
      <c r="L1198" s="4" t="str">
        <f>IFERROR(__xludf.DUMMYFUNCTION("""COMPUTED_VALUE"""),"Swift")</f>
        <v>Swift</v>
      </c>
      <c r="M1198" s="4" t="str">
        <f>IFERROR(__xludf.DUMMYFUNCTION("""COMPUTED_VALUE"""),"TypeScript")</f>
        <v>TypeScript</v>
      </c>
      <c r="N1198" s="4" t="str">
        <f>IFERROR(__xludf.DUMMYFUNCTION("""COMPUTED_VALUE"""),"VBA")</f>
        <v>VBA</v>
      </c>
    </row>
    <row r="1199">
      <c r="A1199" s="3">
        <v>1198.0</v>
      </c>
      <c r="B1199" s="4" t="str">
        <f>IFERROR(__xludf.DUMMYFUNCTION("SPLIT(IMPORTRANGE!B1199:B11198,"";"",0,1)"),"HTML/CSS")</f>
        <v>HTML/CSS</v>
      </c>
      <c r="C1199" s="4" t="str">
        <f>IFERROR(__xludf.DUMMYFUNCTION("""COMPUTED_VALUE"""),"JavaScript")</f>
        <v>JavaScript</v>
      </c>
      <c r="D1199" s="4" t="str">
        <f>IFERROR(__xludf.DUMMYFUNCTION("""COMPUTED_VALUE"""),"Python")</f>
        <v>Python</v>
      </c>
      <c r="E1199" s="4" t="str">
        <f>IFERROR(__xludf.DUMMYFUNCTION("""COMPUTED_VALUE"""),"R")</f>
        <v>R</v>
      </c>
      <c r="F1199" s="4" t="str">
        <f>IFERROR(__xludf.DUMMYFUNCTION("""COMPUTED_VALUE"""),"SQL")</f>
        <v>SQL</v>
      </c>
    </row>
    <row r="1200">
      <c r="A1200" s="3">
        <v>1199.0</v>
      </c>
      <c r="B1200" s="4" t="str">
        <f>IFERROR(__xludf.DUMMYFUNCTION("SPLIT(IMPORTRANGE!B1200:B11199,"";"",0,1)"),"C++")</f>
        <v>C++</v>
      </c>
      <c r="C1200" s="4" t="str">
        <f>IFERROR(__xludf.DUMMYFUNCTION("""COMPUTED_VALUE"""),"C#")</f>
        <v>C#</v>
      </c>
      <c r="D1200" s="4" t="str">
        <f>IFERROR(__xludf.DUMMYFUNCTION("""COMPUTED_VALUE"""),"HTML/CSS")</f>
        <v>HTML/CSS</v>
      </c>
      <c r="E1200" s="4" t="str">
        <f>IFERROR(__xludf.DUMMYFUNCTION("""COMPUTED_VALUE"""),"Java")</f>
        <v>Java</v>
      </c>
      <c r="F1200" s="4" t="str">
        <f>IFERROR(__xludf.DUMMYFUNCTION("""COMPUTED_VALUE"""),"JavaScript")</f>
        <v>JavaScript</v>
      </c>
    </row>
    <row r="1201">
      <c r="A1201" s="3">
        <v>1200.0</v>
      </c>
      <c r="B1201" s="4" t="str">
        <f>IFERROR(__xludf.DUMMYFUNCTION("SPLIT(IMPORTRANGE!B1201:B11200,"";"",0,1)"),"C#")</f>
        <v>C#</v>
      </c>
      <c r="C1201" s="4" t="str">
        <f>IFERROR(__xludf.DUMMYFUNCTION("""COMPUTED_VALUE"""),"HTML/CSS")</f>
        <v>HTML/CSS</v>
      </c>
      <c r="D1201" s="4" t="str">
        <f>IFERROR(__xludf.DUMMYFUNCTION("""COMPUTED_VALUE"""),"Java")</f>
        <v>Java</v>
      </c>
      <c r="E1201" s="4" t="str">
        <f>IFERROR(__xludf.DUMMYFUNCTION("""COMPUTED_VALUE"""),"JavaScript")</f>
        <v>JavaScript</v>
      </c>
      <c r="F1201" s="4" t="str">
        <f>IFERROR(__xludf.DUMMYFUNCTION("""COMPUTED_VALUE"""),"PHP")</f>
        <v>PHP</v>
      </c>
      <c r="G1201" s="4" t="str">
        <f>IFERROR(__xludf.DUMMYFUNCTION("""COMPUTED_VALUE"""),"SQL")</f>
        <v>SQL</v>
      </c>
    </row>
    <row r="1202">
      <c r="A1202" s="3">
        <v>1201.0</v>
      </c>
      <c r="B1202" s="4" t="str">
        <f>IFERROR(__xludf.DUMMYFUNCTION("SPLIT(IMPORTRANGE!B1202:B11201,"";"",0,1)"),"C#")</f>
        <v>C#</v>
      </c>
      <c r="C1202" s="4" t="str">
        <f>IFERROR(__xludf.DUMMYFUNCTION("""COMPUTED_VALUE"""),"HTML/CSS")</f>
        <v>HTML/CSS</v>
      </c>
      <c r="D1202" s="4" t="str">
        <f>IFERROR(__xludf.DUMMYFUNCTION("""COMPUTED_VALUE"""),"JavaScript")</f>
        <v>JavaScript</v>
      </c>
      <c r="E1202" s="4" t="str">
        <f>IFERROR(__xludf.DUMMYFUNCTION("""COMPUTED_VALUE"""),"PHP")</f>
        <v>PHP</v>
      </c>
      <c r="F1202" s="4" t="str">
        <f>IFERROR(__xludf.DUMMYFUNCTION("""COMPUTED_VALUE"""),"Python")</f>
        <v>Python</v>
      </c>
      <c r="G1202" s="4" t="str">
        <f>IFERROR(__xludf.DUMMYFUNCTION("""COMPUTED_VALUE"""),"SQL")</f>
        <v>SQL</v>
      </c>
      <c r="H1202" s="4" t="str">
        <f>IFERROR(__xludf.DUMMYFUNCTION("""COMPUTED_VALUE"""),"TypeScript")</f>
        <v>TypeScript</v>
      </c>
    </row>
    <row r="1203">
      <c r="A1203" s="3">
        <v>1202.0</v>
      </c>
      <c r="B1203" s="4" t="str">
        <f>IFERROR(__xludf.DUMMYFUNCTION("SPLIT(IMPORTRANGE!B1203:B11202,"";"",0,1)"),"C")</f>
        <v>C</v>
      </c>
      <c r="C1203" s="4" t="str">
        <f>IFERROR(__xludf.DUMMYFUNCTION("""COMPUTED_VALUE"""),"C++")</f>
        <v>C++</v>
      </c>
      <c r="D1203" s="4" t="str">
        <f>IFERROR(__xludf.DUMMYFUNCTION("""COMPUTED_VALUE"""),"SQL")</f>
        <v>SQL</v>
      </c>
    </row>
    <row r="1204">
      <c r="A1204" s="3">
        <v>1203.0</v>
      </c>
      <c r="B1204" s="4" t="str">
        <f>IFERROR(__xludf.DUMMYFUNCTION("SPLIT(IMPORTRANGE!B1204:B11203,"";"",0,1)"),"HTML/CSS")</f>
        <v>HTML/CSS</v>
      </c>
      <c r="C1204" s="4" t="str">
        <f>IFERROR(__xludf.DUMMYFUNCTION("""COMPUTED_VALUE"""),"Java")</f>
        <v>Java</v>
      </c>
      <c r="D1204" s="4" t="str">
        <f>IFERROR(__xludf.DUMMYFUNCTION("""COMPUTED_VALUE"""),"JavaScript")</f>
        <v>JavaScript</v>
      </c>
      <c r="E1204" s="4" t="str">
        <f>IFERROR(__xludf.DUMMYFUNCTION("""COMPUTED_VALUE"""),"Kotlin")</f>
        <v>Kotlin</v>
      </c>
      <c r="F1204" s="4" t="str">
        <f>IFERROR(__xludf.DUMMYFUNCTION("""COMPUTED_VALUE"""),"PHP")</f>
        <v>PHP</v>
      </c>
      <c r="G1204" s="4" t="str">
        <f>IFERROR(__xludf.DUMMYFUNCTION("""COMPUTED_VALUE"""),"SQL")</f>
        <v>SQL</v>
      </c>
    </row>
    <row r="1205">
      <c r="A1205" s="3">
        <v>1204.0</v>
      </c>
      <c r="B1205" s="4" t="str">
        <f>IFERROR(__xludf.DUMMYFUNCTION("SPLIT(IMPORTRANGE!B1205:B11204,"";"",0,1)"),"HTML/CSS")</f>
        <v>HTML/CSS</v>
      </c>
      <c r="C1205" s="4" t="str">
        <f>IFERROR(__xludf.DUMMYFUNCTION("""COMPUTED_VALUE"""),"Java")</f>
        <v>Java</v>
      </c>
      <c r="D1205" s="4" t="str">
        <f>IFERROR(__xludf.DUMMYFUNCTION("""COMPUTED_VALUE"""),"Python")</f>
        <v>Python</v>
      </c>
      <c r="E1205" s="4" t="str">
        <f>IFERROR(__xludf.DUMMYFUNCTION("""COMPUTED_VALUE"""),"VBA")</f>
        <v>VBA</v>
      </c>
    </row>
    <row r="1206">
      <c r="A1206" s="3">
        <v>1205.0</v>
      </c>
      <c r="B1206" s="4" t="str">
        <f>IFERROR(__xludf.DUMMYFUNCTION("SPLIT(IMPORTRANGE!B1206:B11205,"";"",0,1)"),"Bash/Shell/PowerShell")</f>
        <v>Bash/Shell/PowerShell</v>
      </c>
      <c r="C1206" s="4" t="str">
        <f>IFERROR(__xludf.DUMMYFUNCTION("""COMPUTED_VALUE"""),"HTML/CSS")</f>
        <v>HTML/CSS</v>
      </c>
      <c r="D1206" s="4" t="str">
        <f>IFERROR(__xludf.DUMMYFUNCTION("""COMPUTED_VALUE"""),"Java")</f>
        <v>Java</v>
      </c>
      <c r="E1206" s="4" t="str">
        <f>IFERROR(__xludf.DUMMYFUNCTION("""COMPUTED_VALUE"""),"JavaScript")</f>
        <v>JavaScript</v>
      </c>
      <c r="F1206" s="4" t="str">
        <f>IFERROR(__xludf.DUMMYFUNCTION("""COMPUTED_VALUE"""),"Kotlin")</f>
        <v>Kotlin</v>
      </c>
      <c r="G1206" s="4" t="str">
        <f>IFERROR(__xludf.DUMMYFUNCTION("""COMPUTED_VALUE"""),"Python")</f>
        <v>Python</v>
      </c>
      <c r="H1206" s="4" t="str">
        <f>IFERROR(__xludf.DUMMYFUNCTION("""COMPUTED_VALUE"""),"Ruby")</f>
        <v>Ruby</v>
      </c>
      <c r="I1206" s="4" t="str">
        <f>IFERROR(__xludf.DUMMYFUNCTION("""COMPUTED_VALUE"""),"SQL")</f>
        <v>SQL</v>
      </c>
    </row>
    <row r="1207">
      <c r="A1207" s="3">
        <v>1206.0</v>
      </c>
      <c r="B1207" s="4" t="str">
        <f>IFERROR(__xludf.DUMMYFUNCTION("SPLIT(IMPORTRANGE!B1207:B11206,"";"",0,1)"),"C#")</f>
        <v>C#</v>
      </c>
      <c r="C1207" s="4" t="str">
        <f>IFERROR(__xludf.DUMMYFUNCTION("""COMPUTED_VALUE"""),"HTML/CSS")</f>
        <v>HTML/CSS</v>
      </c>
      <c r="D1207" s="4" t="str">
        <f>IFERROR(__xludf.DUMMYFUNCTION("""COMPUTED_VALUE"""),"JavaScript")</f>
        <v>JavaScript</v>
      </c>
      <c r="E1207" s="4" t="str">
        <f>IFERROR(__xludf.DUMMYFUNCTION("""COMPUTED_VALUE"""),"SQL")</f>
        <v>SQL</v>
      </c>
      <c r="F1207" s="4" t="str">
        <f>IFERROR(__xludf.DUMMYFUNCTION("""COMPUTED_VALUE"""),"TypeScript")</f>
        <v>TypeScript</v>
      </c>
    </row>
    <row r="1208">
      <c r="A1208" s="3">
        <v>1207.0</v>
      </c>
      <c r="B1208" s="4" t="str">
        <f>IFERROR(__xludf.DUMMYFUNCTION("SPLIT(IMPORTRANGE!B1208:B11207,"";"",0,1)"),"Bash/Shell/PowerShell")</f>
        <v>Bash/Shell/PowerShell</v>
      </c>
      <c r="C1208" s="4" t="str">
        <f>IFERROR(__xludf.DUMMYFUNCTION("""COMPUTED_VALUE"""),"C")</f>
        <v>C</v>
      </c>
      <c r="D1208" s="4" t="str">
        <f>IFERROR(__xludf.DUMMYFUNCTION("""COMPUTED_VALUE"""),"C++")</f>
        <v>C++</v>
      </c>
      <c r="E1208" s="4" t="str">
        <f>IFERROR(__xludf.DUMMYFUNCTION("""COMPUTED_VALUE"""),"SQL")</f>
        <v>SQL</v>
      </c>
      <c r="F1208" s="4" t="str">
        <f>IFERROR(__xludf.DUMMYFUNCTION("""COMPUTED_VALUE"""),"Other(s):")</f>
        <v>Other(s):</v>
      </c>
    </row>
    <row r="1209">
      <c r="A1209" s="3">
        <v>1208.0</v>
      </c>
      <c r="B1209" s="4" t="str">
        <f>IFERROR(__xludf.DUMMYFUNCTION("SPLIT(IMPORTRANGE!B1209:B11208,"";"",0,1)"),"C#")</f>
        <v>C#</v>
      </c>
      <c r="C1209" s="4" t="str">
        <f>IFERROR(__xludf.DUMMYFUNCTION("""COMPUTED_VALUE"""),"Java")</f>
        <v>Java</v>
      </c>
    </row>
    <row r="1210">
      <c r="A1210" s="3">
        <v>1209.0</v>
      </c>
      <c r="B1210" s="4" t="str">
        <f>IFERROR(__xludf.DUMMYFUNCTION("SPLIT(IMPORTRANGE!B1210:B11209,"";"",0,1)"),"Bash/Shell/PowerShell")</f>
        <v>Bash/Shell/PowerShell</v>
      </c>
      <c r="C1210" s="4" t="str">
        <f>IFERROR(__xludf.DUMMYFUNCTION("""COMPUTED_VALUE"""),"C")</f>
        <v>C</v>
      </c>
      <c r="D1210" s="4" t="str">
        <f>IFERROR(__xludf.DUMMYFUNCTION("""COMPUTED_VALUE"""),"C++")</f>
        <v>C++</v>
      </c>
      <c r="E1210" s="4" t="str">
        <f>IFERROR(__xludf.DUMMYFUNCTION("""COMPUTED_VALUE"""),"C#")</f>
        <v>C#</v>
      </c>
      <c r="F1210" s="4" t="str">
        <f>IFERROR(__xludf.DUMMYFUNCTION("""COMPUTED_VALUE"""),"Java")</f>
        <v>Java</v>
      </c>
      <c r="G1210" s="4" t="str">
        <f>IFERROR(__xludf.DUMMYFUNCTION("""COMPUTED_VALUE"""),"Python")</f>
        <v>Python</v>
      </c>
      <c r="H1210" s="4" t="str">
        <f>IFERROR(__xludf.DUMMYFUNCTION("""COMPUTED_VALUE"""),"Other(s):")</f>
        <v>Other(s):</v>
      </c>
    </row>
    <row r="1211">
      <c r="A1211" s="3">
        <v>1210.0</v>
      </c>
      <c r="B1211" s="4" t="str">
        <f>IFERROR(__xludf.DUMMYFUNCTION("SPLIT(IMPORTRANGE!B1211:B11210,"";"",0,1)"),"HTML/CSS")</f>
        <v>HTML/CSS</v>
      </c>
      <c r="C1211" s="4" t="str">
        <f>IFERROR(__xludf.DUMMYFUNCTION("""COMPUTED_VALUE"""),"JavaScript")</f>
        <v>JavaScript</v>
      </c>
      <c r="D1211" s="4" t="str">
        <f>IFERROR(__xludf.DUMMYFUNCTION("""COMPUTED_VALUE"""),"Python")</f>
        <v>Python</v>
      </c>
    </row>
    <row r="1212">
      <c r="A1212" s="3">
        <v>1211.0</v>
      </c>
      <c r="B1212" s="4" t="str">
        <f>IFERROR(__xludf.DUMMYFUNCTION("SPLIT(IMPORTRANGE!B1212:B11211,"";"",0,1)"),"C#")</f>
        <v>C#</v>
      </c>
      <c r="C1212" s="4" t="str">
        <f>IFERROR(__xludf.DUMMYFUNCTION("""COMPUTED_VALUE"""),"HTML/CSS")</f>
        <v>HTML/CSS</v>
      </c>
      <c r="D1212" s="4" t="str">
        <f>IFERROR(__xludf.DUMMYFUNCTION("""COMPUTED_VALUE"""),"JavaScript")</f>
        <v>JavaScript</v>
      </c>
      <c r="E1212" s="4" t="str">
        <f>IFERROR(__xludf.DUMMYFUNCTION("""COMPUTED_VALUE"""),"SQL")</f>
        <v>SQL</v>
      </c>
      <c r="F1212" s="4" t="str">
        <f>IFERROR(__xludf.DUMMYFUNCTION("""COMPUTED_VALUE"""),"TypeScript")</f>
        <v>TypeScript</v>
      </c>
      <c r="G1212" s="4" t="str">
        <f>IFERROR(__xludf.DUMMYFUNCTION("""COMPUTED_VALUE"""),"VBA")</f>
        <v>VBA</v>
      </c>
    </row>
    <row r="1213">
      <c r="A1213" s="3">
        <v>1212.0</v>
      </c>
      <c r="B1213" s="4" t="str">
        <f>IFERROR(__xludf.DUMMYFUNCTION("SPLIT(IMPORTRANGE!B1213:B11212,"";"",0,1)"),"Bash/Shell/PowerShell")</f>
        <v>Bash/Shell/PowerShell</v>
      </c>
      <c r="C1213" s="4" t="str">
        <f>IFERROR(__xludf.DUMMYFUNCTION("""COMPUTED_VALUE"""),"C++")</f>
        <v>C++</v>
      </c>
      <c r="D1213" s="4" t="str">
        <f>IFERROR(__xludf.DUMMYFUNCTION("""COMPUTED_VALUE"""),"Go")</f>
        <v>Go</v>
      </c>
      <c r="E1213" s="4" t="str">
        <f>IFERROR(__xludf.DUMMYFUNCTION("""COMPUTED_VALUE"""),"HTML/CSS")</f>
        <v>HTML/CSS</v>
      </c>
      <c r="F1213" s="4" t="str">
        <f>IFERROR(__xludf.DUMMYFUNCTION("""COMPUTED_VALUE"""),"JavaScript")</f>
        <v>JavaScript</v>
      </c>
      <c r="G1213" s="4" t="str">
        <f>IFERROR(__xludf.DUMMYFUNCTION("""COMPUTED_VALUE"""),"Python")</f>
        <v>Python</v>
      </c>
      <c r="H1213" s="4" t="str">
        <f>IFERROR(__xludf.DUMMYFUNCTION("""COMPUTED_VALUE"""),"Rust")</f>
        <v>Rust</v>
      </c>
    </row>
    <row r="1214">
      <c r="A1214" s="3">
        <v>1213.0</v>
      </c>
      <c r="B1214" s="4" t="str">
        <f>IFERROR(__xludf.DUMMYFUNCTION("SPLIT(IMPORTRANGE!B1214:B11213,"";"",0,1)"),"Bash/Shell/PowerShell")</f>
        <v>Bash/Shell/PowerShell</v>
      </c>
      <c r="C1214" s="4" t="str">
        <f>IFERROR(__xludf.DUMMYFUNCTION("""COMPUTED_VALUE"""),"Java")</f>
        <v>Java</v>
      </c>
      <c r="D1214" s="4" t="str">
        <f>IFERROR(__xludf.DUMMYFUNCTION("""COMPUTED_VALUE"""),"Python")</f>
        <v>Python</v>
      </c>
      <c r="E1214" s="4" t="str">
        <f>IFERROR(__xludf.DUMMYFUNCTION("""COMPUTED_VALUE"""),"SQL")</f>
        <v>SQL</v>
      </c>
    </row>
    <row r="1215">
      <c r="A1215" s="3">
        <v>1214.0</v>
      </c>
      <c r="B1215" s="4" t="str">
        <f>IFERROR(__xludf.DUMMYFUNCTION("SPLIT(IMPORTRANGE!B1215:B11214,"";"",0,1)"),"Java")</f>
        <v>Java</v>
      </c>
      <c r="C1215" s="4" t="str">
        <f>IFERROR(__xludf.DUMMYFUNCTION("""COMPUTED_VALUE"""),"JavaScript")</f>
        <v>JavaScript</v>
      </c>
      <c r="D1215" s="4" t="str">
        <f>IFERROR(__xludf.DUMMYFUNCTION("""COMPUTED_VALUE"""),"PHP")</f>
        <v>PHP</v>
      </c>
      <c r="E1215" s="4" t="str">
        <f>IFERROR(__xludf.DUMMYFUNCTION("""COMPUTED_VALUE"""),"TypeScript")</f>
        <v>TypeScript</v>
      </c>
    </row>
    <row r="1216">
      <c r="A1216" s="3">
        <v>1215.0</v>
      </c>
      <c r="B1216" s="4" t="str">
        <f>IFERROR(__xludf.DUMMYFUNCTION("SPLIT(IMPORTRANGE!B1216:B11215,"";"",0,1)"),"HTML/CSS")</f>
        <v>HTML/CSS</v>
      </c>
      <c r="C1216" s="4" t="str">
        <f>IFERROR(__xludf.DUMMYFUNCTION("""COMPUTED_VALUE"""),"JavaScript")</f>
        <v>JavaScript</v>
      </c>
      <c r="D1216" s="4" t="str">
        <f>IFERROR(__xludf.DUMMYFUNCTION("""COMPUTED_VALUE"""),"SQL")</f>
        <v>SQL</v>
      </c>
    </row>
    <row r="1217">
      <c r="A1217" s="3">
        <v>1216.0</v>
      </c>
      <c r="B1217" s="4" t="str">
        <f>IFERROR(__xludf.DUMMYFUNCTION("SPLIT(IMPORTRANGE!B1217:B11216,"";"",0,1)"),"JavaScript")</f>
        <v>JavaScript</v>
      </c>
      <c r="C1217" s="4" t="str">
        <f>IFERROR(__xludf.DUMMYFUNCTION("""COMPUTED_VALUE"""),"PHP")</f>
        <v>PHP</v>
      </c>
    </row>
    <row r="1218">
      <c r="A1218" s="3">
        <v>1217.0</v>
      </c>
      <c r="B1218" s="4" t="str">
        <f>IFERROR(__xludf.DUMMYFUNCTION("SPLIT(IMPORTRANGE!B1218:B11217,"";"",0,1)"),"C#")</f>
        <v>C#</v>
      </c>
      <c r="C1218" s="4" t="str">
        <f>IFERROR(__xludf.DUMMYFUNCTION("""COMPUTED_VALUE"""),"HTML/CSS")</f>
        <v>HTML/CSS</v>
      </c>
      <c r="D1218" s="4" t="str">
        <f>IFERROR(__xludf.DUMMYFUNCTION("""COMPUTED_VALUE"""),"JavaScript")</f>
        <v>JavaScript</v>
      </c>
      <c r="E1218" s="4" t="str">
        <f>IFERROR(__xludf.DUMMYFUNCTION("""COMPUTED_VALUE"""),"R")</f>
        <v>R</v>
      </c>
      <c r="F1218" s="4" t="str">
        <f>IFERROR(__xludf.DUMMYFUNCTION("""COMPUTED_VALUE"""),"SQL")</f>
        <v>SQL</v>
      </c>
    </row>
    <row r="1219">
      <c r="A1219" s="3">
        <v>1218.0</v>
      </c>
      <c r="B1219" s="4" t="str">
        <f>IFERROR(__xludf.DUMMYFUNCTION("SPLIT(IMPORTRANGE!B1219:B11218,"";"",0,1)"),"Bash/Shell/PowerShell")</f>
        <v>Bash/Shell/PowerShell</v>
      </c>
      <c r="C1219" s="4" t="str">
        <f>IFERROR(__xludf.DUMMYFUNCTION("""COMPUTED_VALUE"""),"HTML/CSS")</f>
        <v>HTML/CSS</v>
      </c>
      <c r="D1219" s="4" t="str">
        <f>IFERROR(__xludf.DUMMYFUNCTION("""COMPUTED_VALUE"""),"Java")</f>
        <v>Java</v>
      </c>
      <c r="E1219" s="4" t="str">
        <f>IFERROR(__xludf.DUMMYFUNCTION("""COMPUTED_VALUE"""),"JavaScript")</f>
        <v>JavaScript</v>
      </c>
      <c r="F1219" s="4" t="str">
        <f>IFERROR(__xludf.DUMMYFUNCTION("""COMPUTED_VALUE"""),"PHP")</f>
        <v>PHP</v>
      </c>
      <c r="G1219" s="4" t="str">
        <f>IFERROR(__xludf.DUMMYFUNCTION("""COMPUTED_VALUE"""),"Python")</f>
        <v>Python</v>
      </c>
    </row>
    <row r="1220">
      <c r="A1220" s="3">
        <v>1219.0</v>
      </c>
      <c r="B1220" s="4" t="str">
        <f>IFERROR(__xludf.DUMMYFUNCTION("SPLIT(IMPORTRANGE!B1220:B11219,"";"",0,1)"),"Elixir")</f>
        <v>Elixir</v>
      </c>
      <c r="C1220" s="4" t="str">
        <f>IFERROR(__xludf.DUMMYFUNCTION("""COMPUTED_VALUE"""),"HTML/CSS")</f>
        <v>HTML/CSS</v>
      </c>
      <c r="D1220" s="4" t="str">
        <f>IFERROR(__xludf.DUMMYFUNCTION("""COMPUTED_VALUE"""),"JavaScript")</f>
        <v>JavaScript</v>
      </c>
      <c r="E1220" s="4" t="str">
        <f>IFERROR(__xludf.DUMMYFUNCTION("""COMPUTED_VALUE"""),"Ruby")</f>
        <v>Ruby</v>
      </c>
      <c r="F1220" s="4" t="str">
        <f>IFERROR(__xludf.DUMMYFUNCTION("""COMPUTED_VALUE"""),"SQL")</f>
        <v>SQL</v>
      </c>
      <c r="G1220" s="4" t="str">
        <f>IFERROR(__xludf.DUMMYFUNCTION("""COMPUTED_VALUE"""),"Other(s):")</f>
        <v>Other(s):</v>
      </c>
    </row>
    <row r="1221">
      <c r="A1221" s="3">
        <v>1220.0</v>
      </c>
      <c r="B1221" s="4" t="str">
        <f>IFERROR(__xludf.DUMMYFUNCTION("SPLIT(IMPORTRANGE!B1221:B11220,"";"",0,1)"),"HTML/CSS")</f>
        <v>HTML/CSS</v>
      </c>
      <c r="C1221" s="4" t="str">
        <f>IFERROR(__xludf.DUMMYFUNCTION("""COMPUTED_VALUE"""),"Python")</f>
        <v>Python</v>
      </c>
    </row>
    <row r="1222">
      <c r="A1222" s="3">
        <v>1221.0</v>
      </c>
      <c r="B1222" s="4" t="str">
        <f>IFERROR(__xludf.DUMMYFUNCTION("SPLIT(IMPORTRANGE!B1222:B11221,"";"",0,1)"),"Bash/Shell/PowerShell")</f>
        <v>Bash/Shell/PowerShell</v>
      </c>
      <c r="C1222" s="4" t="str">
        <f>IFERROR(__xludf.DUMMYFUNCTION("""COMPUTED_VALUE"""),"C#")</f>
        <v>C#</v>
      </c>
      <c r="D1222" s="4" t="str">
        <f>IFERROR(__xludf.DUMMYFUNCTION("""COMPUTED_VALUE"""),"HTML/CSS")</f>
        <v>HTML/CSS</v>
      </c>
      <c r="E1222" s="4" t="str">
        <f>IFERROR(__xludf.DUMMYFUNCTION("""COMPUTED_VALUE"""),"JavaScript")</f>
        <v>JavaScript</v>
      </c>
      <c r="F1222" s="4" t="str">
        <f>IFERROR(__xludf.DUMMYFUNCTION("""COMPUTED_VALUE"""),"SQL")</f>
        <v>SQL</v>
      </c>
    </row>
    <row r="1223">
      <c r="A1223" s="3">
        <v>1222.0</v>
      </c>
      <c r="B1223" s="4" t="str">
        <f>IFERROR(__xludf.DUMMYFUNCTION("SPLIT(IMPORTRANGE!B1223:B11222,"";"",0,1)"),"Bash/Shell/PowerShell")</f>
        <v>Bash/Shell/PowerShell</v>
      </c>
      <c r="C1223" s="4" t="str">
        <f>IFERROR(__xludf.DUMMYFUNCTION("""COMPUTED_VALUE"""),"HTML/CSS")</f>
        <v>HTML/CSS</v>
      </c>
      <c r="D1223" s="4" t="str">
        <f>IFERROR(__xludf.DUMMYFUNCTION("""COMPUTED_VALUE"""),"Java")</f>
        <v>Java</v>
      </c>
      <c r="E1223" s="4" t="str">
        <f>IFERROR(__xludf.DUMMYFUNCTION("""COMPUTED_VALUE"""),"JavaScript")</f>
        <v>JavaScript</v>
      </c>
      <c r="F1223" s="4" t="str">
        <f>IFERROR(__xludf.DUMMYFUNCTION("""COMPUTED_VALUE"""),"PHP")</f>
        <v>PHP</v>
      </c>
      <c r="G1223" s="4" t="str">
        <f>IFERROR(__xludf.DUMMYFUNCTION("""COMPUTED_VALUE"""),"SQL")</f>
        <v>SQL</v>
      </c>
      <c r="H1223" s="4" t="str">
        <f>IFERROR(__xludf.DUMMYFUNCTION("""COMPUTED_VALUE"""),"TypeScript")</f>
        <v>TypeScript</v>
      </c>
    </row>
    <row r="1224">
      <c r="A1224" s="3">
        <v>1223.0</v>
      </c>
      <c r="B1224" s="4" t="str">
        <f>IFERROR(__xludf.DUMMYFUNCTION("SPLIT(IMPORTRANGE!B1224:B11223,"";"",0,1)"),"C++")</f>
        <v>C++</v>
      </c>
      <c r="C1224" s="4" t="str">
        <f>IFERROR(__xludf.DUMMYFUNCTION("""COMPUTED_VALUE"""),"HTML/CSS")</f>
        <v>HTML/CSS</v>
      </c>
      <c r="D1224" s="4" t="str">
        <f>IFERROR(__xludf.DUMMYFUNCTION("""COMPUTED_VALUE"""),"PHP")</f>
        <v>PHP</v>
      </c>
      <c r="E1224" s="4" t="str">
        <f>IFERROR(__xludf.DUMMYFUNCTION("""COMPUTED_VALUE"""),"SQL")</f>
        <v>SQL</v>
      </c>
    </row>
    <row r="1225">
      <c r="A1225" s="3">
        <v>1224.0</v>
      </c>
      <c r="B1225" s="4" t="str">
        <f>IFERROR(__xludf.DUMMYFUNCTION("SPLIT(IMPORTRANGE!B1225:B11224,"";"",0,1)"),"C#")</f>
        <v>C#</v>
      </c>
      <c r="C1225" s="4" t="str">
        <f>IFERROR(__xludf.DUMMYFUNCTION("""COMPUTED_VALUE"""),"HTML/CSS")</f>
        <v>HTML/CSS</v>
      </c>
      <c r="D1225" s="4" t="str">
        <f>IFERROR(__xludf.DUMMYFUNCTION("""COMPUTED_VALUE"""),"JavaScript")</f>
        <v>JavaScript</v>
      </c>
      <c r="E1225" s="4" t="str">
        <f>IFERROR(__xludf.DUMMYFUNCTION("""COMPUTED_VALUE"""),"TypeScript")</f>
        <v>TypeScript</v>
      </c>
    </row>
    <row r="1226">
      <c r="A1226" s="3">
        <v>1225.0</v>
      </c>
      <c r="B1226" s="4" t="str">
        <f>IFERROR(__xludf.DUMMYFUNCTION("SPLIT(IMPORTRANGE!B1226:B11225,"";"",0,1)"),"C++")</f>
        <v>C++</v>
      </c>
      <c r="C1226" s="4" t="str">
        <f>IFERROR(__xludf.DUMMYFUNCTION("""COMPUTED_VALUE"""),"C#")</f>
        <v>C#</v>
      </c>
      <c r="D1226" s="4" t="str">
        <f>IFERROR(__xludf.DUMMYFUNCTION("""COMPUTED_VALUE"""),"HTML/CSS")</f>
        <v>HTML/CSS</v>
      </c>
      <c r="E1226" s="4" t="str">
        <f>IFERROR(__xludf.DUMMYFUNCTION("""COMPUTED_VALUE"""),"PHP")</f>
        <v>PHP</v>
      </c>
      <c r="F1226" s="4" t="str">
        <f>IFERROR(__xludf.DUMMYFUNCTION("""COMPUTED_VALUE"""),"SQL")</f>
        <v>SQL</v>
      </c>
    </row>
    <row r="1227">
      <c r="A1227" s="3">
        <v>1226.0</v>
      </c>
      <c r="B1227" s="4" t="str">
        <f>IFERROR(__xludf.DUMMYFUNCTION("SPLIT(IMPORTRANGE!B1227:B11226,"";"",0,1)"),"Bash/Shell/PowerShell")</f>
        <v>Bash/Shell/PowerShell</v>
      </c>
      <c r="C1227" s="4" t="str">
        <f>IFERROR(__xludf.DUMMYFUNCTION("""COMPUTED_VALUE"""),"Java")</f>
        <v>Java</v>
      </c>
    </row>
    <row r="1228">
      <c r="A1228" s="3">
        <v>1227.0</v>
      </c>
      <c r="B1228" s="4" t="str">
        <f>IFERROR(__xludf.DUMMYFUNCTION("SPLIT(IMPORTRANGE!B1228:B11227,"";"",0,1)"),"Bash/Shell/PowerShell")</f>
        <v>Bash/Shell/PowerShell</v>
      </c>
      <c r="C1228" s="4" t="str">
        <f>IFERROR(__xludf.DUMMYFUNCTION("""COMPUTED_VALUE"""),"C")</f>
        <v>C</v>
      </c>
      <c r="D1228" s="4" t="str">
        <f>IFERROR(__xludf.DUMMYFUNCTION("""COMPUTED_VALUE"""),"Clojure")</f>
        <v>Clojure</v>
      </c>
      <c r="E1228" s="4" t="str">
        <f>IFERROR(__xludf.DUMMYFUNCTION("""COMPUTED_VALUE"""),"Go")</f>
        <v>Go</v>
      </c>
      <c r="F1228" s="4" t="str">
        <f>IFERROR(__xludf.DUMMYFUNCTION("""COMPUTED_VALUE"""),"HTML/CSS")</f>
        <v>HTML/CSS</v>
      </c>
      <c r="G1228" s="4" t="str">
        <f>IFERROR(__xludf.DUMMYFUNCTION("""COMPUTED_VALUE"""),"JavaScript")</f>
        <v>JavaScript</v>
      </c>
      <c r="H1228" s="4" t="str">
        <f>IFERROR(__xludf.DUMMYFUNCTION("""COMPUTED_VALUE"""),"Objective-C")</f>
        <v>Objective-C</v>
      </c>
      <c r="I1228" s="4" t="str">
        <f>IFERROR(__xludf.DUMMYFUNCTION("""COMPUTED_VALUE"""),"PHP")</f>
        <v>PHP</v>
      </c>
      <c r="J1228" s="4" t="str">
        <f>IFERROR(__xludf.DUMMYFUNCTION("""COMPUTED_VALUE"""),"Python")</f>
        <v>Python</v>
      </c>
      <c r="K1228" s="4" t="str">
        <f>IFERROR(__xludf.DUMMYFUNCTION("""COMPUTED_VALUE"""),"Ruby")</f>
        <v>Ruby</v>
      </c>
      <c r="L1228" s="4" t="str">
        <f>IFERROR(__xludf.DUMMYFUNCTION("""COMPUTED_VALUE"""),"SQL")</f>
        <v>SQL</v>
      </c>
      <c r="M1228" s="4" t="str">
        <f>IFERROR(__xludf.DUMMYFUNCTION("""COMPUTED_VALUE"""),"Swift")</f>
        <v>Swift</v>
      </c>
      <c r="N1228" s="4" t="str">
        <f>IFERROR(__xludf.DUMMYFUNCTION("""COMPUTED_VALUE"""),"TypeScript")</f>
        <v>TypeScript</v>
      </c>
    </row>
    <row r="1229">
      <c r="A1229" s="3">
        <v>1228.0</v>
      </c>
      <c r="B1229" s="4" t="str">
        <f>IFERROR(__xludf.DUMMYFUNCTION("SPLIT(IMPORTRANGE!B1229:B11228,"";"",0,1)"),"HTML/CSS")</f>
        <v>HTML/CSS</v>
      </c>
      <c r="C1229" s="4" t="str">
        <f>IFERROR(__xludf.DUMMYFUNCTION("""COMPUTED_VALUE"""),"Java")</f>
        <v>Java</v>
      </c>
      <c r="D1229" s="4" t="str">
        <f>IFERROR(__xludf.DUMMYFUNCTION("""COMPUTED_VALUE"""),"JavaScript")</f>
        <v>JavaScript</v>
      </c>
    </row>
    <row r="1230">
      <c r="A1230" s="3">
        <v>1229.0</v>
      </c>
      <c r="B1230" s="4" t="str">
        <f>IFERROR(__xludf.DUMMYFUNCTION("SPLIT(IMPORTRANGE!B1230:B11229,"";"",0,1)"),"Bash/Shell/PowerShell")</f>
        <v>Bash/Shell/PowerShell</v>
      </c>
      <c r="C1230" s="4" t="str">
        <f>IFERROR(__xludf.DUMMYFUNCTION("""COMPUTED_VALUE"""),"C")</f>
        <v>C</v>
      </c>
      <c r="D1230" s="4" t="str">
        <f>IFERROR(__xludf.DUMMYFUNCTION("""COMPUTED_VALUE"""),"C++")</f>
        <v>C++</v>
      </c>
      <c r="E1230" s="4" t="str">
        <f>IFERROR(__xludf.DUMMYFUNCTION("""COMPUTED_VALUE"""),"C#")</f>
        <v>C#</v>
      </c>
      <c r="F1230" s="4" t="str">
        <f>IFERROR(__xludf.DUMMYFUNCTION("""COMPUTED_VALUE"""),"HTML/CSS")</f>
        <v>HTML/CSS</v>
      </c>
      <c r="G1230" s="4" t="str">
        <f>IFERROR(__xludf.DUMMYFUNCTION("""COMPUTED_VALUE"""),"JavaScript")</f>
        <v>JavaScript</v>
      </c>
      <c r="H1230" s="4" t="str">
        <f>IFERROR(__xludf.DUMMYFUNCTION("""COMPUTED_VALUE"""),"PHP")</f>
        <v>PHP</v>
      </c>
      <c r="I1230" s="4" t="str">
        <f>IFERROR(__xludf.DUMMYFUNCTION("""COMPUTED_VALUE"""),"SQL")</f>
        <v>SQL</v>
      </c>
    </row>
    <row r="1231">
      <c r="A1231" s="3">
        <v>1230.0</v>
      </c>
      <c r="B1231" s="4" t="str">
        <f>IFERROR(__xludf.DUMMYFUNCTION("SPLIT(IMPORTRANGE!B1231:B11230,"";"",0,1)"),"Java")</f>
        <v>Java</v>
      </c>
      <c r="C1231" s="4" t="str">
        <f>IFERROR(__xludf.DUMMYFUNCTION("""COMPUTED_VALUE"""),"JavaScript")</f>
        <v>JavaScript</v>
      </c>
      <c r="D1231" s="4" t="str">
        <f>IFERROR(__xludf.DUMMYFUNCTION("""COMPUTED_VALUE"""),"PHP")</f>
        <v>PHP</v>
      </c>
    </row>
    <row r="1232">
      <c r="A1232" s="3">
        <v>1231.0</v>
      </c>
      <c r="B1232" s="4" t="str">
        <f>IFERROR(__xludf.DUMMYFUNCTION("SPLIT(IMPORTRANGE!B1232:B11231,"";"",0,1)"),"C++")</f>
        <v>C++</v>
      </c>
      <c r="C1232" s="4" t="str">
        <f>IFERROR(__xludf.DUMMYFUNCTION("""COMPUTED_VALUE"""),"C#")</f>
        <v>C#</v>
      </c>
      <c r="D1232" s="4" t="str">
        <f>IFERROR(__xludf.DUMMYFUNCTION("""COMPUTED_VALUE"""),"HTML/CSS")</f>
        <v>HTML/CSS</v>
      </c>
      <c r="E1232" s="4" t="str">
        <f>IFERROR(__xludf.DUMMYFUNCTION("""COMPUTED_VALUE"""),"Java")</f>
        <v>Java</v>
      </c>
      <c r="F1232" s="4" t="str">
        <f>IFERROR(__xludf.DUMMYFUNCTION("""COMPUTED_VALUE"""),"JavaScript")</f>
        <v>JavaScript</v>
      </c>
      <c r="G1232" s="4" t="str">
        <f>IFERROR(__xludf.DUMMYFUNCTION("""COMPUTED_VALUE"""),"PHP")</f>
        <v>PHP</v>
      </c>
      <c r="H1232" s="4" t="str">
        <f>IFERROR(__xludf.DUMMYFUNCTION("""COMPUTED_VALUE"""),"SQL")</f>
        <v>SQL</v>
      </c>
      <c r="I1232" s="4" t="str">
        <f>IFERROR(__xludf.DUMMYFUNCTION("""COMPUTED_VALUE"""),"TypeScript")</f>
        <v>TypeScript</v>
      </c>
    </row>
    <row r="1233">
      <c r="A1233" s="3">
        <v>1232.0</v>
      </c>
      <c r="B1233" s="4" t="str">
        <f>IFERROR(__xludf.DUMMYFUNCTION("SPLIT(IMPORTRANGE!B1233:B11232,"";"",0,1)"),"C#")</f>
        <v>C#</v>
      </c>
      <c r="C1233" s="4" t="str">
        <f>IFERROR(__xludf.DUMMYFUNCTION("""COMPUTED_VALUE"""),"Java")</f>
        <v>Java</v>
      </c>
    </row>
    <row r="1234">
      <c r="A1234" s="3">
        <v>1233.0</v>
      </c>
      <c r="B1234" s="4" t="str">
        <f>IFERROR(__xludf.DUMMYFUNCTION("SPLIT(IMPORTRANGE!B1234:B11233,"";"",0,1)"),"HTML/CSS")</f>
        <v>HTML/CSS</v>
      </c>
      <c r="C1234" s="4" t="str">
        <f>IFERROR(__xludf.DUMMYFUNCTION("""COMPUTED_VALUE"""),"Java")</f>
        <v>Java</v>
      </c>
      <c r="D1234" s="4" t="str">
        <f>IFERROR(__xludf.DUMMYFUNCTION("""COMPUTED_VALUE"""),"JavaScript")</f>
        <v>JavaScript</v>
      </c>
    </row>
    <row r="1235">
      <c r="A1235" s="3">
        <v>1234.0</v>
      </c>
      <c r="B1235" s="4" t="str">
        <f>IFERROR(__xludf.DUMMYFUNCTION("SPLIT(IMPORTRANGE!B1235:B11234,"";"",0,1)"),"Bash/Shell/PowerShell")</f>
        <v>Bash/Shell/PowerShell</v>
      </c>
      <c r="C1235" s="4" t="str">
        <f>IFERROR(__xludf.DUMMYFUNCTION("""COMPUTED_VALUE"""),"HTML/CSS")</f>
        <v>HTML/CSS</v>
      </c>
      <c r="D1235" s="4" t="str">
        <f>IFERROR(__xludf.DUMMYFUNCTION("""COMPUTED_VALUE"""),"Java")</f>
        <v>Java</v>
      </c>
      <c r="E1235" s="4" t="str">
        <f>IFERROR(__xludf.DUMMYFUNCTION("""COMPUTED_VALUE"""),"JavaScript")</f>
        <v>JavaScript</v>
      </c>
      <c r="F1235" s="4" t="str">
        <f>IFERROR(__xludf.DUMMYFUNCTION("""COMPUTED_VALUE"""),"Python")</f>
        <v>Python</v>
      </c>
      <c r="G1235" s="4" t="str">
        <f>IFERROR(__xludf.DUMMYFUNCTION("""COMPUTED_VALUE"""),"TypeScript")</f>
        <v>TypeScript</v>
      </c>
    </row>
    <row r="1236">
      <c r="A1236" s="3">
        <v>1235.0</v>
      </c>
      <c r="B1236" s="4" t="str">
        <f>IFERROR(__xludf.DUMMYFUNCTION("SPLIT(IMPORTRANGE!B1236:B11235,"";"",0,1)"),"Assembly")</f>
        <v>Assembly</v>
      </c>
      <c r="C1236" s="4" t="str">
        <f>IFERROR(__xludf.DUMMYFUNCTION("""COMPUTED_VALUE"""),"Bash/Shell/PowerShell")</f>
        <v>Bash/Shell/PowerShell</v>
      </c>
      <c r="D1236" s="4" t="str">
        <f>IFERROR(__xludf.DUMMYFUNCTION("""COMPUTED_VALUE"""),"C")</f>
        <v>C</v>
      </c>
      <c r="E1236" s="4" t="str">
        <f>IFERROR(__xludf.DUMMYFUNCTION("""COMPUTED_VALUE"""),"C++")</f>
        <v>C++</v>
      </c>
      <c r="F1236" s="4" t="str">
        <f>IFERROR(__xludf.DUMMYFUNCTION("""COMPUTED_VALUE"""),"C#")</f>
        <v>C#</v>
      </c>
      <c r="G1236" s="4" t="str">
        <f>IFERROR(__xludf.DUMMYFUNCTION("""COMPUTED_VALUE"""),"HTML/CSS")</f>
        <v>HTML/CSS</v>
      </c>
      <c r="H1236" s="4" t="str">
        <f>IFERROR(__xludf.DUMMYFUNCTION("""COMPUTED_VALUE"""),"Java")</f>
        <v>Java</v>
      </c>
      <c r="I1236" s="4" t="str">
        <f>IFERROR(__xludf.DUMMYFUNCTION("""COMPUTED_VALUE"""),"JavaScript")</f>
        <v>JavaScript</v>
      </c>
      <c r="J1236" s="4" t="str">
        <f>IFERROR(__xludf.DUMMYFUNCTION("""COMPUTED_VALUE"""),"Kotlin")</f>
        <v>Kotlin</v>
      </c>
      <c r="K1236" s="4" t="str">
        <f>IFERROR(__xludf.DUMMYFUNCTION("""COMPUTED_VALUE"""),"Objective-C")</f>
        <v>Objective-C</v>
      </c>
      <c r="L1236" s="4" t="str">
        <f>IFERROR(__xludf.DUMMYFUNCTION("""COMPUTED_VALUE"""),"PHP")</f>
        <v>PHP</v>
      </c>
      <c r="M1236" s="4" t="str">
        <f>IFERROR(__xludf.DUMMYFUNCTION("""COMPUTED_VALUE"""),"Python")</f>
        <v>Python</v>
      </c>
      <c r="N1236" s="4" t="str">
        <f>IFERROR(__xludf.DUMMYFUNCTION("""COMPUTED_VALUE"""),"Ruby")</f>
        <v>Ruby</v>
      </c>
      <c r="O1236" s="4" t="str">
        <f>IFERROR(__xludf.DUMMYFUNCTION("""COMPUTED_VALUE"""),"SQL")</f>
        <v>SQL</v>
      </c>
      <c r="P1236" s="4" t="str">
        <f>IFERROR(__xludf.DUMMYFUNCTION("""COMPUTED_VALUE"""),"Swift")</f>
        <v>Swift</v>
      </c>
      <c r="Q1236" s="4" t="str">
        <f>IFERROR(__xludf.DUMMYFUNCTION("""COMPUTED_VALUE"""),"VBA")</f>
        <v>VBA</v>
      </c>
      <c r="R1236" s="4" t="str">
        <f>IFERROR(__xludf.DUMMYFUNCTION("""COMPUTED_VALUE"""),"Other(s):")</f>
        <v>Other(s):</v>
      </c>
    </row>
    <row r="1237">
      <c r="A1237" s="3">
        <v>1236.0</v>
      </c>
      <c r="B1237" s="4" t="str">
        <f>IFERROR(__xludf.DUMMYFUNCTION("SPLIT(IMPORTRANGE!B1237:B11236,"";"",0,1)"),"Go")</f>
        <v>Go</v>
      </c>
      <c r="C1237" s="4" t="str">
        <f>IFERROR(__xludf.DUMMYFUNCTION("""COMPUTED_VALUE"""),"HTML/CSS")</f>
        <v>HTML/CSS</v>
      </c>
      <c r="D1237" s="4" t="str">
        <f>IFERROR(__xludf.DUMMYFUNCTION("""COMPUTED_VALUE"""),"JavaScript")</f>
        <v>JavaScript</v>
      </c>
      <c r="E1237" s="4" t="str">
        <f>IFERROR(__xludf.DUMMYFUNCTION("""COMPUTED_VALUE"""),"Ruby")</f>
        <v>Ruby</v>
      </c>
      <c r="F1237" s="4" t="str">
        <f>IFERROR(__xludf.DUMMYFUNCTION("""COMPUTED_VALUE"""),"SQL")</f>
        <v>SQL</v>
      </c>
    </row>
    <row r="1238">
      <c r="A1238" s="3">
        <v>1237.0</v>
      </c>
      <c r="B1238" s="4" t="str">
        <f>IFERROR(__xludf.DUMMYFUNCTION("SPLIT(IMPORTRANGE!B1238:B11237,"";"",0,1)"),"Bash/Shell/PowerShell")</f>
        <v>Bash/Shell/PowerShell</v>
      </c>
      <c r="C1238" s="4" t="str">
        <f>IFERROR(__xludf.DUMMYFUNCTION("""COMPUTED_VALUE"""),"HTML/CSS")</f>
        <v>HTML/CSS</v>
      </c>
      <c r="D1238" s="4" t="str">
        <f>IFERROR(__xludf.DUMMYFUNCTION("""COMPUTED_VALUE"""),"JavaScript")</f>
        <v>JavaScript</v>
      </c>
      <c r="E1238" s="4" t="str">
        <f>IFERROR(__xludf.DUMMYFUNCTION("""COMPUTED_VALUE"""),"PHP")</f>
        <v>PHP</v>
      </c>
      <c r="F1238" s="4" t="str">
        <f>IFERROR(__xludf.DUMMYFUNCTION("""COMPUTED_VALUE"""),"SQL")</f>
        <v>SQL</v>
      </c>
    </row>
    <row r="1239">
      <c r="A1239" s="3">
        <v>1238.0</v>
      </c>
      <c r="B1239" s="4" t="str">
        <f>IFERROR(__xludf.DUMMYFUNCTION("SPLIT(IMPORTRANGE!B1239:B11238,"";"",0,1)"),"C")</f>
        <v>C</v>
      </c>
      <c r="C1239" s="4" t="str">
        <f>IFERROR(__xludf.DUMMYFUNCTION("""COMPUTED_VALUE"""),"C++")</f>
        <v>C++</v>
      </c>
      <c r="D1239" s="4" t="str">
        <f>IFERROR(__xludf.DUMMYFUNCTION("""COMPUTED_VALUE"""),"HTML/CSS")</f>
        <v>HTML/CSS</v>
      </c>
      <c r="E1239" s="4" t="str">
        <f>IFERROR(__xludf.DUMMYFUNCTION("""COMPUTED_VALUE"""),"Python")</f>
        <v>Python</v>
      </c>
    </row>
    <row r="1240">
      <c r="A1240" s="3">
        <v>1239.0</v>
      </c>
      <c r="B1240" s="4" t="str">
        <f>IFERROR(__xludf.DUMMYFUNCTION("SPLIT(IMPORTRANGE!B1240:B11239,"";"",0,1)"),"C#")</f>
        <v>C#</v>
      </c>
      <c r="C1240" s="4" t="str">
        <f>IFERROR(__xludf.DUMMYFUNCTION("""COMPUTED_VALUE"""),"HTML/CSS")</f>
        <v>HTML/CSS</v>
      </c>
      <c r="D1240" s="4" t="str">
        <f>IFERROR(__xludf.DUMMYFUNCTION("""COMPUTED_VALUE"""),"Java")</f>
        <v>Java</v>
      </c>
      <c r="E1240" s="4" t="str">
        <f>IFERROR(__xludf.DUMMYFUNCTION("""COMPUTED_VALUE"""),"JavaScript")</f>
        <v>JavaScript</v>
      </c>
      <c r="F1240" s="4" t="str">
        <f>IFERROR(__xludf.DUMMYFUNCTION("""COMPUTED_VALUE"""),"SQL")</f>
        <v>SQL</v>
      </c>
      <c r="G1240" s="4" t="str">
        <f>IFERROR(__xludf.DUMMYFUNCTION("""COMPUTED_VALUE"""),"TypeScript")</f>
        <v>TypeScript</v>
      </c>
    </row>
    <row r="1241">
      <c r="A1241" s="3">
        <v>1240.0</v>
      </c>
      <c r="B1241" s="4" t="str">
        <f>IFERROR(__xludf.DUMMYFUNCTION("SPLIT(IMPORTRANGE!B1241:B11240,"";"",0,1)"),"Bash/Shell/PowerShell")</f>
        <v>Bash/Shell/PowerShell</v>
      </c>
      <c r="C1241" s="4" t="str">
        <f>IFERROR(__xludf.DUMMYFUNCTION("""COMPUTED_VALUE"""),"Elixir")</f>
        <v>Elixir</v>
      </c>
      <c r="D1241" s="4" t="str">
        <f>IFERROR(__xludf.DUMMYFUNCTION("""COMPUTED_VALUE"""),"Erlang")</f>
        <v>Erlang</v>
      </c>
      <c r="E1241" s="4" t="str">
        <f>IFERROR(__xludf.DUMMYFUNCTION("""COMPUTED_VALUE"""),"HTML/CSS")</f>
        <v>HTML/CSS</v>
      </c>
      <c r="F1241" s="4" t="str">
        <f>IFERROR(__xludf.DUMMYFUNCTION("""COMPUTED_VALUE"""),"Java")</f>
        <v>Java</v>
      </c>
      <c r="G1241" s="4" t="str">
        <f>IFERROR(__xludf.DUMMYFUNCTION("""COMPUTED_VALUE"""),"JavaScript")</f>
        <v>JavaScript</v>
      </c>
      <c r="H1241" s="4" t="str">
        <f>IFERROR(__xludf.DUMMYFUNCTION("""COMPUTED_VALUE"""),"Kotlin")</f>
        <v>Kotlin</v>
      </c>
      <c r="I1241" s="4" t="str">
        <f>IFERROR(__xludf.DUMMYFUNCTION("""COMPUTED_VALUE"""),"Objective-C")</f>
        <v>Objective-C</v>
      </c>
      <c r="J1241" s="4" t="str">
        <f>IFERROR(__xludf.DUMMYFUNCTION("""COMPUTED_VALUE"""),"Python")</f>
        <v>Python</v>
      </c>
      <c r="K1241" s="4" t="str">
        <f>IFERROR(__xludf.DUMMYFUNCTION("""COMPUTED_VALUE"""),"Ruby")</f>
        <v>Ruby</v>
      </c>
      <c r="L1241" s="4" t="str">
        <f>IFERROR(__xludf.DUMMYFUNCTION("""COMPUTED_VALUE"""),"Scala")</f>
        <v>Scala</v>
      </c>
      <c r="M1241" s="4" t="str">
        <f>IFERROR(__xludf.DUMMYFUNCTION("""COMPUTED_VALUE"""),"SQL")</f>
        <v>SQL</v>
      </c>
      <c r="N1241" s="4" t="str">
        <f>IFERROR(__xludf.DUMMYFUNCTION("""COMPUTED_VALUE"""),"Swift")</f>
        <v>Swift</v>
      </c>
      <c r="O1241" s="4" t="str">
        <f>IFERROR(__xludf.DUMMYFUNCTION("""COMPUTED_VALUE"""),"TypeScript")</f>
        <v>TypeScript</v>
      </c>
      <c r="P1241" s="4" t="str">
        <f>IFERROR(__xludf.DUMMYFUNCTION("""COMPUTED_VALUE"""),"Other(s):")</f>
        <v>Other(s):</v>
      </c>
    </row>
    <row r="1242">
      <c r="A1242" s="3">
        <v>1241.0</v>
      </c>
      <c r="B1242" s="4" t="str">
        <f>IFERROR(__xludf.DUMMYFUNCTION("SPLIT(IMPORTRANGE!B1242:B11241,"";"",0,1)"),"Bash/Shell/PowerShell")</f>
        <v>Bash/Shell/PowerShell</v>
      </c>
      <c r="C1242" s="4" t="str">
        <f>IFERROR(__xludf.DUMMYFUNCTION("""COMPUTED_VALUE"""),"C#")</f>
        <v>C#</v>
      </c>
      <c r="D1242" s="4" t="str">
        <f>IFERROR(__xludf.DUMMYFUNCTION("""COMPUTED_VALUE"""),"HTML/CSS")</f>
        <v>HTML/CSS</v>
      </c>
      <c r="E1242" s="4" t="str">
        <f>IFERROR(__xludf.DUMMYFUNCTION("""COMPUTED_VALUE"""),"JavaScript")</f>
        <v>JavaScript</v>
      </c>
      <c r="F1242" s="4" t="str">
        <f>IFERROR(__xludf.DUMMYFUNCTION("""COMPUTED_VALUE"""),"TypeScript")</f>
        <v>TypeScript</v>
      </c>
    </row>
    <row r="1243">
      <c r="A1243" s="3">
        <v>1242.0</v>
      </c>
      <c r="B1243" s="4" t="str">
        <f>IFERROR(__xludf.DUMMYFUNCTION("SPLIT(IMPORTRANGE!B1243:B11242,"";"",0,1)"),"C#")</f>
        <v>C#</v>
      </c>
      <c r="C1243" s="4" t="str">
        <f>IFERROR(__xludf.DUMMYFUNCTION("""COMPUTED_VALUE"""),"Swift")</f>
        <v>Swift</v>
      </c>
    </row>
    <row r="1244">
      <c r="A1244" s="3">
        <v>1243.0</v>
      </c>
      <c r="B1244" s="4" t="str">
        <f>IFERROR(__xludf.DUMMYFUNCTION("SPLIT(IMPORTRANGE!B1244:B11243,"";"",0,1)"),"C")</f>
        <v>C</v>
      </c>
      <c r="C1244" s="4" t="str">
        <f>IFERROR(__xludf.DUMMYFUNCTION("""COMPUTED_VALUE"""),"C++")</f>
        <v>C++</v>
      </c>
      <c r="D1244" s="4" t="str">
        <f>IFERROR(__xludf.DUMMYFUNCTION("""COMPUTED_VALUE"""),"Java")</f>
        <v>Java</v>
      </c>
      <c r="E1244" s="4" t="str">
        <f>IFERROR(__xludf.DUMMYFUNCTION("""COMPUTED_VALUE"""),"R")</f>
        <v>R</v>
      </c>
    </row>
    <row r="1245">
      <c r="A1245" s="3">
        <v>1244.0</v>
      </c>
      <c r="B1245" s="4" t="str">
        <f>IFERROR(__xludf.DUMMYFUNCTION("SPLIT(IMPORTRANGE!B1245:B11244,"";"",0,1)"),"Bash/Shell/PowerShell")</f>
        <v>Bash/Shell/PowerShell</v>
      </c>
      <c r="C1245" s="4" t="str">
        <f>IFERROR(__xludf.DUMMYFUNCTION("""COMPUTED_VALUE"""),"C")</f>
        <v>C</v>
      </c>
      <c r="D1245" s="4" t="str">
        <f>IFERROR(__xludf.DUMMYFUNCTION("""COMPUTED_VALUE"""),"C++")</f>
        <v>C++</v>
      </c>
    </row>
    <row r="1246">
      <c r="A1246" s="3">
        <v>1245.0</v>
      </c>
      <c r="B1246" s="4" t="str">
        <f>IFERROR(__xludf.DUMMYFUNCTION("SPLIT(IMPORTRANGE!B1246:B11245,"";"",0,1)"),"C")</f>
        <v>C</v>
      </c>
      <c r="C1246" s="4" t="str">
        <f>IFERROR(__xludf.DUMMYFUNCTION("""COMPUTED_VALUE"""),"C++")</f>
        <v>C++</v>
      </c>
      <c r="D1246" s="4" t="str">
        <f>IFERROR(__xludf.DUMMYFUNCTION("""COMPUTED_VALUE"""),"C#")</f>
        <v>C#</v>
      </c>
      <c r="E1246" s="4" t="str">
        <f>IFERROR(__xludf.DUMMYFUNCTION("""COMPUTED_VALUE"""),"F#")</f>
        <v>F#</v>
      </c>
      <c r="F1246" s="4" t="str">
        <f>IFERROR(__xludf.DUMMYFUNCTION("""COMPUTED_VALUE"""),"HTML/CSS")</f>
        <v>HTML/CSS</v>
      </c>
      <c r="G1246" s="4" t="str">
        <f>IFERROR(__xludf.DUMMYFUNCTION("""COMPUTED_VALUE"""),"Java")</f>
        <v>Java</v>
      </c>
      <c r="H1246" s="4" t="str">
        <f>IFERROR(__xludf.DUMMYFUNCTION("""COMPUTED_VALUE"""),"JavaScript")</f>
        <v>JavaScript</v>
      </c>
      <c r="I1246" s="4" t="str">
        <f>IFERROR(__xludf.DUMMYFUNCTION("""COMPUTED_VALUE"""),"Kotlin")</f>
        <v>Kotlin</v>
      </c>
      <c r="J1246" s="4" t="str">
        <f>IFERROR(__xludf.DUMMYFUNCTION("""COMPUTED_VALUE"""),"PHP")</f>
        <v>PHP</v>
      </c>
      <c r="K1246" s="4" t="str">
        <f>IFERROR(__xludf.DUMMYFUNCTION("""COMPUTED_VALUE"""),"SQL")</f>
        <v>SQL</v>
      </c>
    </row>
    <row r="1247">
      <c r="A1247" s="3">
        <v>1246.0</v>
      </c>
      <c r="B1247" s="4" t="str">
        <f>IFERROR(__xludf.DUMMYFUNCTION("SPLIT(IMPORTRANGE!B1247:B11246,"";"",0,1)"),"C")</f>
        <v>C</v>
      </c>
      <c r="C1247" s="4" t="str">
        <f>IFERROR(__xludf.DUMMYFUNCTION("""COMPUTED_VALUE"""),"C++")</f>
        <v>C++</v>
      </c>
      <c r="D1247" s="4" t="str">
        <f>IFERROR(__xludf.DUMMYFUNCTION("""COMPUTED_VALUE"""),"HTML/CSS")</f>
        <v>HTML/CSS</v>
      </c>
      <c r="E1247" s="4" t="str">
        <f>IFERROR(__xludf.DUMMYFUNCTION("""COMPUTED_VALUE"""),"Java")</f>
        <v>Java</v>
      </c>
      <c r="F1247" s="4" t="str">
        <f>IFERROR(__xludf.DUMMYFUNCTION("""COMPUTED_VALUE"""),"Python")</f>
        <v>Python</v>
      </c>
    </row>
    <row r="1248">
      <c r="A1248" s="3">
        <v>1247.0</v>
      </c>
      <c r="B1248" s="4" t="str">
        <f>IFERROR(__xludf.DUMMYFUNCTION("SPLIT(IMPORTRANGE!B1248:B11247,"";"",0,1)"),"HTML/CSS")</f>
        <v>HTML/CSS</v>
      </c>
      <c r="C1248" s="4" t="str">
        <f>IFERROR(__xludf.DUMMYFUNCTION("""COMPUTED_VALUE"""),"JavaScript")</f>
        <v>JavaScript</v>
      </c>
      <c r="D1248" s="4" t="str">
        <f>IFERROR(__xludf.DUMMYFUNCTION("""COMPUTED_VALUE"""),"PHP")</f>
        <v>PHP</v>
      </c>
      <c r="E1248" s="4" t="str">
        <f>IFERROR(__xludf.DUMMYFUNCTION("""COMPUTED_VALUE"""),"SQL")</f>
        <v>SQL</v>
      </c>
    </row>
    <row r="1249">
      <c r="A1249" s="3">
        <v>1248.0</v>
      </c>
      <c r="B1249" s="4" t="str">
        <f>IFERROR(__xludf.DUMMYFUNCTION("SPLIT(IMPORTRANGE!B1249:B11248,"";"",0,1)"),"C#")</f>
        <v>C#</v>
      </c>
      <c r="C1249" s="4" t="str">
        <f>IFERROR(__xludf.DUMMYFUNCTION("""COMPUTED_VALUE"""),"HTML/CSS")</f>
        <v>HTML/CSS</v>
      </c>
      <c r="D1249" s="4" t="str">
        <f>IFERROR(__xludf.DUMMYFUNCTION("""COMPUTED_VALUE"""),"JavaScript")</f>
        <v>JavaScript</v>
      </c>
      <c r="E1249" s="4" t="str">
        <f>IFERROR(__xludf.DUMMYFUNCTION("""COMPUTED_VALUE"""),"SQL")</f>
        <v>SQL</v>
      </c>
      <c r="F1249" s="4" t="str">
        <f>IFERROR(__xludf.DUMMYFUNCTION("""COMPUTED_VALUE"""),"TypeScript")</f>
        <v>TypeScript</v>
      </c>
    </row>
    <row r="1250">
      <c r="A1250" s="3">
        <v>1249.0</v>
      </c>
      <c r="B1250" s="4" t="str">
        <f>IFERROR(__xludf.DUMMYFUNCTION("SPLIT(IMPORTRANGE!B1250:B11249,"";"",0,1)"),"C++")</f>
        <v>C++</v>
      </c>
      <c r="C1250" s="4" t="str">
        <f>IFERROR(__xludf.DUMMYFUNCTION("""COMPUTED_VALUE"""),"Other(s):")</f>
        <v>Other(s):</v>
      </c>
    </row>
    <row r="1251">
      <c r="A1251" s="3">
        <v>1250.0</v>
      </c>
      <c r="B1251" s="4" t="str">
        <f>IFERROR(__xludf.DUMMYFUNCTION("SPLIT(IMPORTRANGE!B1251:B11250,"";"",0,1)"),"HTML/CSS")</f>
        <v>HTML/CSS</v>
      </c>
      <c r="C1251" s="4" t="str">
        <f>IFERROR(__xludf.DUMMYFUNCTION("""COMPUTED_VALUE"""),"JavaScript")</f>
        <v>JavaScript</v>
      </c>
      <c r="D1251" s="4" t="str">
        <f>IFERROR(__xludf.DUMMYFUNCTION("""COMPUTED_VALUE"""),"PHP")</f>
        <v>PHP</v>
      </c>
    </row>
    <row r="1252">
      <c r="A1252" s="3">
        <v>1251.0</v>
      </c>
      <c r="B1252" s="4" t="str">
        <f>IFERROR(__xludf.DUMMYFUNCTION("SPLIT(IMPORTRANGE!B1252:B11251,"";"",0,1)"),"Bash/Shell/PowerShell")</f>
        <v>Bash/Shell/PowerShell</v>
      </c>
      <c r="C1252" s="4" t="str">
        <f>IFERROR(__xludf.DUMMYFUNCTION("""COMPUTED_VALUE"""),"HTML/CSS")</f>
        <v>HTML/CSS</v>
      </c>
      <c r="D1252" s="4" t="str">
        <f>IFERROR(__xludf.DUMMYFUNCTION("""COMPUTED_VALUE"""),"Python")</f>
        <v>Python</v>
      </c>
    </row>
    <row r="1253">
      <c r="A1253" s="3">
        <v>1252.0</v>
      </c>
      <c r="B1253" s="4" t="str">
        <f>IFERROR(__xludf.DUMMYFUNCTION("SPLIT(IMPORTRANGE!B1253:B11252,"";"",0,1)"),"Java")</f>
        <v>Java</v>
      </c>
      <c r="C1253" s="4" t="str">
        <f>IFERROR(__xludf.DUMMYFUNCTION("""COMPUTED_VALUE"""),"Kotlin")</f>
        <v>Kotlin</v>
      </c>
      <c r="D1253" s="4" t="str">
        <f>IFERROR(__xludf.DUMMYFUNCTION("""COMPUTED_VALUE"""),"Objective-C")</f>
        <v>Objective-C</v>
      </c>
      <c r="E1253" s="4" t="str">
        <f>IFERROR(__xludf.DUMMYFUNCTION("""COMPUTED_VALUE"""),"Swift")</f>
        <v>Swift</v>
      </c>
    </row>
    <row r="1254">
      <c r="A1254" s="3">
        <v>1253.0</v>
      </c>
      <c r="B1254" s="4" t="str">
        <f>IFERROR(__xludf.DUMMYFUNCTION("SPLIT(IMPORTRANGE!B1254:B11253,"";"",0,1)"),"C")</f>
        <v>C</v>
      </c>
      <c r="C1254" s="4" t="str">
        <f>IFERROR(__xludf.DUMMYFUNCTION("""COMPUTED_VALUE"""),"C++")</f>
        <v>C++</v>
      </c>
      <c r="D1254" s="4" t="str">
        <f>IFERROR(__xludf.DUMMYFUNCTION("""COMPUTED_VALUE"""),"C#")</f>
        <v>C#</v>
      </c>
      <c r="E1254" s="4" t="str">
        <f>IFERROR(__xludf.DUMMYFUNCTION("""COMPUTED_VALUE"""),"HTML/CSS")</f>
        <v>HTML/CSS</v>
      </c>
      <c r="F1254" s="4" t="str">
        <f>IFERROR(__xludf.DUMMYFUNCTION("""COMPUTED_VALUE"""),"JavaScript")</f>
        <v>JavaScript</v>
      </c>
      <c r="G1254" s="4" t="str">
        <f>IFERROR(__xludf.DUMMYFUNCTION("""COMPUTED_VALUE"""),"PHP")</f>
        <v>PHP</v>
      </c>
      <c r="H1254" s="4" t="str">
        <f>IFERROR(__xludf.DUMMYFUNCTION("""COMPUTED_VALUE"""),"SQL")</f>
        <v>SQL</v>
      </c>
      <c r="I1254" s="4" t="str">
        <f>IFERROR(__xludf.DUMMYFUNCTION("""COMPUTED_VALUE"""),"TypeScript")</f>
        <v>TypeScript</v>
      </c>
    </row>
    <row r="1255">
      <c r="A1255" s="3">
        <v>1254.0</v>
      </c>
      <c r="B1255" s="4" t="str">
        <f>IFERROR(__xludf.DUMMYFUNCTION("SPLIT(IMPORTRANGE!B1255:B11254,"";"",0,1)"),"HTML/CSS")</f>
        <v>HTML/CSS</v>
      </c>
      <c r="C1255" s="4" t="str">
        <f>IFERROR(__xludf.DUMMYFUNCTION("""COMPUTED_VALUE"""),"JavaScript")</f>
        <v>JavaScript</v>
      </c>
    </row>
    <row r="1256">
      <c r="A1256" s="3">
        <v>1255.0</v>
      </c>
      <c r="B1256" s="4" t="str">
        <f>IFERROR(__xludf.DUMMYFUNCTION("SPLIT(IMPORTRANGE!B1256:B11255,"";"",0,1)"),"Bash/Shell/PowerShell")</f>
        <v>Bash/Shell/PowerShell</v>
      </c>
      <c r="C1256" s="4" t="str">
        <f>IFERROR(__xludf.DUMMYFUNCTION("""COMPUTED_VALUE"""),"C")</f>
        <v>C</v>
      </c>
      <c r="D1256" s="4" t="str">
        <f>IFERROR(__xludf.DUMMYFUNCTION("""COMPUTED_VALUE"""),"C#")</f>
        <v>C#</v>
      </c>
      <c r="E1256" s="4" t="str">
        <f>IFERROR(__xludf.DUMMYFUNCTION("""COMPUTED_VALUE"""),"HTML/CSS")</f>
        <v>HTML/CSS</v>
      </c>
      <c r="F1256" s="4" t="str">
        <f>IFERROR(__xludf.DUMMYFUNCTION("""COMPUTED_VALUE"""),"Java")</f>
        <v>Java</v>
      </c>
      <c r="G1256" s="4" t="str">
        <f>IFERROR(__xludf.DUMMYFUNCTION("""COMPUTED_VALUE"""),"JavaScript")</f>
        <v>JavaScript</v>
      </c>
      <c r="H1256" s="4" t="str">
        <f>IFERROR(__xludf.DUMMYFUNCTION("""COMPUTED_VALUE"""),"Python")</f>
        <v>Python</v>
      </c>
      <c r="I1256" s="4" t="str">
        <f>IFERROR(__xludf.DUMMYFUNCTION("""COMPUTED_VALUE"""),"SQL")</f>
        <v>SQL</v>
      </c>
    </row>
    <row r="1257">
      <c r="A1257" s="3">
        <v>1256.0</v>
      </c>
      <c r="B1257" s="4" t="str">
        <f>IFERROR(__xludf.DUMMYFUNCTION("SPLIT(IMPORTRANGE!B1257:B11256,"";"",0,1)"),"Bash/Shell/PowerShell")</f>
        <v>Bash/Shell/PowerShell</v>
      </c>
      <c r="C1257" s="4" t="str">
        <f>IFERROR(__xludf.DUMMYFUNCTION("""COMPUTED_VALUE"""),"C")</f>
        <v>C</v>
      </c>
      <c r="D1257" s="4" t="str">
        <f>IFERROR(__xludf.DUMMYFUNCTION("""COMPUTED_VALUE"""),"C++")</f>
        <v>C++</v>
      </c>
      <c r="E1257" s="4" t="str">
        <f>IFERROR(__xludf.DUMMYFUNCTION("""COMPUTED_VALUE"""),"C#")</f>
        <v>C#</v>
      </c>
      <c r="F1257" s="4" t="str">
        <f>IFERROR(__xludf.DUMMYFUNCTION("""COMPUTED_VALUE"""),"HTML/CSS")</f>
        <v>HTML/CSS</v>
      </c>
      <c r="G1257" s="4" t="str">
        <f>IFERROR(__xludf.DUMMYFUNCTION("""COMPUTED_VALUE"""),"Java")</f>
        <v>Java</v>
      </c>
      <c r="H1257" s="4" t="str">
        <f>IFERROR(__xludf.DUMMYFUNCTION("""COMPUTED_VALUE"""),"JavaScript")</f>
        <v>JavaScript</v>
      </c>
      <c r="I1257" s="4" t="str">
        <f>IFERROR(__xludf.DUMMYFUNCTION("""COMPUTED_VALUE"""),"Python")</f>
        <v>Python</v>
      </c>
      <c r="J1257" s="4" t="str">
        <f>IFERROR(__xludf.DUMMYFUNCTION("""COMPUTED_VALUE"""),"R")</f>
        <v>R</v>
      </c>
      <c r="K1257" s="4" t="str">
        <f>IFERROR(__xludf.DUMMYFUNCTION("""COMPUTED_VALUE"""),"SQL")</f>
        <v>SQL</v>
      </c>
      <c r="L1257" s="4" t="str">
        <f>IFERROR(__xludf.DUMMYFUNCTION("""COMPUTED_VALUE"""),"Swift")</f>
        <v>Swift</v>
      </c>
    </row>
    <row r="1258">
      <c r="A1258" s="3">
        <v>1257.0</v>
      </c>
      <c r="B1258" s="4" t="str">
        <f>IFERROR(__xludf.DUMMYFUNCTION("SPLIT(IMPORTRANGE!B1258:B11257,"";"",0,1)"),"Bash/Shell/PowerShell")</f>
        <v>Bash/Shell/PowerShell</v>
      </c>
      <c r="C1258" s="4" t="str">
        <f>IFERROR(__xludf.DUMMYFUNCTION("""COMPUTED_VALUE"""),"C#")</f>
        <v>C#</v>
      </c>
      <c r="D1258" s="4" t="str">
        <f>IFERROR(__xludf.DUMMYFUNCTION("""COMPUTED_VALUE"""),"HTML/CSS")</f>
        <v>HTML/CSS</v>
      </c>
      <c r="E1258" s="4" t="str">
        <f>IFERROR(__xludf.DUMMYFUNCTION("""COMPUTED_VALUE"""),"JavaScript")</f>
        <v>JavaScript</v>
      </c>
      <c r="F1258" s="4" t="str">
        <f>IFERROR(__xludf.DUMMYFUNCTION("""COMPUTED_VALUE"""),"Python")</f>
        <v>Python</v>
      </c>
      <c r="G1258" s="4" t="str">
        <f>IFERROR(__xludf.DUMMYFUNCTION("""COMPUTED_VALUE"""),"TypeScript")</f>
        <v>TypeScript</v>
      </c>
    </row>
    <row r="1259">
      <c r="A1259" s="3">
        <v>1258.0</v>
      </c>
      <c r="B1259" s="4" t="str">
        <f>IFERROR(__xludf.DUMMYFUNCTION("SPLIT(IMPORTRANGE!B1259:B11258,"";"",0,1)"),"C")</f>
        <v>C</v>
      </c>
      <c r="C1259" s="4" t="str">
        <f>IFERROR(__xludf.DUMMYFUNCTION("""COMPUTED_VALUE"""),"C++")</f>
        <v>C++</v>
      </c>
      <c r="D1259" s="4" t="str">
        <f>IFERROR(__xludf.DUMMYFUNCTION("""COMPUTED_VALUE"""),"C#")</f>
        <v>C#</v>
      </c>
      <c r="E1259" s="4" t="str">
        <f>IFERROR(__xludf.DUMMYFUNCTION("""COMPUTED_VALUE"""),"Dart")</f>
        <v>Dart</v>
      </c>
      <c r="F1259" s="4" t="str">
        <f>IFERROR(__xludf.DUMMYFUNCTION("""COMPUTED_VALUE"""),"Java")</f>
        <v>Java</v>
      </c>
    </row>
    <row r="1260">
      <c r="A1260" s="3">
        <v>1259.0</v>
      </c>
      <c r="B1260" s="4" t="str">
        <f>IFERROR(__xludf.DUMMYFUNCTION("SPLIT(IMPORTRANGE!B1260:B11259,"";"",0,1)"),"C")</f>
        <v>C</v>
      </c>
      <c r="C1260" s="4" t="str">
        <f>IFERROR(__xludf.DUMMYFUNCTION("""COMPUTED_VALUE"""),"Objective-C")</f>
        <v>Objective-C</v>
      </c>
    </row>
    <row r="1261">
      <c r="A1261" s="3">
        <v>1260.0</v>
      </c>
      <c r="B1261" s="4" t="str">
        <f>IFERROR(__xludf.DUMMYFUNCTION("SPLIT(IMPORTRANGE!B1261:B11260,"";"",0,1)"),"Bash/Shell/PowerShell")</f>
        <v>Bash/Shell/PowerShell</v>
      </c>
      <c r="C1261" s="4" t="str">
        <f>IFERROR(__xludf.DUMMYFUNCTION("""COMPUTED_VALUE"""),"C")</f>
        <v>C</v>
      </c>
      <c r="D1261" s="4" t="str">
        <f>IFERROR(__xludf.DUMMYFUNCTION("""COMPUTED_VALUE"""),"C++")</f>
        <v>C++</v>
      </c>
      <c r="E1261" s="4" t="str">
        <f>IFERROR(__xludf.DUMMYFUNCTION("""COMPUTED_VALUE"""),"Python")</f>
        <v>Python</v>
      </c>
    </row>
    <row r="1262">
      <c r="A1262" s="3">
        <v>1261.0</v>
      </c>
      <c r="B1262" s="4" t="str">
        <f>IFERROR(__xludf.DUMMYFUNCTION("SPLIT(IMPORTRANGE!B1262:B11261,"";"",0,1)"),"Bash/Shell/PowerShell")</f>
        <v>Bash/Shell/PowerShell</v>
      </c>
      <c r="C1262" s="4" t="str">
        <f>IFERROR(__xludf.DUMMYFUNCTION("""COMPUTED_VALUE"""),"C")</f>
        <v>C</v>
      </c>
      <c r="D1262" s="4" t="str">
        <f>IFERROR(__xludf.DUMMYFUNCTION("""COMPUTED_VALUE"""),"C++")</f>
        <v>C++</v>
      </c>
      <c r="E1262" s="4" t="str">
        <f>IFERROR(__xludf.DUMMYFUNCTION("""COMPUTED_VALUE"""),"C#")</f>
        <v>C#</v>
      </c>
      <c r="F1262" s="4" t="str">
        <f>IFERROR(__xludf.DUMMYFUNCTION("""COMPUTED_VALUE"""),"Elixir")</f>
        <v>Elixir</v>
      </c>
      <c r="G1262" s="4" t="str">
        <f>IFERROR(__xludf.DUMMYFUNCTION("""COMPUTED_VALUE"""),"HTML/CSS")</f>
        <v>HTML/CSS</v>
      </c>
      <c r="H1262" s="4" t="str">
        <f>IFERROR(__xludf.DUMMYFUNCTION("""COMPUTED_VALUE"""),"Java")</f>
        <v>Java</v>
      </c>
      <c r="I1262" s="4" t="str">
        <f>IFERROR(__xludf.DUMMYFUNCTION("""COMPUTED_VALUE"""),"JavaScript")</f>
        <v>JavaScript</v>
      </c>
      <c r="J1262" s="4" t="str">
        <f>IFERROR(__xludf.DUMMYFUNCTION("""COMPUTED_VALUE"""),"PHP")</f>
        <v>PHP</v>
      </c>
      <c r="K1262" s="4" t="str">
        <f>IFERROR(__xludf.DUMMYFUNCTION("""COMPUTED_VALUE"""),"Python")</f>
        <v>Python</v>
      </c>
      <c r="L1262" s="4" t="str">
        <f>IFERROR(__xludf.DUMMYFUNCTION("""COMPUTED_VALUE"""),"SQL")</f>
        <v>SQL</v>
      </c>
      <c r="M1262" s="4" t="str">
        <f>IFERROR(__xludf.DUMMYFUNCTION("""COMPUTED_VALUE"""),"TypeScript")</f>
        <v>TypeScript</v>
      </c>
    </row>
    <row r="1263">
      <c r="A1263" s="3">
        <v>1262.0</v>
      </c>
      <c r="B1263" s="4" t="str">
        <f>IFERROR(__xludf.DUMMYFUNCTION("SPLIT(IMPORTRANGE!B1263:B11262,"";"",0,1)"),"Bash/Shell/PowerShell")</f>
        <v>Bash/Shell/PowerShell</v>
      </c>
      <c r="C1263" s="4" t="str">
        <f>IFERROR(__xludf.DUMMYFUNCTION("""COMPUTED_VALUE"""),"C")</f>
        <v>C</v>
      </c>
      <c r="D1263" s="4" t="str">
        <f>IFERROR(__xludf.DUMMYFUNCTION("""COMPUTED_VALUE"""),"HTML/CSS")</f>
        <v>HTML/CSS</v>
      </c>
      <c r="E1263" s="4" t="str">
        <f>IFERROR(__xludf.DUMMYFUNCTION("""COMPUTED_VALUE"""),"JavaScript")</f>
        <v>JavaScript</v>
      </c>
      <c r="F1263" s="4" t="str">
        <f>IFERROR(__xludf.DUMMYFUNCTION("""COMPUTED_VALUE"""),"Objective-C")</f>
        <v>Objective-C</v>
      </c>
      <c r="G1263" s="4" t="str">
        <f>IFERROR(__xludf.DUMMYFUNCTION("""COMPUTED_VALUE"""),"PHP")</f>
        <v>PHP</v>
      </c>
      <c r="H1263" s="4" t="str">
        <f>IFERROR(__xludf.DUMMYFUNCTION("""COMPUTED_VALUE"""),"Python")</f>
        <v>Python</v>
      </c>
      <c r="I1263" s="4" t="str">
        <f>IFERROR(__xludf.DUMMYFUNCTION("""COMPUTED_VALUE"""),"SQL")</f>
        <v>SQL</v>
      </c>
      <c r="J1263" s="4" t="str">
        <f>IFERROR(__xludf.DUMMYFUNCTION("""COMPUTED_VALUE"""),"Swift")</f>
        <v>Swift</v>
      </c>
    </row>
    <row r="1264">
      <c r="A1264" s="3">
        <v>1263.0</v>
      </c>
      <c r="B1264" s="4" t="str">
        <f>IFERROR(__xludf.DUMMYFUNCTION("SPLIT(IMPORTRANGE!B1264:B11263,"";"",0,1)"),"C++")</f>
        <v>C++</v>
      </c>
      <c r="C1264" s="4" t="str">
        <f>IFERROR(__xludf.DUMMYFUNCTION("""COMPUTED_VALUE"""),"C#")</f>
        <v>C#</v>
      </c>
      <c r="D1264" s="4" t="str">
        <f>IFERROR(__xludf.DUMMYFUNCTION("""COMPUTED_VALUE"""),"HTML/CSS")</f>
        <v>HTML/CSS</v>
      </c>
      <c r="E1264" s="4" t="str">
        <f>IFERROR(__xludf.DUMMYFUNCTION("""COMPUTED_VALUE"""),"Java")</f>
        <v>Java</v>
      </c>
      <c r="F1264" s="4" t="str">
        <f>IFERROR(__xludf.DUMMYFUNCTION("""COMPUTED_VALUE"""),"JavaScript")</f>
        <v>JavaScript</v>
      </c>
      <c r="G1264" s="4" t="str">
        <f>IFERROR(__xludf.DUMMYFUNCTION("""COMPUTED_VALUE"""),"PHP")</f>
        <v>PHP</v>
      </c>
    </row>
    <row r="1265">
      <c r="A1265" s="3">
        <v>1264.0</v>
      </c>
      <c r="B1265" s="4" t="str">
        <f>IFERROR(__xludf.DUMMYFUNCTION("SPLIT(IMPORTRANGE!B1265:B11264,"";"",0,1)"),"HTML/CSS")</f>
        <v>HTML/CSS</v>
      </c>
      <c r="C1265" s="4" t="str">
        <f>IFERROR(__xludf.DUMMYFUNCTION("""COMPUTED_VALUE"""),"JavaScript")</f>
        <v>JavaScript</v>
      </c>
    </row>
    <row r="1266">
      <c r="A1266" s="3">
        <v>1265.0</v>
      </c>
      <c r="B1266" s="4" t="str">
        <f>IFERROR(__xludf.DUMMYFUNCTION("SPLIT(IMPORTRANGE!B1266:B11265,"";"",0,1)"),"C#")</f>
        <v>C#</v>
      </c>
      <c r="C1266" s="4" t="str">
        <f>IFERROR(__xludf.DUMMYFUNCTION("""COMPUTED_VALUE"""),"HTML/CSS")</f>
        <v>HTML/CSS</v>
      </c>
      <c r="D1266" s="4" t="str">
        <f>IFERROR(__xludf.DUMMYFUNCTION("""COMPUTED_VALUE"""),"JavaScript")</f>
        <v>JavaScript</v>
      </c>
      <c r="E1266" s="4" t="str">
        <f>IFERROR(__xludf.DUMMYFUNCTION("""COMPUTED_VALUE"""),"SQL")</f>
        <v>SQL</v>
      </c>
      <c r="F1266" s="4" t="str">
        <f>IFERROR(__xludf.DUMMYFUNCTION("""COMPUTED_VALUE"""),"TypeScript")</f>
        <v>TypeScript</v>
      </c>
    </row>
    <row r="1267">
      <c r="A1267" s="3">
        <v>1266.0</v>
      </c>
      <c r="B1267" s="4" t="str">
        <f>IFERROR(__xludf.DUMMYFUNCTION("SPLIT(IMPORTRANGE!B1267:B11266,"";"",0,1)"),"Bash/Shell/PowerShell")</f>
        <v>Bash/Shell/PowerShell</v>
      </c>
      <c r="C1267" s="4" t="str">
        <f>IFERROR(__xludf.DUMMYFUNCTION("""COMPUTED_VALUE"""),"C")</f>
        <v>C</v>
      </c>
      <c r="D1267" s="4" t="str">
        <f>IFERROR(__xludf.DUMMYFUNCTION("""COMPUTED_VALUE"""),"C++")</f>
        <v>C++</v>
      </c>
      <c r="E1267" s="4" t="str">
        <f>IFERROR(__xludf.DUMMYFUNCTION("""COMPUTED_VALUE"""),"C#")</f>
        <v>C#</v>
      </c>
      <c r="F1267" s="4" t="str">
        <f>IFERROR(__xludf.DUMMYFUNCTION("""COMPUTED_VALUE"""),"HTML/CSS")</f>
        <v>HTML/CSS</v>
      </c>
      <c r="G1267" s="4" t="str">
        <f>IFERROR(__xludf.DUMMYFUNCTION("""COMPUTED_VALUE"""),"Java")</f>
        <v>Java</v>
      </c>
      <c r="H1267" s="4" t="str">
        <f>IFERROR(__xludf.DUMMYFUNCTION("""COMPUTED_VALUE"""),"JavaScript")</f>
        <v>JavaScript</v>
      </c>
      <c r="I1267" s="4" t="str">
        <f>IFERROR(__xludf.DUMMYFUNCTION("""COMPUTED_VALUE"""),"Python")</f>
        <v>Python</v>
      </c>
      <c r="J1267" s="4" t="str">
        <f>IFERROR(__xludf.DUMMYFUNCTION("""COMPUTED_VALUE"""),"R")</f>
        <v>R</v>
      </c>
      <c r="K1267" s="4" t="str">
        <f>IFERROR(__xludf.DUMMYFUNCTION("""COMPUTED_VALUE"""),"SQL")</f>
        <v>SQL</v>
      </c>
      <c r="L1267" s="4" t="str">
        <f>IFERROR(__xludf.DUMMYFUNCTION("""COMPUTED_VALUE"""),"TypeScript")</f>
        <v>TypeScript</v>
      </c>
    </row>
    <row r="1268">
      <c r="A1268" s="3">
        <v>1267.0</v>
      </c>
      <c r="B1268" s="4" t="str">
        <f>IFERROR(__xludf.DUMMYFUNCTION("SPLIT(IMPORTRANGE!B1268:B11267,"";"",0,1)"),"Bash/Shell/PowerShell")</f>
        <v>Bash/Shell/PowerShell</v>
      </c>
      <c r="C1268" s="4" t="str">
        <f>IFERROR(__xludf.DUMMYFUNCTION("""COMPUTED_VALUE"""),"C")</f>
        <v>C</v>
      </c>
      <c r="D1268" s="4" t="str">
        <f>IFERROR(__xludf.DUMMYFUNCTION("""COMPUTED_VALUE"""),"HTML/CSS")</f>
        <v>HTML/CSS</v>
      </c>
      <c r="E1268" s="4" t="str">
        <f>IFERROR(__xludf.DUMMYFUNCTION("""COMPUTED_VALUE"""),"Java")</f>
        <v>Java</v>
      </c>
      <c r="F1268" s="4" t="str">
        <f>IFERROR(__xludf.DUMMYFUNCTION("""COMPUTED_VALUE"""),"JavaScript")</f>
        <v>JavaScript</v>
      </c>
      <c r="G1268" s="4" t="str">
        <f>IFERROR(__xludf.DUMMYFUNCTION("""COMPUTED_VALUE"""),"Python")</f>
        <v>Python</v>
      </c>
      <c r="H1268" s="4" t="str">
        <f>IFERROR(__xludf.DUMMYFUNCTION("""COMPUTED_VALUE"""),"SQL")</f>
        <v>SQL</v>
      </c>
      <c r="I1268" s="4" t="str">
        <f>IFERROR(__xludf.DUMMYFUNCTION("""COMPUTED_VALUE"""),"Other(s):")</f>
        <v>Other(s):</v>
      </c>
    </row>
    <row r="1269">
      <c r="A1269" s="3">
        <v>1268.0</v>
      </c>
      <c r="B1269" s="4" t="str">
        <f>IFERROR(__xludf.DUMMYFUNCTION("SPLIT(IMPORTRANGE!B1269:B11268,"";"",0,1)"),"Bash/Shell/PowerShell")</f>
        <v>Bash/Shell/PowerShell</v>
      </c>
      <c r="C1269" s="4" t="str">
        <f>IFERROR(__xludf.DUMMYFUNCTION("""COMPUTED_VALUE"""),"HTML/CSS")</f>
        <v>HTML/CSS</v>
      </c>
      <c r="D1269" s="4" t="str">
        <f>IFERROR(__xludf.DUMMYFUNCTION("""COMPUTED_VALUE"""),"JavaScript")</f>
        <v>JavaScript</v>
      </c>
      <c r="E1269" s="4" t="str">
        <f>IFERROR(__xludf.DUMMYFUNCTION("""COMPUTED_VALUE"""),"PHP")</f>
        <v>PHP</v>
      </c>
      <c r="F1269" s="4" t="str">
        <f>IFERROR(__xludf.DUMMYFUNCTION("""COMPUTED_VALUE"""),"Python")</f>
        <v>Python</v>
      </c>
      <c r="G1269" s="4" t="str">
        <f>IFERROR(__xludf.DUMMYFUNCTION("""COMPUTED_VALUE"""),"Ruby")</f>
        <v>Ruby</v>
      </c>
      <c r="H1269" s="4" t="str">
        <f>IFERROR(__xludf.DUMMYFUNCTION("""COMPUTED_VALUE"""),"SQL")</f>
        <v>SQL</v>
      </c>
      <c r="I1269" s="4" t="str">
        <f>IFERROR(__xludf.DUMMYFUNCTION("""COMPUTED_VALUE"""),"TypeScript")</f>
        <v>TypeScript</v>
      </c>
    </row>
    <row r="1270">
      <c r="A1270" s="3">
        <v>1269.0</v>
      </c>
      <c r="B1270" s="4" t="str">
        <f>IFERROR(__xludf.DUMMYFUNCTION("SPLIT(IMPORTRANGE!B1270:B11269,"";"",0,1)"),"Assembly")</f>
        <v>Assembly</v>
      </c>
      <c r="C1270" s="4" t="str">
        <f>IFERROR(__xludf.DUMMYFUNCTION("""COMPUTED_VALUE"""),"Bash/Shell/PowerShell")</f>
        <v>Bash/Shell/PowerShell</v>
      </c>
      <c r="D1270" s="4" t="str">
        <f>IFERROR(__xludf.DUMMYFUNCTION("""COMPUTED_VALUE"""),"C")</f>
        <v>C</v>
      </c>
      <c r="E1270" s="4" t="str">
        <f>IFERROR(__xludf.DUMMYFUNCTION("""COMPUTED_VALUE"""),"C++")</f>
        <v>C++</v>
      </c>
      <c r="F1270" s="4" t="str">
        <f>IFERROR(__xludf.DUMMYFUNCTION("""COMPUTED_VALUE"""),"HTML/CSS")</f>
        <v>HTML/CSS</v>
      </c>
      <c r="G1270" s="4" t="str">
        <f>IFERROR(__xludf.DUMMYFUNCTION("""COMPUTED_VALUE"""),"Java")</f>
        <v>Java</v>
      </c>
      <c r="H1270" s="4" t="str">
        <f>IFERROR(__xludf.DUMMYFUNCTION("""COMPUTED_VALUE"""),"JavaScript")</f>
        <v>JavaScript</v>
      </c>
      <c r="I1270" s="4" t="str">
        <f>IFERROR(__xludf.DUMMYFUNCTION("""COMPUTED_VALUE"""),"Python")</f>
        <v>Python</v>
      </c>
      <c r="J1270" s="4" t="str">
        <f>IFERROR(__xludf.DUMMYFUNCTION("""COMPUTED_VALUE"""),"R")</f>
        <v>R</v>
      </c>
      <c r="K1270" s="4" t="str">
        <f>IFERROR(__xludf.DUMMYFUNCTION("""COMPUTED_VALUE"""),"Scala")</f>
        <v>Scala</v>
      </c>
      <c r="L1270" s="4" t="str">
        <f>IFERROR(__xludf.DUMMYFUNCTION("""COMPUTED_VALUE"""),"SQL")</f>
        <v>SQL</v>
      </c>
      <c r="M1270" s="4" t="str">
        <f>IFERROR(__xludf.DUMMYFUNCTION("""COMPUTED_VALUE"""),"Swift")</f>
        <v>Swift</v>
      </c>
      <c r="N1270" s="4" t="str">
        <f>IFERROR(__xludf.DUMMYFUNCTION("""COMPUTED_VALUE"""),"TypeScript")</f>
        <v>TypeScript</v>
      </c>
    </row>
    <row r="1271">
      <c r="A1271" s="3">
        <v>1270.0</v>
      </c>
      <c r="B1271" s="4" t="str">
        <f>IFERROR(__xludf.DUMMYFUNCTION("SPLIT(IMPORTRANGE!B1271:B11270,"";"",0,1)"),"Bash/Shell/PowerShell")</f>
        <v>Bash/Shell/PowerShell</v>
      </c>
      <c r="C1271" s="4" t="str">
        <f>IFERROR(__xludf.DUMMYFUNCTION("""COMPUTED_VALUE"""),"C#")</f>
        <v>C#</v>
      </c>
      <c r="D1271" s="4" t="str">
        <f>IFERROR(__xludf.DUMMYFUNCTION("""COMPUTED_VALUE"""),"F#")</f>
        <v>F#</v>
      </c>
      <c r="E1271" s="4" t="str">
        <f>IFERROR(__xludf.DUMMYFUNCTION("""COMPUTED_VALUE"""),"HTML/CSS")</f>
        <v>HTML/CSS</v>
      </c>
      <c r="F1271" s="4" t="str">
        <f>IFERROR(__xludf.DUMMYFUNCTION("""COMPUTED_VALUE"""),"JavaScript")</f>
        <v>JavaScript</v>
      </c>
      <c r="G1271" s="4" t="str">
        <f>IFERROR(__xludf.DUMMYFUNCTION("""COMPUTED_VALUE"""),"SQL")</f>
        <v>SQL</v>
      </c>
      <c r="H1271" s="4" t="str">
        <f>IFERROR(__xludf.DUMMYFUNCTION("""COMPUTED_VALUE"""),"Swift")</f>
        <v>Swift</v>
      </c>
    </row>
    <row r="1272">
      <c r="A1272" s="3">
        <v>1271.0</v>
      </c>
      <c r="B1272" s="4" t="str">
        <f>IFERROR(__xludf.DUMMYFUNCTION("SPLIT(IMPORTRANGE!B1272:B11271,"";"",0,1)"),"HTML/CSS")</f>
        <v>HTML/CSS</v>
      </c>
      <c r="C1272" s="4" t="str">
        <f>IFERROR(__xludf.DUMMYFUNCTION("""COMPUTED_VALUE"""),"JavaScript")</f>
        <v>JavaScript</v>
      </c>
      <c r="D1272" s="4" t="str">
        <f>IFERROR(__xludf.DUMMYFUNCTION("""COMPUTED_VALUE"""),"Python")</f>
        <v>Python</v>
      </c>
      <c r="E1272" s="4" t="str">
        <f>IFERROR(__xludf.DUMMYFUNCTION("""COMPUTED_VALUE"""),"Ruby")</f>
        <v>Ruby</v>
      </c>
      <c r="F1272" s="4" t="str">
        <f>IFERROR(__xludf.DUMMYFUNCTION("""COMPUTED_VALUE"""),"SQL")</f>
        <v>SQL</v>
      </c>
    </row>
    <row r="1273">
      <c r="A1273" s="3">
        <v>1272.0</v>
      </c>
      <c r="B1273" s="4" t="str">
        <f>IFERROR(__xludf.DUMMYFUNCTION("SPLIT(IMPORTRANGE!B1273:B11272,"";"",0,1)"),"HTML/CSS")</f>
        <v>HTML/CSS</v>
      </c>
      <c r="C1273" s="4" t="str">
        <f>IFERROR(__xludf.DUMMYFUNCTION("""COMPUTED_VALUE"""),"Java")</f>
        <v>Java</v>
      </c>
      <c r="D1273" s="4" t="str">
        <f>IFERROR(__xludf.DUMMYFUNCTION("""COMPUTED_VALUE"""),"JavaScript")</f>
        <v>JavaScript</v>
      </c>
      <c r="E1273" s="4" t="str">
        <f>IFERROR(__xludf.DUMMYFUNCTION("""COMPUTED_VALUE"""),"PHP")</f>
        <v>PHP</v>
      </c>
      <c r="F1273" s="4" t="str">
        <f>IFERROR(__xludf.DUMMYFUNCTION("""COMPUTED_VALUE"""),"Python")</f>
        <v>Python</v>
      </c>
      <c r="G1273" s="4" t="str">
        <f>IFERROR(__xludf.DUMMYFUNCTION("""COMPUTED_VALUE"""),"SQL")</f>
        <v>SQL</v>
      </c>
      <c r="H1273" s="4" t="str">
        <f>IFERROR(__xludf.DUMMYFUNCTION("""COMPUTED_VALUE"""),"VBA")</f>
        <v>VBA</v>
      </c>
    </row>
    <row r="1274">
      <c r="A1274" s="3">
        <v>1273.0</v>
      </c>
      <c r="B1274" s="4" t="str">
        <f>IFERROR(__xludf.DUMMYFUNCTION("SPLIT(IMPORTRANGE!B1274:B11273,"";"",0,1)"),"HTML/CSS")</f>
        <v>HTML/CSS</v>
      </c>
      <c r="C1274" s="4" t="str">
        <f>IFERROR(__xludf.DUMMYFUNCTION("""COMPUTED_VALUE"""),"PHP")</f>
        <v>PHP</v>
      </c>
      <c r="D1274" s="4" t="str">
        <f>IFERROR(__xludf.DUMMYFUNCTION("""COMPUTED_VALUE"""),"SQL")</f>
        <v>SQL</v>
      </c>
    </row>
    <row r="1275">
      <c r="A1275" s="3">
        <v>1274.0</v>
      </c>
      <c r="B1275" s="4" t="str">
        <f>IFERROR(__xludf.DUMMYFUNCTION("SPLIT(IMPORTRANGE!B1275:B11274,"";"",0,1)"),"Assembly")</f>
        <v>Assembly</v>
      </c>
      <c r="C1275" s="4" t="str">
        <f>IFERROR(__xludf.DUMMYFUNCTION("""COMPUTED_VALUE"""),"C#")</f>
        <v>C#</v>
      </c>
      <c r="D1275" s="4" t="str">
        <f>IFERROR(__xludf.DUMMYFUNCTION("""COMPUTED_VALUE"""),"SQL")</f>
        <v>SQL</v>
      </c>
    </row>
    <row r="1276">
      <c r="A1276" s="3">
        <v>1275.0</v>
      </c>
      <c r="B1276" s="4" t="str">
        <f>IFERROR(__xludf.DUMMYFUNCTION("SPLIT(IMPORTRANGE!B1276:B11275,"";"",0,1)"),"C")</f>
        <v>C</v>
      </c>
      <c r="C1276" s="4" t="str">
        <f>IFERROR(__xludf.DUMMYFUNCTION("""COMPUTED_VALUE"""),"HTML/CSS")</f>
        <v>HTML/CSS</v>
      </c>
      <c r="D1276" s="4" t="str">
        <f>IFERROR(__xludf.DUMMYFUNCTION("""COMPUTED_VALUE"""),"JavaScript")</f>
        <v>JavaScript</v>
      </c>
      <c r="E1276" s="4" t="str">
        <f>IFERROR(__xludf.DUMMYFUNCTION("""COMPUTED_VALUE"""),"Python")</f>
        <v>Python</v>
      </c>
      <c r="F1276" s="4" t="str">
        <f>IFERROR(__xludf.DUMMYFUNCTION("""COMPUTED_VALUE"""),"R")</f>
        <v>R</v>
      </c>
      <c r="G1276" s="4" t="str">
        <f>IFERROR(__xludf.DUMMYFUNCTION("""COMPUTED_VALUE"""),"Ruby")</f>
        <v>Ruby</v>
      </c>
    </row>
    <row r="1277">
      <c r="A1277" s="3">
        <v>1276.0</v>
      </c>
      <c r="B1277" s="4" t="str">
        <f>IFERROR(__xludf.DUMMYFUNCTION("SPLIT(IMPORTRANGE!B1277:B11276,"";"",0,1)"),"Bash/Shell/PowerShell")</f>
        <v>Bash/Shell/PowerShell</v>
      </c>
      <c r="C1277" s="4" t="str">
        <f>IFERROR(__xludf.DUMMYFUNCTION("""COMPUTED_VALUE"""),"C#")</f>
        <v>C#</v>
      </c>
      <c r="D1277" s="4" t="str">
        <f>IFERROR(__xludf.DUMMYFUNCTION("""COMPUTED_VALUE"""),"HTML/CSS")</f>
        <v>HTML/CSS</v>
      </c>
      <c r="E1277" s="4" t="str">
        <f>IFERROR(__xludf.DUMMYFUNCTION("""COMPUTED_VALUE"""),"JavaScript")</f>
        <v>JavaScript</v>
      </c>
      <c r="F1277" s="4" t="str">
        <f>IFERROR(__xludf.DUMMYFUNCTION("""COMPUTED_VALUE"""),"Python")</f>
        <v>Python</v>
      </c>
      <c r="G1277" s="4" t="str">
        <f>IFERROR(__xludf.DUMMYFUNCTION("""COMPUTED_VALUE"""),"SQL")</f>
        <v>SQL</v>
      </c>
    </row>
    <row r="1278">
      <c r="A1278" s="3">
        <v>1277.0</v>
      </c>
      <c r="B1278" s="4" t="str">
        <f>IFERROR(__xludf.DUMMYFUNCTION("SPLIT(IMPORTRANGE!B1278:B11277,"";"",0,1)"),"Java")</f>
        <v>Java</v>
      </c>
      <c r="C1278" s="4" t="str">
        <f>IFERROR(__xludf.DUMMYFUNCTION("""COMPUTED_VALUE"""),"Objective-C")</f>
        <v>Objective-C</v>
      </c>
      <c r="D1278" s="4" t="str">
        <f>IFERROR(__xludf.DUMMYFUNCTION("""COMPUTED_VALUE"""),"PHP")</f>
        <v>PHP</v>
      </c>
    </row>
    <row r="1279">
      <c r="A1279" s="3">
        <v>1278.0</v>
      </c>
      <c r="B1279" s="4" t="str">
        <f>IFERROR(__xludf.DUMMYFUNCTION("SPLIT(IMPORTRANGE!B1279:B11278,"";"",0,1)"),"HTML/CSS")</f>
        <v>HTML/CSS</v>
      </c>
      <c r="C1279" s="4" t="str">
        <f>IFERROR(__xludf.DUMMYFUNCTION("""COMPUTED_VALUE"""),"JavaScript")</f>
        <v>JavaScript</v>
      </c>
    </row>
    <row r="1280">
      <c r="A1280" s="3">
        <v>1279.0</v>
      </c>
      <c r="B1280" s="4" t="str">
        <f>IFERROR(__xludf.DUMMYFUNCTION("SPLIT(IMPORTRANGE!B1280:B11279,"";"",0,1)"),"HTML/CSS")</f>
        <v>HTML/CSS</v>
      </c>
      <c r="C1280" s="4" t="str">
        <f>IFERROR(__xludf.DUMMYFUNCTION("""COMPUTED_VALUE"""),"JavaScript")</f>
        <v>JavaScript</v>
      </c>
      <c r="D1280" s="4" t="str">
        <f>IFERROR(__xludf.DUMMYFUNCTION("""COMPUTED_VALUE"""),"PHP")</f>
        <v>PHP</v>
      </c>
    </row>
    <row r="1281">
      <c r="A1281" s="3">
        <v>1280.0</v>
      </c>
      <c r="B1281" s="4" t="str">
        <f>IFERROR(__xludf.DUMMYFUNCTION("SPLIT(IMPORTRANGE!B1281:B11280,"";"",0,1)"),"HTML/CSS")</f>
        <v>HTML/CSS</v>
      </c>
      <c r="C1281" s="4" t="str">
        <f>IFERROR(__xludf.DUMMYFUNCTION("""COMPUTED_VALUE"""),"Java")</f>
        <v>Java</v>
      </c>
      <c r="D1281" s="4" t="str">
        <f>IFERROR(__xludf.DUMMYFUNCTION("""COMPUTED_VALUE"""),"JavaScript")</f>
        <v>JavaScript</v>
      </c>
      <c r="E1281" s="4" t="str">
        <f>IFERROR(__xludf.DUMMYFUNCTION("""COMPUTED_VALUE"""),"SQL")</f>
        <v>SQL</v>
      </c>
      <c r="F1281" s="4" t="str">
        <f>IFERROR(__xludf.DUMMYFUNCTION("""COMPUTED_VALUE"""),"TypeScript")</f>
        <v>TypeScript</v>
      </c>
    </row>
    <row r="1282">
      <c r="A1282" s="3">
        <v>1281.0</v>
      </c>
      <c r="B1282" s="4" t="str">
        <f>IFERROR(__xludf.DUMMYFUNCTION("SPLIT(IMPORTRANGE!B1282:B11281,"";"",0,1)"),"Python")</f>
        <v>Python</v>
      </c>
      <c r="C1282" s="4" t="str">
        <f>IFERROR(__xludf.DUMMYFUNCTION("""COMPUTED_VALUE"""),"SQL")</f>
        <v>SQL</v>
      </c>
    </row>
    <row r="1283">
      <c r="A1283" s="3">
        <v>1282.0</v>
      </c>
      <c r="B1283" s="4" t="str">
        <f>IFERROR(__xludf.DUMMYFUNCTION("SPLIT(IMPORTRANGE!B1283:B11282,"";"",0,1)"),"Bash/Shell/PowerShell")</f>
        <v>Bash/Shell/PowerShell</v>
      </c>
      <c r="C1283" s="4" t="str">
        <f>IFERROR(__xludf.DUMMYFUNCTION("""COMPUTED_VALUE"""),"HTML/CSS")</f>
        <v>HTML/CSS</v>
      </c>
      <c r="D1283" s="4" t="str">
        <f>IFERROR(__xludf.DUMMYFUNCTION("""COMPUTED_VALUE"""),"JavaScript")</f>
        <v>JavaScript</v>
      </c>
      <c r="E1283" s="4" t="str">
        <f>IFERROR(__xludf.DUMMYFUNCTION("""COMPUTED_VALUE"""),"Python")</f>
        <v>Python</v>
      </c>
      <c r="F1283" s="4" t="str">
        <f>IFERROR(__xludf.DUMMYFUNCTION("""COMPUTED_VALUE"""),"Scala")</f>
        <v>Scala</v>
      </c>
      <c r="G1283" s="4" t="str">
        <f>IFERROR(__xludf.DUMMYFUNCTION("""COMPUTED_VALUE"""),"SQL")</f>
        <v>SQL</v>
      </c>
      <c r="H1283" s="4" t="str">
        <f>IFERROR(__xludf.DUMMYFUNCTION("""COMPUTED_VALUE"""),"TypeScript")</f>
        <v>TypeScript</v>
      </c>
    </row>
    <row r="1284">
      <c r="A1284" s="3">
        <v>1283.0</v>
      </c>
      <c r="B1284" s="4" t="str">
        <f>IFERROR(__xludf.DUMMYFUNCTION("SPLIT(IMPORTRANGE!B1284:B11283,"";"",0,1)"),"C")</f>
        <v>C</v>
      </c>
      <c r="C1284" s="4" t="str">
        <f>IFERROR(__xludf.DUMMYFUNCTION("""COMPUTED_VALUE"""),"C++")</f>
        <v>C++</v>
      </c>
      <c r="D1284" s="4" t="str">
        <f>IFERROR(__xludf.DUMMYFUNCTION("""COMPUTED_VALUE"""),"Java")</f>
        <v>Java</v>
      </c>
      <c r="E1284" s="4" t="str">
        <f>IFERROR(__xludf.DUMMYFUNCTION("""COMPUTED_VALUE"""),"JavaScript")</f>
        <v>JavaScript</v>
      </c>
      <c r="F1284" s="4" t="str">
        <f>IFERROR(__xludf.DUMMYFUNCTION("""COMPUTED_VALUE"""),"PHP")</f>
        <v>PHP</v>
      </c>
      <c r="G1284" s="4" t="str">
        <f>IFERROR(__xludf.DUMMYFUNCTION("""COMPUTED_VALUE"""),"Python")</f>
        <v>Python</v>
      </c>
    </row>
    <row r="1285">
      <c r="A1285" s="3">
        <v>1284.0</v>
      </c>
      <c r="B1285" s="4" t="str">
        <f>IFERROR(__xludf.DUMMYFUNCTION("SPLIT(IMPORTRANGE!B1285:B11284,"";"",0,1)"),"C")</f>
        <v>C</v>
      </c>
      <c r="C1285" s="4" t="str">
        <f>IFERROR(__xludf.DUMMYFUNCTION("""COMPUTED_VALUE"""),"HTML/CSS")</f>
        <v>HTML/CSS</v>
      </c>
      <c r="D1285" s="4" t="str">
        <f>IFERROR(__xludf.DUMMYFUNCTION("""COMPUTED_VALUE"""),"Java")</f>
        <v>Java</v>
      </c>
      <c r="E1285" s="4" t="str">
        <f>IFERROR(__xludf.DUMMYFUNCTION("""COMPUTED_VALUE"""),"JavaScript")</f>
        <v>JavaScript</v>
      </c>
      <c r="F1285" s="4" t="str">
        <f>IFERROR(__xludf.DUMMYFUNCTION("""COMPUTED_VALUE"""),"Kotlin")</f>
        <v>Kotlin</v>
      </c>
      <c r="G1285" s="4" t="str">
        <f>IFERROR(__xludf.DUMMYFUNCTION("""COMPUTED_VALUE"""),"PHP")</f>
        <v>PHP</v>
      </c>
      <c r="H1285" s="4" t="str">
        <f>IFERROR(__xludf.DUMMYFUNCTION("""COMPUTED_VALUE"""),"Python")</f>
        <v>Python</v>
      </c>
      <c r="I1285" s="4" t="str">
        <f>IFERROR(__xludf.DUMMYFUNCTION("""COMPUTED_VALUE"""),"SQL")</f>
        <v>SQL</v>
      </c>
    </row>
    <row r="1286">
      <c r="A1286" s="3">
        <v>1285.0</v>
      </c>
      <c r="B1286" s="4" t="str">
        <f>IFERROR(__xludf.DUMMYFUNCTION("SPLIT(IMPORTRANGE!B1286:B11285,"";"",0,1)"),"C++")</f>
        <v>C++</v>
      </c>
      <c r="C1286" s="4" t="str">
        <f>IFERROR(__xludf.DUMMYFUNCTION("""COMPUTED_VALUE"""),"JavaScript")</f>
        <v>JavaScript</v>
      </c>
      <c r="D1286" s="4" t="str">
        <f>IFERROR(__xludf.DUMMYFUNCTION("""COMPUTED_VALUE"""),"Python")</f>
        <v>Python</v>
      </c>
      <c r="E1286" s="4" t="str">
        <f>IFERROR(__xludf.DUMMYFUNCTION("""COMPUTED_VALUE"""),"SQL")</f>
        <v>SQL</v>
      </c>
    </row>
    <row r="1287">
      <c r="A1287" s="3">
        <v>1286.0</v>
      </c>
      <c r="B1287" s="4" t="str">
        <f>IFERROR(__xludf.DUMMYFUNCTION("SPLIT(IMPORTRANGE!B1287:B11286,"";"",0,1)"),"Bash/Shell/PowerShell")</f>
        <v>Bash/Shell/PowerShell</v>
      </c>
      <c r="C1287" s="4" t="str">
        <f>IFERROR(__xludf.DUMMYFUNCTION("""COMPUTED_VALUE"""),"HTML/CSS")</f>
        <v>HTML/CSS</v>
      </c>
      <c r="D1287" s="4" t="str">
        <f>IFERROR(__xludf.DUMMYFUNCTION("""COMPUTED_VALUE"""),"Python")</f>
        <v>Python</v>
      </c>
      <c r="E1287" s="4" t="str">
        <f>IFERROR(__xludf.DUMMYFUNCTION("""COMPUTED_VALUE"""),"Ruby")</f>
        <v>Ruby</v>
      </c>
      <c r="F1287" s="4" t="str">
        <f>IFERROR(__xludf.DUMMYFUNCTION("""COMPUTED_VALUE"""),"SQL")</f>
        <v>SQL</v>
      </c>
      <c r="G1287" s="4" t="str">
        <f>IFERROR(__xludf.DUMMYFUNCTION("""COMPUTED_VALUE"""),"Other(s):")</f>
        <v>Other(s):</v>
      </c>
    </row>
    <row r="1288">
      <c r="A1288" s="3">
        <v>1287.0</v>
      </c>
      <c r="B1288" s="4" t="str">
        <f>IFERROR(__xludf.DUMMYFUNCTION("SPLIT(IMPORTRANGE!B1288:B11287,"";"",0,1)"),"C++")</f>
        <v>C++</v>
      </c>
      <c r="C1288" s="4" t="str">
        <f>IFERROR(__xludf.DUMMYFUNCTION("""COMPUTED_VALUE"""),"Dart")</f>
        <v>Dart</v>
      </c>
      <c r="D1288" s="4" t="str">
        <f>IFERROR(__xludf.DUMMYFUNCTION("""COMPUTED_VALUE"""),"HTML/CSS")</f>
        <v>HTML/CSS</v>
      </c>
      <c r="E1288" s="4" t="str">
        <f>IFERROR(__xludf.DUMMYFUNCTION("""COMPUTED_VALUE"""),"Java")</f>
        <v>Java</v>
      </c>
      <c r="F1288" s="4" t="str">
        <f>IFERROR(__xludf.DUMMYFUNCTION("""COMPUTED_VALUE"""),"PHP")</f>
        <v>PHP</v>
      </c>
      <c r="G1288" s="4" t="str">
        <f>IFERROR(__xludf.DUMMYFUNCTION("""COMPUTED_VALUE"""),"Python")</f>
        <v>Python</v>
      </c>
      <c r="H1288" s="4" t="str">
        <f>IFERROR(__xludf.DUMMYFUNCTION("""COMPUTED_VALUE"""),"SQL")</f>
        <v>SQL</v>
      </c>
    </row>
    <row r="1289">
      <c r="A1289" s="3">
        <v>1288.0</v>
      </c>
      <c r="B1289" s="4" t="str">
        <f>IFERROR(__xludf.DUMMYFUNCTION("SPLIT(IMPORTRANGE!B1289:B11288,"";"",0,1)"),"Bash/Shell/PowerShell")</f>
        <v>Bash/Shell/PowerShell</v>
      </c>
      <c r="C1289" s="4" t="str">
        <f>IFERROR(__xludf.DUMMYFUNCTION("""COMPUTED_VALUE"""),"PHP")</f>
        <v>PHP</v>
      </c>
      <c r="D1289" s="4" t="str">
        <f>IFERROR(__xludf.DUMMYFUNCTION("""COMPUTED_VALUE"""),"Python")</f>
        <v>Python</v>
      </c>
      <c r="E1289" s="4" t="str">
        <f>IFERROR(__xludf.DUMMYFUNCTION("""COMPUTED_VALUE"""),"SQL")</f>
        <v>SQL</v>
      </c>
    </row>
    <row r="1290">
      <c r="A1290" s="3">
        <v>1289.0</v>
      </c>
      <c r="B1290" s="4" t="str">
        <f>IFERROR(__xludf.DUMMYFUNCTION("SPLIT(IMPORTRANGE!B1290:B11289,"";"",0,1)"),"Java")</f>
        <v>Java</v>
      </c>
      <c r="C1290" s="4" t="str">
        <f>IFERROR(__xludf.DUMMYFUNCTION("""COMPUTED_VALUE"""),"Scala")</f>
        <v>Scala</v>
      </c>
    </row>
    <row r="1291">
      <c r="A1291" s="3">
        <v>1290.0</v>
      </c>
      <c r="B1291" s="4" t="str">
        <f>IFERROR(__xludf.DUMMYFUNCTION("SPLIT(IMPORTRANGE!B1291:B11290,"";"",0,1)"),"C")</f>
        <v>C</v>
      </c>
      <c r="C1291" s="4" t="str">
        <f>IFERROR(__xludf.DUMMYFUNCTION("""COMPUTED_VALUE"""),"C++")</f>
        <v>C++</v>
      </c>
      <c r="D1291" s="4" t="str">
        <f>IFERROR(__xludf.DUMMYFUNCTION("""COMPUTED_VALUE"""),"Python")</f>
        <v>Python</v>
      </c>
    </row>
    <row r="1292">
      <c r="A1292" s="3">
        <v>1291.0</v>
      </c>
      <c r="B1292" s="4" t="str">
        <f>IFERROR(__xludf.DUMMYFUNCTION("SPLIT(IMPORTRANGE!B1292:B11291,"";"",0,1)"),"JavaScript")</f>
        <v>JavaScript</v>
      </c>
      <c r="C1292" s="4" t="str">
        <f>IFERROR(__xludf.DUMMYFUNCTION("""COMPUTED_VALUE"""),"Ruby")</f>
        <v>Ruby</v>
      </c>
    </row>
    <row r="1293">
      <c r="A1293" s="3">
        <v>1292.0</v>
      </c>
      <c r="B1293" s="4" t="str">
        <f>IFERROR(__xludf.DUMMYFUNCTION("SPLIT(IMPORTRANGE!B1293:B11292,"";"",0,1)"),"Bash/Shell/PowerShell")</f>
        <v>Bash/Shell/PowerShell</v>
      </c>
      <c r="C1293" s="4" t="str">
        <f>IFERROR(__xludf.DUMMYFUNCTION("""COMPUTED_VALUE"""),"C")</f>
        <v>C</v>
      </c>
      <c r="D1293" s="4" t="str">
        <f>IFERROR(__xludf.DUMMYFUNCTION("""COMPUTED_VALUE"""),"C++")</f>
        <v>C++</v>
      </c>
      <c r="E1293" s="4" t="str">
        <f>IFERROR(__xludf.DUMMYFUNCTION("""COMPUTED_VALUE"""),"Clojure")</f>
        <v>Clojure</v>
      </c>
      <c r="F1293" s="4" t="str">
        <f>IFERROR(__xludf.DUMMYFUNCTION("""COMPUTED_VALUE"""),"Elixir")</f>
        <v>Elixir</v>
      </c>
      <c r="G1293" s="4" t="str">
        <f>IFERROR(__xludf.DUMMYFUNCTION("""COMPUTED_VALUE"""),"Erlang")</f>
        <v>Erlang</v>
      </c>
      <c r="H1293" s="4" t="str">
        <f>IFERROR(__xludf.DUMMYFUNCTION("""COMPUTED_VALUE"""),"Python")</f>
        <v>Python</v>
      </c>
    </row>
    <row r="1294">
      <c r="A1294" s="3">
        <v>1293.0</v>
      </c>
      <c r="B1294" s="4" t="str">
        <f>IFERROR(__xludf.DUMMYFUNCTION("SPLIT(IMPORTRANGE!B1294:B11293,"";"",0,1)"),"C#")</f>
        <v>C#</v>
      </c>
      <c r="C1294" s="4" t="str">
        <f>IFERROR(__xludf.DUMMYFUNCTION("""COMPUTED_VALUE"""),"JavaScript")</f>
        <v>JavaScript</v>
      </c>
      <c r="D1294" s="4" t="str">
        <f>IFERROR(__xludf.DUMMYFUNCTION("""COMPUTED_VALUE"""),"SQL")</f>
        <v>SQL</v>
      </c>
    </row>
    <row r="1295">
      <c r="A1295" s="3">
        <v>1294.0</v>
      </c>
      <c r="B1295" s="4" t="str">
        <f>IFERROR(__xludf.DUMMYFUNCTION("SPLIT(IMPORTRANGE!B1295:B11294,"";"",0,1)"),"Bash/Shell/PowerShell")</f>
        <v>Bash/Shell/PowerShell</v>
      </c>
      <c r="C1295" s="4" t="str">
        <f>IFERROR(__xludf.DUMMYFUNCTION("""COMPUTED_VALUE"""),"HTML/CSS")</f>
        <v>HTML/CSS</v>
      </c>
      <c r="D1295" s="4" t="str">
        <f>IFERROR(__xludf.DUMMYFUNCTION("""COMPUTED_VALUE"""),"Java")</f>
        <v>Java</v>
      </c>
      <c r="E1295" s="4" t="str">
        <f>IFERROR(__xludf.DUMMYFUNCTION("""COMPUTED_VALUE"""),"TypeScript")</f>
        <v>TypeScript</v>
      </c>
    </row>
    <row r="1296">
      <c r="A1296" s="3">
        <v>1295.0</v>
      </c>
      <c r="B1296" s="4" t="str">
        <f>IFERROR(__xludf.DUMMYFUNCTION("SPLIT(IMPORTRANGE!B1296:B11295,"";"",0,1)"),"Assembly")</f>
        <v>Assembly</v>
      </c>
      <c r="C1296" s="4" t="str">
        <f>IFERROR(__xludf.DUMMYFUNCTION("""COMPUTED_VALUE"""),"HTML/CSS")</f>
        <v>HTML/CSS</v>
      </c>
      <c r="D1296" s="4" t="str">
        <f>IFERROR(__xludf.DUMMYFUNCTION("""COMPUTED_VALUE"""),"Java")</f>
        <v>Java</v>
      </c>
      <c r="E1296" s="4" t="str">
        <f>IFERROR(__xludf.DUMMYFUNCTION("""COMPUTED_VALUE"""),"JavaScript")</f>
        <v>JavaScript</v>
      </c>
      <c r="F1296" s="4" t="str">
        <f>IFERROR(__xludf.DUMMYFUNCTION("""COMPUTED_VALUE"""),"SQL")</f>
        <v>SQL</v>
      </c>
    </row>
    <row r="1297">
      <c r="A1297" s="3">
        <v>1296.0</v>
      </c>
      <c r="B1297" s="4" t="str">
        <f>IFERROR(__xludf.DUMMYFUNCTION("SPLIT(IMPORTRANGE!B1297:B11296,"";"",0,1)"),"Bash/Shell/PowerShell")</f>
        <v>Bash/Shell/PowerShell</v>
      </c>
      <c r="C1297" s="4" t="str">
        <f>IFERROR(__xludf.DUMMYFUNCTION("""COMPUTED_VALUE"""),"HTML/CSS")</f>
        <v>HTML/CSS</v>
      </c>
      <c r="D1297" s="4" t="str">
        <f>IFERROR(__xludf.DUMMYFUNCTION("""COMPUTED_VALUE"""),"JavaScript")</f>
        <v>JavaScript</v>
      </c>
      <c r="E1297" s="4" t="str">
        <f>IFERROR(__xludf.DUMMYFUNCTION("""COMPUTED_VALUE"""),"PHP")</f>
        <v>PHP</v>
      </c>
      <c r="F1297" s="4" t="str">
        <f>IFERROR(__xludf.DUMMYFUNCTION("""COMPUTED_VALUE"""),"SQL")</f>
        <v>SQL</v>
      </c>
      <c r="G1297" s="4" t="str">
        <f>IFERROR(__xludf.DUMMYFUNCTION("""COMPUTED_VALUE"""),"TypeScript")</f>
        <v>TypeScript</v>
      </c>
    </row>
    <row r="1298">
      <c r="A1298" s="3">
        <v>1297.0</v>
      </c>
      <c r="B1298" s="4" t="str">
        <f>IFERROR(__xludf.DUMMYFUNCTION("SPLIT(IMPORTRANGE!B1298:B11297,"";"",0,1)"),"Assembly")</f>
        <v>Assembly</v>
      </c>
      <c r="C1298" s="4" t="str">
        <f>IFERROR(__xludf.DUMMYFUNCTION("""COMPUTED_VALUE"""),"Bash/Shell/PowerShell")</f>
        <v>Bash/Shell/PowerShell</v>
      </c>
      <c r="D1298" s="4" t="str">
        <f>IFERROR(__xludf.DUMMYFUNCTION("""COMPUTED_VALUE"""),"C")</f>
        <v>C</v>
      </c>
      <c r="E1298" s="4" t="str">
        <f>IFERROR(__xludf.DUMMYFUNCTION("""COMPUTED_VALUE"""),"C++")</f>
        <v>C++</v>
      </c>
      <c r="F1298" s="4" t="str">
        <f>IFERROR(__xludf.DUMMYFUNCTION("""COMPUTED_VALUE"""),"C#")</f>
        <v>C#</v>
      </c>
      <c r="G1298" s="4" t="str">
        <f>IFERROR(__xludf.DUMMYFUNCTION("""COMPUTED_VALUE"""),"Go")</f>
        <v>Go</v>
      </c>
      <c r="H1298" s="4" t="str">
        <f>IFERROR(__xludf.DUMMYFUNCTION("""COMPUTED_VALUE"""),"Java")</f>
        <v>Java</v>
      </c>
      <c r="I1298" s="4" t="str">
        <f>IFERROR(__xludf.DUMMYFUNCTION("""COMPUTED_VALUE"""),"JavaScript")</f>
        <v>JavaScript</v>
      </c>
      <c r="J1298" s="4" t="str">
        <f>IFERROR(__xludf.DUMMYFUNCTION("""COMPUTED_VALUE"""),"Python")</f>
        <v>Python</v>
      </c>
      <c r="K1298" s="4" t="str">
        <f>IFERROR(__xludf.DUMMYFUNCTION("""COMPUTED_VALUE"""),"Ruby")</f>
        <v>Ruby</v>
      </c>
      <c r="L1298" s="4" t="str">
        <f>IFERROR(__xludf.DUMMYFUNCTION("""COMPUTED_VALUE"""),"SQL")</f>
        <v>SQL</v>
      </c>
      <c r="M1298" s="4" t="str">
        <f>IFERROR(__xludf.DUMMYFUNCTION("""COMPUTED_VALUE"""),"Other(s):")</f>
        <v>Other(s):</v>
      </c>
    </row>
    <row r="1299">
      <c r="A1299" s="3">
        <v>1298.0</v>
      </c>
      <c r="B1299" s="4" t="str">
        <f>IFERROR(__xludf.DUMMYFUNCTION("SPLIT(IMPORTRANGE!B1299:B11298,"";"",0,1)"),"C#")</f>
        <v>C#</v>
      </c>
      <c r="C1299" s="4" t="str">
        <f>IFERROR(__xludf.DUMMYFUNCTION("""COMPUTED_VALUE"""),"JavaScript")</f>
        <v>JavaScript</v>
      </c>
    </row>
    <row r="1300">
      <c r="A1300" s="3">
        <v>1299.0</v>
      </c>
      <c r="B1300" s="4" t="str">
        <f>IFERROR(__xludf.DUMMYFUNCTION("SPLIT(IMPORTRANGE!B1300:B11299,"";"",0,1)"),"Assembly")</f>
        <v>Assembly</v>
      </c>
      <c r="C1300" s="4" t="str">
        <f>IFERROR(__xludf.DUMMYFUNCTION("""COMPUTED_VALUE"""),"C")</f>
        <v>C</v>
      </c>
      <c r="D1300" s="4" t="str">
        <f>IFERROR(__xludf.DUMMYFUNCTION("""COMPUTED_VALUE"""),"C++")</f>
        <v>C++</v>
      </c>
      <c r="E1300" s="4" t="str">
        <f>IFERROR(__xludf.DUMMYFUNCTION("""COMPUTED_VALUE"""),"C#")</f>
        <v>C#</v>
      </c>
      <c r="F1300" s="4" t="str">
        <f>IFERROR(__xludf.DUMMYFUNCTION("""COMPUTED_VALUE"""),"Objective-C")</f>
        <v>Objective-C</v>
      </c>
      <c r="G1300" s="4" t="str">
        <f>IFERROR(__xludf.DUMMYFUNCTION("""COMPUTED_VALUE"""),"PHP")</f>
        <v>PHP</v>
      </c>
      <c r="H1300" s="4" t="str">
        <f>IFERROR(__xludf.DUMMYFUNCTION("""COMPUTED_VALUE"""),"SQL")</f>
        <v>SQL</v>
      </c>
    </row>
    <row r="1301">
      <c r="A1301" s="3">
        <v>1300.0</v>
      </c>
      <c r="B1301" s="4" t="str">
        <f>IFERROR(__xludf.DUMMYFUNCTION("SPLIT(IMPORTRANGE!B1301:B11300,"";"",0,1)"),"Bash/Shell/PowerShell")</f>
        <v>Bash/Shell/PowerShell</v>
      </c>
      <c r="C1301" s="4" t="str">
        <f>IFERROR(__xludf.DUMMYFUNCTION("""COMPUTED_VALUE"""),"C++")</f>
        <v>C++</v>
      </c>
      <c r="D1301" s="4" t="str">
        <f>IFERROR(__xludf.DUMMYFUNCTION("""COMPUTED_VALUE"""),"C#")</f>
        <v>C#</v>
      </c>
      <c r="E1301" s="4" t="str">
        <f>IFERROR(__xludf.DUMMYFUNCTION("""COMPUTED_VALUE"""),"Dart")</f>
        <v>Dart</v>
      </c>
      <c r="F1301" s="4" t="str">
        <f>IFERROR(__xludf.DUMMYFUNCTION("""COMPUTED_VALUE"""),"Go")</f>
        <v>Go</v>
      </c>
      <c r="G1301" s="4" t="str">
        <f>IFERROR(__xludf.DUMMYFUNCTION("""COMPUTED_VALUE"""),"Java")</f>
        <v>Java</v>
      </c>
      <c r="H1301" s="4" t="str">
        <f>IFERROR(__xludf.DUMMYFUNCTION("""COMPUTED_VALUE"""),"Python")</f>
        <v>Python</v>
      </c>
      <c r="I1301" s="4" t="str">
        <f>IFERROR(__xludf.DUMMYFUNCTION("""COMPUTED_VALUE"""),"Other(s):")</f>
        <v>Other(s):</v>
      </c>
    </row>
    <row r="1302">
      <c r="A1302" s="3">
        <v>1301.0</v>
      </c>
      <c r="B1302" s="4" t="str">
        <f>IFERROR(__xludf.DUMMYFUNCTION("SPLIT(IMPORTRANGE!B1302:B11301,"";"",0,1)"),"Bash/Shell/PowerShell")</f>
        <v>Bash/Shell/PowerShell</v>
      </c>
      <c r="C1302" s="4" t="str">
        <f>IFERROR(__xludf.DUMMYFUNCTION("""COMPUTED_VALUE"""),"HTML/CSS")</f>
        <v>HTML/CSS</v>
      </c>
      <c r="D1302" s="4" t="str">
        <f>IFERROR(__xludf.DUMMYFUNCTION("""COMPUTED_VALUE"""),"Java")</f>
        <v>Java</v>
      </c>
      <c r="E1302" s="4" t="str">
        <f>IFERROR(__xludf.DUMMYFUNCTION("""COMPUTED_VALUE"""),"JavaScript")</f>
        <v>JavaScript</v>
      </c>
      <c r="F1302" s="4" t="str">
        <f>IFERROR(__xludf.DUMMYFUNCTION("""COMPUTED_VALUE"""),"Ruby")</f>
        <v>Ruby</v>
      </c>
    </row>
    <row r="1303">
      <c r="A1303" s="3">
        <v>1302.0</v>
      </c>
      <c r="B1303" s="4" t="str">
        <f>IFERROR(__xludf.DUMMYFUNCTION("SPLIT(IMPORTRANGE!B1303:B11302,"";"",0,1)"),"C#")</f>
        <v>C#</v>
      </c>
      <c r="C1303" s="4" t="str">
        <f>IFERROR(__xludf.DUMMYFUNCTION("""COMPUTED_VALUE"""),"HTML/CSS")</f>
        <v>HTML/CSS</v>
      </c>
      <c r="D1303" s="4" t="str">
        <f>IFERROR(__xludf.DUMMYFUNCTION("""COMPUTED_VALUE"""),"JavaScript")</f>
        <v>JavaScript</v>
      </c>
      <c r="E1303" s="4" t="str">
        <f>IFERROR(__xludf.DUMMYFUNCTION("""COMPUTED_VALUE"""),"TypeScript")</f>
        <v>TypeScript</v>
      </c>
    </row>
    <row r="1304">
      <c r="A1304" s="3">
        <v>1303.0</v>
      </c>
      <c r="B1304" s="4" t="str">
        <f>IFERROR(__xludf.DUMMYFUNCTION("SPLIT(IMPORTRANGE!B1304:B11303,"";"",0,1)"),"C#")</f>
        <v>C#</v>
      </c>
      <c r="C1304" s="4" t="str">
        <f>IFERROR(__xludf.DUMMYFUNCTION("""COMPUTED_VALUE"""),"HTML/CSS")</f>
        <v>HTML/CSS</v>
      </c>
      <c r="D1304" s="4" t="str">
        <f>IFERROR(__xludf.DUMMYFUNCTION("""COMPUTED_VALUE"""),"JavaScript")</f>
        <v>JavaScript</v>
      </c>
      <c r="E1304" s="4" t="str">
        <f>IFERROR(__xludf.DUMMYFUNCTION("""COMPUTED_VALUE"""),"SQL")</f>
        <v>SQL</v>
      </c>
    </row>
    <row r="1305">
      <c r="A1305" s="3">
        <v>1304.0</v>
      </c>
      <c r="B1305" s="4" t="str">
        <f>IFERROR(__xludf.DUMMYFUNCTION("SPLIT(IMPORTRANGE!B1305:B11304,"";"",0,1)"),"Bash/Shell/PowerShell")</f>
        <v>Bash/Shell/PowerShell</v>
      </c>
      <c r="C1305" s="4" t="str">
        <f>IFERROR(__xludf.DUMMYFUNCTION("""COMPUTED_VALUE"""),"C")</f>
        <v>C</v>
      </c>
      <c r="D1305" s="4" t="str">
        <f>IFERROR(__xludf.DUMMYFUNCTION("""COMPUTED_VALUE"""),"C++")</f>
        <v>C++</v>
      </c>
      <c r="E1305" s="4" t="str">
        <f>IFERROR(__xludf.DUMMYFUNCTION("""COMPUTED_VALUE"""),"C#")</f>
        <v>C#</v>
      </c>
      <c r="F1305" s="4" t="str">
        <f>IFERROR(__xludf.DUMMYFUNCTION("""COMPUTED_VALUE"""),"HTML/CSS")</f>
        <v>HTML/CSS</v>
      </c>
      <c r="G1305" s="4" t="str">
        <f>IFERROR(__xludf.DUMMYFUNCTION("""COMPUTED_VALUE"""),"Java")</f>
        <v>Java</v>
      </c>
      <c r="H1305" s="4" t="str">
        <f>IFERROR(__xludf.DUMMYFUNCTION("""COMPUTED_VALUE"""),"JavaScript")</f>
        <v>JavaScript</v>
      </c>
    </row>
    <row r="1306">
      <c r="A1306" s="3">
        <v>1305.0</v>
      </c>
      <c r="B1306" s="4" t="str">
        <f>IFERROR(__xludf.DUMMYFUNCTION("SPLIT(IMPORTRANGE!B1306:B11305,"";"",0,1)"),"Bash/Shell/PowerShell")</f>
        <v>Bash/Shell/PowerShell</v>
      </c>
      <c r="C1306" s="4" t="str">
        <f>IFERROR(__xludf.DUMMYFUNCTION("""COMPUTED_VALUE"""),"Go")</f>
        <v>Go</v>
      </c>
      <c r="D1306" s="4" t="str">
        <f>IFERROR(__xludf.DUMMYFUNCTION("""COMPUTED_VALUE"""),"HTML/CSS")</f>
        <v>HTML/CSS</v>
      </c>
      <c r="E1306" s="4" t="str">
        <f>IFERROR(__xludf.DUMMYFUNCTION("""COMPUTED_VALUE"""),"JavaScript")</f>
        <v>JavaScript</v>
      </c>
      <c r="F1306" s="4" t="str">
        <f>IFERROR(__xludf.DUMMYFUNCTION("""COMPUTED_VALUE"""),"Ruby")</f>
        <v>Ruby</v>
      </c>
      <c r="G1306" s="4" t="str">
        <f>IFERROR(__xludf.DUMMYFUNCTION("""COMPUTED_VALUE"""),"Rust")</f>
        <v>Rust</v>
      </c>
      <c r="H1306" s="4" t="str">
        <f>IFERROR(__xludf.DUMMYFUNCTION("""COMPUTED_VALUE"""),"SQL")</f>
        <v>SQL</v>
      </c>
      <c r="I1306" s="4" t="str">
        <f>IFERROR(__xludf.DUMMYFUNCTION("""COMPUTED_VALUE"""),"Swift")</f>
        <v>Swift</v>
      </c>
    </row>
    <row r="1307">
      <c r="A1307" s="3">
        <v>1306.0</v>
      </c>
      <c r="B1307" s="4" t="str">
        <f>IFERROR(__xludf.DUMMYFUNCTION("SPLIT(IMPORTRANGE!B1307:B11306,"";"",0,1)"),"Java")</f>
        <v>Java</v>
      </c>
      <c r="C1307" s="4" t="str">
        <f>IFERROR(__xludf.DUMMYFUNCTION("""COMPUTED_VALUE"""),"SQL")</f>
        <v>SQL</v>
      </c>
    </row>
    <row r="1308">
      <c r="A1308" s="3">
        <v>1307.0</v>
      </c>
      <c r="B1308" s="4" t="str">
        <f>IFERROR(__xludf.DUMMYFUNCTION("SPLIT(IMPORTRANGE!B1308:B11307,"";"",0,1)"),"Bash/Shell/PowerShell")</f>
        <v>Bash/Shell/PowerShell</v>
      </c>
      <c r="C1308" s="4" t="str">
        <f>IFERROR(__xludf.DUMMYFUNCTION("""COMPUTED_VALUE"""),"C++")</f>
        <v>C++</v>
      </c>
      <c r="D1308" s="4" t="str">
        <f>IFERROR(__xludf.DUMMYFUNCTION("""COMPUTED_VALUE"""),"C#")</f>
        <v>C#</v>
      </c>
      <c r="E1308" s="4" t="str">
        <f>IFERROR(__xludf.DUMMYFUNCTION("""COMPUTED_VALUE"""),"HTML/CSS")</f>
        <v>HTML/CSS</v>
      </c>
      <c r="F1308" s="4" t="str">
        <f>IFERROR(__xludf.DUMMYFUNCTION("""COMPUTED_VALUE"""),"JavaScript")</f>
        <v>JavaScript</v>
      </c>
      <c r="G1308" s="4" t="str">
        <f>IFERROR(__xludf.DUMMYFUNCTION("""COMPUTED_VALUE"""),"Python")</f>
        <v>Python</v>
      </c>
      <c r="H1308" s="4" t="str">
        <f>IFERROR(__xludf.DUMMYFUNCTION("""COMPUTED_VALUE"""),"TypeScript")</f>
        <v>TypeScript</v>
      </c>
      <c r="I1308" s="4" t="str">
        <f>IFERROR(__xludf.DUMMYFUNCTION("""COMPUTED_VALUE"""),"Other(s):")</f>
        <v>Other(s):</v>
      </c>
    </row>
    <row r="1309">
      <c r="A1309" s="3">
        <v>1308.0</v>
      </c>
      <c r="B1309" s="4" t="str">
        <f>IFERROR(__xludf.DUMMYFUNCTION("SPLIT(IMPORTRANGE!B1309:B11308,"";"",0,1)"),"HTML/CSS")</f>
        <v>HTML/CSS</v>
      </c>
      <c r="C1309" s="4" t="str">
        <f>IFERROR(__xludf.DUMMYFUNCTION("""COMPUTED_VALUE"""),"JavaScript")</f>
        <v>JavaScript</v>
      </c>
      <c r="D1309" s="4" t="str">
        <f>IFERROR(__xludf.DUMMYFUNCTION("""COMPUTED_VALUE"""),"PHP")</f>
        <v>PHP</v>
      </c>
      <c r="E1309" s="4" t="str">
        <f>IFERROR(__xludf.DUMMYFUNCTION("""COMPUTED_VALUE"""),"SQL")</f>
        <v>SQL</v>
      </c>
    </row>
    <row r="1310">
      <c r="A1310" s="3">
        <v>1309.0</v>
      </c>
      <c r="B1310" s="4" t="str">
        <f>IFERROR(__xludf.DUMMYFUNCTION("SPLIT(IMPORTRANGE!B1310:B11309,"";"",0,1)"),"Bash/Shell/PowerShell")</f>
        <v>Bash/Shell/PowerShell</v>
      </c>
      <c r="C1310" s="4" t="str">
        <f>IFERROR(__xludf.DUMMYFUNCTION("""COMPUTED_VALUE"""),"C")</f>
        <v>C</v>
      </c>
      <c r="D1310" s="4" t="str">
        <f>IFERROR(__xludf.DUMMYFUNCTION("""COMPUTED_VALUE"""),"C++")</f>
        <v>C++</v>
      </c>
      <c r="E1310" s="4" t="str">
        <f>IFERROR(__xludf.DUMMYFUNCTION("""COMPUTED_VALUE"""),"Clojure")</f>
        <v>Clojure</v>
      </c>
      <c r="F1310" s="4" t="str">
        <f>IFERROR(__xludf.DUMMYFUNCTION("""COMPUTED_VALUE"""),"Go")</f>
        <v>Go</v>
      </c>
      <c r="G1310" s="4" t="str">
        <f>IFERROR(__xludf.DUMMYFUNCTION("""COMPUTED_VALUE"""),"HTML/CSS")</f>
        <v>HTML/CSS</v>
      </c>
      <c r="H1310" s="4" t="str">
        <f>IFERROR(__xludf.DUMMYFUNCTION("""COMPUTED_VALUE"""),"Java")</f>
        <v>Java</v>
      </c>
      <c r="I1310" s="4" t="str">
        <f>IFERROR(__xludf.DUMMYFUNCTION("""COMPUTED_VALUE"""),"JavaScript")</f>
        <v>JavaScript</v>
      </c>
      <c r="J1310" s="4" t="str">
        <f>IFERROR(__xludf.DUMMYFUNCTION("""COMPUTED_VALUE"""),"Kotlin")</f>
        <v>Kotlin</v>
      </c>
      <c r="K1310" s="4" t="str">
        <f>IFERROR(__xludf.DUMMYFUNCTION("""COMPUTED_VALUE"""),"PHP")</f>
        <v>PHP</v>
      </c>
      <c r="L1310" s="4" t="str">
        <f>IFERROR(__xludf.DUMMYFUNCTION("""COMPUTED_VALUE"""),"Python")</f>
        <v>Python</v>
      </c>
      <c r="M1310" s="4" t="str">
        <f>IFERROR(__xludf.DUMMYFUNCTION("""COMPUTED_VALUE"""),"SQL")</f>
        <v>SQL</v>
      </c>
      <c r="N1310" s="4" t="str">
        <f>IFERROR(__xludf.DUMMYFUNCTION("""COMPUTED_VALUE"""),"TypeScript")</f>
        <v>TypeScript</v>
      </c>
      <c r="O1310" s="4" t="str">
        <f>IFERROR(__xludf.DUMMYFUNCTION("""COMPUTED_VALUE"""),"Other(s):")</f>
        <v>Other(s):</v>
      </c>
    </row>
    <row r="1311">
      <c r="A1311" s="3">
        <v>1310.0</v>
      </c>
      <c r="B1311" s="4" t="str">
        <f>IFERROR(__xludf.DUMMYFUNCTION("SPLIT(IMPORTRANGE!B1311:B11310,"";"",0,1)"),"HTML/CSS")</f>
        <v>HTML/CSS</v>
      </c>
      <c r="C1311" s="4" t="str">
        <f>IFERROR(__xludf.DUMMYFUNCTION("""COMPUTED_VALUE"""),"Java")</f>
        <v>Java</v>
      </c>
      <c r="D1311" s="4" t="str">
        <f>IFERROR(__xludf.DUMMYFUNCTION("""COMPUTED_VALUE"""),"JavaScript")</f>
        <v>JavaScript</v>
      </c>
      <c r="E1311" s="4" t="str">
        <f>IFERROR(__xludf.DUMMYFUNCTION("""COMPUTED_VALUE"""),"PHP")</f>
        <v>PHP</v>
      </c>
      <c r="F1311" s="4" t="str">
        <f>IFERROR(__xludf.DUMMYFUNCTION("""COMPUTED_VALUE"""),"Python")</f>
        <v>Python</v>
      </c>
      <c r="G1311" s="4" t="str">
        <f>IFERROR(__xludf.DUMMYFUNCTION("""COMPUTED_VALUE"""),"R")</f>
        <v>R</v>
      </c>
      <c r="H1311" s="4" t="str">
        <f>IFERROR(__xludf.DUMMYFUNCTION("""COMPUTED_VALUE"""),"Scala")</f>
        <v>Scala</v>
      </c>
      <c r="I1311" s="4" t="str">
        <f>IFERROR(__xludf.DUMMYFUNCTION("""COMPUTED_VALUE"""),"SQL")</f>
        <v>SQL</v>
      </c>
      <c r="J1311" s="4" t="str">
        <f>IFERROR(__xludf.DUMMYFUNCTION("""COMPUTED_VALUE"""),"TypeScript")</f>
        <v>TypeScript</v>
      </c>
    </row>
    <row r="1312">
      <c r="A1312" s="3">
        <v>1311.0</v>
      </c>
      <c r="B1312" s="4" t="str">
        <f>IFERROR(__xludf.DUMMYFUNCTION("SPLIT(IMPORTRANGE!B1312:B11311,"";"",0,1)"),"C++")</f>
        <v>C++</v>
      </c>
      <c r="C1312" s="4" t="str">
        <f>IFERROR(__xludf.DUMMYFUNCTION("""COMPUTED_VALUE"""),"C#")</f>
        <v>C#</v>
      </c>
      <c r="D1312" s="4" t="str">
        <f>IFERROR(__xludf.DUMMYFUNCTION("""COMPUTED_VALUE"""),"Java")</f>
        <v>Java</v>
      </c>
      <c r="E1312" s="4" t="str">
        <f>IFERROR(__xludf.DUMMYFUNCTION("""COMPUTED_VALUE"""),"Python")</f>
        <v>Python</v>
      </c>
    </row>
    <row r="1313">
      <c r="A1313" s="3">
        <v>1312.0</v>
      </c>
      <c r="B1313" s="4" t="str">
        <f>IFERROR(__xludf.DUMMYFUNCTION("SPLIT(IMPORTRANGE!B1313:B11312,"";"",0,1)"),"C++")</f>
        <v>C++</v>
      </c>
    </row>
    <row r="1314">
      <c r="A1314" s="3">
        <v>1313.0</v>
      </c>
      <c r="B1314" s="4" t="str">
        <f>IFERROR(__xludf.DUMMYFUNCTION("SPLIT(IMPORTRANGE!B1314:B11313,"";"",0,1)"),"Bash/Shell/PowerShell")</f>
        <v>Bash/Shell/PowerShell</v>
      </c>
      <c r="C1314" s="4" t="str">
        <f>IFERROR(__xludf.DUMMYFUNCTION("""COMPUTED_VALUE"""),"C")</f>
        <v>C</v>
      </c>
      <c r="D1314" s="4" t="str">
        <f>IFERROR(__xludf.DUMMYFUNCTION("""COMPUTED_VALUE"""),"C#")</f>
        <v>C#</v>
      </c>
      <c r="E1314" s="4" t="str">
        <f>IFERROR(__xludf.DUMMYFUNCTION("""COMPUTED_VALUE"""),"HTML/CSS")</f>
        <v>HTML/CSS</v>
      </c>
      <c r="F1314" s="4" t="str">
        <f>IFERROR(__xludf.DUMMYFUNCTION("""COMPUTED_VALUE"""),"Java")</f>
        <v>Java</v>
      </c>
      <c r="G1314" s="4" t="str">
        <f>IFERROR(__xludf.DUMMYFUNCTION("""COMPUTED_VALUE"""),"JavaScript")</f>
        <v>JavaScript</v>
      </c>
      <c r="H1314" s="4" t="str">
        <f>IFERROR(__xludf.DUMMYFUNCTION("""COMPUTED_VALUE"""),"Python")</f>
        <v>Python</v>
      </c>
      <c r="I1314" s="4" t="str">
        <f>IFERROR(__xludf.DUMMYFUNCTION("""COMPUTED_VALUE"""),"SQL")</f>
        <v>SQL</v>
      </c>
      <c r="J1314" s="4" t="str">
        <f>IFERROR(__xludf.DUMMYFUNCTION("""COMPUTED_VALUE"""),"Other(s):")</f>
        <v>Other(s):</v>
      </c>
    </row>
    <row r="1315">
      <c r="A1315" s="3">
        <v>1314.0</v>
      </c>
      <c r="B1315" s="4" t="str">
        <f>IFERROR(__xludf.DUMMYFUNCTION("SPLIT(IMPORTRANGE!B1315:B11314,"";"",0,1)"),"Clojure")</f>
        <v>Clojure</v>
      </c>
      <c r="C1315" s="4" t="str">
        <f>IFERROR(__xludf.DUMMYFUNCTION("""COMPUTED_VALUE"""),"HTML/CSS")</f>
        <v>HTML/CSS</v>
      </c>
      <c r="D1315" s="4" t="str">
        <f>IFERROR(__xludf.DUMMYFUNCTION("""COMPUTED_VALUE"""),"JavaScript")</f>
        <v>JavaScript</v>
      </c>
      <c r="E1315" s="4" t="str">
        <f>IFERROR(__xludf.DUMMYFUNCTION("""COMPUTED_VALUE"""),"Kotlin")</f>
        <v>Kotlin</v>
      </c>
      <c r="F1315" s="4" t="str">
        <f>IFERROR(__xludf.DUMMYFUNCTION("""COMPUTED_VALUE"""),"PHP")</f>
        <v>PHP</v>
      </c>
      <c r="G1315" s="4" t="str">
        <f>IFERROR(__xludf.DUMMYFUNCTION("""COMPUTED_VALUE"""),"Ruby")</f>
        <v>Ruby</v>
      </c>
    </row>
    <row r="1316">
      <c r="A1316" s="3">
        <v>1315.0</v>
      </c>
      <c r="B1316" s="4" t="str">
        <f>IFERROR(__xludf.DUMMYFUNCTION("SPLIT(IMPORTRANGE!B1316:B11315,"";"",0,1)"),"Bash/Shell/PowerShell")</f>
        <v>Bash/Shell/PowerShell</v>
      </c>
      <c r="C1316" s="4" t="str">
        <f>IFERROR(__xludf.DUMMYFUNCTION("""COMPUTED_VALUE"""),"C")</f>
        <v>C</v>
      </c>
      <c r="D1316" s="4" t="str">
        <f>IFERROR(__xludf.DUMMYFUNCTION("""COMPUTED_VALUE"""),"C++")</f>
        <v>C++</v>
      </c>
      <c r="E1316" s="4" t="str">
        <f>IFERROR(__xludf.DUMMYFUNCTION("""COMPUTED_VALUE"""),"Python")</f>
        <v>Python</v>
      </c>
      <c r="F1316" s="4" t="str">
        <f>IFERROR(__xludf.DUMMYFUNCTION("""COMPUTED_VALUE"""),"Other(s):")</f>
        <v>Other(s):</v>
      </c>
    </row>
    <row r="1317">
      <c r="A1317" s="3">
        <v>1316.0</v>
      </c>
      <c r="B1317" s="4" t="str">
        <f>IFERROR(__xludf.DUMMYFUNCTION("SPLIT(IMPORTRANGE!B1317:B11316,"";"",0,1)"),"C#")</f>
        <v>C#</v>
      </c>
      <c r="C1317" s="4" t="str">
        <f>IFERROR(__xludf.DUMMYFUNCTION("""COMPUTED_VALUE"""),"HTML/CSS")</f>
        <v>HTML/CSS</v>
      </c>
      <c r="D1317" s="4" t="str">
        <f>IFERROR(__xludf.DUMMYFUNCTION("""COMPUTED_VALUE"""),"JavaScript")</f>
        <v>JavaScript</v>
      </c>
      <c r="E1317" s="4" t="str">
        <f>IFERROR(__xludf.DUMMYFUNCTION("""COMPUTED_VALUE"""),"SQL")</f>
        <v>SQL</v>
      </c>
      <c r="F1317" s="4" t="str">
        <f>IFERROR(__xludf.DUMMYFUNCTION("""COMPUTED_VALUE"""),"TypeScript")</f>
        <v>TypeScript</v>
      </c>
    </row>
    <row r="1318">
      <c r="A1318" s="3">
        <v>1317.0</v>
      </c>
      <c r="B1318" s="4" t="str">
        <f>IFERROR(__xludf.DUMMYFUNCTION("SPLIT(IMPORTRANGE!B1318:B11317,"";"",0,1)"),"Bash/Shell/PowerShell")</f>
        <v>Bash/Shell/PowerShell</v>
      </c>
      <c r="C1318" s="4" t="str">
        <f>IFERROR(__xludf.DUMMYFUNCTION("""COMPUTED_VALUE"""),"C#")</f>
        <v>C#</v>
      </c>
      <c r="D1318" s="4" t="str">
        <f>IFERROR(__xludf.DUMMYFUNCTION("""COMPUTED_VALUE"""),"HTML/CSS")</f>
        <v>HTML/CSS</v>
      </c>
      <c r="E1318" s="4" t="str">
        <f>IFERROR(__xludf.DUMMYFUNCTION("""COMPUTED_VALUE"""),"JavaScript")</f>
        <v>JavaScript</v>
      </c>
      <c r="F1318" s="4" t="str">
        <f>IFERROR(__xludf.DUMMYFUNCTION("""COMPUTED_VALUE"""),"PHP")</f>
        <v>PHP</v>
      </c>
      <c r="G1318" s="4" t="str">
        <f>IFERROR(__xludf.DUMMYFUNCTION("""COMPUTED_VALUE"""),"Python")</f>
        <v>Python</v>
      </c>
      <c r="H1318" s="4" t="str">
        <f>IFERROR(__xludf.DUMMYFUNCTION("""COMPUTED_VALUE"""),"R")</f>
        <v>R</v>
      </c>
      <c r="I1318" s="4" t="str">
        <f>IFERROR(__xludf.DUMMYFUNCTION("""COMPUTED_VALUE"""),"SQL")</f>
        <v>SQL</v>
      </c>
    </row>
    <row r="1319">
      <c r="A1319" s="3">
        <v>1318.0</v>
      </c>
      <c r="B1319" s="4" t="str">
        <f>IFERROR(__xludf.DUMMYFUNCTION("SPLIT(IMPORTRANGE!B1319:B11318,"";"",0,1)"),"C++")</f>
        <v>C++</v>
      </c>
      <c r="C1319" s="4" t="str">
        <f>IFERROR(__xludf.DUMMYFUNCTION("""COMPUTED_VALUE"""),"HTML/CSS")</f>
        <v>HTML/CSS</v>
      </c>
      <c r="D1319" s="4" t="str">
        <f>IFERROR(__xludf.DUMMYFUNCTION("""COMPUTED_VALUE"""),"JavaScript")</f>
        <v>JavaScript</v>
      </c>
      <c r="E1319" s="4" t="str">
        <f>IFERROR(__xludf.DUMMYFUNCTION("""COMPUTED_VALUE"""),"PHP")</f>
        <v>PHP</v>
      </c>
      <c r="F1319" s="4" t="str">
        <f>IFERROR(__xludf.DUMMYFUNCTION("""COMPUTED_VALUE"""),"SQL")</f>
        <v>SQL</v>
      </c>
    </row>
    <row r="1320">
      <c r="A1320" s="3">
        <v>1319.0</v>
      </c>
      <c r="B1320" s="4" t="str">
        <f>IFERROR(__xludf.DUMMYFUNCTION("SPLIT(IMPORTRANGE!B1320:B11319,"";"",0,1)"),"HTML/CSS")</f>
        <v>HTML/CSS</v>
      </c>
      <c r="C1320" s="4" t="str">
        <f>IFERROR(__xludf.DUMMYFUNCTION("""COMPUTED_VALUE"""),"JavaScript")</f>
        <v>JavaScript</v>
      </c>
      <c r="D1320" s="4" t="str">
        <f>IFERROR(__xludf.DUMMYFUNCTION("""COMPUTED_VALUE"""),"Python")</f>
        <v>Python</v>
      </c>
      <c r="E1320" s="4" t="str">
        <f>IFERROR(__xludf.DUMMYFUNCTION("""COMPUTED_VALUE"""),"SQL")</f>
        <v>SQL</v>
      </c>
      <c r="F1320" s="4" t="str">
        <f>IFERROR(__xludf.DUMMYFUNCTION("""COMPUTED_VALUE"""),"TypeScript")</f>
        <v>TypeScript</v>
      </c>
    </row>
    <row r="1321">
      <c r="A1321" s="3">
        <v>1320.0</v>
      </c>
      <c r="B1321" s="4" t="str">
        <f>IFERROR(__xludf.DUMMYFUNCTION("SPLIT(IMPORTRANGE!B1321:B11320,"";"",0,1)"),"Assembly")</f>
        <v>Assembly</v>
      </c>
      <c r="C1321" s="4" t="str">
        <f>IFERROR(__xludf.DUMMYFUNCTION("""COMPUTED_VALUE"""),"C")</f>
        <v>C</v>
      </c>
      <c r="D1321" s="4" t="str">
        <f>IFERROR(__xludf.DUMMYFUNCTION("""COMPUTED_VALUE"""),"HTML/CSS")</f>
        <v>HTML/CSS</v>
      </c>
      <c r="E1321" s="4" t="str">
        <f>IFERROR(__xludf.DUMMYFUNCTION("""COMPUTED_VALUE"""),"Java")</f>
        <v>Java</v>
      </c>
    </row>
    <row r="1322">
      <c r="A1322" s="3">
        <v>1321.0</v>
      </c>
      <c r="B1322" s="4" t="str">
        <f>IFERROR(__xludf.DUMMYFUNCTION("SPLIT(IMPORTRANGE!B1322:B11321,"";"",0,1)"),"HTML/CSS")</f>
        <v>HTML/CSS</v>
      </c>
      <c r="C1322" s="4" t="str">
        <f>IFERROR(__xludf.DUMMYFUNCTION("""COMPUTED_VALUE"""),"JavaScript")</f>
        <v>JavaScript</v>
      </c>
      <c r="D1322" s="4" t="str">
        <f>IFERROR(__xludf.DUMMYFUNCTION("""COMPUTED_VALUE"""),"PHP")</f>
        <v>PHP</v>
      </c>
      <c r="E1322" s="4" t="str">
        <f>IFERROR(__xludf.DUMMYFUNCTION("""COMPUTED_VALUE"""),"SQL")</f>
        <v>SQL</v>
      </c>
    </row>
    <row r="1323">
      <c r="A1323" s="3">
        <v>1322.0</v>
      </c>
      <c r="B1323" s="4" t="str">
        <f>IFERROR(__xludf.DUMMYFUNCTION("SPLIT(IMPORTRANGE!B1323:B11322,"";"",0,1)"),"HTML/CSS")</f>
        <v>HTML/CSS</v>
      </c>
      <c r="C1323" s="4" t="str">
        <f>IFERROR(__xludf.DUMMYFUNCTION("""COMPUTED_VALUE"""),"JavaScript")</f>
        <v>JavaScript</v>
      </c>
      <c r="D1323" s="4" t="str">
        <f>IFERROR(__xludf.DUMMYFUNCTION("""COMPUTED_VALUE"""),"TypeScript")</f>
        <v>TypeScript</v>
      </c>
    </row>
    <row r="1324">
      <c r="A1324" s="3">
        <v>1323.0</v>
      </c>
      <c r="B1324" s="4" t="str">
        <f>IFERROR(__xludf.DUMMYFUNCTION("SPLIT(IMPORTRANGE!B1324:B11323,"";"",0,1)"),"HTML/CSS")</f>
        <v>HTML/CSS</v>
      </c>
      <c r="C1324" s="4" t="str">
        <f>IFERROR(__xludf.DUMMYFUNCTION("""COMPUTED_VALUE"""),"JavaScript")</f>
        <v>JavaScript</v>
      </c>
      <c r="D1324" s="4" t="str">
        <f>IFERROR(__xludf.DUMMYFUNCTION("""COMPUTED_VALUE"""),"PHP")</f>
        <v>PHP</v>
      </c>
      <c r="E1324" s="4" t="str">
        <f>IFERROR(__xludf.DUMMYFUNCTION("""COMPUTED_VALUE"""),"SQL")</f>
        <v>SQL</v>
      </c>
    </row>
    <row r="1325">
      <c r="A1325" s="3">
        <v>1324.0</v>
      </c>
      <c r="B1325" s="4" t="str">
        <f>IFERROR(__xludf.DUMMYFUNCTION("SPLIT(IMPORTRANGE!B1325:B11324,"";"",0,1)"),"HTML/CSS")</f>
        <v>HTML/CSS</v>
      </c>
      <c r="C1325" s="4" t="str">
        <f>IFERROR(__xludf.DUMMYFUNCTION("""COMPUTED_VALUE"""),"Java")</f>
        <v>Java</v>
      </c>
      <c r="D1325" s="4" t="str">
        <f>IFERROR(__xludf.DUMMYFUNCTION("""COMPUTED_VALUE"""),"JavaScript")</f>
        <v>JavaScript</v>
      </c>
      <c r="E1325" s="4" t="str">
        <f>IFERROR(__xludf.DUMMYFUNCTION("""COMPUTED_VALUE"""),"PHP")</f>
        <v>PHP</v>
      </c>
      <c r="F1325" s="4" t="str">
        <f>IFERROR(__xludf.DUMMYFUNCTION("""COMPUTED_VALUE"""),"Python")</f>
        <v>Python</v>
      </c>
      <c r="G1325" s="4" t="str">
        <f>IFERROR(__xludf.DUMMYFUNCTION("""COMPUTED_VALUE"""),"SQL")</f>
        <v>SQL</v>
      </c>
      <c r="H1325" s="4" t="str">
        <f>IFERROR(__xludf.DUMMYFUNCTION("""COMPUTED_VALUE"""),"VBA")</f>
        <v>VBA</v>
      </c>
    </row>
    <row r="1326">
      <c r="A1326" s="3">
        <v>1325.0</v>
      </c>
      <c r="B1326" s="4" t="str">
        <f>IFERROR(__xludf.DUMMYFUNCTION("SPLIT(IMPORTRANGE!B1326:B11325,"";"",0,1)"),"C#")</f>
        <v>C#</v>
      </c>
      <c r="C1326" s="4" t="str">
        <f>IFERROR(__xludf.DUMMYFUNCTION("""COMPUTED_VALUE"""),"HTML/CSS")</f>
        <v>HTML/CSS</v>
      </c>
      <c r="D1326" s="4" t="str">
        <f>IFERROR(__xludf.DUMMYFUNCTION("""COMPUTED_VALUE"""),"JavaScript")</f>
        <v>JavaScript</v>
      </c>
      <c r="E1326" s="4" t="str">
        <f>IFERROR(__xludf.DUMMYFUNCTION("""COMPUTED_VALUE"""),"SQL")</f>
        <v>SQL</v>
      </c>
    </row>
    <row r="1327">
      <c r="A1327" s="3">
        <v>1326.0</v>
      </c>
      <c r="B1327" s="4" t="str">
        <f>IFERROR(__xludf.DUMMYFUNCTION("SPLIT(IMPORTRANGE!B1327:B11326,"";"",0,1)"),"Bash/Shell/PowerShell")</f>
        <v>Bash/Shell/PowerShell</v>
      </c>
      <c r="C1327" s="4" t="str">
        <f>IFERROR(__xludf.DUMMYFUNCTION("""COMPUTED_VALUE"""),"Java")</f>
        <v>Java</v>
      </c>
      <c r="D1327" s="4" t="str">
        <f>IFERROR(__xludf.DUMMYFUNCTION("""COMPUTED_VALUE"""),"Kotlin")</f>
        <v>Kotlin</v>
      </c>
      <c r="E1327" s="4" t="str">
        <f>IFERROR(__xludf.DUMMYFUNCTION("""COMPUTED_VALUE"""),"Python")</f>
        <v>Python</v>
      </c>
    </row>
    <row r="1328">
      <c r="A1328" s="3">
        <v>1327.0</v>
      </c>
      <c r="B1328" s="4" t="str">
        <f>IFERROR(__xludf.DUMMYFUNCTION("SPLIT(IMPORTRANGE!B1328:B11327,"";"",0,1)"),"HTML/CSS")</f>
        <v>HTML/CSS</v>
      </c>
      <c r="C1328" s="4" t="str">
        <f>IFERROR(__xludf.DUMMYFUNCTION("""COMPUTED_VALUE"""),"Java")</f>
        <v>Java</v>
      </c>
      <c r="D1328" s="4" t="str">
        <f>IFERROR(__xludf.DUMMYFUNCTION("""COMPUTED_VALUE"""),"JavaScript")</f>
        <v>JavaScript</v>
      </c>
      <c r="E1328" s="4" t="str">
        <f>IFERROR(__xludf.DUMMYFUNCTION("""COMPUTED_VALUE"""),"Python")</f>
        <v>Python</v>
      </c>
      <c r="F1328" s="4" t="str">
        <f>IFERROR(__xludf.DUMMYFUNCTION("""COMPUTED_VALUE"""),"R")</f>
        <v>R</v>
      </c>
      <c r="G1328" s="4" t="str">
        <f>IFERROR(__xludf.DUMMYFUNCTION("""COMPUTED_VALUE"""),"Other(s):")</f>
        <v>Other(s):</v>
      </c>
    </row>
    <row r="1329">
      <c r="A1329" s="3">
        <v>1328.0</v>
      </c>
      <c r="B1329" s="4" t="str">
        <f>IFERROR(__xludf.DUMMYFUNCTION("SPLIT(IMPORTRANGE!B1329:B11328,"";"",0,1)"),"C#")</f>
        <v>C#</v>
      </c>
      <c r="C1329" s="4" t="str">
        <f>IFERROR(__xludf.DUMMYFUNCTION("""COMPUTED_VALUE"""),"HTML/CSS")</f>
        <v>HTML/CSS</v>
      </c>
      <c r="D1329" s="4" t="str">
        <f>IFERROR(__xludf.DUMMYFUNCTION("""COMPUTED_VALUE"""),"JavaScript")</f>
        <v>JavaScript</v>
      </c>
      <c r="E1329" s="4" t="str">
        <f>IFERROR(__xludf.DUMMYFUNCTION("""COMPUTED_VALUE"""),"SQL")</f>
        <v>SQL</v>
      </c>
      <c r="F1329" s="4" t="str">
        <f>IFERROR(__xludf.DUMMYFUNCTION("""COMPUTED_VALUE"""),"TypeScript")</f>
        <v>TypeScript</v>
      </c>
    </row>
    <row r="1330">
      <c r="A1330" s="3">
        <v>1329.0</v>
      </c>
      <c r="B1330" s="4" t="str">
        <f>IFERROR(__xludf.DUMMYFUNCTION("SPLIT(IMPORTRANGE!B1330:B11329,"";"",0,1)"),"Assembly")</f>
        <v>Assembly</v>
      </c>
      <c r="C1330" s="4" t="str">
        <f>IFERROR(__xludf.DUMMYFUNCTION("""COMPUTED_VALUE"""),"C#")</f>
        <v>C#</v>
      </c>
      <c r="D1330" s="4" t="str">
        <f>IFERROR(__xludf.DUMMYFUNCTION("""COMPUTED_VALUE"""),"HTML/CSS")</f>
        <v>HTML/CSS</v>
      </c>
      <c r="E1330" s="4" t="str">
        <f>IFERROR(__xludf.DUMMYFUNCTION("""COMPUTED_VALUE"""),"Java")</f>
        <v>Java</v>
      </c>
      <c r="F1330" s="4" t="str">
        <f>IFERROR(__xludf.DUMMYFUNCTION("""COMPUTED_VALUE"""),"JavaScript")</f>
        <v>JavaScript</v>
      </c>
      <c r="G1330" s="4" t="str">
        <f>IFERROR(__xludf.DUMMYFUNCTION("""COMPUTED_VALUE"""),"SQL")</f>
        <v>SQL</v>
      </c>
      <c r="H1330" s="4" t="str">
        <f>IFERROR(__xludf.DUMMYFUNCTION("""COMPUTED_VALUE"""),"VBA")</f>
        <v>VBA</v>
      </c>
    </row>
    <row r="1331">
      <c r="A1331" s="3">
        <v>1330.0</v>
      </c>
      <c r="B1331" s="4" t="str">
        <f>IFERROR(__xludf.DUMMYFUNCTION("SPLIT(IMPORTRANGE!B1331:B11330,"";"",0,1)"),"C++")</f>
        <v>C++</v>
      </c>
      <c r="C1331" s="4" t="str">
        <f>IFERROR(__xludf.DUMMYFUNCTION("""COMPUTED_VALUE"""),"Dart")</f>
        <v>Dart</v>
      </c>
      <c r="D1331" s="4" t="str">
        <f>IFERROR(__xludf.DUMMYFUNCTION("""COMPUTED_VALUE"""),"Java")</f>
        <v>Java</v>
      </c>
      <c r="E1331" s="4" t="str">
        <f>IFERROR(__xludf.DUMMYFUNCTION("""COMPUTED_VALUE"""),"Kotlin")</f>
        <v>Kotlin</v>
      </c>
    </row>
    <row r="1332">
      <c r="A1332" s="3">
        <v>1331.0</v>
      </c>
      <c r="B1332" s="4" t="str">
        <f>IFERROR(__xludf.DUMMYFUNCTION("SPLIT(IMPORTRANGE!B1332:B11331,"";"",0,1)"),"Bash/Shell/PowerShell")</f>
        <v>Bash/Shell/PowerShell</v>
      </c>
      <c r="C1332" s="4" t="str">
        <f>IFERROR(__xludf.DUMMYFUNCTION("""COMPUTED_VALUE"""),"HTML/CSS")</f>
        <v>HTML/CSS</v>
      </c>
      <c r="D1332" s="4" t="str">
        <f>IFERROR(__xludf.DUMMYFUNCTION("""COMPUTED_VALUE"""),"JavaScript")</f>
        <v>JavaScript</v>
      </c>
      <c r="E1332" s="4" t="str">
        <f>IFERROR(__xludf.DUMMYFUNCTION("""COMPUTED_VALUE"""),"Python")</f>
        <v>Python</v>
      </c>
      <c r="F1332" s="4" t="str">
        <f>IFERROR(__xludf.DUMMYFUNCTION("""COMPUTED_VALUE"""),"Ruby")</f>
        <v>Ruby</v>
      </c>
      <c r="G1332" s="4" t="str">
        <f>IFERROR(__xludf.DUMMYFUNCTION("""COMPUTED_VALUE"""),"SQL")</f>
        <v>SQL</v>
      </c>
    </row>
    <row r="1333">
      <c r="A1333" s="3">
        <v>1332.0</v>
      </c>
      <c r="B1333" s="4" t="str">
        <f>IFERROR(__xludf.DUMMYFUNCTION("SPLIT(IMPORTRANGE!B1333:B11332,"";"",0,1)"),"Objective-C")</f>
        <v>Objective-C</v>
      </c>
    </row>
    <row r="1334">
      <c r="A1334" s="3">
        <v>1333.0</v>
      </c>
      <c r="B1334" s="4" t="str">
        <f>IFERROR(__xludf.DUMMYFUNCTION("SPLIT(IMPORTRANGE!B1334:B11333,"";"",0,1)"),"HTML/CSS")</f>
        <v>HTML/CSS</v>
      </c>
      <c r="C1334" s="4" t="str">
        <f>IFERROR(__xludf.DUMMYFUNCTION("""COMPUTED_VALUE"""),"Java")</f>
        <v>Java</v>
      </c>
      <c r="D1334" s="4" t="str">
        <f>IFERROR(__xludf.DUMMYFUNCTION("""COMPUTED_VALUE"""),"JavaScript")</f>
        <v>JavaScript</v>
      </c>
      <c r="E1334" s="4" t="str">
        <f>IFERROR(__xludf.DUMMYFUNCTION("""COMPUTED_VALUE"""),"SQL")</f>
        <v>SQL</v>
      </c>
      <c r="F1334" s="4" t="str">
        <f>IFERROR(__xludf.DUMMYFUNCTION("""COMPUTED_VALUE"""),"TypeScript")</f>
        <v>TypeScript</v>
      </c>
    </row>
    <row r="1335">
      <c r="A1335" s="3">
        <v>1334.0</v>
      </c>
      <c r="B1335" s="4" t="str">
        <f>IFERROR(__xludf.DUMMYFUNCTION("SPLIT(IMPORTRANGE!B1335:B11334,"";"",0,1)"),"Bash/Shell/PowerShell")</f>
        <v>Bash/Shell/PowerShell</v>
      </c>
      <c r="C1335" s="4" t="str">
        <f>IFERROR(__xludf.DUMMYFUNCTION("""COMPUTED_VALUE"""),"C#")</f>
        <v>C#</v>
      </c>
      <c r="D1335" s="4" t="str">
        <f>IFERROR(__xludf.DUMMYFUNCTION("""COMPUTED_VALUE"""),"HTML/CSS")</f>
        <v>HTML/CSS</v>
      </c>
      <c r="E1335" s="4" t="str">
        <f>IFERROR(__xludf.DUMMYFUNCTION("""COMPUTED_VALUE"""),"JavaScript")</f>
        <v>JavaScript</v>
      </c>
      <c r="F1335" s="4" t="str">
        <f>IFERROR(__xludf.DUMMYFUNCTION("""COMPUTED_VALUE"""),"Objective-C")</f>
        <v>Objective-C</v>
      </c>
      <c r="G1335" s="4" t="str">
        <f>IFERROR(__xludf.DUMMYFUNCTION("""COMPUTED_VALUE"""),"PHP")</f>
        <v>PHP</v>
      </c>
      <c r="H1335" s="4" t="str">
        <f>IFERROR(__xludf.DUMMYFUNCTION("""COMPUTED_VALUE"""),"SQL")</f>
        <v>SQL</v>
      </c>
      <c r="I1335" s="4" t="str">
        <f>IFERROR(__xludf.DUMMYFUNCTION("""COMPUTED_VALUE"""),"Swift")</f>
        <v>Swift</v>
      </c>
      <c r="J1335" s="4" t="str">
        <f>IFERROR(__xludf.DUMMYFUNCTION("""COMPUTED_VALUE"""),"TypeScript")</f>
        <v>TypeScript</v>
      </c>
    </row>
    <row r="1336">
      <c r="A1336" s="3">
        <v>1335.0</v>
      </c>
      <c r="B1336" s="4" t="str">
        <f>IFERROR(__xludf.DUMMYFUNCTION("SPLIT(IMPORTRANGE!B1336:B11335,"";"",0,1)"),"HTML/CSS")</f>
        <v>HTML/CSS</v>
      </c>
      <c r="C1336" s="4" t="str">
        <f>IFERROR(__xludf.DUMMYFUNCTION("""COMPUTED_VALUE"""),"JavaScript")</f>
        <v>JavaScript</v>
      </c>
      <c r="D1336" s="4" t="str">
        <f>IFERROR(__xludf.DUMMYFUNCTION("""COMPUTED_VALUE"""),"PHP")</f>
        <v>PHP</v>
      </c>
    </row>
    <row r="1337">
      <c r="A1337" s="3">
        <v>1336.0</v>
      </c>
      <c r="B1337" s="4" t="str">
        <f>IFERROR(__xludf.DUMMYFUNCTION("SPLIT(IMPORTRANGE!B1337:B11336,"";"",0,1)"),"C#")</f>
        <v>C#</v>
      </c>
      <c r="C1337" s="4" t="str">
        <f>IFERROR(__xludf.DUMMYFUNCTION("""COMPUTED_VALUE"""),"HTML/CSS")</f>
        <v>HTML/CSS</v>
      </c>
      <c r="D1337" s="4" t="str">
        <f>IFERROR(__xludf.DUMMYFUNCTION("""COMPUTED_VALUE"""),"JavaScript")</f>
        <v>JavaScript</v>
      </c>
      <c r="E1337" s="4" t="str">
        <f>IFERROR(__xludf.DUMMYFUNCTION("""COMPUTED_VALUE"""),"Rust")</f>
        <v>Rust</v>
      </c>
      <c r="F1337" s="4" t="str">
        <f>IFERROR(__xludf.DUMMYFUNCTION("""COMPUTED_VALUE"""),"SQL")</f>
        <v>SQL</v>
      </c>
    </row>
    <row r="1338">
      <c r="A1338" s="3">
        <v>1337.0</v>
      </c>
      <c r="B1338" s="4" t="str">
        <f>IFERROR(__xludf.DUMMYFUNCTION("SPLIT(IMPORTRANGE!B1338:B11337,"";"",0,1)"),"Assembly")</f>
        <v>Assembly</v>
      </c>
      <c r="C1338" s="4" t="str">
        <f>IFERROR(__xludf.DUMMYFUNCTION("""COMPUTED_VALUE"""),"C#")</f>
        <v>C#</v>
      </c>
      <c r="D1338" s="4" t="str">
        <f>IFERROR(__xludf.DUMMYFUNCTION("""COMPUTED_VALUE"""),"HTML/CSS")</f>
        <v>HTML/CSS</v>
      </c>
      <c r="E1338" s="4" t="str">
        <f>IFERROR(__xludf.DUMMYFUNCTION("""COMPUTED_VALUE"""),"Java")</f>
        <v>Java</v>
      </c>
      <c r="F1338" s="4" t="str">
        <f>IFERROR(__xludf.DUMMYFUNCTION("""COMPUTED_VALUE"""),"JavaScript")</f>
        <v>JavaScript</v>
      </c>
      <c r="G1338" s="4" t="str">
        <f>IFERROR(__xludf.DUMMYFUNCTION("""COMPUTED_VALUE"""),"SQL")</f>
        <v>SQL</v>
      </c>
      <c r="H1338" s="4" t="str">
        <f>IFERROR(__xludf.DUMMYFUNCTION("""COMPUTED_VALUE"""),"TypeScript")</f>
        <v>TypeScript</v>
      </c>
    </row>
    <row r="1339">
      <c r="A1339" s="3">
        <v>1338.0</v>
      </c>
      <c r="B1339" s="4" t="str">
        <f>IFERROR(__xludf.DUMMYFUNCTION("SPLIT(IMPORTRANGE!B1339:B11338,"";"",0,1)"),"Bash/Shell/PowerShell")</f>
        <v>Bash/Shell/PowerShell</v>
      </c>
      <c r="C1339" s="4" t="str">
        <f>IFERROR(__xludf.DUMMYFUNCTION("""COMPUTED_VALUE"""),"C")</f>
        <v>C</v>
      </c>
      <c r="D1339" s="4" t="str">
        <f>IFERROR(__xludf.DUMMYFUNCTION("""COMPUTED_VALUE"""),"HTML/CSS")</f>
        <v>HTML/CSS</v>
      </c>
      <c r="E1339" s="4" t="str">
        <f>IFERROR(__xludf.DUMMYFUNCTION("""COMPUTED_VALUE"""),"Java")</f>
        <v>Java</v>
      </c>
      <c r="F1339" s="4" t="str">
        <f>IFERROR(__xludf.DUMMYFUNCTION("""COMPUTED_VALUE"""),"JavaScript")</f>
        <v>JavaScript</v>
      </c>
      <c r="G1339" s="4" t="str">
        <f>IFERROR(__xludf.DUMMYFUNCTION("""COMPUTED_VALUE"""),"PHP")</f>
        <v>PHP</v>
      </c>
      <c r="H1339" s="4" t="str">
        <f>IFERROR(__xludf.DUMMYFUNCTION("""COMPUTED_VALUE"""),"Python")</f>
        <v>Python</v>
      </c>
      <c r="I1339" s="4" t="str">
        <f>IFERROR(__xludf.DUMMYFUNCTION("""COMPUTED_VALUE"""),"SQL")</f>
        <v>SQL</v>
      </c>
    </row>
    <row r="1340">
      <c r="A1340" s="3">
        <v>1339.0</v>
      </c>
      <c r="B1340" s="4" t="str">
        <f>IFERROR(__xludf.DUMMYFUNCTION("SPLIT(IMPORTRANGE!B1340:B11339,"";"",0,1)"),"C++")</f>
        <v>C++</v>
      </c>
      <c r="C1340" s="4" t="str">
        <f>IFERROR(__xludf.DUMMYFUNCTION("""COMPUTED_VALUE"""),"C#")</f>
        <v>C#</v>
      </c>
    </row>
    <row r="1341">
      <c r="A1341" s="3">
        <v>1340.0</v>
      </c>
      <c r="B1341" s="4" t="str">
        <f>IFERROR(__xludf.DUMMYFUNCTION("SPLIT(IMPORTRANGE!B1341:B11340,"";"",0,1)"),"C#")</f>
        <v>C#</v>
      </c>
      <c r="C1341" s="4" t="str">
        <f>IFERROR(__xludf.DUMMYFUNCTION("""COMPUTED_VALUE"""),"HTML/CSS")</f>
        <v>HTML/CSS</v>
      </c>
      <c r="D1341" s="4" t="str">
        <f>IFERROR(__xludf.DUMMYFUNCTION("""COMPUTED_VALUE"""),"Java")</f>
        <v>Java</v>
      </c>
      <c r="E1341" s="4" t="str">
        <f>IFERROR(__xludf.DUMMYFUNCTION("""COMPUTED_VALUE"""),"JavaScript")</f>
        <v>JavaScript</v>
      </c>
      <c r="F1341" s="4" t="str">
        <f>IFERROR(__xludf.DUMMYFUNCTION("""COMPUTED_VALUE"""),"PHP")</f>
        <v>PHP</v>
      </c>
      <c r="G1341" s="4" t="str">
        <f>IFERROR(__xludf.DUMMYFUNCTION("""COMPUTED_VALUE"""),"SQL")</f>
        <v>SQL</v>
      </c>
    </row>
    <row r="1342">
      <c r="A1342" s="3">
        <v>1341.0</v>
      </c>
      <c r="B1342" s="4" t="str">
        <f>IFERROR(__xludf.DUMMYFUNCTION("SPLIT(IMPORTRANGE!B1342:B11341,"";"",0,1)"),"Bash/Shell/PowerShell")</f>
        <v>Bash/Shell/PowerShell</v>
      </c>
      <c r="C1342" s="4" t="str">
        <f>IFERROR(__xludf.DUMMYFUNCTION("""COMPUTED_VALUE"""),"Go")</f>
        <v>Go</v>
      </c>
      <c r="D1342" s="4" t="str">
        <f>IFERROR(__xludf.DUMMYFUNCTION("""COMPUTED_VALUE"""),"HTML/CSS")</f>
        <v>HTML/CSS</v>
      </c>
      <c r="E1342" s="4" t="str">
        <f>IFERROR(__xludf.DUMMYFUNCTION("""COMPUTED_VALUE"""),"Java")</f>
        <v>Java</v>
      </c>
      <c r="F1342" s="4" t="str">
        <f>IFERROR(__xludf.DUMMYFUNCTION("""COMPUTED_VALUE"""),"JavaScript")</f>
        <v>JavaScript</v>
      </c>
      <c r="G1342" s="4" t="str">
        <f>IFERROR(__xludf.DUMMYFUNCTION("""COMPUTED_VALUE"""),"SQL")</f>
        <v>SQL</v>
      </c>
    </row>
    <row r="1343">
      <c r="A1343" s="3">
        <v>1342.0</v>
      </c>
      <c r="B1343" s="4" t="str">
        <f>IFERROR(__xludf.DUMMYFUNCTION("SPLIT(IMPORTRANGE!B1343:B11342,"";"",0,1)"),"Bash/Shell/PowerShell")</f>
        <v>Bash/Shell/PowerShell</v>
      </c>
      <c r="C1343" s="4" t="str">
        <f>IFERROR(__xludf.DUMMYFUNCTION("""COMPUTED_VALUE"""),"C#")</f>
        <v>C#</v>
      </c>
      <c r="D1343" s="4" t="str">
        <f>IFERROR(__xludf.DUMMYFUNCTION("""COMPUTED_VALUE"""),"Go")</f>
        <v>Go</v>
      </c>
      <c r="E1343" s="4" t="str">
        <f>IFERROR(__xludf.DUMMYFUNCTION("""COMPUTED_VALUE"""),"HTML/CSS")</f>
        <v>HTML/CSS</v>
      </c>
      <c r="F1343" s="4" t="str">
        <f>IFERROR(__xludf.DUMMYFUNCTION("""COMPUTED_VALUE"""),"Java")</f>
        <v>Java</v>
      </c>
      <c r="G1343" s="4" t="str">
        <f>IFERROR(__xludf.DUMMYFUNCTION("""COMPUTED_VALUE"""),"JavaScript")</f>
        <v>JavaScript</v>
      </c>
      <c r="H1343" s="4" t="str">
        <f>IFERROR(__xludf.DUMMYFUNCTION("""COMPUTED_VALUE"""),"Kotlin")</f>
        <v>Kotlin</v>
      </c>
      <c r="I1343" s="4" t="str">
        <f>IFERROR(__xludf.DUMMYFUNCTION("""COMPUTED_VALUE"""),"Python")</f>
        <v>Python</v>
      </c>
      <c r="J1343" s="4" t="str">
        <f>IFERROR(__xludf.DUMMYFUNCTION("""COMPUTED_VALUE"""),"Ruby")</f>
        <v>Ruby</v>
      </c>
      <c r="K1343" s="4" t="str">
        <f>IFERROR(__xludf.DUMMYFUNCTION("""COMPUTED_VALUE"""),"Rust")</f>
        <v>Rust</v>
      </c>
      <c r="L1343" s="4" t="str">
        <f>IFERROR(__xludf.DUMMYFUNCTION("""COMPUTED_VALUE"""),"SQL")</f>
        <v>SQL</v>
      </c>
    </row>
    <row r="1344">
      <c r="A1344" s="3">
        <v>1343.0</v>
      </c>
      <c r="B1344" s="4" t="str">
        <f>IFERROR(__xludf.DUMMYFUNCTION("SPLIT(IMPORTRANGE!B1344:B11343,"";"",0,1)"),"Bash/Shell/PowerShell")</f>
        <v>Bash/Shell/PowerShell</v>
      </c>
      <c r="C1344" s="4" t="str">
        <f>IFERROR(__xludf.DUMMYFUNCTION("""COMPUTED_VALUE"""),"HTML/CSS")</f>
        <v>HTML/CSS</v>
      </c>
      <c r="D1344" s="4" t="str">
        <f>IFERROR(__xludf.DUMMYFUNCTION("""COMPUTED_VALUE"""),"Java")</f>
        <v>Java</v>
      </c>
      <c r="E1344" s="4" t="str">
        <f>IFERROR(__xludf.DUMMYFUNCTION("""COMPUTED_VALUE"""),"JavaScript")</f>
        <v>JavaScript</v>
      </c>
      <c r="F1344" s="4" t="str">
        <f>IFERROR(__xludf.DUMMYFUNCTION("""COMPUTED_VALUE"""),"SQL")</f>
        <v>SQL</v>
      </c>
      <c r="G1344" s="4" t="str">
        <f>IFERROR(__xludf.DUMMYFUNCTION("""COMPUTED_VALUE"""),"TypeScript")</f>
        <v>TypeScript</v>
      </c>
    </row>
    <row r="1345">
      <c r="A1345" s="3">
        <v>1344.0</v>
      </c>
      <c r="B1345" s="4" t="str">
        <f>IFERROR(__xludf.DUMMYFUNCTION("SPLIT(IMPORTRANGE!B1345:B11344,"";"",0,1)"),"Java")</f>
        <v>Java</v>
      </c>
    </row>
    <row r="1346">
      <c r="A1346" s="3">
        <v>1345.0</v>
      </c>
      <c r="B1346" s="4" t="str">
        <f>IFERROR(__xludf.DUMMYFUNCTION("SPLIT(IMPORTRANGE!B1346:B11345,"";"",0,1)"),"C#")</f>
        <v>C#</v>
      </c>
      <c r="C1346" s="4" t="str">
        <f>IFERROR(__xludf.DUMMYFUNCTION("""COMPUTED_VALUE"""),"HTML/CSS")</f>
        <v>HTML/CSS</v>
      </c>
      <c r="D1346" s="4" t="str">
        <f>IFERROR(__xludf.DUMMYFUNCTION("""COMPUTED_VALUE"""),"JavaScript")</f>
        <v>JavaScript</v>
      </c>
      <c r="E1346" s="4" t="str">
        <f>IFERROR(__xludf.DUMMYFUNCTION("""COMPUTED_VALUE"""),"Objective-C")</f>
        <v>Objective-C</v>
      </c>
      <c r="F1346" s="4" t="str">
        <f>IFERROR(__xludf.DUMMYFUNCTION("""COMPUTED_VALUE"""),"SQL")</f>
        <v>SQL</v>
      </c>
      <c r="G1346" s="4" t="str">
        <f>IFERROR(__xludf.DUMMYFUNCTION("""COMPUTED_VALUE"""),"Swift")</f>
        <v>Swift</v>
      </c>
    </row>
    <row r="1347">
      <c r="A1347" s="3">
        <v>1346.0</v>
      </c>
      <c r="B1347" s="4" t="str">
        <f>IFERROR(__xludf.DUMMYFUNCTION("SPLIT(IMPORTRANGE!B1347:B11346,"";"",0,1)"),"Assembly")</f>
        <v>Assembly</v>
      </c>
      <c r="C1347" s="4" t="str">
        <f>IFERROR(__xludf.DUMMYFUNCTION("""COMPUTED_VALUE"""),"Bash/Shell/PowerShell")</f>
        <v>Bash/Shell/PowerShell</v>
      </c>
      <c r="D1347" s="4" t="str">
        <f>IFERROR(__xludf.DUMMYFUNCTION("""COMPUTED_VALUE"""),"C#")</f>
        <v>C#</v>
      </c>
      <c r="E1347" s="4" t="str">
        <f>IFERROR(__xludf.DUMMYFUNCTION("""COMPUTED_VALUE"""),"HTML/CSS")</f>
        <v>HTML/CSS</v>
      </c>
      <c r="F1347" s="4" t="str">
        <f>IFERROR(__xludf.DUMMYFUNCTION("""COMPUTED_VALUE"""),"Java")</f>
        <v>Java</v>
      </c>
      <c r="G1347" s="4" t="str">
        <f>IFERROR(__xludf.DUMMYFUNCTION("""COMPUTED_VALUE"""),"JavaScript")</f>
        <v>JavaScript</v>
      </c>
      <c r="H1347" s="4" t="str">
        <f>IFERROR(__xludf.DUMMYFUNCTION("""COMPUTED_VALUE"""),"PHP")</f>
        <v>PHP</v>
      </c>
      <c r="I1347" s="4" t="str">
        <f>IFERROR(__xludf.DUMMYFUNCTION("""COMPUTED_VALUE"""),"Python")</f>
        <v>Python</v>
      </c>
      <c r="J1347" s="4" t="str">
        <f>IFERROR(__xludf.DUMMYFUNCTION("""COMPUTED_VALUE"""),"SQL")</f>
        <v>SQL</v>
      </c>
    </row>
    <row r="1348">
      <c r="A1348" s="3">
        <v>1347.0</v>
      </c>
      <c r="B1348" s="4" t="str">
        <f>IFERROR(__xludf.DUMMYFUNCTION("SPLIT(IMPORTRANGE!B1348:B11347,"";"",0,1)"),"C")</f>
        <v>C</v>
      </c>
      <c r="C1348" s="4" t="str">
        <f>IFERROR(__xludf.DUMMYFUNCTION("""COMPUTED_VALUE"""),"HTML/CSS")</f>
        <v>HTML/CSS</v>
      </c>
      <c r="D1348" s="4" t="str">
        <f>IFERROR(__xludf.DUMMYFUNCTION("""COMPUTED_VALUE"""),"Java")</f>
        <v>Java</v>
      </c>
      <c r="E1348" s="4" t="str">
        <f>IFERROR(__xludf.DUMMYFUNCTION("""COMPUTED_VALUE"""),"JavaScript")</f>
        <v>JavaScript</v>
      </c>
      <c r="F1348" s="4" t="str">
        <f>IFERROR(__xludf.DUMMYFUNCTION("""COMPUTED_VALUE"""),"PHP")</f>
        <v>PHP</v>
      </c>
      <c r="G1348" s="4" t="str">
        <f>IFERROR(__xludf.DUMMYFUNCTION("""COMPUTED_VALUE"""),"Python")</f>
        <v>Python</v>
      </c>
      <c r="H1348" s="4" t="str">
        <f>IFERROR(__xludf.DUMMYFUNCTION("""COMPUTED_VALUE"""),"SQL")</f>
        <v>SQL</v>
      </c>
    </row>
    <row r="1349">
      <c r="A1349" s="3">
        <v>1348.0</v>
      </c>
      <c r="B1349" s="4" t="str">
        <f>IFERROR(__xludf.DUMMYFUNCTION("SPLIT(IMPORTRANGE!B1349:B11348,"";"",0,1)"),"C++")</f>
        <v>C++</v>
      </c>
      <c r="C1349" s="4" t="str">
        <f>IFERROR(__xludf.DUMMYFUNCTION("""COMPUTED_VALUE"""),"Java")</f>
        <v>Java</v>
      </c>
    </row>
    <row r="1350">
      <c r="A1350" s="3">
        <v>1349.0</v>
      </c>
      <c r="B1350" s="4" t="str">
        <f>IFERROR(__xludf.DUMMYFUNCTION("SPLIT(IMPORTRANGE!B1350:B11349,"";"",0,1)"),"C")</f>
        <v>C</v>
      </c>
      <c r="C1350" s="4" t="str">
        <f>IFERROR(__xludf.DUMMYFUNCTION("""COMPUTED_VALUE"""),"C++")</f>
        <v>C++</v>
      </c>
      <c r="D1350" s="4" t="str">
        <f>IFERROR(__xludf.DUMMYFUNCTION("""COMPUTED_VALUE"""),"Swift")</f>
        <v>Swift</v>
      </c>
    </row>
    <row r="1351">
      <c r="A1351" s="3">
        <v>1350.0</v>
      </c>
      <c r="B1351" s="4" t="str">
        <f>IFERROR(__xludf.DUMMYFUNCTION("SPLIT(IMPORTRANGE!B1351:B11350,"";"",0,1)"),"Bash/Shell/PowerShell")</f>
        <v>Bash/Shell/PowerShell</v>
      </c>
      <c r="C1351" s="4" t="str">
        <f>IFERROR(__xludf.DUMMYFUNCTION("""COMPUTED_VALUE"""),"C++")</f>
        <v>C++</v>
      </c>
      <c r="D1351" s="4" t="str">
        <f>IFERROR(__xludf.DUMMYFUNCTION("""COMPUTED_VALUE"""),"SQL")</f>
        <v>SQL</v>
      </c>
    </row>
    <row r="1352">
      <c r="A1352" s="3">
        <v>1351.0</v>
      </c>
      <c r="B1352" s="4" t="str">
        <f>IFERROR(__xludf.DUMMYFUNCTION("SPLIT(IMPORTRANGE!B1352:B11351,"";"",0,1)"),"HTML/CSS")</f>
        <v>HTML/CSS</v>
      </c>
      <c r="C1352" s="4" t="str">
        <f>IFERROR(__xludf.DUMMYFUNCTION("""COMPUTED_VALUE"""),"JavaScript")</f>
        <v>JavaScript</v>
      </c>
      <c r="D1352" s="4" t="str">
        <f>IFERROR(__xludf.DUMMYFUNCTION("""COMPUTED_VALUE"""),"TypeScript")</f>
        <v>TypeScript</v>
      </c>
    </row>
    <row r="1353">
      <c r="A1353" s="3">
        <v>1352.0</v>
      </c>
      <c r="B1353" s="4" t="str">
        <f>IFERROR(__xludf.DUMMYFUNCTION("SPLIT(IMPORTRANGE!B1353:B11352,"";"",0,1)"),"Bash/Shell/PowerShell")</f>
        <v>Bash/Shell/PowerShell</v>
      </c>
      <c r="C1353" s="4" t="str">
        <f>IFERROR(__xludf.DUMMYFUNCTION("""COMPUTED_VALUE"""),"C++")</f>
        <v>C++</v>
      </c>
      <c r="D1353" s="4" t="str">
        <f>IFERROR(__xludf.DUMMYFUNCTION("""COMPUTED_VALUE"""),"HTML/CSS")</f>
        <v>HTML/CSS</v>
      </c>
      <c r="E1353" s="4" t="str">
        <f>IFERROR(__xludf.DUMMYFUNCTION("""COMPUTED_VALUE"""),"Java")</f>
        <v>Java</v>
      </c>
      <c r="F1353" s="4" t="str">
        <f>IFERROR(__xludf.DUMMYFUNCTION("""COMPUTED_VALUE"""),"JavaScript")</f>
        <v>JavaScript</v>
      </c>
      <c r="G1353" s="4" t="str">
        <f>IFERROR(__xludf.DUMMYFUNCTION("""COMPUTED_VALUE"""),"PHP")</f>
        <v>PHP</v>
      </c>
      <c r="H1353" s="4" t="str">
        <f>IFERROR(__xludf.DUMMYFUNCTION("""COMPUTED_VALUE"""),"SQL")</f>
        <v>SQL</v>
      </c>
    </row>
    <row r="1354">
      <c r="A1354" s="3">
        <v>1353.0</v>
      </c>
      <c r="B1354" s="4" t="str">
        <f>IFERROR(__xludf.DUMMYFUNCTION("SPLIT(IMPORTRANGE!B1354:B11353,"";"",0,1)"),"JavaScript")</f>
        <v>JavaScript</v>
      </c>
    </row>
    <row r="1355">
      <c r="A1355" s="3">
        <v>1354.0</v>
      </c>
      <c r="B1355" s="4" t="str">
        <f>IFERROR(__xludf.DUMMYFUNCTION("SPLIT(IMPORTRANGE!B1355:B11354,"";"",0,1)"),"Bash/Shell/PowerShell")</f>
        <v>Bash/Shell/PowerShell</v>
      </c>
      <c r="C1355" s="4" t="str">
        <f>IFERROR(__xludf.DUMMYFUNCTION("""COMPUTED_VALUE"""),"C#")</f>
        <v>C#</v>
      </c>
      <c r="D1355" s="4" t="str">
        <f>IFERROR(__xludf.DUMMYFUNCTION("""COMPUTED_VALUE"""),"HTML/CSS")</f>
        <v>HTML/CSS</v>
      </c>
      <c r="E1355" s="4" t="str">
        <f>IFERROR(__xludf.DUMMYFUNCTION("""COMPUTED_VALUE"""),"JavaScript")</f>
        <v>JavaScript</v>
      </c>
      <c r="F1355" s="4" t="str">
        <f>IFERROR(__xludf.DUMMYFUNCTION("""COMPUTED_VALUE"""),"SQL")</f>
        <v>SQL</v>
      </c>
      <c r="G1355" s="4" t="str">
        <f>IFERROR(__xludf.DUMMYFUNCTION("""COMPUTED_VALUE"""),"TypeScript")</f>
        <v>TypeScript</v>
      </c>
    </row>
    <row r="1356">
      <c r="A1356" s="3">
        <v>1355.0</v>
      </c>
      <c r="B1356" s="4" t="str">
        <f>IFERROR(__xludf.DUMMYFUNCTION("SPLIT(IMPORTRANGE!B1356:B11355,"";"",0,1)"),"Assembly")</f>
        <v>Assembly</v>
      </c>
      <c r="C1356" s="4" t="str">
        <f>IFERROR(__xludf.DUMMYFUNCTION("""COMPUTED_VALUE"""),"Bash/Shell/PowerShell")</f>
        <v>Bash/Shell/PowerShell</v>
      </c>
      <c r="D1356" s="4" t="str">
        <f>IFERROR(__xludf.DUMMYFUNCTION("""COMPUTED_VALUE"""),"C")</f>
        <v>C</v>
      </c>
      <c r="E1356" s="4" t="str">
        <f>IFERROR(__xludf.DUMMYFUNCTION("""COMPUTED_VALUE"""),"C++")</f>
        <v>C++</v>
      </c>
      <c r="F1356" s="4" t="str">
        <f>IFERROR(__xludf.DUMMYFUNCTION("""COMPUTED_VALUE"""),"C#")</f>
        <v>C#</v>
      </c>
      <c r="G1356" s="4" t="str">
        <f>IFERROR(__xludf.DUMMYFUNCTION("""COMPUTED_VALUE"""),"Clojure")</f>
        <v>Clojure</v>
      </c>
      <c r="H1356" s="4" t="str">
        <f>IFERROR(__xludf.DUMMYFUNCTION("""COMPUTED_VALUE"""),"Dart")</f>
        <v>Dart</v>
      </c>
      <c r="I1356" s="4" t="str">
        <f>IFERROR(__xludf.DUMMYFUNCTION("""COMPUTED_VALUE"""),"Elixir")</f>
        <v>Elixir</v>
      </c>
      <c r="J1356" s="4" t="str">
        <f>IFERROR(__xludf.DUMMYFUNCTION("""COMPUTED_VALUE"""),"Erlang")</f>
        <v>Erlang</v>
      </c>
      <c r="K1356" s="4" t="str">
        <f>IFERROR(__xludf.DUMMYFUNCTION("""COMPUTED_VALUE"""),"F#")</f>
        <v>F#</v>
      </c>
      <c r="L1356" s="4" t="str">
        <f>IFERROR(__xludf.DUMMYFUNCTION("""COMPUTED_VALUE"""),"Go")</f>
        <v>Go</v>
      </c>
      <c r="M1356" s="4" t="str">
        <f>IFERROR(__xludf.DUMMYFUNCTION("""COMPUTED_VALUE"""),"HTML/CSS")</f>
        <v>HTML/CSS</v>
      </c>
      <c r="N1356" s="4" t="str">
        <f>IFERROR(__xludf.DUMMYFUNCTION("""COMPUTED_VALUE"""),"Java")</f>
        <v>Java</v>
      </c>
      <c r="O1356" s="4" t="str">
        <f>IFERROR(__xludf.DUMMYFUNCTION("""COMPUTED_VALUE"""),"JavaScript")</f>
        <v>JavaScript</v>
      </c>
      <c r="P1356" s="4" t="str">
        <f>IFERROR(__xludf.DUMMYFUNCTION("""COMPUTED_VALUE"""),"Kotlin")</f>
        <v>Kotlin</v>
      </c>
      <c r="Q1356" s="4" t="str">
        <f>IFERROR(__xludf.DUMMYFUNCTION("""COMPUTED_VALUE"""),"Objective-C")</f>
        <v>Objective-C</v>
      </c>
      <c r="R1356" s="4" t="str">
        <f>IFERROR(__xludf.DUMMYFUNCTION("""COMPUTED_VALUE"""),"PHP")</f>
        <v>PHP</v>
      </c>
      <c r="S1356" s="4" t="str">
        <f>IFERROR(__xludf.DUMMYFUNCTION("""COMPUTED_VALUE"""),"Python")</f>
        <v>Python</v>
      </c>
      <c r="T1356" s="4" t="str">
        <f>IFERROR(__xludf.DUMMYFUNCTION("""COMPUTED_VALUE"""),"R")</f>
        <v>R</v>
      </c>
      <c r="U1356" s="4" t="str">
        <f>IFERROR(__xludf.DUMMYFUNCTION("""COMPUTED_VALUE"""),"Ruby")</f>
        <v>Ruby</v>
      </c>
      <c r="V1356" s="4" t="str">
        <f>IFERROR(__xludf.DUMMYFUNCTION("""COMPUTED_VALUE"""),"Rust")</f>
        <v>Rust</v>
      </c>
      <c r="W1356" s="4" t="str">
        <f>IFERROR(__xludf.DUMMYFUNCTION("""COMPUTED_VALUE"""),"Scala")</f>
        <v>Scala</v>
      </c>
      <c r="X1356" s="4" t="str">
        <f>IFERROR(__xludf.DUMMYFUNCTION("""COMPUTED_VALUE"""),"SQL")</f>
        <v>SQL</v>
      </c>
      <c r="Y1356" s="4" t="str">
        <f>IFERROR(__xludf.DUMMYFUNCTION("""COMPUTED_VALUE"""),"Swift")</f>
        <v>Swift</v>
      </c>
      <c r="Z1356" s="4" t="str">
        <f>IFERROR(__xludf.DUMMYFUNCTION("""COMPUTED_VALUE"""),"TypeScript")</f>
        <v>TypeScript</v>
      </c>
      <c r="AA1356" s="4" t="str">
        <f>IFERROR(__xludf.DUMMYFUNCTION("""COMPUTED_VALUE"""),"VBA")</f>
        <v>VBA</v>
      </c>
      <c r="AB1356" s="4" t="str">
        <f>IFERROR(__xludf.DUMMYFUNCTION("""COMPUTED_VALUE"""),"WebAssembly")</f>
        <v>WebAssembly</v>
      </c>
      <c r="AC1356" s="4" t="str">
        <f>IFERROR(__xludf.DUMMYFUNCTION("""COMPUTED_VALUE"""),"Other(s):")</f>
        <v>Other(s):</v>
      </c>
    </row>
    <row r="1357">
      <c r="A1357" s="3">
        <v>1356.0</v>
      </c>
      <c r="B1357" s="4" t="str">
        <f>IFERROR(__xludf.DUMMYFUNCTION("SPLIT(IMPORTRANGE!B1357:B11356,"";"",0,1)"),"Bash/Shell/PowerShell")</f>
        <v>Bash/Shell/PowerShell</v>
      </c>
      <c r="C1357" s="4" t="str">
        <f>IFERROR(__xludf.DUMMYFUNCTION("""COMPUTED_VALUE"""),"Dart")</f>
        <v>Dart</v>
      </c>
      <c r="D1357" s="4" t="str">
        <f>IFERROR(__xludf.DUMMYFUNCTION("""COMPUTED_VALUE"""),"Go")</f>
        <v>Go</v>
      </c>
      <c r="E1357" s="4" t="str">
        <f>IFERROR(__xludf.DUMMYFUNCTION("""COMPUTED_VALUE"""),"Java")</f>
        <v>Java</v>
      </c>
      <c r="F1357" s="4" t="str">
        <f>IFERROR(__xludf.DUMMYFUNCTION("""COMPUTED_VALUE"""),"Kotlin")</f>
        <v>Kotlin</v>
      </c>
      <c r="G1357" s="4" t="str">
        <f>IFERROR(__xludf.DUMMYFUNCTION("""COMPUTED_VALUE"""),"Python")</f>
        <v>Python</v>
      </c>
      <c r="H1357" s="4" t="str">
        <f>IFERROR(__xludf.DUMMYFUNCTION("""COMPUTED_VALUE"""),"Scala")</f>
        <v>Scala</v>
      </c>
      <c r="I1357" s="4" t="str">
        <f>IFERROR(__xludf.DUMMYFUNCTION("""COMPUTED_VALUE"""),"SQL")</f>
        <v>SQL</v>
      </c>
    </row>
    <row r="1358">
      <c r="A1358" s="3">
        <v>1357.0</v>
      </c>
      <c r="B1358" s="4" t="str">
        <f>IFERROR(__xludf.DUMMYFUNCTION("SPLIT(IMPORTRANGE!B1358:B11357,"";"",0,1)"),"HTML/CSS")</f>
        <v>HTML/CSS</v>
      </c>
      <c r="C1358" s="4" t="str">
        <f>IFERROR(__xludf.DUMMYFUNCTION("""COMPUTED_VALUE"""),"JavaScript")</f>
        <v>JavaScript</v>
      </c>
      <c r="D1358" s="4" t="str">
        <f>IFERROR(__xludf.DUMMYFUNCTION("""COMPUTED_VALUE"""),"Python")</f>
        <v>Python</v>
      </c>
      <c r="E1358" s="4" t="str">
        <f>IFERROR(__xludf.DUMMYFUNCTION("""COMPUTED_VALUE"""),"Other(s):")</f>
        <v>Other(s):</v>
      </c>
    </row>
    <row r="1359">
      <c r="A1359" s="3">
        <v>1358.0</v>
      </c>
      <c r="B1359" s="4" t="str">
        <f>IFERROR(__xludf.DUMMYFUNCTION("SPLIT(IMPORTRANGE!B1359:B11358,"";"",0,1)"),"C")</f>
        <v>C</v>
      </c>
      <c r="C1359" s="4" t="str">
        <f>IFERROR(__xludf.DUMMYFUNCTION("""COMPUTED_VALUE"""),"C++")</f>
        <v>C++</v>
      </c>
      <c r="D1359" s="4" t="str">
        <f>IFERROR(__xludf.DUMMYFUNCTION("""COMPUTED_VALUE"""),"HTML/CSS")</f>
        <v>HTML/CSS</v>
      </c>
      <c r="E1359" s="4" t="str">
        <f>IFERROR(__xludf.DUMMYFUNCTION("""COMPUTED_VALUE"""),"Java")</f>
        <v>Java</v>
      </c>
      <c r="F1359" s="4" t="str">
        <f>IFERROR(__xludf.DUMMYFUNCTION("""COMPUTED_VALUE"""),"JavaScript")</f>
        <v>JavaScript</v>
      </c>
      <c r="G1359" s="4" t="str">
        <f>IFERROR(__xludf.DUMMYFUNCTION("""COMPUTED_VALUE"""),"SQL")</f>
        <v>SQL</v>
      </c>
      <c r="H1359" s="4" t="str">
        <f>IFERROR(__xludf.DUMMYFUNCTION("""COMPUTED_VALUE"""),"TypeScript")</f>
        <v>TypeScript</v>
      </c>
    </row>
    <row r="1360">
      <c r="A1360" s="3">
        <v>1359.0</v>
      </c>
      <c r="B1360" s="4" t="str">
        <f>IFERROR(__xludf.DUMMYFUNCTION("SPLIT(IMPORTRANGE!B1360:B11359,"";"",0,1)"),"Bash/Shell/PowerShell")</f>
        <v>Bash/Shell/PowerShell</v>
      </c>
      <c r="C1360" s="4" t="str">
        <f>IFERROR(__xludf.DUMMYFUNCTION("""COMPUTED_VALUE"""),"Dart")</f>
        <v>Dart</v>
      </c>
      <c r="D1360" s="4" t="str">
        <f>IFERROR(__xludf.DUMMYFUNCTION("""COMPUTED_VALUE"""),"HTML/CSS")</f>
        <v>HTML/CSS</v>
      </c>
      <c r="E1360" s="4" t="str">
        <f>IFERROR(__xludf.DUMMYFUNCTION("""COMPUTED_VALUE"""),"JavaScript")</f>
        <v>JavaScript</v>
      </c>
      <c r="F1360" s="4" t="str">
        <f>IFERROR(__xludf.DUMMYFUNCTION("""COMPUTED_VALUE"""),"PHP")</f>
        <v>PHP</v>
      </c>
      <c r="G1360" s="4" t="str">
        <f>IFERROR(__xludf.DUMMYFUNCTION("""COMPUTED_VALUE"""),"SQL")</f>
        <v>SQL</v>
      </c>
    </row>
    <row r="1361">
      <c r="A1361" s="3">
        <v>1360.0</v>
      </c>
      <c r="B1361" s="4" t="str">
        <f>IFERROR(__xludf.DUMMYFUNCTION("SPLIT(IMPORTRANGE!B1361:B11360,"";"",0,1)"),"Bash/Shell/PowerShell")</f>
        <v>Bash/Shell/PowerShell</v>
      </c>
      <c r="C1361" s="4" t="str">
        <f>IFERROR(__xludf.DUMMYFUNCTION("""COMPUTED_VALUE"""),"HTML/CSS")</f>
        <v>HTML/CSS</v>
      </c>
      <c r="D1361" s="4" t="str">
        <f>IFERROR(__xludf.DUMMYFUNCTION("""COMPUTED_VALUE"""),"JavaScript")</f>
        <v>JavaScript</v>
      </c>
      <c r="E1361" s="4" t="str">
        <f>IFERROR(__xludf.DUMMYFUNCTION("""COMPUTED_VALUE"""),"PHP")</f>
        <v>PHP</v>
      </c>
      <c r="F1361" s="4" t="str">
        <f>IFERROR(__xludf.DUMMYFUNCTION("""COMPUTED_VALUE"""),"SQL")</f>
        <v>SQL</v>
      </c>
      <c r="G1361" s="4" t="str">
        <f>IFERROR(__xludf.DUMMYFUNCTION("""COMPUTED_VALUE"""),"Other(s):")</f>
        <v>Other(s):</v>
      </c>
    </row>
    <row r="1362">
      <c r="A1362" s="3">
        <v>1361.0</v>
      </c>
      <c r="B1362" s="4" t="str">
        <f>IFERROR(__xludf.DUMMYFUNCTION("SPLIT(IMPORTRANGE!B1362:B11361,"";"",0,1)"),"C#")</f>
        <v>C#</v>
      </c>
      <c r="C1362" s="4" t="str">
        <f>IFERROR(__xludf.DUMMYFUNCTION("""COMPUTED_VALUE"""),"F#")</f>
        <v>F#</v>
      </c>
      <c r="D1362" s="4" t="str">
        <f>IFERROR(__xludf.DUMMYFUNCTION("""COMPUTED_VALUE"""),"JavaScript")</f>
        <v>JavaScript</v>
      </c>
      <c r="E1362" s="4" t="str">
        <f>IFERROR(__xludf.DUMMYFUNCTION("""COMPUTED_VALUE"""),"TypeScript")</f>
        <v>TypeScript</v>
      </c>
    </row>
    <row r="1363">
      <c r="A1363" s="3">
        <v>1362.0</v>
      </c>
      <c r="B1363" s="4" t="str">
        <f>IFERROR(__xludf.DUMMYFUNCTION("SPLIT(IMPORTRANGE!B1363:B11362,"";"",0,1)"),"C#")</f>
        <v>C#</v>
      </c>
      <c r="C1363" s="4" t="str">
        <f>IFERROR(__xludf.DUMMYFUNCTION("""COMPUTED_VALUE"""),"HTML/CSS")</f>
        <v>HTML/CSS</v>
      </c>
      <c r="D1363" s="4" t="str">
        <f>IFERROR(__xludf.DUMMYFUNCTION("""COMPUTED_VALUE"""),"JavaScript")</f>
        <v>JavaScript</v>
      </c>
      <c r="E1363" s="4" t="str">
        <f>IFERROR(__xludf.DUMMYFUNCTION("""COMPUTED_VALUE"""),"SQL")</f>
        <v>SQL</v>
      </c>
    </row>
    <row r="1364">
      <c r="A1364" s="3">
        <v>1363.0</v>
      </c>
      <c r="B1364" s="4" t="str">
        <f>IFERROR(__xludf.DUMMYFUNCTION("SPLIT(IMPORTRANGE!B1364:B11363,"";"",0,1)"),"Python")</f>
        <v>Python</v>
      </c>
      <c r="C1364" s="4" t="str">
        <f>IFERROR(__xludf.DUMMYFUNCTION("""COMPUTED_VALUE"""),"R")</f>
        <v>R</v>
      </c>
    </row>
    <row r="1365">
      <c r="A1365" s="3">
        <v>1364.0</v>
      </c>
      <c r="B1365" s="4" t="str">
        <f>IFERROR(__xludf.DUMMYFUNCTION("SPLIT(IMPORTRANGE!B1365:B11364,"";"",0,1)"),"Bash/Shell/PowerShell")</f>
        <v>Bash/Shell/PowerShell</v>
      </c>
      <c r="C1365" s="4" t="str">
        <f>IFERROR(__xludf.DUMMYFUNCTION("""COMPUTED_VALUE"""),"HTML/CSS")</f>
        <v>HTML/CSS</v>
      </c>
      <c r="D1365" s="4" t="str">
        <f>IFERROR(__xludf.DUMMYFUNCTION("""COMPUTED_VALUE"""),"JavaScript")</f>
        <v>JavaScript</v>
      </c>
      <c r="E1365" s="4" t="str">
        <f>IFERROR(__xludf.DUMMYFUNCTION("""COMPUTED_VALUE"""),"PHP")</f>
        <v>PHP</v>
      </c>
      <c r="F1365" s="4" t="str">
        <f>IFERROR(__xludf.DUMMYFUNCTION("""COMPUTED_VALUE"""),"Python")</f>
        <v>Python</v>
      </c>
      <c r="G1365" s="4" t="str">
        <f>IFERROR(__xludf.DUMMYFUNCTION("""COMPUTED_VALUE"""),"SQL")</f>
        <v>SQL</v>
      </c>
    </row>
    <row r="1366">
      <c r="A1366" s="3">
        <v>1365.0</v>
      </c>
      <c r="B1366" s="4" t="str">
        <f>IFERROR(__xludf.DUMMYFUNCTION("SPLIT(IMPORTRANGE!B1366:B11365,"";"",0,1)"),"Bash/Shell/PowerShell")</f>
        <v>Bash/Shell/PowerShell</v>
      </c>
      <c r="C1366" s="4" t="str">
        <f>IFERROR(__xludf.DUMMYFUNCTION("""COMPUTED_VALUE"""),"HTML/CSS")</f>
        <v>HTML/CSS</v>
      </c>
      <c r="D1366" s="4" t="str">
        <f>IFERROR(__xludf.DUMMYFUNCTION("""COMPUTED_VALUE"""),"Java")</f>
        <v>Java</v>
      </c>
      <c r="E1366" s="4" t="str">
        <f>IFERROR(__xludf.DUMMYFUNCTION("""COMPUTED_VALUE"""),"JavaScript")</f>
        <v>JavaScript</v>
      </c>
      <c r="F1366" s="4" t="str">
        <f>IFERROR(__xludf.DUMMYFUNCTION("""COMPUTED_VALUE"""),"SQL")</f>
        <v>SQL</v>
      </c>
    </row>
    <row r="1367">
      <c r="A1367" s="3">
        <v>1366.0</v>
      </c>
      <c r="B1367" s="4" t="str">
        <f>IFERROR(__xludf.DUMMYFUNCTION("SPLIT(IMPORTRANGE!B1367:B11366,"";"",0,1)"),"HTML/CSS")</f>
        <v>HTML/CSS</v>
      </c>
      <c r="C1367" s="4" t="str">
        <f>IFERROR(__xludf.DUMMYFUNCTION("""COMPUTED_VALUE"""),"Java")</f>
        <v>Java</v>
      </c>
      <c r="D1367" s="4" t="str">
        <f>IFERROR(__xludf.DUMMYFUNCTION("""COMPUTED_VALUE"""),"JavaScript")</f>
        <v>JavaScript</v>
      </c>
    </row>
    <row r="1368">
      <c r="A1368" s="3">
        <v>1367.0</v>
      </c>
      <c r="B1368" s="4" t="str">
        <f>IFERROR(__xludf.DUMMYFUNCTION("SPLIT(IMPORTRANGE!B1368:B11367,"";"",0,1)"),"Bash/Shell/PowerShell")</f>
        <v>Bash/Shell/PowerShell</v>
      </c>
    </row>
    <row r="1369">
      <c r="A1369" s="3">
        <v>1368.0</v>
      </c>
      <c r="B1369" s="4" t="str">
        <f>IFERROR(__xludf.DUMMYFUNCTION("SPLIT(IMPORTRANGE!B1369:B11368,"";"",0,1)"),"Kotlin")</f>
        <v>Kotlin</v>
      </c>
      <c r="C1369" s="4" t="str">
        <f>IFERROR(__xludf.DUMMYFUNCTION("""COMPUTED_VALUE"""),"Objective-C")</f>
        <v>Objective-C</v>
      </c>
      <c r="D1369" s="4" t="str">
        <f>IFERROR(__xludf.DUMMYFUNCTION("""COMPUTED_VALUE"""),"Swift")</f>
        <v>Swift</v>
      </c>
    </row>
    <row r="1370">
      <c r="A1370" s="3">
        <v>1369.0</v>
      </c>
      <c r="B1370" s="4" t="str">
        <f>IFERROR(__xludf.DUMMYFUNCTION("SPLIT(IMPORTRANGE!B1370:B11369,"";"",0,1)"),"C")</f>
        <v>C</v>
      </c>
      <c r="C1370" s="4" t="str">
        <f>IFERROR(__xludf.DUMMYFUNCTION("""COMPUTED_VALUE"""),"C#")</f>
        <v>C#</v>
      </c>
      <c r="D1370" s="4" t="str">
        <f>IFERROR(__xludf.DUMMYFUNCTION("""COMPUTED_VALUE"""),"HTML/CSS")</f>
        <v>HTML/CSS</v>
      </c>
      <c r="E1370" s="4" t="str">
        <f>IFERROR(__xludf.DUMMYFUNCTION("""COMPUTED_VALUE"""),"Java")</f>
        <v>Java</v>
      </c>
      <c r="F1370" s="4" t="str">
        <f>IFERROR(__xludf.DUMMYFUNCTION("""COMPUTED_VALUE"""),"JavaScript")</f>
        <v>JavaScript</v>
      </c>
      <c r="G1370" s="4" t="str">
        <f>IFERROR(__xludf.DUMMYFUNCTION("""COMPUTED_VALUE"""),"PHP")</f>
        <v>PHP</v>
      </c>
      <c r="H1370" s="4" t="str">
        <f>IFERROR(__xludf.DUMMYFUNCTION("""COMPUTED_VALUE"""),"Python")</f>
        <v>Python</v>
      </c>
      <c r="I1370" s="4" t="str">
        <f>IFERROR(__xludf.DUMMYFUNCTION("""COMPUTED_VALUE"""),"SQL")</f>
        <v>SQL</v>
      </c>
      <c r="J1370" s="4" t="str">
        <f>IFERROR(__xludf.DUMMYFUNCTION("""COMPUTED_VALUE"""),"VBA")</f>
        <v>VBA</v>
      </c>
    </row>
    <row r="1371">
      <c r="A1371" s="3">
        <v>1370.0</v>
      </c>
      <c r="B1371" s="4" t="str">
        <f>IFERROR(__xludf.DUMMYFUNCTION("SPLIT(IMPORTRANGE!B1371:B11370,"";"",0,1)"),"C#")</f>
        <v>C#</v>
      </c>
      <c r="C1371" s="4" t="str">
        <f>IFERROR(__xludf.DUMMYFUNCTION("""COMPUTED_VALUE"""),"HTML/CSS")</f>
        <v>HTML/CSS</v>
      </c>
      <c r="D1371" s="4" t="str">
        <f>IFERROR(__xludf.DUMMYFUNCTION("""COMPUTED_VALUE"""),"JavaScript")</f>
        <v>JavaScript</v>
      </c>
      <c r="E1371" s="4" t="str">
        <f>IFERROR(__xludf.DUMMYFUNCTION("""COMPUTED_VALUE"""),"PHP")</f>
        <v>PHP</v>
      </c>
      <c r="F1371" s="4" t="str">
        <f>IFERROR(__xludf.DUMMYFUNCTION("""COMPUTED_VALUE"""),"SQL")</f>
        <v>SQL</v>
      </c>
      <c r="G1371" s="4" t="str">
        <f>IFERROR(__xludf.DUMMYFUNCTION("""COMPUTED_VALUE"""),"TypeScript")</f>
        <v>TypeScript</v>
      </c>
    </row>
    <row r="1372">
      <c r="A1372" s="3">
        <v>1371.0</v>
      </c>
      <c r="B1372" s="4" t="str">
        <f>IFERROR(__xludf.DUMMYFUNCTION("SPLIT(IMPORTRANGE!B1372:B11371,"";"",0,1)"),"HTML/CSS")</f>
        <v>HTML/CSS</v>
      </c>
      <c r="C1372" s="4" t="str">
        <f>IFERROR(__xludf.DUMMYFUNCTION("""COMPUTED_VALUE"""),"Python")</f>
        <v>Python</v>
      </c>
      <c r="D1372" s="4" t="str">
        <f>IFERROR(__xludf.DUMMYFUNCTION("""COMPUTED_VALUE"""),"SQL")</f>
        <v>SQL</v>
      </c>
      <c r="E1372" s="4" t="str">
        <f>IFERROR(__xludf.DUMMYFUNCTION("""COMPUTED_VALUE"""),"TypeScript")</f>
        <v>TypeScript</v>
      </c>
      <c r="F1372" s="4" t="str">
        <f>IFERROR(__xludf.DUMMYFUNCTION("""COMPUTED_VALUE"""),"Other(s):")</f>
        <v>Other(s):</v>
      </c>
    </row>
    <row r="1373">
      <c r="A1373" s="3">
        <v>1372.0</v>
      </c>
      <c r="B1373" s="4" t="str">
        <f>IFERROR(__xludf.DUMMYFUNCTION("SPLIT(IMPORTRANGE!B1373:B11372,"";"",0,1)"),"C#")</f>
        <v>C#</v>
      </c>
      <c r="C1373" s="4" t="str">
        <f>IFERROR(__xludf.DUMMYFUNCTION("""COMPUTED_VALUE"""),"JavaScript")</f>
        <v>JavaScript</v>
      </c>
      <c r="D1373" s="4" t="str">
        <f>IFERROR(__xludf.DUMMYFUNCTION("""COMPUTED_VALUE"""),"SQL")</f>
        <v>SQL</v>
      </c>
      <c r="E1373" s="4" t="str">
        <f>IFERROR(__xludf.DUMMYFUNCTION("""COMPUTED_VALUE"""),"Other(s):")</f>
        <v>Other(s):</v>
      </c>
    </row>
    <row r="1374">
      <c r="A1374" s="3">
        <v>1373.0</v>
      </c>
      <c r="B1374" s="4" t="str">
        <f>IFERROR(__xludf.DUMMYFUNCTION("SPLIT(IMPORTRANGE!B1374:B11373,"";"",0,1)"),"C#")</f>
        <v>C#</v>
      </c>
      <c r="C1374" s="4" t="str">
        <f>IFERROR(__xludf.DUMMYFUNCTION("""COMPUTED_VALUE"""),"HTML/CSS")</f>
        <v>HTML/CSS</v>
      </c>
      <c r="D1374" s="4" t="str">
        <f>IFERROR(__xludf.DUMMYFUNCTION("""COMPUTED_VALUE"""),"Java")</f>
        <v>Java</v>
      </c>
      <c r="E1374" s="4" t="str">
        <f>IFERROR(__xludf.DUMMYFUNCTION("""COMPUTED_VALUE"""),"JavaScript")</f>
        <v>JavaScript</v>
      </c>
    </row>
    <row r="1375">
      <c r="A1375" s="3">
        <v>1374.0</v>
      </c>
      <c r="B1375" s="4" t="str">
        <f>IFERROR(__xludf.DUMMYFUNCTION("SPLIT(IMPORTRANGE!B1375:B11374,"";"",0,1)"),"Bash/Shell/PowerShell")</f>
        <v>Bash/Shell/PowerShell</v>
      </c>
      <c r="C1375" s="4" t="str">
        <f>IFERROR(__xludf.DUMMYFUNCTION("""COMPUTED_VALUE"""),"C#")</f>
        <v>C#</v>
      </c>
      <c r="D1375" s="4" t="str">
        <f>IFERROR(__xludf.DUMMYFUNCTION("""COMPUTED_VALUE"""),"HTML/CSS")</f>
        <v>HTML/CSS</v>
      </c>
      <c r="E1375" s="4" t="str">
        <f>IFERROR(__xludf.DUMMYFUNCTION("""COMPUTED_VALUE"""),"JavaScript")</f>
        <v>JavaScript</v>
      </c>
      <c r="F1375" s="4" t="str">
        <f>IFERROR(__xludf.DUMMYFUNCTION("""COMPUTED_VALUE"""),"PHP")</f>
        <v>PHP</v>
      </c>
      <c r="G1375" s="4" t="str">
        <f>IFERROR(__xludf.DUMMYFUNCTION("""COMPUTED_VALUE"""),"SQL")</f>
        <v>SQL</v>
      </c>
    </row>
    <row r="1376">
      <c r="A1376" s="3">
        <v>1375.0</v>
      </c>
      <c r="B1376" s="4" t="str">
        <f>IFERROR(__xludf.DUMMYFUNCTION("SPLIT(IMPORTRANGE!B1376:B11375,"";"",0,1)"),"HTML/CSS")</f>
        <v>HTML/CSS</v>
      </c>
      <c r="C1376" s="4" t="str">
        <f>IFERROR(__xludf.DUMMYFUNCTION("""COMPUTED_VALUE"""),"Java")</f>
        <v>Java</v>
      </c>
      <c r="D1376" s="4" t="str">
        <f>IFERROR(__xludf.DUMMYFUNCTION("""COMPUTED_VALUE"""),"JavaScript")</f>
        <v>JavaScript</v>
      </c>
      <c r="E1376" s="4" t="str">
        <f>IFERROR(__xludf.DUMMYFUNCTION("""COMPUTED_VALUE"""),"PHP")</f>
        <v>PHP</v>
      </c>
      <c r="F1376" s="4" t="str">
        <f>IFERROR(__xludf.DUMMYFUNCTION("""COMPUTED_VALUE"""),"SQL")</f>
        <v>SQL</v>
      </c>
      <c r="G1376" s="4" t="str">
        <f>IFERROR(__xludf.DUMMYFUNCTION("""COMPUTED_VALUE"""),"TypeScript")</f>
        <v>TypeScript</v>
      </c>
    </row>
    <row r="1377">
      <c r="A1377" s="3">
        <v>1376.0</v>
      </c>
      <c r="B1377" s="4" t="str">
        <f>IFERROR(__xludf.DUMMYFUNCTION("SPLIT(IMPORTRANGE!B1377:B11376,"";"",0,1)"),"HTML/CSS")</f>
        <v>HTML/CSS</v>
      </c>
      <c r="C1377" s="4" t="str">
        <f>IFERROR(__xludf.DUMMYFUNCTION("""COMPUTED_VALUE"""),"JavaScript")</f>
        <v>JavaScript</v>
      </c>
      <c r="D1377" s="4" t="str">
        <f>IFERROR(__xludf.DUMMYFUNCTION("""COMPUTED_VALUE"""),"SQL")</f>
        <v>SQL</v>
      </c>
      <c r="E1377" s="4" t="str">
        <f>IFERROR(__xludf.DUMMYFUNCTION("""COMPUTED_VALUE"""),"TypeScript")</f>
        <v>TypeScript</v>
      </c>
    </row>
    <row r="1378">
      <c r="A1378" s="3">
        <v>1377.0</v>
      </c>
      <c r="B1378" s="4" t="str">
        <f>IFERROR(__xludf.DUMMYFUNCTION("SPLIT(IMPORTRANGE!B1378:B11377,"";"",0,1)"),"Assembly")</f>
        <v>Assembly</v>
      </c>
      <c r="C1378" s="4" t="str">
        <f>IFERROR(__xludf.DUMMYFUNCTION("""COMPUTED_VALUE"""),"C")</f>
        <v>C</v>
      </c>
      <c r="D1378" s="4" t="str">
        <f>IFERROR(__xludf.DUMMYFUNCTION("""COMPUTED_VALUE"""),"C++")</f>
        <v>C++</v>
      </c>
      <c r="E1378" s="4" t="str">
        <f>IFERROR(__xludf.DUMMYFUNCTION("""COMPUTED_VALUE"""),"C#")</f>
        <v>C#</v>
      </c>
      <c r="F1378" s="4" t="str">
        <f>IFERROR(__xludf.DUMMYFUNCTION("""COMPUTED_VALUE"""),"HTML/CSS")</f>
        <v>HTML/CSS</v>
      </c>
      <c r="G1378" s="4" t="str">
        <f>IFERROR(__xludf.DUMMYFUNCTION("""COMPUTED_VALUE"""),"Java")</f>
        <v>Java</v>
      </c>
      <c r="H1378" s="4" t="str">
        <f>IFERROR(__xludf.DUMMYFUNCTION("""COMPUTED_VALUE"""),"Kotlin")</f>
        <v>Kotlin</v>
      </c>
      <c r="I1378" s="4" t="str">
        <f>IFERROR(__xludf.DUMMYFUNCTION("""COMPUTED_VALUE"""),"Python")</f>
        <v>Python</v>
      </c>
      <c r="J1378" s="4" t="str">
        <f>IFERROR(__xludf.DUMMYFUNCTION("""COMPUTED_VALUE"""),"Ruby")</f>
        <v>Ruby</v>
      </c>
      <c r="K1378" s="4" t="str">
        <f>IFERROR(__xludf.DUMMYFUNCTION("""COMPUTED_VALUE"""),"SQL")</f>
        <v>SQL</v>
      </c>
      <c r="L1378" s="4" t="str">
        <f>IFERROR(__xludf.DUMMYFUNCTION("""COMPUTED_VALUE"""),"Swift")</f>
        <v>Swift</v>
      </c>
    </row>
    <row r="1379">
      <c r="A1379" s="3">
        <v>1378.0</v>
      </c>
      <c r="B1379" s="4" t="str">
        <f>IFERROR(__xludf.DUMMYFUNCTION("SPLIT(IMPORTRANGE!B1379:B11378,"";"",0,1)"),"C++")</f>
        <v>C++</v>
      </c>
      <c r="C1379" s="4" t="str">
        <f>IFERROR(__xludf.DUMMYFUNCTION("""COMPUTED_VALUE"""),"Python")</f>
        <v>Python</v>
      </c>
    </row>
    <row r="1380">
      <c r="A1380" s="3">
        <v>1379.0</v>
      </c>
      <c r="B1380" s="4" t="str">
        <f>IFERROR(__xludf.DUMMYFUNCTION("SPLIT(IMPORTRANGE!B1380:B11379,"";"",0,1)"),"C++")</f>
        <v>C++</v>
      </c>
      <c r="C1380" s="4" t="str">
        <f>IFERROR(__xludf.DUMMYFUNCTION("""COMPUTED_VALUE"""),"Python")</f>
        <v>Python</v>
      </c>
    </row>
    <row r="1381">
      <c r="A1381" s="3">
        <v>1380.0</v>
      </c>
      <c r="B1381" s="4" t="str">
        <f>IFERROR(__xludf.DUMMYFUNCTION("SPLIT(IMPORTRANGE!B1381:B11380,"";"",0,1)"),"SQL")</f>
        <v>SQL</v>
      </c>
      <c r="C1381" s="4" t="str">
        <f>IFERROR(__xludf.DUMMYFUNCTION("""COMPUTED_VALUE"""),"Other(s):")</f>
        <v>Other(s):</v>
      </c>
    </row>
    <row r="1382">
      <c r="A1382" s="3">
        <v>1381.0</v>
      </c>
      <c r="B1382" s="4" t="str">
        <f>IFERROR(__xludf.DUMMYFUNCTION("SPLIT(IMPORTRANGE!B1382:B11381,"";"",0,1)"),"Assembly")</f>
        <v>Assembly</v>
      </c>
      <c r="C1382" s="4" t="str">
        <f>IFERROR(__xludf.DUMMYFUNCTION("""COMPUTED_VALUE"""),"Bash/Shell/PowerShell")</f>
        <v>Bash/Shell/PowerShell</v>
      </c>
      <c r="D1382" s="4" t="str">
        <f>IFERROR(__xludf.DUMMYFUNCTION("""COMPUTED_VALUE"""),"C")</f>
        <v>C</v>
      </c>
      <c r="E1382" s="4" t="str">
        <f>IFERROR(__xludf.DUMMYFUNCTION("""COMPUTED_VALUE"""),"C++")</f>
        <v>C++</v>
      </c>
      <c r="F1382" s="4" t="str">
        <f>IFERROR(__xludf.DUMMYFUNCTION("""COMPUTED_VALUE"""),"HTML/CSS")</f>
        <v>HTML/CSS</v>
      </c>
      <c r="G1382" s="4" t="str">
        <f>IFERROR(__xludf.DUMMYFUNCTION("""COMPUTED_VALUE"""),"Java")</f>
        <v>Java</v>
      </c>
      <c r="H1382" s="4" t="str">
        <f>IFERROR(__xludf.DUMMYFUNCTION("""COMPUTED_VALUE"""),"JavaScript")</f>
        <v>JavaScript</v>
      </c>
      <c r="I1382" s="4" t="str">
        <f>IFERROR(__xludf.DUMMYFUNCTION("""COMPUTED_VALUE"""),"Python")</f>
        <v>Python</v>
      </c>
      <c r="J1382" s="4" t="str">
        <f>IFERROR(__xludf.DUMMYFUNCTION("""COMPUTED_VALUE"""),"Ruby")</f>
        <v>Ruby</v>
      </c>
      <c r="K1382" s="4" t="str">
        <f>IFERROR(__xludf.DUMMYFUNCTION("""COMPUTED_VALUE"""),"SQL")</f>
        <v>SQL</v>
      </c>
    </row>
    <row r="1383">
      <c r="A1383" s="3">
        <v>1382.0</v>
      </c>
      <c r="B1383" s="4" t="str">
        <f>IFERROR(__xludf.DUMMYFUNCTION("SPLIT(IMPORTRANGE!B1383:B11382,"";"",0,1)"),"C#")</f>
        <v>C#</v>
      </c>
      <c r="C1383" s="4" t="str">
        <f>IFERROR(__xludf.DUMMYFUNCTION("""COMPUTED_VALUE"""),"HTML/CSS")</f>
        <v>HTML/CSS</v>
      </c>
      <c r="D1383" s="4" t="str">
        <f>IFERROR(__xludf.DUMMYFUNCTION("""COMPUTED_VALUE"""),"JavaScript")</f>
        <v>JavaScript</v>
      </c>
      <c r="E1383" s="4" t="str">
        <f>IFERROR(__xludf.DUMMYFUNCTION("""COMPUTED_VALUE"""),"SQL")</f>
        <v>SQL</v>
      </c>
    </row>
    <row r="1384">
      <c r="A1384" s="3">
        <v>1383.0</v>
      </c>
      <c r="B1384" s="4" t="str">
        <f>IFERROR(__xludf.DUMMYFUNCTION("SPLIT(IMPORTRANGE!B1384:B11383,"";"",0,1)"),"Python")</f>
        <v>Python</v>
      </c>
    </row>
    <row r="1385">
      <c r="A1385" s="3">
        <v>1384.0</v>
      </c>
      <c r="B1385" s="4" t="str">
        <f>IFERROR(__xludf.DUMMYFUNCTION("SPLIT(IMPORTRANGE!B1385:B11384,"";"",0,1)"),"Bash/Shell/PowerShell")</f>
        <v>Bash/Shell/PowerShell</v>
      </c>
      <c r="C1385" s="4" t="str">
        <f>IFERROR(__xludf.DUMMYFUNCTION("""COMPUTED_VALUE"""),"C")</f>
        <v>C</v>
      </c>
      <c r="D1385" s="4" t="str">
        <f>IFERROR(__xludf.DUMMYFUNCTION("""COMPUTED_VALUE"""),"Python")</f>
        <v>Python</v>
      </c>
    </row>
    <row r="1386">
      <c r="A1386" s="3">
        <v>1385.0</v>
      </c>
      <c r="B1386" s="4" t="str">
        <f>IFERROR(__xludf.DUMMYFUNCTION("SPLIT(IMPORTRANGE!B1386:B11385,"";"",0,1)"),"Bash/Shell/PowerShell")</f>
        <v>Bash/Shell/PowerShell</v>
      </c>
      <c r="C1386" s="4" t="str">
        <f>IFERROR(__xludf.DUMMYFUNCTION("""COMPUTED_VALUE"""),"C#")</f>
        <v>C#</v>
      </c>
      <c r="D1386" s="4" t="str">
        <f>IFERROR(__xludf.DUMMYFUNCTION("""COMPUTED_VALUE"""),"JavaScript")</f>
        <v>JavaScript</v>
      </c>
      <c r="E1386" s="4" t="str">
        <f>IFERROR(__xludf.DUMMYFUNCTION("""COMPUTED_VALUE"""),"Rust")</f>
        <v>Rust</v>
      </c>
    </row>
    <row r="1387">
      <c r="A1387" s="3">
        <v>1386.0</v>
      </c>
      <c r="B1387" s="4" t="str">
        <f>IFERROR(__xludf.DUMMYFUNCTION("SPLIT(IMPORTRANGE!B1387:B11386,"";"",0,1)"),"C++")</f>
        <v>C++</v>
      </c>
      <c r="C1387" s="4" t="str">
        <f>IFERROR(__xludf.DUMMYFUNCTION("""COMPUTED_VALUE"""),"Java")</f>
        <v>Java</v>
      </c>
      <c r="D1387" s="4" t="str">
        <f>IFERROR(__xludf.DUMMYFUNCTION("""COMPUTED_VALUE"""),"Kotlin")</f>
        <v>Kotlin</v>
      </c>
      <c r="E1387" s="4" t="str">
        <f>IFERROR(__xludf.DUMMYFUNCTION("""COMPUTED_VALUE"""),"Objective-C")</f>
        <v>Objective-C</v>
      </c>
      <c r="F1387" s="4" t="str">
        <f>IFERROR(__xludf.DUMMYFUNCTION("""COMPUTED_VALUE"""),"Swift")</f>
        <v>Swift</v>
      </c>
    </row>
    <row r="1388">
      <c r="A1388" s="3">
        <v>1387.0</v>
      </c>
      <c r="B1388" s="4" t="str">
        <f>IFERROR(__xludf.DUMMYFUNCTION("SPLIT(IMPORTRANGE!B1388:B11387,"";"",0,1)"),"HTML/CSS")</f>
        <v>HTML/CSS</v>
      </c>
      <c r="C1388" s="4" t="str">
        <f>IFERROR(__xludf.DUMMYFUNCTION("""COMPUTED_VALUE"""),"Java")</f>
        <v>Java</v>
      </c>
      <c r="D1388" s="4" t="str">
        <f>IFERROR(__xludf.DUMMYFUNCTION("""COMPUTED_VALUE"""),"JavaScript")</f>
        <v>JavaScript</v>
      </c>
      <c r="E1388" s="4" t="str">
        <f>IFERROR(__xludf.DUMMYFUNCTION("""COMPUTED_VALUE"""),"Python")</f>
        <v>Python</v>
      </c>
      <c r="F1388" s="4" t="str">
        <f>IFERROR(__xludf.DUMMYFUNCTION("""COMPUTED_VALUE"""),"Scala")</f>
        <v>Scala</v>
      </c>
    </row>
    <row r="1389">
      <c r="A1389" s="3">
        <v>1388.0</v>
      </c>
      <c r="B1389" s="4" t="str">
        <f>IFERROR(__xludf.DUMMYFUNCTION("SPLIT(IMPORTRANGE!B1389:B11388,"";"",0,1)"),"Bash/Shell/PowerShell")</f>
        <v>Bash/Shell/PowerShell</v>
      </c>
      <c r="C1389" s="4" t="str">
        <f>IFERROR(__xludf.DUMMYFUNCTION("""COMPUTED_VALUE"""),"HTML/CSS")</f>
        <v>HTML/CSS</v>
      </c>
      <c r="D1389" s="4" t="str">
        <f>IFERROR(__xludf.DUMMYFUNCTION("""COMPUTED_VALUE"""),"JavaScript")</f>
        <v>JavaScript</v>
      </c>
      <c r="E1389" s="4" t="str">
        <f>IFERROR(__xludf.DUMMYFUNCTION("""COMPUTED_VALUE"""),"Python")</f>
        <v>Python</v>
      </c>
      <c r="F1389" s="4" t="str">
        <f>IFERROR(__xludf.DUMMYFUNCTION("""COMPUTED_VALUE"""),"SQL")</f>
        <v>SQL</v>
      </c>
    </row>
    <row r="1390">
      <c r="A1390" s="3">
        <v>1389.0</v>
      </c>
      <c r="B1390" s="4" t="str">
        <f>IFERROR(__xludf.DUMMYFUNCTION("SPLIT(IMPORTRANGE!B1390:B11389,"";"",0,1)"),"Elixir")</f>
        <v>Elixir</v>
      </c>
      <c r="C1390" s="4" t="str">
        <f>IFERROR(__xludf.DUMMYFUNCTION("""COMPUTED_VALUE"""),"HTML/CSS")</f>
        <v>HTML/CSS</v>
      </c>
      <c r="D1390" s="4" t="str">
        <f>IFERROR(__xludf.DUMMYFUNCTION("""COMPUTED_VALUE"""),"JavaScript")</f>
        <v>JavaScript</v>
      </c>
      <c r="E1390" s="4" t="str">
        <f>IFERROR(__xludf.DUMMYFUNCTION("""COMPUTED_VALUE"""),"Ruby")</f>
        <v>Ruby</v>
      </c>
      <c r="F1390" s="4" t="str">
        <f>IFERROR(__xludf.DUMMYFUNCTION("""COMPUTED_VALUE"""),"SQL")</f>
        <v>SQL</v>
      </c>
    </row>
    <row r="1391">
      <c r="A1391" s="3">
        <v>1390.0</v>
      </c>
      <c r="B1391" s="4" t="str">
        <f>IFERROR(__xludf.DUMMYFUNCTION("SPLIT(IMPORTRANGE!B1391:B11390,"";"",0,1)"),"Bash/Shell/PowerShell")</f>
        <v>Bash/Shell/PowerShell</v>
      </c>
      <c r="C1391" s="4" t="str">
        <f>IFERROR(__xludf.DUMMYFUNCTION("""COMPUTED_VALUE"""),"HTML/CSS")</f>
        <v>HTML/CSS</v>
      </c>
      <c r="D1391" s="4" t="str">
        <f>IFERROR(__xludf.DUMMYFUNCTION("""COMPUTED_VALUE"""),"JavaScript")</f>
        <v>JavaScript</v>
      </c>
      <c r="E1391" s="4" t="str">
        <f>IFERROR(__xludf.DUMMYFUNCTION("""COMPUTED_VALUE"""),"PHP")</f>
        <v>PHP</v>
      </c>
      <c r="F1391" s="4" t="str">
        <f>IFERROR(__xludf.DUMMYFUNCTION("""COMPUTED_VALUE"""),"SQL")</f>
        <v>SQL</v>
      </c>
      <c r="G1391" s="4" t="str">
        <f>IFERROR(__xludf.DUMMYFUNCTION("""COMPUTED_VALUE"""),"TypeScript")</f>
        <v>TypeScript</v>
      </c>
    </row>
    <row r="1392">
      <c r="A1392" s="3">
        <v>1391.0</v>
      </c>
      <c r="B1392" s="4" t="str">
        <f>IFERROR(__xludf.DUMMYFUNCTION("SPLIT(IMPORTRANGE!B1392:B11391,"";"",0,1)"),"Bash/Shell/PowerShell")</f>
        <v>Bash/Shell/PowerShell</v>
      </c>
      <c r="C1392" s="4" t="str">
        <f>IFERROR(__xludf.DUMMYFUNCTION("""COMPUTED_VALUE"""),"HTML/CSS")</f>
        <v>HTML/CSS</v>
      </c>
      <c r="D1392" s="4" t="str">
        <f>IFERROR(__xludf.DUMMYFUNCTION("""COMPUTED_VALUE"""),"Java")</f>
        <v>Java</v>
      </c>
      <c r="E1392" s="4" t="str">
        <f>IFERROR(__xludf.DUMMYFUNCTION("""COMPUTED_VALUE"""),"JavaScript")</f>
        <v>JavaScript</v>
      </c>
      <c r="F1392" s="4" t="str">
        <f>IFERROR(__xludf.DUMMYFUNCTION("""COMPUTED_VALUE"""),"Python")</f>
        <v>Python</v>
      </c>
    </row>
    <row r="1393">
      <c r="A1393" s="3">
        <v>1392.0</v>
      </c>
      <c r="B1393" s="4" t="str">
        <f>IFERROR(__xludf.DUMMYFUNCTION("SPLIT(IMPORTRANGE!B1393:B11392,"";"",0,1)"),"C")</f>
        <v>C</v>
      </c>
      <c r="C1393" s="4" t="str">
        <f>IFERROR(__xludf.DUMMYFUNCTION("""COMPUTED_VALUE"""),"C++")</f>
        <v>C++</v>
      </c>
      <c r="D1393" s="4" t="str">
        <f>IFERROR(__xludf.DUMMYFUNCTION("""COMPUTED_VALUE"""),"Java")</f>
        <v>Java</v>
      </c>
      <c r="E1393" s="4" t="str">
        <f>IFERROR(__xludf.DUMMYFUNCTION("""COMPUTED_VALUE"""),"SQL")</f>
        <v>SQL</v>
      </c>
    </row>
    <row r="1394">
      <c r="A1394" s="3">
        <v>1393.0</v>
      </c>
      <c r="B1394" s="4" t="str">
        <f>IFERROR(__xludf.DUMMYFUNCTION("SPLIT(IMPORTRANGE!B1394:B11393,"";"",0,1)"),"C#")</f>
        <v>C#</v>
      </c>
      <c r="C1394" s="4" t="str">
        <f>IFERROR(__xludf.DUMMYFUNCTION("""COMPUTED_VALUE"""),"HTML/CSS")</f>
        <v>HTML/CSS</v>
      </c>
      <c r="D1394" s="4" t="str">
        <f>IFERROR(__xludf.DUMMYFUNCTION("""COMPUTED_VALUE"""),"JavaScript")</f>
        <v>JavaScript</v>
      </c>
      <c r="E1394" s="4" t="str">
        <f>IFERROR(__xludf.DUMMYFUNCTION("""COMPUTED_VALUE"""),"PHP")</f>
        <v>PHP</v>
      </c>
      <c r="F1394" s="4" t="str">
        <f>IFERROR(__xludf.DUMMYFUNCTION("""COMPUTED_VALUE"""),"TypeScript")</f>
        <v>TypeScript</v>
      </c>
    </row>
    <row r="1395">
      <c r="A1395" s="3">
        <v>1394.0</v>
      </c>
      <c r="B1395" s="4" t="str">
        <f>IFERROR(__xludf.DUMMYFUNCTION("SPLIT(IMPORTRANGE!B1395:B11394,"";"",0,1)"),"Java")</f>
        <v>Java</v>
      </c>
    </row>
    <row r="1396">
      <c r="A1396" s="3">
        <v>1395.0</v>
      </c>
      <c r="B1396" s="4" t="str">
        <f>IFERROR(__xludf.DUMMYFUNCTION("SPLIT(IMPORTRANGE!B1396:B11395,"";"",0,1)"),"HTML/CSS")</f>
        <v>HTML/CSS</v>
      </c>
      <c r="C1396" s="4" t="str">
        <f>IFERROR(__xludf.DUMMYFUNCTION("""COMPUTED_VALUE"""),"JavaScript")</f>
        <v>JavaScript</v>
      </c>
      <c r="D1396" s="4" t="str">
        <f>IFERROR(__xludf.DUMMYFUNCTION("""COMPUTED_VALUE"""),"TypeScript")</f>
        <v>TypeScript</v>
      </c>
    </row>
    <row r="1397">
      <c r="A1397" s="3">
        <v>1396.0</v>
      </c>
      <c r="B1397" s="4" t="str">
        <f>IFERROR(__xludf.DUMMYFUNCTION("SPLIT(IMPORTRANGE!B1397:B11396,"";"",0,1)"),"C")</f>
        <v>C</v>
      </c>
      <c r="C1397" s="4" t="str">
        <f>IFERROR(__xludf.DUMMYFUNCTION("""COMPUTED_VALUE"""),"Erlang")</f>
        <v>Erlang</v>
      </c>
      <c r="D1397" s="4" t="str">
        <f>IFERROR(__xludf.DUMMYFUNCTION("""COMPUTED_VALUE"""),"HTML/CSS")</f>
        <v>HTML/CSS</v>
      </c>
      <c r="E1397" s="4" t="str">
        <f>IFERROR(__xludf.DUMMYFUNCTION("""COMPUTED_VALUE"""),"Java")</f>
        <v>Java</v>
      </c>
      <c r="F1397" s="4" t="str">
        <f>IFERROR(__xludf.DUMMYFUNCTION("""COMPUTED_VALUE"""),"JavaScript")</f>
        <v>JavaScript</v>
      </c>
      <c r="G1397" s="4" t="str">
        <f>IFERROR(__xludf.DUMMYFUNCTION("""COMPUTED_VALUE"""),"Kotlin")</f>
        <v>Kotlin</v>
      </c>
      <c r="H1397" s="4" t="str">
        <f>IFERROR(__xludf.DUMMYFUNCTION("""COMPUTED_VALUE"""),"Python")</f>
        <v>Python</v>
      </c>
      <c r="I1397" s="4" t="str">
        <f>IFERROR(__xludf.DUMMYFUNCTION("""COMPUTED_VALUE"""),"Rust")</f>
        <v>Rust</v>
      </c>
      <c r="J1397" s="4" t="str">
        <f>IFERROR(__xludf.DUMMYFUNCTION("""COMPUTED_VALUE"""),"Swift")</f>
        <v>Swift</v>
      </c>
    </row>
    <row r="1398">
      <c r="A1398" s="3">
        <v>1397.0</v>
      </c>
      <c r="B1398" s="4" t="str">
        <f>IFERROR(__xludf.DUMMYFUNCTION("SPLIT(IMPORTRANGE!B1398:B11397,"";"",0,1)"),"C++")</f>
        <v>C++</v>
      </c>
      <c r="C1398" s="4" t="str">
        <f>IFERROR(__xludf.DUMMYFUNCTION("""COMPUTED_VALUE"""),"C#")</f>
        <v>C#</v>
      </c>
      <c r="D1398" s="4" t="str">
        <f>IFERROR(__xludf.DUMMYFUNCTION("""COMPUTED_VALUE"""),"JavaScript")</f>
        <v>JavaScript</v>
      </c>
      <c r="E1398" s="4" t="str">
        <f>IFERROR(__xludf.DUMMYFUNCTION("""COMPUTED_VALUE"""),"TypeScript")</f>
        <v>TypeScript</v>
      </c>
    </row>
    <row r="1399">
      <c r="A1399" s="3">
        <v>1398.0</v>
      </c>
      <c r="B1399" s="4" t="str">
        <f>IFERROR(__xludf.DUMMYFUNCTION("SPLIT(IMPORTRANGE!B1399:B11398,"";"",0,1)"),"Java")</f>
        <v>Java</v>
      </c>
      <c r="C1399" s="4" t="str">
        <f>IFERROR(__xludf.DUMMYFUNCTION("""COMPUTED_VALUE"""),"JavaScript")</f>
        <v>JavaScript</v>
      </c>
    </row>
    <row r="1400">
      <c r="A1400" s="3">
        <v>1399.0</v>
      </c>
      <c r="B1400" s="4" t="str">
        <f>IFERROR(__xludf.DUMMYFUNCTION("SPLIT(IMPORTRANGE!B1400:B11399,"";"",0,1)"),"C#")</f>
        <v>C#</v>
      </c>
      <c r="C1400" s="4" t="str">
        <f>IFERROR(__xludf.DUMMYFUNCTION("""COMPUTED_VALUE"""),"F#")</f>
        <v>F#</v>
      </c>
      <c r="D1400" s="4" t="str">
        <f>IFERROR(__xludf.DUMMYFUNCTION("""COMPUTED_VALUE"""),"HTML/CSS")</f>
        <v>HTML/CSS</v>
      </c>
      <c r="E1400" s="4" t="str">
        <f>IFERROR(__xludf.DUMMYFUNCTION("""COMPUTED_VALUE"""),"Java")</f>
        <v>Java</v>
      </c>
      <c r="F1400" s="4" t="str">
        <f>IFERROR(__xludf.DUMMYFUNCTION("""COMPUTED_VALUE"""),"JavaScript")</f>
        <v>JavaScript</v>
      </c>
      <c r="G1400" s="4" t="str">
        <f>IFERROR(__xludf.DUMMYFUNCTION("""COMPUTED_VALUE"""),"SQL")</f>
        <v>SQL</v>
      </c>
      <c r="H1400" s="4" t="str">
        <f>IFERROR(__xludf.DUMMYFUNCTION("""COMPUTED_VALUE"""),"TypeScript")</f>
        <v>TypeScript</v>
      </c>
      <c r="I1400" s="4" t="str">
        <f>IFERROR(__xludf.DUMMYFUNCTION("""COMPUTED_VALUE"""),"WebAssembly")</f>
        <v>WebAssembly</v>
      </c>
    </row>
    <row r="1401">
      <c r="A1401" s="3">
        <v>1400.0</v>
      </c>
      <c r="B1401" s="4" t="str">
        <f>IFERROR(__xludf.DUMMYFUNCTION("SPLIT(IMPORTRANGE!B1401:B11400,"";"",0,1)"),"Bash/Shell/PowerShell")</f>
        <v>Bash/Shell/PowerShell</v>
      </c>
      <c r="C1401" s="4" t="str">
        <f>IFERROR(__xludf.DUMMYFUNCTION("""COMPUTED_VALUE"""),"HTML/CSS")</f>
        <v>HTML/CSS</v>
      </c>
      <c r="D1401" s="4" t="str">
        <f>IFERROR(__xludf.DUMMYFUNCTION("""COMPUTED_VALUE"""),"JavaScript")</f>
        <v>JavaScript</v>
      </c>
      <c r="E1401" s="4" t="str">
        <f>IFERROR(__xludf.DUMMYFUNCTION("""COMPUTED_VALUE"""),"PHP")</f>
        <v>PHP</v>
      </c>
      <c r="F1401" s="4" t="str">
        <f>IFERROR(__xludf.DUMMYFUNCTION("""COMPUTED_VALUE"""),"SQL")</f>
        <v>SQL</v>
      </c>
    </row>
    <row r="1402">
      <c r="A1402" s="3">
        <v>1401.0</v>
      </c>
      <c r="B1402" s="4" t="str">
        <f>IFERROR(__xludf.DUMMYFUNCTION("SPLIT(IMPORTRANGE!B1402:B11401,"";"",0,1)"),"Clojure")</f>
        <v>Clojure</v>
      </c>
      <c r="C1402" s="4" t="str">
        <f>IFERROR(__xludf.DUMMYFUNCTION("""COMPUTED_VALUE"""),"JavaScript")</f>
        <v>JavaScript</v>
      </c>
      <c r="D1402" s="4" t="str">
        <f>IFERROR(__xludf.DUMMYFUNCTION("""COMPUTED_VALUE"""),"Python")</f>
        <v>Python</v>
      </c>
      <c r="E1402" s="4" t="str">
        <f>IFERROR(__xludf.DUMMYFUNCTION("""COMPUTED_VALUE"""),"Other(s):")</f>
        <v>Other(s):</v>
      </c>
    </row>
    <row r="1403">
      <c r="A1403" s="3">
        <v>1402.0</v>
      </c>
      <c r="B1403" s="4" t="str">
        <f>IFERROR(__xludf.DUMMYFUNCTION("SPLIT(IMPORTRANGE!B1403:B11402,"";"",0,1)"),"Java")</f>
        <v>Java</v>
      </c>
    </row>
    <row r="1404">
      <c r="A1404" s="3">
        <v>1403.0</v>
      </c>
      <c r="B1404" s="4" t="str">
        <f>IFERROR(__xludf.DUMMYFUNCTION("SPLIT(IMPORTRANGE!B1404:B11403,"";"",0,1)"),"Bash/Shell/PowerShell")</f>
        <v>Bash/Shell/PowerShell</v>
      </c>
      <c r="C1404" s="4" t="str">
        <f>IFERROR(__xludf.DUMMYFUNCTION("""COMPUTED_VALUE"""),"Java")</f>
        <v>Java</v>
      </c>
      <c r="D1404" s="4" t="str">
        <f>IFERROR(__xludf.DUMMYFUNCTION("""COMPUTED_VALUE"""),"Python")</f>
        <v>Python</v>
      </c>
      <c r="E1404" s="4" t="str">
        <f>IFERROR(__xludf.DUMMYFUNCTION("""COMPUTED_VALUE"""),"Scala")</f>
        <v>Scala</v>
      </c>
      <c r="F1404" s="4" t="str">
        <f>IFERROR(__xludf.DUMMYFUNCTION("""COMPUTED_VALUE"""),"SQL")</f>
        <v>SQL</v>
      </c>
    </row>
    <row r="1405">
      <c r="A1405" s="3">
        <v>1404.0</v>
      </c>
      <c r="B1405" s="4" t="str">
        <f>IFERROR(__xludf.DUMMYFUNCTION("SPLIT(IMPORTRANGE!B1405:B11404,"";"",0,1)"),"HTML/CSS")</f>
        <v>HTML/CSS</v>
      </c>
      <c r="C1405" s="4" t="str">
        <f>IFERROR(__xludf.DUMMYFUNCTION("""COMPUTED_VALUE"""),"JavaScript")</f>
        <v>JavaScript</v>
      </c>
      <c r="D1405" s="4" t="str">
        <f>IFERROR(__xludf.DUMMYFUNCTION("""COMPUTED_VALUE"""),"TypeScript")</f>
        <v>TypeScript</v>
      </c>
    </row>
    <row r="1406">
      <c r="A1406" s="3">
        <v>1405.0</v>
      </c>
      <c r="B1406" s="4" t="str">
        <f>IFERROR(__xludf.DUMMYFUNCTION("SPLIT(IMPORTRANGE!B1406:B11405,"";"",0,1)"),"C#")</f>
        <v>C#</v>
      </c>
      <c r="C1406" s="4" t="str">
        <f>IFERROR(__xludf.DUMMYFUNCTION("""COMPUTED_VALUE"""),"HTML/CSS")</f>
        <v>HTML/CSS</v>
      </c>
      <c r="D1406" s="4" t="str">
        <f>IFERROR(__xludf.DUMMYFUNCTION("""COMPUTED_VALUE"""),"JavaScript")</f>
        <v>JavaScript</v>
      </c>
      <c r="E1406" s="4" t="str">
        <f>IFERROR(__xludf.DUMMYFUNCTION("""COMPUTED_VALUE"""),"SQL")</f>
        <v>SQL</v>
      </c>
    </row>
    <row r="1407">
      <c r="A1407" s="3">
        <v>1406.0</v>
      </c>
      <c r="B1407" s="4" t="str">
        <f>IFERROR(__xludf.DUMMYFUNCTION("SPLIT(IMPORTRANGE!B1407:B11406,"";"",0,1)"),"HTML/CSS")</f>
        <v>HTML/CSS</v>
      </c>
      <c r="C1407" s="4" t="str">
        <f>IFERROR(__xludf.DUMMYFUNCTION("""COMPUTED_VALUE"""),"Python")</f>
        <v>Python</v>
      </c>
      <c r="D1407" s="4" t="str">
        <f>IFERROR(__xludf.DUMMYFUNCTION("""COMPUTED_VALUE"""),"R")</f>
        <v>R</v>
      </c>
      <c r="E1407" s="4" t="str">
        <f>IFERROR(__xludf.DUMMYFUNCTION("""COMPUTED_VALUE"""),"SQL")</f>
        <v>SQL</v>
      </c>
    </row>
    <row r="1408">
      <c r="A1408" s="3">
        <v>1407.0</v>
      </c>
      <c r="B1408" s="4" t="str">
        <f>IFERROR(__xludf.DUMMYFUNCTION("SPLIT(IMPORTRANGE!B1408:B11407,"";"",0,1)"),"C++")</f>
        <v>C++</v>
      </c>
      <c r="C1408" s="4" t="str">
        <f>IFERROR(__xludf.DUMMYFUNCTION("""COMPUTED_VALUE"""),"C#")</f>
        <v>C#</v>
      </c>
      <c r="D1408" s="4" t="str">
        <f>IFERROR(__xludf.DUMMYFUNCTION("""COMPUTED_VALUE"""),"Java")</f>
        <v>Java</v>
      </c>
      <c r="E1408" s="4" t="str">
        <f>IFERROR(__xludf.DUMMYFUNCTION("""COMPUTED_VALUE"""),"SQL")</f>
        <v>SQL</v>
      </c>
    </row>
    <row r="1409">
      <c r="A1409" s="3">
        <v>1408.0</v>
      </c>
      <c r="B1409" s="4" t="str">
        <f>IFERROR(__xludf.DUMMYFUNCTION("SPLIT(IMPORTRANGE!B1409:B11408,"";"",0,1)"),"Assembly")</f>
        <v>Assembly</v>
      </c>
      <c r="C1409" s="4" t="str">
        <f>IFERROR(__xludf.DUMMYFUNCTION("""COMPUTED_VALUE"""),"C")</f>
        <v>C</v>
      </c>
      <c r="D1409" s="4" t="str">
        <f>IFERROR(__xludf.DUMMYFUNCTION("""COMPUTED_VALUE"""),"C++")</f>
        <v>C++</v>
      </c>
      <c r="E1409" s="4" t="str">
        <f>IFERROR(__xludf.DUMMYFUNCTION("""COMPUTED_VALUE"""),"JavaScript")</f>
        <v>JavaScript</v>
      </c>
      <c r="F1409" s="4" t="str">
        <f>IFERROR(__xludf.DUMMYFUNCTION("""COMPUTED_VALUE"""),"Python")</f>
        <v>Python</v>
      </c>
      <c r="G1409" s="4" t="str">
        <f>IFERROR(__xludf.DUMMYFUNCTION("""COMPUTED_VALUE"""),"Rust")</f>
        <v>Rust</v>
      </c>
      <c r="H1409" s="4" t="str">
        <f>IFERROR(__xludf.DUMMYFUNCTION("""COMPUTED_VALUE"""),"SQL")</f>
        <v>SQL</v>
      </c>
      <c r="I1409" s="4" t="str">
        <f>IFERROR(__xludf.DUMMYFUNCTION("""COMPUTED_VALUE"""),"Other(s):")</f>
        <v>Other(s):</v>
      </c>
    </row>
    <row r="1410">
      <c r="A1410" s="3">
        <v>1409.0</v>
      </c>
      <c r="B1410" s="4" t="str">
        <f>IFERROR(__xludf.DUMMYFUNCTION("SPLIT(IMPORTRANGE!B1410:B11409,"";"",0,1)"),"HTML/CSS")</f>
        <v>HTML/CSS</v>
      </c>
      <c r="C1410" s="4" t="str">
        <f>IFERROR(__xludf.DUMMYFUNCTION("""COMPUTED_VALUE"""),"Java")</f>
        <v>Java</v>
      </c>
      <c r="D1410" s="4" t="str">
        <f>IFERROR(__xludf.DUMMYFUNCTION("""COMPUTED_VALUE"""),"JavaScript")</f>
        <v>JavaScript</v>
      </c>
    </row>
    <row r="1411">
      <c r="A1411" s="3">
        <v>1410.0</v>
      </c>
      <c r="B1411" s="4" t="str">
        <f>IFERROR(__xludf.DUMMYFUNCTION("SPLIT(IMPORTRANGE!B1411:B11410,"";"",0,1)"),"C#")</f>
        <v>C#</v>
      </c>
      <c r="C1411" s="4" t="str">
        <f>IFERROR(__xludf.DUMMYFUNCTION("""COMPUTED_VALUE"""),"SQL")</f>
        <v>SQL</v>
      </c>
      <c r="D1411" s="4" t="str">
        <f>IFERROR(__xludf.DUMMYFUNCTION("""COMPUTED_VALUE"""),"Other(s):")</f>
        <v>Other(s):</v>
      </c>
    </row>
    <row r="1412">
      <c r="A1412" s="3">
        <v>1411.0</v>
      </c>
      <c r="B1412" s="4" t="str">
        <f>IFERROR(__xludf.DUMMYFUNCTION("SPLIT(IMPORTRANGE!B1412:B11411,"";"",0,1)"),"Bash/Shell/PowerShell")</f>
        <v>Bash/Shell/PowerShell</v>
      </c>
      <c r="C1412" s="4" t="str">
        <f>IFERROR(__xludf.DUMMYFUNCTION("""COMPUTED_VALUE"""),"C")</f>
        <v>C</v>
      </c>
      <c r="D1412" s="4" t="str">
        <f>IFERROR(__xludf.DUMMYFUNCTION("""COMPUTED_VALUE"""),"C++")</f>
        <v>C++</v>
      </c>
      <c r="E1412" s="4" t="str">
        <f>IFERROR(__xludf.DUMMYFUNCTION("""COMPUTED_VALUE"""),"HTML/CSS")</f>
        <v>HTML/CSS</v>
      </c>
      <c r="F1412" s="4" t="str">
        <f>IFERROR(__xludf.DUMMYFUNCTION("""COMPUTED_VALUE"""),"Java")</f>
        <v>Java</v>
      </c>
      <c r="G1412" s="4" t="str">
        <f>IFERROR(__xludf.DUMMYFUNCTION("""COMPUTED_VALUE"""),"JavaScript")</f>
        <v>JavaScript</v>
      </c>
      <c r="H1412" s="4" t="str">
        <f>IFERROR(__xludf.DUMMYFUNCTION("""COMPUTED_VALUE"""),"SQL")</f>
        <v>SQL</v>
      </c>
    </row>
    <row r="1413">
      <c r="A1413" s="3">
        <v>1412.0</v>
      </c>
      <c r="B1413" s="4" t="str">
        <f>IFERROR(__xludf.DUMMYFUNCTION("SPLIT(IMPORTRANGE!B1413:B11412,"";"",0,1)"),"HTML/CSS")</f>
        <v>HTML/CSS</v>
      </c>
      <c r="C1413" s="4" t="str">
        <f>IFERROR(__xludf.DUMMYFUNCTION("""COMPUTED_VALUE"""),"JavaScript")</f>
        <v>JavaScript</v>
      </c>
      <c r="D1413" s="4" t="str">
        <f>IFERROR(__xludf.DUMMYFUNCTION("""COMPUTED_VALUE"""),"Kotlin")</f>
        <v>Kotlin</v>
      </c>
      <c r="E1413" s="4" t="str">
        <f>IFERROR(__xludf.DUMMYFUNCTION("""COMPUTED_VALUE"""),"Python")</f>
        <v>Python</v>
      </c>
      <c r="F1413" s="4" t="str">
        <f>IFERROR(__xludf.DUMMYFUNCTION("""COMPUTED_VALUE"""),"SQL")</f>
        <v>SQL</v>
      </c>
    </row>
    <row r="1414">
      <c r="A1414" s="3">
        <v>1413.0</v>
      </c>
      <c r="B1414" s="4" t="str">
        <f>IFERROR(__xludf.DUMMYFUNCTION("SPLIT(IMPORTRANGE!B1414:B11413,"";"",0,1)"),"Java")</f>
        <v>Java</v>
      </c>
      <c r="C1414" s="4" t="str">
        <f>IFERROR(__xludf.DUMMYFUNCTION("""COMPUTED_VALUE"""),"Scala")</f>
        <v>Scala</v>
      </c>
    </row>
    <row r="1415">
      <c r="A1415" s="3">
        <v>1414.0</v>
      </c>
      <c r="B1415" s="4" t="str">
        <f>IFERROR(__xludf.DUMMYFUNCTION("SPLIT(IMPORTRANGE!B1415:B11414,"";"",0,1)"),"Assembly")</f>
        <v>Assembly</v>
      </c>
      <c r="C1415" s="4" t="str">
        <f>IFERROR(__xludf.DUMMYFUNCTION("""COMPUTED_VALUE"""),"Bash/Shell/PowerShell")</f>
        <v>Bash/Shell/PowerShell</v>
      </c>
      <c r="D1415" s="4" t="str">
        <f>IFERROR(__xludf.DUMMYFUNCTION("""COMPUTED_VALUE"""),"C")</f>
        <v>C</v>
      </c>
      <c r="E1415" s="4" t="str">
        <f>IFERROR(__xludf.DUMMYFUNCTION("""COMPUTED_VALUE"""),"C++")</f>
        <v>C++</v>
      </c>
      <c r="F1415" s="4" t="str">
        <f>IFERROR(__xludf.DUMMYFUNCTION("""COMPUTED_VALUE"""),"C#")</f>
        <v>C#</v>
      </c>
      <c r="G1415" s="4" t="str">
        <f>IFERROR(__xludf.DUMMYFUNCTION("""COMPUTED_VALUE"""),"Go")</f>
        <v>Go</v>
      </c>
      <c r="H1415" s="4" t="str">
        <f>IFERROR(__xludf.DUMMYFUNCTION("""COMPUTED_VALUE"""),"HTML/CSS")</f>
        <v>HTML/CSS</v>
      </c>
      <c r="I1415" s="4" t="str">
        <f>IFERROR(__xludf.DUMMYFUNCTION("""COMPUTED_VALUE"""),"Java")</f>
        <v>Java</v>
      </c>
      <c r="J1415" s="4" t="str">
        <f>IFERROR(__xludf.DUMMYFUNCTION("""COMPUTED_VALUE"""),"Python")</f>
        <v>Python</v>
      </c>
      <c r="K1415" s="4" t="str">
        <f>IFERROR(__xludf.DUMMYFUNCTION("""COMPUTED_VALUE"""),"Scala")</f>
        <v>Scala</v>
      </c>
    </row>
    <row r="1416">
      <c r="A1416" s="3">
        <v>1415.0</v>
      </c>
      <c r="B1416" s="4" t="str">
        <f>IFERROR(__xludf.DUMMYFUNCTION("SPLIT(IMPORTRANGE!B1416:B11415,"";"",0,1)"),"C#")</f>
        <v>C#</v>
      </c>
      <c r="C1416" s="4" t="str">
        <f>IFERROR(__xludf.DUMMYFUNCTION("""COMPUTED_VALUE"""),"HTML/CSS")</f>
        <v>HTML/CSS</v>
      </c>
      <c r="D1416" s="4" t="str">
        <f>IFERROR(__xludf.DUMMYFUNCTION("""COMPUTED_VALUE"""),"JavaScript")</f>
        <v>JavaScript</v>
      </c>
      <c r="E1416" s="4" t="str">
        <f>IFERROR(__xludf.DUMMYFUNCTION("""COMPUTED_VALUE"""),"SQL")</f>
        <v>SQL</v>
      </c>
      <c r="F1416" s="4" t="str">
        <f>IFERROR(__xludf.DUMMYFUNCTION("""COMPUTED_VALUE"""),"TypeScript")</f>
        <v>TypeScript</v>
      </c>
    </row>
    <row r="1417">
      <c r="A1417" s="3">
        <v>1416.0</v>
      </c>
      <c r="B1417" s="4" t="str">
        <f>IFERROR(__xludf.DUMMYFUNCTION("SPLIT(IMPORTRANGE!B1417:B11416,"";"",0,1)"),"HTML/CSS")</f>
        <v>HTML/CSS</v>
      </c>
      <c r="C1417" s="4" t="str">
        <f>IFERROR(__xludf.DUMMYFUNCTION("""COMPUTED_VALUE"""),"JavaScript")</f>
        <v>JavaScript</v>
      </c>
      <c r="D1417" s="4" t="str">
        <f>IFERROR(__xludf.DUMMYFUNCTION("""COMPUTED_VALUE"""),"PHP")</f>
        <v>PHP</v>
      </c>
      <c r="E1417" s="4" t="str">
        <f>IFERROR(__xludf.DUMMYFUNCTION("""COMPUTED_VALUE"""),"SQL")</f>
        <v>SQL</v>
      </c>
    </row>
    <row r="1418">
      <c r="A1418" s="3">
        <v>1417.0</v>
      </c>
      <c r="B1418" s="4" t="str">
        <f>IFERROR(__xludf.DUMMYFUNCTION("SPLIT(IMPORTRANGE!B1418:B11417,"";"",0,1)"),"HTML/CSS")</f>
        <v>HTML/CSS</v>
      </c>
      <c r="C1418" s="4" t="str">
        <f>IFERROR(__xludf.DUMMYFUNCTION("""COMPUTED_VALUE"""),"JavaScript")</f>
        <v>JavaScript</v>
      </c>
      <c r="D1418" s="4" t="str">
        <f>IFERROR(__xludf.DUMMYFUNCTION("""COMPUTED_VALUE"""),"PHP")</f>
        <v>PHP</v>
      </c>
      <c r="E1418" s="4" t="str">
        <f>IFERROR(__xludf.DUMMYFUNCTION("""COMPUTED_VALUE"""),"SQL")</f>
        <v>SQL</v>
      </c>
    </row>
    <row r="1419">
      <c r="A1419" s="3">
        <v>1418.0</v>
      </c>
      <c r="B1419" s="4" t="str">
        <f>IFERROR(__xludf.DUMMYFUNCTION("SPLIT(IMPORTRANGE!B1419:B11418,"";"",0,1)"),"C++")</f>
        <v>C++</v>
      </c>
      <c r="C1419" s="4" t="str">
        <f>IFERROR(__xludf.DUMMYFUNCTION("""COMPUTED_VALUE"""),"C#")</f>
        <v>C#</v>
      </c>
      <c r="D1419" s="4" t="str">
        <f>IFERROR(__xludf.DUMMYFUNCTION("""COMPUTED_VALUE"""),"HTML/CSS")</f>
        <v>HTML/CSS</v>
      </c>
      <c r="E1419" s="4" t="str">
        <f>IFERROR(__xludf.DUMMYFUNCTION("""COMPUTED_VALUE"""),"JavaScript")</f>
        <v>JavaScript</v>
      </c>
    </row>
    <row r="1420">
      <c r="A1420" s="3">
        <v>1419.0</v>
      </c>
      <c r="B1420" s="4" t="str">
        <f>IFERROR(__xludf.DUMMYFUNCTION("SPLIT(IMPORTRANGE!B1420:B11419,"";"",0,1)"),"C#")</f>
        <v>C#</v>
      </c>
      <c r="C1420" s="4" t="str">
        <f>IFERROR(__xludf.DUMMYFUNCTION("""COMPUTED_VALUE"""),"Python")</f>
        <v>Python</v>
      </c>
      <c r="D1420" s="4" t="str">
        <f>IFERROR(__xludf.DUMMYFUNCTION("""COMPUTED_VALUE"""),"Rust")</f>
        <v>Rust</v>
      </c>
    </row>
    <row r="1421">
      <c r="A1421" s="3">
        <v>1420.0</v>
      </c>
      <c r="B1421" s="4" t="str">
        <f>IFERROR(__xludf.DUMMYFUNCTION("SPLIT(IMPORTRANGE!B1421:B11420,"";"",0,1)"),"HTML/CSS")</f>
        <v>HTML/CSS</v>
      </c>
      <c r="C1421" s="4" t="str">
        <f>IFERROR(__xludf.DUMMYFUNCTION("""COMPUTED_VALUE"""),"JavaScript")</f>
        <v>JavaScript</v>
      </c>
      <c r="D1421" s="4" t="str">
        <f>IFERROR(__xludf.DUMMYFUNCTION("""COMPUTED_VALUE"""),"PHP")</f>
        <v>PHP</v>
      </c>
      <c r="E1421" s="4" t="str">
        <f>IFERROR(__xludf.DUMMYFUNCTION("""COMPUTED_VALUE"""),"SQL")</f>
        <v>SQL</v>
      </c>
    </row>
    <row r="1422">
      <c r="A1422" s="3">
        <v>1421.0</v>
      </c>
      <c r="B1422" s="4" t="str">
        <f>IFERROR(__xludf.DUMMYFUNCTION("SPLIT(IMPORTRANGE!B1422:B11421,"";"",0,1)"),"Bash/Shell/PowerShell")</f>
        <v>Bash/Shell/PowerShell</v>
      </c>
      <c r="C1422" s="4" t="str">
        <f>IFERROR(__xludf.DUMMYFUNCTION("""COMPUTED_VALUE"""),"Java")</f>
        <v>Java</v>
      </c>
      <c r="D1422" s="4" t="str">
        <f>IFERROR(__xludf.DUMMYFUNCTION("""COMPUTED_VALUE"""),"JavaScript")</f>
        <v>JavaScript</v>
      </c>
      <c r="E1422" s="4" t="str">
        <f>IFERROR(__xludf.DUMMYFUNCTION("""COMPUTED_VALUE"""),"Python")</f>
        <v>Python</v>
      </c>
      <c r="F1422" s="4" t="str">
        <f>IFERROR(__xludf.DUMMYFUNCTION("""COMPUTED_VALUE"""),"SQL")</f>
        <v>SQL</v>
      </c>
    </row>
    <row r="1423">
      <c r="A1423" s="3">
        <v>1422.0</v>
      </c>
      <c r="B1423" s="4" t="str">
        <f>IFERROR(__xludf.DUMMYFUNCTION("SPLIT(IMPORTRANGE!B1423:B11422,"";"",0,1)"),"C++")</f>
        <v>C++</v>
      </c>
      <c r="C1423" s="4" t="str">
        <f>IFERROR(__xludf.DUMMYFUNCTION("""COMPUTED_VALUE"""),"Java")</f>
        <v>Java</v>
      </c>
      <c r="D1423" s="4" t="str">
        <f>IFERROR(__xludf.DUMMYFUNCTION("""COMPUTED_VALUE"""),"Kotlin")</f>
        <v>Kotlin</v>
      </c>
      <c r="E1423" s="4" t="str">
        <f>IFERROR(__xludf.DUMMYFUNCTION("""COMPUTED_VALUE"""),"Python")</f>
        <v>Python</v>
      </c>
      <c r="F1423" s="4" t="str">
        <f>IFERROR(__xludf.DUMMYFUNCTION("""COMPUTED_VALUE"""),"SQL")</f>
        <v>SQL</v>
      </c>
    </row>
    <row r="1424">
      <c r="A1424" s="3">
        <v>1423.0</v>
      </c>
      <c r="B1424" s="4" t="str">
        <f>IFERROR(__xludf.DUMMYFUNCTION("SPLIT(IMPORTRANGE!B1424:B11423,"";"",0,1)"),"C")</f>
        <v>C</v>
      </c>
      <c r="C1424" s="4" t="str">
        <f>IFERROR(__xludf.DUMMYFUNCTION("""COMPUTED_VALUE"""),"C++")</f>
        <v>C++</v>
      </c>
      <c r="D1424" s="4" t="str">
        <f>IFERROR(__xludf.DUMMYFUNCTION("""COMPUTED_VALUE"""),"C#")</f>
        <v>C#</v>
      </c>
      <c r="E1424" s="4" t="str">
        <f>IFERROR(__xludf.DUMMYFUNCTION("""COMPUTED_VALUE"""),"Java")</f>
        <v>Java</v>
      </c>
      <c r="F1424" s="4" t="str">
        <f>IFERROR(__xludf.DUMMYFUNCTION("""COMPUTED_VALUE"""),"SQL")</f>
        <v>SQL</v>
      </c>
      <c r="G1424" s="4" t="str">
        <f>IFERROR(__xludf.DUMMYFUNCTION("""COMPUTED_VALUE"""),"VBA")</f>
        <v>VBA</v>
      </c>
    </row>
    <row r="1425">
      <c r="A1425" s="3">
        <v>1424.0</v>
      </c>
      <c r="B1425" s="4" t="str">
        <f>IFERROR(__xludf.DUMMYFUNCTION("SPLIT(IMPORTRANGE!B1425:B11424,"";"",0,1)"),"HTML/CSS")</f>
        <v>HTML/CSS</v>
      </c>
      <c r="C1425" s="4" t="str">
        <f>IFERROR(__xludf.DUMMYFUNCTION("""COMPUTED_VALUE"""),"JavaScript")</f>
        <v>JavaScript</v>
      </c>
      <c r="D1425" s="4" t="str">
        <f>IFERROR(__xludf.DUMMYFUNCTION("""COMPUTED_VALUE"""),"PHP")</f>
        <v>PHP</v>
      </c>
      <c r="E1425" s="4" t="str">
        <f>IFERROR(__xludf.DUMMYFUNCTION("""COMPUTED_VALUE"""),"SQL")</f>
        <v>SQL</v>
      </c>
    </row>
    <row r="1426">
      <c r="A1426" s="3">
        <v>1425.0</v>
      </c>
      <c r="B1426" s="4" t="str">
        <f>IFERROR(__xludf.DUMMYFUNCTION("SPLIT(IMPORTRANGE!B1426:B11425,"";"",0,1)"),"C#")</f>
        <v>C#</v>
      </c>
      <c r="C1426" s="4" t="str">
        <f>IFERROR(__xludf.DUMMYFUNCTION("""COMPUTED_VALUE"""),"HTML/CSS")</f>
        <v>HTML/CSS</v>
      </c>
      <c r="D1426" s="4" t="str">
        <f>IFERROR(__xludf.DUMMYFUNCTION("""COMPUTED_VALUE"""),"Java")</f>
        <v>Java</v>
      </c>
      <c r="E1426" s="4" t="str">
        <f>IFERROR(__xludf.DUMMYFUNCTION("""COMPUTED_VALUE"""),"JavaScript")</f>
        <v>JavaScript</v>
      </c>
      <c r="F1426" s="4" t="str">
        <f>IFERROR(__xludf.DUMMYFUNCTION("""COMPUTED_VALUE"""),"PHP")</f>
        <v>PHP</v>
      </c>
    </row>
    <row r="1427">
      <c r="A1427" s="3">
        <v>1426.0</v>
      </c>
      <c r="B1427" s="4" t="str">
        <f>IFERROR(__xludf.DUMMYFUNCTION("SPLIT(IMPORTRANGE!B1427:B11426,"";"",0,1)"),"HTML/CSS")</f>
        <v>HTML/CSS</v>
      </c>
      <c r="C1427" s="4" t="str">
        <f>IFERROR(__xludf.DUMMYFUNCTION("""COMPUTED_VALUE"""),"JavaScript")</f>
        <v>JavaScript</v>
      </c>
      <c r="D1427" s="4" t="str">
        <f>IFERROR(__xludf.DUMMYFUNCTION("""COMPUTED_VALUE"""),"PHP")</f>
        <v>PHP</v>
      </c>
      <c r="E1427" s="4" t="str">
        <f>IFERROR(__xludf.DUMMYFUNCTION("""COMPUTED_VALUE"""),"Python")</f>
        <v>Python</v>
      </c>
      <c r="F1427" s="4" t="str">
        <f>IFERROR(__xludf.DUMMYFUNCTION("""COMPUTED_VALUE"""),"Swift")</f>
        <v>Swift</v>
      </c>
    </row>
    <row r="1428">
      <c r="A1428" s="3">
        <v>1427.0</v>
      </c>
      <c r="B1428" s="4" t="str">
        <f>IFERROR(__xludf.DUMMYFUNCTION("SPLIT(IMPORTRANGE!B1428:B11427,"";"",0,1)"),"Bash/Shell/PowerShell")</f>
        <v>Bash/Shell/PowerShell</v>
      </c>
      <c r="C1428" s="4" t="str">
        <f>IFERROR(__xludf.DUMMYFUNCTION("""COMPUTED_VALUE"""),"PHP")</f>
        <v>PHP</v>
      </c>
    </row>
    <row r="1429">
      <c r="A1429" s="3">
        <v>1428.0</v>
      </c>
      <c r="B1429" s="4" t="str">
        <f>IFERROR(__xludf.DUMMYFUNCTION("SPLIT(IMPORTRANGE!B1429:B11428,"";"",0,1)"),"C#")</f>
        <v>C#</v>
      </c>
      <c r="C1429" s="4" t="str">
        <f>IFERROR(__xludf.DUMMYFUNCTION("""COMPUTED_VALUE"""),"JavaScript")</f>
        <v>JavaScript</v>
      </c>
      <c r="D1429" s="4" t="str">
        <f>IFERROR(__xludf.DUMMYFUNCTION("""COMPUTED_VALUE"""),"SQL")</f>
        <v>SQL</v>
      </c>
      <c r="E1429" s="4" t="str">
        <f>IFERROR(__xludf.DUMMYFUNCTION("""COMPUTED_VALUE"""),"TypeScript")</f>
        <v>TypeScript</v>
      </c>
    </row>
    <row r="1430">
      <c r="A1430" s="3">
        <v>1429.0</v>
      </c>
      <c r="B1430" s="4" t="str">
        <f>IFERROR(__xludf.DUMMYFUNCTION("SPLIT(IMPORTRANGE!B1430:B11429,"";"",0,1)"),"HTML/CSS")</f>
        <v>HTML/CSS</v>
      </c>
      <c r="C1430" s="4" t="str">
        <f>IFERROR(__xludf.DUMMYFUNCTION("""COMPUTED_VALUE"""),"Java")</f>
        <v>Java</v>
      </c>
      <c r="D1430" s="4" t="str">
        <f>IFERROR(__xludf.DUMMYFUNCTION("""COMPUTED_VALUE"""),"Kotlin")</f>
        <v>Kotlin</v>
      </c>
      <c r="E1430" s="4" t="str">
        <f>IFERROR(__xludf.DUMMYFUNCTION("""COMPUTED_VALUE"""),"Python")</f>
        <v>Python</v>
      </c>
      <c r="F1430" s="4" t="str">
        <f>IFERROR(__xludf.DUMMYFUNCTION("""COMPUTED_VALUE"""),"SQL")</f>
        <v>SQL</v>
      </c>
    </row>
    <row r="1431">
      <c r="A1431" s="3">
        <v>1430.0</v>
      </c>
      <c r="B1431" s="4" t="str">
        <f>IFERROR(__xludf.DUMMYFUNCTION("SPLIT(IMPORTRANGE!B1431:B11430,"";"",0,1)"),"Bash/Shell/PowerShell")</f>
        <v>Bash/Shell/PowerShell</v>
      </c>
      <c r="C1431" s="4" t="str">
        <f>IFERROR(__xludf.DUMMYFUNCTION("""COMPUTED_VALUE"""),"HTML/CSS")</f>
        <v>HTML/CSS</v>
      </c>
      <c r="D1431" s="4" t="str">
        <f>IFERROR(__xludf.DUMMYFUNCTION("""COMPUTED_VALUE"""),"Java")</f>
        <v>Java</v>
      </c>
      <c r="E1431" s="4" t="str">
        <f>IFERROR(__xludf.DUMMYFUNCTION("""COMPUTED_VALUE"""),"JavaScript")</f>
        <v>JavaScript</v>
      </c>
      <c r="F1431" s="4" t="str">
        <f>IFERROR(__xludf.DUMMYFUNCTION("""COMPUTED_VALUE"""),"PHP")</f>
        <v>PHP</v>
      </c>
      <c r="G1431" s="4" t="str">
        <f>IFERROR(__xludf.DUMMYFUNCTION("""COMPUTED_VALUE"""),"Python")</f>
        <v>Python</v>
      </c>
      <c r="H1431" s="4" t="str">
        <f>IFERROR(__xludf.DUMMYFUNCTION("""COMPUTED_VALUE"""),"SQL")</f>
        <v>SQL</v>
      </c>
    </row>
    <row r="1432">
      <c r="A1432" s="3">
        <v>1431.0</v>
      </c>
      <c r="B1432" s="4" t="str">
        <f>IFERROR(__xludf.DUMMYFUNCTION("SPLIT(IMPORTRANGE!B1432:B11431,"";"",0,1)"),"Bash/Shell/PowerShell")</f>
        <v>Bash/Shell/PowerShell</v>
      </c>
      <c r="C1432" s="4" t="str">
        <f>IFERROR(__xludf.DUMMYFUNCTION("""COMPUTED_VALUE"""),"HTML/CSS")</f>
        <v>HTML/CSS</v>
      </c>
      <c r="D1432" s="4" t="str">
        <f>IFERROR(__xludf.DUMMYFUNCTION("""COMPUTED_VALUE"""),"Java")</f>
        <v>Java</v>
      </c>
      <c r="E1432" s="4" t="str">
        <f>IFERROR(__xludf.DUMMYFUNCTION("""COMPUTED_VALUE"""),"JavaScript")</f>
        <v>JavaScript</v>
      </c>
      <c r="F1432" s="4" t="str">
        <f>IFERROR(__xludf.DUMMYFUNCTION("""COMPUTED_VALUE"""),"PHP")</f>
        <v>PHP</v>
      </c>
      <c r="G1432" s="4" t="str">
        <f>IFERROR(__xludf.DUMMYFUNCTION("""COMPUTED_VALUE"""),"Python")</f>
        <v>Python</v>
      </c>
      <c r="H1432" s="4" t="str">
        <f>IFERROR(__xludf.DUMMYFUNCTION("""COMPUTED_VALUE"""),"R")</f>
        <v>R</v>
      </c>
      <c r="I1432" s="4" t="str">
        <f>IFERROR(__xludf.DUMMYFUNCTION("""COMPUTED_VALUE"""),"Scala")</f>
        <v>Scala</v>
      </c>
      <c r="J1432" s="4" t="str">
        <f>IFERROR(__xludf.DUMMYFUNCTION("""COMPUTED_VALUE"""),"SQL")</f>
        <v>SQL</v>
      </c>
      <c r="K1432" s="4" t="str">
        <f>IFERROR(__xludf.DUMMYFUNCTION("""COMPUTED_VALUE"""),"VBA")</f>
        <v>VBA</v>
      </c>
    </row>
    <row r="1433">
      <c r="A1433" s="3">
        <v>1432.0</v>
      </c>
      <c r="B1433" s="4" t="str">
        <f>IFERROR(__xludf.DUMMYFUNCTION("SPLIT(IMPORTRANGE!B1433:B11432,"";"",0,1)"),"Bash/Shell/PowerShell")</f>
        <v>Bash/Shell/PowerShell</v>
      </c>
      <c r="C1433" s="4" t="str">
        <f>IFERROR(__xludf.DUMMYFUNCTION("""COMPUTED_VALUE"""),"C#")</f>
        <v>C#</v>
      </c>
      <c r="D1433" s="4" t="str">
        <f>IFERROR(__xludf.DUMMYFUNCTION("""COMPUTED_VALUE"""),"HTML/CSS")</f>
        <v>HTML/CSS</v>
      </c>
      <c r="E1433" s="4" t="str">
        <f>IFERROR(__xludf.DUMMYFUNCTION("""COMPUTED_VALUE"""),"Java")</f>
        <v>Java</v>
      </c>
      <c r="F1433" s="4" t="str">
        <f>IFERROR(__xludf.DUMMYFUNCTION("""COMPUTED_VALUE"""),"JavaScript")</f>
        <v>JavaScript</v>
      </c>
      <c r="G1433" s="4" t="str">
        <f>IFERROR(__xludf.DUMMYFUNCTION("""COMPUTED_VALUE"""),"Python")</f>
        <v>Python</v>
      </c>
      <c r="H1433" s="4" t="str">
        <f>IFERROR(__xludf.DUMMYFUNCTION("""COMPUTED_VALUE"""),"SQL")</f>
        <v>SQL</v>
      </c>
    </row>
    <row r="1434">
      <c r="A1434" s="3">
        <v>1433.0</v>
      </c>
      <c r="B1434" s="4" t="str">
        <f>IFERROR(__xludf.DUMMYFUNCTION("SPLIT(IMPORTRANGE!B1434:B11433,"";"",0,1)"),"Python")</f>
        <v>Python</v>
      </c>
    </row>
    <row r="1435">
      <c r="A1435" s="3">
        <v>1434.0</v>
      </c>
      <c r="B1435" s="4" t="str">
        <f>IFERROR(__xludf.DUMMYFUNCTION("SPLIT(IMPORTRANGE!B1435:B11434,"";"",0,1)"),"Bash/Shell/PowerShell")</f>
        <v>Bash/Shell/PowerShell</v>
      </c>
      <c r="C1435" s="4" t="str">
        <f>IFERROR(__xludf.DUMMYFUNCTION("""COMPUTED_VALUE"""),"HTML/CSS")</f>
        <v>HTML/CSS</v>
      </c>
      <c r="D1435" s="4" t="str">
        <f>IFERROR(__xludf.DUMMYFUNCTION("""COMPUTED_VALUE"""),"Java")</f>
        <v>Java</v>
      </c>
      <c r="E1435" s="4" t="str">
        <f>IFERROR(__xludf.DUMMYFUNCTION("""COMPUTED_VALUE"""),"JavaScript")</f>
        <v>JavaScript</v>
      </c>
      <c r="F1435" s="4" t="str">
        <f>IFERROR(__xludf.DUMMYFUNCTION("""COMPUTED_VALUE"""),"PHP")</f>
        <v>PHP</v>
      </c>
      <c r="G1435" s="4" t="str">
        <f>IFERROR(__xludf.DUMMYFUNCTION("""COMPUTED_VALUE"""),"SQL")</f>
        <v>SQL</v>
      </c>
    </row>
    <row r="1436">
      <c r="A1436" s="3">
        <v>1435.0</v>
      </c>
      <c r="B1436" s="4" t="str">
        <f>IFERROR(__xludf.DUMMYFUNCTION("SPLIT(IMPORTRANGE!B1436:B11435,"";"",0,1)"),"Python")</f>
        <v>Python</v>
      </c>
      <c r="C1436" s="4" t="str">
        <f>IFERROR(__xludf.DUMMYFUNCTION("""COMPUTED_VALUE"""),"R")</f>
        <v>R</v>
      </c>
    </row>
    <row r="1437">
      <c r="A1437" s="3">
        <v>1436.0</v>
      </c>
      <c r="B1437" s="4" t="str">
        <f>IFERROR(__xludf.DUMMYFUNCTION("SPLIT(IMPORTRANGE!B1437:B11436,"";"",0,1)"),"HTML/CSS")</f>
        <v>HTML/CSS</v>
      </c>
      <c r="C1437" s="4" t="str">
        <f>IFERROR(__xludf.DUMMYFUNCTION("""COMPUTED_VALUE"""),"JavaScript")</f>
        <v>JavaScript</v>
      </c>
      <c r="D1437" s="4" t="str">
        <f>IFERROR(__xludf.DUMMYFUNCTION("""COMPUTED_VALUE"""),"PHP")</f>
        <v>PHP</v>
      </c>
      <c r="E1437" s="4" t="str">
        <f>IFERROR(__xludf.DUMMYFUNCTION("""COMPUTED_VALUE"""),"SQL")</f>
        <v>SQL</v>
      </c>
      <c r="F1437" s="4" t="str">
        <f>IFERROR(__xludf.DUMMYFUNCTION("""COMPUTED_VALUE"""),"TypeScript")</f>
        <v>TypeScript</v>
      </c>
    </row>
    <row r="1438">
      <c r="A1438" s="3">
        <v>1437.0</v>
      </c>
      <c r="B1438" s="4" t="str">
        <f>IFERROR(__xludf.DUMMYFUNCTION("SPLIT(IMPORTRANGE!B1438:B11437,"";"",0,1)"),"HTML/CSS")</f>
        <v>HTML/CSS</v>
      </c>
      <c r="C1438" s="4" t="str">
        <f>IFERROR(__xludf.DUMMYFUNCTION("""COMPUTED_VALUE"""),"JavaScript")</f>
        <v>JavaScript</v>
      </c>
      <c r="D1438" s="4" t="str">
        <f>IFERROR(__xludf.DUMMYFUNCTION("""COMPUTED_VALUE"""),"Python")</f>
        <v>Python</v>
      </c>
    </row>
    <row r="1439">
      <c r="A1439" s="3">
        <v>1438.0</v>
      </c>
      <c r="B1439" s="4" t="str">
        <f>IFERROR(__xludf.DUMMYFUNCTION("SPLIT(IMPORTRANGE!B1439:B11438,"";"",0,1)"),"HTML/CSS")</f>
        <v>HTML/CSS</v>
      </c>
      <c r="C1439" s="4" t="str">
        <f>IFERROR(__xludf.DUMMYFUNCTION("""COMPUTED_VALUE"""),"Java")</f>
        <v>Java</v>
      </c>
      <c r="D1439" s="4" t="str">
        <f>IFERROR(__xludf.DUMMYFUNCTION("""COMPUTED_VALUE"""),"JavaScript")</f>
        <v>JavaScript</v>
      </c>
      <c r="E1439" s="4" t="str">
        <f>IFERROR(__xludf.DUMMYFUNCTION("""COMPUTED_VALUE"""),"SQL")</f>
        <v>SQL</v>
      </c>
    </row>
    <row r="1440">
      <c r="A1440" s="3">
        <v>1439.0</v>
      </c>
      <c r="B1440" s="4" t="str">
        <f>IFERROR(__xludf.DUMMYFUNCTION("SPLIT(IMPORTRANGE!B1440:B11439,"";"",0,1)"),"Bash/Shell/PowerShell")</f>
        <v>Bash/Shell/PowerShell</v>
      </c>
      <c r="C1440" s="4" t="str">
        <f>IFERROR(__xludf.DUMMYFUNCTION("""COMPUTED_VALUE"""),"Other(s):")</f>
        <v>Other(s):</v>
      </c>
    </row>
    <row r="1441">
      <c r="A1441" s="3">
        <v>1440.0</v>
      </c>
      <c r="B1441" s="4" t="str">
        <f>IFERROR(__xludf.DUMMYFUNCTION("SPLIT(IMPORTRANGE!B1441:B11440,"";"",0,1)"),"C#")</f>
        <v>C#</v>
      </c>
      <c r="C1441" s="4" t="str">
        <f>IFERROR(__xludf.DUMMYFUNCTION("""COMPUTED_VALUE"""),"HTML/CSS")</f>
        <v>HTML/CSS</v>
      </c>
      <c r="D1441" s="4" t="str">
        <f>IFERROR(__xludf.DUMMYFUNCTION("""COMPUTED_VALUE"""),"JavaScript")</f>
        <v>JavaScript</v>
      </c>
      <c r="E1441" s="4" t="str">
        <f>IFERROR(__xludf.DUMMYFUNCTION("""COMPUTED_VALUE"""),"PHP")</f>
        <v>PHP</v>
      </c>
      <c r="F1441" s="4" t="str">
        <f>IFERROR(__xludf.DUMMYFUNCTION("""COMPUTED_VALUE"""),"SQL")</f>
        <v>SQL</v>
      </c>
      <c r="G1441" s="4" t="str">
        <f>IFERROR(__xludf.DUMMYFUNCTION("""COMPUTED_VALUE"""),"TypeScript")</f>
        <v>TypeScript</v>
      </c>
    </row>
    <row r="1442">
      <c r="A1442" s="3">
        <v>1441.0</v>
      </c>
      <c r="B1442" s="4" t="str">
        <f>IFERROR(__xludf.DUMMYFUNCTION("SPLIT(IMPORTRANGE!B1442:B11441,"";"",0,1)"),"HTML/CSS")</f>
        <v>HTML/CSS</v>
      </c>
      <c r="C1442" s="4" t="str">
        <f>IFERROR(__xludf.DUMMYFUNCTION("""COMPUTED_VALUE"""),"JavaScript")</f>
        <v>JavaScript</v>
      </c>
      <c r="D1442" s="4" t="str">
        <f>IFERROR(__xludf.DUMMYFUNCTION("""COMPUTED_VALUE"""),"Rust")</f>
        <v>Rust</v>
      </c>
      <c r="E1442" s="4" t="str">
        <f>IFERROR(__xludf.DUMMYFUNCTION("""COMPUTED_VALUE"""),"SQL")</f>
        <v>SQL</v>
      </c>
    </row>
    <row r="1443">
      <c r="A1443" s="3">
        <v>1442.0</v>
      </c>
      <c r="B1443" s="4" t="str">
        <f>IFERROR(__xludf.DUMMYFUNCTION("SPLIT(IMPORTRANGE!B1443:B11442,"";"",0,1)"),"C")</f>
        <v>C</v>
      </c>
      <c r="C1443" s="4" t="str">
        <f>IFERROR(__xludf.DUMMYFUNCTION("""COMPUTED_VALUE"""),"C++")</f>
        <v>C++</v>
      </c>
      <c r="D1443" s="4" t="str">
        <f>IFERROR(__xludf.DUMMYFUNCTION("""COMPUTED_VALUE"""),"HTML/CSS")</f>
        <v>HTML/CSS</v>
      </c>
      <c r="E1443" s="4" t="str">
        <f>IFERROR(__xludf.DUMMYFUNCTION("""COMPUTED_VALUE"""),"Java")</f>
        <v>Java</v>
      </c>
      <c r="F1443" s="4" t="str">
        <f>IFERROR(__xludf.DUMMYFUNCTION("""COMPUTED_VALUE"""),"JavaScript")</f>
        <v>JavaScript</v>
      </c>
      <c r="G1443" s="4" t="str">
        <f>IFERROR(__xludf.DUMMYFUNCTION("""COMPUTED_VALUE"""),"PHP")</f>
        <v>PHP</v>
      </c>
      <c r="H1443" s="4" t="str">
        <f>IFERROR(__xludf.DUMMYFUNCTION("""COMPUTED_VALUE"""),"SQL")</f>
        <v>SQL</v>
      </c>
    </row>
    <row r="1444">
      <c r="A1444" s="3">
        <v>1443.0</v>
      </c>
      <c r="B1444" s="4" t="str">
        <f>IFERROR(__xludf.DUMMYFUNCTION("SPLIT(IMPORTRANGE!B1444:B11443,"";"",0,1)"),"Java")</f>
        <v>Java</v>
      </c>
    </row>
    <row r="1445">
      <c r="A1445" s="3">
        <v>1444.0</v>
      </c>
      <c r="B1445" s="4" t="str">
        <f>IFERROR(__xludf.DUMMYFUNCTION("SPLIT(IMPORTRANGE!B1445:B11444,"";"",0,1)"),"Python")</f>
        <v>Python</v>
      </c>
      <c r="C1445" s="4" t="str">
        <f>IFERROR(__xludf.DUMMYFUNCTION("""COMPUTED_VALUE"""),"SQL")</f>
        <v>SQL</v>
      </c>
    </row>
    <row r="1446">
      <c r="A1446" s="3">
        <v>1445.0</v>
      </c>
      <c r="B1446" s="4" t="str">
        <f>IFERROR(__xludf.DUMMYFUNCTION("SPLIT(IMPORTRANGE!B1446:B11445,"";"",0,1)"),"C++")</f>
        <v>C++</v>
      </c>
      <c r="C1446" s="4" t="str">
        <f>IFERROR(__xludf.DUMMYFUNCTION("""COMPUTED_VALUE"""),"JavaScript")</f>
        <v>JavaScript</v>
      </c>
      <c r="D1446" s="4" t="str">
        <f>IFERROR(__xludf.DUMMYFUNCTION("""COMPUTED_VALUE"""),"TypeScript")</f>
        <v>TypeScript</v>
      </c>
    </row>
    <row r="1447">
      <c r="A1447" s="3">
        <v>1446.0</v>
      </c>
      <c r="B1447" s="4" t="str">
        <f>IFERROR(__xludf.DUMMYFUNCTION("SPLIT(IMPORTRANGE!B1447:B11446,"";"",0,1)"),"Python")</f>
        <v>Python</v>
      </c>
      <c r="C1447" s="4" t="str">
        <f>IFERROR(__xludf.DUMMYFUNCTION("""COMPUTED_VALUE"""),"SQL")</f>
        <v>SQL</v>
      </c>
    </row>
    <row r="1448">
      <c r="A1448" s="3">
        <v>1447.0</v>
      </c>
      <c r="B1448" s="4" t="str">
        <f>IFERROR(__xludf.DUMMYFUNCTION("SPLIT(IMPORTRANGE!B1448:B11447,"";"",0,1)"),"C#")</f>
        <v>C#</v>
      </c>
      <c r="C1448" s="4" t="str">
        <f>IFERROR(__xludf.DUMMYFUNCTION("""COMPUTED_VALUE"""),"HTML/CSS")</f>
        <v>HTML/CSS</v>
      </c>
      <c r="D1448" s="4" t="str">
        <f>IFERROR(__xludf.DUMMYFUNCTION("""COMPUTED_VALUE"""),"JavaScript")</f>
        <v>JavaScript</v>
      </c>
    </row>
    <row r="1449">
      <c r="A1449" s="3">
        <v>1448.0</v>
      </c>
      <c r="B1449" s="4" t="str">
        <f>IFERROR(__xludf.DUMMYFUNCTION("SPLIT(IMPORTRANGE!B1449:B11448,"";"",0,1)"),"C")</f>
        <v>C</v>
      </c>
      <c r="C1449" s="4" t="str">
        <f>IFERROR(__xludf.DUMMYFUNCTION("""COMPUTED_VALUE"""),"C++")</f>
        <v>C++</v>
      </c>
      <c r="D1449" s="4" t="str">
        <f>IFERROR(__xludf.DUMMYFUNCTION("""COMPUTED_VALUE"""),"Java")</f>
        <v>Java</v>
      </c>
      <c r="E1449" s="4" t="str">
        <f>IFERROR(__xludf.DUMMYFUNCTION("""COMPUTED_VALUE"""),"JavaScript")</f>
        <v>JavaScript</v>
      </c>
    </row>
    <row r="1450">
      <c r="A1450" s="3">
        <v>1449.0</v>
      </c>
      <c r="B1450" s="4" t="str">
        <f>IFERROR(__xludf.DUMMYFUNCTION("SPLIT(IMPORTRANGE!B1450:B11449,"";"",0,1)"),"Bash/Shell/PowerShell")</f>
        <v>Bash/Shell/PowerShell</v>
      </c>
      <c r="C1450" s="4" t="str">
        <f>IFERROR(__xludf.DUMMYFUNCTION("""COMPUTED_VALUE"""),"Dart")</f>
        <v>Dart</v>
      </c>
      <c r="D1450" s="4" t="str">
        <f>IFERROR(__xludf.DUMMYFUNCTION("""COMPUTED_VALUE"""),"Go")</f>
        <v>Go</v>
      </c>
      <c r="E1450" s="4" t="str">
        <f>IFERROR(__xludf.DUMMYFUNCTION("""COMPUTED_VALUE"""),"HTML/CSS")</f>
        <v>HTML/CSS</v>
      </c>
      <c r="F1450" s="4" t="str">
        <f>IFERROR(__xludf.DUMMYFUNCTION("""COMPUTED_VALUE"""),"Java")</f>
        <v>Java</v>
      </c>
      <c r="G1450" s="4" t="str">
        <f>IFERROR(__xludf.DUMMYFUNCTION("""COMPUTED_VALUE"""),"JavaScript")</f>
        <v>JavaScript</v>
      </c>
      <c r="H1450" s="4" t="str">
        <f>IFERROR(__xludf.DUMMYFUNCTION("""COMPUTED_VALUE"""),"PHP")</f>
        <v>PHP</v>
      </c>
      <c r="I1450" s="4" t="str">
        <f>IFERROR(__xludf.DUMMYFUNCTION("""COMPUTED_VALUE"""),"Python")</f>
        <v>Python</v>
      </c>
      <c r="J1450" s="4" t="str">
        <f>IFERROR(__xludf.DUMMYFUNCTION("""COMPUTED_VALUE"""),"Ruby")</f>
        <v>Ruby</v>
      </c>
      <c r="K1450" s="4" t="str">
        <f>IFERROR(__xludf.DUMMYFUNCTION("""COMPUTED_VALUE"""),"Scala")</f>
        <v>Scala</v>
      </c>
      <c r="L1450" s="4" t="str">
        <f>IFERROR(__xludf.DUMMYFUNCTION("""COMPUTED_VALUE"""),"TypeScript")</f>
        <v>TypeScript</v>
      </c>
    </row>
    <row r="1451">
      <c r="A1451" s="3">
        <v>1450.0</v>
      </c>
      <c r="B1451" s="4" t="str">
        <f>IFERROR(__xludf.DUMMYFUNCTION("SPLIT(IMPORTRANGE!B1451:B11450,"";"",0,1)"),"C")</f>
        <v>C</v>
      </c>
      <c r="C1451" s="4" t="str">
        <f>IFERROR(__xludf.DUMMYFUNCTION("""COMPUTED_VALUE"""),"HTML/CSS")</f>
        <v>HTML/CSS</v>
      </c>
      <c r="D1451" s="4" t="str">
        <f>IFERROR(__xludf.DUMMYFUNCTION("""COMPUTED_VALUE"""),"PHP")</f>
        <v>PHP</v>
      </c>
    </row>
    <row r="1452">
      <c r="A1452" s="3">
        <v>1451.0</v>
      </c>
      <c r="B1452" s="4" t="str">
        <f>IFERROR(__xludf.DUMMYFUNCTION("SPLIT(IMPORTRANGE!B1452:B11451,"";"",0,1)"),"Bash/Shell/PowerShell")</f>
        <v>Bash/Shell/PowerShell</v>
      </c>
      <c r="C1452" s="4" t="str">
        <f>IFERROR(__xludf.DUMMYFUNCTION("""COMPUTED_VALUE"""),"Java")</f>
        <v>Java</v>
      </c>
      <c r="D1452" s="4" t="str">
        <f>IFERROR(__xludf.DUMMYFUNCTION("""COMPUTED_VALUE"""),"JavaScript")</f>
        <v>JavaScript</v>
      </c>
      <c r="E1452" s="4" t="str">
        <f>IFERROR(__xludf.DUMMYFUNCTION("""COMPUTED_VALUE"""),"Python")</f>
        <v>Python</v>
      </c>
      <c r="F1452" s="4" t="str">
        <f>IFERROR(__xludf.DUMMYFUNCTION("""COMPUTED_VALUE"""),"Scala")</f>
        <v>Scala</v>
      </c>
      <c r="G1452" s="4" t="str">
        <f>IFERROR(__xludf.DUMMYFUNCTION("""COMPUTED_VALUE"""),"SQL")</f>
        <v>SQL</v>
      </c>
      <c r="H1452" s="4" t="str">
        <f>IFERROR(__xludf.DUMMYFUNCTION("""COMPUTED_VALUE"""),"TypeScript")</f>
        <v>TypeScript</v>
      </c>
    </row>
    <row r="1453">
      <c r="A1453" s="3">
        <v>1452.0</v>
      </c>
      <c r="B1453" s="4" t="str">
        <f>IFERROR(__xludf.DUMMYFUNCTION("SPLIT(IMPORTRANGE!B1453:B11452,"";"",0,1)"),"Bash/Shell/PowerShell")</f>
        <v>Bash/Shell/PowerShell</v>
      </c>
      <c r="C1453" s="4" t="str">
        <f>IFERROR(__xludf.DUMMYFUNCTION("""COMPUTED_VALUE"""),"HTML/CSS")</f>
        <v>HTML/CSS</v>
      </c>
      <c r="D1453" s="4" t="str">
        <f>IFERROR(__xludf.DUMMYFUNCTION("""COMPUTED_VALUE"""),"JavaScript")</f>
        <v>JavaScript</v>
      </c>
      <c r="E1453" s="4" t="str">
        <f>IFERROR(__xludf.DUMMYFUNCTION("""COMPUTED_VALUE"""),"Python")</f>
        <v>Python</v>
      </c>
    </row>
    <row r="1454">
      <c r="A1454" s="3">
        <v>1453.0</v>
      </c>
      <c r="B1454" s="4" t="str">
        <f>IFERROR(__xludf.DUMMYFUNCTION("SPLIT(IMPORTRANGE!B1454:B11453,"";"",0,1)"),"C#")</f>
        <v>C#</v>
      </c>
      <c r="C1454" s="4" t="str">
        <f>IFERROR(__xludf.DUMMYFUNCTION("""COMPUTED_VALUE"""),"JavaScript")</f>
        <v>JavaScript</v>
      </c>
    </row>
    <row r="1455">
      <c r="A1455" s="3">
        <v>1454.0</v>
      </c>
      <c r="B1455" s="4" t="str">
        <f>IFERROR(__xludf.DUMMYFUNCTION("SPLIT(IMPORTRANGE!B1455:B11454,"";"",0,1)"),"C++")</f>
        <v>C++</v>
      </c>
      <c r="C1455" s="4" t="str">
        <f>IFERROR(__xludf.DUMMYFUNCTION("""COMPUTED_VALUE"""),"Python")</f>
        <v>Python</v>
      </c>
      <c r="D1455" s="4" t="str">
        <f>IFERROR(__xludf.DUMMYFUNCTION("""COMPUTED_VALUE"""),"SQL")</f>
        <v>SQL</v>
      </c>
    </row>
    <row r="1456">
      <c r="A1456" s="3">
        <v>1455.0</v>
      </c>
      <c r="B1456" s="4" t="str">
        <f>IFERROR(__xludf.DUMMYFUNCTION("SPLIT(IMPORTRANGE!B1456:B11455,"";"",0,1)"),"Bash/Shell/PowerShell")</f>
        <v>Bash/Shell/PowerShell</v>
      </c>
      <c r="C1456" s="4" t="str">
        <f>IFERROR(__xludf.DUMMYFUNCTION("""COMPUTED_VALUE"""),"HTML/CSS")</f>
        <v>HTML/CSS</v>
      </c>
      <c r="D1456" s="4" t="str">
        <f>IFERROR(__xludf.DUMMYFUNCTION("""COMPUTED_VALUE"""),"Java")</f>
        <v>Java</v>
      </c>
      <c r="E1456" s="4" t="str">
        <f>IFERROR(__xludf.DUMMYFUNCTION("""COMPUTED_VALUE"""),"JavaScript")</f>
        <v>JavaScript</v>
      </c>
      <c r="F1456" s="4" t="str">
        <f>IFERROR(__xludf.DUMMYFUNCTION("""COMPUTED_VALUE"""),"Python")</f>
        <v>Python</v>
      </c>
    </row>
    <row r="1457">
      <c r="A1457" s="3">
        <v>1456.0</v>
      </c>
      <c r="B1457" s="4" t="str">
        <f>IFERROR(__xludf.DUMMYFUNCTION("SPLIT(IMPORTRANGE!B1457:B11456,"";"",0,1)"),"HTML/CSS")</f>
        <v>HTML/CSS</v>
      </c>
      <c r="C1457" s="4" t="str">
        <f>IFERROR(__xludf.DUMMYFUNCTION("""COMPUTED_VALUE"""),"JavaScript")</f>
        <v>JavaScript</v>
      </c>
      <c r="D1457" s="4" t="str">
        <f>IFERROR(__xludf.DUMMYFUNCTION("""COMPUTED_VALUE"""),"PHP")</f>
        <v>PHP</v>
      </c>
    </row>
    <row r="1458">
      <c r="A1458" s="3">
        <v>1457.0</v>
      </c>
      <c r="B1458" s="4" t="str">
        <f>IFERROR(__xludf.DUMMYFUNCTION("SPLIT(IMPORTRANGE!B1458:B11457,"";"",0,1)"),"C#")</f>
        <v>C#</v>
      </c>
      <c r="C1458" s="4" t="str">
        <f>IFERROR(__xludf.DUMMYFUNCTION("""COMPUTED_VALUE"""),"HTML/CSS")</f>
        <v>HTML/CSS</v>
      </c>
      <c r="D1458" s="4" t="str">
        <f>IFERROR(__xludf.DUMMYFUNCTION("""COMPUTED_VALUE"""),"Java")</f>
        <v>Java</v>
      </c>
      <c r="E1458" s="4" t="str">
        <f>IFERROR(__xludf.DUMMYFUNCTION("""COMPUTED_VALUE"""),"JavaScript")</f>
        <v>JavaScript</v>
      </c>
      <c r="F1458" s="4" t="str">
        <f>IFERROR(__xludf.DUMMYFUNCTION("""COMPUTED_VALUE"""),"Python")</f>
        <v>Python</v>
      </c>
    </row>
    <row r="1459">
      <c r="A1459" s="3">
        <v>1458.0</v>
      </c>
      <c r="B1459" s="4" t="str">
        <f>IFERROR(__xludf.DUMMYFUNCTION("SPLIT(IMPORTRANGE!B1459:B11458,"";"",0,1)"),"C++")</f>
        <v>C++</v>
      </c>
      <c r="C1459" s="4" t="str">
        <f>IFERROR(__xludf.DUMMYFUNCTION("""COMPUTED_VALUE"""),"C#")</f>
        <v>C#</v>
      </c>
      <c r="D1459" s="4" t="str">
        <f>IFERROR(__xludf.DUMMYFUNCTION("""COMPUTED_VALUE"""),"Java")</f>
        <v>Java</v>
      </c>
      <c r="E1459" s="4" t="str">
        <f>IFERROR(__xludf.DUMMYFUNCTION("""COMPUTED_VALUE"""),"JavaScript")</f>
        <v>JavaScript</v>
      </c>
    </row>
    <row r="1460">
      <c r="A1460" s="3">
        <v>1459.0</v>
      </c>
      <c r="B1460" s="4" t="str">
        <f>IFERROR(__xludf.DUMMYFUNCTION("SPLIT(IMPORTRANGE!B1460:B11459,"";"",0,1)"),"HTML/CSS")</f>
        <v>HTML/CSS</v>
      </c>
      <c r="C1460" s="4" t="str">
        <f>IFERROR(__xludf.DUMMYFUNCTION("""COMPUTED_VALUE"""),"JavaScript")</f>
        <v>JavaScript</v>
      </c>
      <c r="D1460" s="4" t="str">
        <f>IFERROR(__xludf.DUMMYFUNCTION("""COMPUTED_VALUE"""),"PHP")</f>
        <v>PHP</v>
      </c>
      <c r="E1460" s="4" t="str">
        <f>IFERROR(__xludf.DUMMYFUNCTION("""COMPUTED_VALUE"""),"Other(s):")</f>
        <v>Other(s):</v>
      </c>
    </row>
    <row r="1461">
      <c r="A1461" s="3">
        <v>1460.0</v>
      </c>
      <c r="B1461" s="4" t="str">
        <f>IFERROR(__xludf.DUMMYFUNCTION("SPLIT(IMPORTRANGE!B1461:B11460,"";"",0,1)"),"Clojure")</f>
        <v>Clojure</v>
      </c>
      <c r="C1461" s="4" t="str">
        <f>IFERROR(__xludf.DUMMYFUNCTION("""COMPUTED_VALUE"""),"Java")</f>
        <v>Java</v>
      </c>
      <c r="D1461" s="4" t="str">
        <f>IFERROR(__xludf.DUMMYFUNCTION("""COMPUTED_VALUE"""),"Scala")</f>
        <v>Scala</v>
      </c>
    </row>
    <row r="1462">
      <c r="A1462" s="3">
        <v>1461.0</v>
      </c>
      <c r="B1462" s="4" t="str">
        <f>IFERROR(__xludf.DUMMYFUNCTION("SPLIT(IMPORTRANGE!B1462:B11461,"";"",0,1)"),"HTML/CSS")</f>
        <v>HTML/CSS</v>
      </c>
      <c r="C1462" s="4" t="str">
        <f>IFERROR(__xludf.DUMMYFUNCTION("""COMPUTED_VALUE"""),"Java")</f>
        <v>Java</v>
      </c>
    </row>
    <row r="1463">
      <c r="A1463" s="3">
        <v>1462.0</v>
      </c>
      <c r="B1463" s="4" t="str">
        <f>IFERROR(__xludf.DUMMYFUNCTION("SPLIT(IMPORTRANGE!B1463:B11462,"";"",0,1)"),"Java")</f>
        <v>Java</v>
      </c>
    </row>
    <row r="1464">
      <c r="A1464" s="3">
        <v>1463.0</v>
      </c>
      <c r="B1464" s="4" t="str">
        <f>IFERROR(__xludf.DUMMYFUNCTION("SPLIT(IMPORTRANGE!B1464:B11463,"";"",0,1)"),"Bash/Shell/PowerShell")</f>
        <v>Bash/Shell/PowerShell</v>
      </c>
      <c r="C1464" s="4" t="str">
        <f>IFERROR(__xludf.DUMMYFUNCTION("""COMPUTED_VALUE"""),"C")</f>
        <v>C</v>
      </c>
      <c r="D1464" s="4" t="str">
        <f>IFERROR(__xludf.DUMMYFUNCTION("""COMPUTED_VALUE"""),"C++")</f>
        <v>C++</v>
      </c>
      <c r="E1464" s="4" t="str">
        <f>IFERROR(__xludf.DUMMYFUNCTION("""COMPUTED_VALUE"""),"Clojure")</f>
        <v>Clojure</v>
      </c>
      <c r="F1464" s="4" t="str">
        <f>IFERROR(__xludf.DUMMYFUNCTION("""COMPUTED_VALUE"""),"HTML/CSS")</f>
        <v>HTML/CSS</v>
      </c>
      <c r="G1464" s="4" t="str">
        <f>IFERROR(__xludf.DUMMYFUNCTION("""COMPUTED_VALUE"""),"Java")</f>
        <v>Java</v>
      </c>
      <c r="H1464" s="4" t="str">
        <f>IFERROR(__xludf.DUMMYFUNCTION("""COMPUTED_VALUE"""),"JavaScript")</f>
        <v>JavaScript</v>
      </c>
      <c r="I1464" s="4" t="str">
        <f>IFERROR(__xludf.DUMMYFUNCTION("""COMPUTED_VALUE"""),"Python")</f>
        <v>Python</v>
      </c>
      <c r="J1464" s="4" t="str">
        <f>IFERROR(__xludf.DUMMYFUNCTION("""COMPUTED_VALUE"""),"SQL")</f>
        <v>SQL</v>
      </c>
    </row>
    <row r="1465">
      <c r="A1465" s="3">
        <v>1464.0</v>
      </c>
      <c r="B1465" s="4" t="str">
        <f>IFERROR(__xludf.DUMMYFUNCTION("SPLIT(IMPORTRANGE!B1465:B11464,"";"",0,1)"),"Bash/Shell/PowerShell")</f>
        <v>Bash/Shell/PowerShell</v>
      </c>
      <c r="C1465" s="4" t="str">
        <f>IFERROR(__xludf.DUMMYFUNCTION("""COMPUTED_VALUE"""),"C#")</f>
        <v>C#</v>
      </c>
      <c r="D1465" s="4" t="str">
        <f>IFERROR(__xludf.DUMMYFUNCTION("""COMPUTED_VALUE"""),"HTML/CSS")</f>
        <v>HTML/CSS</v>
      </c>
      <c r="E1465" s="4" t="str">
        <f>IFERROR(__xludf.DUMMYFUNCTION("""COMPUTED_VALUE"""),"Java")</f>
        <v>Java</v>
      </c>
      <c r="F1465" s="4" t="str">
        <f>IFERROR(__xludf.DUMMYFUNCTION("""COMPUTED_VALUE"""),"JavaScript")</f>
        <v>JavaScript</v>
      </c>
      <c r="G1465" s="4" t="str">
        <f>IFERROR(__xludf.DUMMYFUNCTION("""COMPUTED_VALUE"""),"Python")</f>
        <v>Python</v>
      </c>
      <c r="H1465" s="4" t="str">
        <f>IFERROR(__xludf.DUMMYFUNCTION("""COMPUTED_VALUE"""),"SQL")</f>
        <v>SQL</v>
      </c>
    </row>
    <row r="1466">
      <c r="A1466" s="3">
        <v>1465.0</v>
      </c>
      <c r="B1466" s="4" t="str">
        <f>IFERROR(__xludf.DUMMYFUNCTION("SPLIT(IMPORTRANGE!B1466:B11465,"";"",0,1)"),"C#")</f>
        <v>C#</v>
      </c>
      <c r="C1466" s="4" t="str">
        <f>IFERROR(__xludf.DUMMYFUNCTION("""COMPUTED_VALUE"""),"Dart")</f>
        <v>Dart</v>
      </c>
      <c r="D1466" s="4" t="str">
        <f>IFERROR(__xludf.DUMMYFUNCTION("""COMPUTED_VALUE"""),"HTML/CSS")</f>
        <v>HTML/CSS</v>
      </c>
      <c r="E1466" s="4" t="str">
        <f>IFERROR(__xludf.DUMMYFUNCTION("""COMPUTED_VALUE"""),"JavaScript")</f>
        <v>JavaScript</v>
      </c>
      <c r="F1466" s="4" t="str">
        <f>IFERROR(__xludf.DUMMYFUNCTION("""COMPUTED_VALUE"""),"SQL")</f>
        <v>SQL</v>
      </c>
    </row>
    <row r="1467">
      <c r="A1467" s="3">
        <v>1466.0</v>
      </c>
      <c r="B1467" s="4" t="str">
        <f>IFERROR(__xludf.DUMMYFUNCTION("SPLIT(IMPORTRANGE!B1467:B11466,"";"",0,1)"),"C")</f>
        <v>C</v>
      </c>
      <c r="C1467" s="4" t="str">
        <f>IFERROR(__xludf.DUMMYFUNCTION("""COMPUTED_VALUE"""),"C++")</f>
        <v>C++</v>
      </c>
      <c r="D1467" s="4" t="str">
        <f>IFERROR(__xludf.DUMMYFUNCTION("""COMPUTED_VALUE"""),"HTML/CSS")</f>
        <v>HTML/CSS</v>
      </c>
      <c r="E1467" s="4" t="str">
        <f>IFERROR(__xludf.DUMMYFUNCTION("""COMPUTED_VALUE"""),"JavaScript")</f>
        <v>JavaScript</v>
      </c>
      <c r="F1467" s="4" t="str">
        <f>IFERROR(__xludf.DUMMYFUNCTION("""COMPUTED_VALUE"""),"SQL")</f>
        <v>SQL</v>
      </c>
    </row>
    <row r="1468">
      <c r="A1468" s="3">
        <v>1467.0</v>
      </c>
      <c r="B1468" s="4" t="str">
        <f>IFERROR(__xludf.DUMMYFUNCTION("SPLIT(IMPORTRANGE!B1468:B11467,"";"",0,1)"),"C#")</f>
        <v>C#</v>
      </c>
      <c r="C1468" s="4" t="str">
        <f>IFERROR(__xludf.DUMMYFUNCTION("""COMPUTED_VALUE"""),"HTML/CSS")</f>
        <v>HTML/CSS</v>
      </c>
      <c r="D1468" s="4" t="str">
        <f>IFERROR(__xludf.DUMMYFUNCTION("""COMPUTED_VALUE"""),"JavaScript")</f>
        <v>JavaScript</v>
      </c>
      <c r="E1468" s="4" t="str">
        <f>IFERROR(__xludf.DUMMYFUNCTION("""COMPUTED_VALUE"""),"Python")</f>
        <v>Python</v>
      </c>
      <c r="F1468" s="4" t="str">
        <f>IFERROR(__xludf.DUMMYFUNCTION("""COMPUTED_VALUE"""),"SQL")</f>
        <v>SQL</v>
      </c>
    </row>
    <row r="1469">
      <c r="A1469" s="3">
        <v>1468.0</v>
      </c>
      <c r="B1469" s="4" t="str">
        <f>IFERROR(__xludf.DUMMYFUNCTION("SPLIT(IMPORTRANGE!B1469:B11468,"";"",0,1)"),"HTML/CSS")</f>
        <v>HTML/CSS</v>
      </c>
      <c r="C1469" s="4" t="str">
        <f>IFERROR(__xludf.DUMMYFUNCTION("""COMPUTED_VALUE"""),"JavaScript")</f>
        <v>JavaScript</v>
      </c>
      <c r="D1469" s="4" t="str">
        <f>IFERROR(__xludf.DUMMYFUNCTION("""COMPUTED_VALUE"""),"Other(s):")</f>
        <v>Other(s):</v>
      </c>
    </row>
    <row r="1470">
      <c r="A1470" s="3">
        <v>1469.0</v>
      </c>
      <c r="B1470" s="4" t="str">
        <f>IFERROR(__xludf.DUMMYFUNCTION("SPLIT(IMPORTRANGE!B1470:B11469,"";"",0,1)"),"C#")</f>
        <v>C#</v>
      </c>
      <c r="C1470" s="4" t="str">
        <f>IFERROR(__xludf.DUMMYFUNCTION("""COMPUTED_VALUE"""),"HTML/CSS")</f>
        <v>HTML/CSS</v>
      </c>
      <c r="D1470" s="4" t="str">
        <f>IFERROR(__xludf.DUMMYFUNCTION("""COMPUTED_VALUE"""),"Java")</f>
        <v>Java</v>
      </c>
      <c r="E1470" s="4" t="str">
        <f>IFERROR(__xludf.DUMMYFUNCTION("""COMPUTED_VALUE"""),"Scala")</f>
        <v>Scala</v>
      </c>
      <c r="F1470" s="4" t="str">
        <f>IFERROR(__xludf.DUMMYFUNCTION("""COMPUTED_VALUE"""),"SQL")</f>
        <v>SQL</v>
      </c>
      <c r="G1470" s="4" t="str">
        <f>IFERROR(__xludf.DUMMYFUNCTION("""COMPUTED_VALUE"""),"TypeScript")</f>
        <v>TypeScript</v>
      </c>
    </row>
    <row r="1471">
      <c r="A1471" s="3">
        <v>1470.0</v>
      </c>
      <c r="B1471" s="4" t="str">
        <f>IFERROR(__xludf.DUMMYFUNCTION("SPLIT(IMPORTRANGE!B1471:B11470,"";"",0,1)"),"C++")</f>
        <v>C++</v>
      </c>
      <c r="C1471" s="4" t="str">
        <f>IFERROR(__xludf.DUMMYFUNCTION("""COMPUTED_VALUE"""),"Go")</f>
        <v>Go</v>
      </c>
      <c r="D1471" s="4" t="str">
        <f>IFERROR(__xludf.DUMMYFUNCTION("""COMPUTED_VALUE"""),"JavaScript")</f>
        <v>JavaScript</v>
      </c>
      <c r="E1471" s="4" t="str">
        <f>IFERROR(__xludf.DUMMYFUNCTION("""COMPUTED_VALUE"""),"Python")</f>
        <v>Python</v>
      </c>
    </row>
    <row r="1472">
      <c r="A1472" s="3">
        <v>1471.0</v>
      </c>
      <c r="B1472" s="4" t="str">
        <f>IFERROR(__xludf.DUMMYFUNCTION("SPLIT(IMPORTRANGE!B1472:B11471,"";"",0,1)"),"HTML/CSS")</f>
        <v>HTML/CSS</v>
      </c>
      <c r="C1472" s="4" t="str">
        <f>IFERROR(__xludf.DUMMYFUNCTION("""COMPUTED_VALUE"""),"JavaScript")</f>
        <v>JavaScript</v>
      </c>
      <c r="D1472" s="4" t="str">
        <f>IFERROR(__xludf.DUMMYFUNCTION("""COMPUTED_VALUE"""),"Python")</f>
        <v>Python</v>
      </c>
    </row>
    <row r="1473">
      <c r="A1473" s="3">
        <v>1472.0</v>
      </c>
      <c r="B1473" s="4" t="str">
        <f>IFERROR(__xludf.DUMMYFUNCTION("SPLIT(IMPORTRANGE!B1473:B11472,"";"",0,1)"),"Assembly")</f>
        <v>Assembly</v>
      </c>
      <c r="C1473" s="4" t="str">
        <f>IFERROR(__xludf.DUMMYFUNCTION("""COMPUTED_VALUE"""),"Bash/Shell/PowerShell")</f>
        <v>Bash/Shell/PowerShell</v>
      </c>
      <c r="D1473" s="4" t="str">
        <f>IFERROR(__xludf.DUMMYFUNCTION("""COMPUTED_VALUE"""),"C#")</f>
        <v>C#</v>
      </c>
      <c r="E1473" s="4" t="str">
        <f>IFERROR(__xludf.DUMMYFUNCTION("""COMPUTED_VALUE"""),"HTML/CSS")</f>
        <v>HTML/CSS</v>
      </c>
      <c r="F1473" s="4" t="str">
        <f>IFERROR(__xludf.DUMMYFUNCTION("""COMPUTED_VALUE"""),"JavaScript")</f>
        <v>JavaScript</v>
      </c>
      <c r="G1473" s="4" t="str">
        <f>IFERROR(__xludf.DUMMYFUNCTION("""COMPUTED_VALUE"""),"PHP")</f>
        <v>PHP</v>
      </c>
      <c r="H1473" s="4" t="str">
        <f>IFERROR(__xludf.DUMMYFUNCTION("""COMPUTED_VALUE"""),"SQL")</f>
        <v>SQL</v>
      </c>
      <c r="I1473" s="4" t="str">
        <f>IFERROR(__xludf.DUMMYFUNCTION("""COMPUTED_VALUE"""),"Other(s):")</f>
        <v>Other(s):</v>
      </c>
    </row>
    <row r="1474">
      <c r="A1474" s="3">
        <v>1473.0</v>
      </c>
      <c r="B1474" s="4" t="str">
        <f>IFERROR(__xludf.DUMMYFUNCTION("SPLIT(IMPORTRANGE!B1474:B11473,"";"",0,1)"),"Bash/Shell/PowerShell")</f>
        <v>Bash/Shell/PowerShell</v>
      </c>
      <c r="C1474" s="4" t="str">
        <f>IFERROR(__xludf.DUMMYFUNCTION("""COMPUTED_VALUE"""),"C++")</f>
        <v>C++</v>
      </c>
      <c r="D1474" s="4" t="str">
        <f>IFERROR(__xludf.DUMMYFUNCTION("""COMPUTED_VALUE"""),"HTML/CSS")</f>
        <v>HTML/CSS</v>
      </c>
      <c r="E1474" s="4" t="str">
        <f>IFERROR(__xludf.DUMMYFUNCTION("""COMPUTED_VALUE"""),"JavaScript")</f>
        <v>JavaScript</v>
      </c>
      <c r="F1474" s="4" t="str">
        <f>IFERROR(__xludf.DUMMYFUNCTION("""COMPUTED_VALUE"""),"Python")</f>
        <v>Python</v>
      </c>
      <c r="G1474" s="4" t="str">
        <f>IFERROR(__xludf.DUMMYFUNCTION("""COMPUTED_VALUE"""),"Ruby")</f>
        <v>Ruby</v>
      </c>
      <c r="H1474" s="4" t="str">
        <f>IFERROR(__xludf.DUMMYFUNCTION("""COMPUTED_VALUE"""),"TypeScript")</f>
        <v>TypeScript</v>
      </c>
    </row>
    <row r="1475">
      <c r="A1475" s="3">
        <v>1474.0</v>
      </c>
      <c r="B1475" s="4" t="str">
        <f>IFERROR(__xludf.DUMMYFUNCTION("SPLIT(IMPORTRANGE!B1475:B11474,"";"",0,1)"),"JavaScript")</f>
        <v>JavaScript</v>
      </c>
      <c r="C1475" s="4" t="str">
        <f>IFERROR(__xludf.DUMMYFUNCTION("""COMPUTED_VALUE"""),"R")</f>
        <v>R</v>
      </c>
    </row>
    <row r="1476">
      <c r="A1476" s="3">
        <v>1475.0</v>
      </c>
      <c r="B1476" s="4" t="str">
        <f>IFERROR(__xludf.DUMMYFUNCTION("SPLIT(IMPORTRANGE!B1476:B11475,"";"",0,1)"),"HTML/CSS")</f>
        <v>HTML/CSS</v>
      </c>
      <c r="C1476" s="4" t="str">
        <f>IFERROR(__xludf.DUMMYFUNCTION("""COMPUTED_VALUE"""),"Java")</f>
        <v>Java</v>
      </c>
      <c r="D1476" s="4" t="str">
        <f>IFERROR(__xludf.DUMMYFUNCTION("""COMPUTED_VALUE"""),"JavaScript")</f>
        <v>JavaScript</v>
      </c>
      <c r="E1476" s="4" t="str">
        <f>IFERROR(__xludf.DUMMYFUNCTION("""COMPUTED_VALUE"""),"TypeScript")</f>
        <v>TypeScript</v>
      </c>
    </row>
    <row r="1477">
      <c r="A1477" s="3">
        <v>1476.0</v>
      </c>
      <c r="B1477" s="4" t="str">
        <f>IFERROR(__xludf.DUMMYFUNCTION("SPLIT(IMPORTRANGE!B1477:B11476,"";"",0,1)"),"Bash/Shell/PowerShell")</f>
        <v>Bash/Shell/PowerShell</v>
      </c>
      <c r="C1477" s="4" t="str">
        <f>IFERROR(__xludf.DUMMYFUNCTION("""COMPUTED_VALUE"""),"HTML/CSS")</f>
        <v>HTML/CSS</v>
      </c>
      <c r="D1477" s="4" t="str">
        <f>IFERROR(__xludf.DUMMYFUNCTION("""COMPUTED_VALUE"""),"JavaScript")</f>
        <v>JavaScript</v>
      </c>
      <c r="E1477" s="4" t="str">
        <f>IFERROR(__xludf.DUMMYFUNCTION("""COMPUTED_VALUE"""),"Python")</f>
        <v>Python</v>
      </c>
      <c r="F1477" s="4" t="str">
        <f>IFERROR(__xludf.DUMMYFUNCTION("""COMPUTED_VALUE"""),"SQL")</f>
        <v>SQL</v>
      </c>
      <c r="G1477" s="4" t="str">
        <f>IFERROR(__xludf.DUMMYFUNCTION("""COMPUTED_VALUE"""),"TypeScript")</f>
        <v>TypeScript</v>
      </c>
    </row>
    <row r="1478">
      <c r="A1478" s="3">
        <v>1477.0</v>
      </c>
      <c r="B1478" s="4" t="str">
        <f>IFERROR(__xludf.DUMMYFUNCTION("SPLIT(IMPORTRANGE!B1478:B11477,"";"",0,1)"),"R")</f>
        <v>R</v>
      </c>
    </row>
    <row r="1479">
      <c r="A1479" s="3">
        <v>1478.0</v>
      </c>
      <c r="B1479" s="4" t="str">
        <f>IFERROR(__xludf.DUMMYFUNCTION("SPLIT(IMPORTRANGE!B1479:B11478,"";"",0,1)"),"C++")</f>
        <v>C++</v>
      </c>
      <c r="C1479" s="4" t="str">
        <f>IFERROR(__xludf.DUMMYFUNCTION("""COMPUTED_VALUE"""),"HTML/CSS")</f>
        <v>HTML/CSS</v>
      </c>
      <c r="D1479" s="4" t="str">
        <f>IFERROR(__xludf.DUMMYFUNCTION("""COMPUTED_VALUE"""),"Java")</f>
        <v>Java</v>
      </c>
      <c r="E1479" s="4" t="str">
        <f>IFERROR(__xludf.DUMMYFUNCTION("""COMPUTED_VALUE"""),"JavaScript")</f>
        <v>JavaScript</v>
      </c>
      <c r="F1479" s="4" t="str">
        <f>IFERROR(__xludf.DUMMYFUNCTION("""COMPUTED_VALUE"""),"PHP")</f>
        <v>PHP</v>
      </c>
      <c r="G1479" s="4" t="str">
        <f>IFERROR(__xludf.DUMMYFUNCTION("""COMPUTED_VALUE"""),"SQL")</f>
        <v>SQL</v>
      </c>
      <c r="H1479" s="4" t="str">
        <f>IFERROR(__xludf.DUMMYFUNCTION("""COMPUTED_VALUE"""),"TypeScript")</f>
        <v>TypeScript</v>
      </c>
    </row>
    <row r="1480">
      <c r="A1480" s="3">
        <v>1479.0</v>
      </c>
      <c r="B1480" s="4" t="str">
        <f>IFERROR(__xludf.DUMMYFUNCTION("SPLIT(IMPORTRANGE!B1480:B11479,"";"",0,1)"),"Assembly")</f>
        <v>Assembly</v>
      </c>
      <c r="C1480" s="4" t="str">
        <f>IFERROR(__xludf.DUMMYFUNCTION("""COMPUTED_VALUE"""),"Bash/Shell/PowerShell")</f>
        <v>Bash/Shell/PowerShell</v>
      </c>
      <c r="D1480" s="4" t="str">
        <f>IFERROR(__xludf.DUMMYFUNCTION("""COMPUTED_VALUE"""),"C")</f>
        <v>C</v>
      </c>
      <c r="E1480" s="4" t="str">
        <f>IFERROR(__xludf.DUMMYFUNCTION("""COMPUTED_VALUE"""),"C++")</f>
        <v>C++</v>
      </c>
      <c r="F1480" s="4" t="str">
        <f>IFERROR(__xludf.DUMMYFUNCTION("""COMPUTED_VALUE"""),"C#")</f>
        <v>C#</v>
      </c>
      <c r="G1480" s="4" t="str">
        <f>IFERROR(__xludf.DUMMYFUNCTION("""COMPUTED_VALUE"""),"HTML/CSS")</f>
        <v>HTML/CSS</v>
      </c>
      <c r="H1480" s="4" t="str">
        <f>IFERROR(__xludf.DUMMYFUNCTION("""COMPUTED_VALUE"""),"Java")</f>
        <v>Java</v>
      </c>
      <c r="I1480" s="4" t="str">
        <f>IFERROR(__xludf.DUMMYFUNCTION("""COMPUTED_VALUE"""),"JavaScript")</f>
        <v>JavaScript</v>
      </c>
      <c r="J1480" s="4" t="str">
        <f>IFERROR(__xludf.DUMMYFUNCTION("""COMPUTED_VALUE"""),"Python")</f>
        <v>Python</v>
      </c>
      <c r="K1480" s="4" t="str">
        <f>IFERROR(__xludf.DUMMYFUNCTION("""COMPUTED_VALUE"""),"SQL")</f>
        <v>SQL</v>
      </c>
    </row>
    <row r="1481">
      <c r="A1481" s="3">
        <v>1480.0</v>
      </c>
      <c r="B1481" s="4" t="str">
        <f>IFERROR(__xludf.DUMMYFUNCTION("SPLIT(IMPORTRANGE!B1481:B11480,"";"",0,1)"),"C")</f>
        <v>C</v>
      </c>
      <c r="C1481" s="4" t="str">
        <f>IFERROR(__xludf.DUMMYFUNCTION("""COMPUTED_VALUE"""),"C++")</f>
        <v>C++</v>
      </c>
      <c r="D1481" s="4" t="str">
        <f>IFERROR(__xludf.DUMMYFUNCTION("""COMPUTED_VALUE"""),"C#")</f>
        <v>C#</v>
      </c>
      <c r="E1481" s="4" t="str">
        <f>IFERROR(__xludf.DUMMYFUNCTION("""COMPUTED_VALUE"""),"HTML/CSS")</f>
        <v>HTML/CSS</v>
      </c>
      <c r="F1481" s="4" t="str">
        <f>IFERROR(__xludf.DUMMYFUNCTION("""COMPUTED_VALUE"""),"TypeScript")</f>
        <v>TypeScript</v>
      </c>
    </row>
    <row r="1482">
      <c r="A1482" s="3">
        <v>1481.0</v>
      </c>
      <c r="B1482" s="4" t="str">
        <f>IFERROR(__xludf.DUMMYFUNCTION("SPLIT(IMPORTRANGE!B1482:B11481,"";"",0,1)"),"Bash/Shell/PowerShell")</f>
        <v>Bash/Shell/PowerShell</v>
      </c>
      <c r="C1482" s="4" t="str">
        <f>IFERROR(__xludf.DUMMYFUNCTION("""COMPUTED_VALUE"""),"HTML/CSS")</f>
        <v>HTML/CSS</v>
      </c>
      <c r="D1482" s="4" t="str">
        <f>IFERROR(__xludf.DUMMYFUNCTION("""COMPUTED_VALUE"""),"JavaScript")</f>
        <v>JavaScript</v>
      </c>
      <c r="E1482" s="4" t="str">
        <f>IFERROR(__xludf.DUMMYFUNCTION("""COMPUTED_VALUE"""),"Python")</f>
        <v>Python</v>
      </c>
      <c r="F1482" s="4" t="str">
        <f>IFERROR(__xludf.DUMMYFUNCTION("""COMPUTED_VALUE"""),"Ruby")</f>
        <v>Ruby</v>
      </c>
      <c r="G1482" s="4" t="str">
        <f>IFERROR(__xludf.DUMMYFUNCTION("""COMPUTED_VALUE"""),"Rust")</f>
        <v>Rust</v>
      </c>
    </row>
    <row r="1483">
      <c r="A1483" s="3">
        <v>1482.0</v>
      </c>
      <c r="B1483" s="4" t="str">
        <f>IFERROR(__xludf.DUMMYFUNCTION("SPLIT(IMPORTRANGE!B1483:B11482,"";"",0,1)"),"Bash/Shell/PowerShell")</f>
        <v>Bash/Shell/PowerShell</v>
      </c>
      <c r="C1483" s="4" t="str">
        <f>IFERROR(__xludf.DUMMYFUNCTION("""COMPUTED_VALUE"""),"C")</f>
        <v>C</v>
      </c>
      <c r="D1483" s="4" t="str">
        <f>IFERROR(__xludf.DUMMYFUNCTION("""COMPUTED_VALUE"""),"HTML/CSS")</f>
        <v>HTML/CSS</v>
      </c>
      <c r="E1483" s="4" t="str">
        <f>IFERROR(__xludf.DUMMYFUNCTION("""COMPUTED_VALUE"""),"Java")</f>
        <v>Java</v>
      </c>
      <c r="F1483" s="4" t="str">
        <f>IFERROR(__xludf.DUMMYFUNCTION("""COMPUTED_VALUE"""),"JavaScript")</f>
        <v>JavaScript</v>
      </c>
      <c r="G1483" s="4" t="str">
        <f>IFERROR(__xludf.DUMMYFUNCTION("""COMPUTED_VALUE"""),"PHP")</f>
        <v>PHP</v>
      </c>
      <c r="H1483" s="4" t="str">
        <f>IFERROR(__xludf.DUMMYFUNCTION("""COMPUTED_VALUE"""),"Python")</f>
        <v>Python</v>
      </c>
    </row>
    <row r="1484">
      <c r="A1484" s="3">
        <v>1483.0</v>
      </c>
      <c r="B1484" s="4" t="str">
        <f>IFERROR(__xludf.DUMMYFUNCTION("SPLIT(IMPORTRANGE!B1484:B11483,"";"",0,1)"),"Bash/Shell/PowerShell")</f>
        <v>Bash/Shell/PowerShell</v>
      </c>
      <c r="C1484" s="4" t="str">
        <f>IFERROR(__xludf.DUMMYFUNCTION("""COMPUTED_VALUE"""),"Java")</f>
        <v>Java</v>
      </c>
      <c r="D1484" s="4" t="str">
        <f>IFERROR(__xludf.DUMMYFUNCTION("""COMPUTED_VALUE"""),"Kotlin")</f>
        <v>Kotlin</v>
      </c>
      <c r="E1484" s="4" t="str">
        <f>IFERROR(__xludf.DUMMYFUNCTION("""COMPUTED_VALUE"""),"Ruby")</f>
        <v>Ruby</v>
      </c>
      <c r="F1484" s="4" t="str">
        <f>IFERROR(__xludf.DUMMYFUNCTION("""COMPUTED_VALUE"""),"Scala")</f>
        <v>Scala</v>
      </c>
    </row>
    <row r="1485">
      <c r="A1485" s="3">
        <v>1484.0</v>
      </c>
      <c r="B1485" s="4" t="str">
        <f>IFERROR(__xludf.DUMMYFUNCTION("SPLIT(IMPORTRANGE!B1485:B11484,"";"",0,1)"),"C")</f>
        <v>C</v>
      </c>
      <c r="C1485" s="4" t="str">
        <f>IFERROR(__xludf.DUMMYFUNCTION("""COMPUTED_VALUE"""),"C++")</f>
        <v>C++</v>
      </c>
      <c r="D1485" s="4" t="str">
        <f>IFERROR(__xludf.DUMMYFUNCTION("""COMPUTED_VALUE"""),"Java")</f>
        <v>Java</v>
      </c>
    </row>
    <row r="1486">
      <c r="A1486" s="3">
        <v>1485.0</v>
      </c>
      <c r="B1486" s="4" t="str">
        <f>IFERROR(__xludf.DUMMYFUNCTION("SPLIT(IMPORTRANGE!B1486:B11485,"";"",0,1)"),"C++")</f>
        <v>C++</v>
      </c>
      <c r="C1486" s="4" t="str">
        <f>IFERROR(__xludf.DUMMYFUNCTION("""COMPUTED_VALUE"""),"C#")</f>
        <v>C#</v>
      </c>
      <c r="D1486" s="4" t="str">
        <f>IFERROR(__xludf.DUMMYFUNCTION("""COMPUTED_VALUE"""),"Java")</f>
        <v>Java</v>
      </c>
      <c r="E1486" s="4" t="str">
        <f>IFERROR(__xludf.DUMMYFUNCTION("""COMPUTED_VALUE"""),"Python")</f>
        <v>Python</v>
      </c>
      <c r="F1486" s="4" t="str">
        <f>IFERROR(__xludf.DUMMYFUNCTION("""COMPUTED_VALUE"""),"VBA")</f>
        <v>VBA</v>
      </c>
    </row>
    <row r="1487">
      <c r="A1487" s="3">
        <v>1486.0</v>
      </c>
      <c r="B1487" s="4" t="str">
        <f>IFERROR(__xludf.DUMMYFUNCTION("SPLIT(IMPORTRANGE!B1487:B11486,"";"",0,1)"),"Bash/Shell/PowerShell")</f>
        <v>Bash/Shell/PowerShell</v>
      </c>
      <c r="C1487" s="4" t="str">
        <f>IFERROR(__xludf.DUMMYFUNCTION("""COMPUTED_VALUE"""),"C")</f>
        <v>C</v>
      </c>
      <c r="D1487" s="4" t="str">
        <f>IFERROR(__xludf.DUMMYFUNCTION("""COMPUTED_VALUE"""),"C++")</f>
        <v>C++</v>
      </c>
      <c r="E1487" s="4" t="str">
        <f>IFERROR(__xludf.DUMMYFUNCTION("""COMPUTED_VALUE"""),"HTML/CSS")</f>
        <v>HTML/CSS</v>
      </c>
    </row>
    <row r="1488">
      <c r="A1488" s="3">
        <v>1487.0</v>
      </c>
      <c r="B1488" s="4" t="str">
        <f>IFERROR(__xludf.DUMMYFUNCTION("SPLIT(IMPORTRANGE!B1488:B11487,"";"",0,1)"),"Bash/Shell/PowerShell")</f>
        <v>Bash/Shell/PowerShell</v>
      </c>
      <c r="C1488" s="4" t="str">
        <f>IFERROR(__xludf.DUMMYFUNCTION("""COMPUTED_VALUE"""),"HTML/CSS")</f>
        <v>HTML/CSS</v>
      </c>
      <c r="D1488" s="4" t="str">
        <f>IFERROR(__xludf.DUMMYFUNCTION("""COMPUTED_VALUE"""),"JavaScript")</f>
        <v>JavaScript</v>
      </c>
      <c r="E1488" s="4" t="str">
        <f>IFERROR(__xludf.DUMMYFUNCTION("""COMPUTED_VALUE"""),"Python")</f>
        <v>Python</v>
      </c>
      <c r="F1488" s="4" t="str">
        <f>IFERROR(__xludf.DUMMYFUNCTION("""COMPUTED_VALUE"""),"SQL")</f>
        <v>SQL</v>
      </c>
      <c r="G1488" s="4" t="str">
        <f>IFERROR(__xludf.DUMMYFUNCTION("""COMPUTED_VALUE"""),"VBA")</f>
        <v>VBA</v>
      </c>
    </row>
    <row r="1489">
      <c r="A1489" s="3">
        <v>1488.0</v>
      </c>
      <c r="B1489" s="4" t="str">
        <f>IFERROR(__xludf.DUMMYFUNCTION("SPLIT(IMPORTRANGE!B1489:B11488,"";"",0,1)"),"Bash/Shell/PowerShell")</f>
        <v>Bash/Shell/PowerShell</v>
      </c>
      <c r="C1489" s="4" t="str">
        <f>IFERROR(__xludf.DUMMYFUNCTION("""COMPUTED_VALUE"""),"HTML/CSS")</f>
        <v>HTML/CSS</v>
      </c>
      <c r="D1489" s="4" t="str">
        <f>IFERROR(__xludf.DUMMYFUNCTION("""COMPUTED_VALUE"""),"JavaScript")</f>
        <v>JavaScript</v>
      </c>
    </row>
    <row r="1490">
      <c r="A1490" s="3">
        <v>1489.0</v>
      </c>
      <c r="B1490" s="4" t="str">
        <f>IFERROR(__xludf.DUMMYFUNCTION("SPLIT(IMPORTRANGE!B1490:B11489,"";"",0,1)"),"HTML/CSS")</f>
        <v>HTML/CSS</v>
      </c>
      <c r="C1490" s="4" t="str">
        <f>IFERROR(__xludf.DUMMYFUNCTION("""COMPUTED_VALUE"""),"JavaScript")</f>
        <v>JavaScript</v>
      </c>
      <c r="D1490" s="4" t="str">
        <f>IFERROR(__xludf.DUMMYFUNCTION("""COMPUTED_VALUE"""),"R")</f>
        <v>R</v>
      </c>
      <c r="E1490" s="4" t="str">
        <f>IFERROR(__xludf.DUMMYFUNCTION("""COMPUTED_VALUE"""),"SQL")</f>
        <v>SQL</v>
      </c>
      <c r="F1490" s="4" t="str">
        <f>IFERROR(__xludf.DUMMYFUNCTION("""COMPUTED_VALUE"""),"TypeScript")</f>
        <v>TypeScript</v>
      </c>
    </row>
    <row r="1491">
      <c r="A1491" s="3">
        <v>1490.0</v>
      </c>
      <c r="B1491" s="4" t="str">
        <f>IFERROR(__xludf.DUMMYFUNCTION("SPLIT(IMPORTRANGE!B1491:B11490,"";"",0,1)"),"Bash/Shell/PowerShell")</f>
        <v>Bash/Shell/PowerShell</v>
      </c>
      <c r="C1491" s="4" t="str">
        <f>IFERROR(__xludf.DUMMYFUNCTION("""COMPUTED_VALUE"""),"Python")</f>
        <v>Python</v>
      </c>
      <c r="D1491" s="4" t="str">
        <f>IFERROR(__xludf.DUMMYFUNCTION("""COMPUTED_VALUE"""),"SQL")</f>
        <v>SQL</v>
      </c>
    </row>
    <row r="1492">
      <c r="A1492" s="3">
        <v>1491.0</v>
      </c>
      <c r="B1492" s="4" t="str">
        <f>IFERROR(__xludf.DUMMYFUNCTION("SPLIT(IMPORTRANGE!B1492:B11491,"";"",0,1)"),"Bash/Shell/PowerShell")</f>
        <v>Bash/Shell/PowerShell</v>
      </c>
      <c r="C1492" s="4" t="str">
        <f>IFERROR(__xludf.DUMMYFUNCTION("""COMPUTED_VALUE"""),"C#")</f>
        <v>C#</v>
      </c>
      <c r="D1492" s="4" t="str">
        <f>IFERROR(__xludf.DUMMYFUNCTION("""COMPUTED_VALUE"""),"Go")</f>
        <v>Go</v>
      </c>
      <c r="E1492" s="4" t="str">
        <f>IFERROR(__xludf.DUMMYFUNCTION("""COMPUTED_VALUE"""),"Java")</f>
        <v>Java</v>
      </c>
      <c r="F1492" s="4" t="str">
        <f>IFERROR(__xludf.DUMMYFUNCTION("""COMPUTED_VALUE"""),"JavaScript")</f>
        <v>JavaScript</v>
      </c>
      <c r="G1492" s="4" t="str">
        <f>IFERROR(__xludf.DUMMYFUNCTION("""COMPUTED_VALUE"""),"Kotlin")</f>
        <v>Kotlin</v>
      </c>
      <c r="H1492" s="4" t="str">
        <f>IFERROR(__xludf.DUMMYFUNCTION("""COMPUTED_VALUE"""),"SQL")</f>
        <v>SQL</v>
      </c>
      <c r="I1492" s="4" t="str">
        <f>IFERROR(__xludf.DUMMYFUNCTION("""COMPUTED_VALUE"""),"TypeScript")</f>
        <v>TypeScript</v>
      </c>
    </row>
    <row r="1493">
      <c r="A1493" s="3">
        <v>1492.0</v>
      </c>
      <c r="B1493" s="4" t="str">
        <f>IFERROR(__xludf.DUMMYFUNCTION("SPLIT(IMPORTRANGE!B1493:B11492,"";"",0,1)"),"HTML/CSS")</f>
        <v>HTML/CSS</v>
      </c>
      <c r="C1493" s="4" t="str">
        <f>IFERROR(__xludf.DUMMYFUNCTION("""COMPUTED_VALUE"""),"JavaScript")</f>
        <v>JavaScript</v>
      </c>
      <c r="D1493" s="4" t="str">
        <f>IFERROR(__xludf.DUMMYFUNCTION("""COMPUTED_VALUE"""),"PHP")</f>
        <v>PHP</v>
      </c>
    </row>
    <row r="1494">
      <c r="A1494" s="3">
        <v>1493.0</v>
      </c>
      <c r="B1494" s="4" t="str">
        <f>IFERROR(__xludf.DUMMYFUNCTION("SPLIT(IMPORTRANGE!B1494:B11493,"";"",0,1)"),"Python")</f>
        <v>Python</v>
      </c>
    </row>
    <row r="1495">
      <c r="A1495" s="3">
        <v>1494.0</v>
      </c>
      <c r="B1495" s="4" t="str">
        <f>IFERROR(__xludf.DUMMYFUNCTION("SPLIT(IMPORTRANGE!B1495:B11494,"";"",0,1)"),"Bash/Shell/PowerShell")</f>
        <v>Bash/Shell/PowerShell</v>
      </c>
      <c r="C1495" s="4" t="str">
        <f>IFERROR(__xludf.DUMMYFUNCTION("""COMPUTED_VALUE"""),"HTML/CSS")</f>
        <v>HTML/CSS</v>
      </c>
      <c r="D1495" s="4" t="str">
        <f>IFERROR(__xludf.DUMMYFUNCTION("""COMPUTED_VALUE"""),"Java")</f>
        <v>Java</v>
      </c>
      <c r="E1495" s="4" t="str">
        <f>IFERROR(__xludf.DUMMYFUNCTION("""COMPUTED_VALUE"""),"JavaScript")</f>
        <v>JavaScript</v>
      </c>
      <c r="F1495" s="4" t="str">
        <f>IFERROR(__xludf.DUMMYFUNCTION("""COMPUTED_VALUE"""),"Python")</f>
        <v>Python</v>
      </c>
      <c r="G1495" s="4" t="str">
        <f>IFERROR(__xludf.DUMMYFUNCTION("""COMPUTED_VALUE"""),"Swift")</f>
        <v>Swift</v>
      </c>
      <c r="H1495" s="4" t="str">
        <f>IFERROR(__xludf.DUMMYFUNCTION("""COMPUTED_VALUE"""),"TypeScript")</f>
        <v>TypeScript</v>
      </c>
    </row>
    <row r="1496">
      <c r="A1496" s="3">
        <v>1495.0</v>
      </c>
      <c r="B1496" s="4" t="str">
        <f>IFERROR(__xludf.DUMMYFUNCTION("SPLIT(IMPORTRANGE!B1496:B11495,"";"",0,1)"),"Bash/Shell/PowerShell")</f>
        <v>Bash/Shell/PowerShell</v>
      </c>
      <c r="C1496" s="4" t="str">
        <f>IFERROR(__xludf.DUMMYFUNCTION("""COMPUTED_VALUE"""),"C")</f>
        <v>C</v>
      </c>
      <c r="D1496" s="4" t="str">
        <f>IFERROR(__xludf.DUMMYFUNCTION("""COMPUTED_VALUE"""),"Go")</f>
        <v>Go</v>
      </c>
      <c r="E1496" s="4" t="str">
        <f>IFERROR(__xludf.DUMMYFUNCTION("""COMPUTED_VALUE"""),"Java")</f>
        <v>Java</v>
      </c>
      <c r="F1496" s="4" t="str">
        <f>IFERROR(__xludf.DUMMYFUNCTION("""COMPUTED_VALUE"""),"Python")</f>
        <v>Python</v>
      </c>
      <c r="G1496" s="4" t="str">
        <f>IFERROR(__xludf.DUMMYFUNCTION("""COMPUTED_VALUE"""),"Scala")</f>
        <v>Scala</v>
      </c>
      <c r="H1496" s="4" t="str">
        <f>IFERROR(__xludf.DUMMYFUNCTION("""COMPUTED_VALUE"""),"SQL")</f>
        <v>SQL</v>
      </c>
    </row>
    <row r="1497">
      <c r="A1497" s="3">
        <v>1496.0</v>
      </c>
      <c r="B1497" s="4" t="str">
        <f>IFERROR(__xludf.DUMMYFUNCTION("SPLIT(IMPORTRANGE!B1497:B11496,"";"",0,1)"),"C#")</f>
        <v>C#</v>
      </c>
      <c r="C1497" s="4" t="str">
        <f>IFERROR(__xludf.DUMMYFUNCTION("""COMPUTED_VALUE"""),"SQL")</f>
        <v>SQL</v>
      </c>
    </row>
    <row r="1498">
      <c r="A1498" s="3">
        <v>1497.0</v>
      </c>
      <c r="B1498" s="4" t="str">
        <f>IFERROR(__xludf.DUMMYFUNCTION("SPLIT(IMPORTRANGE!B1498:B11497,"";"",0,1)"),"Go")</f>
        <v>Go</v>
      </c>
      <c r="C1498" s="4" t="str">
        <f>IFERROR(__xludf.DUMMYFUNCTION("""COMPUTED_VALUE"""),"HTML/CSS")</f>
        <v>HTML/CSS</v>
      </c>
      <c r="D1498" s="4" t="str">
        <f>IFERROR(__xludf.DUMMYFUNCTION("""COMPUTED_VALUE"""),"Java")</f>
        <v>Java</v>
      </c>
      <c r="E1498" s="4" t="str">
        <f>IFERROR(__xludf.DUMMYFUNCTION("""COMPUTED_VALUE"""),"JavaScript")</f>
        <v>JavaScript</v>
      </c>
      <c r="F1498" s="4" t="str">
        <f>IFERROR(__xludf.DUMMYFUNCTION("""COMPUTED_VALUE"""),"Kotlin")</f>
        <v>Kotlin</v>
      </c>
      <c r="G1498" s="4" t="str">
        <f>IFERROR(__xludf.DUMMYFUNCTION("""COMPUTED_VALUE"""),"SQL")</f>
        <v>SQL</v>
      </c>
    </row>
    <row r="1499">
      <c r="A1499" s="3">
        <v>1498.0</v>
      </c>
      <c r="B1499" s="4" t="str">
        <f>IFERROR(__xludf.DUMMYFUNCTION("SPLIT(IMPORTRANGE!B1499:B11498,"";"",0,1)"),"Bash/Shell/PowerShell")</f>
        <v>Bash/Shell/PowerShell</v>
      </c>
      <c r="C1499" s="4" t="str">
        <f>IFERROR(__xludf.DUMMYFUNCTION("""COMPUTED_VALUE"""),"Python")</f>
        <v>Python</v>
      </c>
      <c r="D1499" s="4" t="str">
        <f>IFERROR(__xludf.DUMMYFUNCTION("""COMPUTED_VALUE"""),"Other(s):")</f>
        <v>Other(s):</v>
      </c>
    </row>
    <row r="1500">
      <c r="A1500" s="3">
        <v>1499.0</v>
      </c>
      <c r="B1500" s="4" t="str">
        <f>IFERROR(__xludf.DUMMYFUNCTION("SPLIT(IMPORTRANGE!B1500:B11499,"";"",0,1)"),"Assembly")</f>
        <v>Assembly</v>
      </c>
      <c r="C1500" s="4" t="str">
        <f>IFERROR(__xludf.DUMMYFUNCTION("""COMPUTED_VALUE"""),"Bash/Shell/PowerShell")</f>
        <v>Bash/Shell/PowerShell</v>
      </c>
      <c r="D1500" s="4" t="str">
        <f>IFERROR(__xludf.DUMMYFUNCTION("""COMPUTED_VALUE"""),"C")</f>
        <v>C</v>
      </c>
      <c r="E1500" s="4" t="str">
        <f>IFERROR(__xludf.DUMMYFUNCTION("""COMPUTED_VALUE"""),"C++")</f>
        <v>C++</v>
      </c>
      <c r="F1500" s="4" t="str">
        <f>IFERROR(__xludf.DUMMYFUNCTION("""COMPUTED_VALUE"""),"C#")</f>
        <v>C#</v>
      </c>
      <c r="G1500" s="4" t="str">
        <f>IFERROR(__xludf.DUMMYFUNCTION("""COMPUTED_VALUE"""),"HTML/CSS")</f>
        <v>HTML/CSS</v>
      </c>
      <c r="H1500" s="4" t="str">
        <f>IFERROR(__xludf.DUMMYFUNCTION("""COMPUTED_VALUE"""),"Java")</f>
        <v>Java</v>
      </c>
      <c r="I1500" s="4" t="str">
        <f>IFERROR(__xludf.DUMMYFUNCTION("""COMPUTED_VALUE"""),"JavaScript")</f>
        <v>JavaScript</v>
      </c>
      <c r="J1500" s="4" t="str">
        <f>IFERROR(__xludf.DUMMYFUNCTION("""COMPUTED_VALUE"""),"Objective-C")</f>
        <v>Objective-C</v>
      </c>
      <c r="K1500" s="4" t="str">
        <f>IFERROR(__xludf.DUMMYFUNCTION("""COMPUTED_VALUE"""),"PHP")</f>
        <v>PHP</v>
      </c>
      <c r="L1500" s="4" t="str">
        <f>IFERROR(__xludf.DUMMYFUNCTION("""COMPUTED_VALUE"""),"Python")</f>
        <v>Python</v>
      </c>
      <c r="M1500" s="4" t="str">
        <f>IFERROR(__xludf.DUMMYFUNCTION("""COMPUTED_VALUE"""),"R")</f>
        <v>R</v>
      </c>
      <c r="N1500" s="4" t="str">
        <f>IFERROR(__xludf.DUMMYFUNCTION("""COMPUTED_VALUE"""),"SQL")</f>
        <v>SQL</v>
      </c>
      <c r="O1500" s="4" t="str">
        <f>IFERROR(__xludf.DUMMYFUNCTION("""COMPUTED_VALUE"""),"VBA")</f>
        <v>VBA</v>
      </c>
    </row>
    <row r="1501">
      <c r="A1501" s="3">
        <v>1500.0</v>
      </c>
      <c r="B1501" s="4" t="str">
        <f>IFERROR(__xludf.DUMMYFUNCTION("SPLIT(IMPORTRANGE!B1501:B11500,"";"",0,1)"),"Go")</f>
        <v>Go</v>
      </c>
      <c r="C1501" s="4" t="str">
        <f>IFERROR(__xludf.DUMMYFUNCTION("""COMPUTED_VALUE"""),"HTML/CSS")</f>
        <v>HTML/CSS</v>
      </c>
      <c r="D1501" s="4" t="str">
        <f>IFERROR(__xludf.DUMMYFUNCTION("""COMPUTED_VALUE"""),"JavaScript")</f>
        <v>JavaScript</v>
      </c>
    </row>
    <row r="1502">
      <c r="A1502" s="3">
        <v>1501.0</v>
      </c>
      <c r="B1502" s="4" t="str">
        <f>IFERROR(__xludf.DUMMYFUNCTION("SPLIT(IMPORTRANGE!B1502:B11501,"";"",0,1)"),"HTML/CSS")</f>
        <v>HTML/CSS</v>
      </c>
      <c r="C1502" s="4" t="str">
        <f>IFERROR(__xludf.DUMMYFUNCTION("""COMPUTED_VALUE"""),"TypeScript")</f>
        <v>TypeScript</v>
      </c>
    </row>
    <row r="1503">
      <c r="A1503" s="3">
        <v>1502.0</v>
      </c>
      <c r="B1503" s="4" t="str">
        <f>IFERROR(__xludf.DUMMYFUNCTION("SPLIT(IMPORTRANGE!B1503:B11502,"";"",0,1)"),"Bash/Shell/PowerShell")</f>
        <v>Bash/Shell/PowerShell</v>
      </c>
      <c r="C1503" s="4" t="str">
        <f>IFERROR(__xludf.DUMMYFUNCTION("""COMPUTED_VALUE"""),"C#")</f>
        <v>C#</v>
      </c>
      <c r="D1503" s="4" t="str">
        <f>IFERROR(__xludf.DUMMYFUNCTION("""COMPUTED_VALUE"""),"Java")</f>
        <v>Java</v>
      </c>
      <c r="E1503" s="4" t="str">
        <f>IFERROR(__xludf.DUMMYFUNCTION("""COMPUTED_VALUE"""),"JavaScript")</f>
        <v>JavaScript</v>
      </c>
      <c r="F1503" s="4" t="str">
        <f>IFERROR(__xludf.DUMMYFUNCTION("""COMPUTED_VALUE"""),"Kotlin")</f>
        <v>Kotlin</v>
      </c>
      <c r="G1503" s="4" t="str">
        <f>IFERROR(__xludf.DUMMYFUNCTION("""COMPUTED_VALUE"""),"PHP")</f>
        <v>PHP</v>
      </c>
      <c r="H1503" s="4" t="str">
        <f>IFERROR(__xludf.DUMMYFUNCTION("""COMPUTED_VALUE"""),"Swift")</f>
        <v>Swift</v>
      </c>
    </row>
    <row r="1504">
      <c r="A1504" s="3">
        <v>1503.0</v>
      </c>
      <c r="B1504" s="4" t="str">
        <f>IFERROR(__xludf.DUMMYFUNCTION("SPLIT(IMPORTRANGE!B1504:B11503,"";"",0,1)"),"Go")</f>
        <v>Go</v>
      </c>
      <c r="C1504" s="4" t="str">
        <f>IFERROR(__xludf.DUMMYFUNCTION("""COMPUTED_VALUE"""),"HTML/CSS")</f>
        <v>HTML/CSS</v>
      </c>
      <c r="D1504" s="4" t="str">
        <f>IFERROR(__xludf.DUMMYFUNCTION("""COMPUTED_VALUE"""),"JavaScript")</f>
        <v>JavaScript</v>
      </c>
      <c r="E1504" s="4" t="str">
        <f>IFERROR(__xludf.DUMMYFUNCTION("""COMPUTED_VALUE"""),"SQL")</f>
        <v>SQL</v>
      </c>
      <c r="F1504" s="4" t="str">
        <f>IFERROR(__xludf.DUMMYFUNCTION("""COMPUTED_VALUE"""),"Swift")</f>
        <v>Swift</v>
      </c>
    </row>
    <row r="1505">
      <c r="A1505" s="3">
        <v>1504.0</v>
      </c>
      <c r="B1505" s="4" t="str">
        <f>IFERROR(__xludf.DUMMYFUNCTION("SPLIT(IMPORTRANGE!B1505:B11504,"";"",0,1)"),"Python")</f>
        <v>Python</v>
      </c>
      <c r="C1505" s="4" t="str">
        <f>IFERROR(__xludf.DUMMYFUNCTION("""COMPUTED_VALUE"""),"R")</f>
        <v>R</v>
      </c>
    </row>
    <row r="1506">
      <c r="A1506" s="3">
        <v>1505.0</v>
      </c>
      <c r="B1506" s="4" t="str">
        <f>IFERROR(__xludf.DUMMYFUNCTION("SPLIT(IMPORTRANGE!B1506:B11505,"";"",0,1)"),"HTML/CSS")</f>
        <v>HTML/CSS</v>
      </c>
      <c r="C1506" s="4" t="str">
        <f>IFERROR(__xludf.DUMMYFUNCTION("""COMPUTED_VALUE"""),"Python")</f>
        <v>Python</v>
      </c>
    </row>
    <row r="1507">
      <c r="A1507" s="3">
        <v>1506.0</v>
      </c>
      <c r="B1507" s="4" t="str">
        <f>IFERROR(__xludf.DUMMYFUNCTION("SPLIT(IMPORTRANGE!B1507:B11506,"";"",0,1)"),"C")</f>
        <v>C</v>
      </c>
      <c r="C1507" s="4" t="str">
        <f>IFERROR(__xludf.DUMMYFUNCTION("""COMPUTED_VALUE"""),"C++")</f>
        <v>C++</v>
      </c>
      <c r="D1507" s="4" t="str">
        <f>IFERROR(__xludf.DUMMYFUNCTION("""COMPUTED_VALUE"""),"C#")</f>
        <v>C#</v>
      </c>
      <c r="E1507" s="4" t="str">
        <f>IFERROR(__xludf.DUMMYFUNCTION("""COMPUTED_VALUE"""),"HTML/CSS")</f>
        <v>HTML/CSS</v>
      </c>
      <c r="F1507" s="4" t="str">
        <f>IFERROR(__xludf.DUMMYFUNCTION("""COMPUTED_VALUE"""),"Java")</f>
        <v>Java</v>
      </c>
      <c r="G1507" s="4" t="str">
        <f>IFERROR(__xludf.DUMMYFUNCTION("""COMPUTED_VALUE"""),"JavaScript")</f>
        <v>JavaScript</v>
      </c>
      <c r="H1507" s="4" t="str">
        <f>IFERROR(__xludf.DUMMYFUNCTION("""COMPUTED_VALUE"""),"Swift")</f>
        <v>Swift</v>
      </c>
    </row>
    <row r="1508">
      <c r="A1508" s="3">
        <v>1507.0</v>
      </c>
      <c r="B1508" s="4" t="str">
        <f>IFERROR(__xludf.DUMMYFUNCTION("SPLIT(IMPORTRANGE!B1508:B11507,"";"",0,1)"),"Bash/Shell/PowerShell")</f>
        <v>Bash/Shell/PowerShell</v>
      </c>
      <c r="C1508" s="4" t="str">
        <f>IFERROR(__xludf.DUMMYFUNCTION("""COMPUTED_VALUE"""),"Go")</f>
        <v>Go</v>
      </c>
      <c r="D1508" s="4" t="str">
        <f>IFERROR(__xludf.DUMMYFUNCTION("""COMPUTED_VALUE"""),"Java")</f>
        <v>Java</v>
      </c>
      <c r="E1508" s="4" t="str">
        <f>IFERROR(__xludf.DUMMYFUNCTION("""COMPUTED_VALUE"""),"JavaScript")</f>
        <v>JavaScript</v>
      </c>
      <c r="F1508" s="4" t="str">
        <f>IFERROR(__xludf.DUMMYFUNCTION("""COMPUTED_VALUE"""),"Python")</f>
        <v>Python</v>
      </c>
    </row>
    <row r="1509">
      <c r="A1509" s="3">
        <v>1508.0</v>
      </c>
      <c r="B1509" s="4" t="str">
        <f>IFERROR(__xludf.DUMMYFUNCTION("SPLIT(IMPORTRANGE!B1509:B11508,"";"",0,1)"),"C")</f>
        <v>C</v>
      </c>
      <c r="C1509" s="4" t="str">
        <f>IFERROR(__xludf.DUMMYFUNCTION("""COMPUTED_VALUE"""),"C++")</f>
        <v>C++</v>
      </c>
      <c r="D1509" s="4" t="str">
        <f>IFERROR(__xludf.DUMMYFUNCTION("""COMPUTED_VALUE"""),"C#")</f>
        <v>C#</v>
      </c>
      <c r="E1509" s="4" t="str">
        <f>IFERROR(__xludf.DUMMYFUNCTION("""COMPUTED_VALUE"""),"HTML/CSS")</f>
        <v>HTML/CSS</v>
      </c>
      <c r="F1509" s="4" t="str">
        <f>IFERROR(__xludf.DUMMYFUNCTION("""COMPUTED_VALUE"""),"Java")</f>
        <v>Java</v>
      </c>
      <c r="G1509" s="4" t="str">
        <f>IFERROR(__xludf.DUMMYFUNCTION("""COMPUTED_VALUE"""),"JavaScript")</f>
        <v>JavaScript</v>
      </c>
      <c r="H1509" s="4" t="str">
        <f>IFERROR(__xludf.DUMMYFUNCTION("""COMPUTED_VALUE"""),"PHP")</f>
        <v>PHP</v>
      </c>
      <c r="I1509" s="4" t="str">
        <f>IFERROR(__xludf.DUMMYFUNCTION("""COMPUTED_VALUE"""),"Swift")</f>
        <v>Swift</v>
      </c>
    </row>
    <row r="1510">
      <c r="A1510" s="3">
        <v>1509.0</v>
      </c>
      <c r="B1510" s="4" t="str">
        <f>IFERROR(__xludf.DUMMYFUNCTION("SPLIT(IMPORTRANGE!B1510:B11509,"";"",0,1)"),"Bash/Shell/PowerShell")</f>
        <v>Bash/Shell/PowerShell</v>
      </c>
      <c r="C1510" s="4" t="str">
        <f>IFERROR(__xludf.DUMMYFUNCTION("""COMPUTED_VALUE"""),"C")</f>
        <v>C</v>
      </c>
      <c r="D1510" s="4" t="str">
        <f>IFERROR(__xludf.DUMMYFUNCTION("""COMPUTED_VALUE"""),"SQL")</f>
        <v>SQL</v>
      </c>
    </row>
    <row r="1511">
      <c r="A1511" s="3">
        <v>1510.0</v>
      </c>
      <c r="B1511" s="4" t="str">
        <f>IFERROR(__xludf.DUMMYFUNCTION("SPLIT(IMPORTRANGE!B1511:B11510,"";"",0,1)"),"Bash/Shell/PowerShell")</f>
        <v>Bash/Shell/PowerShell</v>
      </c>
      <c r="C1511" s="4" t="str">
        <f>IFERROR(__xludf.DUMMYFUNCTION("""COMPUTED_VALUE"""),"Python")</f>
        <v>Python</v>
      </c>
    </row>
    <row r="1512">
      <c r="A1512" s="3">
        <v>1511.0</v>
      </c>
      <c r="B1512" s="4" t="str">
        <f>IFERROR(__xludf.DUMMYFUNCTION("SPLIT(IMPORTRANGE!B1512:B11511,"";"",0,1)"),"Bash/Shell/PowerShell")</f>
        <v>Bash/Shell/PowerShell</v>
      </c>
      <c r="C1512" s="4" t="str">
        <f>IFERROR(__xludf.DUMMYFUNCTION("""COMPUTED_VALUE"""),"HTML/CSS")</f>
        <v>HTML/CSS</v>
      </c>
      <c r="D1512" s="4" t="str">
        <f>IFERROR(__xludf.DUMMYFUNCTION("""COMPUTED_VALUE"""),"Java")</f>
        <v>Java</v>
      </c>
      <c r="E1512" s="4" t="str">
        <f>IFERROR(__xludf.DUMMYFUNCTION("""COMPUTED_VALUE"""),"JavaScript")</f>
        <v>JavaScript</v>
      </c>
      <c r="F1512" s="4" t="str">
        <f>IFERROR(__xludf.DUMMYFUNCTION("""COMPUTED_VALUE"""),"SQL")</f>
        <v>SQL</v>
      </c>
    </row>
    <row r="1513">
      <c r="A1513" s="3">
        <v>1512.0</v>
      </c>
      <c r="B1513" s="4" t="str">
        <f>IFERROR(__xludf.DUMMYFUNCTION("SPLIT(IMPORTRANGE!B1513:B11512,"";"",0,1)"),"C#")</f>
        <v>C#</v>
      </c>
      <c r="C1513" s="4" t="str">
        <f>IFERROR(__xludf.DUMMYFUNCTION("""COMPUTED_VALUE"""),"HTML/CSS")</f>
        <v>HTML/CSS</v>
      </c>
      <c r="D1513" s="4" t="str">
        <f>IFERROR(__xludf.DUMMYFUNCTION("""COMPUTED_VALUE"""),"JavaScript")</f>
        <v>JavaScript</v>
      </c>
      <c r="E1513" s="4" t="str">
        <f>IFERROR(__xludf.DUMMYFUNCTION("""COMPUTED_VALUE"""),"SQL")</f>
        <v>SQL</v>
      </c>
      <c r="F1513" s="4" t="str">
        <f>IFERROR(__xludf.DUMMYFUNCTION("""COMPUTED_VALUE"""),"TypeScript")</f>
        <v>TypeScript</v>
      </c>
    </row>
    <row r="1514">
      <c r="A1514" s="3">
        <v>1513.0</v>
      </c>
      <c r="B1514" s="4" t="str">
        <f>IFERROR(__xludf.DUMMYFUNCTION("SPLIT(IMPORTRANGE!B1514:B11513,"";"",0,1)"),"Bash/Shell/PowerShell")</f>
        <v>Bash/Shell/PowerShell</v>
      </c>
      <c r="C1514" s="4" t="str">
        <f>IFERROR(__xludf.DUMMYFUNCTION("""COMPUTED_VALUE"""),"Elixir")</f>
        <v>Elixir</v>
      </c>
      <c r="D1514" s="4" t="str">
        <f>IFERROR(__xludf.DUMMYFUNCTION("""COMPUTED_VALUE"""),"Erlang")</f>
        <v>Erlang</v>
      </c>
      <c r="E1514" s="4" t="str">
        <f>IFERROR(__xludf.DUMMYFUNCTION("""COMPUTED_VALUE"""),"Go")</f>
        <v>Go</v>
      </c>
      <c r="F1514" s="4" t="str">
        <f>IFERROR(__xludf.DUMMYFUNCTION("""COMPUTED_VALUE"""),"Java")</f>
        <v>Java</v>
      </c>
      <c r="G1514" s="4" t="str">
        <f>IFERROR(__xludf.DUMMYFUNCTION("""COMPUTED_VALUE"""),"JavaScript")</f>
        <v>JavaScript</v>
      </c>
      <c r="H1514" s="4" t="str">
        <f>IFERROR(__xludf.DUMMYFUNCTION("""COMPUTED_VALUE"""),"Python")</f>
        <v>Python</v>
      </c>
      <c r="I1514" s="4" t="str">
        <f>IFERROR(__xludf.DUMMYFUNCTION("""COMPUTED_VALUE"""),"Ruby")</f>
        <v>Ruby</v>
      </c>
      <c r="J1514" s="4" t="str">
        <f>IFERROR(__xludf.DUMMYFUNCTION("""COMPUTED_VALUE"""),"SQL")</f>
        <v>SQL</v>
      </c>
    </row>
    <row r="1515">
      <c r="A1515" s="3">
        <v>1514.0</v>
      </c>
      <c r="B1515" s="4" t="str">
        <f>IFERROR(__xludf.DUMMYFUNCTION("SPLIT(IMPORTRANGE!B1515:B11514,"";"",0,1)"),"Bash/Shell/PowerShell")</f>
        <v>Bash/Shell/PowerShell</v>
      </c>
      <c r="C1515" s="4" t="str">
        <f>IFERROR(__xludf.DUMMYFUNCTION("""COMPUTED_VALUE"""),"Java")</f>
        <v>Java</v>
      </c>
      <c r="D1515" s="4" t="str">
        <f>IFERROR(__xludf.DUMMYFUNCTION("""COMPUTED_VALUE"""),"JavaScript")</f>
        <v>JavaScript</v>
      </c>
      <c r="E1515" s="4" t="str">
        <f>IFERROR(__xludf.DUMMYFUNCTION("""COMPUTED_VALUE"""),"PHP")</f>
        <v>PHP</v>
      </c>
      <c r="F1515" s="4" t="str">
        <f>IFERROR(__xludf.DUMMYFUNCTION("""COMPUTED_VALUE"""),"SQL")</f>
        <v>SQL</v>
      </c>
    </row>
    <row r="1516">
      <c r="A1516" s="3">
        <v>1515.0</v>
      </c>
      <c r="B1516" s="4" t="str">
        <f>IFERROR(__xludf.DUMMYFUNCTION("SPLIT(IMPORTRANGE!B1516:B11515,"";"",0,1)"),"Bash/Shell/PowerShell")</f>
        <v>Bash/Shell/PowerShell</v>
      </c>
      <c r="C1516" s="4" t="str">
        <f>IFERROR(__xludf.DUMMYFUNCTION("""COMPUTED_VALUE"""),"C++")</f>
        <v>C++</v>
      </c>
      <c r="D1516" s="4" t="str">
        <f>IFERROR(__xludf.DUMMYFUNCTION("""COMPUTED_VALUE"""),"HTML/CSS")</f>
        <v>HTML/CSS</v>
      </c>
      <c r="E1516" s="4" t="str">
        <f>IFERROR(__xludf.DUMMYFUNCTION("""COMPUTED_VALUE"""),"JavaScript")</f>
        <v>JavaScript</v>
      </c>
      <c r="F1516" s="4" t="str">
        <f>IFERROR(__xludf.DUMMYFUNCTION("""COMPUTED_VALUE"""),"PHP")</f>
        <v>PHP</v>
      </c>
      <c r="G1516" s="4" t="str">
        <f>IFERROR(__xludf.DUMMYFUNCTION("""COMPUTED_VALUE"""),"Python")</f>
        <v>Python</v>
      </c>
    </row>
    <row r="1517">
      <c r="A1517" s="3">
        <v>1516.0</v>
      </c>
      <c r="B1517" s="4" t="str">
        <f>IFERROR(__xludf.DUMMYFUNCTION("SPLIT(IMPORTRANGE!B1517:B11516,"";"",0,1)"),"C#")</f>
        <v>C#</v>
      </c>
      <c r="C1517" s="4" t="str">
        <f>IFERROR(__xludf.DUMMYFUNCTION("""COMPUTED_VALUE"""),"HTML/CSS")</f>
        <v>HTML/CSS</v>
      </c>
      <c r="D1517" s="4" t="str">
        <f>IFERROR(__xludf.DUMMYFUNCTION("""COMPUTED_VALUE"""),"JavaScript")</f>
        <v>JavaScript</v>
      </c>
      <c r="E1517" s="4" t="str">
        <f>IFERROR(__xludf.DUMMYFUNCTION("""COMPUTED_VALUE"""),"SQL")</f>
        <v>SQL</v>
      </c>
      <c r="F1517" s="4" t="str">
        <f>IFERROR(__xludf.DUMMYFUNCTION("""COMPUTED_VALUE"""),"TypeScript")</f>
        <v>TypeScript</v>
      </c>
    </row>
    <row r="1518">
      <c r="A1518" s="3">
        <v>1517.0</v>
      </c>
      <c r="B1518" s="4" t="str">
        <f>IFERROR(__xludf.DUMMYFUNCTION("SPLIT(IMPORTRANGE!B1518:B11517,"";"",0,1)"),"Assembly")</f>
        <v>Assembly</v>
      </c>
      <c r="C1518" s="4" t="str">
        <f>IFERROR(__xludf.DUMMYFUNCTION("""COMPUTED_VALUE"""),"Bash/Shell/PowerShell")</f>
        <v>Bash/Shell/PowerShell</v>
      </c>
      <c r="D1518" s="4" t="str">
        <f>IFERROR(__xludf.DUMMYFUNCTION("""COMPUTED_VALUE"""),"C++")</f>
        <v>C++</v>
      </c>
      <c r="E1518" s="4" t="str">
        <f>IFERROR(__xludf.DUMMYFUNCTION("""COMPUTED_VALUE"""),"C#")</f>
        <v>C#</v>
      </c>
      <c r="F1518" s="4" t="str">
        <f>IFERROR(__xludf.DUMMYFUNCTION("""COMPUTED_VALUE"""),"HTML/CSS")</f>
        <v>HTML/CSS</v>
      </c>
      <c r="G1518" s="4" t="str">
        <f>IFERROR(__xludf.DUMMYFUNCTION("""COMPUTED_VALUE"""),"JavaScript")</f>
        <v>JavaScript</v>
      </c>
      <c r="H1518" s="4" t="str">
        <f>IFERROR(__xludf.DUMMYFUNCTION("""COMPUTED_VALUE"""),"Python")</f>
        <v>Python</v>
      </c>
      <c r="I1518" s="4" t="str">
        <f>IFERROR(__xludf.DUMMYFUNCTION("""COMPUTED_VALUE"""),"SQL")</f>
        <v>SQL</v>
      </c>
    </row>
    <row r="1519">
      <c r="A1519" s="3">
        <v>1518.0</v>
      </c>
      <c r="B1519" s="4" t="str">
        <f>IFERROR(__xludf.DUMMYFUNCTION("SPLIT(IMPORTRANGE!B1519:B11518,"";"",0,1)"),"Bash/Shell/PowerShell")</f>
        <v>Bash/Shell/PowerShell</v>
      </c>
      <c r="C1519" s="4" t="str">
        <f>IFERROR(__xludf.DUMMYFUNCTION("""COMPUTED_VALUE"""),"Java")</f>
        <v>Java</v>
      </c>
      <c r="D1519" s="4" t="str">
        <f>IFERROR(__xludf.DUMMYFUNCTION("""COMPUTED_VALUE"""),"Ruby")</f>
        <v>Ruby</v>
      </c>
    </row>
    <row r="1520">
      <c r="A1520" s="3">
        <v>1519.0</v>
      </c>
      <c r="B1520" s="4" t="str">
        <f>IFERROR(__xludf.DUMMYFUNCTION("SPLIT(IMPORTRANGE!B1520:B11519,"";"",0,1)"),"C#")</f>
        <v>C#</v>
      </c>
      <c r="C1520" s="4" t="str">
        <f>IFERROR(__xludf.DUMMYFUNCTION("""COMPUTED_VALUE"""),"Go")</f>
        <v>Go</v>
      </c>
      <c r="D1520" s="4" t="str">
        <f>IFERROR(__xludf.DUMMYFUNCTION("""COMPUTED_VALUE"""),"HTML/CSS")</f>
        <v>HTML/CSS</v>
      </c>
      <c r="E1520" s="4" t="str">
        <f>IFERROR(__xludf.DUMMYFUNCTION("""COMPUTED_VALUE"""),"Java")</f>
        <v>Java</v>
      </c>
      <c r="F1520" s="4" t="str">
        <f>IFERROR(__xludf.DUMMYFUNCTION("""COMPUTED_VALUE"""),"Kotlin")</f>
        <v>Kotlin</v>
      </c>
      <c r="G1520" s="4" t="str">
        <f>IFERROR(__xludf.DUMMYFUNCTION("""COMPUTED_VALUE"""),"PHP")</f>
        <v>PHP</v>
      </c>
      <c r="H1520" s="4" t="str">
        <f>IFERROR(__xludf.DUMMYFUNCTION("""COMPUTED_VALUE"""),"Python")</f>
        <v>Python</v>
      </c>
      <c r="I1520" s="4" t="str">
        <f>IFERROR(__xludf.DUMMYFUNCTION("""COMPUTED_VALUE"""),"Rust")</f>
        <v>Rust</v>
      </c>
      <c r="J1520" s="4" t="str">
        <f>IFERROR(__xludf.DUMMYFUNCTION("""COMPUTED_VALUE"""),"Scala")</f>
        <v>Scala</v>
      </c>
      <c r="K1520" s="4" t="str">
        <f>IFERROR(__xludf.DUMMYFUNCTION("""COMPUTED_VALUE"""),"SQL")</f>
        <v>SQL</v>
      </c>
      <c r="L1520" s="4" t="str">
        <f>IFERROR(__xludf.DUMMYFUNCTION("""COMPUTED_VALUE"""),"Swift")</f>
        <v>Swift</v>
      </c>
      <c r="M1520" s="4" t="str">
        <f>IFERROR(__xludf.DUMMYFUNCTION("""COMPUTED_VALUE"""),"TypeScript")</f>
        <v>TypeScript</v>
      </c>
    </row>
    <row r="1521">
      <c r="A1521" s="3">
        <v>1520.0</v>
      </c>
      <c r="B1521" s="4" t="str">
        <f>IFERROR(__xludf.DUMMYFUNCTION("SPLIT(IMPORTRANGE!B1521:B11520,"";"",0,1)"),"Bash/Shell/PowerShell")</f>
        <v>Bash/Shell/PowerShell</v>
      </c>
      <c r="C1521" s="4" t="str">
        <f>IFERROR(__xludf.DUMMYFUNCTION("""COMPUTED_VALUE"""),"HTML/CSS")</f>
        <v>HTML/CSS</v>
      </c>
      <c r="D1521" s="4" t="str">
        <f>IFERROR(__xludf.DUMMYFUNCTION("""COMPUTED_VALUE"""),"Ruby")</f>
        <v>Ruby</v>
      </c>
      <c r="E1521" s="4" t="str">
        <f>IFERROR(__xludf.DUMMYFUNCTION("""COMPUTED_VALUE"""),"SQL")</f>
        <v>SQL</v>
      </c>
    </row>
    <row r="1522">
      <c r="A1522" s="3">
        <v>1521.0</v>
      </c>
      <c r="B1522" s="4" t="str">
        <f>IFERROR(__xludf.DUMMYFUNCTION("SPLIT(IMPORTRANGE!B1522:B11521,"";"",0,1)"),"Assembly")</f>
        <v>Assembly</v>
      </c>
      <c r="C1522" s="4" t="str">
        <f>IFERROR(__xludf.DUMMYFUNCTION("""COMPUTED_VALUE"""),"C")</f>
        <v>C</v>
      </c>
      <c r="D1522" s="4" t="str">
        <f>IFERROR(__xludf.DUMMYFUNCTION("""COMPUTED_VALUE"""),"C#")</f>
        <v>C#</v>
      </c>
      <c r="E1522" s="4" t="str">
        <f>IFERROR(__xludf.DUMMYFUNCTION("""COMPUTED_VALUE"""),"HTML/CSS")</f>
        <v>HTML/CSS</v>
      </c>
      <c r="F1522" s="4" t="str">
        <f>IFERROR(__xludf.DUMMYFUNCTION("""COMPUTED_VALUE"""),"Java")</f>
        <v>Java</v>
      </c>
      <c r="G1522" s="4" t="str">
        <f>IFERROR(__xludf.DUMMYFUNCTION("""COMPUTED_VALUE"""),"JavaScript")</f>
        <v>JavaScript</v>
      </c>
      <c r="H1522" s="4" t="str">
        <f>IFERROR(__xludf.DUMMYFUNCTION("""COMPUTED_VALUE"""),"PHP")</f>
        <v>PHP</v>
      </c>
      <c r="I1522" s="4" t="str">
        <f>IFERROR(__xludf.DUMMYFUNCTION("""COMPUTED_VALUE"""),"Python")</f>
        <v>Python</v>
      </c>
      <c r="J1522" s="4" t="str">
        <f>IFERROR(__xludf.DUMMYFUNCTION("""COMPUTED_VALUE"""),"SQL")</f>
        <v>SQL</v>
      </c>
      <c r="K1522" s="4" t="str">
        <f>IFERROR(__xludf.DUMMYFUNCTION("""COMPUTED_VALUE"""),"VBA")</f>
        <v>VBA</v>
      </c>
    </row>
    <row r="1523">
      <c r="A1523" s="3">
        <v>1522.0</v>
      </c>
      <c r="B1523" s="4" t="str">
        <f>IFERROR(__xludf.DUMMYFUNCTION("SPLIT(IMPORTRANGE!B1523:B11522,"";"",0,1)"),"HTML/CSS")</f>
        <v>HTML/CSS</v>
      </c>
      <c r="C1523" s="4" t="str">
        <f>IFERROR(__xludf.DUMMYFUNCTION("""COMPUTED_VALUE"""),"JavaScript")</f>
        <v>JavaScript</v>
      </c>
    </row>
    <row r="1524">
      <c r="A1524" s="3">
        <v>1523.0</v>
      </c>
      <c r="B1524" s="4" t="str">
        <f>IFERROR(__xludf.DUMMYFUNCTION("SPLIT(IMPORTRANGE!B1524:B11523,"";"",0,1)"),"C#")</f>
        <v>C#</v>
      </c>
      <c r="C1524" s="4" t="str">
        <f>IFERROR(__xludf.DUMMYFUNCTION("""COMPUTED_VALUE"""),"HTML/CSS")</f>
        <v>HTML/CSS</v>
      </c>
      <c r="D1524" s="4" t="str">
        <f>IFERROR(__xludf.DUMMYFUNCTION("""COMPUTED_VALUE"""),"JavaScript")</f>
        <v>JavaScript</v>
      </c>
      <c r="E1524" s="4" t="str">
        <f>IFERROR(__xludf.DUMMYFUNCTION("""COMPUTED_VALUE"""),"PHP")</f>
        <v>PHP</v>
      </c>
      <c r="F1524" s="4" t="str">
        <f>IFERROR(__xludf.DUMMYFUNCTION("""COMPUTED_VALUE"""),"SQL")</f>
        <v>SQL</v>
      </c>
      <c r="G1524" s="4" t="str">
        <f>IFERROR(__xludf.DUMMYFUNCTION("""COMPUTED_VALUE"""),"TypeScript")</f>
        <v>TypeScript</v>
      </c>
    </row>
    <row r="1525">
      <c r="A1525" s="3">
        <v>1524.0</v>
      </c>
      <c r="B1525" s="4" t="str">
        <f>IFERROR(__xludf.DUMMYFUNCTION("SPLIT(IMPORTRANGE!B1525:B11524,"";"",0,1)"),"Bash/Shell/PowerShell")</f>
        <v>Bash/Shell/PowerShell</v>
      </c>
      <c r="C1525" s="4" t="str">
        <f>IFERROR(__xludf.DUMMYFUNCTION("""COMPUTED_VALUE"""),"C#")</f>
        <v>C#</v>
      </c>
      <c r="D1525" s="4" t="str">
        <f>IFERROR(__xludf.DUMMYFUNCTION("""COMPUTED_VALUE"""),"PHP")</f>
        <v>PHP</v>
      </c>
      <c r="E1525" s="4" t="str">
        <f>IFERROR(__xludf.DUMMYFUNCTION("""COMPUTED_VALUE"""),"SQL")</f>
        <v>SQL</v>
      </c>
    </row>
    <row r="1526">
      <c r="A1526" s="3">
        <v>1525.0</v>
      </c>
      <c r="B1526" s="4" t="str">
        <f>IFERROR(__xludf.DUMMYFUNCTION("SPLIT(IMPORTRANGE!B1526:B11525,"";"",0,1)"),"Assembly")</f>
        <v>Assembly</v>
      </c>
      <c r="C1526" s="4" t="str">
        <f>IFERROR(__xludf.DUMMYFUNCTION("""COMPUTED_VALUE"""),"C")</f>
        <v>C</v>
      </c>
      <c r="D1526" s="4" t="str">
        <f>IFERROR(__xludf.DUMMYFUNCTION("""COMPUTED_VALUE"""),"C++")</f>
        <v>C++</v>
      </c>
      <c r="E1526" s="4" t="str">
        <f>IFERROR(__xludf.DUMMYFUNCTION("""COMPUTED_VALUE"""),"C#")</f>
        <v>C#</v>
      </c>
      <c r="F1526" s="4" t="str">
        <f>IFERROR(__xludf.DUMMYFUNCTION("""COMPUTED_VALUE"""),"Other(s):")</f>
        <v>Other(s):</v>
      </c>
    </row>
    <row r="1527">
      <c r="A1527" s="3">
        <v>1526.0</v>
      </c>
      <c r="B1527" s="4" t="str">
        <f>IFERROR(__xludf.DUMMYFUNCTION("SPLIT(IMPORTRANGE!B1527:B11526,"";"",0,1)"),"Bash/Shell/PowerShell")</f>
        <v>Bash/Shell/PowerShell</v>
      </c>
      <c r="C1527" s="4" t="str">
        <f>IFERROR(__xludf.DUMMYFUNCTION("""COMPUTED_VALUE"""),"C")</f>
        <v>C</v>
      </c>
      <c r="D1527" s="4" t="str">
        <f>IFERROR(__xludf.DUMMYFUNCTION("""COMPUTED_VALUE"""),"HTML/CSS")</f>
        <v>HTML/CSS</v>
      </c>
      <c r="E1527" s="4" t="str">
        <f>IFERROR(__xludf.DUMMYFUNCTION("""COMPUTED_VALUE"""),"Java")</f>
        <v>Java</v>
      </c>
      <c r="F1527" s="4" t="str">
        <f>IFERROR(__xludf.DUMMYFUNCTION("""COMPUTED_VALUE"""),"JavaScript")</f>
        <v>JavaScript</v>
      </c>
      <c r="G1527" s="4" t="str">
        <f>IFERROR(__xludf.DUMMYFUNCTION("""COMPUTED_VALUE"""),"Python")</f>
        <v>Python</v>
      </c>
      <c r="H1527" s="4" t="str">
        <f>IFERROR(__xludf.DUMMYFUNCTION("""COMPUTED_VALUE"""),"SQL")</f>
        <v>SQL</v>
      </c>
    </row>
    <row r="1528">
      <c r="A1528" s="3">
        <v>1527.0</v>
      </c>
      <c r="B1528" s="4" t="str">
        <f>IFERROR(__xludf.DUMMYFUNCTION("SPLIT(IMPORTRANGE!B1528:B11527,"";"",0,1)"),"HTML/CSS")</f>
        <v>HTML/CSS</v>
      </c>
      <c r="C1528" s="4" t="str">
        <f>IFERROR(__xludf.DUMMYFUNCTION("""COMPUTED_VALUE"""),"JavaScript")</f>
        <v>JavaScript</v>
      </c>
      <c r="D1528" s="4" t="str">
        <f>IFERROR(__xludf.DUMMYFUNCTION("""COMPUTED_VALUE"""),"PHP")</f>
        <v>PHP</v>
      </c>
      <c r="E1528" s="4" t="str">
        <f>IFERROR(__xludf.DUMMYFUNCTION("""COMPUTED_VALUE"""),"SQL")</f>
        <v>SQL</v>
      </c>
    </row>
    <row r="1529">
      <c r="A1529" s="3">
        <v>1528.0</v>
      </c>
      <c r="B1529" s="4" t="str">
        <f>IFERROR(__xludf.DUMMYFUNCTION("SPLIT(IMPORTRANGE!B1529:B11528,"";"",0,1)"),"Assembly")</f>
        <v>Assembly</v>
      </c>
      <c r="C1529" s="4" t="str">
        <f>IFERROR(__xludf.DUMMYFUNCTION("""COMPUTED_VALUE"""),"Bash/Shell/PowerShell")</f>
        <v>Bash/Shell/PowerShell</v>
      </c>
      <c r="D1529" s="4" t="str">
        <f>IFERROR(__xludf.DUMMYFUNCTION("""COMPUTED_VALUE"""),"C")</f>
        <v>C</v>
      </c>
      <c r="E1529" s="4" t="str">
        <f>IFERROR(__xludf.DUMMYFUNCTION("""COMPUTED_VALUE"""),"C++")</f>
        <v>C++</v>
      </c>
      <c r="F1529" s="4" t="str">
        <f>IFERROR(__xludf.DUMMYFUNCTION("""COMPUTED_VALUE"""),"Python")</f>
        <v>Python</v>
      </c>
    </row>
    <row r="1530">
      <c r="A1530" s="3">
        <v>1529.0</v>
      </c>
      <c r="B1530" s="4" t="str">
        <f>IFERROR(__xludf.DUMMYFUNCTION("SPLIT(IMPORTRANGE!B1530:B11529,"";"",0,1)"),"Bash/Shell/PowerShell")</f>
        <v>Bash/Shell/PowerShell</v>
      </c>
      <c r="C1530" s="4" t="str">
        <f>IFERROR(__xludf.DUMMYFUNCTION("""COMPUTED_VALUE"""),"C#")</f>
        <v>C#</v>
      </c>
      <c r="D1530" s="4" t="str">
        <f>IFERROR(__xludf.DUMMYFUNCTION("""COMPUTED_VALUE"""),"HTML/CSS")</f>
        <v>HTML/CSS</v>
      </c>
      <c r="E1530" s="4" t="str">
        <f>IFERROR(__xludf.DUMMYFUNCTION("""COMPUTED_VALUE"""),"JavaScript")</f>
        <v>JavaScript</v>
      </c>
      <c r="F1530" s="4" t="str">
        <f>IFERROR(__xludf.DUMMYFUNCTION("""COMPUTED_VALUE"""),"SQL")</f>
        <v>SQL</v>
      </c>
      <c r="G1530" s="4" t="str">
        <f>IFERROR(__xludf.DUMMYFUNCTION("""COMPUTED_VALUE"""),"TypeScript")</f>
        <v>TypeScript</v>
      </c>
    </row>
    <row r="1531">
      <c r="A1531" s="3">
        <v>1530.0</v>
      </c>
      <c r="B1531" s="4" t="str">
        <f>IFERROR(__xludf.DUMMYFUNCTION("SPLIT(IMPORTRANGE!B1531:B11530,"";"",0,1)"),"C#")</f>
        <v>C#</v>
      </c>
      <c r="C1531" s="4" t="str">
        <f>IFERROR(__xludf.DUMMYFUNCTION("""COMPUTED_VALUE"""),"HTML/CSS")</f>
        <v>HTML/CSS</v>
      </c>
      <c r="D1531" s="4" t="str">
        <f>IFERROR(__xludf.DUMMYFUNCTION("""COMPUTED_VALUE"""),"Java")</f>
        <v>Java</v>
      </c>
      <c r="E1531" s="4" t="str">
        <f>IFERROR(__xludf.DUMMYFUNCTION("""COMPUTED_VALUE"""),"JavaScript")</f>
        <v>JavaScript</v>
      </c>
      <c r="F1531" s="4" t="str">
        <f>IFERROR(__xludf.DUMMYFUNCTION("""COMPUTED_VALUE"""),"Objective-C")</f>
        <v>Objective-C</v>
      </c>
      <c r="G1531" s="4" t="str">
        <f>IFERROR(__xludf.DUMMYFUNCTION("""COMPUTED_VALUE"""),"Python")</f>
        <v>Python</v>
      </c>
      <c r="H1531" s="4" t="str">
        <f>IFERROR(__xludf.DUMMYFUNCTION("""COMPUTED_VALUE"""),"SQL")</f>
        <v>SQL</v>
      </c>
      <c r="I1531" s="4" t="str">
        <f>IFERROR(__xludf.DUMMYFUNCTION("""COMPUTED_VALUE"""),"Other(s):")</f>
        <v>Other(s):</v>
      </c>
    </row>
    <row r="1532">
      <c r="A1532" s="3">
        <v>1531.0</v>
      </c>
      <c r="B1532" s="4" t="str">
        <f>IFERROR(__xludf.DUMMYFUNCTION("SPLIT(IMPORTRANGE!B1532:B11531,"";"",0,1)"),"Dart")</f>
        <v>Dart</v>
      </c>
      <c r="C1532" s="4" t="str">
        <f>IFERROR(__xludf.DUMMYFUNCTION("""COMPUTED_VALUE"""),"HTML/CSS")</f>
        <v>HTML/CSS</v>
      </c>
      <c r="D1532" s="4" t="str">
        <f>IFERROR(__xludf.DUMMYFUNCTION("""COMPUTED_VALUE"""),"JavaScript")</f>
        <v>JavaScript</v>
      </c>
      <c r="E1532" s="4" t="str">
        <f>IFERROR(__xludf.DUMMYFUNCTION("""COMPUTED_VALUE"""),"Python")</f>
        <v>Python</v>
      </c>
      <c r="F1532" s="4" t="str">
        <f>IFERROR(__xludf.DUMMYFUNCTION("""COMPUTED_VALUE"""),"TypeScript")</f>
        <v>TypeScript</v>
      </c>
    </row>
    <row r="1533">
      <c r="A1533" s="3">
        <v>1532.0</v>
      </c>
      <c r="B1533" s="4" t="str">
        <f>IFERROR(__xludf.DUMMYFUNCTION("SPLIT(IMPORTRANGE!B1533:B11532,"";"",0,1)"),"Bash/Shell/PowerShell")</f>
        <v>Bash/Shell/PowerShell</v>
      </c>
      <c r="C1533" s="4" t="str">
        <f>IFERROR(__xludf.DUMMYFUNCTION("""COMPUTED_VALUE"""),"C")</f>
        <v>C</v>
      </c>
      <c r="D1533" s="4" t="str">
        <f>IFERROR(__xludf.DUMMYFUNCTION("""COMPUTED_VALUE"""),"C++")</f>
        <v>C++</v>
      </c>
      <c r="E1533" s="4" t="str">
        <f>IFERROR(__xludf.DUMMYFUNCTION("""COMPUTED_VALUE"""),"Java")</f>
        <v>Java</v>
      </c>
    </row>
    <row r="1534">
      <c r="A1534" s="3">
        <v>1533.0</v>
      </c>
      <c r="B1534" s="4" t="str">
        <f>IFERROR(__xludf.DUMMYFUNCTION("SPLIT(IMPORTRANGE!B1534:B11533,"";"",0,1)"),"Java")</f>
        <v>Java</v>
      </c>
      <c r="C1534" s="4" t="str">
        <f>IFERROR(__xludf.DUMMYFUNCTION("""COMPUTED_VALUE"""),"SQL")</f>
        <v>SQL</v>
      </c>
    </row>
    <row r="1535">
      <c r="A1535" s="3">
        <v>1534.0</v>
      </c>
      <c r="B1535" s="4" t="str">
        <f>IFERROR(__xludf.DUMMYFUNCTION("SPLIT(IMPORTRANGE!B1535:B11534,"";"",0,1)"),"HTML/CSS")</f>
        <v>HTML/CSS</v>
      </c>
      <c r="C1535" s="4" t="str">
        <f>IFERROR(__xludf.DUMMYFUNCTION("""COMPUTED_VALUE"""),"JavaScript")</f>
        <v>JavaScript</v>
      </c>
      <c r="D1535" s="4" t="str">
        <f>IFERROR(__xludf.DUMMYFUNCTION("""COMPUTED_VALUE"""),"PHP")</f>
        <v>PHP</v>
      </c>
      <c r="E1535" s="4" t="str">
        <f>IFERROR(__xludf.DUMMYFUNCTION("""COMPUTED_VALUE"""),"Python")</f>
        <v>Python</v>
      </c>
    </row>
    <row r="1536">
      <c r="A1536" s="3">
        <v>1535.0</v>
      </c>
      <c r="B1536" s="4" t="str">
        <f>IFERROR(__xludf.DUMMYFUNCTION("SPLIT(IMPORTRANGE!B1536:B11535,"";"",0,1)"),"Bash/Shell/PowerShell")</f>
        <v>Bash/Shell/PowerShell</v>
      </c>
      <c r="C1536" s="4" t="str">
        <f>IFERROR(__xludf.DUMMYFUNCTION("""COMPUTED_VALUE"""),"C#")</f>
        <v>C#</v>
      </c>
      <c r="D1536" s="4" t="str">
        <f>IFERROR(__xludf.DUMMYFUNCTION("""COMPUTED_VALUE"""),"HTML/CSS")</f>
        <v>HTML/CSS</v>
      </c>
      <c r="E1536" s="4" t="str">
        <f>IFERROR(__xludf.DUMMYFUNCTION("""COMPUTED_VALUE"""),"Java")</f>
        <v>Java</v>
      </c>
      <c r="F1536" s="4" t="str">
        <f>IFERROR(__xludf.DUMMYFUNCTION("""COMPUTED_VALUE"""),"JavaScript")</f>
        <v>JavaScript</v>
      </c>
      <c r="G1536" s="4" t="str">
        <f>IFERROR(__xludf.DUMMYFUNCTION("""COMPUTED_VALUE"""),"SQL")</f>
        <v>SQL</v>
      </c>
    </row>
    <row r="1537">
      <c r="A1537" s="3">
        <v>1536.0</v>
      </c>
      <c r="B1537" s="4" t="str">
        <f>IFERROR(__xludf.DUMMYFUNCTION("SPLIT(IMPORTRANGE!B1537:B11536,"";"",0,1)"),"Assembly")</f>
        <v>Assembly</v>
      </c>
      <c r="C1537" s="4" t="str">
        <f>IFERROR(__xludf.DUMMYFUNCTION("""COMPUTED_VALUE"""),"Bash/Shell/PowerShell")</f>
        <v>Bash/Shell/PowerShell</v>
      </c>
      <c r="D1537" s="4" t="str">
        <f>IFERROR(__xludf.DUMMYFUNCTION("""COMPUTED_VALUE"""),"C")</f>
        <v>C</v>
      </c>
      <c r="E1537" s="4" t="str">
        <f>IFERROR(__xludf.DUMMYFUNCTION("""COMPUTED_VALUE"""),"C++")</f>
        <v>C++</v>
      </c>
      <c r="F1537" s="4" t="str">
        <f>IFERROR(__xludf.DUMMYFUNCTION("""COMPUTED_VALUE"""),"Go")</f>
        <v>Go</v>
      </c>
      <c r="G1537" s="4" t="str">
        <f>IFERROR(__xludf.DUMMYFUNCTION("""COMPUTED_VALUE"""),"HTML/CSS")</f>
        <v>HTML/CSS</v>
      </c>
      <c r="H1537" s="4" t="str">
        <f>IFERROR(__xludf.DUMMYFUNCTION("""COMPUTED_VALUE"""),"Java")</f>
        <v>Java</v>
      </c>
      <c r="I1537" s="4" t="str">
        <f>IFERROR(__xludf.DUMMYFUNCTION("""COMPUTED_VALUE"""),"JavaScript")</f>
        <v>JavaScript</v>
      </c>
      <c r="J1537" s="4" t="str">
        <f>IFERROR(__xludf.DUMMYFUNCTION("""COMPUTED_VALUE"""),"PHP")</f>
        <v>PHP</v>
      </c>
      <c r="K1537" s="4" t="str">
        <f>IFERROR(__xludf.DUMMYFUNCTION("""COMPUTED_VALUE"""),"Python")</f>
        <v>Python</v>
      </c>
      <c r="L1537" s="4" t="str">
        <f>IFERROR(__xludf.DUMMYFUNCTION("""COMPUTED_VALUE"""),"Rust")</f>
        <v>Rust</v>
      </c>
      <c r="M1537" s="4" t="str">
        <f>IFERROR(__xludf.DUMMYFUNCTION("""COMPUTED_VALUE"""),"SQL")</f>
        <v>SQL</v>
      </c>
    </row>
    <row r="1538">
      <c r="A1538" s="3">
        <v>1537.0</v>
      </c>
      <c r="B1538" s="4" t="str">
        <f>IFERROR(__xludf.DUMMYFUNCTION("SPLIT(IMPORTRANGE!B1538:B11537,"";"",0,1)"),"HTML/CSS")</f>
        <v>HTML/CSS</v>
      </c>
      <c r="C1538" s="4" t="str">
        <f>IFERROR(__xludf.DUMMYFUNCTION("""COMPUTED_VALUE"""),"JavaScript")</f>
        <v>JavaScript</v>
      </c>
      <c r="D1538" s="4" t="str">
        <f>IFERROR(__xludf.DUMMYFUNCTION("""COMPUTED_VALUE"""),"PHP")</f>
        <v>PHP</v>
      </c>
      <c r="E1538" s="4" t="str">
        <f>IFERROR(__xludf.DUMMYFUNCTION("""COMPUTED_VALUE"""),"Ruby")</f>
        <v>Ruby</v>
      </c>
    </row>
    <row r="1539">
      <c r="A1539" s="3">
        <v>1538.0</v>
      </c>
      <c r="B1539" s="4" t="str">
        <f>IFERROR(__xludf.DUMMYFUNCTION("SPLIT(IMPORTRANGE!B1539:B11538,"";"",0,1)"),"Bash/Shell/PowerShell")</f>
        <v>Bash/Shell/PowerShell</v>
      </c>
      <c r="C1539" s="4" t="str">
        <f>IFERROR(__xludf.DUMMYFUNCTION("""COMPUTED_VALUE"""),"C++")</f>
        <v>C++</v>
      </c>
      <c r="D1539" s="4" t="str">
        <f>IFERROR(__xludf.DUMMYFUNCTION("""COMPUTED_VALUE"""),"Java")</f>
        <v>Java</v>
      </c>
      <c r="E1539" s="4" t="str">
        <f>IFERROR(__xludf.DUMMYFUNCTION("""COMPUTED_VALUE"""),"Python")</f>
        <v>Python</v>
      </c>
      <c r="F1539" s="4" t="str">
        <f>IFERROR(__xludf.DUMMYFUNCTION("""COMPUTED_VALUE"""),"Scala")</f>
        <v>Scala</v>
      </c>
      <c r="G1539" s="4" t="str">
        <f>IFERROR(__xludf.DUMMYFUNCTION("""COMPUTED_VALUE"""),"SQL")</f>
        <v>SQL</v>
      </c>
      <c r="H1539" s="4" t="str">
        <f>IFERROR(__xludf.DUMMYFUNCTION("""COMPUTED_VALUE"""),"TypeScript")</f>
        <v>TypeScript</v>
      </c>
    </row>
    <row r="1540">
      <c r="A1540" s="3">
        <v>1539.0</v>
      </c>
      <c r="B1540" s="4" t="str">
        <f>IFERROR(__xludf.DUMMYFUNCTION("SPLIT(IMPORTRANGE!B1540:B11539,"";"",0,1)"),"C++")</f>
        <v>C++</v>
      </c>
      <c r="C1540" s="4" t="str">
        <f>IFERROR(__xludf.DUMMYFUNCTION("""COMPUTED_VALUE"""),"HTML/CSS")</f>
        <v>HTML/CSS</v>
      </c>
      <c r="D1540" s="4" t="str">
        <f>IFERROR(__xludf.DUMMYFUNCTION("""COMPUTED_VALUE"""),"JavaScript")</f>
        <v>JavaScript</v>
      </c>
      <c r="E1540" s="4" t="str">
        <f>IFERROR(__xludf.DUMMYFUNCTION("""COMPUTED_VALUE"""),"SQL")</f>
        <v>SQL</v>
      </c>
    </row>
    <row r="1541">
      <c r="A1541" s="3">
        <v>1540.0</v>
      </c>
      <c r="B1541" s="4" t="str">
        <f>IFERROR(__xludf.DUMMYFUNCTION("SPLIT(IMPORTRANGE!B1541:B11540,"";"",0,1)"),"C#")</f>
        <v>C#</v>
      </c>
      <c r="C1541" s="4" t="str">
        <f>IFERROR(__xludf.DUMMYFUNCTION("""COMPUTED_VALUE"""),"HTML/CSS")</f>
        <v>HTML/CSS</v>
      </c>
      <c r="D1541" s="4" t="str">
        <f>IFERROR(__xludf.DUMMYFUNCTION("""COMPUTED_VALUE"""),"JavaScript")</f>
        <v>JavaScript</v>
      </c>
      <c r="E1541" s="4" t="str">
        <f>IFERROR(__xludf.DUMMYFUNCTION("""COMPUTED_VALUE"""),"SQL")</f>
        <v>SQL</v>
      </c>
      <c r="F1541" s="4" t="str">
        <f>IFERROR(__xludf.DUMMYFUNCTION("""COMPUTED_VALUE"""),"VBA")</f>
        <v>VBA</v>
      </c>
    </row>
    <row r="1542">
      <c r="A1542" s="3">
        <v>1541.0</v>
      </c>
      <c r="B1542" s="4" t="str">
        <f>IFERROR(__xludf.DUMMYFUNCTION("SPLIT(IMPORTRANGE!B1542:B11541,"";"",0,1)"),"HTML/CSS")</f>
        <v>HTML/CSS</v>
      </c>
      <c r="C1542" s="4" t="str">
        <f>IFERROR(__xludf.DUMMYFUNCTION("""COMPUTED_VALUE"""),"JavaScript")</f>
        <v>JavaScript</v>
      </c>
      <c r="D1542" s="4" t="str">
        <f>IFERROR(__xludf.DUMMYFUNCTION("""COMPUTED_VALUE"""),"PHP")</f>
        <v>PHP</v>
      </c>
      <c r="E1542" s="4" t="str">
        <f>IFERROR(__xludf.DUMMYFUNCTION("""COMPUTED_VALUE"""),"Python")</f>
        <v>Python</v>
      </c>
      <c r="F1542" s="4" t="str">
        <f>IFERROR(__xludf.DUMMYFUNCTION("""COMPUTED_VALUE"""),"SQL")</f>
        <v>SQL</v>
      </c>
    </row>
    <row r="1543">
      <c r="A1543" s="3">
        <v>1542.0</v>
      </c>
      <c r="B1543" s="4" t="str">
        <f>IFERROR(__xludf.DUMMYFUNCTION("SPLIT(IMPORTRANGE!B1543:B11542,"";"",0,1)"),"Bash/Shell/PowerShell")</f>
        <v>Bash/Shell/PowerShell</v>
      </c>
      <c r="C1543" s="4" t="str">
        <f>IFERROR(__xludf.DUMMYFUNCTION("""COMPUTED_VALUE"""),"HTML/CSS")</f>
        <v>HTML/CSS</v>
      </c>
      <c r="D1543" s="4" t="str">
        <f>IFERROR(__xludf.DUMMYFUNCTION("""COMPUTED_VALUE"""),"Java")</f>
        <v>Java</v>
      </c>
      <c r="E1543" s="4" t="str">
        <f>IFERROR(__xludf.DUMMYFUNCTION("""COMPUTED_VALUE"""),"SQL")</f>
        <v>SQL</v>
      </c>
    </row>
    <row r="1544">
      <c r="A1544" s="3">
        <v>1543.0</v>
      </c>
      <c r="B1544" s="4" t="str">
        <f>IFERROR(__xludf.DUMMYFUNCTION("SPLIT(IMPORTRANGE!B1544:B11543,"";"",0,1)"),"Bash/Shell/PowerShell")</f>
        <v>Bash/Shell/PowerShell</v>
      </c>
      <c r="C1544" s="4" t="str">
        <f>IFERROR(__xludf.DUMMYFUNCTION("""COMPUTED_VALUE"""),"C++")</f>
        <v>C++</v>
      </c>
      <c r="D1544" s="4" t="str">
        <f>IFERROR(__xludf.DUMMYFUNCTION("""COMPUTED_VALUE"""),"Python")</f>
        <v>Python</v>
      </c>
      <c r="E1544" s="4" t="str">
        <f>IFERROR(__xludf.DUMMYFUNCTION("""COMPUTED_VALUE"""),"Scala")</f>
        <v>Scala</v>
      </c>
    </row>
    <row r="1545">
      <c r="A1545" s="3">
        <v>1544.0</v>
      </c>
      <c r="B1545" s="4" t="str">
        <f>IFERROR(__xludf.DUMMYFUNCTION("SPLIT(IMPORTRANGE!B1545:B11544,"";"",0,1)"),"C")</f>
        <v>C</v>
      </c>
      <c r="C1545" s="4" t="str">
        <f>IFERROR(__xludf.DUMMYFUNCTION("""COMPUTED_VALUE"""),"HTML/CSS")</f>
        <v>HTML/CSS</v>
      </c>
      <c r="D1545" s="4" t="str">
        <f>IFERROR(__xludf.DUMMYFUNCTION("""COMPUTED_VALUE"""),"JavaScript")</f>
        <v>JavaScript</v>
      </c>
      <c r="E1545" s="4" t="str">
        <f>IFERROR(__xludf.DUMMYFUNCTION("""COMPUTED_VALUE"""),"PHP")</f>
        <v>PHP</v>
      </c>
      <c r="F1545" s="4" t="str">
        <f>IFERROR(__xludf.DUMMYFUNCTION("""COMPUTED_VALUE"""),"R")</f>
        <v>R</v>
      </c>
      <c r="G1545" s="4" t="str">
        <f>IFERROR(__xludf.DUMMYFUNCTION("""COMPUTED_VALUE"""),"SQL")</f>
        <v>SQL</v>
      </c>
      <c r="H1545" s="4" t="str">
        <f>IFERROR(__xludf.DUMMYFUNCTION("""COMPUTED_VALUE"""),"VBA")</f>
        <v>VBA</v>
      </c>
    </row>
    <row r="1546">
      <c r="A1546" s="3">
        <v>1545.0</v>
      </c>
      <c r="B1546" s="4" t="str">
        <f>IFERROR(__xludf.DUMMYFUNCTION("SPLIT(IMPORTRANGE!B1546:B11545,"";"",0,1)"),"C#")</f>
        <v>C#</v>
      </c>
    </row>
    <row r="1547">
      <c r="A1547" s="3">
        <v>1546.0</v>
      </c>
      <c r="B1547" s="4" t="str">
        <f>IFERROR(__xludf.DUMMYFUNCTION("SPLIT(IMPORTRANGE!B1547:B11546,"";"",0,1)"),"Assembly")</f>
        <v>Assembly</v>
      </c>
      <c r="C1547" s="4" t="str">
        <f>IFERROR(__xludf.DUMMYFUNCTION("""COMPUTED_VALUE"""),"C")</f>
        <v>C</v>
      </c>
      <c r="D1547" s="4" t="str">
        <f>IFERROR(__xludf.DUMMYFUNCTION("""COMPUTED_VALUE"""),"C++")</f>
        <v>C++</v>
      </c>
      <c r="E1547" s="4" t="str">
        <f>IFERROR(__xludf.DUMMYFUNCTION("""COMPUTED_VALUE"""),"HTML/CSS")</f>
        <v>HTML/CSS</v>
      </c>
      <c r="F1547" s="4" t="str">
        <f>IFERROR(__xludf.DUMMYFUNCTION("""COMPUTED_VALUE"""),"Java")</f>
        <v>Java</v>
      </c>
      <c r="G1547" s="4" t="str">
        <f>IFERROR(__xludf.DUMMYFUNCTION("""COMPUTED_VALUE"""),"JavaScript")</f>
        <v>JavaScript</v>
      </c>
      <c r="H1547" s="4" t="str">
        <f>IFERROR(__xludf.DUMMYFUNCTION("""COMPUTED_VALUE"""),"Kotlin")</f>
        <v>Kotlin</v>
      </c>
      <c r="I1547" s="4" t="str">
        <f>IFERROR(__xludf.DUMMYFUNCTION("""COMPUTED_VALUE"""),"PHP")</f>
        <v>PHP</v>
      </c>
      <c r="J1547" s="4" t="str">
        <f>IFERROR(__xludf.DUMMYFUNCTION("""COMPUTED_VALUE"""),"SQL")</f>
        <v>SQL</v>
      </c>
      <c r="K1547" s="4" t="str">
        <f>IFERROR(__xludf.DUMMYFUNCTION("""COMPUTED_VALUE"""),"TypeScript")</f>
        <v>TypeScript</v>
      </c>
      <c r="L1547" s="4" t="str">
        <f>IFERROR(__xludf.DUMMYFUNCTION("""COMPUTED_VALUE"""),"VBA")</f>
        <v>VBA</v>
      </c>
    </row>
    <row r="1548">
      <c r="A1548" s="3">
        <v>1547.0</v>
      </c>
      <c r="B1548" s="4" t="str">
        <f>IFERROR(__xludf.DUMMYFUNCTION("SPLIT(IMPORTRANGE!B1548:B11547,"";"",0,1)"),"Assembly")</f>
        <v>Assembly</v>
      </c>
      <c r="C1548" s="4" t="str">
        <f>IFERROR(__xludf.DUMMYFUNCTION("""COMPUTED_VALUE"""),"C")</f>
        <v>C</v>
      </c>
      <c r="D1548" s="4" t="str">
        <f>IFERROR(__xludf.DUMMYFUNCTION("""COMPUTED_VALUE"""),"C++")</f>
        <v>C++</v>
      </c>
      <c r="E1548" s="4" t="str">
        <f>IFERROR(__xludf.DUMMYFUNCTION("""COMPUTED_VALUE"""),"C#")</f>
        <v>C#</v>
      </c>
      <c r="F1548" s="4" t="str">
        <f>IFERROR(__xludf.DUMMYFUNCTION("""COMPUTED_VALUE"""),"Python")</f>
        <v>Python</v>
      </c>
      <c r="G1548" s="4" t="str">
        <f>IFERROR(__xludf.DUMMYFUNCTION("""COMPUTED_VALUE"""),"Other(s):")</f>
        <v>Other(s):</v>
      </c>
    </row>
    <row r="1549">
      <c r="A1549" s="3">
        <v>1548.0</v>
      </c>
      <c r="B1549" s="4" t="str">
        <f>IFERROR(__xludf.DUMMYFUNCTION("SPLIT(IMPORTRANGE!B1549:B11548,"";"",0,1)"),"Bash/Shell/PowerShell")</f>
        <v>Bash/Shell/PowerShell</v>
      </c>
      <c r="C1549" s="4" t="str">
        <f>IFERROR(__xludf.DUMMYFUNCTION("""COMPUTED_VALUE"""),"HTML/CSS")</f>
        <v>HTML/CSS</v>
      </c>
      <c r="D1549" s="4" t="str">
        <f>IFERROR(__xludf.DUMMYFUNCTION("""COMPUTED_VALUE"""),"Java")</f>
        <v>Java</v>
      </c>
      <c r="E1549" s="4" t="str">
        <f>IFERROR(__xludf.DUMMYFUNCTION("""COMPUTED_VALUE"""),"JavaScript")</f>
        <v>JavaScript</v>
      </c>
      <c r="F1549" s="4" t="str">
        <f>IFERROR(__xludf.DUMMYFUNCTION("""COMPUTED_VALUE"""),"PHP")</f>
        <v>PHP</v>
      </c>
      <c r="G1549" s="4" t="str">
        <f>IFERROR(__xludf.DUMMYFUNCTION("""COMPUTED_VALUE"""),"Python")</f>
        <v>Python</v>
      </c>
      <c r="H1549" s="4" t="str">
        <f>IFERROR(__xludf.DUMMYFUNCTION("""COMPUTED_VALUE"""),"SQL")</f>
        <v>SQL</v>
      </c>
      <c r="I1549" s="4" t="str">
        <f>IFERROR(__xludf.DUMMYFUNCTION("""COMPUTED_VALUE"""),"VBA")</f>
        <v>VBA</v>
      </c>
    </row>
    <row r="1550">
      <c r="A1550" s="3">
        <v>1549.0</v>
      </c>
      <c r="B1550" s="4" t="str">
        <f>IFERROR(__xludf.DUMMYFUNCTION("SPLIT(IMPORTRANGE!B1550:B11549,"";"",0,1)"),"HTML/CSS")</f>
        <v>HTML/CSS</v>
      </c>
      <c r="C1550" s="4" t="str">
        <f>IFERROR(__xludf.DUMMYFUNCTION("""COMPUTED_VALUE"""),"Java")</f>
        <v>Java</v>
      </c>
      <c r="D1550" s="4" t="str">
        <f>IFERROR(__xludf.DUMMYFUNCTION("""COMPUTED_VALUE"""),"JavaScript")</f>
        <v>JavaScript</v>
      </c>
      <c r="E1550" s="4" t="str">
        <f>IFERROR(__xludf.DUMMYFUNCTION("""COMPUTED_VALUE"""),"Kotlin")</f>
        <v>Kotlin</v>
      </c>
      <c r="F1550" s="4" t="str">
        <f>IFERROR(__xludf.DUMMYFUNCTION("""COMPUTED_VALUE"""),"Python")</f>
        <v>Python</v>
      </c>
      <c r="G1550" s="4" t="str">
        <f>IFERROR(__xludf.DUMMYFUNCTION("""COMPUTED_VALUE"""),"TypeScript")</f>
        <v>TypeScript</v>
      </c>
    </row>
    <row r="1551">
      <c r="A1551" s="3">
        <v>1550.0</v>
      </c>
      <c r="B1551" s="4" t="str">
        <f>IFERROR(__xludf.DUMMYFUNCTION("SPLIT(IMPORTRANGE!B1551:B11550,"";"",0,1)"),"Bash/Shell/PowerShell")</f>
        <v>Bash/Shell/PowerShell</v>
      </c>
      <c r="C1551" s="4" t="str">
        <f>IFERROR(__xludf.DUMMYFUNCTION("""COMPUTED_VALUE"""),"C#")</f>
        <v>C#</v>
      </c>
      <c r="D1551" s="4" t="str">
        <f>IFERROR(__xludf.DUMMYFUNCTION("""COMPUTED_VALUE"""),"HTML/CSS")</f>
        <v>HTML/CSS</v>
      </c>
      <c r="E1551" s="4" t="str">
        <f>IFERROR(__xludf.DUMMYFUNCTION("""COMPUTED_VALUE"""),"Java")</f>
        <v>Java</v>
      </c>
      <c r="F1551" s="4" t="str">
        <f>IFERROR(__xludf.DUMMYFUNCTION("""COMPUTED_VALUE"""),"JavaScript")</f>
        <v>JavaScript</v>
      </c>
      <c r="G1551" s="4" t="str">
        <f>IFERROR(__xludf.DUMMYFUNCTION("""COMPUTED_VALUE"""),"SQL")</f>
        <v>SQL</v>
      </c>
      <c r="H1551" s="4" t="str">
        <f>IFERROR(__xludf.DUMMYFUNCTION("""COMPUTED_VALUE"""),"TypeScript")</f>
        <v>TypeScript</v>
      </c>
    </row>
    <row r="1552">
      <c r="A1552" s="3">
        <v>1551.0</v>
      </c>
      <c r="B1552" s="4" t="str">
        <f>IFERROR(__xludf.DUMMYFUNCTION("SPLIT(IMPORTRANGE!B1552:B11551,"";"",0,1)"),"Java")</f>
        <v>Java</v>
      </c>
      <c r="C1552" s="4" t="str">
        <f>IFERROR(__xludf.DUMMYFUNCTION("""COMPUTED_VALUE"""),"JavaScript")</f>
        <v>JavaScript</v>
      </c>
      <c r="D1552" s="4" t="str">
        <f>IFERROR(__xludf.DUMMYFUNCTION("""COMPUTED_VALUE"""),"PHP")</f>
        <v>PHP</v>
      </c>
      <c r="E1552" s="4" t="str">
        <f>IFERROR(__xludf.DUMMYFUNCTION("""COMPUTED_VALUE"""),"SQL")</f>
        <v>SQL</v>
      </c>
    </row>
    <row r="1553">
      <c r="A1553" s="3">
        <v>1552.0</v>
      </c>
      <c r="B1553" s="4" t="str">
        <f>IFERROR(__xludf.DUMMYFUNCTION("SPLIT(IMPORTRANGE!B1553:B11552,"";"",0,1)"),"Java")</f>
        <v>Java</v>
      </c>
      <c r="C1553" s="4" t="str">
        <f>IFERROR(__xludf.DUMMYFUNCTION("""COMPUTED_VALUE"""),"JavaScript")</f>
        <v>JavaScript</v>
      </c>
      <c r="D1553" s="4" t="str">
        <f>IFERROR(__xludf.DUMMYFUNCTION("""COMPUTED_VALUE"""),"Python")</f>
        <v>Python</v>
      </c>
    </row>
    <row r="1554">
      <c r="A1554" s="3">
        <v>1553.0</v>
      </c>
      <c r="B1554" s="4" t="str">
        <f>IFERROR(__xludf.DUMMYFUNCTION("SPLIT(IMPORTRANGE!B1554:B11553,"";"",0,1)"),"Assembly")</f>
        <v>Assembly</v>
      </c>
      <c r="C1554" s="4" t="str">
        <f>IFERROR(__xludf.DUMMYFUNCTION("""COMPUTED_VALUE"""),"Bash/Shell/PowerShell")</f>
        <v>Bash/Shell/PowerShell</v>
      </c>
      <c r="D1554" s="4" t="str">
        <f>IFERROR(__xludf.DUMMYFUNCTION("""COMPUTED_VALUE"""),"C")</f>
        <v>C</v>
      </c>
      <c r="E1554" s="4" t="str">
        <f>IFERROR(__xludf.DUMMYFUNCTION("""COMPUTED_VALUE"""),"C++")</f>
        <v>C++</v>
      </c>
      <c r="F1554" s="4" t="str">
        <f>IFERROR(__xludf.DUMMYFUNCTION("""COMPUTED_VALUE"""),"HTML/CSS")</f>
        <v>HTML/CSS</v>
      </c>
      <c r="G1554" s="4" t="str">
        <f>IFERROR(__xludf.DUMMYFUNCTION("""COMPUTED_VALUE"""),"Java")</f>
        <v>Java</v>
      </c>
      <c r="H1554" s="4" t="str">
        <f>IFERROR(__xludf.DUMMYFUNCTION("""COMPUTED_VALUE"""),"JavaScript")</f>
        <v>JavaScript</v>
      </c>
      <c r="I1554" s="4" t="str">
        <f>IFERROR(__xludf.DUMMYFUNCTION("""COMPUTED_VALUE"""),"Python")</f>
        <v>Python</v>
      </c>
      <c r="J1554" s="4" t="str">
        <f>IFERROR(__xludf.DUMMYFUNCTION("""COMPUTED_VALUE"""),"SQL")</f>
        <v>SQL</v>
      </c>
    </row>
    <row r="1555">
      <c r="A1555" s="3">
        <v>1554.0</v>
      </c>
      <c r="B1555" s="4" t="str">
        <f>IFERROR(__xludf.DUMMYFUNCTION("SPLIT(IMPORTRANGE!B1555:B11554,"";"",0,1)"),"JavaScript")</f>
        <v>JavaScript</v>
      </c>
    </row>
    <row r="1556">
      <c r="A1556" s="3">
        <v>1555.0</v>
      </c>
      <c r="B1556" s="4" t="str">
        <f>IFERROR(__xludf.DUMMYFUNCTION("SPLIT(IMPORTRANGE!B1556:B11555,"";"",0,1)"),"Java")</f>
        <v>Java</v>
      </c>
    </row>
    <row r="1557">
      <c r="A1557" s="3">
        <v>1556.0</v>
      </c>
      <c r="B1557" s="4" t="str">
        <f>IFERROR(__xludf.DUMMYFUNCTION("SPLIT(IMPORTRANGE!B1557:B11556,"";"",0,1)"),"C++")</f>
        <v>C++</v>
      </c>
      <c r="C1557" s="4" t="str">
        <f>IFERROR(__xludf.DUMMYFUNCTION("""COMPUTED_VALUE"""),"JavaScript")</f>
        <v>JavaScript</v>
      </c>
      <c r="D1557" s="4" t="str">
        <f>IFERROR(__xludf.DUMMYFUNCTION("""COMPUTED_VALUE"""),"Python")</f>
        <v>Python</v>
      </c>
    </row>
    <row r="1558">
      <c r="A1558" s="3">
        <v>1557.0</v>
      </c>
      <c r="B1558" s="4" t="str">
        <f>IFERROR(__xludf.DUMMYFUNCTION("SPLIT(IMPORTRANGE!B1558:B11557,"";"",0,1)"),"Go")</f>
        <v>Go</v>
      </c>
      <c r="C1558" s="4" t="str">
        <f>IFERROR(__xludf.DUMMYFUNCTION("""COMPUTED_VALUE"""),"HTML/CSS")</f>
        <v>HTML/CSS</v>
      </c>
      <c r="D1558" s="4" t="str">
        <f>IFERROR(__xludf.DUMMYFUNCTION("""COMPUTED_VALUE"""),"JavaScript")</f>
        <v>JavaScript</v>
      </c>
      <c r="E1558" s="4" t="str">
        <f>IFERROR(__xludf.DUMMYFUNCTION("""COMPUTED_VALUE"""),"PHP")</f>
        <v>PHP</v>
      </c>
      <c r="F1558" s="4" t="str">
        <f>IFERROR(__xludf.DUMMYFUNCTION("""COMPUTED_VALUE"""),"SQL")</f>
        <v>SQL</v>
      </c>
    </row>
    <row r="1559">
      <c r="A1559" s="3">
        <v>1558.0</v>
      </c>
      <c r="B1559" s="4" t="str">
        <f>IFERROR(__xludf.DUMMYFUNCTION("SPLIT(IMPORTRANGE!B1559:B11558,"";"",0,1)"),"Bash/Shell/PowerShell")</f>
        <v>Bash/Shell/PowerShell</v>
      </c>
      <c r="C1559" s="4" t="str">
        <f>IFERROR(__xludf.DUMMYFUNCTION("""COMPUTED_VALUE"""),"JavaScript")</f>
        <v>JavaScript</v>
      </c>
      <c r="D1559" s="4" t="str">
        <f>IFERROR(__xludf.DUMMYFUNCTION("""COMPUTED_VALUE"""),"Python")</f>
        <v>Python</v>
      </c>
      <c r="E1559" s="4" t="str">
        <f>IFERROR(__xludf.DUMMYFUNCTION("""COMPUTED_VALUE"""),"R")</f>
        <v>R</v>
      </c>
      <c r="F1559" s="4" t="str">
        <f>IFERROR(__xludf.DUMMYFUNCTION("""COMPUTED_VALUE"""),"SQL")</f>
        <v>SQL</v>
      </c>
    </row>
    <row r="1560">
      <c r="A1560" s="3">
        <v>1559.0</v>
      </c>
      <c r="B1560" s="4" t="str">
        <f>IFERROR(__xludf.DUMMYFUNCTION("SPLIT(IMPORTRANGE!B1560:B11559,"";"",0,1)"),"C#")</f>
        <v>C#</v>
      </c>
      <c r="C1560" s="4" t="str">
        <f>IFERROR(__xludf.DUMMYFUNCTION("""COMPUTED_VALUE"""),"HTML/CSS")</f>
        <v>HTML/CSS</v>
      </c>
      <c r="D1560" s="4" t="str">
        <f>IFERROR(__xludf.DUMMYFUNCTION("""COMPUTED_VALUE"""),"Java")</f>
        <v>Java</v>
      </c>
      <c r="E1560" s="4" t="str">
        <f>IFERROR(__xludf.DUMMYFUNCTION("""COMPUTED_VALUE"""),"Python")</f>
        <v>Python</v>
      </c>
    </row>
    <row r="1561">
      <c r="A1561" s="3">
        <v>1560.0</v>
      </c>
      <c r="B1561" s="4" t="str">
        <f>IFERROR(__xludf.DUMMYFUNCTION("SPLIT(IMPORTRANGE!B1561:B11560,"";"",0,1)"),"Bash/Shell/PowerShell")</f>
        <v>Bash/Shell/PowerShell</v>
      </c>
      <c r="C1561" s="4" t="str">
        <f>IFERROR(__xludf.DUMMYFUNCTION("""COMPUTED_VALUE"""),"C")</f>
        <v>C</v>
      </c>
      <c r="D1561" s="4" t="str">
        <f>IFERROR(__xludf.DUMMYFUNCTION("""COMPUTED_VALUE"""),"C++")</f>
        <v>C++</v>
      </c>
      <c r="E1561" s="4" t="str">
        <f>IFERROR(__xludf.DUMMYFUNCTION("""COMPUTED_VALUE"""),"C#")</f>
        <v>C#</v>
      </c>
      <c r="F1561" s="4" t="str">
        <f>IFERROR(__xludf.DUMMYFUNCTION("""COMPUTED_VALUE"""),"Python")</f>
        <v>Python</v>
      </c>
      <c r="G1561" s="4" t="str">
        <f>IFERROR(__xludf.DUMMYFUNCTION("""COMPUTED_VALUE"""),"Swift")</f>
        <v>Swift</v>
      </c>
    </row>
    <row r="1562">
      <c r="A1562" s="3">
        <v>1561.0</v>
      </c>
      <c r="B1562" s="4" t="str">
        <f>IFERROR(__xludf.DUMMYFUNCTION("SPLIT(IMPORTRANGE!B1562:B11561,"";"",0,1)"),"HTML/CSS")</f>
        <v>HTML/CSS</v>
      </c>
      <c r="C1562" s="4" t="str">
        <f>IFERROR(__xludf.DUMMYFUNCTION("""COMPUTED_VALUE"""),"Java")</f>
        <v>Java</v>
      </c>
      <c r="D1562" s="4" t="str">
        <f>IFERROR(__xludf.DUMMYFUNCTION("""COMPUTED_VALUE"""),"JavaScript")</f>
        <v>JavaScript</v>
      </c>
      <c r="E1562" s="4" t="str">
        <f>IFERROR(__xludf.DUMMYFUNCTION("""COMPUTED_VALUE"""),"PHP")</f>
        <v>PHP</v>
      </c>
      <c r="F1562" s="4" t="str">
        <f>IFERROR(__xludf.DUMMYFUNCTION("""COMPUTED_VALUE"""),"Python")</f>
        <v>Python</v>
      </c>
      <c r="G1562" s="4" t="str">
        <f>IFERROR(__xludf.DUMMYFUNCTION("""COMPUTED_VALUE"""),"SQL")</f>
        <v>SQL</v>
      </c>
    </row>
    <row r="1563">
      <c r="A1563" s="3">
        <v>1562.0</v>
      </c>
      <c r="B1563" s="4" t="str">
        <f>IFERROR(__xludf.DUMMYFUNCTION("SPLIT(IMPORTRANGE!B1563:B11562,"";"",0,1)"),"C#")</f>
        <v>C#</v>
      </c>
      <c r="C1563" s="4" t="str">
        <f>IFERROR(__xludf.DUMMYFUNCTION("""COMPUTED_VALUE"""),"JavaScript")</f>
        <v>JavaScript</v>
      </c>
      <c r="D1563" s="4" t="str">
        <f>IFERROR(__xludf.DUMMYFUNCTION("""COMPUTED_VALUE"""),"SQL")</f>
        <v>SQL</v>
      </c>
    </row>
    <row r="1564">
      <c r="A1564" s="3">
        <v>1563.0</v>
      </c>
      <c r="B1564" s="4" t="str">
        <f>IFERROR(__xludf.DUMMYFUNCTION("SPLIT(IMPORTRANGE!B1564:B11563,"";"",0,1)"),"Bash/Shell/PowerShell")</f>
        <v>Bash/Shell/PowerShell</v>
      </c>
      <c r="C1564" s="4" t="str">
        <f>IFERROR(__xludf.DUMMYFUNCTION("""COMPUTED_VALUE"""),"C")</f>
        <v>C</v>
      </c>
      <c r="D1564" s="4" t="str">
        <f>IFERROR(__xludf.DUMMYFUNCTION("""COMPUTED_VALUE"""),"C++")</f>
        <v>C++</v>
      </c>
      <c r="E1564" s="4" t="str">
        <f>IFERROR(__xludf.DUMMYFUNCTION("""COMPUTED_VALUE"""),"C#")</f>
        <v>C#</v>
      </c>
      <c r="F1564" s="4" t="str">
        <f>IFERROR(__xludf.DUMMYFUNCTION("""COMPUTED_VALUE"""),"HTML/CSS")</f>
        <v>HTML/CSS</v>
      </c>
      <c r="G1564" s="4" t="str">
        <f>IFERROR(__xludf.DUMMYFUNCTION("""COMPUTED_VALUE"""),"Java")</f>
        <v>Java</v>
      </c>
      <c r="H1564" s="4" t="str">
        <f>IFERROR(__xludf.DUMMYFUNCTION("""COMPUTED_VALUE"""),"JavaScript")</f>
        <v>JavaScript</v>
      </c>
      <c r="I1564" s="4" t="str">
        <f>IFERROR(__xludf.DUMMYFUNCTION("""COMPUTED_VALUE"""),"PHP")</f>
        <v>PHP</v>
      </c>
      <c r="J1564" s="4" t="str">
        <f>IFERROR(__xludf.DUMMYFUNCTION("""COMPUTED_VALUE"""),"Python")</f>
        <v>Python</v>
      </c>
      <c r="K1564" s="4" t="str">
        <f>IFERROR(__xludf.DUMMYFUNCTION("""COMPUTED_VALUE"""),"Swift")</f>
        <v>Swift</v>
      </c>
      <c r="L1564" s="4" t="str">
        <f>IFERROR(__xludf.DUMMYFUNCTION("""COMPUTED_VALUE"""),"TypeScript")</f>
        <v>TypeScript</v>
      </c>
    </row>
    <row r="1565">
      <c r="A1565" s="3">
        <v>1564.0</v>
      </c>
      <c r="B1565" s="4" t="str">
        <f>IFERROR(__xludf.DUMMYFUNCTION("SPLIT(IMPORTRANGE!B1565:B11564,"";"",0,1)"),"Bash/Shell/PowerShell")</f>
        <v>Bash/Shell/PowerShell</v>
      </c>
      <c r="C1565" s="4" t="str">
        <f>IFERROR(__xludf.DUMMYFUNCTION("""COMPUTED_VALUE"""),"HTML/CSS")</f>
        <v>HTML/CSS</v>
      </c>
      <c r="D1565" s="4" t="str">
        <f>IFERROR(__xludf.DUMMYFUNCTION("""COMPUTED_VALUE"""),"Python")</f>
        <v>Python</v>
      </c>
      <c r="E1565" s="4" t="str">
        <f>IFERROR(__xludf.DUMMYFUNCTION("""COMPUTED_VALUE"""),"R")</f>
        <v>R</v>
      </c>
      <c r="F1565" s="4" t="str">
        <f>IFERROR(__xludf.DUMMYFUNCTION("""COMPUTED_VALUE"""),"SQL")</f>
        <v>SQL</v>
      </c>
    </row>
    <row r="1566">
      <c r="A1566" s="3">
        <v>1565.0</v>
      </c>
      <c r="B1566" s="4" t="str">
        <f>IFERROR(__xludf.DUMMYFUNCTION("SPLIT(IMPORTRANGE!B1566:B11565,"";"",0,1)"),"HTML/CSS")</f>
        <v>HTML/CSS</v>
      </c>
      <c r="C1566" s="4" t="str">
        <f>IFERROR(__xludf.DUMMYFUNCTION("""COMPUTED_VALUE"""),"Java")</f>
        <v>Java</v>
      </c>
      <c r="D1566" s="4" t="str">
        <f>IFERROR(__xludf.DUMMYFUNCTION("""COMPUTED_VALUE"""),"JavaScript")</f>
        <v>JavaScript</v>
      </c>
      <c r="E1566" s="4" t="str">
        <f>IFERROR(__xludf.DUMMYFUNCTION("""COMPUTED_VALUE"""),"PHP")</f>
        <v>PHP</v>
      </c>
      <c r="F1566" s="4" t="str">
        <f>IFERROR(__xludf.DUMMYFUNCTION("""COMPUTED_VALUE"""),"SQL")</f>
        <v>SQL</v>
      </c>
    </row>
    <row r="1567">
      <c r="A1567" s="3">
        <v>1566.0</v>
      </c>
      <c r="B1567" s="4" t="str">
        <f>IFERROR(__xludf.DUMMYFUNCTION("SPLIT(IMPORTRANGE!B1567:B11566,"";"",0,1)"),"HTML/CSS")</f>
        <v>HTML/CSS</v>
      </c>
      <c r="C1567" s="4" t="str">
        <f>IFERROR(__xludf.DUMMYFUNCTION("""COMPUTED_VALUE"""),"Java")</f>
        <v>Java</v>
      </c>
      <c r="D1567" s="4" t="str">
        <f>IFERROR(__xludf.DUMMYFUNCTION("""COMPUTED_VALUE"""),"JavaScript")</f>
        <v>JavaScript</v>
      </c>
      <c r="E1567" s="4" t="str">
        <f>IFERROR(__xludf.DUMMYFUNCTION("""COMPUTED_VALUE"""),"SQL")</f>
        <v>SQL</v>
      </c>
      <c r="F1567" s="4" t="str">
        <f>IFERROR(__xludf.DUMMYFUNCTION("""COMPUTED_VALUE"""),"TypeScript")</f>
        <v>TypeScript</v>
      </c>
    </row>
    <row r="1568">
      <c r="A1568" s="3">
        <v>1567.0</v>
      </c>
      <c r="B1568" s="4" t="str">
        <f>IFERROR(__xludf.DUMMYFUNCTION("SPLIT(IMPORTRANGE!B1568:B11567,"";"",0,1)"),"Bash/Shell/PowerShell")</f>
        <v>Bash/Shell/PowerShell</v>
      </c>
      <c r="C1568" s="4" t="str">
        <f>IFERROR(__xludf.DUMMYFUNCTION("""COMPUTED_VALUE"""),"HTML/CSS")</f>
        <v>HTML/CSS</v>
      </c>
      <c r="D1568" s="4" t="str">
        <f>IFERROR(__xludf.DUMMYFUNCTION("""COMPUTED_VALUE"""),"Java")</f>
        <v>Java</v>
      </c>
      <c r="E1568" s="4" t="str">
        <f>IFERROR(__xludf.DUMMYFUNCTION("""COMPUTED_VALUE"""),"JavaScript")</f>
        <v>JavaScript</v>
      </c>
      <c r="F1568" s="4" t="str">
        <f>IFERROR(__xludf.DUMMYFUNCTION("""COMPUTED_VALUE"""),"Kotlin")</f>
        <v>Kotlin</v>
      </c>
      <c r="G1568" s="4" t="str">
        <f>IFERROR(__xludf.DUMMYFUNCTION("""COMPUTED_VALUE"""),"Python")</f>
        <v>Python</v>
      </c>
      <c r="H1568" s="4" t="str">
        <f>IFERROR(__xludf.DUMMYFUNCTION("""COMPUTED_VALUE"""),"Scala")</f>
        <v>Scala</v>
      </c>
      <c r="I1568" s="4" t="str">
        <f>IFERROR(__xludf.DUMMYFUNCTION("""COMPUTED_VALUE"""),"SQL")</f>
        <v>SQL</v>
      </c>
    </row>
    <row r="1569">
      <c r="A1569" s="3">
        <v>1568.0</v>
      </c>
      <c r="B1569" s="4" t="str">
        <f>IFERROR(__xludf.DUMMYFUNCTION("SPLIT(IMPORTRANGE!B1569:B11568,"";"",0,1)"),"C++")</f>
        <v>C++</v>
      </c>
      <c r="C1569" s="4" t="str">
        <f>IFERROR(__xludf.DUMMYFUNCTION("""COMPUTED_VALUE"""),"C#")</f>
        <v>C#</v>
      </c>
      <c r="D1569" s="4" t="str">
        <f>IFERROR(__xludf.DUMMYFUNCTION("""COMPUTED_VALUE"""),"HTML/CSS")</f>
        <v>HTML/CSS</v>
      </c>
      <c r="E1569" s="4" t="str">
        <f>IFERROR(__xludf.DUMMYFUNCTION("""COMPUTED_VALUE"""),"Java")</f>
        <v>Java</v>
      </c>
      <c r="F1569" s="4" t="str">
        <f>IFERROR(__xludf.DUMMYFUNCTION("""COMPUTED_VALUE"""),"JavaScript")</f>
        <v>JavaScript</v>
      </c>
      <c r="G1569" s="4" t="str">
        <f>IFERROR(__xludf.DUMMYFUNCTION("""COMPUTED_VALUE"""),"SQL")</f>
        <v>SQL</v>
      </c>
    </row>
    <row r="1570">
      <c r="A1570" s="3">
        <v>1569.0</v>
      </c>
      <c r="B1570" s="4" t="str">
        <f>IFERROR(__xludf.DUMMYFUNCTION("SPLIT(IMPORTRANGE!B1570:B11569,"";"",0,1)"),"Bash/Shell/PowerShell")</f>
        <v>Bash/Shell/PowerShell</v>
      </c>
      <c r="C1570" s="4" t="str">
        <f>IFERROR(__xludf.DUMMYFUNCTION("""COMPUTED_VALUE"""),"HTML/CSS")</f>
        <v>HTML/CSS</v>
      </c>
      <c r="D1570" s="4" t="str">
        <f>IFERROR(__xludf.DUMMYFUNCTION("""COMPUTED_VALUE"""),"JavaScript")</f>
        <v>JavaScript</v>
      </c>
      <c r="E1570" s="4" t="str">
        <f>IFERROR(__xludf.DUMMYFUNCTION("""COMPUTED_VALUE"""),"SQL")</f>
        <v>SQL</v>
      </c>
      <c r="F1570" s="4" t="str">
        <f>IFERROR(__xludf.DUMMYFUNCTION("""COMPUTED_VALUE"""),"Other(s):")</f>
        <v>Other(s):</v>
      </c>
    </row>
    <row r="1571">
      <c r="A1571" s="3">
        <v>1570.0</v>
      </c>
      <c r="B1571" s="4" t="str">
        <f>IFERROR(__xludf.DUMMYFUNCTION("SPLIT(IMPORTRANGE!B1571:B11570,"";"",0,1)"),"Bash/Shell/PowerShell")</f>
        <v>Bash/Shell/PowerShell</v>
      </c>
      <c r="C1571" s="4" t="str">
        <f>IFERROR(__xludf.DUMMYFUNCTION("""COMPUTED_VALUE"""),"HTML/CSS")</f>
        <v>HTML/CSS</v>
      </c>
      <c r="D1571" s="4" t="str">
        <f>IFERROR(__xludf.DUMMYFUNCTION("""COMPUTED_VALUE"""),"Java")</f>
        <v>Java</v>
      </c>
      <c r="E1571" s="4" t="str">
        <f>IFERROR(__xludf.DUMMYFUNCTION("""COMPUTED_VALUE"""),"JavaScript")</f>
        <v>JavaScript</v>
      </c>
      <c r="F1571" s="4" t="str">
        <f>IFERROR(__xludf.DUMMYFUNCTION("""COMPUTED_VALUE"""),"PHP")</f>
        <v>PHP</v>
      </c>
      <c r="G1571" s="4" t="str">
        <f>IFERROR(__xludf.DUMMYFUNCTION("""COMPUTED_VALUE"""),"SQL")</f>
        <v>SQL</v>
      </c>
    </row>
    <row r="1572">
      <c r="A1572" s="3">
        <v>1571.0</v>
      </c>
      <c r="B1572" s="4" t="str">
        <f>IFERROR(__xludf.DUMMYFUNCTION("SPLIT(IMPORTRANGE!B1572:B11571,"";"",0,1)"),"Bash/Shell/PowerShell")</f>
        <v>Bash/Shell/PowerShell</v>
      </c>
      <c r="C1572" s="4" t="str">
        <f>IFERROR(__xludf.DUMMYFUNCTION("""COMPUTED_VALUE"""),"HTML/CSS")</f>
        <v>HTML/CSS</v>
      </c>
      <c r="D1572" s="4" t="str">
        <f>IFERROR(__xludf.DUMMYFUNCTION("""COMPUTED_VALUE"""),"Java")</f>
        <v>Java</v>
      </c>
      <c r="E1572" s="4" t="str">
        <f>IFERROR(__xludf.DUMMYFUNCTION("""COMPUTED_VALUE"""),"JavaScript")</f>
        <v>JavaScript</v>
      </c>
      <c r="F1572" s="4" t="str">
        <f>IFERROR(__xludf.DUMMYFUNCTION("""COMPUTED_VALUE"""),"SQL")</f>
        <v>SQL</v>
      </c>
      <c r="G1572" s="4" t="str">
        <f>IFERROR(__xludf.DUMMYFUNCTION("""COMPUTED_VALUE"""),"TypeScript")</f>
        <v>TypeScript</v>
      </c>
    </row>
    <row r="1573">
      <c r="A1573" s="3">
        <v>1572.0</v>
      </c>
      <c r="B1573" s="4" t="str">
        <f>IFERROR(__xludf.DUMMYFUNCTION("SPLIT(IMPORTRANGE!B1573:B11572,"";"",0,1)"),"C#")</f>
        <v>C#</v>
      </c>
      <c r="C1573" s="4" t="str">
        <f>IFERROR(__xludf.DUMMYFUNCTION("""COMPUTED_VALUE"""),"SQL")</f>
        <v>SQL</v>
      </c>
    </row>
    <row r="1574">
      <c r="A1574" s="3">
        <v>1573.0</v>
      </c>
      <c r="B1574" s="4" t="str">
        <f>IFERROR(__xludf.DUMMYFUNCTION("SPLIT(IMPORTRANGE!B1574:B11573,"";"",0,1)"),"Bash/Shell/PowerShell")</f>
        <v>Bash/Shell/PowerShell</v>
      </c>
      <c r="C1574" s="4" t="str">
        <f>IFERROR(__xludf.DUMMYFUNCTION("""COMPUTED_VALUE"""),"C")</f>
        <v>C</v>
      </c>
      <c r="D1574" s="4" t="str">
        <f>IFERROR(__xludf.DUMMYFUNCTION("""COMPUTED_VALUE"""),"C++")</f>
        <v>C++</v>
      </c>
      <c r="E1574" s="4" t="str">
        <f>IFERROR(__xludf.DUMMYFUNCTION("""COMPUTED_VALUE"""),"Java")</f>
        <v>Java</v>
      </c>
      <c r="F1574" s="4" t="str">
        <f>IFERROR(__xludf.DUMMYFUNCTION("""COMPUTED_VALUE"""),"Kotlin")</f>
        <v>Kotlin</v>
      </c>
      <c r="G1574" s="4" t="str">
        <f>IFERROR(__xludf.DUMMYFUNCTION("""COMPUTED_VALUE"""),"Python")</f>
        <v>Python</v>
      </c>
      <c r="H1574" s="4" t="str">
        <f>IFERROR(__xludf.DUMMYFUNCTION("""COMPUTED_VALUE"""),"Other(s):")</f>
        <v>Other(s):</v>
      </c>
    </row>
    <row r="1575">
      <c r="A1575" s="3">
        <v>1574.0</v>
      </c>
      <c r="B1575" s="4" t="str">
        <f>IFERROR(__xludf.DUMMYFUNCTION("SPLIT(IMPORTRANGE!B1575:B11574,"";"",0,1)"),"C++")</f>
        <v>C++</v>
      </c>
      <c r="C1575" s="4" t="str">
        <f>IFERROR(__xludf.DUMMYFUNCTION("""COMPUTED_VALUE"""),"HTML/CSS")</f>
        <v>HTML/CSS</v>
      </c>
      <c r="D1575" s="4" t="str">
        <f>IFERROR(__xludf.DUMMYFUNCTION("""COMPUTED_VALUE"""),"JavaScript")</f>
        <v>JavaScript</v>
      </c>
      <c r="E1575" s="4" t="str">
        <f>IFERROR(__xludf.DUMMYFUNCTION("""COMPUTED_VALUE"""),"Python")</f>
        <v>Python</v>
      </c>
    </row>
    <row r="1576">
      <c r="A1576" s="3">
        <v>1575.0</v>
      </c>
      <c r="B1576" s="4" t="str">
        <f>IFERROR(__xludf.DUMMYFUNCTION("SPLIT(IMPORTRANGE!B1576:B11575,"";"",0,1)"),"HTML/CSS")</f>
        <v>HTML/CSS</v>
      </c>
      <c r="C1576" s="4" t="str">
        <f>IFERROR(__xludf.DUMMYFUNCTION("""COMPUTED_VALUE"""),"JavaScript")</f>
        <v>JavaScript</v>
      </c>
      <c r="D1576" s="4" t="str">
        <f>IFERROR(__xludf.DUMMYFUNCTION("""COMPUTED_VALUE"""),"PHP")</f>
        <v>PHP</v>
      </c>
      <c r="E1576" s="4" t="str">
        <f>IFERROR(__xludf.DUMMYFUNCTION("""COMPUTED_VALUE"""),"Scala")</f>
        <v>Scala</v>
      </c>
      <c r="F1576" s="4" t="str">
        <f>IFERROR(__xludf.DUMMYFUNCTION("""COMPUTED_VALUE"""),"SQL")</f>
        <v>SQL</v>
      </c>
    </row>
    <row r="1577">
      <c r="A1577" s="3">
        <v>1576.0</v>
      </c>
      <c r="B1577" s="4" t="str">
        <f>IFERROR(__xludf.DUMMYFUNCTION("SPLIT(IMPORTRANGE!B1577:B11576,"";"",0,1)"),"Bash/Shell/PowerShell")</f>
        <v>Bash/Shell/PowerShell</v>
      </c>
      <c r="C1577" s="4" t="str">
        <f>IFERROR(__xludf.DUMMYFUNCTION("""COMPUTED_VALUE"""),"C#")</f>
        <v>C#</v>
      </c>
      <c r="D1577" s="4" t="str">
        <f>IFERROR(__xludf.DUMMYFUNCTION("""COMPUTED_VALUE"""),"HTML/CSS")</f>
        <v>HTML/CSS</v>
      </c>
      <c r="E1577" s="4" t="str">
        <f>IFERROR(__xludf.DUMMYFUNCTION("""COMPUTED_VALUE"""),"JavaScript")</f>
        <v>JavaScript</v>
      </c>
      <c r="F1577" s="4" t="str">
        <f>IFERROR(__xludf.DUMMYFUNCTION("""COMPUTED_VALUE"""),"PHP")</f>
        <v>PHP</v>
      </c>
      <c r="G1577" s="4" t="str">
        <f>IFERROR(__xludf.DUMMYFUNCTION("""COMPUTED_VALUE"""),"Python")</f>
        <v>Python</v>
      </c>
      <c r="H1577" s="4" t="str">
        <f>IFERROR(__xludf.DUMMYFUNCTION("""COMPUTED_VALUE"""),"SQL")</f>
        <v>SQL</v>
      </c>
    </row>
    <row r="1578">
      <c r="A1578" s="3">
        <v>1577.0</v>
      </c>
      <c r="B1578" s="4" t="str">
        <f>IFERROR(__xludf.DUMMYFUNCTION("SPLIT(IMPORTRANGE!B1578:B11577,"";"",0,1)"),"C")</f>
        <v>C</v>
      </c>
      <c r="C1578" s="4" t="str">
        <f>IFERROR(__xludf.DUMMYFUNCTION("""COMPUTED_VALUE"""),"C++")</f>
        <v>C++</v>
      </c>
      <c r="D1578" s="4" t="str">
        <f>IFERROR(__xludf.DUMMYFUNCTION("""COMPUTED_VALUE"""),"C#")</f>
        <v>C#</v>
      </c>
      <c r="E1578" s="4" t="str">
        <f>IFERROR(__xludf.DUMMYFUNCTION("""COMPUTED_VALUE"""),"HTML/CSS")</f>
        <v>HTML/CSS</v>
      </c>
      <c r="F1578" s="4" t="str">
        <f>IFERROR(__xludf.DUMMYFUNCTION("""COMPUTED_VALUE"""),"Java")</f>
        <v>Java</v>
      </c>
      <c r="G1578" s="4" t="str">
        <f>IFERROR(__xludf.DUMMYFUNCTION("""COMPUTED_VALUE"""),"JavaScript")</f>
        <v>JavaScript</v>
      </c>
      <c r="H1578" s="4" t="str">
        <f>IFERROR(__xludf.DUMMYFUNCTION("""COMPUTED_VALUE"""),"Kotlin")</f>
        <v>Kotlin</v>
      </c>
      <c r="I1578" s="4" t="str">
        <f>IFERROR(__xludf.DUMMYFUNCTION("""COMPUTED_VALUE"""),"Rust")</f>
        <v>Rust</v>
      </c>
      <c r="J1578" s="4" t="str">
        <f>IFERROR(__xludf.DUMMYFUNCTION("""COMPUTED_VALUE"""),"SQL")</f>
        <v>SQL</v>
      </c>
      <c r="K1578" s="4" t="str">
        <f>IFERROR(__xludf.DUMMYFUNCTION("""COMPUTED_VALUE"""),"Swift")</f>
        <v>Swift</v>
      </c>
      <c r="L1578" s="4" t="str">
        <f>IFERROR(__xludf.DUMMYFUNCTION("""COMPUTED_VALUE"""),"TypeScript")</f>
        <v>TypeScript</v>
      </c>
    </row>
    <row r="1579">
      <c r="A1579" s="3">
        <v>1578.0</v>
      </c>
      <c r="B1579" s="4" t="str">
        <f>IFERROR(__xludf.DUMMYFUNCTION("SPLIT(IMPORTRANGE!B1579:B11578,"";"",0,1)"),"HTML/CSS")</f>
        <v>HTML/CSS</v>
      </c>
      <c r="C1579" s="4" t="str">
        <f>IFERROR(__xludf.DUMMYFUNCTION("""COMPUTED_VALUE"""),"JavaScript")</f>
        <v>JavaScript</v>
      </c>
      <c r="D1579" s="4" t="str">
        <f>IFERROR(__xludf.DUMMYFUNCTION("""COMPUTED_VALUE"""),"PHP")</f>
        <v>PHP</v>
      </c>
      <c r="E1579" s="4" t="str">
        <f>IFERROR(__xludf.DUMMYFUNCTION("""COMPUTED_VALUE"""),"SQL")</f>
        <v>SQL</v>
      </c>
    </row>
    <row r="1580">
      <c r="A1580" s="3">
        <v>1579.0</v>
      </c>
      <c r="B1580" s="4" t="str">
        <f>IFERROR(__xludf.DUMMYFUNCTION("SPLIT(IMPORTRANGE!B1580:B11579,"";"",0,1)"),"C#")</f>
        <v>C#</v>
      </c>
      <c r="C1580" s="4" t="str">
        <f>IFERROR(__xludf.DUMMYFUNCTION("""COMPUTED_VALUE"""),"HTML/CSS")</f>
        <v>HTML/CSS</v>
      </c>
      <c r="D1580" s="4" t="str">
        <f>IFERROR(__xludf.DUMMYFUNCTION("""COMPUTED_VALUE"""),"JavaScript")</f>
        <v>JavaScript</v>
      </c>
      <c r="E1580" s="4" t="str">
        <f>IFERROR(__xludf.DUMMYFUNCTION("""COMPUTED_VALUE"""),"TypeScript")</f>
        <v>TypeScript</v>
      </c>
    </row>
    <row r="1581">
      <c r="A1581" s="3">
        <v>1580.0</v>
      </c>
      <c r="B1581" s="4" t="str">
        <f>IFERROR(__xludf.DUMMYFUNCTION("SPLIT(IMPORTRANGE!B1581:B11580,"";"",0,1)"),"Bash/Shell/PowerShell")</f>
        <v>Bash/Shell/PowerShell</v>
      </c>
      <c r="C1581" s="4" t="str">
        <f>IFERROR(__xludf.DUMMYFUNCTION("""COMPUTED_VALUE"""),"C#")</f>
        <v>C#</v>
      </c>
      <c r="D1581" s="4" t="str">
        <f>IFERROR(__xludf.DUMMYFUNCTION("""COMPUTED_VALUE"""),"Go")</f>
        <v>Go</v>
      </c>
      <c r="E1581" s="4" t="str">
        <f>IFERROR(__xludf.DUMMYFUNCTION("""COMPUTED_VALUE"""),"HTML/CSS")</f>
        <v>HTML/CSS</v>
      </c>
      <c r="F1581" s="4" t="str">
        <f>IFERROR(__xludf.DUMMYFUNCTION("""COMPUTED_VALUE"""),"JavaScript")</f>
        <v>JavaScript</v>
      </c>
      <c r="G1581" s="4" t="str">
        <f>IFERROR(__xludf.DUMMYFUNCTION("""COMPUTED_VALUE"""),"Python")</f>
        <v>Python</v>
      </c>
      <c r="H1581" s="4" t="str">
        <f>IFERROR(__xludf.DUMMYFUNCTION("""COMPUTED_VALUE"""),"R")</f>
        <v>R</v>
      </c>
    </row>
    <row r="1582">
      <c r="A1582" s="3">
        <v>1581.0</v>
      </c>
      <c r="B1582" s="4" t="str">
        <f>IFERROR(__xludf.DUMMYFUNCTION("SPLIT(IMPORTRANGE!B1582:B11581,"";"",0,1)"),"HTML/CSS")</f>
        <v>HTML/CSS</v>
      </c>
      <c r="C1582" s="4" t="str">
        <f>IFERROR(__xludf.DUMMYFUNCTION("""COMPUTED_VALUE"""),"JavaScript")</f>
        <v>JavaScript</v>
      </c>
      <c r="D1582" s="4" t="str">
        <f>IFERROR(__xludf.DUMMYFUNCTION("""COMPUTED_VALUE"""),"Python")</f>
        <v>Python</v>
      </c>
      <c r="E1582" s="4" t="str">
        <f>IFERROR(__xludf.DUMMYFUNCTION("""COMPUTED_VALUE"""),"Other(s):")</f>
        <v>Other(s):</v>
      </c>
    </row>
    <row r="1583">
      <c r="A1583" s="3">
        <v>1582.0</v>
      </c>
      <c r="B1583" s="4" t="str">
        <f>IFERROR(__xludf.DUMMYFUNCTION("SPLIT(IMPORTRANGE!B1583:B11582,"";"",0,1)"),"Bash/Shell/PowerShell")</f>
        <v>Bash/Shell/PowerShell</v>
      </c>
      <c r="C1583" s="4" t="str">
        <f>IFERROR(__xludf.DUMMYFUNCTION("""COMPUTED_VALUE"""),"C")</f>
        <v>C</v>
      </c>
      <c r="D1583" s="4" t="str">
        <f>IFERROR(__xludf.DUMMYFUNCTION("""COMPUTED_VALUE"""),"C++")</f>
        <v>C++</v>
      </c>
      <c r="E1583" s="4" t="str">
        <f>IFERROR(__xludf.DUMMYFUNCTION("""COMPUTED_VALUE"""),"Python")</f>
        <v>Python</v>
      </c>
    </row>
    <row r="1584">
      <c r="A1584" s="3">
        <v>1583.0</v>
      </c>
      <c r="B1584" s="4" t="str">
        <f>IFERROR(__xludf.DUMMYFUNCTION("SPLIT(IMPORTRANGE!B1584:B11583,"";"",0,1)"),"C++")</f>
        <v>C++</v>
      </c>
      <c r="C1584" s="4" t="str">
        <f>IFERROR(__xludf.DUMMYFUNCTION("""COMPUTED_VALUE"""),"Python")</f>
        <v>Python</v>
      </c>
    </row>
    <row r="1585">
      <c r="A1585" s="3">
        <v>1584.0</v>
      </c>
      <c r="B1585" s="4" t="str">
        <f>IFERROR(__xludf.DUMMYFUNCTION("SPLIT(IMPORTRANGE!B1585:B11584,"";"",0,1)"),"HTML/CSS")</f>
        <v>HTML/CSS</v>
      </c>
      <c r="C1585" s="4" t="str">
        <f>IFERROR(__xludf.DUMMYFUNCTION("""COMPUTED_VALUE"""),"Java")</f>
        <v>Java</v>
      </c>
      <c r="D1585" s="4" t="str">
        <f>IFERROR(__xludf.DUMMYFUNCTION("""COMPUTED_VALUE"""),"JavaScript")</f>
        <v>JavaScript</v>
      </c>
      <c r="E1585" s="4" t="str">
        <f>IFERROR(__xludf.DUMMYFUNCTION("""COMPUTED_VALUE"""),"TypeScript")</f>
        <v>TypeScript</v>
      </c>
      <c r="F1585" s="4" t="str">
        <f>IFERROR(__xludf.DUMMYFUNCTION("""COMPUTED_VALUE"""),"Other(s):")</f>
        <v>Other(s):</v>
      </c>
    </row>
    <row r="1586">
      <c r="A1586" s="3">
        <v>1585.0</v>
      </c>
      <c r="B1586" s="4" t="str">
        <f>IFERROR(__xludf.DUMMYFUNCTION("SPLIT(IMPORTRANGE!B1586:B11585,"";"",0,1)"),"HTML/CSS")</f>
        <v>HTML/CSS</v>
      </c>
      <c r="C1586" s="4" t="str">
        <f>IFERROR(__xludf.DUMMYFUNCTION("""COMPUTED_VALUE"""),"JavaScript")</f>
        <v>JavaScript</v>
      </c>
      <c r="D1586" s="4" t="str">
        <f>IFERROR(__xludf.DUMMYFUNCTION("""COMPUTED_VALUE"""),"PHP")</f>
        <v>PHP</v>
      </c>
      <c r="E1586" s="4" t="str">
        <f>IFERROR(__xludf.DUMMYFUNCTION("""COMPUTED_VALUE"""),"Ruby")</f>
        <v>Ruby</v>
      </c>
      <c r="F1586" s="4" t="str">
        <f>IFERROR(__xludf.DUMMYFUNCTION("""COMPUTED_VALUE"""),"SQL")</f>
        <v>SQL</v>
      </c>
      <c r="G1586" s="4" t="str">
        <f>IFERROR(__xludf.DUMMYFUNCTION("""COMPUTED_VALUE"""),"TypeScript")</f>
        <v>TypeScript</v>
      </c>
      <c r="H1586" s="4" t="str">
        <f>IFERROR(__xludf.DUMMYFUNCTION("""COMPUTED_VALUE"""),"Other(s):")</f>
        <v>Other(s):</v>
      </c>
    </row>
    <row r="1587">
      <c r="A1587" s="3">
        <v>1586.0</v>
      </c>
      <c r="B1587" s="4" t="str">
        <f>IFERROR(__xludf.DUMMYFUNCTION("SPLIT(IMPORTRANGE!B1587:B11586,"";"",0,1)"),"Bash/Shell/PowerShell")</f>
        <v>Bash/Shell/PowerShell</v>
      </c>
      <c r="C1587" s="4" t="str">
        <f>IFERROR(__xludf.DUMMYFUNCTION("""COMPUTED_VALUE"""),"Go")</f>
        <v>Go</v>
      </c>
      <c r="D1587" s="4" t="str">
        <f>IFERROR(__xludf.DUMMYFUNCTION("""COMPUTED_VALUE"""),"Java")</f>
        <v>Java</v>
      </c>
      <c r="E1587" s="4" t="str">
        <f>IFERROR(__xludf.DUMMYFUNCTION("""COMPUTED_VALUE"""),"Kotlin")</f>
        <v>Kotlin</v>
      </c>
      <c r="F1587" s="4" t="str">
        <f>IFERROR(__xludf.DUMMYFUNCTION("""COMPUTED_VALUE"""),"SQL")</f>
        <v>SQL</v>
      </c>
    </row>
    <row r="1588">
      <c r="A1588" s="3">
        <v>1587.0</v>
      </c>
      <c r="B1588" s="4" t="str">
        <f>IFERROR(__xludf.DUMMYFUNCTION("SPLIT(IMPORTRANGE!B1588:B11587,"";"",0,1)"),"Java")</f>
        <v>Java</v>
      </c>
      <c r="C1588" s="4" t="str">
        <f>IFERROR(__xludf.DUMMYFUNCTION("""COMPUTED_VALUE"""),"JavaScript")</f>
        <v>JavaScript</v>
      </c>
      <c r="D1588" s="4" t="str">
        <f>IFERROR(__xludf.DUMMYFUNCTION("""COMPUTED_VALUE"""),"TypeScript")</f>
        <v>TypeScript</v>
      </c>
    </row>
    <row r="1589">
      <c r="A1589" s="3">
        <v>1588.0</v>
      </c>
      <c r="B1589" s="4" t="str">
        <f>IFERROR(__xludf.DUMMYFUNCTION("SPLIT(IMPORTRANGE!B1589:B11588,"";"",0,1)"),"C#")</f>
        <v>C#</v>
      </c>
      <c r="C1589" s="4" t="str">
        <f>IFERROR(__xludf.DUMMYFUNCTION("""COMPUTED_VALUE"""),"Java")</f>
        <v>Java</v>
      </c>
    </row>
    <row r="1590">
      <c r="A1590" s="3">
        <v>1589.0</v>
      </c>
      <c r="B1590" s="4" t="str">
        <f>IFERROR(__xludf.DUMMYFUNCTION("SPLIT(IMPORTRANGE!B1590:B11589,"";"",0,1)"),"Assembly")</f>
        <v>Assembly</v>
      </c>
      <c r="C1590" s="4" t="str">
        <f>IFERROR(__xludf.DUMMYFUNCTION("""COMPUTED_VALUE"""),"C++")</f>
        <v>C++</v>
      </c>
      <c r="D1590" s="4" t="str">
        <f>IFERROR(__xludf.DUMMYFUNCTION("""COMPUTED_VALUE"""),"HTML/CSS")</f>
        <v>HTML/CSS</v>
      </c>
      <c r="E1590" s="4" t="str">
        <f>IFERROR(__xludf.DUMMYFUNCTION("""COMPUTED_VALUE"""),"JavaScript")</f>
        <v>JavaScript</v>
      </c>
      <c r="F1590" s="4" t="str">
        <f>IFERROR(__xludf.DUMMYFUNCTION("""COMPUTED_VALUE"""),"PHP")</f>
        <v>PHP</v>
      </c>
      <c r="G1590" s="4" t="str">
        <f>IFERROR(__xludf.DUMMYFUNCTION("""COMPUTED_VALUE"""),"Python")</f>
        <v>Python</v>
      </c>
      <c r="H1590" s="4" t="str">
        <f>IFERROR(__xludf.DUMMYFUNCTION("""COMPUTED_VALUE"""),"SQL")</f>
        <v>SQL</v>
      </c>
    </row>
    <row r="1591">
      <c r="A1591" s="3">
        <v>1590.0</v>
      </c>
      <c r="B1591" s="4" t="str">
        <f>IFERROR(__xludf.DUMMYFUNCTION("SPLIT(IMPORTRANGE!B1591:B11590,"";"",0,1)"),"Bash/Shell/PowerShell")</f>
        <v>Bash/Shell/PowerShell</v>
      </c>
      <c r="C1591" s="4" t="str">
        <f>IFERROR(__xludf.DUMMYFUNCTION("""COMPUTED_VALUE"""),"C++")</f>
        <v>C++</v>
      </c>
      <c r="D1591" s="4" t="str">
        <f>IFERROR(__xludf.DUMMYFUNCTION("""COMPUTED_VALUE"""),"C#")</f>
        <v>C#</v>
      </c>
      <c r="E1591" s="4" t="str">
        <f>IFERROR(__xludf.DUMMYFUNCTION("""COMPUTED_VALUE"""),"HTML/CSS")</f>
        <v>HTML/CSS</v>
      </c>
      <c r="F1591" s="4" t="str">
        <f>IFERROR(__xludf.DUMMYFUNCTION("""COMPUTED_VALUE"""),"JavaScript")</f>
        <v>JavaScript</v>
      </c>
      <c r="G1591" s="4" t="str">
        <f>IFERROR(__xludf.DUMMYFUNCTION("""COMPUTED_VALUE"""),"Python")</f>
        <v>Python</v>
      </c>
      <c r="H1591" s="4" t="str">
        <f>IFERROR(__xludf.DUMMYFUNCTION("""COMPUTED_VALUE"""),"SQL")</f>
        <v>SQL</v>
      </c>
    </row>
    <row r="1592">
      <c r="A1592" s="3">
        <v>1591.0</v>
      </c>
      <c r="B1592" s="4" t="str">
        <f>IFERROR(__xludf.DUMMYFUNCTION("SPLIT(IMPORTRANGE!B1592:B11591,"";"",0,1)"),"Bash/Shell/PowerShell")</f>
        <v>Bash/Shell/PowerShell</v>
      </c>
      <c r="C1592" s="4" t="str">
        <f>IFERROR(__xludf.DUMMYFUNCTION("""COMPUTED_VALUE"""),"C")</f>
        <v>C</v>
      </c>
      <c r="D1592" s="4" t="str">
        <f>IFERROR(__xludf.DUMMYFUNCTION("""COMPUTED_VALUE"""),"Go")</f>
        <v>Go</v>
      </c>
      <c r="E1592" s="4" t="str">
        <f>IFERROR(__xludf.DUMMYFUNCTION("""COMPUTED_VALUE"""),"HTML/CSS")</f>
        <v>HTML/CSS</v>
      </c>
      <c r="F1592" s="4" t="str">
        <f>IFERROR(__xludf.DUMMYFUNCTION("""COMPUTED_VALUE"""),"Java")</f>
        <v>Java</v>
      </c>
      <c r="G1592" s="4" t="str">
        <f>IFERROR(__xludf.DUMMYFUNCTION("""COMPUTED_VALUE"""),"JavaScript")</f>
        <v>JavaScript</v>
      </c>
      <c r="H1592" s="4" t="str">
        <f>IFERROR(__xludf.DUMMYFUNCTION("""COMPUTED_VALUE"""),"TypeScript")</f>
        <v>TypeScript</v>
      </c>
    </row>
    <row r="1593">
      <c r="A1593" s="3">
        <v>1592.0</v>
      </c>
      <c r="B1593" s="4" t="str">
        <f>IFERROR(__xludf.DUMMYFUNCTION("SPLIT(IMPORTRANGE!B1593:B11592,"";"",0,1)"),"HTML/CSS")</f>
        <v>HTML/CSS</v>
      </c>
      <c r="C1593" s="4" t="str">
        <f>IFERROR(__xludf.DUMMYFUNCTION("""COMPUTED_VALUE"""),"JavaScript")</f>
        <v>JavaScript</v>
      </c>
      <c r="D1593" s="4" t="str">
        <f>IFERROR(__xludf.DUMMYFUNCTION("""COMPUTED_VALUE"""),"TypeScript")</f>
        <v>TypeScript</v>
      </c>
    </row>
    <row r="1594">
      <c r="A1594" s="3">
        <v>1593.0</v>
      </c>
      <c r="B1594" s="4" t="str">
        <f>IFERROR(__xludf.DUMMYFUNCTION("SPLIT(IMPORTRANGE!B1594:B11593,"";"",0,1)"),"C#")</f>
        <v>C#</v>
      </c>
      <c r="C1594" s="4" t="str">
        <f>IFERROR(__xludf.DUMMYFUNCTION("""COMPUTED_VALUE"""),"HTML/CSS")</f>
        <v>HTML/CSS</v>
      </c>
      <c r="D1594" s="4" t="str">
        <f>IFERROR(__xludf.DUMMYFUNCTION("""COMPUTED_VALUE"""),"JavaScript")</f>
        <v>JavaScript</v>
      </c>
      <c r="E1594" s="4" t="str">
        <f>IFERROR(__xludf.DUMMYFUNCTION("""COMPUTED_VALUE"""),"Other(s):")</f>
        <v>Other(s):</v>
      </c>
    </row>
    <row r="1595">
      <c r="A1595" s="3">
        <v>1594.0</v>
      </c>
      <c r="B1595" s="4" t="str">
        <f>IFERROR(__xludf.DUMMYFUNCTION("SPLIT(IMPORTRANGE!B1595:B11594,"";"",0,1)"),"HTML/CSS")</f>
        <v>HTML/CSS</v>
      </c>
      <c r="C1595" s="4" t="str">
        <f>IFERROR(__xludf.DUMMYFUNCTION("""COMPUTED_VALUE"""),"JavaScript")</f>
        <v>JavaScript</v>
      </c>
      <c r="D1595" s="4" t="str">
        <f>IFERROR(__xludf.DUMMYFUNCTION("""COMPUTED_VALUE"""),"Python")</f>
        <v>Python</v>
      </c>
    </row>
    <row r="1596">
      <c r="A1596" s="3">
        <v>1595.0</v>
      </c>
      <c r="B1596" s="4" t="str">
        <f>IFERROR(__xludf.DUMMYFUNCTION("SPLIT(IMPORTRANGE!B1596:B11595,"";"",0,1)"),"Bash/Shell/PowerShell")</f>
        <v>Bash/Shell/PowerShell</v>
      </c>
      <c r="C1596" s="4" t="str">
        <f>IFERROR(__xludf.DUMMYFUNCTION("""COMPUTED_VALUE"""),"Clojure")</f>
        <v>Clojure</v>
      </c>
      <c r="D1596" s="4" t="str">
        <f>IFERROR(__xludf.DUMMYFUNCTION("""COMPUTED_VALUE"""),"Java")</f>
        <v>Java</v>
      </c>
      <c r="E1596" s="4" t="str">
        <f>IFERROR(__xludf.DUMMYFUNCTION("""COMPUTED_VALUE"""),"Kotlin")</f>
        <v>Kotlin</v>
      </c>
      <c r="F1596" s="4" t="str">
        <f>IFERROR(__xludf.DUMMYFUNCTION("""COMPUTED_VALUE"""),"Scala")</f>
        <v>Scala</v>
      </c>
      <c r="G1596" s="4" t="str">
        <f>IFERROR(__xludf.DUMMYFUNCTION("""COMPUTED_VALUE"""),"SQL")</f>
        <v>SQL</v>
      </c>
    </row>
    <row r="1597">
      <c r="A1597" s="3">
        <v>1596.0</v>
      </c>
      <c r="B1597" s="4" t="str">
        <f>IFERROR(__xludf.DUMMYFUNCTION("SPLIT(IMPORTRANGE!B1597:B11596,"";"",0,1)"),"Java")</f>
        <v>Java</v>
      </c>
    </row>
    <row r="1598">
      <c r="A1598" s="3">
        <v>1597.0</v>
      </c>
      <c r="B1598" s="4" t="str">
        <f>IFERROR(__xludf.DUMMYFUNCTION("SPLIT(IMPORTRANGE!B1598:B11597,"";"",0,1)"),"Bash/Shell/PowerShell")</f>
        <v>Bash/Shell/PowerShell</v>
      </c>
      <c r="C1598" s="4" t="str">
        <f>IFERROR(__xludf.DUMMYFUNCTION("""COMPUTED_VALUE"""),"C#")</f>
        <v>C#</v>
      </c>
      <c r="D1598" s="4" t="str">
        <f>IFERROR(__xludf.DUMMYFUNCTION("""COMPUTED_VALUE"""),"HTML/CSS")</f>
        <v>HTML/CSS</v>
      </c>
      <c r="E1598" s="4" t="str">
        <f>IFERROR(__xludf.DUMMYFUNCTION("""COMPUTED_VALUE"""),"JavaScript")</f>
        <v>JavaScript</v>
      </c>
      <c r="F1598" s="4" t="str">
        <f>IFERROR(__xludf.DUMMYFUNCTION("""COMPUTED_VALUE"""),"SQL")</f>
        <v>SQL</v>
      </c>
      <c r="G1598" s="4" t="str">
        <f>IFERROR(__xludf.DUMMYFUNCTION("""COMPUTED_VALUE"""),"TypeScript")</f>
        <v>TypeScript</v>
      </c>
    </row>
    <row r="1599">
      <c r="A1599" s="3">
        <v>1598.0</v>
      </c>
      <c r="B1599" s="4" t="str">
        <f>IFERROR(__xludf.DUMMYFUNCTION("SPLIT(IMPORTRANGE!B1599:B11598,"";"",0,1)"),"Assembly")</f>
        <v>Assembly</v>
      </c>
      <c r="C1599" s="4" t="str">
        <f>IFERROR(__xludf.DUMMYFUNCTION("""COMPUTED_VALUE"""),"HTML/CSS")</f>
        <v>HTML/CSS</v>
      </c>
      <c r="D1599" s="4" t="str">
        <f>IFERROR(__xludf.DUMMYFUNCTION("""COMPUTED_VALUE"""),"JavaScript")</f>
        <v>JavaScript</v>
      </c>
      <c r="E1599" s="4" t="str">
        <f>IFERROR(__xludf.DUMMYFUNCTION("""COMPUTED_VALUE"""),"Python")</f>
        <v>Python</v>
      </c>
      <c r="F1599" s="4" t="str">
        <f>IFERROR(__xludf.DUMMYFUNCTION("""COMPUTED_VALUE"""),"SQL")</f>
        <v>SQL</v>
      </c>
      <c r="G1599" s="4" t="str">
        <f>IFERROR(__xludf.DUMMYFUNCTION("""COMPUTED_VALUE"""),"TypeScript")</f>
        <v>TypeScript</v>
      </c>
    </row>
    <row r="1600">
      <c r="A1600" s="3">
        <v>1599.0</v>
      </c>
      <c r="B1600" s="4" t="str">
        <f>IFERROR(__xludf.DUMMYFUNCTION("SPLIT(IMPORTRANGE!B1600:B11599,"";"",0,1)"),"Bash/Shell/PowerShell")</f>
        <v>Bash/Shell/PowerShell</v>
      </c>
      <c r="C1600" s="4" t="str">
        <f>IFERROR(__xludf.DUMMYFUNCTION("""COMPUTED_VALUE"""),"C++")</f>
        <v>C++</v>
      </c>
    </row>
    <row r="1601">
      <c r="A1601" s="3">
        <v>1600.0</v>
      </c>
      <c r="B1601" s="4" t="str">
        <f>IFERROR(__xludf.DUMMYFUNCTION("SPLIT(IMPORTRANGE!B1601:B11600,"";"",0,1)"),"Bash/Shell/PowerShell")</f>
        <v>Bash/Shell/PowerShell</v>
      </c>
      <c r="C1601" s="4" t="str">
        <f>IFERROR(__xludf.DUMMYFUNCTION("""COMPUTED_VALUE"""),"C")</f>
        <v>C</v>
      </c>
      <c r="D1601" s="4" t="str">
        <f>IFERROR(__xludf.DUMMYFUNCTION("""COMPUTED_VALUE"""),"C++")</f>
        <v>C++</v>
      </c>
      <c r="E1601" s="4" t="str">
        <f>IFERROR(__xludf.DUMMYFUNCTION("""COMPUTED_VALUE"""),"Java")</f>
        <v>Java</v>
      </c>
      <c r="F1601" s="4" t="str">
        <f>IFERROR(__xludf.DUMMYFUNCTION("""COMPUTED_VALUE"""),"JavaScript")</f>
        <v>JavaScript</v>
      </c>
      <c r="G1601" s="4" t="str">
        <f>IFERROR(__xludf.DUMMYFUNCTION("""COMPUTED_VALUE"""),"Python")</f>
        <v>Python</v>
      </c>
    </row>
    <row r="1602">
      <c r="A1602" s="3">
        <v>1601.0</v>
      </c>
      <c r="B1602" s="4" t="str">
        <f>IFERROR(__xludf.DUMMYFUNCTION("SPLIT(IMPORTRANGE!B1602:B11601,"";"",0,1)"),"Scala")</f>
        <v>Scala</v>
      </c>
    </row>
    <row r="1603">
      <c r="A1603" s="3">
        <v>1602.0</v>
      </c>
      <c r="B1603" s="4" t="str">
        <f>IFERROR(__xludf.DUMMYFUNCTION("SPLIT(IMPORTRANGE!B1603:B11602,"";"",0,1)"),"HTML/CSS")</f>
        <v>HTML/CSS</v>
      </c>
      <c r="C1603" s="4" t="str">
        <f>IFERROR(__xludf.DUMMYFUNCTION("""COMPUTED_VALUE"""),"Python")</f>
        <v>Python</v>
      </c>
      <c r="D1603" s="4" t="str">
        <f>IFERROR(__xludf.DUMMYFUNCTION("""COMPUTED_VALUE"""),"R")</f>
        <v>R</v>
      </c>
    </row>
    <row r="1604">
      <c r="A1604" s="3">
        <v>1603.0</v>
      </c>
      <c r="B1604" s="4" t="str">
        <f>IFERROR(__xludf.DUMMYFUNCTION("SPLIT(IMPORTRANGE!B1604:B11603,"";"",0,1)"),"Bash/Shell/PowerShell")</f>
        <v>Bash/Shell/PowerShell</v>
      </c>
      <c r="C1604" s="4" t="str">
        <f>IFERROR(__xludf.DUMMYFUNCTION("""COMPUTED_VALUE"""),"C")</f>
        <v>C</v>
      </c>
      <c r="D1604" s="4" t="str">
        <f>IFERROR(__xludf.DUMMYFUNCTION("""COMPUTED_VALUE"""),"C++")</f>
        <v>C++</v>
      </c>
      <c r="E1604" s="4" t="str">
        <f>IFERROR(__xludf.DUMMYFUNCTION("""COMPUTED_VALUE"""),"C#")</f>
        <v>C#</v>
      </c>
      <c r="F1604" s="4" t="str">
        <f>IFERROR(__xludf.DUMMYFUNCTION("""COMPUTED_VALUE"""),"Go")</f>
        <v>Go</v>
      </c>
      <c r="G1604" s="4" t="str">
        <f>IFERROR(__xludf.DUMMYFUNCTION("""COMPUTED_VALUE"""),"HTML/CSS")</f>
        <v>HTML/CSS</v>
      </c>
      <c r="H1604" s="4" t="str">
        <f>IFERROR(__xludf.DUMMYFUNCTION("""COMPUTED_VALUE"""),"JavaScript")</f>
        <v>JavaScript</v>
      </c>
      <c r="I1604" s="4" t="str">
        <f>IFERROR(__xludf.DUMMYFUNCTION("""COMPUTED_VALUE"""),"PHP")</f>
        <v>PHP</v>
      </c>
      <c r="J1604" s="4" t="str">
        <f>IFERROR(__xludf.DUMMYFUNCTION("""COMPUTED_VALUE"""),"Python")</f>
        <v>Python</v>
      </c>
      <c r="K1604" s="4" t="str">
        <f>IFERROR(__xludf.DUMMYFUNCTION("""COMPUTED_VALUE"""),"Rust")</f>
        <v>Rust</v>
      </c>
      <c r="L1604" s="4" t="str">
        <f>IFERROR(__xludf.DUMMYFUNCTION("""COMPUTED_VALUE"""),"SQL")</f>
        <v>SQL</v>
      </c>
      <c r="M1604" s="4" t="str">
        <f>IFERROR(__xludf.DUMMYFUNCTION("""COMPUTED_VALUE"""),"TypeScript")</f>
        <v>TypeScript</v>
      </c>
    </row>
    <row r="1605">
      <c r="A1605" s="3">
        <v>1604.0</v>
      </c>
      <c r="B1605" s="4" t="str">
        <f>IFERROR(__xludf.DUMMYFUNCTION("SPLIT(IMPORTRANGE!B1605:B11604,"";"",0,1)"),"Objective-C")</f>
        <v>Objective-C</v>
      </c>
      <c r="C1605" s="4" t="str">
        <f>IFERROR(__xludf.DUMMYFUNCTION("""COMPUTED_VALUE"""),"Swift")</f>
        <v>Swift</v>
      </c>
    </row>
    <row r="1606">
      <c r="A1606" s="3">
        <v>1605.0</v>
      </c>
      <c r="B1606" s="4" t="str">
        <f>IFERROR(__xludf.DUMMYFUNCTION("SPLIT(IMPORTRANGE!B1606:B11605,"";"",0,1)"),"C#")</f>
        <v>C#</v>
      </c>
      <c r="C1606" s="4" t="str">
        <f>IFERROR(__xludf.DUMMYFUNCTION("""COMPUTED_VALUE"""),"HTML/CSS")</f>
        <v>HTML/CSS</v>
      </c>
      <c r="D1606" s="4" t="str">
        <f>IFERROR(__xludf.DUMMYFUNCTION("""COMPUTED_VALUE"""),"JavaScript")</f>
        <v>JavaScript</v>
      </c>
      <c r="E1606" s="4" t="str">
        <f>IFERROR(__xludf.DUMMYFUNCTION("""COMPUTED_VALUE"""),"Python")</f>
        <v>Python</v>
      </c>
    </row>
    <row r="1607">
      <c r="A1607" s="3">
        <v>1606.0</v>
      </c>
      <c r="B1607" s="4" t="str">
        <f>IFERROR(__xludf.DUMMYFUNCTION("SPLIT(IMPORTRANGE!B1607:B11606,"";"",0,1)"),"Bash/Shell/PowerShell")</f>
        <v>Bash/Shell/PowerShell</v>
      </c>
      <c r="C1607" s="4" t="str">
        <f>IFERROR(__xludf.DUMMYFUNCTION("""COMPUTED_VALUE"""),"C++")</f>
        <v>C++</v>
      </c>
      <c r="D1607" s="4" t="str">
        <f>IFERROR(__xludf.DUMMYFUNCTION("""COMPUTED_VALUE"""),"C#")</f>
        <v>C#</v>
      </c>
      <c r="E1607" s="4" t="str">
        <f>IFERROR(__xludf.DUMMYFUNCTION("""COMPUTED_VALUE"""),"HTML/CSS")</f>
        <v>HTML/CSS</v>
      </c>
      <c r="F1607" s="4" t="str">
        <f>IFERROR(__xludf.DUMMYFUNCTION("""COMPUTED_VALUE"""),"Java")</f>
        <v>Java</v>
      </c>
      <c r="G1607" s="4" t="str">
        <f>IFERROR(__xludf.DUMMYFUNCTION("""COMPUTED_VALUE"""),"JavaScript")</f>
        <v>JavaScript</v>
      </c>
      <c r="H1607" s="4" t="str">
        <f>IFERROR(__xludf.DUMMYFUNCTION("""COMPUTED_VALUE"""),"Python")</f>
        <v>Python</v>
      </c>
      <c r="I1607" s="4" t="str">
        <f>IFERROR(__xludf.DUMMYFUNCTION("""COMPUTED_VALUE"""),"Ruby")</f>
        <v>Ruby</v>
      </c>
      <c r="J1607" s="4" t="str">
        <f>IFERROR(__xludf.DUMMYFUNCTION("""COMPUTED_VALUE"""),"SQL")</f>
        <v>SQL</v>
      </c>
      <c r="K1607" s="4" t="str">
        <f>IFERROR(__xludf.DUMMYFUNCTION("""COMPUTED_VALUE"""),"TypeScript")</f>
        <v>TypeScript</v>
      </c>
      <c r="L1607" s="4" t="str">
        <f>IFERROR(__xludf.DUMMYFUNCTION("""COMPUTED_VALUE"""),"VBA")</f>
        <v>VBA</v>
      </c>
    </row>
    <row r="1608">
      <c r="A1608" s="3">
        <v>1607.0</v>
      </c>
      <c r="B1608" s="4" t="str">
        <f>IFERROR(__xludf.DUMMYFUNCTION("SPLIT(IMPORTRANGE!B1608:B11607,"";"",0,1)"),"C#")</f>
        <v>C#</v>
      </c>
      <c r="C1608" s="4" t="str">
        <f>IFERROR(__xludf.DUMMYFUNCTION("""COMPUTED_VALUE"""),"Java")</f>
        <v>Java</v>
      </c>
      <c r="D1608" s="4" t="str">
        <f>IFERROR(__xludf.DUMMYFUNCTION("""COMPUTED_VALUE"""),"JavaScript")</f>
        <v>JavaScript</v>
      </c>
      <c r="E1608" s="4" t="str">
        <f>IFERROR(__xludf.DUMMYFUNCTION("""COMPUTED_VALUE"""),"PHP")</f>
        <v>PHP</v>
      </c>
      <c r="F1608" s="4" t="str">
        <f>IFERROR(__xludf.DUMMYFUNCTION("""COMPUTED_VALUE"""),"SQL")</f>
        <v>SQL</v>
      </c>
    </row>
    <row r="1609">
      <c r="A1609" s="3">
        <v>1608.0</v>
      </c>
      <c r="B1609" s="4" t="str">
        <f>IFERROR(__xludf.DUMMYFUNCTION("SPLIT(IMPORTRANGE!B1609:B11608,"";"",0,1)"),"C#")</f>
        <v>C#</v>
      </c>
      <c r="C1609" s="4" t="str">
        <f>IFERROR(__xludf.DUMMYFUNCTION("""COMPUTED_VALUE"""),"SQL")</f>
        <v>SQL</v>
      </c>
    </row>
    <row r="1610">
      <c r="A1610" s="3">
        <v>1609.0</v>
      </c>
      <c r="B1610" s="4" t="str">
        <f>IFERROR(__xludf.DUMMYFUNCTION("SPLIT(IMPORTRANGE!B1610:B11609,"";"",0,1)"),"C#")</f>
        <v>C#</v>
      </c>
      <c r="C1610" s="4" t="str">
        <f>IFERROR(__xludf.DUMMYFUNCTION("""COMPUTED_VALUE"""),"HTML/CSS")</f>
        <v>HTML/CSS</v>
      </c>
      <c r="D1610" s="4" t="str">
        <f>IFERROR(__xludf.DUMMYFUNCTION("""COMPUTED_VALUE"""),"Java")</f>
        <v>Java</v>
      </c>
      <c r="E1610" s="4" t="str">
        <f>IFERROR(__xludf.DUMMYFUNCTION("""COMPUTED_VALUE"""),"JavaScript")</f>
        <v>JavaScript</v>
      </c>
      <c r="F1610" s="4" t="str">
        <f>IFERROR(__xludf.DUMMYFUNCTION("""COMPUTED_VALUE"""),"TypeScript")</f>
        <v>TypeScript</v>
      </c>
      <c r="G1610" s="4" t="str">
        <f>IFERROR(__xludf.DUMMYFUNCTION("""COMPUTED_VALUE"""),"WebAssembly")</f>
        <v>WebAssembly</v>
      </c>
      <c r="H1610" s="4" t="str">
        <f>IFERROR(__xludf.DUMMYFUNCTION("""COMPUTED_VALUE"""),"Other(s):")</f>
        <v>Other(s):</v>
      </c>
    </row>
    <row r="1611">
      <c r="A1611" s="3">
        <v>1610.0</v>
      </c>
      <c r="B1611" s="4" t="str">
        <f>IFERROR(__xludf.DUMMYFUNCTION("SPLIT(IMPORTRANGE!B1611:B11610,"";"",0,1)"),"Bash/Shell/PowerShell")</f>
        <v>Bash/Shell/PowerShell</v>
      </c>
      <c r="C1611" s="4" t="str">
        <f>IFERROR(__xludf.DUMMYFUNCTION("""COMPUTED_VALUE"""),"HTML/CSS")</f>
        <v>HTML/CSS</v>
      </c>
      <c r="D1611" s="4" t="str">
        <f>IFERROR(__xludf.DUMMYFUNCTION("""COMPUTED_VALUE"""),"Java")</f>
        <v>Java</v>
      </c>
      <c r="E1611" s="4" t="str">
        <f>IFERROR(__xludf.DUMMYFUNCTION("""COMPUTED_VALUE"""),"JavaScript")</f>
        <v>JavaScript</v>
      </c>
      <c r="F1611" s="4" t="str">
        <f>IFERROR(__xludf.DUMMYFUNCTION("""COMPUTED_VALUE"""),"Python")</f>
        <v>Python</v>
      </c>
      <c r="G1611" s="4" t="str">
        <f>IFERROR(__xludf.DUMMYFUNCTION("""COMPUTED_VALUE"""),"SQL")</f>
        <v>SQL</v>
      </c>
    </row>
    <row r="1612">
      <c r="A1612" s="3">
        <v>1611.0</v>
      </c>
      <c r="B1612" s="4" t="str">
        <f>IFERROR(__xludf.DUMMYFUNCTION("SPLIT(IMPORTRANGE!B1612:B11611,"";"",0,1)"),"Bash/Shell/PowerShell")</f>
        <v>Bash/Shell/PowerShell</v>
      </c>
      <c r="C1612" s="4" t="str">
        <f>IFERROR(__xludf.DUMMYFUNCTION("""COMPUTED_VALUE"""),"C++")</f>
        <v>C++</v>
      </c>
      <c r="D1612" s="4" t="str">
        <f>IFERROR(__xludf.DUMMYFUNCTION("""COMPUTED_VALUE"""),"C#")</f>
        <v>C#</v>
      </c>
      <c r="E1612" s="4" t="str">
        <f>IFERROR(__xludf.DUMMYFUNCTION("""COMPUTED_VALUE"""),"JavaScript")</f>
        <v>JavaScript</v>
      </c>
      <c r="F1612" s="4" t="str">
        <f>IFERROR(__xludf.DUMMYFUNCTION("""COMPUTED_VALUE"""),"Objective-C")</f>
        <v>Objective-C</v>
      </c>
      <c r="G1612" s="4" t="str">
        <f>IFERROR(__xludf.DUMMYFUNCTION("""COMPUTED_VALUE"""),"Python")</f>
        <v>Python</v>
      </c>
      <c r="H1612" s="4" t="str">
        <f>IFERROR(__xludf.DUMMYFUNCTION("""COMPUTED_VALUE"""),"Swift")</f>
        <v>Swift</v>
      </c>
    </row>
    <row r="1613">
      <c r="A1613" s="3">
        <v>1612.0</v>
      </c>
      <c r="B1613" s="4" t="str">
        <f>IFERROR(__xludf.DUMMYFUNCTION("SPLIT(IMPORTRANGE!B1613:B11612,"";"",0,1)"),"Assembly")</f>
        <v>Assembly</v>
      </c>
      <c r="C1613" s="4" t="str">
        <f>IFERROR(__xludf.DUMMYFUNCTION("""COMPUTED_VALUE"""),"Bash/Shell/PowerShell")</f>
        <v>Bash/Shell/PowerShell</v>
      </c>
      <c r="D1613" s="4" t="str">
        <f>IFERROR(__xludf.DUMMYFUNCTION("""COMPUTED_VALUE"""),"C")</f>
        <v>C</v>
      </c>
      <c r="E1613" s="4" t="str">
        <f>IFERROR(__xludf.DUMMYFUNCTION("""COMPUTED_VALUE"""),"Python")</f>
        <v>Python</v>
      </c>
    </row>
    <row r="1614">
      <c r="A1614" s="3">
        <v>1613.0</v>
      </c>
      <c r="B1614" s="4" t="str">
        <f>IFERROR(__xludf.DUMMYFUNCTION("SPLIT(IMPORTRANGE!B1614:B11613,"";"",0,1)"),"Bash/Shell/PowerShell")</f>
        <v>Bash/Shell/PowerShell</v>
      </c>
      <c r="C1614" s="4" t="str">
        <f>IFERROR(__xludf.DUMMYFUNCTION("""COMPUTED_VALUE"""),"HTML/CSS")</f>
        <v>HTML/CSS</v>
      </c>
      <c r="D1614" s="4" t="str">
        <f>IFERROR(__xludf.DUMMYFUNCTION("""COMPUTED_VALUE"""),"Java")</f>
        <v>Java</v>
      </c>
      <c r="E1614" s="4" t="str">
        <f>IFERROR(__xludf.DUMMYFUNCTION("""COMPUTED_VALUE"""),"JavaScript")</f>
        <v>JavaScript</v>
      </c>
      <c r="F1614" s="4" t="str">
        <f>IFERROR(__xludf.DUMMYFUNCTION("""COMPUTED_VALUE"""),"Kotlin")</f>
        <v>Kotlin</v>
      </c>
      <c r="G1614" s="4" t="str">
        <f>IFERROR(__xludf.DUMMYFUNCTION("""COMPUTED_VALUE"""),"Python")</f>
        <v>Python</v>
      </c>
      <c r="H1614" s="4" t="str">
        <f>IFERROR(__xludf.DUMMYFUNCTION("""COMPUTED_VALUE"""),"SQL")</f>
        <v>SQL</v>
      </c>
    </row>
    <row r="1615">
      <c r="A1615" s="3">
        <v>1614.0</v>
      </c>
      <c r="B1615" s="4" t="str">
        <f>IFERROR(__xludf.DUMMYFUNCTION("SPLIT(IMPORTRANGE!B1615:B11614,"";"",0,1)"),"Bash/Shell/PowerShell")</f>
        <v>Bash/Shell/PowerShell</v>
      </c>
      <c r="C1615" s="4" t="str">
        <f>IFERROR(__xludf.DUMMYFUNCTION("""COMPUTED_VALUE"""),"Python")</f>
        <v>Python</v>
      </c>
      <c r="D1615" s="4" t="str">
        <f>IFERROR(__xludf.DUMMYFUNCTION("""COMPUTED_VALUE"""),"Ruby")</f>
        <v>Ruby</v>
      </c>
      <c r="E1615" s="4" t="str">
        <f>IFERROR(__xludf.DUMMYFUNCTION("""COMPUTED_VALUE"""),"SQL")</f>
        <v>SQL</v>
      </c>
    </row>
    <row r="1616">
      <c r="A1616" s="3">
        <v>1615.0</v>
      </c>
      <c r="B1616" s="4" t="str">
        <f>IFERROR(__xludf.DUMMYFUNCTION("SPLIT(IMPORTRANGE!B1616:B11615,"";"",0,1)"),"Assembly")</f>
        <v>Assembly</v>
      </c>
      <c r="C1616" s="4" t="str">
        <f>IFERROR(__xludf.DUMMYFUNCTION("""COMPUTED_VALUE"""),"C++")</f>
        <v>C++</v>
      </c>
      <c r="D1616" s="4" t="str">
        <f>IFERROR(__xludf.DUMMYFUNCTION("""COMPUTED_VALUE"""),"C#")</f>
        <v>C#</v>
      </c>
      <c r="E1616" s="4" t="str">
        <f>IFERROR(__xludf.DUMMYFUNCTION("""COMPUTED_VALUE"""),"Java")</f>
        <v>Java</v>
      </c>
      <c r="F1616" s="4" t="str">
        <f>IFERROR(__xludf.DUMMYFUNCTION("""COMPUTED_VALUE"""),"JavaScript")</f>
        <v>JavaScript</v>
      </c>
      <c r="G1616" s="4" t="str">
        <f>IFERROR(__xludf.DUMMYFUNCTION("""COMPUTED_VALUE"""),"Python")</f>
        <v>Python</v>
      </c>
      <c r="H1616" s="4" t="str">
        <f>IFERROR(__xludf.DUMMYFUNCTION("""COMPUTED_VALUE"""),"VBA")</f>
        <v>VBA</v>
      </c>
    </row>
    <row r="1617">
      <c r="A1617" s="3">
        <v>1616.0</v>
      </c>
      <c r="B1617" s="4" t="str">
        <f>IFERROR(__xludf.DUMMYFUNCTION("SPLIT(IMPORTRANGE!B1617:B11616,"";"",0,1)"),"HTML/CSS")</f>
        <v>HTML/CSS</v>
      </c>
      <c r="C1617" s="4" t="str">
        <f>IFERROR(__xludf.DUMMYFUNCTION("""COMPUTED_VALUE"""),"Java")</f>
        <v>Java</v>
      </c>
      <c r="D1617" s="4" t="str">
        <f>IFERROR(__xludf.DUMMYFUNCTION("""COMPUTED_VALUE"""),"JavaScript")</f>
        <v>JavaScript</v>
      </c>
      <c r="E1617" s="4" t="str">
        <f>IFERROR(__xludf.DUMMYFUNCTION("""COMPUTED_VALUE"""),"PHP")</f>
        <v>PHP</v>
      </c>
      <c r="F1617" s="4" t="str">
        <f>IFERROR(__xludf.DUMMYFUNCTION("""COMPUTED_VALUE"""),"SQL")</f>
        <v>SQL</v>
      </c>
      <c r="G1617" s="4" t="str">
        <f>IFERROR(__xludf.DUMMYFUNCTION("""COMPUTED_VALUE"""),"TypeScript")</f>
        <v>TypeScript</v>
      </c>
      <c r="H1617" s="4" t="str">
        <f>IFERROR(__xludf.DUMMYFUNCTION("""COMPUTED_VALUE"""),"Other(s):")</f>
        <v>Other(s):</v>
      </c>
    </row>
    <row r="1618">
      <c r="A1618" s="3">
        <v>1617.0</v>
      </c>
      <c r="B1618" s="4" t="str">
        <f>IFERROR(__xludf.DUMMYFUNCTION("SPLIT(IMPORTRANGE!B1618:B11617,"";"",0,1)"),"Bash/Shell/PowerShell")</f>
        <v>Bash/Shell/PowerShell</v>
      </c>
      <c r="C1618" s="4" t="str">
        <f>IFERROR(__xludf.DUMMYFUNCTION("""COMPUTED_VALUE"""),"Java")</f>
        <v>Java</v>
      </c>
      <c r="D1618" s="4" t="str">
        <f>IFERROR(__xludf.DUMMYFUNCTION("""COMPUTED_VALUE"""),"JavaScript")</f>
        <v>JavaScript</v>
      </c>
      <c r="E1618" s="4" t="str">
        <f>IFERROR(__xludf.DUMMYFUNCTION("""COMPUTED_VALUE"""),"Python")</f>
        <v>Python</v>
      </c>
      <c r="F1618" s="4" t="str">
        <f>IFERROR(__xludf.DUMMYFUNCTION("""COMPUTED_VALUE"""),"Scala")</f>
        <v>Scala</v>
      </c>
    </row>
    <row r="1619">
      <c r="A1619" s="3">
        <v>1618.0</v>
      </c>
      <c r="B1619" s="4" t="str">
        <f>IFERROR(__xludf.DUMMYFUNCTION("SPLIT(IMPORTRANGE!B1619:B11618,"";"",0,1)"),"Assembly")</f>
        <v>Assembly</v>
      </c>
      <c r="C1619" s="4" t="str">
        <f>IFERROR(__xludf.DUMMYFUNCTION("""COMPUTED_VALUE"""),"Java")</f>
        <v>Java</v>
      </c>
      <c r="D1619" s="4" t="str">
        <f>IFERROR(__xludf.DUMMYFUNCTION("""COMPUTED_VALUE"""),"Scala")</f>
        <v>Scala</v>
      </c>
      <c r="E1619" s="4" t="str">
        <f>IFERROR(__xludf.DUMMYFUNCTION("""COMPUTED_VALUE"""),"SQL")</f>
        <v>SQL</v>
      </c>
    </row>
    <row r="1620">
      <c r="A1620" s="3">
        <v>1619.0</v>
      </c>
      <c r="B1620" s="4" t="str">
        <f>IFERROR(__xludf.DUMMYFUNCTION("SPLIT(IMPORTRANGE!B1620:B11619,"";"",0,1)"),"HTML/CSS")</f>
        <v>HTML/CSS</v>
      </c>
      <c r="C1620" s="4" t="str">
        <f>IFERROR(__xludf.DUMMYFUNCTION("""COMPUTED_VALUE"""),"JavaScript")</f>
        <v>JavaScript</v>
      </c>
      <c r="D1620" s="4" t="str">
        <f>IFERROR(__xludf.DUMMYFUNCTION("""COMPUTED_VALUE"""),"PHP")</f>
        <v>PHP</v>
      </c>
      <c r="E1620" s="4" t="str">
        <f>IFERROR(__xludf.DUMMYFUNCTION("""COMPUTED_VALUE"""),"SQL")</f>
        <v>SQL</v>
      </c>
    </row>
    <row r="1621">
      <c r="A1621" s="3">
        <v>1620.0</v>
      </c>
      <c r="B1621" s="4" t="str">
        <f>IFERROR(__xludf.DUMMYFUNCTION("SPLIT(IMPORTRANGE!B1621:B11620,"";"",0,1)"),"HTML/CSS")</f>
        <v>HTML/CSS</v>
      </c>
      <c r="C1621" s="4" t="str">
        <f>IFERROR(__xludf.DUMMYFUNCTION("""COMPUTED_VALUE"""),"Java")</f>
        <v>Java</v>
      </c>
      <c r="D1621" s="4" t="str">
        <f>IFERROR(__xludf.DUMMYFUNCTION("""COMPUTED_VALUE"""),"JavaScript")</f>
        <v>JavaScript</v>
      </c>
    </row>
    <row r="1622">
      <c r="A1622" s="3">
        <v>1621.0</v>
      </c>
      <c r="B1622" s="4" t="str">
        <f>IFERROR(__xludf.DUMMYFUNCTION("SPLIT(IMPORTRANGE!B1622:B11621,"";"",0,1)"),"Bash/Shell/PowerShell")</f>
        <v>Bash/Shell/PowerShell</v>
      </c>
      <c r="C1622" s="4" t="str">
        <f>IFERROR(__xludf.DUMMYFUNCTION("""COMPUTED_VALUE"""),"C")</f>
        <v>C</v>
      </c>
      <c r="D1622" s="4" t="str">
        <f>IFERROR(__xludf.DUMMYFUNCTION("""COMPUTED_VALUE"""),"Clojure")</f>
        <v>Clojure</v>
      </c>
      <c r="E1622" s="4" t="str">
        <f>IFERROR(__xludf.DUMMYFUNCTION("""COMPUTED_VALUE"""),"HTML/CSS")</f>
        <v>HTML/CSS</v>
      </c>
      <c r="F1622" s="4" t="str">
        <f>IFERROR(__xludf.DUMMYFUNCTION("""COMPUTED_VALUE"""),"Java")</f>
        <v>Java</v>
      </c>
      <c r="G1622" s="4" t="str">
        <f>IFERROR(__xludf.DUMMYFUNCTION("""COMPUTED_VALUE"""),"JavaScript")</f>
        <v>JavaScript</v>
      </c>
      <c r="H1622" s="4" t="str">
        <f>IFERROR(__xludf.DUMMYFUNCTION("""COMPUTED_VALUE"""),"Kotlin")</f>
        <v>Kotlin</v>
      </c>
      <c r="I1622" s="4" t="str">
        <f>IFERROR(__xludf.DUMMYFUNCTION("""COMPUTED_VALUE"""),"Python")</f>
        <v>Python</v>
      </c>
      <c r="J1622" s="4" t="str">
        <f>IFERROR(__xludf.DUMMYFUNCTION("""COMPUTED_VALUE"""),"Rust")</f>
        <v>Rust</v>
      </c>
      <c r="K1622" s="4" t="str">
        <f>IFERROR(__xludf.DUMMYFUNCTION("""COMPUTED_VALUE"""),"Swift")</f>
        <v>Swift</v>
      </c>
    </row>
    <row r="1623">
      <c r="A1623" s="3">
        <v>1622.0</v>
      </c>
      <c r="B1623" s="4" t="str">
        <f>IFERROR(__xludf.DUMMYFUNCTION("SPLIT(IMPORTRANGE!B1623:B11622,"";"",0,1)"),"C#")</f>
        <v>C#</v>
      </c>
    </row>
    <row r="1624">
      <c r="A1624" s="3">
        <v>1623.0</v>
      </c>
      <c r="B1624" s="4" t="str">
        <f>IFERROR(__xludf.DUMMYFUNCTION("SPLIT(IMPORTRANGE!B1624:B11623,"";"",0,1)"),"Assembly")</f>
        <v>Assembly</v>
      </c>
      <c r="C1624" s="4" t="str">
        <f>IFERROR(__xludf.DUMMYFUNCTION("""COMPUTED_VALUE"""),"C")</f>
        <v>C</v>
      </c>
      <c r="D1624" s="4" t="str">
        <f>IFERROR(__xludf.DUMMYFUNCTION("""COMPUTED_VALUE"""),"C++")</f>
        <v>C++</v>
      </c>
      <c r="E1624" s="4" t="str">
        <f>IFERROR(__xludf.DUMMYFUNCTION("""COMPUTED_VALUE"""),"C#")</f>
        <v>C#</v>
      </c>
      <c r="F1624" s="4" t="str">
        <f>IFERROR(__xludf.DUMMYFUNCTION("""COMPUTED_VALUE"""),"Python")</f>
        <v>Python</v>
      </c>
      <c r="G1624" s="4" t="str">
        <f>IFERROR(__xludf.DUMMYFUNCTION("""COMPUTED_VALUE"""),"Ruby")</f>
        <v>Ruby</v>
      </c>
    </row>
    <row r="1625">
      <c r="A1625" s="3">
        <v>1624.0</v>
      </c>
      <c r="B1625" s="4" t="str">
        <f>IFERROR(__xludf.DUMMYFUNCTION("SPLIT(IMPORTRANGE!B1625:B11624,"";"",0,1)"),"C++")</f>
        <v>C++</v>
      </c>
      <c r="C1625" s="4" t="str">
        <f>IFERROR(__xludf.DUMMYFUNCTION("""COMPUTED_VALUE"""),"C#")</f>
        <v>C#</v>
      </c>
      <c r="D1625" s="4" t="str">
        <f>IFERROR(__xludf.DUMMYFUNCTION("""COMPUTED_VALUE"""),"Java")</f>
        <v>Java</v>
      </c>
      <c r="E1625" s="4" t="str">
        <f>IFERROR(__xludf.DUMMYFUNCTION("""COMPUTED_VALUE"""),"Rust")</f>
        <v>Rust</v>
      </c>
    </row>
    <row r="1626">
      <c r="A1626" s="3">
        <v>1625.0</v>
      </c>
      <c r="B1626" s="4" t="str">
        <f>IFERROR(__xludf.DUMMYFUNCTION("SPLIT(IMPORTRANGE!B1626:B11625,"";"",0,1)"),"HTML/CSS")</f>
        <v>HTML/CSS</v>
      </c>
      <c r="C1626" s="4" t="str">
        <f>IFERROR(__xludf.DUMMYFUNCTION("""COMPUTED_VALUE"""),"JavaScript")</f>
        <v>JavaScript</v>
      </c>
      <c r="D1626" s="4" t="str">
        <f>IFERROR(__xludf.DUMMYFUNCTION("""COMPUTED_VALUE"""),"Python")</f>
        <v>Python</v>
      </c>
      <c r="E1626" s="4" t="str">
        <f>IFERROR(__xludf.DUMMYFUNCTION("""COMPUTED_VALUE"""),"Other(s):")</f>
        <v>Other(s):</v>
      </c>
    </row>
    <row r="1627">
      <c r="A1627" s="3">
        <v>1626.0</v>
      </c>
      <c r="B1627" s="4" t="str">
        <f>IFERROR(__xludf.DUMMYFUNCTION("SPLIT(IMPORTRANGE!B1627:B11626,"";"",0,1)"),"C++")</f>
        <v>C++</v>
      </c>
      <c r="C1627" s="4" t="str">
        <f>IFERROR(__xludf.DUMMYFUNCTION("""COMPUTED_VALUE"""),"C#")</f>
        <v>C#</v>
      </c>
      <c r="D1627" s="4" t="str">
        <f>IFERROR(__xludf.DUMMYFUNCTION("""COMPUTED_VALUE"""),"HTML/CSS")</f>
        <v>HTML/CSS</v>
      </c>
      <c r="E1627" s="4" t="str">
        <f>IFERROR(__xludf.DUMMYFUNCTION("""COMPUTED_VALUE"""),"JavaScript")</f>
        <v>JavaScript</v>
      </c>
      <c r="F1627" s="4" t="str">
        <f>IFERROR(__xludf.DUMMYFUNCTION("""COMPUTED_VALUE"""),"PHP")</f>
        <v>PHP</v>
      </c>
      <c r="G1627" s="4" t="str">
        <f>IFERROR(__xludf.DUMMYFUNCTION("""COMPUTED_VALUE"""),"Python")</f>
        <v>Python</v>
      </c>
      <c r="H1627" s="4" t="str">
        <f>IFERROR(__xludf.DUMMYFUNCTION("""COMPUTED_VALUE"""),"R")</f>
        <v>R</v>
      </c>
      <c r="I1627" s="4" t="str">
        <f>IFERROR(__xludf.DUMMYFUNCTION("""COMPUTED_VALUE"""),"SQL")</f>
        <v>SQL</v>
      </c>
    </row>
    <row r="1628">
      <c r="A1628" s="3">
        <v>1627.0</v>
      </c>
      <c r="B1628" s="4" t="str">
        <f>IFERROR(__xludf.DUMMYFUNCTION("SPLIT(IMPORTRANGE!B1628:B11627,"";"",0,1)"),"Bash/Shell/PowerShell")</f>
        <v>Bash/Shell/PowerShell</v>
      </c>
      <c r="C1628" s="4" t="str">
        <f>IFERROR(__xludf.DUMMYFUNCTION("""COMPUTED_VALUE"""),"C++")</f>
        <v>C++</v>
      </c>
      <c r="D1628" s="4" t="str">
        <f>IFERROR(__xludf.DUMMYFUNCTION("""COMPUTED_VALUE"""),"C#")</f>
        <v>C#</v>
      </c>
      <c r="E1628" s="4" t="str">
        <f>IFERROR(__xludf.DUMMYFUNCTION("""COMPUTED_VALUE"""),"Java")</f>
        <v>Java</v>
      </c>
      <c r="F1628" s="4" t="str">
        <f>IFERROR(__xludf.DUMMYFUNCTION("""COMPUTED_VALUE"""),"JavaScript")</f>
        <v>JavaScript</v>
      </c>
      <c r="G1628" s="4" t="str">
        <f>IFERROR(__xludf.DUMMYFUNCTION("""COMPUTED_VALUE"""),"PHP")</f>
        <v>PHP</v>
      </c>
      <c r="H1628" s="4" t="str">
        <f>IFERROR(__xludf.DUMMYFUNCTION("""COMPUTED_VALUE"""),"Python")</f>
        <v>Python</v>
      </c>
      <c r="I1628" s="4" t="str">
        <f>IFERROR(__xludf.DUMMYFUNCTION("""COMPUTED_VALUE"""),"TypeScript")</f>
        <v>TypeScript</v>
      </c>
    </row>
    <row r="1629">
      <c r="A1629" s="3">
        <v>1628.0</v>
      </c>
      <c r="B1629" s="4" t="str">
        <f>IFERROR(__xludf.DUMMYFUNCTION("SPLIT(IMPORTRANGE!B1629:B11628,"";"",0,1)"),"Bash/Shell/PowerShell")</f>
        <v>Bash/Shell/PowerShell</v>
      </c>
      <c r="C1629" s="4" t="str">
        <f>IFERROR(__xludf.DUMMYFUNCTION("""COMPUTED_VALUE"""),"Python")</f>
        <v>Python</v>
      </c>
      <c r="D1629" s="4" t="str">
        <f>IFERROR(__xludf.DUMMYFUNCTION("""COMPUTED_VALUE"""),"SQL")</f>
        <v>SQL</v>
      </c>
    </row>
    <row r="1630">
      <c r="A1630" s="3">
        <v>1629.0</v>
      </c>
      <c r="B1630" s="4" t="str">
        <f>IFERROR(__xludf.DUMMYFUNCTION("SPLIT(IMPORTRANGE!B1630:B11629,"";"",0,1)"),"Bash/Shell/PowerShell")</f>
        <v>Bash/Shell/PowerShell</v>
      </c>
      <c r="C1630" s="4" t="str">
        <f>IFERROR(__xludf.DUMMYFUNCTION("""COMPUTED_VALUE"""),"Elixir")</f>
        <v>Elixir</v>
      </c>
      <c r="D1630" s="4" t="str">
        <f>IFERROR(__xludf.DUMMYFUNCTION("""COMPUTED_VALUE"""),"HTML/CSS")</f>
        <v>HTML/CSS</v>
      </c>
      <c r="E1630" s="4" t="str">
        <f>IFERROR(__xludf.DUMMYFUNCTION("""COMPUTED_VALUE"""),"JavaScript")</f>
        <v>JavaScript</v>
      </c>
      <c r="F1630" s="4" t="str">
        <f>IFERROR(__xludf.DUMMYFUNCTION("""COMPUTED_VALUE"""),"Python")</f>
        <v>Python</v>
      </c>
      <c r="G1630" s="4" t="str">
        <f>IFERROR(__xludf.DUMMYFUNCTION("""COMPUTED_VALUE"""),"Ruby")</f>
        <v>Ruby</v>
      </c>
      <c r="H1630" s="4" t="str">
        <f>IFERROR(__xludf.DUMMYFUNCTION("""COMPUTED_VALUE"""),"SQL")</f>
        <v>SQL</v>
      </c>
    </row>
    <row r="1631">
      <c r="A1631" s="3">
        <v>1630.0</v>
      </c>
      <c r="B1631" s="4" t="str">
        <f>IFERROR(__xludf.DUMMYFUNCTION("SPLIT(IMPORTRANGE!B1631:B11630,"";"",0,1)"),"HTML/CSS")</f>
        <v>HTML/CSS</v>
      </c>
      <c r="C1631" s="4" t="str">
        <f>IFERROR(__xludf.DUMMYFUNCTION("""COMPUTED_VALUE"""),"JavaScript")</f>
        <v>JavaScript</v>
      </c>
      <c r="D1631" s="4" t="str">
        <f>IFERROR(__xludf.DUMMYFUNCTION("""COMPUTED_VALUE"""),"Kotlin")</f>
        <v>Kotlin</v>
      </c>
      <c r="E1631" s="4" t="str">
        <f>IFERROR(__xludf.DUMMYFUNCTION("""COMPUTED_VALUE"""),"PHP")</f>
        <v>PHP</v>
      </c>
      <c r="F1631" s="4" t="str">
        <f>IFERROR(__xludf.DUMMYFUNCTION("""COMPUTED_VALUE"""),"Ruby")</f>
        <v>Ruby</v>
      </c>
      <c r="G1631" s="4" t="str">
        <f>IFERROR(__xludf.DUMMYFUNCTION("""COMPUTED_VALUE"""),"SQL")</f>
        <v>SQL</v>
      </c>
    </row>
    <row r="1632">
      <c r="A1632" s="3">
        <v>1631.0</v>
      </c>
      <c r="B1632" s="4" t="str">
        <f>IFERROR(__xludf.DUMMYFUNCTION("SPLIT(IMPORTRANGE!B1632:B11631,"";"",0,1)"),"HTML/CSS")</f>
        <v>HTML/CSS</v>
      </c>
      <c r="C1632" s="4" t="str">
        <f>IFERROR(__xludf.DUMMYFUNCTION("""COMPUTED_VALUE"""),"Java")</f>
        <v>Java</v>
      </c>
      <c r="D1632" s="4" t="str">
        <f>IFERROR(__xludf.DUMMYFUNCTION("""COMPUTED_VALUE"""),"JavaScript")</f>
        <v>JavaScript</v>
      </c>
      <c r="E1632" s="4" t="str">
        <f>IFERROR(__xludf.DUMMYFUNCTION("""COMPUTED_VALUE"""),"Python")</f>
        <v>Python</v>
      </c>
      <c r="F1632" s="4" t="str">
        <f>IFERROR(__xludf.DUMMYFUNCTION("""COMPUTED_VALUE"""),"Ruby")</f>
        <v>Ruby</v>
      </c>
      <c r="G1632" s="4" t="str">
        <f>IFERROR(__xludf.DUMMYFUNCTION("""COMPUTED_VALUE"""),"Scala")</f>
        <v>Scala</v>
      </c>
      <c r="H1632" s="4" t="str">
        <f>IFERROR(__xludf.DUMMYFUNCTION("""COMPUTED_VALUE"""),"SQL")</f>
        <v>SQL</v>
      </c>
    </row>
    <row r="1633">
      <c r="A1633" s="3">
        <v>1632.0</v>
      </c>
      <c r="B1633" s="4" t="str">
        <f>IFERROR(__xludf.DUMMYFUNCTION("SPLIT(IMPORTRANGE!B1633:B11632,"";"",0,1)"),"C")</f>
        <v>C</v>
      </c>
      <c r="C1633" s="4" t="str">
        <f>IFERROR(__xludf.DUMMYFUNCTION("""COMPUTED_VALUE"""),"HTML/CSS")</f>
        <v>HTML/CSS</v>
      </c>
      <c r="D1633" s="4" t="str">
        <f>IFERROR(__xludf.DUMMYFUNCTION("""COMPUTED_VALUE"""),"JavaScript")</f>
        <v>JavaScript</v>
      </c>
      <c r="E1633" s="4" t="str">
        <f>IFERROR(__xludf.DUMMYFUNCTION("""COMPUTED_VALUE"""),"TypeScript")</f>
        <v>TypeScript</v>
      </c>
    </row>
    <row r="1634">
      <c r="A1634" s="3">
        <v>1633.0</v>
      </c>
      <c r="B1634" s="4" t="str">
        <f>IFERROR(__xludf.DUMMYFUNCTION("SPLIT(IMPORTRANGE!B1634:B11633,"";"",0,1)"),"C#")</f>
        <v>C#</v>
      </c>
      <c r="C1634" s="4" t="str">
        <f>IFERROR(__xludf.DUMMYFUNCTION("""COMPUTED_VALUE"""),"HTML/CSS")</f>
        <v>HTML/CSS</v>
      </c>
      <c r="D1634" s="4" t="str">
        <f>IFERROR(__xludf.DUMMYFUNCTION("""COMPUTED_VALUE"""),"Java")</f>
        <v>Java</v>
      </c>
      <c r="E1634" s="4" t="str">
        <f>IFERROR(__xludf.DUMMYFUNCTION("""COMPUTED_VALUE"""),"JavaScript")</f>
        <v>JavaScript</v>
      </c>
    </row>
    <row r="1635">
      <c r="A1635" s="3">
        <v>1634.0</v>
      </c>
      <c r="B1635" s="4" t="str">
        <f>IFERROR(__xludf.DUMMYFUNCTION("SPLIT(IMPORTRANGE!B1635:B11634,"";"",0,1)"),"Bash/Shell/PowerShell")</f>
        <v>Bash/Shell/PowerShell</v>
      </c>
      <c r="C1635" s="4" t="str">
        <f>IFERROR(__xludf.DUMMYFUNCTION("""COMPUTED_VALUE"""),"HTML/CSS")</f>
        <v>HTML/CSS</v>
      </c>
      <c r="D1635" s="4" t="str">
        <f>IFERROR(__xludf.DUMMYFUNCTION("""COMPUTED_VALUE"""),"Java")</f>
        <v>Java</v>
      </c>
      <c r="E1635" s="4" t="str">
        <f>IFERROR(__xludf.DUMMYFUNCTION("""COMPUTED_VALUE"""),"JavaScript")</f>
        <v>JavaScript</v>
      </c>
      <c r="F1635" s="4" t="str">
        <f>IFERROR(__xludf.DUMMYFUNCTION("""COMPUTED_VALUE"""),"PHP")</f>
        <v>PHP</v>
      </c>
      <c r="G1635" s="4" t="str">
        <f>IFERROR(__xludf.DUMMYFUNCTION("""COMPUTED_VALUE"""),"Python")</f>
        <v>Python</v>
      </c>
      <c r="H1635" s="4" t="str">
        <f>IFERROR(__xludf.DUMMYFUNCTION("""COMPUTED_VALUE"""),"Ruby")</f>
        <v>Ruby</v>
      </c>
      <c r="I1635" s="4" t="str">
        <f>IFERROR(__xludf.DUMMYFUNCTION("""COMPUTED_VALUE"""),"SQL")</f>
        <v>SQL</v>
      </c>
      <c r="J1635" s="4" t="str">
        <f>IFERROR(__xludf.DUMMYFUNCTION("""COMPUTED_VALUE"""),"TypeScript")</f>
        <v>TypeScript</v>
      </c>
    </row>
    <row r="1636">
      <c r="A1636" s="3">
        <v>1635.0</v>
      </c>
      <c r="B1636" s="4" t="str">
        <f>IFERROR(__xludf.DUMMYFUNCTION("SPLIT(IMPORTRANGE!B1636:B11635,"";"",0,1)"),"Bash/Shell/PowerShell")</f>
        <v>Bash/Shell/PowerShell</v>
      </c>
      <c r="C1636" s="4" t="str">
        <f>IFERROR(__xludf.DUMMYFUNCTION("""COMPUTED_VALUE"""),"C")</f>
        <v>C</v>
      </c>
      <c r="D1636" s="4" t="str">
        <f>IFERROR(__xludf.DUMMYFUNCTION("""COMPUTED_VALUE"""),"HTML/CSS")</f>
        <v>HTML/CSS</v>
      </c>
      <c r="E1636" s="4" t="str">
        <f>IFERROR(__xludf.DUMMYFUNCTION("""COMPUTED_VALUE"""),"JavaScript")</f>
        <v>JavaScript</v>
      </c>
      <c r="F1636" s="4" t="str">
        <f>IFERROR(__xludf.DUMMYFUNCTION("""COMPUTED_VALUE"""),"Python")</f>
        <v>Python</v>
      </c>
      <c r="G1636" s="4" t="str">
        <f>IFERROR(__xludf.DUMMYFUNCTION("""COMPUTED_VALUE"""),"Rust")</f>
        <v>Rust</v>
      </c>
    </row>
    <row r="1637">
      <c r="A1637" s="3">
        <v>1636.0</v>
      </c>
      <c r="B1637" s="4" t="str">
        <f>IFERROR(__xludf.DUMMYFUNCTION("SPLIT(IMPORTRANGE!B1637:B11636,"";"",0,1)"),"C")</f>
        <v>C</v>
      </c>
      <c r="C1637" s="4" t="str">
        <f>IFERROR(__xludf.DUMMYFUNCTION("""COMPUTED_VALUE"""),"C++")</f>
        <v>C++</v>
      </c>
      <c r="D1637" s="4" t="str">
        <f>IFERROR(__xludf.DUMMYFUNCTION("""COMPUTED_VALUE"""),"Go")</f>
        <v>Go</v>
      </c>
      <c r="E1637" s="4" t="str">
        <f>IFERROR(__xludf.DUMMYFUNCTION("""COMPUTED_VALUE"""),"HTML/CSS")</f>
        <v>HTML/CSS</v>
      </c>
      <c r="F1637" s="4" t="str">
        <f>IFERROR(__xludf.DUMMYFUNCTION("""COMPUTED_VALUE"""),"Java")</f>
        <v>Java</v>
      </c>
      <c r="G1637" s="4" t="str">
        <f>IFERROR(__xludf.DUMMYFUNCTION("""COMPUTED_VALUE"""),"JavaScript")</f>
        <v>JavaScript</v>
      </c>
      <c r="H1637" s="4" t="str">
        <f>IFERROR(__xludf.DUMMYFUNCTION("""COMPUTED_VALUE"""),"Objective-C")</f>
        <v>Objective-C</v>
      </c>
      <c r="I1637" s="4" t="str">
        <f>IFERROR(__xludf.DUMMYFUNCTION("""COMPUTED_VALUE"""),"Python")</f>
        <v>Python</v>
      </c>
      <c r="J1637" s="4" t="str">
        <f>IFERROR(__xludf.DUMMYFUNCTION("""COMPUTED_VALUE"""),"Swift")</f>
        <v>Swift</v>
      </c>
    </row>
    <row r="1638">
      <c r="A1638" s="3">
        <v>1637.0</v>
      </c>
      <c r="B1638" s="4" t="str">
        <f>IFERROR(__xludf.DUMMYFUNCTION("SPLIT(IMPORTRANGE!B1638:B11637,"";"",0,1)"),"Bash/Shell/PowerShell")</f>
        <v>Bash/Shell/PowerShell</v>
      </c>
      <c r="C1638" s="4" t="str">
        <f>IFERROR(__xludf.DUMMYFUNCTION("""COMPUTED_VALUE"""),"C++")</f>
        <v>C++</v>
      </c>
      <c r="D1638" s="4" t="str">
        <f>IFERROR(__xludf.DUMMYFUNCTION("""COMPUTED_VALUE"""),"C#")</f>
        <v>C#</v>
      </c>
      <c r="E1638" s="4" t="str">
        <f>IFERROR(__xludf.DUMMYFUNCTION("""COMPUTED_VALUE"""),"HTML/CSS")</f>
        <v>HTML/CSS</v>
      </c>
      <c r="F1638" s="4" t="str">
        <f>IFERROR(__xludf.DUMMYFUNCTION("""COMPUTED_VALUE"""),"JavaScript")</f>
        <v>JavaScript</v>
      </c>
      <c r="G1638" s="4" t="str">
        <f>IFERROR(__xludf.DUMMYFUNCTION("""COMPUTED_VALUE"""),"PHP")</f>
        <v>PHP</v>
      </c>
      <c r="H1638" s="4" t="str">
        <f>IFERROR(__xludf.DUMMYFUNCTION("""COMPUTED_VALUE"""),"Python")</f>
        <v>Python</v>
      </c>
      <c r="I1638" s="4" t="str">
        <f>IFERROR(__xludf.DUMMYFUNCTION("""COMPUTED_VALUE"""),"Swift")</f>
        <v>Swift</v>
      </c>
    </row>
    <row r="1639">
      <c r="A1639" s="3">
        <v>1638.0</v>
      </c>
      <c r="B1639" s="4" t="str">
        <f>IFERROR(__xludf.DUMMYFUNCTION("SPLIT(IMPORTRANGE!B1639:B11638,"";"",0,1)"),"Elixir")</f>
        <v>Elixir</v>
      </c>
      <c r="C1639" s="4" t="str">
        <f>IFERROR(__xludf.DUMMYFUNCTION("""COMPUTED_VALUE"""),"HTML/CSS")</f>
        <v>HTML/CSS</v>
      </c>
      <c r="D1639" s="4" t="str">
        <f>IFERROR(__xludf.DUMMYFUNCTION("""COMPUTED_VALUE"""),"JavaScript")</f>
        <v>JavaScript</v>
      </c>
      <c r="E1639" s="4" t="str">
        <f>IFERROR(__xludf.DUMMYFUNCTION("""COMPUTED_VALUE"""),"Python")</f>
        <v>Python</v>
      </c>
      <c r="F1639" s="4" t="str">
        <f>IFERROR(__xludf.DUMMYFUNCTION("""COMPUTED_VALUE"""),"SQL")</f>
        <v>SQL</v>
      </c>
      <c r="G1639" s="4" t="str">
        <f>IFERROR(__xludf.DUMMYFUNCTION("""COMPUTED_VALUE"""),"Swift")</f>
        <v>Swift</v>
      </c>
    </row>
    <row r="1640">
      <c r="A1640" s="3">
        <v>1639.0</v>
      </c>
      <c r="B1640" s="4" t="str">
        <f>IFERROR(__xludf.DUMMYFUNCTION("SPLIT(IMPORTRANGE!B1640:B11639,"";"",0,1)"),"Java")</f>
        <v>Java</v>
      </c>
      <c r="C1640" s="4" t="str">
        <f>IFERROR(__xludf.DUMMYFUNCTION("""COMPUTED_VALUE"""),"JavaScript")</f>
        <v>JavaScript</v>
      </c>
    </row>
    <row r="1641">
      <c r="A1641" s="3">
        <v>1640.0</v>
      </c>
      <c r="B1641" s="4" t="str">
        <f>IFERROR(__xludf.DUMMYFUNCTION("SPLIT(IMPORTRANGE!B1641:B11640,"";"",0,1)"),"C#")</f>
        <v>C#</v>
      </c>
      <c r="C1641" s="4" t="str">
        <f>IFERROR(__xludf.DUMMYFUNCTION("""COMPUTED_VALUE"""),"HTML/CSS")</f>
        <v>HTML/CSS</v>
      </c>
      <c r="D1641" s="4" t="str">
        <f>IFERROR(__xludf.DUMMYFUNCTION("""COMPUTED_VALUE"""),"JavaScript")</f>
        <v>JavaScript</v>
      </c>
      <c r="E1641" s="4" t="str">
        <f>IFERROR(__xludf.DUMMYFUNCTION("""COMPUTED_VALUE"""),"PHP")</f>
        <v>PHP</v>
      </c>
      <c r="F1641" s="4" t="str">
        <f>IFERROR(__xludf.DUMMYFUNCTION("""COMPUTED_VALUE"""),"SQL")</f>
        <v>SQL</v>
      </c>
    </row>
    <row r="1642">
      <c r="A1642" s="3">
        <v>1641.0</v>
      </c>
      <c r="B1642" s="4" t="str">
        <f>IFERROR(__xludf.DUMMYFUNCTION("SPLIT(IMPORTRANGE!B1642:B11641,"";"",0,1)"),"Bash/Shell/PowerShell")</f>
        <v>Bash/Shell/PowerShell</v>
      </c>
      <c r="C1642" s="4" t="str">
        <f>IFERROR(__xludf.DUMMYFUNCTION("""COMPUTED_VALUE"""),"HTML/CSS")</f>
        <v>HTML/CSS</v>
      </c>
      <c r="D1642" s="4" t="str">
        <f>IFERROR(__xludf.DUMMYFUNCTION("""COMPUTED_VALUE"""),"JavaScript")</f>
        <v>JavaScript</v>
      </c>
      <c r="E1642" s="4" t="str">
        <f>IFERROR(__xludf.DUMMYFUNCTION("""COMPUTED_VALUE"""),"PHP")</f>
        <v>PHP</v>
      </c>
      <c r="F1642" s="4" t="str">
        <f>IFERROR(__xludf.DUMMYFUNCTION("""COMPUTED_VALUE"""),"SQL")</f>
        <v>SQL</v>
      </c>
      <c r="G1642" s="4" t="str">
        <f>IFERROR(__xludf.DUMMYFUNCTION("""COMPUTED_VALUE"""),"TypeScript")</f>
        <v>TypeScript</v>
      </c>
    </row>
    <row r="1643">
      <c r="A1643" s="3">
        <v>1642.0</v>
      </c>
      <c r="B1643" s="4" t="str">
        <f>IFERROR(__xludf.DUMMYFUNCTION("SPLIT(IMPORTRANGE!B1643:B11642,"";"",0,1)"),"Assembly")</f>
        <v>Assembly</v>
      </c>
      <c r="C1643" s="4" t="str">
        <f>IFERROR(__xludf.DUMMYFUNCTION("""COMPUTED_VALUE"""),"Bash/Shell/PowerShell")</f>
        <v>Bash/Shell/PowerShell</v>
      </c>
      <c r="D1643" s="4" t="str">
        <f>IFERROR(__xludf.DUMMYFUNCTION("""COMPUTED_VALUE"""),"C")</f>
        <v>C</v>
      </c>
      <c r="E1643" s="4" t="str">
        <f>IFERROR(__xludf.DUMMYFUNCTION("""COMPUTED_VALUE"""),"C++")</f>
        <v>C++</v>
      </c>
      <c r="F1643" s="4" t="str">
        <f>IFERROR(__xludf.DUMMYFUNCTION("""COMPUTED_VALUE"""),"HTML/CSS")</f>
        <v>HTML/CSS</v>
      </c>
      <c r="G1643" s="4" t="str">
        <f>IFERROR(__xludf.DUMMYFUNCTION("""COMPUTED_VALUE"""),"Java")</f>
        <v>Java</v>
      </c>
      <c r="H1643" s="4" t="str">
        <f>IFERROR(__xludf.DUMMYFUNCTION("""COMPUTED_VALUE"""),"JavaScript")</f>
        <v>JavaScript</v>
      </c>
      <c r="I1643" s="4" t="str">
        <f>IFERROR(__xludf.DUMMYFUNCTION("""COMPUTED_VALUE"""),"PHP")</f>
        <v>PHP</v>
      </c>
      <c r="J1643" s="4" t="str">
        <f>IFERROR(__xludf.DUMMYFUNCTION("""COMPUTED_VALUE"""),"Python")</f>
        <v>Python</v>
      </c>
      <c r="K1643" s="4" t="str">
        <f>IFERROR(__xludf.DUMMYFUNCTION("""COMPUTED_VALUE"""),"SQL")</f>
        <v>SQL</v>
      </c>
      <c r="L1643" s="4" t="str">
        <f>IFERROR(__xludf.DUMMYFUNCTION("""COMPUTED_VALUE"""),"TypeScript")</f>
        <v>TypeScript</v>
      </c>
    </row>
    <row r="1644">
      <c r="A1644" s="3">
        <v>1643.0</v>
      </c>
      <c r="B1644" s="4" t="str">
        <f>IFERROR(__xludf.DUMMYFUNCTION("SPLIT(IMPORTRANGE!B1644:B11643,"";"",0,1)"),"Bash/Shell/PowerShell")</f>
        <v>Bash/Shell/PowerShell</v>
      </c>
      <c r="C1644" s="4" t="str">
        <f>IFERROR(__xludf.DUMMYFUNCTION("""COMPUTED_VALUE"""),"C#")</f>
        <v>C#</v>
      </c>
      <c r="D1644" s="4" t="str">
        <f>IFERROR(__xludf.DUMMYFUNCTION("""COMPUTED_VALUE"""),"Python")</f>
        <v>Python</v>
      </c>
      <c r="E1644" s="4" t="str">
        <f>IFERROR(__xludf.DUMMYFUNCTION("""COMPUTED_VALUE"""),"SQL")</f>
        <v>SQL</v>
      </c>
    </row>
    <row r="1645">
      <c r="A1645" s="3">
        <v>1644.0</v>
      </c>
      <c r="B1645" s="4" t="str">
        <f>IFERROR(__xludf.DUMMYFUNCTION("SPLIT(IMPORTRANGE!B1645:B11644,"";"",0,1)"),"Java")</f>
        <v>Java</v>
      </c>
      <c r="C1645" s="4" t="str">
        <f>IFERROR(__xludf.DUMMYFUNCTION("""COMPUTED_VALUE"""),"JavaScript")</f>
        <v>JavaScript</v>
      </c>
      <c r="D1645" s="4" t="str">
        <f>IFERROR(__xludf.DUMMYFUNCTION("""COMPUTED_VALUE"""),"SQL")</f>
        <v>SQL</v>
      </c>
      <c r="E1645" s="4" t="str">
        <f>IFERROR(__xludf.DUMMYFUNCTION("""COMPUTED_VALUE"""),"Other(s):")</f>
        <v>Other(s):</v>
      </c>
    </row>
    <row r="1646">
      <c r="A1646" s="3">
        <v>1645.0</v>
      </c>
      <c r="B1646" s="4" t="str">
        <f>IFERROR(__xludf.DUMMYFUNCTION("SPLIT(IMPORTRANGE!B1646:B11645,"";"",0,1)"),"HTML/CSS")</f>
        <v>HTML/CSS</v>
      </c>
      <c r="C1646" s="4" t="str">
        <f>IFERROR(__xludf.DUMMYFUNCTION("""COMPUTED_VALUE"""),"JavaScript")</f>
        <v>JavaScript</v>
      </c>
      <c r="D1646" s="4" t="str">
        <f>IFERROR(__xludf.DUMMYFUNCTION("""COMPUTED_VALUE"""),"TypeScript")</f>
        <v>TypeScript</v>
      </c>
    </row>
    <row r="1647">
      <c r="A1647" s="3">
        <v>1646.0</v>
      </c>
      <c r="B1647" s="4" t="str">
        <f>IFERROR(__xludf.DUMMYFUNCTION("SPLIT(IMPORTRANGE!B1647:B11646,"";"",0,1)"),"HTML/CSS")</f>
        <v>HTML/CSS</v>
      </c>
      <c r="C1647" s="4" t="str">
        <f>IFERROR(__xludf.DUMMYFUNCTION("""COMPUTED_VALUE"""),"Java")</f>
        <v>Java</v>
      </c>
      <c r="D1647" s="4" t="str">
        <f>IFERROR(__xludf.DUMMYFUNCTION("""COMPUTED_VALUE"""),"JavaScript")</f>
        <v>JavaScript</v>
      </c>
      <c r="E1647" s="4" t="str">
        <f>IFERROR(__xludf.DUMMYFUNCTION("""COMPUTED_VALUE"""),"PHP")</f>
        <v>PHP</v>
      </c>
      <c r="F1647" s="4" t="str">
        <f>IFERROR(__xludf.DUMMYFUNCTION("""COMPUTED_VALUE"""),"Python")</f>
        <v>Python</v>
      </c>
    </row>
    <row r="1648">
      <c r="A1648" s="3">
        <v>1647.0</v>
      </c>
      <c r="B1648" s="4" t="str">
        <f>IFERROR(__xludf.DUMMYFUNCTION("SPLIT(IMPORTRANGE!B1648:B11647,"";"",0,1)"),"C")</f>
        <v>C</v>
      </c>
      <c r="C1648" s="4" t="str">
        <f>IFERROR(__xludf.DUMMYFUNCTION("""COMPUTED_VALUE"""),"Go")</f>
        <v>Go</v>
      </c>
      <c r="D1648" s="4" t="str">
        <f>IFERROR(__xludf.DUMMYFUNCTION("""COMPUTED_VALUE"""),"Java")</f>
        <v>Java</v>
      </c>
      <c r="E1648" s="4" t="str">
        <f>IFERROR(__xludf.DUMMYFUNCTION("""COMPUTED_VALUE"""),"JavaScript")</f>
        <v>JavaScript</v>
      </c>
      <c r="F1648" s="4" t="str">
        <f>IFERROR(__xludf.DUMMYFUNCTION("""COMPUTED_VALUE"""),"Python")</f>
        <v>Python</v>
      </c>
      <c r="G1648" s="4" t="str">
        <f>IFERROR(__xludf.DUMMYFUNCTION("""COMPUTED_VALUE"""),"SQL")</f>
        <v>SQL</v>
      </c>
    </row>
    <row r="1649">
      <c r="A1649" s="3">
        <v>1648.0</v>
      </c>
      <c r="B1649" s="4" t="str">
        <f>IFERROR(__xludf.DUMMYFUNCTION("SPLIT(IMPORTRANGE!B1649:B11648,"";"",0,1)"),"Bash/Shell/PowerShell")</f>
        <v>Bash/Shell/PowerShell</v>
      </c>
      <c r="C1649" s="4" t="str">
        <f>IFERROR(__xludf.DUMMYFUNCTION("""COMPUTED_VALUE"""),"C#")</f>
        <v>C#</v>
      </c>
      <c r="D1649" s="4" t="str">
        <f>IFERROR(__xludf.DUMMYFUNCTION("""COMPUTED_VALUE"""),"HTML/CSS")</f>
        <v>HTML/CSS</v>
      </c>
      <c r="E1649" s="4" t="str">
        <f>IFERROR(__xludf.DUMMYFUNCTION("""COMPUTED_VALUE"""),"JavaScript")</f>
        <v>JavaScript</v>
      </c>
      <c r="F1649" s="4" t="str">
        <f>IFERROR(__xludf.DUMMYFUNCTION("""COMPUTED_VALUE"""),"SQL")</f>
        <v>SQL</v>
      </c>
    </row>
    <row r="1650">
      <c r="A1650" s="3">
        <v>1649.0</v>
      </c>
      <c r="B1650" s="4" t="str">
        <f>IFERROR(__xludf.DUMMYFUNCTION("SPLIT(IMPORTRANGE!B1650:B11649,"";"",0,1)"),"Bash/Shell/PowerShell")</f>
        <v>Bash/Shell/PowerShell</v>
      </c>
      <c r="C1650" s="4" t="str">
        <f>IFERROR(__xludf.DUMMYFUNCTION("""COMPUTED_VALUE"""),"Java")</f>
        <v>Java</v>
      </c>
      <c r="D1650" s="4" t="str">
        <f>IFERROR(__xludf.DUMMYFUNCTION("""COMPUTED_VALUE"""),"Python")</f>
        <v>Python</v>
      </c>
    </row>
    <row r="1651">
      <c r="A1651" s="3">
        <v>1650.0</v>
      </c>
      <c r="B1651" s="4" t="str">
        <f>IFERROR(__xludf.DUMMYFUNCTION("SPLIT(IMPORTRANGE!B1651:B11650,"";"",0,1)"),"C#")</f>
        <v>C#</v>
      </c>
      <c r="C1651" s="4" t="str">
        <f>IFERROR(__xludf.DUMMYFUNCTION("""COMPUTED_VALUE"""),"HTML/CSS")</f>
        <v>HTML/CSS</v>
      </c>
      <c r="D1651" s="4" t="str">
        <f>IFERROR(__xludf.DUMMYFUNCTION("""COMPUTED_VALUE"""),"JavaScript")</f>
        <v>JavaScript</v>
      </c>
      <c r="E1651" s="4" t="str">
        <f>IFERROR(__xludf.DUMMYFUNCTION("""COMPUTED_VALUE"""),"Python")</f>
        <v>Python</v>
      </c>
      <c r="F1651" s="4" t="str">
        <f>IFERROR(__xludf.DUMMYFUNCTION("""COMPUTED_VALUE"""),"SQL")</f>
        <v>SQL</v>
      </c>
      <c r="G1651" s="4" t="str">
        <f>IFERROR(__xludf.DUMMYFUNCTION("""COMPUTED_VALUE"""),"TypeScript")</f>
        <v>TypeScript</v>
      </c>
    </row>
    <row r="1652">
      <c r="A1652" s="3">
        <v>1651.0</v>
      </c>
      <c r="B1652" s="4" t="str">
        <f>IFERROR(__xludf.DUMMYFUNCTION("SPLIT(IMPORTRANGE!B1652:B11651,"";"",0,1)"),"Bash/Shell/PowerShell")</f>
        <v>Bash/Shell/PowerShell</v>
      </c>
      <c r="C1652" s="4" t="str">
        <f>IFERROR(__xludf.DUMMYFUNCTION("""COMPUTED_VALUE"""),"Go")</f>
        <v>Go</v>
      </c>
      <c r="D1652" s="4" t="str">
        <f>IFERROR(__xludf.DUMMYFUNCTION("""COMPUTED_VALUE"""),"HTML/CSS")</f>
        <v>HTML/CSS</v>
      </c>
      <c r="E1652" s="4" t="str">
        <f>IFERROR(__xludf.DUMMYFUNCTION("""COMPUTED_VALUE"""),"JavaScript")</f>
        <v>JavaScript</v>
      </c>
      <c r="F1652" s="4" t="str">
        <f>IFERROR(__xludf.DUMMYFUNCTION("""COMPUTED_VALUE"""),"Python")</f>
        <v>Python</v>
      </c>
      <c r="G1652" s="4" t="str">
        <f>IFERROR(__xludf.DUMMYFUNCTION("""COMPUTED_VALUE"""),"R")</f>
        <v>R</v>
      </c>
      <c r="H1652" s="4" t="str">
        <f>IFERROR(__xludf.DUMMYFUNCTION("""COMPUTED_VALUE"""),"Ruby")</f>
        <v>Ruby</v>
      </c>
      <c r="I1652" s="4" t="str">
        <f>IFERROR(__xludf.DUMMYFUNCTION("""COMPUTED_VALUE"""),"SQL")</f>
        <v>SQL</v>
      </c>
    </row>
    <row r="1653">
      <c r="A1653" s="3">
        <v>1652.0</v>
      </c>
      <c r="B1653" s="4" t="str">
        <f>IFERROR(__xludf.DUMMYFUNCTION("SPLIT(IMPORTRANGE!B1653:B11652,"";"",0,1)"),"Bash/Shell/PowerShell")</f>
        <v>Bash/Shell/PowerShell</v>
      </c>
      <c r="C1653" s="4" t="str">
        <f>IFERROR(__xludf.DUMMYFUNCTION("""COMPUTED_VALUE"""),"HTML/CSS")</f>
        <v>HTML/CSS</v>
      </c>
      <c r="D1653" s="4" t="str">
        <f>IFERROR(__xludf.DUMMYFUNCTION("""COMPUTED_VALUE"""),"Java")</f>
        <v>Java</v>
      </c>
      <c r="E1653" s="4" t="str">
        <f>IFERROR(__xludf.DUMMYFUNCTION("""COMPUTED_VALUE"""),"JavaScript")</f>
        <v>JavaScript</v>
      </c>
      <c r="F1653" s="4" t="str">
        <f>IFERROR(__xludf.DUMMYFUNCTION("""COMPUTED_VALUE"""),"Python")</f>
        <v>Python</v>
      </c>
      <c r="G1653" s="4" t="str">
        <f>IFERROR(__xludf.DUMMYFUNCTION("""COMPUTED_VALUE"""),"SQL")</f>
        <v>SQL</v>
      </c>
      <c r="H1653" s="4" t="str">
        <f>IFERROR(__xludf.DUMMYFUNCTION("""COMPUTED_VALUE"""),"TypeScript")</f>
        <v>TypeScript</v>
      </c>
    </row>
    <row r="1654">
      <c r="A1654" s="3">
        <v>1653.0</v>
      </c>
      <c r="B1654" s="4" t="str">
        <f>IFERROR(__xludf.DUMMYFUNCTION("SPLIT(IMPORTRANGE!B1654:B11653,"";"",0,1)"),"C")</f>
        <v>C</v>
      </c>
      <c r="C1654" s="4" t="str">
        <f>IFERROR(__xludf.DUMMYFUNCTION("""COMPUTED_VALUE"""),"C++")</f>
        <v>C++</v>
      </c>
      <c r="D1654" s="4" t="str">
        <f>IFERROR(__xludf.DUMMYFUNCTION("""COMPUTED_VALUE"""),"HTML/CSS")</f>
        <v>HTML/CSS</v>
      </c>
      <c r="E1654" s="4" t="str">
        <f>IFERROR(__xludf.DUMMYFUNCTION("""COMPUTED_VALUE"""),"Java")</f>
        <v>Java</v>
      </c>
      <c r="F1654" s="4" t="str">
        <f>IFERROR(__xludf.DUMMYFUNCTION("""COMPUTED_VALUE"""),"JavaScript")</f>
        <v>JavaScript</v>
      </c>
      <c r="G1654" s="4" t="str">
        <f>IFERROR(__xludf.DUMMYFUNCTION("""COMPUTED_VALUE"""),"Kotlin")</f>
        <v>Kotlin</v>
      </c>
      <c r="H1654" s="4" t="str">
        <f>IFERROR(__xludf.DUMMYFUNCTION("""COMPUTED_VALUE"""),"Python")</f>
        <v>Python</v>
      </c>
      <c r="I1654" s="4" t="str">
        <f>IFERROR(__xludf.DUMMYFUNCTION("""COMPUTED_VALUE"""),"SQL")</f>
        <v>SQL</v>
      </c>
      <c r="J1654" s="4" t="str">
        <f>IFERROR(__xludf.DUMMYFUNCTION("""COMPUTED_VALUE"""),"Swift")</f>
        <v>Swift</v>
      </c>
    </row>
    <row r="1655">
      <c r="A1655" s="3">
        <v>1654.0</v>
      </c>
      <c r="B1655" s="4" t="str">
        <f>IFERROR(__xludf.DUMMYFUNCTION("SPLIT(IMPORTRANGE!B1655:B11654,"";"",0,1)"),"C#")</f>
        <v>C#</v>
      </c>
      <c r="C1655" s="4" t="str">
        <f>IFERROR(__xludf.DUMMYFUNCTION("""COMPUTED_VALUE"""),"HTML/CSS")</f>
        <v>HTML/CSS</v>
      </c>
      <c r="D1655" s="4" t="str">
        <f>IFERROR(__xludf.DUMMYFUNCTION("""COMPUTED_VALUE"""),"Java")</f>
        <v>Java</v>
      </c>
      <c r="E1655" s="4" t="str">
        <f>IFERROR(__xludf.DUMMYFUNCTION("""COMPUTED_VALUE"""),"JavaScript")</f>
        <v>JavaScript</v>
      </c>
      <c r="F1655" s="4" t="str">
        <f>IFERROR(__xludf.DUMMYFUNCTION("""COMPUTED_VALUE"""),"PHP")</f>
        <v>PHP</v>
      </c>
      <c r="G1655" s="4" t="str">
        <f>IFERROR(__xludf.DUMMYFUNCTION("""COMPUTED_VALUE"""),"Python")</f>
        <v>Python</v>
      </c>
      <c r="H1655" s="4" t="str">
        <f>IFERROR(__xludf.DUMMYFUNCTION("""COMPUTED_VALUE"""),"Ruby")</f>
        <v>Ruby</v>
      </c>
      <c r="I1655" s="4" t="str">
        <f>IFERROR(__xludf.DUMMYFUNCTION("""COMPUTED_VALUE"""),"Scala")</f>
        <v>Scala</v>
      </c>
      <c r="J1655" s="4" t="str">
        <f>IFERROR(__xludf.DUMMYFUNCTION("""COMPUTED_VALUE"""),"SQL")</f>
        <v>SQL</v>
      </c>
      <c r="K1655" s="4" t="str">
        <f>IFERROR(__xludf.DUMMYFUNCTION("""COMPUTED_VALUE"""),"TypeScript")</f>
        <v>TypeScript</v>
      </c>
    </row>
    <row r="1656">
      <c r="A1656" s="3">
        <v>1655.0</v>
      </c>
      <c r="B1656" s="4" t="str">
        <f>IFERROR(__xludf.DUMMYFUNCTION("SPLIT(IMPORTRANGE!B1656:B11655,"";"",0,1)"),"R")</f>
        <v>R</v>
      </c>
    </row>
    <row r="1657">
      <c r="A1657" s="3">
        <v>1656.0</v>
      </c>
      <c r="B1657" s="4" t="str">
        <f>IFERROR(__xludf.DUMMYFUNCTION("SPLIT(IMPORTRANGE!B1657:B11656,"";"",0,1)"),"Dart")</f>
        <v>Dart</v>
      </c>
      <c r="C1657" s="4" t="str">
        <f>IFERROR(__xludf.DUMMYFUNCTION("""COMPUTED_VALUE"""),"Java")</f>
        <v>Java</v>
      </c>
      <c r="D1657" s="4" t="str">
        <f>IFERROR(__xludf.DUMMYFUNCTION("""COMPUTED_VALUE"""),"JavaScript")</f>
        <v>JavaScript</v>
      </c>
      <c r="E1657" s="4" t="str">
        <f>IFERROR(__xludf.DUMMYFUNCTION("""COMPUTED_VALUE"""),"Kotlin")</f>
        <v>Kotlin</v>
      </c>
      <c r="F1657" s="4" t="str">
        <f>IFERROR(__xludf.DUMMYFUNCTION("""COMPUTED_VALUE"""),"TypeScript")</f>
        <v>TypeScript</v>
      </c>
    </row>
    <row r="1658">
      <c r="A1658" s="3">
        <v>1657.0</v>
      </c>
      <c r="B1658" s="4" t="str">
        <f>IFERROR(__xludf.DUMMYFUNCTION("SPLIT(IMPORTRANGE!B1658:B11657,"";"",0,1)"),"Bash/Shell/PowerShell")</f>
        <v>Bash/Shell/PowerShell</v>
      </c>
      <c r="C1658" s="4" t="str">
        <f>IFERROR(__xludf.DUMMYFUNCTION("""COMPUTED_VALUE"""),"C++")</f>
        <v>C++</v>
      </c>
      <c r="D1658" s="4" t="str">
        <f>IFERROR(__xludf.DUMMYFUNCTION("""COMPUTED_VALUE"""),"Rust")</f>
        <v>Rust</v>
      </c>
      <c r="E1658" s="4" t="str">
        <f>IFERROR(__xludf.DUMMYFUNCTION("""COMPUTED_VALUE"""),"TypeScript")</f>
        <v>TypeScript</v>
      </c>
    </row>
    <row r="1659">
      <c r="A1659" s="3">
        <v>1658.0</v>
      </c>
      <c r="B1659" s="4" t="str">
        <f>IFERROR(__xludf.DUMMYFUNCTION("SPLIT(IMPORTRANGE!B1659:B11658,"";"",0,1)"),"C++")</f>
        <v>C++</v>
      </c>
      <c r="C1659" s="4" t="str">
        <f>IFERROR(__xludf.DUMMYFUNCTION("""COMPUTED_VALUE"""),"C#")</f>
        <v>C#</v>
      </c>
      <c r="D1659" s="4" t="str">
        <f>IFERROR(__xludf.DUMMYFUNCTION("""COMPUTED_VALUE"""),"HTML/CSS")</f>
        <v>HTML/CSS</v>
      </c>
      <c r="E1659" s="4" t="str">
        <f>IFERROR(__xludf.DUMMYFUNCTION("""COMPUTED_VALUE"""),"Java")</f>
        <v>Java</v>
      </c>
      <c r="F1659" s="4" t="str">
        <f>IFERROR(__xludf.DUMMYFUNCTION("""COMPUTED_VALUE"""),"JavaScript")</f>
        <v>JavaScript</v>
      </c>
      <c r="G1659" s="4" t="str">
        <f>IFERROR(__xludf.DUMMYFUNCTION("""COMPUTED_VALUE"""),"PHP")</f>
        <v>PHP</v>
      </c>
      <c r="H1659" s="4" t="str">
        <f>IFERROR(__xludf.DUMMYFUNCTION("""COMPUTED_VALUE"""),"SQL")</f>
        <v>SQL</v>
      </c>
    </row>
    <row r="1660">
      <c r="A1660" s="3">
        <v>1659.0</v>
      </c>
      <c r="B1660" s="4" t="str">
        <f>IFERROR(__xludf.DUMMYFUNCTION("SPLIT(IMPORTRANGE!B1660:B11659,"";"",0,1)"),"HTML/CSS")</f>
        <v>HTML/CSS</v>
      </c>
      <c r="C1660" s="4" t="str">
        <f>IFERROR(__xludf.DUMMYFUNCTION("""COMPUTED_VALUE"""),"JavaScript")</f>
        <v>JavaScript</v>
      </c>
      <c r="D1660" s="4" t="str">
        <f>IFERROR(__xludf.DUMMYFUNCTION("""COMPUTED_VALUE"""),"Ruby")</f>
        <v>Ruby</v>
      </c>
    </row>
    <row r="1661">
      <c r="A1661" s="3">
        <v>1660.0</v>
      </c>
      <c r="B1661" s="4" t="str">
        <f>IFERROR(__xludf.DUMMYFUNCTION("SPLIT(IMPORTRANGE!B1661:B11660,"";"",0,1)"),"HTML/CSS")</f>
        <v>HTML/CSS</v>
      </c>
      <c r="C1661" s="4" t="str">
        <f>IFERROR(__xludf.DUMMYFUNCTION("""COMPUTED_VALUE"""),"JavaScript")</f>
        <v>JavaScript</v>
      </c>
      <c r="D1661" s="4" t="str">
        <f>IFERROR(__xludf.DUMMYFUNCTION("""COMPUTED_VALUE"""),"PHP")</f>
        <v>PHP</v>
      </c>
      <c r="E1661" s="4" t="str">
        <f>IFERROR(__xludf.DUMMYFUNCTION("""COMPUTED_VALUE"""),"Python")</f>
        <v>Python</v>
      </c>
    </row>
    <row r="1662">
      <c r="A1662" s="3">
        <v>1661.0</v>
      </c>
      <c r="B1662" s="4" t="str">
        <f>IFERROR(__xludf.DUMMYFUNCTION("SPLIT(IMPORTRANGE!B1662:B11661,"";"",0,1)"),"HTML/CSS")</f>
        <v>HTML/CSS</v>
      </c>
      <c r="C1662" s="4" t="str">
        <f>IFERROR(__xludf.DUMMYFUNCTION("""COMPUTED_VALUE"""),"JavaScript")</f>
        <v>JavaScript</v>
      </c>
      <c r="D1662" s="4" t="str">
        <f>IFERROR(__xludf.DUMMYFUNCTION("""COMPUTED_VALUE"""),"PHP")</f>
        <v>PHP</v>
      </c>
      <c r="E1662" s="4" t="str">
        <f>IFERROR(__xludf.DUMMYFUNCTION("""COMPUTED_VALUE"""),"Python")</f>
        <v>Python</v>
      </c>
    </row>
    <row r="1663">
      <c r="A1663" s="3">
        <v>1662.0</v>
      </c>
      <c r="B1663" s="4" t="str">
        <f>IFERROR(__xludf.DUMMYFUNCTION("SPLIT(IMPORTRANGE!B1663:B11662,"";"",0,1)"),"Elixir")</f>
        <v>Elixir</v>
      </c>
      <c r="C1663" s="4" t="str">
        <f>IFERROR(__xludf.DUMMYFUNCTION("""COMPUTED_VALUE"""),"HTML/CSS")</f>
        <v>HTML/CSS</v>
      </c>
      <c r="D1663" s="4" t="str">
        <f>IFERROR(__xludf.DUMMYFUNCTION("""COMPUTED_VALUE"""),"JavaScript")</f>
        <v>JavaScript</v>
      </c>
      <c r="E1663" s="4" t="str">
        <f>IFERROR(__xludf.DUMMYFUNCTION("""COMPUTED_VALUE"""),"PHP")</f>
        <v>PHP</v>
      </c>
      <c r="F1663" s="4" t="str">
        <f>IFERROR(__xludf.DUMMYFUNCTION("""COMPUTED_VALUE"""),"Python")</f>
        <v>Python</v>
      </c>
    </row>
    <row r="1664">
      <c r="A1664" s="3">
        <v>1663.0</v>
      </c>
      <c r="B1664" s="4" t="str">
        <f>IFERROR(__xludf.DUMMYFUNCTION("SPLIT(IMPORTRANGE!B1664:B11663,"";"",0,1)"),"Bash/Shell/PowerShell")</f>
        <v>Bash/Shell/PowerShell</v>
      </c>
      <c r="C1664" s="4" t="str">
        <f>IFERROR(__xludf.DUMMYFUNCTION("""COMPUTED_VALUE"""),"C")</f>
        <v>C</v>
      </c>
      <c r="D1664" s="4" t="str">
        <f>IFERROR(__xludf.DUMMYFUNCTION("""COMPUTED_VALUE"""),"HTML/CSS")</f>
        <v>HTML/CSS</v>
      </c>
      <c r="E1664" s="4" t="str">
        <f>IFERROR(__xludf.DUMMYFUNCTION("""COMPUTED_VALUE"""),"Java")</f>
        <v>Java</v>
      </c>
      <c r="F1664" s="4" t="str">
        <f>IFERROR(__xludf.DUMMYFUNCTION("""COMPUTED_VALUE"""),"JavaScript")</f>
        <v>JavaScript</v>
      </c>
      <c r="G1664" s="4" t="str">
        <f>IFERROR(__xludf.DUMMYFUNCTION("""COMPUTED_VALUE"""),"PHP")</f>
        <v>PHP</v>
      </c>
      <c r="H1664" s="4" t="str">
        <f>IFERROR(__xludf.DUMMYFUNCTION("""COMPUTED_VALUE"""),"Python")</f>
        <v>Python</v>
      </c>
      <c r="I1664" s="4" t="str">
        <f>IFERROR(__xludf.DUMMYFUNCTION("""COMPUTED_VALUE"""),"SQL")</f>
        <v>SQL</v>
      </c>
    </row>
    <row r="1665">
      <c r="A1665" s="3">
        <v>1664.0</v>
      </c>
      <c r="B1665" s="4" t="str">
        <f>IFERROR(__xludf.DUMMYFUNCTION("SPLIT(IMPORTRANGE!B1665:B11664,"";"",0,1)"),"JavaScript")</f>
        <v>JavaScript</v>
      </c>
      <c r="C1665" s="4" t="str">
        <f>IFERROR(__xludf.DUMMYFUNCTION("""COMPUTED_VALUE"""),"Python")</f>
        <v>Python</v>
      </c>
    </row>
    <row r="1666">
      <c r="A1666" s="3">
        <v>1665.0</v>
      </c>
      <c r="B1666" s="4" t="str">
        <f>IFERROR(__xludf.DUMMYFUNCTION("SPLIT(IMPORTRANGE!B1666:B11665,"";"",0,1)"),"Go")</f>
        <v>Go</v>
      </c>
      <c r="C1666" s="4" t="str">
        <f>IFERROR(__xludf.DUMMYFUNCTION("""COMPUTED_VALUE"""),"HTML/CSS")</f>
        <v>HTML/CSS</v>
      </c>
      <c r="D1666" s="4" t="str">
        <f>IFERROR(__xludf.DUMMYFUNCTION("""COMPUTED_VALUE"""),"Java")</f>
        <v>Java</v>
      </c>
      <c r="E1666" s="4" t="str">
        <f>IFERROR(__xludf.DUMMYFUNCTION("""COMPUTED_VALUE"""),"JavaScript")</f>
        <v>JavaScript</v>
      </c>
      <c r="F1666" s="4" t="str">
        <f>IFERROR(__xludf.DUMMYFUNCTION("""COMPUTED_VALUE"""),"Python")</f>
        <v>Python</v>
      </c>
    </row>
    <row r="1667">
      <c r="A1667" s="3">
        <v>1666.0</v>
      </c>
      <c r="B1667" s="4" t="str">
        <f>IFERROR(__xludf.DUMMYFUNCTION("SPLIT(IMPORTRANGE!B1667:B11666,"";"",0,1)"),"C#")</f>
        <v>C#</v>
      </c>
      <c r="C1667" s="4" t="str">
        <f>IFERROR(__xludf.DUMMYFUNCTION("""COMPUTED_VALUE"""),"HTML/CSS")</f>
        <v>HTML/CSS</v>
      </c>
      <c r="D1667" s="4" t="str">
        <f>IFERROR(__xludf.DUMMYFUNCTION("""COMPUTED_VALUE"""),"JavaScript")</f>
        <v>JavaScript</v>
      </c>
      <c r="E1667" s="4" t="str">
        <f>IFERROR(__xludf.DUMMYFUNCTION("""COMPUTED_VALUE"""),"TypeScript")</f>
        <v>TypeScript</v>
      </c>
    </row>
    <row r="1668">
      <c r="A1668" s="3">
        <v>1667.0</v>
      </c>
      <c r="B1668" s="4" t="str">
        <f>IFERROR(__xludf.DUMMYFUNCTION("SPLIT(IMPORTRANGE!B1668:B11667,"";"",0,1)"),"Bash/Shell/PowerShell")</f>
        <v>Bash/Shell/PowerShell</v>
      </c>
      <c r="C1668" s="4" t="str">
        <f>IFERROR(__xludf.DUMMYFUNCTION("""COMPUTED_VALUE"""),"C")</f>
        <v>C</v>
      </c>
      <c r="D1668" s="4" t="str">
        <f>IFERROR(__xludf.DUMMYFUNCTION("""COMPUTED_VALUE"""),"Python")</f>
        <v>Python</v>
      </c>
    </row>
    <row r="1669">
      <c r="A1669" s="3">
        <v>1668.0</v>
      </c>
      <c r="B1669" s="4" t="str">
        <f>IFERROR(__xludf.DUMMYFUNCTION("SPLIT(IMPORTRANGE!B1669:B11668,"";"",0,1)"),"Assembly")</f>
        <v>Assembly</v>
      </c>
      <c r="C1669" s="4" t="str">
        <f>IFERROR(__xludf.DUMMYFUNCTION("""COMPUTED_VALUE"""),"Bash/Shell/PowerShell")</f>
        <v>Bash/Shell/PowerShell</v>
      </c>
      <c r="D1669" s="4" t="str">
        <f>IFERROR(__xludf.DUMMYFUNCTION("""COMPUTED_VALUE"""),"C")</f>
        <v>C</v>
      </c>
      <c r="E1669" s="4" t="str">
        <f>IFERROR(__xludf.DUMMYFUNCTION("""COMPUTED_VALUE"""),"C++")</f>
        <v>C++</v>
      </c>
      <c r="F1669" s="4" t="str">
        <f>IFERROR(__xludf.DUMMYFUNCTION("""COMPUTED_VALUE"""),"HTML/CSS")</f>
        <v>HTML/CSS</v>
      </c>
      <c r="G1669" s="4" t="str">
        <f>IFERROR(__xludf.DUMMYFUNCTION("""COMPUTED_VALUE"""),"Java")</f>
        <v>Java</v>
      </c>
      <c r="H1669" s="4" t="str">
        <f>IFERROR(__xludf.DUMMYFUNCTION("""COMPUTED_VALUE"""),"JavaScript")</f>
        <v>JavaScript</v>
      </c>
      <c r="I1669" s="4" t="str">
        <f>IFERROR(__xludf.DUMMYFUNCTION("""COMPUTED_VALUE"""),"PHP")</f>
        <v>PHP</v>
      </c>
      <c r="J1669" s="4" t="str">
        <f>IFERROR(__xludf.DUMMYFUNCTION("""COMPUTED_VALUE"""),"Python")</f>
        <v>Python</v>
      </c>
      <c r="K1669" s="4" t="str">
        <f>IFERROR(__xludf.DUMMYFUNCTION("""COMPUTED_VALUE"""),"SQL")</f>
        <v>SQL</v>
      </c>
    </row>
    <row r="1670">
      <c r="A1670" s="3">
        <v>1669.0</v>
      </c>
      <c r="B1670" s="4" t="str">
        <f>IFERROR(__xludf.DUMMYFUNCTION("SPLIT(IMPORTRANGE!B1670:B11669,"";"",0,1)"),"Bash/Shell/PowerShell")</f>
        <v>Bash/Shell/PowerShell</v>
      </c>
      <c r="C1670" s="4" t="str">
        <f>IFERROR(__xludf.DUMMYFUNCTION("""COMPUTED_VALUE"""),"C#")</f>
        <v>C#</v>
      </c>
      <c r="D1670" s="4" t="str">
        <f>IFERROR(__xludf.DUMMYFUNCTION("""COMPUTED_VALUE"""),"JavaScript")</f>
        <v>JavaScript</v>
      </c>
      <c r="E1670" s="4" t="str">
        <f>IFERROR(__xludf.DUMMYFUNCTION("""COMPUTED_VALUE"""),"SQL")</f>
        <v>SQL</v>
      </c>
      <c r="F1670" s="4" t="str">
        <f>IFERROR(__xludf.DUMMYFUNCTION("""COMPUTED_VALUE"""),"TypeScript")</f>
        <v>TypeScript</v>
      </c>
    </row>
    <row r="1671">
      <c r="A1671" s="3">
        <v>1670.0</v>
      </c>
      <c r="B1671" s="4" t="str">
        <f>IFERROR(__xludf.DUMMYFUNCTION("SPLIT(IMPORTRANGE!B1671:B11670,"";"",0,1)"),"Bash/Shell/PowerShell")</f>
        <v>Bash/Shell/PowerShell</v>
      </c>
      <c r="C1671" s="4" t="str">
        <f>IFERROR(__xludf.DUMMYFUNCTION("""COMPUTED_VALUE"""),"C#")</f>
        <v>C#</v>
      </c>
      <c r="D1671" s="4" t="str">
        <f>IFERROR(__xludf.DUMMYFUNCTION("""COMPUTED_VALUE"""),"JavaScript")</f>
        <v>JavaScript</v>
      </c>
      <c r="E1671" s="4" t="str">
        <f>IFERROR(__xludf.DUMMYFUNCTION("""COMPUTED_VALUE"""),"R")</f>
        <v>R</v>
      </c>
    </row>
    <row r="1672">
      <c r="A1672" s="3">
        <v>1671.0</v>
      </c>
      <c r="B1672" s="4" t="str">
        <f>IFERROR(__xludf.DUMMYFUNCTION("SPLIT(IMPORTRANGE!B1672:B11671,"";"",0,1)"),"Assembly")</f>
        <v>Assembly</v>
      </c>
      <c r="C1672" s="4" t="str">
        <f>IFERROR(__xludf.DUMMYFUNCTION("""COMPUTED_VALUE"""),"C#")</f>
        <v>C#</v>
      </c>
      <c r="D1672" s="4" t="str">
        <f>IFERROR(__xludf.DUMMYFUNCTION("""COMPUTED_VALUE"""),"HTML/CSS")</f>
        <v>HTML/CSS</v>
      </c>
      <c r="E1672" s="4" t="str">
        <f>IFERROR(__xludf.DUMMYFUNCTION("""COMPUTED_VALUE"""),"Java")</f>
        <v>Java</v>
      </c>
      <c r="F1672" s="4" t="str">
        <f>IFERROR(__xludf.DUMMYFUNCTION("""COMPUTED_VALUE"""),"JavaScript")</f>
        <v>JavaScript</v>
      </c>
      <c r="G1672" s="4" t="str">
        <f>IFERROR(__xludf.DUMMYFUNCTION("""COMPUTED_VALUE"""),"PHP")</f>
        <v>PHP</v>
      </c>
      <c r="H1672" s="4" t="str">
        <f>IFERROR(__xludf.DUMMYFUNCTION("""COMPUTED_VALUE"""),"TypeScript")</f>
        <v>TypeScript</v>
      </c>
    </row>
    <row r="1673">
      <c r="A1673" s="3">
        <v>1672.0</v>
      </c>
      <c r="B1673" s="4" t="str">
        <f>IFERROR(__xludf.DUMMYFUNCTION("SPLIT(IMPORTRANGE!B1673:B11672,"";"",0,1)"),"HTML/CSS")</f>
        <v>HTML/CSS</v>
      </c>
      <c r="C1673" s="4" t="str">
        <f>IFERROR(__xludf.DUMMYFUNCTION("""COMPUTED_VALUE"""),"JavaScript")</f>
        <v>JavaScript</v>
      </c>
    </row>
    <row r="1674">
      <c r="A1674" s="3">
        <v>1673.0</v>
      </c>
      <c r="B1674" s="4" t="str">
        <f>IFERROR(__xludf.DUMMYFUNCTION("SPLIT(IMPORTRANGE!B1674:B11673,"";"",0,1)"),"Java")</f>
        <v>Java</v>
      </c>
      <c r="C1674" s="4" t="str">
        <f>IFERROR(__xludf.DUMMYFUNCTION("""COMPUTED_VALUE"""),"SQL")</f>
        <v>SQL</v>
      </c>
    </row>
    <row r="1675">
      <c r="A1675" s="3">
        <v>1674.0</v>
      </c>
      <c r="B1675" s="4" t="str">
        <f>IFERROR(__xludf.DUMMYFUNCTION("SPLIT(IMPORTRANGE!B1675:B11674,"";"",0,1)"),"Bash/Shell/PowerShell")</f>
        <v>Bash/Shell/PowerShell</v>
      </c>
      <c r="C1675" s="4" t="str">
        <f>IFERROR(__xludf.DUMMYFUNCTION("""COMPUTED_VALUE"""),"C")</f>
        <v>C</v>
      </c>
      <c r="D1675" s="4" t="str">
        <f>IFERROR(__xludf.DUMMYFUNCTION("""COMPUTED_VALUE"""),"C++")</f>
        <v>C++</v>
      </c>
      <c r="E1675" s="4" t="str">
        <f>IFERROR(__xludf.DUMMYFUNCTION("""COMPUTED_VALUE"""),"C#")</f>
        <v>C#</v>
      </c>
      <c r="F1675" s="4" t="str">
        <f>IFERROR(__xludf.DUMMYFUNCTION("""COMPUTED_VALUE"""),"HTML/CSS")</f>
        <v>HTML/CSS</v>
      </c>
      <c r="G1675" s="4" t="str">
        <f>IFERROR(__xludf.DUMMYFUNCTION("""COMPUTED_VALUE"""),"Java")</f>
        <v>Java</v>
      </c>
      <c r="H1675" s="4" t="str">
        <f>IFERROR(__xludf.DUMMYFUNCTION("""COMPUTED_VALUE"""),"JavaScript")</f>
        <v>JavaScript</v>
      </c>
      <c r="I1675" s="4" t="str">
        <f>IFERROR(__xludf.DUMMYFUNCTION("""COMPUTED_VALUE"""),"Kotlin")</f>
        <v>Kotlin</v>
      </c>
      <c r="J1675" s="4" t="str">
        <f>IFERROR(__xludf.DUMMYFUNCTION("""COMPUTED_VALUE"""),"PHP")</f>
        <v>PHP</v>
      </c>
      <c r="K1675" s="4" t="str">
        <f>IFERROR(__xludf.DUMMYFUNCTION("""COMPUTED_VALUE"""),"Rust")</f>
        <v>Rust</v>
      </c>
      <c r="L1675" s="4" t="str">
        <f>IFERROR(__xludf.DUMMYFUNCTION("""COMPUTED_VALUE"""),"SQL")</f>
        <v>SQL</v>
      </c>
      <c r="M1675" s="4" t="str">
        <f>IFERROR(__xludf.DUMMYFUNCTION("""COMPUTED_VALUE"""),"TypeScript")</f>
        <v>TypeScript</v>
      </c>
    </row>
    <row r="1676">
      <c r="A1676" s="3">
        <v>1675.0</v>
      </c>
      <c r="B1676" s="4" t="str">
        <f>IFERROR(__xludf.DUMMYFUNCTION("SPLIT(IMPORTRANGE!B1676:B11675,"";"",0,1)"),"VBA")</f>
        <v>VBA</v>
      </c>
      <c r="C1676" s="4" t="str">
        <f>IFERROR(__xludf.DUMMYFUNCTION("""COMPUTED_VALUE"""),"Other(s):")</f>
        <v>Other(s):</v>
      </c>
    </row>
    <row r="1677">
      <c r="A1677" s="3">
        <v>1676.0</v>
      </c>
      <c r="B1677" s="4" t="str">
        <f>IFERROR(__xludf.DUMMYFUNCTION("SPLIT(IMPORTRANGE!B1677:B11676,"";"",0,1)"),"Assembly")</f>
        <v>Assembly</v>
      </c>
      <c r="C1677" s="4" t="str">
        <f>IFERROR(__xludf.DUMMYFUNCTION("""COMPUTED_VALUE"""),"HTML/CSS")</f>
        <v>HTML/CSS</v>
      </c>
      <c r="D1677" s="4" t="str">
        <f>IFERROR(__xludf.DUMMYFUNCTION("""COMPUTED_VALUE"""),"Java")</f>
        <v>Java</v>
      </c>
      <c r="E1677" s="4" t="str">
        <f>IFERROR(__xludf.DUMMYFUNCTION("""COMPUTED_VALUE"""),"JavaScript")</f>
        <v>JavaScript</v>
      </c>
      <c r="F1677" s="4" t="str">
        <f>IFERROR(__xludf.DUMMYFUNCTION("""COMPUTED_VALUE"""),"PHP")</f>
        <v>PHP</v>
      </c>
      <c r="G1677" s="4" t="str">
        <f>IFERROR(__xludf.DUMMYFUNCTION("""COMPUTED_VALUE"""),"Python")</f>
        <v>Python</v>
      </c>
      <c r="H1677" s="4" t="str">
        <f>IFERROR(__xludf.DUMMYFUNCTION("""COMPUTED_VALUE"""),"SQL")</f>
        <v>SQL</v>
      </c>
    </row>
    <row r="1678">
      <c r="A1678" s="3">
        <v>1677.0</v>
      </c>
      <c r="B1678" s="4" t="str">
        <f>IFERROR(__xludf.DUMMYFUNCTION("SPLIT(IMPORTRANGE!B1678:B11677,"";"",0,1)"),"C#")</f>
        <v>C#</v>
      </c>
      <c r="C1678" s="4" t="str">
        <f>IFERROR(__xludf.DUMMYFUNCTION("""COMPUTED_VALUE"""),"HTML/CSS")</f>
        <v>HTML/CSS</v>
      </c>
      <c r="D1678" s="4" t="str">
        <f>IFERROR(__xludf.DUMMYFUNCTION("""COMPUTED_VALUE"""),"JavaScript")</f>
        <v>JavaScript</v>
      </c>
    </row>
    <row r="1679">
      <c r="A1679" s="3">
        <v>1678.0</v>
      </c>
      <c r="B1679" s="4" t="str">
        <f>IFERROR(__xludf.DUMMYFUNCTION("SPLIT(IMPORTRANGE!B1679:B11678,"";"",0,1)"),"C")</f>
        <v>C</v>
      </c>
      <c r="C1679" s="4" t="str">
        <f>IFERROR(__xludf.DUMMYFUNCTION("""COMPUTED_VALUE"""),"C++")</f>
        <v>C++</v>
      </c>
    </row>
    <row r="1680">
      <c r="A1680" s="3">
        <v>1679.0</v>
      </c>
      <c r="B1680" s="4" t="str">
        <f>IFERROR(__xludf.DUMMYFUNCTION("SPLIT(IMPORTRANGE!B1680:B11679,"";"",0,1)"),"HTML/CSS")</f>
        <v>HTML/CSS</v>
      </c>
      <c r="C1680" s="4" t="str">
        <f>IFERROR(__xludf.DUMMYFUNCTION("""COMPUTED_VALUE"""),"JavaScript")</f>
        <v>JavaScript</v>
      </c>
      <c r="D1680" s="4" t="str">
        <f>IFERROR(__xludf.DUMMYFUNCTION("""COMPUTED_VALUE"""),"PHP")</f>
        <v>PHP</v>
      </c>
      <c r="E1680" s="4" t="str">
        <f>IFERROR(__xludf.DUMMYFUNCTION("""COMPUTED_VALUE"""),"SQL")</f>
        <v>SQL</v>
      </c>
    </row>
    <row r="1681">
      <c r="A1681" s="3">
        <v>1680.0</v>
      </c>
      <c r="B1681" s="4" t="str">
        <f>IFERROR(__xludf.DUMMYFUNCTION("SPLIT(IMPORTRANGE!B1681:B11680,"";"",0,1)"),"Bash/Shell/PowerShell")</f>
        <v>Bash/Shell/PowerShell</v>
      </c>
      <c r="C1681" s="4" t="str">
        <f>IFERROR(__xludf.DUMMYFUNCTION("""COMPUTED_VALUE"""),"HTML/CSS")</f>
        <v>HTML/CSS</v>
      </c>
      <c r="D1681" s="4" t="str">
        <f>IFERROR(__xludf.DUMMYFUNCTION("""COMPUTED_VALUE"""),"JavaScript")</f>
        <v>JavaScript</v>
      </c>
      <c r="E1681" s="4" t="str">
        <f>IFERROR(__xludf.DUMMYFUNCTION("""COMPUTED_VALUE"""),"Python")</f>
        <v>Python</v>
      </c>
      <c r="F1681" s="4" t="str">
        <f>IFERROR(__xludf.DUMMYFUNCTION("""COMPUTED_VALUE"""),"SQL")</f>
        <v>SQL</v>
      </c>
      <c r="G1681" s="4" t="str">
        <f>IFERROR(__xludf.DUMMYFUNCTION("""COMPUTED_VALUE"""),"Other(s):")</f>
        <v>Other(s):</v>
      </c>
    </row>
    <row r="1682">
      <c r="A1682" s="3">
        <v>1681.0</v>
      </c>
      <c r="B1682" s="4" t="str">
        <f>IFERROR(__xludf.DUMMYFUNCTION("SPLIT(IMPORTRANGE!B1682:B11681,"";"",0,1)"),"HTML/CSS")</f>
        <v>HTML/CSS</v>
      </c>
      <c r="C1682" s="4" t="str">
        <f>IFERROR(__xludf.DUMMYFUNCTION("""COMPUTED_VALUE"""),"Java")</f>
        <v>Java</v>
      </c>
      <c r="D1682" s="4" t="str">
        <f>IFERROR(__xludf.DUMMYFUNCTION("""COMPUTED_VALUE"""),"JavaScript")</f>
        <v>JavaScript</v>
      </c>
      <c r="E1682" s="4" t="str">
        <f>IFERROR(__xludf.DUMMYFUNCTION("""COMPUTED_VALUE"""),"Python")</f>
        <v>Python</v>
      </c>
      <c r="F1682" s="4" t="str">
        <f>IFERROR(__xludf.DUMMYFUNCTION("""COMPUTED_VALUE"""),"R")</f>
        <v>R</v>
      </c>
    </row>
    <row r="1683">
      <c r="A1683" s="3">
        <v>1682.0</v>
      </c>
      <c r="B1683" s="4" t="str">
        <f>IFERROR(__xludf.DUMMYFUNCTION("SPLIT(IMPORTRANGE!B1683:B11682,"";"",0,1)"),"HTML/CSS")</f>
        <v>HTML/CSS</v>
      </c>
      <c r="C1683" s="4" t="str">
        <f>IFERROR(__xludf.DUMMYFUNCTION("""COMPUTED_VALUE"""),"Java")</f>
        <v>Java</v>
      </c>
      <c r="D1683" s="4" t="str">
        <f>IFERROR(__xludf.DUMMYFUNCTION("""COMPUTED_VALUE"""),"JavaScript")</f>
        <v>JavaScript</v>
      </c>
      <c r="E1683" s="4" t="str">
        <f>IFERROR(__xludf.DUMMYFUNCTION("""COMPUTED_VALUE"""),"Kotlin")</f>
        <v>Kotlin</v>
      </c>
      <c r="F1683" s="4" t="str">
        <f>IFERROR(__xludf.DUMMYFUNCTION("""COMPUTED_VALUE"""),"PHP")</f>
        <v>PHP</v>
      </c>
      <c r="G1683" s="4" t="str">
        <f>IFERROR(__xludf.DUMMYFUNCTION("""COMPUTED_VALUE"""),"Ruby")</f>
        <v>Ruby</v>
      </c>
    </row>
    <row r="1684">
      <c r="A1684" s="3">
        <v>1683.0</v>
      </c>
      <c r="B1684" s="4" t="str">
        <f>IFERROR(__xludf.DUMMYFUNCTION("SPLIT(IMPORTRANGE!B1684:B11683,"";"",0,1)"),"Python")</f>
        <v>Python</v>
      </c>
    </row>
    <row r="1685">
      <c r="A1685" s="3">
        <v>1684.0</v>
      </c>
      <c r="B1685" s="4" t="str">
        <f>IFERROR(__xludf.DUMMYFUNCTION("SPLIT(IMPORTRANGE!B1685:B11684,"";"",0,1)"),"Go")</f>
        <v>Go</v>
      </c>
      <c r="C1685" s="4" t="str">
        <f>IFERROR(__xludf.DUMMYFUNCTION("""COMPUTED_VALUE"""),"Java")</f>
        <v>Java</v>
      </c>
      <c r="D1685" s="4" t="str">
        <f>IFERROR(__xludf.DUMMYFUNCTION("""COMPUTED_VALUE"""),"JavaScript")</f>
        <v>JavaScript</v>
      </c>
      <c r="E1685" s="4" t="str">
        <f>IFERROR(__xludf.DUMMYFUNCTION("""COMPUTED_VALUE"""),"Python")</f>
        <v>Python</v>
      </c>
      <c r="F1685" s="4" t="str">
        <f>IFERROR(__xludf.DUMMYFUNCTION("""COMPUTED_VALUE"""),"Scala")</f>
        <v>Scala</v>
      </c>
    </row>
    <row r="1686">
      <c r="A1686" s="3">
        <v>1685.0</v>
      </c>
      <c r="B1686" s="4" t="str">
        <f>IFERROR(__xludf.DUMMYFUNCTION("SPLIT(IMPORTRANGE!B1686:B11685,"";"",0,1)"),"Java")</f>
        <v>Java</v>
      </c>
      <c r="C1686" s="4" t="str">
        <f>IFERROR(__xludf.DUMMYFUNCTION("""COMPUTED_VALUE"""),"Kotlin")</f>
        <v>Kotlin</v>
      </c>
    </row>
    <row r="1687">
      <c r="A1687" s="3">
        <v>1686.0</v>
      </c>
      <c r="B1687" s="4" t="str">
        <f>IFERROR(__xludf.DUMMYFUNCTION("SPLIT(IMPORTRANGE!B1687:B11686,"";"",0,1)"),"HTML/CSS")</f>
        <v>HTML/CSS</v>
      </c>
      <c r="C1687" s="4" t="str">
        <f>IFERROR(__xludf.DUMMYFUNCTION("""COMPUTED_VALUE"""),"JavaScript")</f>
        <v>JavaScript</v>
      </c>
      <c r="D1687" s="4" t="str">
        <f>IFERROR(__xludf.DUMMYFUNCTION("""COMPUTED_VALUE"""),"TypeScript")</f>
        <v>TypeScript</v>
      </c>
    </row>
    <row r="1688">
      <c r="A1688" s="3">
        <v>1687.0</v>
      </c>
      <c r="B1688" s="4" t="str">
        <f>IFERROR(__xludf.DUMMYFUNCTION("SPLIT(IMPORTRANGE!B1688:B11687,"";"",0,1)"),"Bash/Shell/PowerShell")</f>
        <v>Bash/Shell/PowerShell</v>
      </c>
      <c r="C1688" s="4" t="str">
        <f>IFERROR(__xludf.DUMMYFUNCTION("""COMPUTED_VALUE"""),"C++")</f>
        <v>C++</v>
      </c>
      <c r="D1688" s="4" t="str">
        <f>IFERROR(__xludf.DUMMYFUNCTION("""COMPUTED_VALUE"""),"Java")</f>
        <v>Java</v>
      </c>
      <c r="E1688" s="4" t="str">
        <f>IFERROR(__xludf.DUMMYFUNCTION("""COMPUTED_VALUE"""),"Python")</f>
        <v>Python</v>
      </c>
      <c r="F1688" s="4" t="str">
        <f>IFERROR(__xludf.DUMMYFUNCTION("""COMPUTED_VALUE"""),"Scala")</f>
        <v>Scala</v>
      </c>
      <c r="G1688" s="4" t="str">
        <f>IFERROR(__xludf.DUMMYFUNCTION("""COMPUTED_VALUE"""),"SQL")</f>
        <v>SQL</v>
      </c>
    </row>
    <row r="1689">
      <c r="A1689" s="3">
        <v>1688.0</v>
      </c>
      <c r="B1689" s="4" t="str">
        <f>IFERROR(__xludf.DUMMYFUNCTION("SPLIT(IMPORTRANGE!B1689:B11688,"";"",0,1)"),"Bash/Shell/PowerShell")</f>
        <v>Bash/Shell/PowerShell</v>
      </c>
      <c r="C1689" s="4" t="str">
        <f>IFERROR(__xludf.DUMMYFUNCTION("""COMPUTED_VALUE"""),"C#")</f>
        <v>C#</v>
      </c>
      <c r="D1689" s="4" t="str">
        <f>IFERROR(__xludf.DUMMYFUNCTION("""COMPUTED_VALUE"""),"Go")</f>
        <v>Go</v>
      </c>
    </row>
    <row r="1690">
      <c r="A1690" s="3">
        <v>1689.0</v>
      </c>
      <c r="B1690" s="4" t="str">
        <f>IFERROR(__xludf.DUMMYFUNCTION("SPLIT(IMPORTRANGE!B1690:B11689,"";"",0,1)"),"HTML/CSS")</f>
        <v>HTML/CSS</v>
      </c>
      <c r="C1690" s="4" t="str">
        <f>IFERROR(__xludf.DUMMYFUNCTION("""COMPUTED_VALUE"""),"Java")</f>
        <v>Java</v>
      </c>
      <c r="D1690" s="4" t="str">
        <f>IFERROR(__xludf.DUMMYFUNCTION("""COMPUTED_VALUE"""),"JavaScript")</f>
        <v>JavaScript</v>
      </c>
    </row>
    <row r="1691">
      <c r="A1691" s="3">
        <v>1690.0</v>
      </c>
      <c r="B1691" s="4" t="str">
        <f>IFERROR(__xludf.DUMMYFUNCTION("SPLIT(IMPORTRANGE!B1691:B11690,"";"",0,1)"),"Go")</f>
        <v>Go</v>
      </c>
      <c r="C1691" s="4" t="str">
        <f>IFERROR(__xludf.DUMMYFUNCTION("""COMPUTED_VALUE"""),"JavaScript")</f>
        <v>JavaScript</v>
      </c>
      <c r="D1691" s="4" t="str">
        <f>IFERROR(__xludf.DUMMYFUNCTION("""COMPUTED_VALUE"""),"Python")</f>
        <v>Python</v>
      </c>
      <c r="E1691" s="4" t="str">
        <f>IFERROR(__xludf.DUMMYFUNCTION("""COMPUTED_VALUE"""),"SQL")</f>
        <v>SQL</v>
      </c>
    </row>
    <row r="1692">
      <c r="A1692" s="3">
        <v>1691.0</v>
      </c>
      <c r="B1692" s="4" t="str">
        <f>IFERROR(__xludf.DUMMYFUNCTION("SPLIT(IMPORTRANGE!B1692:B11691,"";"",0,1)"),"Bash/Shell/PowerShell")</f>
        <v>Bash/Shell/PowerShell</v>
      </c>
      <c r="C1692" s="4" t="str">
        <f>IFERROR(__xludf.DUMMYFUNCTION("""COMPUTED_VALUE"""),"C")</f>
        <v>C</v>
      </c>
      <c r="D1692" s="4" t="str">
        <f>IFERROR(__xludf.DUMMYFUNCTION("""COMPUTED_VALUE"""),"C++")</f>
        <v>C++</v>
      </c>
      <c r="E1692" s="4" t="str">
        <f>IFERROR(__xludf.DUMMYFUNCTION("""COMPUTED_VALUE"""),"C#")</f>
        <v>C#</v>
      </c>
      <c r="F1692" s="4" t="str">
        <f>IFERROR(__xludf.DUMMYFUNCTION("""COMPUTED_VALUE"""),"Clojure")</f>
        <v>Clojure</v>
      </c>
      <c r="G1692" s="4" t="str">
        <f>IFERROR(__xludf.DUMMYFUNCTION("""COMPUTED_VALUE"""),"HTML/CSS")</f>
        <v>HTML/CSS</v>
      </c>
      <c r="H1692" s="4" t="str">
        <f>IFERROR(__xludf.DUMMYFUNCTION("""COMPUTED_VALUE"""),"Java")</f>
        <v>Java</v>
      </c>
      <c r="I1692" s="4" t="str">
        <f>IFERROR(__xludf.DUMMYFUNCTION("""COMPUTED_VALUE"""),"JavaScript")</f>
        <v>JavaScript</v>
      </c>
      <c r="J1692" s="4" t="str">
        <f>IFERROR(__xludf.DUMMYFUNCTION("""COMPUTED_VALUE"""),"Objective-C")</f>
        <v>Objective-C</v>
      </c>
      <c r="K1692" s="4" t="str">
        <f>IFERROR(__xludf.DUMMYFUNCTION("""COMPUTED_VALUE"""),"Python")</f>
        <v>Python</v>
      </c>
      <c r="L1692" s="4" t="str">
        <f>IFERROR(__xludf.DUMMYFUNCTION("""COMPUTED_VALUE"""),"Ruby")</f>
        <v>Ruby</v>
      </c>
      <c r="M1692" s="4" t="str">
        <f>IFERROR(__xludf.DUMMYFUNCTION("""COMPUTED_VALUE"""),"Other(s):")</f>
        <v>Other(s):</v>
      </c>
    </row>
    <row r="1693">
      <c r="A1693" s="3">
        <v>1692.0</v>
      </c>
      <c r="B1693" s="4" t="str">
        <f>IFERROR(__xludf.DUMMYFUNCTION("SPLIT(IMPORTRANGE!B1693:B11692,"";"",0,1)"),"Bash/Shell/PowerShell")</f>
        <v>Bash/Shell/PowerShell</v>
      </c>
      <c r="C1693" s="4" t="str">
        <f>IFERROR(__xludf.DUMMYFUNCTION("""COMPUTED_VALUE"""),"C++")</f>
        <v>C++</v>
      </c>
      <c r="D1693" s="4" t="str">
        <f>IFERROR(__xludf.DUMMYFUNCTION("""COMPUTED_VALUE"""),"HTML/CSS")</f>
        <v>HTML/CSS</v>
      </c>
      <c r="E1693" s="4" t="str">
        <f>IFERROR(__xludf.DUMMYFUNCTION("""COMPUTED_VALUE"""),"Java")</f>
        <v>Java</v>
      </c>
      <c r="F1693" s="4" t="str">
        <f>IFERROR(__xludf.DUMMYFUNCTION("""COMPUTED_VALUE"""),"JavaScript")</f>
        <v>JavaScript</v>
      </c>
      <c r="G1693" s="4" t="str">
        <f>IFERROR(__xludf.DUMMYFUNCTION("""COMPUTED_VALUE"""),"PHP")</f>
        <v>PHP</v>
      </c>
      <c r="H1693" s="4" t="str">
        <f>IFERROR(__xludf.DUMMYFUNCTION("""COMPUTED_VALUE"""),"Python")</f>
        <v>Python</v>
      </c>
      <c r="I1693" s="4" t="str">
        <f>IFERROR(__xludf.DUMMYFUNCTION("""COMPUTED_VALUE"""),"R")</f>
        <v>R</v>
      </c>
      <c r="J1693" s="4" t="str">
        <f>IFERROR(__xludf.DUMMYFUNCTION("""COMPUTED_VALUE"""),"SQL")</f>
        <v>SQL</v>
      </c>
    </row>
    <row r="1694">
      <c r="A1694" s="3">
        <v>1693.0</v>
      </c>
      <c r="B1694" s="4" t="str">
        <f>IFERROR(__xludf.DUMMYFUNCTION("SPLIT(IMPORTRANGE!B1694:B11693,"";"",0,1)"),"Bash/Shell/PowerShell")</f>
        <v>Bash/Shell/PowerShell</v>
      </c>
      <c r="C1694" s="4" t="str">
        <f>IFERROR(__xludf.DUMMYFUNCTION("""COMPUTED_VALUE"""),"Elixir")</f>
        <v>Elixir</v>
      </c>
      <c r="D1694" s="4" t="str">
        <f>IFERROR(__xludf.DUMMYFUNCTION("""COMPUTED_VALUE"""),"HTML/CSS")</f>
        <v>HTML/CSS</v>
      </c>
      <c r="E1694" s="4" t="str">
        <f>IFERROR(__xludf.DUMMYFUNCTION("""COMPUTED_VALUE"""),"JavaScript")</f>
        <v>JavaScript</v>
      </c>
      <c r="F1694" s="4" t="str">
        <f>IFERROR(__xludf.DUMMYFUNCTION("""COMPUTED_VALUE"""),"PHP")</f>
        <v>PHP</v>
      </c>
      <c r="G1694" s="4" t="str">
        <f>IFERROR(__xludf.DUMMYFUNCTION("""COMPUTED_VALUE"""),"SQL")</f>
        <v>SQL</v>
      </c>
    </row>
    <row r="1695">
      <c r="A1695" s="3">
        <v>1694.0</v>
      </c>
      <c r="B1695" s="4" t="str">
        <f>IFERROR(__xludf.DUMMYFUNCTION("SPLIT(IMPORTRANGE!B1695:B11694,"";"",0,1)"),"Bash/Shell/PowerShell")</f>
        <v>Bash/Shell/PowerShell</v>
      </c>
      <c r="C1695" s="4" t="str">
        <f>IFERROR(__xludf.DUMMYFUNCTION("""COMPUTED_VALUE"""),"C")</f>
        <v>C</v>
      </c>
      <c r="D1695" s="4" t="str">
        <f>IFERROR(__xludf.DUMMYFUNCTION("""COMPUTED_VALUE"""),"HTML/CSS")</f>
        <v>HTML/CSS</v>
      </c>
      <c r="E1695" s="4" t="str">
        <f>IFERROR(__xludf.DUMMYFUNCTION("""COMPUTED_VALUE"""),"Java")</f>
        <v>Java</v>
      </c>
      <c r="F1695" s="4" t="str">
        <f>IFERROR(__xludf.DUMMYFUNCTION("""COMPUTED_VALUE"""),"JavaScript")</f>
        <v>JavaScript</v>
      </c>
      <c r="G1695" s="4" t="str">
        <f>IFERROR(__xludf.DUMMYFUNCTION("""COMPUTED_VALUE"""),"PHP")</f>
        <v>PHP</v>
      </c>
      <c r="H1695" s="4" t="str">
        <f>IFERROR(__xludf.DUMMYFUNCTION("""COMPUTED_VALUE"""),"SQL")</f>
        <v>SQL</v>
      </c>
    </row>
    <row r="1696">
      <c r="A1696" s="3">
        <v>1695.0</v>
      </c>
      <c r="B1696" s="4" t="str">
        <f>IFERROR(__xludf.DUMMYFUNCTION("SPLIT(IMPORTRANGE!B1696:B11695,"";"",0,1)"),"Bash/Shell/PowerShell")</f>
        <v>Bash/Shell/PowerShell</v>
      </c>
      <c r="C1696" s="4" t="str">
        <f>IFERROR(__xludf.DUMMYFUNCTION("""COMPUTED_VALUE"""),"Java")</f>
        <v>Java</v>
      </c>
    </row>
    <row r="1697">
      <c r="A1697" s="3">
        <v>1696.0</v>
      </c>
      <c r="B1697" s="4" t="str">
        <f>IFERROR(__xludf.DUMMYFUNCTION("SPLIT(IMPORTRANGE!B1697:B11696,"";"",0,1)"),"Bash/Shell/PowerShell")</f>
        <v>Bash/Shell/PowerShell</v>
      </c>
      <c r="C1697" s="4" t="str">
        <f>IFERROR(__xludf.DUMMYFUNCTION("""COMPUTED_VALUE"""),"HTML/CSS")</f>
        <v>HTML/CSS</v>
      </c>
      <c r="D1697" s="4" t="str">
        <f>IFERROR(__xludf.DUMMYFUNCTION("""COMPUTED_VALUE"""),"Java")</f>
        <v>Java</v>
      </c>
      <c r="E1697" s="4" t="str">
        <f>IFERROR(__xludf.DUMMYFUNCTION("""COMPUTED_VALUE"""),"JavaScript")</f>
        <v>JavaScript</v>
      </c>
      <c r="F1697" s="4" t="str">
        <f>IFERROR(__xludf.DUMMYFUNCTION("""COMPUTED_VALUE"""),"PHP")</f>
        <v>PHP</v>
      </c>
      <c r="G1697" s="4" t="str">
        <f>IFERROR(__xludf.DUMMYFUNCTION("""COMPUTED_VALUE"""),"SQL")</f>
        <v>SQL</v>
      </c>
    </row>
    <row r="1698">
      <c r="A1698" s="3">
        <v>1697.0</v>
      </c>
      <c r="B1698" s="4" t="str">
        <f>IFERROR(__xludf.DUMMYFUNCTION("SPLIT(IMPORTRANGE!B1698:B11697,"";"",0,1)"),"C")</f>
        <v>C</v>
      </c>
      <c r="C1698" s="4" t="str">
        <f>IFERROR(__xludf.DUMMYFUNCTION("""COMPUTED_VALUE"""),"C++")</f>
        <v>C++</v>
      </c>
      <c r="D1698" s="4" t="str">
        <f>IFERROR(__xludf.DUMMYFUNCTION("""COMPUTED_VALUE"""),"HTML/CSS")</f>
        <v>HTML/CSS</v>
      </c>
      <c r="E1698" s="4" t="str">
        <f>IFERROR(__xludf.DUMMYFUNCTION("""COMPUTED_VALUE"""),"Java")</f>
        <v>Java</v>
      </c>
      <c r="F1698" s="4" t="str">
        <f>IFERROR(__xludf.DUMMYFUNCTION("""COMPUTED_VALUE"""),"JavaScript")</f>
        <v>JavaScript</v>
      </c>
      <c r="G1698" s="4" t="str">
        <f>IFERROR(__xludf.DUMMYFUNCTION("""COMPUTED_VALUE"""),"Kotlin")</f>
        <v>Kotlin</v>
      </c>
      <c r="H1698" s="4" t="str">
        <f>IFERROR(__xludf.DUMMYFUNCTION("""COMPUTED_VALUE"""),"PHP")</f>
        <v>PHP</v>
      </c>
      <c r="I1698" s="4" t="str">
        <f>IFERROR(__xludf.DUMMYFUNCTION("""COMPUTED_VALUE"""),"Python")</f>
        <v>Python</v>
      </c>
      <c r="J1698" s="4" t="str">
        <f>IFERROR(__xludf.DUMMYFUNCTION("""COMPUTED_VALUE"""),"SQL")</f>
        <v>SQL</v>
      </c>
    </row>
    <row r="1699">
      <c r="A1699" s="3">
        <v>1698.0</v>
      </c>
      <c r="B1699" s="4" t="str">
        <f>IFERROR(__xludf.DUMMYFUNCTION("SPLIT(IMPORTRANGE!B1699:B11698,"";"",0,1)"),"C++")</f>
        <v>C++</v>
      </c>
      <c r="C1699" s="4" t="str">
        <f>IFERROR(__xludf.DUMMYFUNCTION("""COMPUTED_VALUE"""),"Java")</f>
        <v>Java</v>
      </c>
      <c r="D1699" s="4" t="str">
        <f>IFERROR(__xludf.DUMMYFUNCTION("""COMPUTED_VALUE"""),"JavaScript")</f>
        <v>JavaScript</v>
      </c>
      <c r="E1699" s="4" t="str">
        <f>IFERROR(__xludf.DUMMYFUNCTION("""COMPUTED_VALUE"""),"Kotlin")</f>
        <v>Kotlin</v>
      </c>
      <c r="F1699" s="4" t="str">
        <f>IFERROR(__xludf.DUMMYFUNCTION("""COMPUTED_VALUE"""),"PHP")</f>
        <v>PHP</v>
      </c>
      <c r="G1699" s="4" t="str">
        <f>IFERROR(__xludf.DUMMYFUNCTION("""COMPUTED_VALUE"""),"SQL")</f>
        <v>SQL</v>
      </c>
    </row>
    <row r="1700">
      <c r="A1700" s="3">
        <v>1699.0</v>
      </c>
      <c r="B1700" s="4" t="str">
        <f>IFERROR(__xludf.DUMMYFUNCTION("SPLIT(IMPORTRANGE!B1700:B11699,"";"",0,1)"),"PHP")</f>
        <v>PHP</v>
      </c>
      <c r="C1700" s="4" t="str">
        <f>IFERROR(__xludf.DUMMYFUNCTION("""COMPUTED_VALUE"""),"Python")</f>
        <v>Python</v>
      </c>
    </row>
    <row r="1701">
      <c r="A1701" s="3">
        <v>1700.0</v>
      </c>
      <c r="B1701" s="4" t="str">
        <f>IFERROR(__xludf.DUMMYFUNCTION("SPLIT(IMPORTRANGE!B1701:B11700,"";"",0,1)"),"C")</f>
        <v>C</v>
      </c>
      <c r="C1701" s="4" t="str">
        <f>IFERROR(__xludf.DUMMYFUNCTION("""COMPUTED_VALUE"""),"C++")</f>
        <v>C++</v>
      </c>
    </row>
    <row r="1702">
      <c r="A1702" s="3">
        <v>1701.0</v>
      </c>
      <c r="B1702" s="4" t="str">
        <f>IFERROR(__xludf.DUMMYFUNCTION("SPLIT(IMPORTRANGE!B1702:B11701,"";"",0,1)"),"C")</f>
        <v>C</v>
      </c>
      <c r="C1702" s="4" t="str">
        <f>IFERROR(__xludf.DUMMYFUNCTION("""COMPUTED_VALUE"""),"C++")</f>
        <v>C++</v>
      </c>
      <c r="D1702" s="4" t="str">
        <f>IFERROR(__xludf.DUMMYFUNCTION("""COMPUTED_VALUE"""),"HTML/CSS")</f>
        <v>HTML/CSS</v>
      </c>
      <c r="E1702" s="4" t="str">
        <f>IFERROR(__xludf.DUMMYFUNCTION("""COMPUTED_VALUE"""),"Java")</f>
        <v>Java</v>
      </c>
      <c r="F1702" s="4" t="str">
        <f>IFERROR(__xludf.DUMMYFUNCTION("""COMPUTED_VALUE"""),"JavaScript")</f>
        <v>JavaScript</v>
      </c>
      <c r="G1702" s="4" t="str">
        <f>IFERROR(__xludf.DUMMYFUNCTION("""COMPUTED_VALUE"""),"PHP")</f>
        <v>PHP</v>
      </c>
      <c r="H1702" s="4" t="str">
        <f>IFERROR(__xludf.DUMMYFUNCTION("""COMPUTED_VALUE"""),"Python")</f>
        <v>Python</v>
      </c>
      <c r="I1702" s="4" t="str">
        <f>IFERROR(__xludf.DUMMYFUNCTION("""COMPUTED_VALUE"""),"SQL")</f>
        <v>SQL</v>
      </c>
    </row>
    <row r="1703">
      <c r="A1703" s="3">
        <v>1702.0</v>
      </c>
      <c r="B1703" s="4" t="str">
        <f>IFERROR(__xludf.DUMMYFUNCTION("SPLIT(IMPORTRANGE!B1703:B11702,"";"",0,1)"),"C++")</f>
        <v>C++</v>
      </c>
      <c r="C1703" s="4" t="str">
        <f>IFERROR(__xludf.DUMMYFUNCTION("""COMPUTED_VALUE"""),"C#")</f>
        <v>C#</v>
      </c>
      <c r="D1703" s="4" t="str">
        <f>IFERROR(__xludf.DUMMYFUNCTION("""COMPUTED_VALUE"""),"HTML/CSS")</f>
        <v>HTML/CSS</v>
      </c>
      <c r="E1703" s="4" t="str">
        <f>IFERROR(__xludf.DUMMYFUNCTION("""COMPUTED_VALUE"""),"JavaScript")</f>
        <v>JavaScript</v>
      </c>
      <c r="F1703" s="4" t="str">
        <f>IFERROR(__xludf.DUMMYFUNCTION("""COMPUTED_VALUE"""),"Python")</f>
        <v>Python</v>
      </c>
      <c r="G1703" s="4" t="str">
        <f>IFERROR(__xludf.DUMMYFUNCTION("""COMPUTED_VALUE"""),"TypeScript")</f>
        <v>TypeScript</v>
      </c>
    </row>
    <row r="1704">
      <c r="A1704" s="3">
        <v>1703.0</v>
      </c>
      <c r="B1704" s="4" t="str">
        <f>IFERROR(__xludf.DUMMYFUNCTION("SPLIT(IMPORTRANGE!B1704:B11703,"";"",0,1)"),"C")</f>
        <v>C</v>
      </c>
      <c r="C1704" s="4" t="str">
        <f>IFERROR(__xludf.DUMMYFUNCTION("""COMPUTED_VALUE"""),"C++")</f>
        <v>C++</v>
      </c>
      <c r="D1704" s="4" t="str">
        <f>IFERROR(__xludf.DUMMYFUNCTION("""COMPUTED_VALUE"""),"HTML/CSS")</f>
        <v>HTML/CSS</v>
      </c>
      <c r="E1704" s="4" t="str">
        <f>IFERROR(__xludf.DUMMYFUNCTION("""COMPUTED_VALUE"""),"Java")</f>
        <v>Java</v>
      </c>
      <c r="F1704" s="4" t="str">
        <f>IFERROR(__xludf.DUMMYFUNCTION("""COMPUTED_VALUE"""),"JavaScript")</f>
        <v>JavaScript</v>
      </c>
      <c r="G1704" s="4" t="str">
        <f>IFERROR(__xludf.DUMMYFUNCTION("""COMPUTED_VALUE"""),"PHP")</f>
        <v>PHP</v>
      </c>
      <c r="H1704" s="4" t="str">
        <f>IFERROR(__xludf.DUMMYFUNCTION("""COMPUTED_VALUE"""),"Python")</f>
        <v>Python</v>
      </c>
      <c r="I1704" s="4" t="str">
        <f>IFERROR(__xludf.DUMMYFUNCTION("""COMPUTED_VALUE"""),"SQL")</f>
        <v>SQL</v>
      </c>
      <c r="J1704" s="4" t="str">
        <f>IFERROR(__xludf.DUMMYFUNCTION("""COMPUTED_VALUE"""),"VBA")</f>
        <v>VBA</v>
      </c>
    </row>
    <row r="1705">
      <c r="A1705" s="3">
        <v>1704.0</v>
      </c>
      <c r="B1705" s="4" t="str">
        <f>IFERROR(__xludf.DUMMYFUNCTION("SPLIT(IMPORTRANGE!B1705:B11704,"";"",0,1)"),"HTML/CSS")</f>
        <v>HTML/CSS</v>
      </c>
      <c r="C1705" s="4" t="str">
        <f>IFERROR(__xludf.DUMMYFUNCTION("""COMPUTED_VALUE"""),"JavaScript")</f>
        <v>JavaScript</v>
      </c>
    </row>
    <row r="1706">
      <c r="A1706" s="3">
        <v>1705.0</v>
      </c>
      <c r="B1706" s="4" t="str">
        <f>IFERROR(__xludf.DUMMYFUNCTION("SPLIT(IMPORTRANGE!B1706:B11705,"";"",0,1)"),"HTML/CSS")</f>
        <v>HTML/CSS</v>
      </c>
      <c r="C1706" s="4" t="str">
        <f>IFERROR(__xludf.DUMMYFUNCTION("""COMPUTED_VALUE"""),"Java")</f>
        <v>Java</v>
      </c>
      <c r="D1706" s="4" t="str">
        <f>IFERROR(__xludf.DUMMYFUNCTION("""COMPUTED_VALUE"""),"JavaScript")</f>
        <v>JavaScript</v>
      </c>
      <c r="E1706" s="4" t="str">
        <f>IFERROR(__xludf.DUMMYFUNCTION("""COMPUTED_VALUE"""),"SQL")</f>
        <v>SQL</v>
      </c>
    </row>
    <row r="1707">
      <c r="A1707" s="3">
        <v>1706.0</v>
      </c>
      <c r="B1707" s="4" t="str">
        <f>IFERROR(__xludf.DUMMYFUNCTION("SPLIT(IMPORTRANGE!B1707:B11706,"";"",0,1)"),"PHP")</f>
        <v>PHP</v>
      </c>
      <c r="C1707" s="4" t="str">
        <f>IFERROR(__xludf.DUMMYFUNCTION("""COMPUTED_VALUE"""),"Python")</f>
        <v>Python</v>
      </c>
    </row>
    <row r="1708">
      <c r="A1708" s="3">
        <v>1707.0</v>
      </c>
      <c r="B1708" s="4" t="str">
        <f>IFERROR(__xludf.DUMMYFUNCTION("SPLIT(IMPORTRANGE!B1708:B11707,"";"",0,1)"),"Python")</f>
        <v>Python</v>
      </c>
      <c r="C1708" s="4" t="str">
        <f>IFERROR(__xludf.DUMMYFUNCTION("""COMPUTED_VALUE"""),"R")</f>
        <v>R</v>
      </c>
      <c r="D1708" s="4" t="str">
        <f>IFERROR(__xludf.DUMMYFUNCTION("""COMPUTED_VALUE"""),"SQL")</f>
        <v>SQL</v>
      </c>
    </row>
    <row r="1709">
      <c r="A1709" s="3">
        <v>1708.0</v>
      </c>
      <c r="B1709" s="4" t="str">
        <f>IFERROR(__xludf.DUMMYFUNCTION("SPLIT(IMPORTRANGE!B1709:B11708,"";"",0,1)"),"Bash/Shell/PowerShell")</f>
        <v>Bash/Shell/PowerShell</v>
      </c>
      <c r="C1709" s="4" t="str">
        <f>IFERROR(__xludf.DUMMYFUNCTION("""COMPUTED_VALUE"""),"C++")</f>
        <v>C++</v>
      </c>
      <c r="D1709" s="4" t="str">
        <f>IFERROR(__xludf.DUMMYFUNCTION("""COMPUTED_VALUE"""),"JavaScript")</f>
        <v>JavaScript</v>
      </c>
      <c r="E1709" s="4" t="str">
        <f>IFERROR(__xludf.DUMMYFUNCTION("""COMPUTED_VALUE"""),"PHP")</f>
        <v>PHP</v>
      </c>
      <c r="F1709" s="4" t="str">
        <f>IFERROR(__xludf.DUMMYFUNCTION("""COMPUTED_VALUE"""),"Python")</f>
        <v>Python</v>
      </c>
      <c r="G1709" s="4" t="str">
        <f>IFERROR(__xludf.DUMMYFUNCTION("""COMPUTED_VALUE"""),"SQL")</f>
        <v>SQL</v>
      </c>
    </row>
    <row r="1710">
      <c r="A1710" s="3">
        <v>1709.0</v>
      </c>
      <c r="B1710" s="4" t="str">
        <f>IFERROR(__xludf.DUMMYFUNCTION("SPLIT(IMPORTRANGE!B1710:B11709,"";"",0,1)"),"Assembly")</f>
        <v>Assembly</v>
      </c>
      <c r="C1710" s="4" t="str">
        <f>IFERROR(__xludf.DUMMYFUNCTION("""COMPUTED_VALUE"""),"C")</f>
        <v>C</v>
      </c>
      <c r="D1710" s="4" t="str">
        <f>IFERROR(__xludf.DUMMYFUNCTION("""COMPUTED_VALUE"""),"C++")</f>
        <v>C++</v>
      </c>
      <c r="E1710" s="4" t="str">
        <f>IFERROR(__xludf.DUMMYFUNCTION("""COMPUTED_VALUE"""),"C#")</f>
        <v>C#</v>
      </c>
      <c r="F1710" s="4" t="str">
        <f>IFERROR(__xludf.DUMMYFUNCTION("""COMPUTED_VALUE"""),"HTML/CSS")</f>
        <v>HTML/CSS</v>
      </c>
      <c r="G1710" s="4" t="str">
        <f>IFERROR(__xludf.DUMMYFUNCTION("""COMPUTED_VALUE"""),"Java")</f>
        <v>Java</v>
      </c>
      <c r="H1710" s="4" t="str">
        <f>IFERROR(__xludf.DUMMYFUNCTION("""COMPUTED_VALUE"""),"JavaScript")</f>
        <v>JavaScript</v>
      </c>
      <c r="I1710" s="4" t="str">
        <f>IFERROR(__xludf.DUMMYFUNCTION("""COMPUTED_VALUE"""),"PHP")</f>
        <v>PHP</v>
      </c>
      <c r="J1710" s="4" t="str">
        <f>IFERROR(__xludf.DUMMYFUNCTION("""COMPUTED_VALUE"""),"Python")</f>
        <v>Python</v>
      </c>
      <c r="K1710" s="4" t="str">
        <f>IFERROR(__xludf.DUMMYFUNCTION("""COMPUTED_VALUE"""),"Ruby")</f>
        <v>Ruby</v>
      </c>
      <c r="L1710" s="4" t="str">
        <f>IFERROR(__xludf.DUMMYFUNCTION("""COMPUTED_VALUE"""),"SQL")</f>
        <v>SQL</v>
      </c>
    </row>
    <row r="1711">
      <c r="A1711" s="3">
        <v>1710.0</v>
      </c>
      <c r="B1711" s="4" t="str">
        <f>IFERROR(__xludf.DUMMYFUNCTION("SPLIT(IMPORTRANGE!B1711:B11710,"";"",0,1)"),"Bash/Shell/PowerShell")</f>
        <v>Bash/Shell/PowerShell</v>
      </c>
      <c r="C1711" s="4" t="str">
        <f>IFERROR(__xludf.DUMMYFUNCTION("""COMPUTED_VALUE"""),"HTML/CSS")</f>
        <v>HTML/CSS</v>
      </c>
      <c r="D1711" s="4" t="str">
        <f>IFERROR(__xludf.DUMMYFUNCTION("""COMPUTED_VALUE"""),"Java")</f>
        <v>Java</v>
      </c>
      <c r="E1711" s="4" t="str">
        <f>IFERROR(__xludf.DUMMYFUNCTION("""COMPUTED_VALUE"""),"JavaScript")</f>
        <v>JavaScript</v>
      </c>
      <c r="F1711" s="4" t="str">
        <f>IFERROR(__xludf.DUMMYFUNCTION("""COMPUTED_VALUE"""),"Kotlin")</f>
        <v>Kotlin</v>
      </c>
      <c r="G1711" s="4" t="str">
        <f>IFERROR(__xludf.DUMMYFUNCTION("""COMPUTED_VALUE"""),"Python")</f>
        <v>Python</v>
      </c>
      <c r="H1711" s="4" t="str">
        <f>IFERROR(__xludf.DUMMYFUNCTION("""COMPUTED_VALUE"""),"Scala")</f>
        <v>Scala</v>
      </c>
      <c r="I1711" s="4" t="str">
        <f>IFERROR(__xludf.DUMMYFUNCTION("""COMPUTED_VALUE"""),"SQL")</f>
        <v>SQL</v>
      </c>
    </row>
    <row r="1712">
      <c r="A1712" s="3">
        <v>1711.0</v>
      </c>
      <c r="B1712" s="4" t="str">
        <f>IFERROR(__xludf.DUMMYFUNCTION("SPLIT(IMPORTRANGE!B1712:B11711,"";"",0,1)"),"Bash/Shell/PowerShell")</f>
        <v>Bash/Shell/PowerShell</v>
      </c>
      <c r="C1712" s="4" t="str">
        <f>IFERROR(__xludf.DUMMYFUNCTION("""COMPUTED_VALUE"""),"C#")</f>
        <v>C#</v>
      </c>
      <c r="D1712" s="4" t="str">
        <f>IFERROR(__xludf.DUMMYFUNCTION("""COMPUTED_VALUE"""),"Dart")</f>
        <v>Dart</v>
      </c>
      <c r="E1712" s="4" t="str">
        <f>IFERROR(__xludf.DUMMYFUNCTION("""COMPUTED_VALUE"""),"Elixir")</f>
        <v>Elixir</v>
      </c>
      <c r="F1712" s="4" t="str">
        <f>IFERROR(__xludf.DUMMYFUNCTION("""COMPUTED_VALUE"""),"Go")</f>
        <v>Go</v>
      </c>
      <c r="G1712" s="4" t="str">
        <f>IFERROR(__xludf.DUMMYFUNCTION("""COMPUTED_VALUE"""),"HTML/CSS")</f>
        <v>HTML/CSS</v>
      </c>
      <c r="H1712" s="4" t="str">
        <f>IFERROR(__xludf.DUMMYFUNCTION("""COMPUTED_VALUE"""),"Java")</f>
        <v>Java</v>
      </c>
      <c r="I1712" s="4" t="str">
        <f>IFERROR(__xludf.DUMMYFUNCTION("""COMPUTED_VALUE"""),"JavaScript")</f>
        <v>JavaScript</v>
      </c>
      <c r="J1712" s="4" t="str">
        <f>IFERROR(__xludf.DUMMYFUNCTION("""COMPUTED_VALUE"""),"Kotlin")</f>
        <v>Kotlin</v>
      </c>
      <c r="K1712" s="4" t="str">
        <f>IFERROR(__xludf.DUMMYFUNCTION("""COMPUTED_VALUE"""),"Python")</f>
        <v>Python</v>
      </c>
      <c r="L1712" s="4" t="str">
        <f>IFERROR(__xludf.DUMMYFUNCTION("""COMPUTED_VALUE"""),"Ruby")</f>
        <v>Ruby</v>
      </c>
      <c r="M1712" s="4" t="str">
        <f>IFERROR(__xludf.DUMMYFUNCTION("""COMPUTED_VALUE"""),"Swift")</f>
        <v>Swift</v>
      </c>
      <c r="N1712" s="4" t="str">
        <f>IFERROR(__xludf.DUMMYFUNCTION("""COMPUTED_VALUE"""),"TypeScript")</f>
        <v>TypeScript</v>
      </c>
    </row>
    <row r="1713">
      <c r="A1713" s="3">
        <v>1712.0</v>
      </c>
      <c r="B1713" s="4" t="str">
        <f>IFERROR(__xludf.DUMMYFUNCTION("SPLIT(IMPORTRANGE!B1713:B11712,"";"",0,1)"),"HTML/CSS")</f>
        <v>HTML/CSS</v>
      </c>
      <c r="C1713" s="4" t="str">
        <f>IFERROR(__xludf.DUMMYFUNCTION("""COMPUTED_VALUE"""),"JavaScript")</f>
        <v>JavaScript</v>
      </c>
      <c r="D1713" s="4" t="str">
        <f>IFERROR(__xludf.DUMMYFUNCTION("""COMPUTED_VALUE"""),"TypeScript")</f>
        <v>TypeScript</v>
      </c>
    </row>
    <row r="1714">
      <c r="A1714" s="3">
        <v>1713.0</v>
      </c>
      <c r="B1714" s="4" t="str">
        <f>IFERROR(__xludf.DUMMYFUNCTION("SPLIT(IMPORTRANGE!B1714:B11713,"";"",0,1)"),"Assembly")</f>
        <v>Assembly</v>
      </c>
      <c r="C1714" s="4" t="str">
        <f>IFERROR(__xludf.DUMMYFUNCTION("""COMPUTED_VALUE"""),"Bash/Shell/PowerShell")</f>
        <v>Bash/Shell/PowerShell</v>
      </c>
      <c r="D1714" s="4" t="str">
        <f>IFERROR(__xludf.DUMMYFUNCTION("""COMPUTED_VALUE"""),"HTML/CSS")</f>
        <v>HTML/CSS</v>
      </c>
      <c r="E1714" s="4" t="str">
        <f>IFERROR(__xludf.DUMMYFUNCTION("""COMPUTED_VALUE"""),"Java")</f>
        <v>Java</v>
      </c>
      <c r="F1714" s="4" t="str">
        <f>IFERROR(__xludf.DUMMYFUNCTION("""COMPUTED_VALUE"""),"JavaScript")</f>
        <v>JavaScript</v>
      </c>
      <c r="G1714" s="4" t="str">
        <f>IFERROR(__xludf.DUMMYFUNCTION("""COMPUTED_VALUE"""),"Scala")</f>
        <v>Scala</v>
      </c>
    </row>
    <row r="1715">
      <c r="A1715" s="3">
        <v>1714.0</v>
      </c>
      <c r="B1715" s="4" t="str">
        <f>IFERROR(__xludf.DUMMYFUNCTION("SPLIT(IMPORTRANGE!B1715:B11714,"";"",0,1)"),"HTML/CSS")</f>
        <v>HTML/CSS</v>
      </c>
      <c r="C1715" s="4" t="str">
        <f>IFERROR(__xludf.DUMMYFUNCTION("""COMPUTED_VALUE"""),"Java")</f>
        <v>Java</v>
      </c>
      <c r="D1715" s="4" t="str">
        <f>IFERROR(__xludf.DUMMYFUNCTION("""COMPUTED_VALUE"""),"Other(s):")</f>
        <v>Other(s):</v>
      </c>
    </row>
    <row r="1716">
      <c r="A1716" s="3">
        <v>1715.0</v>
      </c>
      <c r="B1716" s="4" t="str">
        <f>IFERROR(__xludf.DUMMYFUNCTION("SPLIT(IMPORTRANGE!B1716:B11715,"";"",0,1)"),"Java")</f>
        <v>Java</v>
      </c>
      <c r="C1716" s="4" t="str">
        <f>IFERROR(__xludf.DUMMYFUNCTION("""COMPUTED_VALUE"""),"Other(s):")</f>
        <v>Other(s):</v>
      </c>
    </row>
    <row r="1717">
      <c r="A1717" s="3">
        <v>1716.0</v>
      </c>
      <c r="B1717" s="4" t="str">
        <f>IFERROR(__xludf.DUMMYFUNCTION("SPLIT(IMPORTRANGE!B1717:B11716,"";"",0,1)"),"HTML/CSS")</f>
        <v>HTML/CSS</v>
      </c>
      <c r="C1717" s="4" t="str">
        <f>IFERROR(__xludf.DUMMYFUNCTION("""COMPUTED_VALUE"""),"Java")</f>
        <v>Java</v>
      </c>
      <c r="D1717" s="4" t="str">
        <f>IFERROR(__xludf.DUMMYFUNCTION("""COMPUTED_VALUE"""),"JavaScript")</f>
        <v>JavaScript</v>
      </c>
      <c r="E1717" s="4" t="str">
        <f>IFERROR(__xludf.DUMMYFUNCTION("""COMPUTED_VALUE"""),"PHP")</f>
        <v>PHP</v>
      </c>
      <c r="F1717" s="4" t="str">
        <f>IFERROR(__xludf.DUMMYFUNCTION("""COMPUTED_VALUE"""),"TypeScript")</f>
        <v>TypeScript</v>
      </c>
    </row>
    <row r="1718">
      <c r="A1718" s="3">
        <v>1717.0</v>
      </c>
      <c r="B1718" s="4" t="str">
        <f>IFERROR(__xludf.DUMMYFUNCTION("SPLIT(IMPORTRANGE!B1718:B11717,"";"",0,1)"),"HTML/CSS")</f>
        <v>HTML/CSS</v>
      </c>
      <c r="C1718" s="4" t="str">
        <f>IFERROR(__xludf.DUMMYFUNCTION("""COMPUTED_VALUE"""),"Java")</f>
        <v>Java</v>
      </c>
      <c r="D1718" s="4" t="str">
        <f>IFERROR(__xludf.DUMMYFUNCTION("""COMPUTED_VALUE"""),"JavaScript")</f>
        <v>JavaScript</v>
      </c>
      <c r="E1718" s="4" t="str">
        <f>IFERROR(__xludf.DUMMYFUNCTION("""COMPUTED_VALUE"""),"SQL")</f>
        <v>SQL</v>
      </c>
      <c r="F1718" s="4" t="str">
        <f>IFERROR(__xludf.DUMMYFUNCTION("""COMPUTED_VALUE"""),"TypeScript")</f>
        <v>TypeScript</v>
      </c>
    </row>
    <row r="1719">
      <c r="A1719" s="3">
        <v>1718.0</v>
      </c>
      <c r="B1719" s="4" t="str">
        <f>IFERROR(__xludf.DUMMYFUNCTION("SPLIT(IMPORTRANGE!B1719:B11718,"";"",0,1)"),"C")</f>
        <v>C</v>
      </c>
      <c r="C1719" s="4" t="str">
        <f>IFERROR(__xludf.DUMMYFUNCTION("""COMPUTED_VALUE"""),"C++")</f>
        <v>C++</v>
      </c>
      <c r="D1719" s="4" t="str">
        <f>IFERROR(__xludf.DUMMYFUNCTION("""COMPUTED_VALUE"""),"Java")</f>
        <v>Java</v>
      </c>
      <c r="E1719" s="4" t="str">
        <f>IFERROR(__xludf.DUMMYFUNCTION("""COMPUTED_VALUE"""),"Python")</f>
        <v>Python</v>
      </c>
    </row>
    <row r="1720">
      <c r="A1720" s="3">
        <v>1719.0</v>
      </c>
      <c r="B1720" s="4" t="str">
        <f>IFERROR(__xludf.DUMMYFUNCTION("SPLIT(IMPORTRANGE!B1720:B11719,"";"",0,1)"),"HTML/CSS")</f>
        <v>HTML/CSS</v>
      </c>
      <c r="C1720" s="4" t="str">
        <f>IFERROR(__xludf.DUMMYFUNCTION("""COMPUTED_VALUE"""),"JavaScript")</f>
        <v>JavaScript</v>
      </c>
      <c r="D1720" s="4" t="str">
        <f>IFERROR(__xludf.DUMMYFUNCTION("""COMPUTED_VALUE"""),"TypeScript")</f>
        <v>TypeScript</v>
      </c>
    </row>
    <row r="1721">
      <c r="A1721" s="3">
        <v>1720.0</v>
      </c>
      <c r="B1721" s="4" t="str">
        <f>IFERROR(__xludf.DUMMYFUNCTION("SPLIT(IMPORTRANGE!B1721:B11720,"";"",0,1)"),"Java")</f>
        <v>Java</v>
      </c>
      <c r="C1721" s="4" t="str">
        <f>IFERROR(__xludf.DUMMYFUNCTION("""COMPUTED_VALUE"""),"Scala")</f>
        <v>Scala</v>
      </c>
      <c r="D1721" s="4" t="str">
        <f>IFERROR(__xludf.DUMMYFUNCTION("""COMPUTED_VALUE"""),"SQL")</f>
        <v>SQL</v>
      </c>
    </row>
    <row r="1722">
      <c r="A1722" s="3">
        <v>1721.0</v>
      </c>
      <c r="B1722" s="4" t="str">
        <f>IFERROR(__xludf.DUMMYFUNCTION("SPLIT(IMPORTRANGE!B1722:B11721,"";"",0,1)"),"Bash/Shell/PowerShell")</f>
        <v>Bash/Shell/PowerShell</v>
      </c>
      <c r="C1722" s="4" t="str">
        <f>IFERROR(__xludf.DUMMYFUNCTION("""COMPUTED_VALUE"""),"Go")</f>
        <v>Go</v>
      </c>
      <c r="D1722" s="4" t="str">
        <f>IFERROR(__xludf.DUMMYFUNCTION("""COMPUTED_VALUE"""),"Java")</f>
        <v>Java</v>
      </c>
      <c r="E1722" s="4" t="str">
        <f>IFERROR(__xludf.DUMMYFUNCTION("""COMPUTED_VALUE"""),"Kotlin")</f>
        <v>Kotlin</v>
      </c>
      <c r="F1722" s="4" t="str">
        <f>IFERROR(__xludf.DUMMYFUNCTION("""COMPUTED_VALUE"""),"Python")</f>
        <v>Python</v>
      </c>
    </row>
    <row r="1723">
      <c r="A1723" s="3">
        <v>1722.0</v>
      </c>
      <c r="B1723" s="4" t="str">
        <f>IFERROR(__xludf.DUMMYFUNCTION("SPLIT(IMPORTRANGE!B1723:B11722,"";"",0,1)"),"Bash/Shell/PowerShell")</f>
        <v>Bash/Shell/PowerShell</v>
      </c>
      <c r="C1723" s="4" t="str">
        <f>IFERROR(__xludf.DUMMYFUNCTION("""COMPUTED_VALUE"""),"TypeScript")</f>
        <v>TypeScript</v>
      </c>
    </row>
    <row r="1724">
      <c r="A1724" s="3">
        <v>1723.0</v>
      </c>
      <c r="B1724" s="4" t="str">
        <f>IFERROR(__xludf.DUMMYFUNCTION("SPLIT(IMPORTRANGE!B1724:B11723,"";"",0,1)"),"C++")</f>
        <v>C++</v>
      </c>
      <c r="C1724" s="4" t="str">
        <f>IFERROR(__xludf.DUMMYFUNCTION("""COMPUTED_VALUE"""),"Java")</f>
        <v>Java</v>
      </c>
    </row>
    <row r="1725">
      <c r="A1725" s="3">
        <v>1724.0</v>
      </c>
      <c r="B1725" s="4" t="str">
        <f>IFERROR(__xludf.DUMMYFUNCTION("SPLIT(IMPORTRANGE!B1725:B11724,"";"",0,1)"),"Bash/Shell/PowerShell")</f>
        <v>Bash/Shell/PowerShell</v>
      </c>
      <c r="C1725" s="4" t="str">
        <f>IFERROR(__xludf.DUMMYFUNCTION("""COMPUTED_VALUE"""),"C")</f>
        <v>C</v>
      </c>
      <c r="D1725" s="4" t="str">
        <f>IFERROR(__xludf.DUMMYFUNCTION("""COMPUTED_VALUE"""),"Clojure")</f>
        <v>Clojure</v>
      </c>
      <c r="E1725" s="4" t="str">
        <f>IFERROR(__xludf.DUMMYFUNCTION("""COMPUTED_VALUE"""),"HTML/CSS")</f>
        <v>HTML/CSS</v>
      </c>
      <c r="F1725" s="4" t="str">
        <f>IFERROR(__xludf.DUMMYFUNCTION("""COMPUTED_VALUE"""),"Java")</f>
        <v>Java</v>
      </c>
      <c r="G1725" s="4" t="str">
        <f>IFERROR(__xludf.DUMMYFUNCTION("""COMPUTED_VALUE"""),"JavaScript")</f>
        <v>JavaScript</v>
      </c>
      <c r="H1725" s="4" t="str">
        <f>IFERROR(__xludf.DUMMYFUNCTION("""COMPUTED_VALUE"""),"TypeScript")</f>
        <v>TypeScript</v>
      </c>
      <c r="I1725" s="4" t="str">
        <f>IFERROR(__xludf.DUMMYFUNCTION("""COMPUTED_VALUE"""),"Other(s):")</f>
        <v>Other(s):</v>
      </c>
    </row>
    <row r="1726">
      <c r="A1726" s="3">
        <v>1725.0</v>
      </c>
      <c r="B1726" s="4" t="str">
        <f>IFERROR(__xludf.DUMMYFUNCTION("SPLIT(IMPORTRANGE!B1726:B11725,"";"",0,1)"),"C#")</f>
        <v>C#</v>
      </c>
      <c r="C1726" s="4" t="str">
        <f>IFERROR(__xludf.DUMMYFUNCTION("""COMPUTED_VALUE"""),"HTML/CSS")</f>
        <v>HTML/CSS</v>
      </c>
      <c r="D1726" s="4" t="str">
        <f>IFERROR(__xludf.DUMMYFUNCTION("""COMPUTED_VALUE"""),"JavaScript")</f>
        <v>JavaScript</v>
      </c>
      <c r="E1726" s="4" t="str">
        <f>IFERROR(__xludf.DUMMYFUNCTION("""COMPUTED_VALUE"""),"SQL")</f>
        <v>SQL</v>
      </c>
      <c r="F1726" s="4" t="str">
        <f>IFERROR(__xludf.DUMMYFUNCTION("""COMPUTED_VALUE"""),"TypeScript")</f>
        <v>TypeScript</v>
      </c>
    </row>
    <row r="1727">
      <c r="A1727" s="3">
        <v>1726.0</v>
      </c>
      <c r="B1727" s="4" t="str">
        <f>IFERROR(__xludf.DUMMYFUNCTION("SPLIT(IMPORTRANGE!B1727:B11726,"";"",0,1)"),"C#")</f>
        <v>C#</v>
      </c>
      <c r="C1727" s="4" t="str">
        <f>IFERROR(__xludf.DUMMYFUNCTION("""COMPUTED_VALUE"""),"HTML/CSS")</f>
        <v>HTML/CSS</v>
      </c>
      <c r="D1727" s="4" t="str">
        <f>IFERROR(__xludf.DUMMYFUNCTION("""COMPUTED_VALUE"""),"Java")</f>
        <v>Java</v>
      </c>
      <c r="E1727" s="4" t="str">
        <f>IFERROR(__xludf.DUMMYFUNCTION("""COMPUTED_VALUE"""),"JavaScript")</f>
        <v>JavaScript</v>
      </c>
      <c r="F1727" s="4" t="str">
        <f>IFERROR(__xludf.DUMMYFUNCTION("""COMPUTED_VALUE"""),"SQL")</f>
        <v>SQL</v>
      </c>
    </row>
    <row r="1728">
      <c r="A1728" s="3">
        <v>1727.0</v>
      </c>
      <c r="B1728" s="4" t="str">
        <f>IFERROR(__xludf.DUMMYFUNCTION("SPLIT(IMPORTRANGE!B1728:B11727,"";"",0,1)"),"Bash/Shell/PowerShell")</f>
        <v>Bash/Shell/PowerShell</v>
      </c>
      <c r="C1728" s="4" t="str">
        <f>IFERROR(__xludf.DUMMYFUNCTION("""COMPUTED_VALUE"""),"C")</f>
        <v>C</v>
      </c>
      <c r="D1728" s="4" t="str">
        <f>IFERROR(__xludf.DUMMYFUNCTION("""COMPUTED_VALUE"""),"C++")</f>
        <v>C++</v>
      </c>
      <c r="E1728" s="4" t="str">
        <f>IFERROR(__xludf.DUMMYFUNCTION("""COMPUTED_VALUE"""),"HTML/CSS")</f>
        <v>HTML/CSS</v>
      </c>
      <c r="F1728" s="4" t="str">
        <f>IFERROR(__xludf.DUMMYFUNCTION("""COMPUTED_VALUE"""),"JavaScript")</f>
        <v>JavaScript</v>
      </c>
      <c r="G1728" s="4" t="str">
        <f>IFERROR(__xludf.DUMMYFUNCTION("""COMPUTED_VALUE"""),"Python")</f>
        <v>Python</v>
      </c>
    </row>
    <row r="1729">
      <c r="A1729" s="3">
        <v>1728.0</v>
      </c>
      <c r="B1729" s="4" t="str">
        <f>IFERROR(__xludf.DUMMYFUNCTION("SPLIT(IMPORTRANGE!B1729:B11728,"";"",0,1)"),"Bash/Shell/PowerShell")</f>
        <v>Bash/Shell/PowerShell</v>
      </c>
      <c r="C1729" s="4" t="str">
        <f>IFERROR(__xludf.DUMMYFUNCTION("""COMPUTED_VALUE"""),"C#")</f>
        <v>C#</v>
      </c>
      <c r="D1729" s="4" t="str">
        <f>IFERROR(__xludf.DUMMYFUNCTION("""COMPUTED_VALUE"""),"HTML/CSS")</f>
        <v>HTML/CSS</v>
      </c>
      <c r="E1729" s="4" t="str">
        <f>IFERROR(__xludf.DUMMYFUNCTION("""COMPUTED_VALUE"""),"JavaScript")</f>
        <v>JavaScript</v>
      </c>
      <c r="F1729" s="4" t="str">
        <f>IFERROR(__xludf.DUMMYFUNCTION("""COMPUTED_VALUE"""),"Python")</f>
        <v>Python</v>
      </c>
      <c r="G1729" s="4" t="str">
        <f>IFERROR(__xludf.DUMMYFUNCTION("""COMPUTED_VALUE"""),"Ruby")</f>
        <v>Ruby</v>
      </c>
      <c r="H1729" s="4" t="str">
        <f>IFERROR(__xludf.DUMMYFUNCTION("""COMPUTED_VALUE"""),"SQL")</f>
        <v>SQL</v>
      </c>
      <c r="I1729" s="4" t="str">
        <f>IFERROR(__xludf.DUMMYFUNCTION("""COMPUTED_VALUE"""),"TypeScript")</f>
        <v>TypeScript</v>
      </c>
    </row>
    <row r="1730">
      <c r="A1730" s="3">
        <v>1729.0</v>
      </c>
      <c r="B1730" s="4" t="str">
        <f>IFERROR(__xludf.DUMMYFUNCTION("SPLIT(IMPORTRANGE!B1730:B11729,"";"",0,1)"),"C")</f>
        <v>C</v>
      </c>
      <c r="C1730" s="4" t="str">
        <f>IFERROR(__xludf.DUMMYFUNCTION("""COMPUTED_VALUE"""),"C++")</f>
        <v>C++</v>
      </c>
      <c r="D1730" s="4" t="str">
        <f>IFERROR(__xludf.DUMMYFUNCTION("""COMPUTED_VALUE"""),"C#")</f>
        <v>C#</v>
      </c>
      <c r="E1730" s="4" t="str">
        <f>IFERROR(__xludf.DUMMYFUNCTION("""COMPUTED_VALUE"""),"JavaScript")</f>
        <v>JavaScript</v>
      </c>
    </row>
    <row r="1731">
      <c r="A1731" s="3">
        <v>1730.0</v>
      </c>
      <c r="B1731" s="4" t="str">
        <f>IFERROR(__xludf.DUMMYFUNCTION("SPLIT(IMPORTRANGE!B1731:B11730,"";"",0,1)"),"C#")</f>
        <v>C#</v>
      </c>
      <c r="C1731" s="4" t="str">
        <f>IFERROR(__xludf.DUMMYFUNCTION("""COMPUTED_VALUE"""),"HTML/CSS")</f>
        <v>HTML/CSS</v>
      </c>
      <c r="D1731" s="4" t="str">
        <f>IFERROR(__xludf.DUMMYFUNCTION("""COMPUTED_VALUE"""),"JavaScript")</f>
        <v>JavaScript</v>
      </c>
      <c r="E1731" s="4" t="str">
        <f>IFERROR(__xludf.DUMMYFUNCTION("""COMPUTED_VALUE"""),"Kotlin")</f>
        <v>Kotlin</v>
      </c>
      <c r="F1731" s="4" t="str">
        <f>IFERROR(__xludf.DUMMYFUNCTION("""COMPUTED_VALUE"""),"Python")</f>
        <v>Python</v>
      </c>
      <c r="G1731" s="4" t="str">
        <f>IFERROR(__xludf.DUMMYFUNCTION("""COMPUTED_VALUE"""),"SQL")</f>
        <v>SQL</v>
      </c>
      <c r="H1731" s="4" t="str">
        <f>IFERROR(__xludf.DUMMYFUNCTION("""COMPUTED_VALUE"""),"Swift")</f>
        <v>Swift</v>
      </c>
    </row>
    <row r="1732">
      <c r="A1732" s="3">
        <v>1731.0</v>
      </c>
      <c r="B1732" s="4" t="str">
        <f>IFERROR(__xludf.DUMMYFUNCTION("SPLIT(IMPORTRANGE!B1732:B11731,"";"",0,1)"),"C")</f>
        <v>C</v>
      </c>
      <c r="C1732" s="4" t="str">
        <f>IFERROR(__xludf.DUMMYFUNCTION("""COMPUTED_VALUE"""),"C#")</f>
        <v>C#</v>
      </c>
      <c r="D1732" s="4" t="str">
        <f>IFERROR(__xludf.DUMMYFUNCTION("""COMPUTED_VALUE"""),"Python")</f>
        <v>Python</v>
      </c>
    </row>
    <row r="1733">
      <c r="A1733" s="3">
        <v>1732.0</v>
      </c>
      <c r="B1733" s="4" t="str">
        <f>IFERROR(__xludf.DUMMYFUNCTION("SPLIT(IMPORTRANGE!B1733:B11732,"";"",0,1)"),"HTML/CSS")</f>
        <v>HTML/CSS</v>
      </c>
      <c r="C1733" s="4" t="str">
        <f>IFERROR(__xludf.DUMMYFUNCTION("""COMPUTED_VALUE"""),"JavaScript")</f>
        <v>JavaScript</v>
      </c>
    </row>
    <row r="1734">
      <c r="A1734" s="3">
        <v>1733.0</v>
      </c>
      <c r="B1734" s="4" t="str">
        <f>IFERROR(__xludf.DUMMYFUNCTION("SPLIT(IMPORTRANGE!B1734:B11733,"";"",0,1)"),"Bash/Shell/PowerShell")</f>
        <v>Bash/Shell/PowerShell</v>
      </c>
      <c r="C1734" s="4" t="str">
        <f>IFERROR(__xludf.DUMMYFUNCTION("""COMPUTED_VALUE"""),"Dart")</f>
        <v>Dart</v>
      </c>
      <c r="D1734" s="4" t="str">
        <f>IFERROR(__xludf.DUMMYFUNCTION("""COMPUTED_VALUE"""),"Elixir")</f>
        <v>Elixir</v>
      </c>
      <c r="E1734" s="4" t="str">
        <f>IFERROR(__xludf.DUMMYFUNCTION("""COMPUTED_VALUE"""),"Go")</f>
        <v>Go</v>
      </c>
      <c r="F1734" s="4" t="str">
        <f>IFERROR(__xludf.DUMMYFUNCTION("""COMPUTED_VALUE"""),"HTML/CSS")</f>
        <v>HTML/CSS</v>
      </c>
      <c r="G1734" s="4" t="str">
        <f>IFERROR(__xludf.DUMMYFUNCTION("""COMPUTED_VALUE"""),"Java")</f>
        <v>Java</v>
      </c>
      <c r="H1734" s="4" t="str">
        <f>IFERROR(__xludf.DUMMYFUNCTION("""COMPUTED_VALUE"""),"JavaScript")</f>
        <v>JavaScript</v>
      </c>
      <c r="I1734" s="4" t="str">
        <f>IFERROR(__xludf.DUMMYFUNCTION("""COMPUTED_VALUE"""),"Python")</f>
        <v>Python</v>
      </c>
      <c r="J1734" s="4" t="str">
        <f>IFERROR(__xludf.DUMMYFUNCTION("""COMPUTED_VALUE"""),"Ruby")</f>
        <v>Ruby</v>
      </c>
      <c r="K1734" s="4" t="str">
        <f>IFERROR(__xludf.DUMMYFUNCTION("""COMPUTED_VALUE"""),"Rust")</f>
        <v>Rust</v>
      </c>
      <c r="L1734" s="4" t="str">
        <f>IFERROR(__xludf.DUMMYFUNCTION("""COMPUTED_VALUE"""),"SQL")</f>
        <v>SQL</v>
      </c>
      <c r="M1734" s="4" t="str">
        <f>IFERROR(__xludf.DUMMYFUNCTION("""COMPUTED_VALUE"""),"Swift")</f>
        <v>Swift</v>
      </c>
      <c r="N1734" s="4" t="str">
        <f>IFERROR(__xludf.DUMMYFUNCTION("""COMPUTED_VALUE"""),"TypeScript")</f>
        <v>TypeScript</v>
      </c>
    </row>
    <row r="1735">
      <c r="A1735" s="3">
        <v>1734.0</v>
      </c>
      <c r="B1735" s="4" t="str">
        <f>IFERROR(__xludf.DUMMYFUNCTION("SPLIT(IMPORTRANGE!B1735:B11734,"";"",0,1)"),"Bash/Shell/PowerShell")</f>
        <v>Bash/Shell/PowerShell</v>
      </c>
      <c r="C1735" s="4" t="str">
        <f>IFERROR(__xludf.DUMMYFUNCTION("""COMPUTED_VALUE"""),"HTML/CSS")</f>
        <v>HTML/CSS</v>
      </c>
      <c r="D1735" s="4" t="str">
        <f>IFERROR(__xludf.DUMMYFUNCTION("""COMPUTED_VALUE"""),"Java")</f>
        <v>Java</v>
      </c>
      <c r="E1735" s="4" t="str">
        <f>IFERROR(__xludf.DUMMYFUNCTION("""COMPUTED_VALUE"""),"JavaScript")</f>
        <v>JavaScript</v>
      </c>
      <c r="F1735" s="4" t="str">
        <f>IFERROR(__xludf.DUMMYFUNCTION("""COMPUTED_VALUE"""),"SQL")</f>
        <v>SQL</v>
      </c>
    </row>
    <row r="1736">
      <c r="A1736" s="3">
        <v>1735.0</v>
      </c>
      <c r="B1736" s="4" t="str">
        <f>IFERROR(__xludf.DUMMYFUNCTION("SPLIT(IMPORTRANGE!B1736:B11735,"";"",0,1)"),"Bash/Shell/PowerShell")</f>
        <v>Bash/Shell/PowerShell</v>
      </c>
      <c r="C1736" s="4" t="str">
        <f>IFERROR(__xludf.DUMMYFUNCTION("""COMPUTED_VALUE"""),"Python")</f>
        <v>Python</v>
      </c>
      <c r="D1736" s="4" t="str">
        <f>IFERROR(__xludf.DUMMYFUNCTION("""COMPUTED_VALUE"""),"R")</f>
        <v>R</v>
      </c>
    </row>
    <row r="1737">
      <c r="A1737" s="3">
        <v>1736.0</v>
      </c>
      <c r="B1737" s="4" t="str">
        <f>IFERROR(__xludf.DUMMYFUNCTION("SPLIT(IMPORTRANGE!B1737:B11736,"";"",0,1)"),"Objective-C")</f>
        <v>Objective-C</v>
      </c>
      <c r="C1737" s="4" t="str">
        <f>IFERROR(__xludf.DUMMYFUNCTION("""COMPUTED_VALUE"""),"Python")</f>
        <v>Python</v>
      </c>
      <c r="D1737" s="4" t="str">
        <f>IFERROR(__xludf.DUMMYFUNCTION("""COMPUTED_VALUE"""),"Swift")</f>
        <v>Swift</v>
      </c>
    </row>
    <row r="1738">
      <c r="A1738" s="3">
        <v>1737.0</v>
      </c>
      <c r="B1738" s="4" t="str">
        <f>IFERROR(__xludf.DUMMYFUNCTION("SPLIT(IMPORTRANGE!B1738:B11737,"";"",0,1)"),"C#")</f>
        <v>C#</v>
      </c>
      <c r="C1738" s="4" t="str">
        <f>IFERROR(__xludf.DUMMYFUNCTION("""COMPUTED_VALUE"""),"HTML/CSS")</f>
        <v>HTML/CSS</v>
      </c>
      <c r="D1738" s="4" t="str">
        <f>IFERROR(__xludf.DUMMYFUNCTION("""COMPUTED_VALUE"""),"JavaScript")</f>
        <v>JavaScript</v>
      </c>
      <c r="E1738" s="4" t="str">
        <f>IFERROR(__xludf.DUMMYFUNCTION("""COMPUTED_VALUE"""),"SQL")</f>
        <v>SQL</v>
      </c>
      <c r="F1738" s="4" t="str">
        <f>IFERROR(__xludf.DUMMYFUNCTION("""COMPUTED_VALUE"""),"Other(s):")</f>
        <v>Other(s):</v>
      </c>
    </row>
    <row r="1739">
      <c r="A1739" s="3">
        <v>1738.0</v>
      </c>
      <c r="B1739" s="4" t="str">
        <f>IFERROR(__xludf.DUMMYFUNCTION("SPLIT(IMPORTRANGE!B1739:B11738,"";"",0,1)"),"HTML/CSS")</f>
        <v>HTML/CSS</v>
      </c>
      <c r="C1739" s="4" t="str">
        <f>IFERROR(__xludf.DUMMYFUNCTION("""COMPUTED_VALUE"""),"Java")</f>
        <v>Java</v>
      </c>
      <c r="D1739" s="4" t="str">
        <f>IFERROR(__xludf.DUMMYFUNCTION("""COMPUTED_VALUE"""),"JavaScript")</f>
        <v>JavaScript</v>
      </c>
      <c r="E1739" s="4" t="str">
        <f>IFERROR(__xludf.DUMMYFUNCTION("""COMPUTED_VALUE"""),"PHP")</f>
        <v>PHP</v>
      </c>
      <c r="F1739" s="4" t="str">
        <f>IFERROR(__xludf.DUMMYFUNCTION("""COMPUTED_VALUE"""),"Ruby")</f>
        <v>Ruby</v>
      </c>
      <c r="G1739" s="4" t="str">
        <f>IFERROR(__xludf.DUMMYFUNCTION("""COMPUTED_VALUE"""),"SQL")</f>
        <v>SQL</v>
      </c>
    </row>
    <row r="1740">
      <c r="A1740" s="3">
        <v>1739.0</v>
      </c>
      <c r="B1740" s="4" t="str">
        <f>IFERROR(__xludf.DUMMYFUNCTION("SPLIT(IMPORTRANGE!B1740:B11739,"";"",0,1)"),"HTML/CSS")</f>
        <v>HTML/CSS</v>
      </c>
      <c r="C1740" s="4" t="str">
        <f>IFERROR(__xludf.DUMMYFUNCTION("""COMPUTED_VALUE"""),"JavaScript")</f>
        <v>JavaScript</v>
      </c>
      <c r="D1740" s="4" t="str">
        <f>IFERROR(__xludf.DUMMYFUNCTION("""COMPUTED_VALUE"""),"Python")</f>
        <v>Python</v>
      </c>
      <c r="E1740" s="4" t="str">
        <f>IFERROR(__xludf.DUMMYFUNCTION("""COMPUTED_VALUE"""),"VBA")</f>
        <v>VBA</v>
      </c>
    </row>
    <row r="1741">
      <c r="A1741" s="3">
        <v>1740.0</v>
      </c>
      <c r="B1741" s="4" t="str">
        <f>IFERROR(__xludf.DUMMYFUNCTION("SPLIT(IMPORTRANGE!B1741:B11740,"";"",0,1)"),"Bash/Shell/PowerShell")</f>
        <v>Bash/Shell/PowerShell</v>
      </c>
      <c r="C1741" s="4" t="str">
        <f>IFERROR(__xludf.DUMMYFUNCTION("""COMPUTED_VALUE"""),"C++")</f>
        <v>C++</v>
      </c>
      <c r="D1741" s="4" t="str">
        <f>IFERROR(__xludf.DUMMYFUNCTION("""COMPUTED_VALUE"""),"C#")</f>
        <v>C#</v>
      </c>
      <c r="E1741" s="4" t="str">
        <f>IFERROR(__xludf.DUMMYFUNCTION("""COMPUTED_VALUE"""),"Java")</f>
        <v>Java</v>
      </c>
      <c r="F1741" s="4" t="str">
        <f>IFERROR(__xludf.DUMMYFUNCTION("""COMPUTED_VALUE"""),"Kotlin")</f>
        <v>Kotlin</v>
      </c>
      <c r="G1741" s="4" t="str">
        <f>IFERROR(__xludf.DUMMYFUNCTION("""COMPUTED_VALUE"""),"PHP")</f>
        <v>PHP</v>
      </c>
    </row>
    <row r="1742">
      <c r="A1742" s="3">
        <v>1741.0</v>
      </c>
      <c r="B1742" s="4" t="str">
        <f>IFERROR(__xludf.DUMMYFUNCTION("SPLIT(IMPORTRANGE!B1742:B11741,"";"",0,1)"),"Bash/Shell/PowerShell")</f>
        <v>Bash/Shell/PowerShell</v>
      </c>
      <c r="C1742" s="4" t="str">
        <f>IFERROR(__xludf.DUMMYFUNCTION("""COMPUTED_VALUE"""),"HTML/CSS")</f>
        <v>HTML/CSS</v>
      </c>
      <c r="D1742" s="4" t="str">
        <f>IFERROR(__xludf.DUMMYFUNCTION("""COMPUTED_VALUE"""),"JavaScript")</f>
        <v>JavaScript</v>
      </c>
      <c r="E1742" s="4" t="str">
        <f>IFERROR(__xludf.DUMMYFUNCTION("""COMPUTED_VALUE"""),"Ruby")</f>
        <v>Ruby</v>
      </c>
      <c r="F1742" s="4" t="str">
        <f>IFERROR(__xludf.DUMMYFUNCTION("""COMPUTED_VALUE"""),"SQL")</f>
        <v>SQL</v>
      </c>
    </row>
    <row r="1743">
      <c r="A1743" s="3">
        <v>1742.0</v>
      </c>
      <c r="B1743" s="4" t="str">
        <f>IFERROR(__xludf.DUMMYFUNCTION("SPLIT(IMPORTRANGE!B1743:B11742,"";"",0,1)"),"Bash/Shell/PowerShell")</f>
        <v>Bash/Shell/PowerShell</v>
      </c>
      <c r="C1743" s="4" t="str">
        <f>IFERROR(__xludf.DUMMYFUNCTION("""COMPUTED_VALUE"""),"Go")</f>
        <v>Go</v>
      </c>
      <c r="D1743" s="4" t="str">
        <f>IFERROR(__xludf.DUMMYFUNCTION("""COMPUTED_VALUE"""),"HTML/CSS")</f>
        <v>HTML/CSS</v>
      </c>
      <c r="E1743" s="4" t="str">
        <f>IFERROR(__xludf.DUMMYFUNCTION("""COMPUTED_VALUE"""),"JavaScript")</f>
        <v>JavaScript</v>
      </c>
      <c r="F1743" s="4" t="str">
        <f>IFERROR(__xludf.DUMMYFUNCTION("""COMPUTED_VALUE"""),"Ruby")</f>
        <v>Ruby</v>
      </c>
    </row>
    <row r="1744">
      <c r="A1744" s="3">
        <v>1743.0</v>
      </c>
      <c r="B1744" s="4" t="str">
        <f>IFERROR(__xludf.DUMMYFUNCTION("SPLIT(IMPORTRANGE!B1744:B11743,"";"",0,1)"),"Bash/Shell/PowerShell")</f>
        <v>Bash/Shell/PowerShell</v>
      </c>
      <c r="C1744" s="4" t="str">
        <f>IFERROR(__xludf.DUMMYFUNCTION("""COMPUTED_VALUE"""),"C")</f>
        <v>C</v>
      </c>
      <c r="D1744" s="4" t="str">
        <f>IFERROR(__xludf.DUMMYFUNCTION("""COMPUTED_VALUE"""),"HTML/CSS")</f>
        <v>HTML/CSS</v>
      </c>
      <c r="E1744" s="4" t="str">
        <f>IFERROR(__xludf.DUMMYFUNCTION("""COMPUTED_VALUE"""),"Java")</f>
        <v>Java</v>
      </c>
      <c r="F1744" s="4" t="str">
        <f>IFERROR(__xludf.DUMMYFUNCTION("""COMPUTED_VALUE"""),"JavaScript")</f>
        <v>JavaScript</v>
      </c>
      <c r="G1744" s="4" t="str">
        <f>IFERROR(__xludf.DUMMYFUNCTION("""COMPUTED_VALUE"""),"PHP")</f>
        <v>PHP</v>
      </c>
      <c r="H1744" s="4" t="str">
        <f>IFERROR(__xludf.DUMMYFUNCTION("""COMPUTED_VALUE"""),"Python")</f>
        <v>Python</v>
      </c>
      <c r="I1744" s="4" t="str">
        <f>IFERROR(__xludf.DUMMYFUNCTION("""COMPUTED_VALUE"""),"SQL")</f>
        <v>SQL</v>
      </c>
      <c r="J1744" s="4" t="str">
        <f>IFERROR(__xludf.DUMMYFUNCTION("""COMPUTED_VALUE"""),"VBA")</f>
        <v>VBA</v>
      </c>
    </row>
    <row r="1745">
      <c r="A1745" s="3">
        <v>1744.0</v>
      </c>
      <c r="B1745" s="4" t="str">
        <f>IFERROR(__xludf.DUMMYFUNCTION("SPLIT(IMPORTRANGE!B1745:B11744,"";"",0,1)"),"Bash/Shell/PowerShell")</f>
        <v>Bash/Shell/PowerShell</v>
      </c>
      <c r="C1745" s="4" t="str">
        <f>IFERROR(__xludf.DUMMYFUNCTION("""COMPUTED_VALUE"""),"Python")</f>
        <v>Python</v>
      </c>
      <c r="D1745" s="4" t="str">
        <f>IFERROR(__xludf.DUMMYFUNCTION("""COMPUTED_VALUE"""),"SQL")</f>
        <v>SQL</v>
      </c>
      <c r="E1745" s="4" t="str">
        <f>IFERROR(__xludf.DUMMYFUNCTION("""COMPUTED_VALUE"""),"Other(s):")</f>
        <v>Other(s):</v>
      </c>
    </row>
    <row r="1746">
      <c r="A1746" s="3">
        <v>1745.0</v>
      </c>
      <c r="B1746" s="4" t="str">
        <f>IFERROR(__xludf.DUMMYFUNCTION("SPLIT(IMPORTRANGE!B1746:B11745,"";"",0,1)"),"HTML/CSS")</f>
        <v>HTML/CSS</v>
      </c>
      <c r="C1746" s="4" t="str">
        <f>IFERROR(__xludf.DUMMYFUNCTION("""COMPUTED_VALUE"""),"JavaScript")</f>
        <v>JavaScript</v>
      </c>
      <c r="D1746" s="4" t="str">
        <f>IFERROR(__xludf.DUMMYFUNCTION("""COMPUTED_VALUE"""),"PHP")</f>
        <v>PHP</v>
      </c>
      <c r="E1746" s="4" t="str">
        <f>IFERROR(__xludf.DUMMYFUNCTION("""COMPUTED_VALUE"""),"SQL")</f>
        <v>SQL</v>
      </c>
      <c r="F1746" s="4" t="str">
        <f>IFERROR(__xludf.DUMMYFUNCTION("""COMPUTED_VALUE"""),"Other(s):")</f>
        <v>Other(s):</v>
      </c>
    </row>
    <row r="1747">
      <c r="A1747" s="3">
        <v>1746.0</v>
      </c>
      <c r="B1747" s="4" t="str">
        <f>IFERROR(__xludf.DUMMYFUNCTION("SPLIT(IMPORTRANGE!B1747:B11746,"";"",0,1)"),"Clojure")</f>
        <v>Clojure</v>
      </c>
      <c r="C1747" s="4" t="str">
        <f>IFERROR(__xludf.DUMMYFUNCTION("""COMPUTED_VALUE"""),"HTML/CSS")</f>
        <v>HTML/CSS</v>
      </c>
      <c r="D1747" s="4" t="str">
        <f>IFERROR(__xludf.DUMMYFUNCTION("""COMPUTED_VALUE"""),"JavaScript")</f>
        <v>JavaScript</v>
      </c>
      <c r="E1747" s="4" t="str">
        <f>IFERROR(__xludf.DUMMYFUNCTION("""COMPUTED_VALUE"""),"Python")</f>
        <v>Python</v>
      </c>
    </row>
    <row r="1748">
      <c r="A1748" s="3">
        <v>1747.0</v>
      </c>
      <c r="B1748" s="4" t="str">
        <f>IFERROR(__xludf.DUMMYFUNCTION("SPLIT(IMPORTRANGE!B1748:B11747,"";"",0,1)"),"Bash/Shell/PowerShell")</f>
        <v>Bash/Shell/PowerShell</v>
      </c>
      <c r="C1748" s="4" t="str">
        <f>IFERROR(__xludf.DUMMYFUNCTION("""COMPUTED_VALUE"""),"HTML/CSS")</f>
        <v>HTML/CSS</v>
      </c>
      <c r="D1748" s="4" t="str">
        <f>IFERROR(__xludf.DUMMYFUNCTION("""COMPUTED_VALUE"""),"JavaScript")</f>
        <v>JavaScript</v>
      </c>
      <c r="E1748" s="4" t="str">
        <f>IFERROR(__xludf.DUMMYFUNCTION("""COMPUTED_VALUE"""),"PHP")</f>
        <v>PHP</v>
      </c>
      <c r="F1748" s="4" t="str">
        <f>IFERROR(__xludf.DUMMYFUNCTION("""COMPUTED_VALUE"""),"Python")</f>
        <v>Python</v>
      </c>
      <c r="G1748" s="4" t="str">
        <f>IFERROR(__xludf.DUMMYFUNCTION("""COMPUTED_VALUE"""),"SQL")</f>
        <v>SQL</v>
      </c>
    </row>
    <row r="1749">
      <c r="A1749" s="3">
        <v>1748.0</v>
      </c>
      <c r="B1749" s="4" t="str">
        <f>IFERROR(__xludf.DUMMYFUNCTION("SPLIT(IMPORTRANGE!B1749:B11748,"";"",0,1)"),"Assembly")</f>
        <v>Assembly</v>
      </c>
      <c r="C1749" s="4" t="str">
        <f>IFERROR(__xludf.DUMMYFUNCTION("""COMPUTED_VALUE"""),"C")</f>
        <v>C</v>
      </c>
      <c r="D1749" s="4" t="str">
        <f>IFERROR(__xludf.DUMMYFUNCTION("""COMPUTED_VALUE"""),"C++")</f>
        <v>C++</v>
      </c>
      <c r="E1749" s="4" t="str">
        <f>IFERROR(__xludf.DUMMYFUNCTION("""COMPUTED_VALUE"""),"Java")</f>
        <v>Java</v>
      </c>
      <c r="F1749" s="4" t="str">
        <f>IFERROR(__xludf.DUMMYFUNCTION("""COMPUTED_VALUE"""),"JavaScript")</f>
        <v>JavaScript</v>
      </c>
      <c r="G1749" s="4" t="str">
        <f>IFERROR(__xludf.DUMMYFUNCTION("""COMPUTED_VALUE"""),"Kotlin")</f>
        <v>Kotlin</v>
      </c>
      <c r="H1749" s="4" t="str">
        <f>IFERROR(__xludf.DUMMYFUNCTION("""COMPUTED_VALUE"""),"Scala")</f>
        <v>Scala</v>
      </c>
      <c r="I1749" s="4" t="str">
        <f>IFERROR(__xludf.DUMMYFUNCTION("""COMPUTED_VALUE"""),"SQL")</f>
        <v>SQL</v>
      </c>
      <c r="J1749" s="4" t="str">
        <f>IFERROR(__xludf.DUMMYFUNCTION("""COMPUTED_VALUE"""),"TypeScript")</f>
        <v>TypeScript</v>
      </c>
    </row>
    <row r="1750">
      <c r="A1750" s="3">
        <v>1749.0</v>
      </c>
      <c r="B1750" s="4" t="str">
        <f>IFERROR(__xludf.DUMMYFUNCTION("SPLIT(IMPORTRANGE!B1750:B11749,"";"",0,1)"),"JavaScript")</f>
        <v>JavaScript</v>
      </c>
    </row>
    <row r="1751">
      <c r="A1751" s="3">
        <v>1750.0</v>
      </c>
      <c r="B1751" s="4" t="str">
        <f>IFERROR(__xludf.DUMMYFUNCTION("SPLIT(IMPORTRANGE!B1751:B11750,"";"",0,1)"),"C#")</f>
        <v>C#</v>
      </c>
      <c r="C1751" s="4" t="str">
        <f>IFERROR(__xludf.DUMMYFUNCTION("""COMPUTED_VALUE"""),"HTML/CSS")</f>
        <v>HTML/CSS</v>
      </c>
      <c r="D1751" s="4" t="str">
        <f>IFERROR(__xludf.DUMMYFUNCTION("""COMPUTED_VALUE"""),"Java")</f>
        <v>Java</v>
      </c>
      <c r="E1751" s="4" t="str">
        <f>IFERROR(__xludf.DUMMYFUNCTION("""COMPUTED_VALUE"""),"PHP")</f>
        <v>PHP</v>
      </c>
      <c r="F1751" s="4" t="str">
        <f>IFERROR(__xludf.DUMMYFUNCTION("""COMPUTED_VALUE"""),"Python")</f>
        <v>Python</v>
      </c>
      <c r="G1751" s="4" t="str">
        <f>IFERROR(__xludf.DUMMYFUNCTION("""COMPUTED_VALUE"""),"SQL")</f>
        <v>SQL</v>
      </c>
    </row>
    <row r="1752">
      <c r="A1752" s="3">
        <v>1751.0</v>
      </c>
      <c r="B1752" s="4" t="str">
        <f>IFERROR(__xludf.DUMMYFUNCTION("SPLIT(IMPORTRANGE!B1752:B11751,"";"",0,1)"),"C#")</f>
        <v>C#</v>
      </c>
      <c r="C1752" s="4" t="str">
        <f>IFERROR(__xludf.DUMMYFUNCTION("""COMPUTED_VALUE"""),"HTML/CSS")</f>
        <v>HTML/CSS</v>
      </c>
      <c r="D1752" s="4" t="str">
        <f>IFERROR(__xludf.DUMMYFUNCTION("""COMPUTED_VALUE"""),"Java")</f>
        <v>Java</v>
      </c>
      <c r="E1752" s="4" t="str">
        <f>IFERROR(__xludf.DUMMYFUNCTION("""COMPUTED_VALUE"""),"JavaScript")</f>
        <v>JavaScript</v>
      </c>
      <c r="F1752" s="4" t="str">
        <f>IFERROR(__xludf.DUMMYFUNCTION("""COMPUTED_VALUE"""),"PHP")</f>
        <v>PHP</v>
      </c>
      <c r="G1752" s="4" t="str">
        <f>IFERROR(__xludf.DUMMYFUNCTION("""COMPUTED_VALUE"""),"SQL")</f>
        <v>SQL</v>
      </c>
      <c r="H1752" s="4" t="str">
        <f>IFERROR(__xludf.DUMMYFUNCTION("""COMPUTED_VALUE"""),"TypeScript")</f>
        <v>TypeScript</v>
      </c>
    </row>
    <row r="1753">
      <c r="A1753" s="3">
        <v>1752.0</v>
      </c>
      <c r="B1753" s="4" t="str">
        <f>IFERROR(__xludf.DUMMYFUNCTION("SPLIT(IMPORTRANGE!B1753:B11752,"";"",0,1)"),"Go")</f>
        <v>Go</v>
      </c>
      <c r="C1753" s="4" t="str">
        <f>IFERROR(__xludf.DUMMYFUNCTION("""COMPUTED_VALUE"""),"HTML/CSS")</f>
        <v>HTML/CSS</v>
      </c>
      <c r="D1753" s="4" t="str">
        <f>IFERROR(__xludf.DUMMYFUNCTION("""COMPUTED_VALUE"""),"Java")</f>
        <v>Java</v>
      </c>
      <c r="E1753" s="4" t="str">
        <f>IFERROR(__xludf.DUMMYFUNCTION("""COMPUTED_VALUE"""),"JavaScript")</f>
        <v>JavaScript</v>
      </c>
      <c r="F1753" s="4" t="str">
        <f>IFERROR(__xludf.DUMMYFUNCTION("""COMPUTED_VALUE"""),"PHP")</f>
        <v>PHP</v>
      </c>
      <c r="G1753" s="4" t="str">
        <f>IFERROR(__xludf.DUMMYFUNCTION("""COMPUTED_VALUE"""),"Python")</f>
        <v>Python</v>
      </c>
      <c r="H1753" s="4" t="str">
        <f>IFERROR(__xludf.DUMMYFUNCTION("""COMPUTED_VALUE"""),"SQL")</f>
        <v>SQL</v>
      </c>
    </row>
    <row r="1754">
      <c r="A1754" s="3">
        <v>1753.0</v>
      </c>
      <c r="B1754" s="4" t="str">
        <f>IFERROR(__xludf.DUMMYFUNCTION("SPLIT(IMPORTRANGE!B1754:B11753,"";"",0,1)"),"Assembly")</f>
        <v>Assembly</v>
      </c>
      <c r="C1754" s="4" t="str">
        <f>IFERROR(__xludf.DUMMYFUNCTION("""COMPUTED_VALUE"""),"Bash/Shell/PowerShell")</f>
        <v>Bash/Shell/PowerShell</v>
      </c>
      <c r="D1754" s="4" t="str">
        <f>IFERROR(__xludf.DUMMYFUNCTION("""COMPUTED_VALUE"""),"C")</f>
        <v>C</v>
      </c>
      <c r="E1754" s="4" t="str">
        <f>IFERROR(__xludf.DUMMYFUNCTION("""COMPUTED_VALUE"""),"C#")</f>
        <v>C#</v>
      </c>
      <c r="F1754" s="4" t="str">
        <f>IFERROR(__xludf.DUMMYFUNCTION("""COMPUTED_VALUE"""),"F#")</f>
        <v>F#</v>
      </c>
      <c r="G1754" s="4" t="str">
        <f>IFERROR(__xludf.DUMMYFUNCTION("""COMPUTED_VALUE"""),"HTML/CSS")</f>
        <v>HTML/CSS</v>
      </c>
      <c r="H1754" s="4" t="str">
        <f>IFERROR(__xludf.DUMMYFUNCTION("""COMPUTED_VALUE"""),"JavaScript")</f>
        <v>JavaScript</v>
      </c>
      <c r="I1754" s="4" t="str">
        <f>IFERROR(__xludf.DUMMYFUNCTION("""COMPUTED_VALUE"""),"PHP")</f>
        <v>PHP</v>
      </c>
      <c r="J1754" s="4" t="str">
        <f>IFERROR(__xludf.DUMMYFUNCTION("""COMPUTED_VALUE"""),"Python")</f>
        <v>Python</v>
      </c>
      <c r="K1754" s="4" t="str">
        <f>IFERROR(__xludf.DUMMYFUNCTION("""COMPUTED_VALUE"""),"SQL")</f>
        <v>SQL</v>
      </c>
      <c r="L1754" s="4" t="str">
        <f>IFERROR(__xludf.DUMMYFUNCTION("""COMPUTED_VALUE"""),"TypeScript")</f>
        <v>TypeScript</v>
      </c>
      <c r="M1754" s="4" t="str">
        <f>IFERROR(__xludf.DUMMYFUNCTION("""COMPUTED_VALUE"""),"VBA")</f>
        <v>VBA</v>
      </c>
      <c r="N1754" s="4" t="str">
        <f>IFERROR(__xludf.DUMMYFUNCTION("""COMPUTED_VALUE"""),"Other(s):")</f>
        <v>Other(s):</v>
      </c>
    </row>
    <row r="1755">
      <c r="A1755" s="3">
        <v>1754.0</v>
      </c>
      <c r="B1755" s="4" t="str">
        <f>IFERROR(__xludf.DUMMYFUNCTION("SPLIT(IMPORTRANGE!B1755:B11754,"";"",0,1)"),"Bash/Shell/PowerShell")</f>
        <v>Bash/Shell/PowerShell</v>
      </c>
      <c r="C1755" s="4" t="str">
        <f>IFERROR(__xludf.DUMMYFUNCTION("""COMPUTED_VALUE"""),"Clojure")</f>
        <v>Clojure</v>
      </c>
      <c r="D1755" s="4" t="str">
        <f>IFERROR(__xludf.DUMMYFUNCTION("""COMPUTED_VALUE"""),"Java")</f>
        <v>Java</v>
      </c>
      <c r="E1755" s="4" t="str">
        <f>IFERROR(__xludf.DUMMYFUNCTION("""COMPUTED_VALUE"""),"JavaScript")</f>
        <v>JavaScript</v>
      </c>
      <c r="F1755" s="4" t="str">
        <f>IFERROR(__xludf.DUMMYFUNCTION("""COMPUTED_VALUE"""),"Ruby")</f>
        <v>Ruby</v>
      </c>
      <c r="G1755" s="4" t="str">
        <f>IFERROR(__xludf.DUMMYFUNCTION("""COMPUTED_VALUE"""),"SQL")</f>
        <v>SQL</v>
      </c>
    </row>
    <row r="1756">
      <c r="A1756" s="3">
        <v>1755.0</v>
      </c>
      <c r="B1756" s="4" t="str">
        <f>IFERROR(__xludf.DUMMYFUNCTION("SPLIT(IMPORTRANGE!B1756:B11755,"";"",0,1)"),"Assembly")</f>
        <v>Assembly</v>
      </c>
      <c r="C1756" s="4" t="str">
        <f>IFERROR(__xludf.DUMMYFUNCTION("""COMPUTED_VALUE"""),"C#")</f>
        <v>C#</v>
      </c>
      <c r="D1756" s="4" t="str">
        <f>IFERROR(__xludf.DUMMYFUNCTION("""COMPUTED_VALUE"""),"HTML/CSS")</f>
        <v>HTML/CSS</v>
      </c>
      <c r="E1756" s="4" t="str">
        <f>IFERROR(__xludf.DUMMYFUNCTION("""COMPUTED_VALUE"""),"JavaScript")</f>
        <v>JavaScript</v>
      </c>
      <c r="F1756" s="4" t="str">
        <f>IFERROR(__xludf.DUMMYFUNCTION("""COMPUTED_VALUE"""),"SQL")</f>
        <v>SQL</v>
      </c>
    </row>
    <row r="1757">
      <c r="A1757" s="3">
        <v>1756.0</v>
      </c>
      <c r="B1757" s="4" t="str">
        <f>IFERROR(__xludf.DUMMYFUNCTION("SPLIT(IMPORTRANGE!B1757:B11756,"";"",0,1)"),"Python")</f>
        <v>Python</v>
      </c>
    </row>
    <row r="1758">
      <c r="A1758" s="3">
        <v>1757.0</v>
      </c>
      <c r="B1758" s="4" t="str">
        <f>IFERROR(__xludf.DUMMYFUNCTION("SPLIT(IMPORTRANGE!B1758:B11757,"";"",0,1)"),"C#")</f>
        <v>C#</v>
      </c>
      <c r="C1758" s="4" t="str">
        <f>IFERROR(__xludf.DUMMYFUNCTION("""COMPUTED_VALUE"""),"JavaScript")</f>
        <v>JavaScript</v>
      </c>
      <c r="D1758" s="4" t="str">
        <f>IFERROR(__xludf.DUMMYFUNCTION("""COMPUTED_VALUE"""),"SQL")</f>
        <v>SQL</v>
      </c>
      <c r="E1758" s="4" t="str">
        <f>IFERROR(__xludf.DUMMYFUNCTION("""COMPUTED_VALUE"""),"TypeScript")</f>
        <v>TypeScript</v>
      </c>
    </row>
    <row r="1759">
      <c r="A1759" s="3">
        <v>1758.0</v>
      </c>
      <c r="B1759" s="4" t="str">
        <f>IFERROR(__xludf.DUMMYFUNCTION("SPLIT(IMPORTRANGE!B1759:B11758,"";"",0,1)"),"Bash/Shell/PowerShell")</f>
        <v>Bash/Shell/PowerShell</v>
      </c>
      <c r="C1759" s="4" t="str">
        <f>IFERROR(__xludf.DUMMYFUNCTION("""COMPUTED_VALUE"""),"C++")</f>
        <v>C++</v>
      </c>
      <c r="D1759" s="4" t="str">
        <f>IFERROR(__xludf.DUMMYFUNCTION("""COMPUTED_VALUE"""),"C#")</f>
        <v>C#</v>
      </c>
      <c r="E1759" s="4" t="str">
        <f>IFERROR(__xludf.DUMMYFUNCTION("""COMPUTED_VALUE"""),"Python")</f>
        <v>Python</v>
      </c>
      <c r="F1759" s="4" t="str">
        <f>IFERROR(__xludf.DUMMYFUNCTION("""COMPUTED_VALUE"""),"Ruby")</f>
        <v>Ruby</v>
      </c>
    </row>
    <row r="1760">
      <c r="A1760" s="3">
        <v>1759.0</v>
      </c>
      <c r="B1760" s="4" t="str">
        <f>IFERROR(__xludf.DUMMYFUNCTION("SPLIT(IMPORTRANGE!B1760:B11759,"";"",0,1)"),"Bash/Shell/PowerShell")</f>
        <v>Bash/Shell/PowerShell</v>
      </c>
      <c r="C1760" s="4" t="str">
        <f>IFERROR(__xludf.DUMMYFUNCTION("""COMPUTED_VALUE"""),"HTML/CSS")</f>
        <v>HTML/CSS</v>
      </c>
      <c r="D1760" s="4" t="str">
        <f>IFERROR(__xludf.DUMMYFUNCTION("""COMPUTED_VALUE"""),"JavaScript")</f>
        <v>JavaScript</v>
      </c>
      <c r="E1760" s="4" t="str">
        <f>IFERROR(__xludf.DUMMYFUNCTION("""COMPUTED_VALUE"""),"PHP")</f>
        <v>PHP</v>
      </c>
      <c r="F1760" s="4" t="str">
        <f>IFERROR(__xludf.DUMMYFUNCTION("""COMPUTED_VALUE"""),"Python")</f>
        <v>Python</v>
      </c>
      <c r="G1760" s="4" t="str">
        <f>IFERROR(__xludf.DUMMYFUNCTION("""COMPUTED_VALUE"""),"SQL")</f>
        <v>SQL</v>
      </c>
      <c r="H1760" s="4" t="str">
        <f>IFERROR(__xludf.DUMMYFUNCTION("""COMPUTED_VALUE"""),"TypeScript")</f>
        <v>TypeScript</v>
      </c>
    </row>
    <row r="1761">
      <c r="A1761" s="3">
        <v>1760.0</v>
      </c>
      <c r="B1761" s="4" t="str">
        <f>IFERROR(__xludf.DUMMYFUNCTION("SPLIT(IMPORTRANGE!B1761:B11760,"";"",0,1)"),"Assembly")</f>
        <v>Assembly</v>
      </c>
      <c r="C1761" s="4" t="str">
        <f>IFERROR(__xludf.DUMMYFUNCTION("""COMPUTED_VALUE"""),"C")</f>
        <v>C</v>
      </c>
      <c r="D1761" s="4" t="str">
        <f>IFERROR(__xludf.DUMMYFUNCTION("""COMPUTED_VALUE"""),"C++")</f>
        <v>C++</v>
      </c>
      <c r="E1761" s="4" t="str">
        <f>IFERROR(__xludf.DUMMYFUNCTION("""COMPUTED_VALUE"""),"Erlang")</f>
        <v>Erlang</v>
      </c>
      <c r="F1761" s="4" t="str">
        <f>IFERROR(__xludf.DUMMYFUNCTION("""COMPUTED_VALUE"""),"Go")</f>
        <v>Go</v>
      </c>
      <c r="G1761" s="4" t="str">
        <f>IFERROR(__xludf.DUMMYFUNCTION("""COMPUTED_VALUE"""),"HTML/CSS")</f>
        <v>HTML/CSS</v>
      </c>
      <c r="H1761" s="4" t="str">
        <f>IFERROR(__xludf.DUMMYFUNCTION("""COMPUTED_VALUE"""),"Java")</f>
        <v>Java</v>
      </c>
      <c r="I1761" s="4" t="str">
        <f>IFERROR(__xludf.DUMMYFUNCTION("""COMPUTED_VALUE"""),"JavaScript")</f>
        <v>JavaScript</v>
      </c>
      <c r="J1761" s="4" t="str">
        <f>IFERROR(__xludf.DUMMYFUNCTION("""COMPUTED_VALUE"""),"Kotlin")</f>
        <v>Kotlin</v>
      </c>
    </row>
    <row r="1762">
      <c r="A1762" s="3">
        <v>1761.0</v>
      </c>
      <c r="B1762" s="4" t="str">
        <f>IFERROR(__xludf.DUMMYFUNCTION("SPLIT(IMPORTRANGE!B1762:B11761,"";"",0,1)"),"Bash/Shell/PowerShell")</f>
        <v>Bash/Shell/PowerShell</v>
      </c>
      <c r="C1762" s="4" t="str">
        <f>IFERROR(__xludf.DUMMYFUNCTION("""COMPUTED_VALUE"""),"C")</f>
        <v>C</v>
      </c>
      <c r="D1762" s="4" t="str">
        <f>IFERROR(__xludf.DUMMYFUNCTION("""COMPUTED_VALUE"""),"C++")</f>
        <v>C++</v>
      </c>
      <c r="E1762" s="4" t="str">
        <f>IFERROR(__xludf.DUMMYFUNCTION("""COMPUTED_VALUE"""),"Java")</f>
        <v>Java</v>
      </c>
      <c r="F1762" s="4" t="str">
        <f>IFERROR(__xludf.DUMMYFUNCTION("""COMPUTED_VALUE"""),"Objective-C")</f>
        <v>Objective-C</v>
      </c>
      <c r="G1762" s="4" t="str">
        <f>IFERROR(__xludf.DUMMYFUNCTION("""COMPUTED_VALUE"""),"Python")</f>
        <v>Python</v>
      </c>
    </row>
    <row r="1763">
      <c r="A1763" s="3">
        <v>1762.0</v>
      </c>
      <c r="B1763" s="4" t="str">
        <f>IFERROR(__xludf.DUMMYFUNCTION("SPLIT(IMPORTRANGE!B1763:B11762,"";"",0,1)"),"C#")</f>
        <v>C#</v>
      </c>
      <c r="C1763" s="4" t="str">
        <f>IFERROR(__xludf.DUMMYFUNCTION("""COMPUTED_VALUE"""),"HTML/CSS")</f>
        <v>HTML/CSS</v>
      </c>
      <c r="D1763" s="4" t="str">
        <f>IFERROR(__xludf.DUMMYFUNCTION("""COMPUTED_VALUE"""),"JavaScript")</f>
        <v>JavaScript</v>
      </c>
      <c r="E1763" s="4" t="str">
        <f>IFERROR(__xludf.DUMMYFUNCTION("""COMPUTED_VALUE"""),"SQL")</f>
        <v>SQL</v>
      </c>
    </row>
    <row r="1764">
      <c r="A1764" s="3">
        <v>1763.0</v>
      </c>
      <c r="B1764" s="4" t="str">
        <f>IFERROR(__xludf.DUMMYFUNCTION("SPLIT(IMPORTRANGE!B1764:B11763,"";"",0,1)"),"Bash/Shell/PowerShell")</f>
        <v>Bash/Shell/PowerShell</v>
      </c>
      <c r="C1764" s="4" t="str">
        <f>IFERROR(__xludf.DUMMYFUNCTION("""COMPUTED_VALUE"""),"C#")</f>
        <v>C#</v>
      </c>
      <c r="D1764" s="4" t="str">
        <f>IFERROR(__xludf.DUMMYFUNCTION("""COMPUTED_VALUE"""),"HTML/CSS")</f>
        <v>HTML/CSS</v>
      </c>
      <c r="E1764" s="4" t="str">
        <f>IFERROR(__xludf.DUMMYFUNCTION("""COMPUTED_VALUE"""),"Java")</f>
        <v>Java</v>
      </c>
      <c r="F1764" s="4" t="str">
        <f>IFERROR(__xludf.DUMMYFUNCTION("""COMPUTED_VALUE"""),"JavaScript")</f>
        <v>JavaScript</v>
      </c>
      <c r="G1764" s="4" t="str">
        <f>IFERROR(__xludf.DUMMYFUNCTION("""COMPUTED_VALUE"""),"PHP")</f>
        <v>PHP</v>
      </c>
      <c r="H1764" s="4" t="str">
        <f>IFERROR(__xludf.DUMMYFUNCTION("""COMPUTED_VALUE"""),"Python")</f>
        <v>Python</v>
      </c>
      <c r="I1764" s="4" t="str">
        <f>IFERROR(__xludf.DUMMYFUNCTION("""COMPUTED_VALUE"""),"SQL")</f>
        <v>SQL</v>
      </c>
      <c r="J1764" s="4" t="str">
        <f>IFERROR(__xludf.DUMMYFUNCTION("""COMPUTED_VALUE"""),"Other(s):")</f>
        <v>Other(s):</v>
      </c>
    </row>
    <row r="1765">
      <c r="A1765" s="3">
        <v>1764.0</v>
      </c>
      <c r="B1765" s="4" t="str">
        <f>IFERROR(__xludf.DUMMYFUNCTION("SPLIT(IMPORTRANGE!B1765:B11764,"";"",0,1)"),"Go")</f>
        <v>Go</v>
      </c>
      <c r="C1765" s="4" t="str">
        <f>IFERROR(__xludf.DUMMYFUNCTION("""COMPUTED_VALUE"""),"HTML/CSS")</f>
        <v>HTML/CSS</v>
      </c>
      <c r="D1765" s="4" t="str">
        <f>IFERROR(__xludf.DUMMYFUNCTION("""COMPUTED_VALUE"""),"Java")</f>
        <v>Java</v>
      </c>
      <c r="E1765" s="4" t="str">
        <f>IFERROR(__xludf.DUMMYFUNCTION("""COMPUTED_VALUE"""),"JavaScript")</f>
        <v>JavaScript</v>
      </c>
      <c r="F1765" s="4" t="str">
        <f>IFERROR(__xludf.DUMMYFUNCTION("""COMPUTED_VALUE"""),"PHP")</f>
        <v>PHP</v>
      </c>
      <c r="G1765" s="4" t="str">
        <f>IFERROR(__xludf.DUMMYFUNCTION("""COMPUTED_VALUE"""),"SQL")</f>
        <v>SQL</v>
      </c>
    </row>
    <row r="1766">
      <c r="A1766" s="3">
        <v>1765.0</v>
      </c>
      <c r="B1766" s="4" t="str">
        <f>IFERROR(__xludf.DUMMYFUNCTION("SPLIT(IMPORTRANGE!B1766:B11765,"";"",0,1)"),"Bash/Shell/PowerShell")</f>
        <v>Bash/Shell/PowerShell</v>
      </c>
      <c r="C1766" s="4" t="str">
        <f>IFERROR(__xludf.DUMMYFUNCTION("""COMPUTED_VALUE"""),"HTML/CSS")</f>
        <v>HTML/CSS</v>
      </c>
      <c r="D1766" s="4" t="str">
        <f>IFERROR(__xludf.DUMMYFUNCTION("""COMPUTED_VALUE"""),"JavaScript")</f>
        <v>JavaScript</v>
      </c>
      <c r="E1766" s="4" t="str">
        <f>IFERROR(__xludf.DUMMYFUNCTION("""COMPUTED_VALUE"""),"Objective-C")</f>
        <v>Objective-C</v>
      </c>
      <c r="F1766" s="4" t="str">
        <f>IFERROR(__xludf.DUMMYFUNCTION("""COMPUTED_VALUE"""),"PHP")</f>
        <v>PHP</v>
      </c>
      <c r="G1766" s="4" t="str">
        <f>IFERROR(__xludf.DUMMYFUNCTION("""COMPUTED_VALUE"""),"Ruby")</f>
        <v>Ruby</v>
      </c>
      <c r="H1766" s="4" t="str">
        <f>IFERROR(__xludf.DUMMYFUNCTION("""COMPUTED_VALUE"""),"SQL")</f>
        <v>SQL</v>
      </c>
      <c r="I1766" s="4" t="str">
        <f>IFERROR(__xludf.DUMMYFUNCTION("""COMPUTED_VALUE"""),"Swift")</f>
        <v>Swift</v>
      </c>
    </row>
    <row r="1767">
      <c r="A1767" s="3">
        <v>1766.0</v>
      </c>
      <c r="B1767" s="4" t="str">
        <f>IFERROR(__xludf.DUMMYFUNCTION("SPLIT(IMPORTRANGE!B1767:B11766,"";"",0,1)"),"Python")</f>
        <v>Python</v>
      </c>
      <c r="C1767" s="4" t="str">
        <f>IFERROR(__xludf.DUMMYFUNCTION("""COMPUTED_VALUE"""),"SQL")</f>
        <v>SQL</v>
      </c>
      <c r="D1767" s="4" t="str">
        <f>IFERROR(__xludf.DUMMYFUNCTION("""COMPUTED_VALUE"""),"VBA")</f>
        <v>VBA</v>
      </c>
    </row>
    <row r="1768">
      <c r="A1768" s="3">
        <v>1767.0</v>
      </c>
      <c r="B1768" s="4" t="str">
        <f>IFERROR(__xludf.DUMMYFUNCTION("SPLIT(IMPORTRANGE!B1768:B11767,"";"",0,1)"),"Java")</f>
        <v>Java</v>
      </c>
      <c r="C1768" s="4" t="str">
        <f>IFERROR(__xludf.DUMMYFUNCTION("""COMPUTED_VALUE"""),"Kotlin")</f>
        <v>Kotlin</v>
      </c>
    </row>
    <row r="1769">
      <c r="A1769" s="3">
        <v>1768.0</v>
      </c>
      <c r="B1769" s="4" t="str">
        <f>IFERROR(__xludf.DUMMYFUNCTION("SPLIT(IMPORTRANGE!B1769:B11768,"";"",0,1)"),"Assembly")</f>
        <v>Assembly</v>
      </c>
      <c r="C1769" s="4" t="str">
        <f>IFERROR(__xludf.DUMMYFUNCTION("""COMPUTED_VALUE"""),"Bash/Shell/PowerShell")</f>
        <v>Bash/Shell/PowerShell</v>
      </c>
      <c r="D1769" s="4" t="str">
        <f>IFERROR(__xludf.DUMMYFUNCTION("""COMPUTED_VALUE"""),"JavaScript")</f>
        <v>JavaScript</v>
      </c>
      <c r="E1769" s="4" t="str">
        <f>IFERROR(__xludf.DUMMYFUNCTION("""COMPUTED_VALUE"""),"Python")</f>
        <v>Python</v>
      </c>
    </row>
    <row r="1770">
      <c r="A1770" s="3">
        <v>1769.0</v>
      </c>
      <c r="B1770" s="4" t="str">
        <f>IFERROR(__xludf.DUMMYFUNCTION("SPLIT(IMPORTRANGE!B1770:B11769,"";"",0,1)"),"C#")</f>
        <v>C#</v>
      </c>
      <c r="C1770" s="4" t="str">
        <f>IFERROR(__xludf.DUMMYFUNCTION("""COMPUTED_VALUE"""),"HTML/CSS")</f>
        <v>HTML/CSS</v>
      </c>
      <c r="D1770" s="4" t="str">
        <f>IFERROR(__xludf.DUMMYFUNCTION("""COMPUTED_VALUE"""),"JavaScript")</f>
        <v>JavaScript</v>
      </c>
      <c r="E1770" s="4" t="str">
        <f>IFERROR(__xludf.DUMMYFUNCTION("""COMPUTED_VALUE"""),"PHP")</f>
        <v>PHP</v>
      </c>
      <c r="F1770" s="4" t="str">
        <f>IFERROR(__xludf.DUMMYFUNCTION("""COMPUTED_VALUE"""),"SQL")</f>
        <v>SQL</v>
      </c>
      <c r="G1770" s="4" t="str">
        <f>IFERROR(__xludf.DUMMYFUNCTION("""COMPUTED_VALUE"""),"TypeScript")</f>
        <v>TypeScript</v>
      </c>
    </row>
    <row r="1771">
      <c r="A1771" s="3">
        <v>1770.0</v>
      </c>
      <c r="B1771" s="4" t="str">
        <f>IFERROR(__xludf.DUMMYFUNCTION("SPLIT(IMPORTRANGE!B1771:B11770,"";"",0,1)"),"HTML/CSS")</f>
        <v>HTML/CSS</v>
      </c>
      <c r="C1771" s="4" t="str">
        <f>IFERROR(__xludf.DUMMYFUNCTION("""COMPUTED_VALUE"""),"Java")</f>
        <v>Java</v>
      </c>
      <c r="D1771" s="4" t="str">
        <f>IFERROR(__xludf.DUMMYFUNCTION("""COMPUTED_VALUE"""),"JavaScript")</f>
        <v>JavaScript</v>
      </c>
      <c r="E1771" s="4" t="str">
        <f>IFERROR(__xludf.DUMMYFUNCTION("""COMPUTED_VALUE"""),"SQL")</f>
        <v>SQL</v>
      </c>
    </row>
    <row r="1772">
      <c r="A1772" s="3">
        <v>1771.0</v>
      </c>
      <c r="B1772" s="4" t="str">
        <f>IFERROR(__xludf.DUMMYFUNCTION("SPLIT(IMPORTRANGE!B1772:B11771,"";"",0,1)"),"HTML/CSS")</f>
        <v>HTML/CSS</v>
      </c>
      <c r="C1772" s="4" t="str">
        <f>IFERROR(__xludf.DUMMYFUNCTION("""COMPUTED_VALUE"""),"Java")</f>
        <v>Java</v>
      </c>
      <c r="D1772" s="4" t="str">
        <f>IFERROR(__xludf.DUMMYFUNCTION("""COMPUTED_VALUE"""),"SQL")</f>
        <v>SQL</v>
      </c>
    </row>
    <row r="1773">
      <c r="A1773" s="3">
        <v>1772.0</v>
      </c>
      <c r="B1773" s="4" t="str">
        <f>IFERROR(__xludf.DUMMYFUNCTION("SPLIT(IMPORTRANGE!B1773:B11772,"";"",0,1)"),"Bash/Shell/PowerShell")</f>
        <v>Bash/Shell/PowerShell</v>
      </c>
      <c r="C1773" s="4" t="str">
        <f>IFERROR(__xludf.DUMMYFUNCTION("""COMPUTED_VALUE"""),"C#")</f>
        <v>C#</v>
      </c>
      <c r="D1773" s="4" t="str">
        <f>IFERROR(__xludf.DUMMYFUNCTION("""COMPUTED_VALUE"""),"Java")</f>
        <v>Java</v>
      </c>
      <c r="E1773" s="4" t="str">
        <f>IFERROR(__xludf.DUMMYFUNCTION("""COMPUTED_VALUE"""),"JavaScript")</f>
        <v>JavaScript</v>
      </c>
      <c r="F1773" s="4" t="str">
        <f>IFERROR(__xludf.DUMMYFUNCTION("""COMPUTED_VALUE"""),"SQL")</f>
        <v>SQL</v>
      </c>
      <c r="G1773" s="4" t="str">
        <f>IFERROR(__xludf.DUMMYFUNCTION("""COMPUTED_VALUE"""),"VBA")</f>
        <v>VBA</v>
      </c>
    </row>
    <row r="1774">
      <c r="A1774" s="3">
        <v>1773.0</v>
      </c>
      <c r="B1774" s="4" t="str">
        <f>IFERROR(__xludf.DUMMYFUNCTION("SPLIT(IMPORTRANGE!B1774:B11773,"";"",0,1)"),"C#")</f>
        <v>C#</v>
      </c>
      <c r="C1774" s="4" t="str">
        <f>IFERROR(__xludf.DUMMYFUNCTION("""COMPUTED_VALUE"""),"HTML/CSS")</f>
        <v>HTML/CSS</v>
      </c>
      <c r="D1774" s="4" t="str">
        <f>IFERROR(__xludf.DUMMYFUNCTION("""COMPUTED_VALUE"""),"JavaScript")</f>
        <v>JavaScript</v>
      </c>
      <c r="E1774" s="4" t="str">
        <f>IFERROR(__xludf.DUMMYFUNCTION("""COMPUTED_VALUE"""),"SQL")</f>
        <v>SQL</v>
      </c>
    </row>
    <row r="1775">
      <c r="A1775" s="3">
        <v>1774.0</v>
      </c>
      <c r="B1775" s="4" t="str">
        <f>IFERROR(__xludf.DUMMYFUNCTION("SPLIT(IMPORTRANGE!B1775:B11774,"";"",0,1)"),"Assembly")</f>
        <v>Assembly</v>
      </c>
      <c r="C1775" s="4" t="str">
        <f>IFERROR(__xludf.DUMMYFUNCTION("""COMPUTED_VALUE"""),"Bash/Shell/PowerShell")</f>
        <v>Bash/Shell/PowerShell</v>
      </c>
      <c r="D1775" s="4" t="str">
        <f>IFERROR(__xludf.DUMMYFUNCTION("""COMPUTED_VALUE"""),"Elixir")</f>
        <v>Elixir</v>
      </c>
      <c r="E1775" s="4" t="str">
        <f>IFERROR(__xludf.DUMMYFUNCTION("""COMPUTED_VALUE"""),"HTML/CSS")</f>
        <v>HTML/CSS</v>
      </c>
      <c r="F1775" s="4" t="str">
        <f>IFERROR(__xludf.DUMMYFUNCTION("""COMPUTED_VALUE"""),"JavaScript")</f>
        <v>JavaScript</v>
      </c>
      <c r="G1775" s="4" t="str">
        <f>IFERROR(__xludf.DUMMYFUNCTION("""COMPUTED_VALUE"""),"Ruby")</f>
        <v>Ruby</v>
      </c>
      <c r="H1775" s="4" t="str">
        <f>IFERROR(__xludf.DUMMYFUNCTION("""COMPUTED_VALUE"""),"Scala")</f>
        <v>Scala</v>
      </c>
      <c r="I1775" s="4" t="str">
        <f>IFERROR(__xludf.DUMMYFUNCTION("""COMPUTED_VALUE"""),"TypeScript")</f>
        <v>TypeScript</v>
      </c>
    </row>
    <row r="1776">
      <c r="A1776" s="3">
        <v>1775.0</v>
      </c>
      <c r="B1776" s="4" t="str">
        <f>IFERROR(__xludf.DUMMYFUNCTION("SPLIT(IMPORTRANGE!B1776:B11775,"";"",0,1)"),"Assembly")</f>
        <v>Assembly</v>
      </c>
      <c r="C1776" s="4" t="str">
        <f>IFERROR(__xludf.DUMMYFUNCTION("""COMPUTED_VALUE"""),"C#")</f>
        <v>C#</v>
      </c>
      <c r="D1776" s="4" t="str">
        <f>IFERROR(__xludf.DUMMYFUNCTION("""COMPUTED_VALUE"""),"Java")</f>
        <v>Java</v>
      </c>
      <c r="E1776" s="4" t="str">
        <f>IFERROR(__xludf.DUMMYFUNCTION("""COMPUTED_VALUE"""),"Python")</f>
        <v>Python</v>
      </c>
      <c r="F1776" s="4" t="str">
        <f>IFERROR(__xludf.DUMMYFUNCTION("""COMPUTED_VALUE"""),"SQL")</f>
        <v>SQL</v>
      </c>
    </row>
    <row r="1777">
      <c r="A1777" s="3">
        <v>1776.0</v>
      </c>
      <c r="B1777" s="4" t="str">
        <f>IFERROR(__xludf.DUMMYFUNCTION("SPLIT(IMPORTRANGE!B1777:B11776,"";"",0,1)"),"HTML/CSS")</f>
        <v>HTML/CSS</v>
      </c>
      <c r="C1777" s="4" t="str">
        <f>IFERROR(__xludf.DUMMYFUNCTION("""COMPUTED_VALUE"""),"JavaScript")</f>
        <v>JavaScript</v>
      </c>
      <c r="D1777" s="4" t="str">
        <f>IFERROR(__xludf.DUMMYFUNCTION("""COMPUTED_VALUE"""),"PHP")</f>
        <v>PHP</v>
      </c>
      <c r="E1777" s="4" t="str">
        <f>IFERROR(__xludf.DUMMYFUNCTION("""COMPUTED_VALUE"""),"Python")</f>
        <v>Python</v>
      </c>
      <c r="F1777" s="4" t="str">
        <f>IFERROR(__xludf.DUMMYFUNCTION("""COMPUTED_VALUE"""),"SQL")</f>
        <v>SQL</v>
      </c>
    </row>
    <row r="1778">
      <c r="A1778" s="3">
        <v>1777.0</v>
      </c>
      <c r="B1778" s="4" t="str">
        <f>IFERROR(__xludf.DUMMYFUNCTION("SPLIT(IMPORTRANGE!B1778:B11777,"";"",0,1)"),"C#")</f>
        <v>C#</v>
      </c>
      <c r="C1778" s="4" t="str">
        <f>IFERROR(__xludf.DUMMYFUNCTION("""COMPUTED_VALUE"""),"HTML/CSS")</f>
        <v>HTML/CSS</v>
      </c>
      <c r="D1778" s="4" t="str">
        <f>IFERROR(__xludf.DUMMYFUNCTION("""COMPUTED_VALUE"""),"JavaScript")</f>
        <v>JavaScript</v>
      </c>
      <c r="E1778" s="4" t="str">
        <f>IFERROR(__xludf.DUMMYFUNCTION("""COMPUTED_VALUE"""),"TypeScript")</f>
        <v>TypeScript</v>
      </c>
    </row>
    <row r="1779">
      <c r="A1779" s="3">
        <v>1778.0</v>
      </c>
      <c r="B1779" s="4" t="str">
        <f>IFERROR(__xludf.DUMMYFUNCTION("SPLIT(IMPORTRANGE!B1779:B11778,"";"",0,1)"),"C#")</f>
        <v>C#</v>
      </c>
      <c r="C1779" s="4" t="str">
        <f>IFERROR(__xludf.DUMMYFUNCTION("""COMPUTED_VALUE"""),"HTML/CSS")</f>
        <v>HTML/CSS</v>
      </c>
      <c r="D1779" s="4" t="str">
        <f>IFERROR(__xludf.DUMMYFUNCTION("""COMPUTED_VALUE"""),"Python")</f>
        <v>Python</v>
      </c>
    </row>
    <row r="1780">
      <c r="A1780" s="3">
        <v>1779.0</v>
      </c>
      <c r="B1780" s="4" t="str">
        <f>IFERROR(__xludf.DUMMYFUNCTION("SPLIT(IMPORTRANGE!B1780:B11779,"";"",0,1)"),"HTML/CSS")</f>
        <v>HTML/CSS</v>
      </c>
      <c r="C1780" s="4" t="str">
        <f>IFERROR(__xludf.DUMMYFUNCTION("""COMPUTED_VALUE"""),"JavaScript")</f>
        <v>JavaScript</v>
      </c>
      <c r="D1780" s="4" t="str">
        <f>IFERROR(__xludf.DUMMYFUNCTION("""COMPUTED_VALUE"""),"PHP")</f>
        <v>PHP</v>
      </c>
      <c r="E1780" s="4" t="str">
        <f>IFERROR(__xludf.DUMMYFUNCTION("""COMPUTED_VALUE"""),"Python")</f>
        <v>Python</v>
      </c>
      <c r="F1780" s="4" t="str">
        <f>IFERROR(__xludf.DUMMYFUNCTION("""COMPUTED_VALUE"""),"SQL")</f>
        <v>SQL</v>
      </c>
      <c r="G1780" s="4" t="str">
        <f>IFERROR(__xludf.DUMMYFUNCTION("""COMPUTED_VALUE"""),"TypeScript")</f>
        <v>TypeScript</v>
      </c>
    </row>
    <row r="1781">
      <c r="A1781" s="3">
        <v>1780.0</v>
      </c>
      <c r="B1781" s="4" t="str">
        <f>IFERROR(__xludf.DUMMYFUNCTION("SPLIT(IMPORTRANGE!B1781:B11780,"";"",0,1)"),"C")</f>
        <v>C</v>
      </c>
      <c r="C1781" s="4" t="str">
        <f>IFERROR(__xludf.DUMMYFUNCTION("""COMPUTED_VALUE"""),"C++")</f>
        <v>C++</v>
      </c>
      <c r="D1781" s="4" t="str">
        <f>IFERROR(__xludf.DUMMYFUNCTION("""COMPUTED_VALUE"""),"HTML/CSS")</f>
        <v>HTML/CSS</v>
      </c>
      <c r="E1781" s="4" t="str">
        <f>IFERROR(__xludf.DUMMYFUNCTION("""COMPUTED_VALUE"""),"Java")</f>
        <v>Java</v>
      </c>
      <c r="F1781" s="4" t="str">
        <f>IFERROR(__xludf.DUMMYFUNCTION("""COMPUTED_VALUE"""),"JavaScript")</f>
        <v>JavaScript</v>
      </c>
      <c r="G1781" s="4" t="str">
        <f>IFERROR(__xludf.DUMMYFUNCTION("""COMPUTED_VALUE"""),"PHP")</f>
        <v>PHP</v>
      </c>
      <c r="H1781" s="4" t="str">
        <f>IFERROR(__xludf.DUMMYFUNCTION("""COMPUTED_VALUE"""),"R")</f>
        <v>R</v>
      </c>
      <c r="I1781" s="4" t="str">
        <f>IFERROR(__xludf.DUMMYFUNCTION("""COMPUTED_VALUE"""),"VBA")</f>
        <v>VBA</v>
      </c>
    </row>
    <row r="1782">
      <c r="A1782" s="3">
        <v>1781.0</v>
      </c>
      <c r="B1782" s="4" t="str">
        <f>IFERROR(__xludf.DUMMYFUNCTION("SPLIT(IMPORTRANGE!B1782:B11781,"";"",0,1)"),"Bash/Shell/PowerShell")</f>
        <v>Bash/Shell/PowerShell</v>
      </c>
      <c r="C1782" s="4" t="str">
        <f>IFERROR(__xludf.DUMMYFUNCTION("""COMPUTED_VALUE"""),"C++")</f>
        <v>C++</v>
      </c>
      <c r="D1782" s="4" t="str">
        <f>IFERROR(__xludf.DUMMYFUNCTION("""COMPUTED_VALUE"""),"C#")</f>
        <v>C#</v>
      </c>
      <c r="E1782" s="4" t="str">
        <f>IFERROR(__xludf.DUMMYFUNCTION("""COMPUTED_VALUE"""),"HTML/CSS")</f>
        <v>HTML/CSS</v>
      </c>
      <c r="F1782" s="4" t="str">
        <f>IFERROR(__xludf.DUMMYFUNCTION("""COMPUTED_VALUE"""),"Java")</f>
        <v>Java</v>
      </c>
      <c r="G1782" s="4" t="str">
        <f>IFERROR(__xludf.DUMMYFUNCTION("""COMPUTED_VALUE"""),"JavaScript")</f>
        <v>JavaScript</v>
      </c>
      <c r="H1782" s="4" t="str">
        <f>IFERROR(__xludf.DUMMYFUNCTION("""COMPUTED_VALUE"""),"Python")</f>
        <v>Python</v>
      </c>
      <c r="I1782" s="4" t="str">
        <f>IFERROR(__xludf.DUMMYFUNCTION("""COMPUTED_VALUE"""),"Scala")</f>
        <v>Scala</v>
      </c>
    </row>
    <row r="1783">
      <c r="A1783" s="3">
        <v>1782.0</v>
      </c>
      <c r="B1783" s="4" t="str">
        <f>IFERROR(__xludf.DUMMYFUNCTION("SPLIT(IMPORTRANGE!B1783:B11782,"";"",0,1)"),"Bash/Shell/PowerShell")</f>
        <v>Bash/Shell/PowerShell</v>
      </c>
      <c r="C1783" s="4" t="str">
        <f>IFERROR(__xludf.DUMMYFUNCTION("""COMPUTED_VALUE"""),"C")</f>
        <v>C</v>
      </c>
      <c r="D1783" s="4" t="str">
        <f>IFERROR(__xludf.DUMMYFUNCTION("""COMPUTED_VALUE"""),"Elixir")</f>
        <v>Elixir</v>
      </c>
      <c r="E1783" s="4" t="str">
        <f>IFERROR(__xludf.DUMMYFUNCTION("""COMPUTED_VALUE"""),"Erlang")</f>
        <v>Erlang</v>
      </c>
      <c r="F1783" s="4" t="str">
        <f>IFERROR(__xludf.DUMMYFUNCTION("""COMPUTED_VALUE"""),"Go")</f>
        <v>Go</v>
      </c>
      <c r="G1783" s="4" t="str">
        <f>IFERROR(__xludf.DUMMYFUNCTION("""COMPUTED_VALUE"""),"JavaScript")</f>
        <v>JavaScript</v>
      </c>
      <c r="H1783" s="4" t="str">
        <f>IFERROR(__xludf.DUMMYFUNCTION("""COMPUTED_VALUE"""),"TypeScript")</f>
        <v>TypeScript</v>
      </c>
    </row>
    <row r="1784">
      <c r="A1784" s="3">
        <v>1783.0</v>
      </c>
      <c r="B1784" s="4" t="str">
        <f>IFERROR(__xludf.DUMMYFUNCTION("SPLIT(IMPORTRANGE!B1784:B11783,"";"",0,1)"),"HTML/CSS")</f>
        <v>HTML/CSS</v>
      </c>
      <c r="C1784" s="4" t="str">
        <f>IFERROR(__xludf.DUMMYFUNCTION("""COMPUTED_VALUE"""),"JavaScript")</f>
        <v>JavaScript</v>
      </c>
    </row>
    <row r="1785">
      <c r="A1785" s="3">
        <v>1784.0</v>
      </c>
      <c r="B1785" s="4" t="str">
        <f>IFERROR(__xludf.DUMMYFUNCTION("SPLIT(IMPORTRANGE!B1785:B11784,"";"",0,1)"),"Assembly")</f>
        <v>Assembly</v>
      </c>
      <c r="C1785" s="4" t="str">
        <f>IFERROR(__xludf.DUMMYFUNCTION("""COMPUTED_VALUE"""),"Bash/Shell/PowerShell")</f>
        <v>Bash/Shell/PowerShell</v>
      </c>
      <c r="D1785" s="4" t="str">
        <f>IFERROR(__xludf.DUMMYFUNCTION("""COMPUTED_VALUE"""),"C")</f>
        <v>C</v>
      </c>
      <c r="E1785" s="4" t="str">
        <f>IFERROR(__xludf.DUMMYFUNCTION("""COMPUTED_VALUE"""),"C#")</f>
        <v>C#</v>
      </c>
      <c r="F1785" s="4" t="str">
        <f>IFERROR(__xludf.DUMMYFUNCTION("""COMPUTED_VALUE"""),"F#")</f>
        <v>F#</v>
      </c>
      <c r="G1785" s="4" t="str">
        <f>IFERROR(__xludf.DUMMYFUNCTION("""COMPUTED_VALUE"""),"Swift")</f>
        <v>Swift</v>
      </c>
    </row>
    <row r="1786">
      <c r="A1786" s="3">
        <v>1785.0</v>
      </c>
      <c r="B1786" s="4" t="str">
        <f>IFERROR(__xludf.DUMMYFUNCTION("SPLIT(IMPORTRANGE!B1786:B11785,"";"",0,1)"),"C#")</f>
        <v>C#</v>
      </c>
      <c r="C1786" s="4" t="str">
        <f>IFERROR(__xludf.DUMMYFUNCTION("""COMPUTED_VALUE"""),"HTML/CSS")</f>
        <v>HTML/CSS</v>
      </c>
      <c r="D1786" s="4" t="str">
        <f>IFERROR(__xludf.DUMMYFUNCTION("""COMPUTED_VALUE"""),"JavaScript")</f>
        <v>JavaScript</v>
      </c>
      <c r="E1786" s="4" t="str">
        <f>IFERROR(__xludf.DUMMYFUNCTION("""COMPUTED_VALUE"""),"Ruby")</f>
        <v>Ruby</v>
      </c>
    </row>
    <row r="1787">
      <c r="A1787" s="3">
        <v>1786.0</v>
      </c>
      <c r="B1787" s="4" t="str">
        <f>IFERROR(__xludf.DUMMYFUNCTION("SPLIT(IMPORTRANGE!B1787:B11786,"";"",0,1)"),"Bash/Shell/PowerShell")</f>
        <v>Bash/Shell/PowerShell</v>
      </c>
      <c r="C1787" s="4" t="str">
        <f>IFERROR(__xludf.DUMMYFUNCTION("""COMPUTED_VALUE"""),"Go")</f>
        <v>Go</v>
      </c>
      <c r="D1787" s="4" t="str">
        <f>IFERROR(__xludf.DUMMYFUNCTION("""COMPUTED_VALUE"""),"Java")</f>
        <v>Java</v>
      </c>
      <c r="E1787" s="4" t="str">
        <f>IFERROR(__xludf.DUMMYFUNCTION("""COMPUTED_VALUE"""),"Python")</f>
        <v>Python</v>
      </c>
      <c r="F1787" s="4" t="str">
        <f>IFERROR(__xludf.DUMMYFUNCTION("""COMPUTED_VALUE"""),"Ruby")</f>
        <v>Ruby</v>
      </c>
      <c r="G1787" s="4" t="str">
        <f>IFERROR(__xludf.DUMMYFUNCTION("""COMPUTED_VALUE"""),"SQL")</f>
        <v>SQL</v>
      </c>
    </row>
    <row r="1788">
      <c r="A1788" s="3">
        <v>1787.0</v>
      </c>
      <c r="B1788" s="4" t="str">
        <f>IFERROR(__xludf.DUMMYFUNCTION("SPLIT(IMPORTRANGE!B1788:B11787,"";"",0,1)"),"HTML/CSS")</f>
        <v>HTML/CSS</v>
      </c>
      <c r="C1788" s="4" t="str">
        <f>IFERROR(__xludf.DUMMYFUNCTION("""COMPUTED_VALUE"""),"Java")</f>
        <v>Java</v>
      </c>
      <c r="D1788" s="4" t="str">
        <f>IFERROR(__xludf.DUMMYFUNCTION("""COMPUTED_VALUE"""),"JavaScript")</f>
        <v>JavaScript</v>
      </c>
      <c r="E1788" s="4" t="str">
        <f>IFERROR(__xludf.DUMMYFUNCTION("""COMPUTED_VALUE"""),"PHP")</f>
        <v>PHP</v>
      </c>
      <c r="F1788" s="4" t="str">
        <f>IFERROR(__xludf.DUMMYFUNCTION("""COMPUTED_VALUE"""),"SQL")</f>
        <v>SQL</v>
      </c>
      <c r="G1788" s="4" t="str">
        <f>IFERROR(__xludf.DUMMYFUNCTION("""COMPUTED_VALUE"""),"TypeScript")</f>
        <v>TypeScript</v>
      </c>
    </row>
    <row r="1789">
      <c r="A1789" s="3">
        <v>1788.0</v>
      </c>
      <c r="B1789" s="4" t="str">
        <f>IFERROR(__xludf.DUMMYFUNCTION("SPLIT(IMPORTRANGE!B1789:B11788,"";"",0,1)"),"Bash/Shell/PowerShell")</f>
        <v>Bash/Shell/PowerShell</v>
      </c>
      <c r="C1789" s="4" t="str">
        <f>IFERROR(__xludf.DUMMYFUNCTION("""COMPUTED_VALUE"""),"C++")</f>
        <v>C++</v>
      </c>
      <c r="D1789" s="4" t="str">
        <f>IFERROR(__xludf.DUMMYFUNCTION("""COMPUTED_VALUE"""),"HTML/CSS")</f>
        <v>HTML/CSS</v>
      </c>
      <c r="E1789" s="4" t="str">
        <f>IFERROR(__xludf.DUMMYFUNCTION("""COMPUTED_VALUE"""),"Java")</f>
        <v>Java</v>
      </c>
      <c r="F1789" s="4" t="str">
        <f>IFERROR(__xludf.DUMMYFUNCTION("""COMPUTED_VALUE"""),"JavaScript")</f>
        <v>JavaScript</v>
      </c>
      <c r="G1789" s="4" t="str">
        <f>IFERROR(__xludf.DUMMYFUNCTION("""COMPUTED_VALUE"""),"Python")</f>
        <v>Python</v>
      </c>
      <c r="H1789" s="4" t="str">
        <f>IFERROR(__xludf.DUMMYFUNCTION("""COMPUTED_VALUE"""),"Ruby")</f>
        <v>Ruby</v>
      </c>
      <c r="I1789" s="4" t="str">
        <f>IFERROR(__xludf.DUMMYFUNCTION("""COMPUTED_VALUE"""),"SQL")</f>
        <v>SQL</v>
      </c>
    </row>
    <row r="1790">
      <c r="A1790" s="3">
        <v>1789.0</v>
      </c>
      <c r="B1790" s="4" t="str">
        <f>IFERROR(__xludf.DUMMYFUNCTION("SPLIT(IMPORTRANGE!B1790:B11789,"";"",0,1)"),"C")</f>
        <v>C</v>
      </c>
      <c r="C1790" s="4" t="str">
        <f>IFERROR(__xludf.DUMMYFUNCTION("""COMPUTED_VALUE"""),"C++")</f>
        <v>C++</v>
      </c>
      <c r="D1790" s="4" t="str">
        <f>IFERROR(__xludf.DUMMYFUNCTION("""COMPUTED_VALUE"""),"SQL")</f>
        <v>SQL</v>
      </c>
    </row>
    <row r="1791">
      <c r="A1791" s="3">
        <v>1790.0</v>
      </c>
      <c r="B1791" s="4" t="str">
        <f>IFERROR(__xludf.DUMMYFUNCTION("SPLIT(IMPORTRANGE!B1791:B11790,"";"",0,1)"),"C++")</f>
        <v>C++</v>
      </c>
      <c r="C1791" s="4" t="str">
        <f>IFERROR(__xludf.DUMMYFUNCTION("""COMPUTED_VALUE"""),"JavaScript")</f>
        <v>JavaScript</v>
      </c>
      <c r="D1791" s="4" t="str">
        <f>IFERROR(__xludf.DUMMYFUNCTION("""COMPUTED_VALUE"""),"Python")</f>
        <v>Python</v>
      </c>
    </row>
    <row r="1792">
      <c r="A1792" s="3">
        <v>1791.0</v>
      </c>
      <c r="B1792" s="4" t="str">
        <f>IFERROR(__xludf.DUMMYFUNCTION("SPLIT(IMPORTRANGE!B1792:B11791,"";"",0,1)"),"JavaScript")</f>
        <v>JavaScript</v>
      </c>
      <c r="C1792" s="4" t="str">
        <f>IFERROR(__xludf.DUMMYFUNCTION("""COMPUTED_VALUE"""),"TypeScript")</f>
        <v>TypeScript</v>
      </c>
    </row>
    <row r="1793">
      <c r="A1793" s="3">
        <v>1792.0</v>
      </c>
      <c r="B1793" s="4" t="str">
        <f>IFERROR(__xludf.DUMMYFUNCTION("SPLIT(IMPORTRANGE!B1793:B11792,"";"",0,1)"),"Bash/Shell/PowerShell")</f>
        <v>Bash/Shell/PowerShell</v>
      </c>
      <c r="C1793" s="4" t="str">
        <f>IFERROR(__xludf.DUMMYFUNCTION("""COMPUTED_VALUE"""),"C")</f>
        <v>C</v>
      </c>
      <c r="D1793" s="4" t="str">
        <f>IFERROR(__xludf.DUMMYFUNCTION("""COMPUTED_VALUE"""),"C++")</f>
        <v>C++</v>
      </c>
      <c r="E1793" s="4" t="str">
        <f>IFERROR(__xludf.DUMMYFUNCTION("""COMPUTED_VALUE"""),"C#")</f>
        <v>C#</v>
      </c>
      <c r="F1793" s="4" t="str">
        <f>IFERROR(__xludf.DUMMYFUNCTION("""COMPUTED_VALUE"""),"HTML/CSS")</f>
        <v>HTML/CSS</v>
      </c>
      <c r="G1793" s="4" t="str">
        <f>IFERROR(__xludf.DUMMYFUNCTION("""COMPUTED_VALUE"""),"JavaScript")</f>
        <v>JavaScript</v>
      </c>
      <c r="H1793" s="4" t="str">
        <f>IFERROR(__xludf.DUMMYFUNCTION("""COMPUTED_VALUE"""),"Python")</f>
        <v>Python</v>
      </c>
      <c r="I1793" s="4" t="str">
        <f>IFERROR(__xludf.DUMMYFUNCTION("""COMPUTED_VALUE"""),"SQL")</f>
        <v>SQL</v>
      </c>
      <c r="J1793" s="4" t="str">
        <f>IFERROR(__xludf.DUMMYFUNCTION("""COMPUTED_VALUE"""),"Other(s):")</f>
        <v>Other(s):</v>
      </c>
    </row>
    <row r="1794">
      <c r="A1794" s="3">
        <v>1793.0</v>
      </c>
      <c r="B1794" s="4" t="str">
        <f>IFERROR(__xludf.DUMMYFUNCTION("SPLIT(IMPORTRANGE!B1794:B11793,"";"",0,1)"),"Bash/Shell/PowerShell")</f>
        <v>Bash/Shell/PowerShell</v>
      </c>
      <c r="C1794" s="4" t="str">
        <f>IFERROR(__xludf.DUMMYFUNCTION("""COMPUTED_VALUE"""),"C#")</f>
        <v>C#</v>
      </c>
      <c r="D1794" s="4" t="str">
        <f>IFERROR(__xludf.DUMMYFUNCTION("""COMPUTED_VALUE"""),"Go")</f>
        <v>Go</v>
      </c>
    </row>
    <row r="1795">
      <c r="A1795" s="3">
        <v>1794.0</v>
      </c>
      <c r="B1795" s="4" t="str">
        <f>IFERROR(__xludf.DUMMYFUNCTION("SPLIT(IMPORTRANGE!B1795:B11794,"";"",0,1)"),"C++")</f>
        <v>C++</v>
      </c>
      <c r="C1795" s="4" t="str">
        <f>IFERROR(__xludf.DUMMYFUNCTION("""COMPUTED_VALUE"""),"C#")</f>
        <v>C#</v>
      </c>
      <c r="D1795" s="4" t="str">
        <f>IFERROR(__xludf.DUMMYFUNCTION("""COMPUTED_VALUE"""),"HTML/CSS")</f>
        <v>HTML/CSS</v>
      </c>
      <c r="E1795" s="4" t="str">
        <f>IFERROR(__xludf.DUMMYFUNCTION("""COMPUTED_VALUE"""),"JavaScript")</f>
        <v>JavaScript</v>
      </c>
      <c r="F1795" s="4" t="str">
        <f>IFERROR(__xludf.DUMMYFUNCTION("""COMPUTED_VALUE"""),"SQL")</f>
        <v>SQL</v>
      </c>
    </row>
    <row r="1796">
      <c r="A1796" s="3">
        <v>1795.0</v>
      </c>
      <c r="B1796" s="4" t="str">
        <f>IFERROR(__xludf.DUMMYFUNCTION("SPLIT(IMPORTRANGE!B1796:B11795,"";"",0,1)"),"C#")</f>
        <v>C#</v>
      </c>
      <c r="C1796" s="4" t="str">
        <f>IFERROR(__xludf.DUMMYFUNCTION("""COMPUTED_VALUE"""),"HTML/CSS")</f>
        <v>HTML/CSS</v>
      </c>
      <c r="D1796" s="4" t="str">
        <f>IFERROR(__xludf.DUMMYFUNCTION("""COMPUTED_VALUE"""),"JavaScript")</f>
        <v>JavaScript</v>
      </c>
      <c r="E1796" s="4" t="str">
        <f>IFERROR(__xludf.DUMMYFUNCTION("""COMPUTED_VALUE"""),"PHP")</f>
        <v>PHP</v>
      </c>
      <c r="F1796" s="4" t="str">
        <f>IFERROR(__xludf.DUMMYFUNCTION("""COMPUTED_VALUE"""),"SQL")</f>
        <v>SQL</v>
      </c>
    </row>
    <row r="1797">
      <c r="A1797" s="3">
        <v>1796.0</v>
      </c>
      <c r="B1797" s="4" t="str">
        <f>IFERROR(__xludf.DUMMYFUNCTION("SPLIT(IMPORTRANGE!B1797:B11796,"";"",0,1)"),"C#")</f>
        <v>C#</v>
      </c>
      <c r="C1797" s="4" t="str">
        <f>IFERROR(__xludf.DUMMYFUNCTION("""COMPUTED_VALUE"""),"HTML/CSS")</f>
        <v>HTML/CSS</v>
      </c>
      <c r="D1797" s="4" t="str">
        <f>IFERROR(__xludf.DUMMYFUNCTION("""COMPUTED_VALUE"""),"JavaScript")</f>
        <v>JavaScript</v>
      </c>
      <c r="E1797" s="4" t="str">
        <f>IFERROR(__xludf.DUMMYFUNCTION("""COMPUTED_VALUE"""),"SQL")</f>
        <v>SQL</v>
      </c>
    </row>
    <row r="1798">
      <c r="A1798" s="3">
        <v>1797.0</v>
      </c>
      <c r="B1798" s="4" t="str">
        <f>IFERROR(__xludf.DUMMYFUNCTION("SPLIT(IMPORTRANGE!B1798:B11797,"";"",0,1)"),"C++")</f>
        <v>C++</v>
      </c>
      <c r="C1798" s="4" t="str">
        <f>IFERROR(__xludf.DUMMYFUNCTION("""COMPUTED_VALUE"""),"HTML/CSS")</f>
        <v>HTML/CSS</v>
      </c>
      <c r="D1798" s="4" t="str">
        <f>IFERROR(__xludf.DUMMYFUNCTION("""COMPUTED_VALUE"""),"Java")</f>
        <v>Java</v>
      </c>
      <c r="E1798" s="4" t="str">
        <f>IFERROR(__xludf.DUMMYFUNCTION("""COMPUTED_VALUE"""),"JavaScript")</f>
        <v>JavaScript</v>
      </c>
      <c r="F1798" s="4" t="str">
        <f>IFERROR(__xludf.DUMMYFUNCTION("""COMPUTED_VALUE"""),"Python")</f>
        <v>Python</v>
      </c>
      <c r="G1798" s="4" t="str">
        <f>IFERROR(__xludf.DUMMYFUNCTION("""COMPUTED_VALUE"""),"R")</f>
        <v>R</v>
      </c>
      <c r="H1798" s="4" t="str">
        <f>IFERROR(__xludf.DUMMYFUNCTION("""COMPUTED_VALUE"""),"Ruby")</f>
        <v>Ruby</v>
      </c>
      <c r="I1798" s="4" t="str">
        <f>IFERROR(__xludf.DUMMYFUNCTION("""COMPUTED_VALUE"""),"SQL")</f>
        <v>SQL</v>
      </c>
    </row>
    <row r="1799">
      <c r="A1799" s="3">
        <v>1798.0</v>
      </c>
      <c r="B1799" s="4" t="str">
        <f>IFERROR(__xludf.DUMMYFUNCTION("SPLIT(IMPORTRANGE!B1799:B11798,"";"",0,1)"),"C++")</f>
        <v>C++</v>
      </c>
      <c r="C1799" s="4" t="str">
        <f>IFERROR(__xludf.DUMMYFUNCTION("""COMPUTED_VALUE"""),"Python")</f>
        <v>Python</v>
      </c>
    </row>
    <row r="1800">
      <c r="A1800" s="3">
        <v>1799.0</v>
      </c>
      <c r="B1800" s="4" t="str">
        <f>IFERROR(__xludf.DUMMYFUNCTION("SPLIT(IMPORTRANGE!B1800:B11799,"";"",0,1)"),"Bash/Shell/PowerShell")</f>
        <v>Bash/Shell/PowerShell</v>
      </c>
      <c r="C1800" s="4" t="str">
        <f>IFERROR(__xludf.DUMMYFUNCTION("""COMPUTED_VALUE"""),"JavaScript")</f>
        <v>JavaScript</v>
      </c>
      <c r="D1800" s="4" t="str">
        <f>IFERROR(__xludf.DUMMYFUNCTION("""COMPUTED_VALUE"""),"Python")</f>
        <v>Python</v>
      </c>
      <c r="E1800" s="4" t="str">
        <f>IFERROR(__xludf.DUMMYFUNCTION("""COMPUTED_VALUE"""),"TypeScript")</f>
        <v>TypeScript</v>
      </c>
    </row>
    <row r="1801">
      <c r="A1801" s="3">
        <v>1800.0</v>
      </c>
      <c r="B1801" s="4" t="str">
        <f>IFERROR(__xludf.DUMMYFUNCTION("SPLIT(IMPORTRANGE!B1801:B11800,"";"",0,1)"),"HTML/CSS")</f>
        <v>HTML/CSS</v>
      </c>
      <c r="C1801" s="4" t="str">
        <f>IFERROR(__xludf.DUMMYFUNCTION("""COMPUTED_VALUE"""),"JavaScript")</f>
        <v>JavaScript</v>
      </c>
      <c r="D1801" s="4" t="str">
        <f>IFERROR(__xludf.DUMMYFUNCTION("""COMPUTED_VALUE"""),"VBA")</f>
        <v>VBA</v>
      </c>
    </row>
    <row r="1802">
      <c r="A1802" s="3">
        <v>1801.0</v>
      </c>
      <c r="B1802" s="4" t="str">
        <f>IFERROR(__xludf.DUMMYFUNCTION("SPLIT(IMPORTRANGE!B1802:B11801,"";"",0,1)"),"Bash/Shell/PowerShell")</f>
        <v>Bash/Shell/PowerShell</v>
      </c>
      <c r="C1802" s="4" t="str">
        <f>IFERROR(__xludf.DUMMYFUNCTION("""COMPUTED_VALUE"""),"C#")</f>
        <v>C#</v>
      </c>
      <c r="D1802" s="4" t="str">
        <f>IFERROR(__xludf.DUMMYFUNCTION("""COMPUTED_VALUE"""),"HTML/CSS")</f>
        <v>HTML/CSS</v>
      </c>
      <c r="E1802" s="4" t="str">
        <f>IFERROR(__xludf.DUMMYFUNCTION("""COMPUTED_VALUE"""),"Java")</f>
        <v>Java</v>
      </c>
      <c r="F1802" s="4" t="str">
        <f>IFERROR(__xludf.DUMMYFUNCTION("""COMPUTED_VALUE"""),"JavaScript")</f>
        <v>JavaScript</v>
      </c>
      <c r="G1802" s="4" t="str">
        <f>IFERROR(__xludf.DUMMYFUNCTION("""COMPUTED_VALUE"""),"PHP")</f>
        <v>PHP</v>
      </c>
      <c r="H1802" s="4" t="str">
        <f>IFERROR(__xludf.DUMMYFUNCTION("""COMPUTED_VALUE"""),"Python")</f>
        <v>Python</v>
      </c>
      <c r="I1802" s="4" t="str">
        <f>IFERROR(__xludf.DUMMYFUNCTION("""COMPUTED_VALUE"""),"R")</f>
        <v>R</v>
      </c>
      <c r="J1802" s="4" t="str">
        <f>IFERROR(__xludf.DUMMYFUNCTION("""COMPUTED_VALUE"""),"Ruby")</f>
        <v>Ruby</v>
      </c>
      <c r="K1802" s="4" t="str">
        <f>IFERROR(__xludf.DUMMYFUNCTION("""COMPUTED_VALUE"""),"SQL")</f>
        <v>SQL</v>
      </c>
      <c r="L1802" s="4" t="str">
        <f>IFERROR(__xludf.DUMMYFUNCTION("""COMPUTED_VALUE"""),"VBA")</f>
        <v>VBA</v>
      </c>
      <c r="M1802" s="4" t="str">
        <f>IFERROR(__xludf.DUMMYFUNCTION("""COMPUTED_VALUE"""),"Other(s):")</f>
        <v>Other(s):</v>
      </c>
    </row>
    <row r="1803">
      <c r="A1803" s="3">
        <v>1802.0</v>
      </c>
      <c r="B1803" s="4" t="str">
        <f>IFERROR(__xludf.DUMMYFUNCTION("SPLIT(IMPORTRANGE!B1803:B11802,"";"",0,1)"),"C#")</f>
        <v>C#</v>
      </c>
      <c r="C1803" s="4" t="str">
        <f>IFERROR(__xludf.DUMMYFUNCTION("""COMPUTED_VALUE"""),"R")</f>
        <v>R</v>
      </c>
      <c r="D1803" s="4" t="str">
        <f>IFERROR(__xludf.DUMMYFUNCTION("""COMPUTED_VALUE"""),"SQL")</f>
        <v>SQL</v>
      </c>
      <c r="E1803" s="4" t="str">
        <f>IFERROR(__xludf.DUMMYFUNCTION("""COMPUTED_VALUE"""),"Other(s):")</f>
        <v>Other(s):</v>
      </c>
    </row>
    <row r="1804">
      <c r="A1804" s="3">
        <v>1803.0</v>
      </c>
      <c r="B1804" s="4" t="str">
        <f>IFERROR(__xludf.DUMMYFUNCTION("SPLIT(IMPORTRANGE!B1804:B11803,"";"",0,1)"),"C#")</f>
        <v>C#</v>
      </c>
      <c r="C1804" s="4" t="str">
        <f>IFERROR(__xludf.DUMMYFUNCTION("""COMPUTED_VALUE"""),"HTML/CSS")</f>
        <v>HTML/CSS</v>
      </c>
      <c r="D1804" s="4" t="str">
        <f>IFERROR(__xludf.DUMMYFUNCTION("""COMPUTED_VALUE"""),"JavaScript")</f>
        <v>JavaScript</v>
      </c>
      <c r="E1804" s="4" t="str">
        <f>IFERROR(__xludf.DUMMYFUNCTION("""COMPUTED_VALUE"""),"SQL")</f>
        <v>SQL</v>
      </c>
      <c r="F1804" s="4" t="str">
        <f>IFERROR(__xludf.DUMMYFUNCTION("""COMPUTED_VALUE"""),"TypeScript")</f>
        <v>TypeScript</v>
      </c>
    </row>
    <row r="1805">
      <c r="A1805" s="3">
        <v>1804.0</v>
      </c>
      <c r="B1805" s="4" t="str">
        <f>IFERROR(__xludf.DUMMYFUNCTION("SPLIT(IMPORTRANGE!B1805:B11804,"";"",0,1)"),"Bash/Shell/PowerShell")</f>
        <v>Bash/Shell/PowerShell</v>
      </c>
      <c r="C1805" s="4" t="str">
        <f>IFERROR(__xludf.DUMMYFUNCTION("""COMPUTED_VALUE"""),"C#")</f>
        <v>C#</v>
      </c>
      <c r="D1805" s="4" t="str">
        <f>IFERROR(__xludf.DUMMYFUNCTION("""COMPUTED_VALUE"""),"HTML/CSS")</f>
        <v>HTML/CSS</v>
      </c>
      <c r="E1805" s="4" t="str">
        <f>IFERROR(__xludf.DUMMYFUNCTION("""COMPUTED_VALUE"""),"JavaScript")</f>
        <v>JavaScript</v>
      </c>
      <c r="F1805" s="4" t="str">
        <f>IFERROR(__xludf.DUMMYFUNCTION("""COMPUTED_VALUE"""),"PHP")</f>
        <v>PHP</v>
      </c>
      <c r="G1805" s="4" t="str">
        <f>IFERROR(__xludf.DUMMYFUNCTION("""COMPUTED_VALUE"""),"TypeScript")</f>
        <v>TypeScript</v>
      </c>
    </row>
    <row r="1806">
      <c r="A1806" s="3">
        <v>1805.0</v>
      </c>
      <c r="B1806" s="4" t="str">
        <f>IFERROR(__xludf.DUMMYFUNCTION("SPLIT(IMPORTRANGE!B1806:B11805,"";"",0,1)"),"Bash/Shell/PowerShell")</f>
        <v>Bash/Shell/PowerShell</v>
      </c>
      <c r="C1806" s="4" t="str">
        <f>IFERROR(__xludf.DUMMYFUNCTION("""COMPUTED_VALUE"""),"C")</f>
        <v>C</v>
      </c>
      <c r="D1806" s="4" t="str">
        <f>IFERROR(__xludf.DUMMYFUNCTION("""COMPUTED_VALUE"""),"HTML/CSS")</f>
        <v>HTML/CSS</v>
      </c>
      <c r="E1806" s="4" t="str">
        <f>IFERROR(__xludf.DUMMYFUNCTION("""COMPUTED_VALUE"""),"Java")</f>
        <v>Java</v>
      </c>
      <c r="F1806" s="4" t="str">
        <f>IFERROR(__xludf.DUMMYFUNCTION("""COMPUTED_VALUE"""),"Python")</f>
        <v>Python</v>
      </c>
      <c r="G1806" s="4" t="str">
        <f>IFERROR(__xludf.DUMMYFUNCTION("""COMPUTED_VALUE"""),"SQL")</f>
        <v>SQL</v>
      </c>
    </row>
    <row r="1807">
      <c r="A1807" s="3">
        <v>1806.0</v>
      </c>
      <c r="B1807" s="4" t="str">
        <f>IFERROR(__xludf.DUMMYFUNCTION("SPLIT(IMPORTRANGE!B1807:B11806,"";"",0,1)"),"C++")</f>
        <v>C++</v>
      </c>
      <c r="C1807" s="4" t="str">
        <f>IFERROR(__xludf.DUMMYFUNCTION("""COMPUTED_VALUE"""),"C#")</f>
        <v>C#</v>
      </c>
      <c r="D1807" s="4" t="str">
        <f>IFERROR(__xludf.DUMMYFUNCTION("""COMPUTED_VALUE"""),"HTML/CSS")</f>
        <v>HTML/CSS</v>
      </c>
      <c r="E1807" s="4" t="str">
        <f>IFERROR(__xludf.DUMMYFUNCTION("""COMPUTED_VALUE"""),"Java")</f>
        <v>Java</v>
      </c>
      <c r="F1807" s="4" t="str">
        <f>IFERROR(__xludf.DUMMYFUNCTION("""COMPUTED_VALUE"""),"JavaScript")</f>
        <v>JavaScript</v>
      </c>
      <c r="G1807" s="4" t="str">
        <f>IFERROR(__xludf.DUMMYFUNCTION("""COMPUTED_VALUE"""),"Objective-C")</f>
        <v>Objective-C</v>
      </c>
      <c r="H1807" s="4" t="str">
        <f>IFERROR(__xludf.DUMMYFUNCTION("""COMPUTED_VALUE"""),"Python")</f>
        <v>Python</v>
      </c>
      <c r="I1807" s="4" t="str">
        <f>IFERROR(__xludf.DUMMYFUNCTION("""COMPUTED_VALUE"""),"SQL")</f>
        <v>SQL</v>
      </c>
      <c r="J1807" s="4" t="str">
        <f>IFERROR(__xludf.DUMMYFUNCTION("""COMPUTED_VALUE"""),"Swift")</f>
        <v>Swift</v>
      </c>
    </row>
    <row r="1808">
      <c r="A1808" s="3">
        <v>1807.0</v>
      </c>
      <c r="B1808" s="4" t="str">
        <f>IFERROR(__xludf.DUMMYFUNCTION("SPLIT(IMPORTRANGE!B1808:B11807,"";"",0,1)"),"C#")</f>
        <v>C#</v>
      </c>
      <c r="C1808" s="4" t="str">
        <f>IFERROR(__xludf.DUMMYFUNCTION("""COMPUTED_VALUE"""),"HTML/CSS")</f>
        <v>HTML/CSS</v>
      </c>
      <c r="D1808" s="4" t="str">
        <f>IFERROR(__xludf.DUMMYFUNCTION("""COMPUTED_VALUE"""),"JavaScript")</f>
        <v>JavaScript</v>
      </c>
      <c r="E1808" s="4" t="str">
        <f>IFERROR(__xludf.DUMMYFUNCTION("""COMPUTED_VALUE"""),"SQL")</f>
        <v>SQL</v>
      </c>
    </row>
    <row r="1809">
      <c r="A1809" s="3">
        <v>1808.0</v>
      </c>
      <c r="B1809" s="4" t="str">
        <f>IFERROR(__xludf.DUMMYFUNCTION("SPLIT(IMPORTRANGE!B1809:B11808,"";"",0,1)"),"Bash/Shell/PowerShell")</f>
        <v>Bash/Shell/PowerShell</v>
      </c>
      <c r="C1809" s="4" t="str">
        <f>IFERROR(__xludf.DUMMYFUNCTION("""COMPUTED_VALUE"""),"Go")</f>
        <v>Go</v>
      </c>
      <c r="D1809" s="4" t="str">
        <f>IFERROR(__xludf.DUMMYFUNCTION("""COMPUTED_VALUE"""),"HTML/CSS")</f>
        <v>HTML/CSS</v>
      </c>
      <c r="E1809" s="4" t="str">
        <f>IFERROR(__xludf.DUMMYFUNCTION("""COMPUTED_VALUE"""),"Java")</f>
        <v>Java</v>
      </c>
      <c r="F1809" s="4" t="str">
        <f>IFERROR(__xludf.DUMMYFUNCTION("""COMPUTED_VALUE"""),"JavaScript")</f>
        <v>JavaScript</v>
      </c>
      <c r="G1809" s="4" t="str">
        <f>IFERROR(__xludf.DUMMYFUNCTION("""COMPUTED_VALUE"""),"Ruby")</f>
        <v>Ruby</v>
      </c>
    </row>
    <row r="1810">
      <c r="A1810" s="3">
        <v>1809.0</v>
      </c>
      <c r="B1810" s="4" t="str">
        <f>IFERROR(__xludf.DUMMYFUNCTION("SPLIT(IMPORTRANGE!B1810:B11809,"";"",0,1)"),"C#")</f>
        <v>C#</v>
      </c>
      <c r="C1810" s="4" t="str">
        <f>IFERROR(__xludf.DUMMYFUNCTION("""COMPUTED_VALUE"""),"Elixir")</f>
        <v>Elixir</v>
      </c>
      <c r="D1810" s="4" t="str">
        <f>IFERROR(__xludf.DUMMYFUNCTION("""COMPUTED_VALUE"""),"Erlang")</f>
        <v>Erlang</v>
      </c>
      <c r="E1810" s="4" t="str">
        <f>IFERROR(__xludf.DUMMYFUNCTION("""COMPUTED_VALUE"""),"HTML/CSS")</f>
        <v>HTML/CSS</v>
      </c>
      <c r="F1810" s="4" t="str">
        <f>IFERROR(__xludf.DUMMYFUNCTION("""COMPUTED_VALUE"""),"JavaScript")</f>
        <v>JavaScript</v>
      </c>
      <c r="G1810" s="4" t="str">
        <f>IFERROR(__xludf.DUMMYFUNCTION("""COMPUTED_VALUE"""),"Python")</f>
        <v>Python</v>
      </c>
      <c r="H1810" s="4" t="str">
        <f>IFERROR(__xludf.DUMMYFUNCTION("""COMPUTED_VALUE"""),"SQL")</f>
        <v>SQL</v>
      </c>
      <c r="I1810" s="4" t="str">
        <f>IFERROR(__xludf.DUMMYFUNCTION("""COMPUTED_VALUE"""),"TypeScript")</f>
        <v>TypeScript</v>
      </c>
    </row>
    <row r="1811">
      <c r="A1811" s="3">
        <v>1810.0</v>
      </c>
      <c r="B1811" s="4" t="str">
        <f>IFERROR(__xludf.DUMMYFUNCTION("SPLIT(IMPORTRANGE!B1811:B11810,"";"",0,1)"),"HTML/CSS")</f>
        <v>HTML/CSS</v>
      </c>
      <c r="C1811" s="4" t="str">
        <f>IFERROR(__xludf.DUMMYFUNCTION("""COMPUTED_VALUE"""),"JavaScript")</f>
        <v>JavaScript</v>
      </c>
    </row>
    <row r="1812">
      <c r="A1812" s="3">
        <v>1811.0</v>
      </c>
      <c r="B1812" s="4" t="str">
        <f>IFERROR(__xludf.DUMMYFUNCTION("SPLIT(IMPORTRANGE!B1812:B11811,"";"",0,1)"),"Bash/Shell/PowerShell")</f>
        <v>Bash/Shell/PowerShell</v>
      </c>
      <c r="C1812" s="4" t="str">
        <f>IFERROR(__xludf.DUMMYFUNCTION("""COMPUTED_VALUE"""),"C")</f>
        <v>C</v>
      </c>
      <c r="D1812" s="4" t="str">
        <f>IFERROR(__xludf.DUMMYFUNCTION("""COMPUTED_VALUE"""),"Go")</f>
        <v>Go</v>
      </c>
      <c r="E1812" s="4" t="str">
        <f>IFERROR(__xludf.DUMMYFUNCTION("""COMPUTED_VALUE"""),"PHP")</f>
        <v>PHP</v>
      </c>
      <c r="F1812" s="4" t="str">
        <f>IFERROR(__xludf.DUMMYFUNCTION("""COMPUTED_VALUE"""),"Python")</f>
        <v>Python</v>
      </c>
    </row>
    <row r="1813">
      <c r="A1813" s="3">
        <v>1812.0</v>
      </c>
      <c r="B1813" s="4" t="str">
        <f>IFERROR(__xludf.DUMMYFUNCTION("SPLIT(IMPORTRANGE!B1813:B11812,"";"",0,1)"),"C#")</f>
        <v>C#</v>
      </c>
    </row>
    <row r="1814">
      <c r="A1814" s="3">
        <v>1813.0</v>
      </c>
      <c r="B1814" s="4" t="str">
        <f>IFERROR(__xludf.DUMMYFUNCTION("SPLIT(IMPORTRANGE!B1814:B11813,"";"",0,1)"),"JavaScript")</f>
        <v>JavaScript</v>
      </c>
      <c r="C1814" s="4" t="str">
        <f>IFERROR(__xludf.DUMMYFUNCTION("""COMPUTED_VALUE"""),"TypeScript")</f>
        <v>TypeScript</v>
      </c>
    </row>
    <row r="1815">
      <c r="A1815" s="3">
        <v>1814.0</v>
      </c>
      <c r="B1815" s="4" t="str">
        <f>IFERROR(__xludf.DUMMYFUNCTION("SPLIT(IMPORTRANGE!B1815:B11814,"";"",0,1)"),"Bash/Shell/PowerShell")</f>
        <v>Bash/Shell/PowerShell</v>
      </c>
      <c r="C1815" s="4" t="str">
        <f>IFERROR(__xludf.DUMMYFUNCTION("""COMPUTED_VALUE"""),"C++")</f>
        <v>C++</v>
      </c>
      <c r="D1815" s="4" t="str">
        <f>IFERROR(__xludf.DUMMYFUNCTION("""COMPUTED_VALUE"""),"HTML/CSS")</f>
        <v>HTML/CSS</v>
      </c>
      <c r="E1815" s="4" t="str">
        <f>IFERROR(__xludf.DUMMYFUNCTION("""COMPUTED_VALUE"""),"Java")</f>
        <v>Java</v>
      </c>
      <c r="F1815" s="4" t="str">
        <f>IFERROR(__xludf.DUMMYFUNCTION("""COMPUTED_VALUE"""),"JavaScript")</f>
        <v>JavaScript</v>
      </c>
      <c r="G1815" s="4" t="str">
        <f>IFERROR(__xludf.DUMMYFUNCTION("""COMPUTED_VALUE"""),"SQL")</f>
        <v>SQL</v>
      </c>
    </row>
    <row r="1816">
      <c r="A1816" s="3">
        <v>1815.0</v>
      </c>
      <c r="B1816" s="4" t="str">
        <f>IFERROR(__xludf.DUMMYFUNCTION("SPLIT(IMPORTRANGE!B1816:B11815,"";"",0,1)"),"C#")</f>
        <v>C#</v>
      </c>
      <c r="C1816" s="4" t="str">
        <f>IFERROR(__xludf.DUMMYFUNCTION("""COMPUTED_VALUE"""),"JavaScript")</f>
        <v>JavaScript</v>
      </c>
      <c r="D1816" s="4" t="str">
        <f>IFERROR(__xludf.DUMMYFUNCTION("""COMPUTED_VALUE"""),"SQL")</f>
        <v>SQL</v>
      </c>
      <c r="E1816" s="4" t="str">
        <f>IFERROR(__xludf.DUMMYFUNCTION("""COMPUTED_VALUE"""),"TypeScript")</f>
        <v>TypeScript</v>
      </c>
    </row>
    <row r="1817">
      <c r="A1817" s="3">
        <v>1816.0</v>
      </c>
      <c r="B1817" s="4" t="str">
        <f>IFERROR(__xludf.DUMMYFUNCTION("SPLIT(IMPORTRANGE!B1817:B11816,"";"",0,1)"),"C#")</f>
        <v>C#</v>
      </c>
      <c r="C1817" s="4" t="str">
        <f>IFERROR(__xludf.DUMMYFUNCTION("""COMPUTED_VALUE"""),"SQL")</f>
        <v>SQL</v>
      </c>
    </row>
    <row r="1818">
      <c r="A1818" s="3">
        <v>1817.0</v>
      </c>
      <c r="B1818" s="4" t="str">
        <f>IFERROR(__xludf.DUMMYFUNCTION("SPLIT(IMPORTRANGE!B1818:B11817,"";"",0,1)"),"C#")</f>
        <v>C#</v>
      </c>
      <c r="C1818" s="4" t="str">
        <f>IFERROR(__xludf.DUMMYFUNCTION("""COMPUTED_VALUE"""),"HTML/CSS")</f>
        <v>HTML/CSS</v>
      </c>
      <c r="D1818" s="4" t="str">
        <f>IFERROR(__xludf.DUMMYFUNCTION("""COMPUTED_VALUE"""),"JavaScript")</f>
        <v>JavaScript</v>
      </c>
      <c r="E1818" s="4" t="str">
        <f>IFERROR(__xludf.DUMMYFUNCTION("""COMPUTED_VALUE"""),"SQL")</f>
        <v>SQL</v>
      </c>
    </row>
    <row r="1819">
      <c r="A1819" s="3">
        <v>1818.0</v>
      </c>
      <c r="B1819" s="4" t="str">
        <f>IFERROR(__xludf.DUMMYFUNCTION("SPLIT(IMPORTRANGE!B1819:B11818,"";"",0,1)"),"Clojure")</f>
        <v>Clojure</v>
      </c>
      <c r="C1819" s="4" t="str">
        <f>IFERROR(__xludf.DUMMYFUNCTION("""COMPUTED_VALUE"""),"JavaScript")</f>
        <v>JavaScript</v>
      </c>
      <c r="D1819" s="4" t="str">
        <f>IFERROR(__xludf.DUMMYFUNCTION("""COMPUTED_VALUE"""),"TypeScript")</f>
        <v>TypeScript</v>
      </c>
    </row>
    <row r="1820">
      <c r="A1820" s="3">
        <v>1819.0</v>
      </c>
      <c r="B1820" s="4" t="str">
        <f>IFERROR(__xludf.DUMMYFUNCTION("SPLIT(IMPORTRANGE!B1820:B11819,"";"",0,1)"),"HTML/CSS")</f>
        <v>HTML/CSS</v>
      </c>
      <c r="C1820" s="4" t="str">
        <f>IFERROR(__xludf.DUMMYFUNCTION("""COMPUTED_VALUE"""),"Java")</f>
        <v>Java</v>
      </c>
      <c r="D1820" s="4" t="str">
        <f>IFERROR(__xludf.DUMMYFUNCTION("""COMPUTED_VALUE"""),"JavaScript")</f>
        <v>JavaScript</v>
      </c>
      <c r="E1820" s="4" t="str">
        <f>IFERROR(__xludf.DUMMYFUNCTION("""COMPUTED_VALUE"""),"Python")</f>
        <v>Python</v>
      </c>
      <c r="F1820" s="4" t="str">
        <f>IFERROR(__xludf.DUMMYFUNCTION("""COMPUTED_VALUE"""),"TypeScript")</f>
        <v>TypeScript</v>
      </c>
    </row>
    <row r="1821">
      <c r="A1821" s="3">
        <v>1820.0</v>
      </c>
      <c r="B1821" s="4" t="str">
        <f>IFERROR(__xludf.DUMMYFUNCTION("SPLIT(IMPORTRANGE!B1821:B11820,"";"",0,1)"),"Bash/Shell/PowerShell")</f>
        <v>Bash/Shell/PowerShell</v>
      </c>
      <c r="C1821" s="4" t="str">
        <f>IFERROR(__xludf.DUMMYFUNCTION("""COMPUTED_VALUE"""),"Go")</f>
        <v>Go</v>
      </c>
      <c r="D1821" s="4" t="str">
        <f>IFERROR(__xludf.DUMMYFUNCTION("""COMPUTED_VALUE"""),"HTML/CSS")</f>
        <v>HTML/CSS</v>
      </c>
      <c r="E1821" s="4" t="str">
        <f>IFERROR(__xludf.DUMMYFUNCTION("""COMPUTED_VALUE"""),"JavaScript")</f>
        <v>JavaScript</v>
      </c>
      <c r="F1821" s="4" t="str">
        <f>IFERROR(__xludf.DUMMYFUNCTION("""COMPUTED_VALUE"""),"Python")</f>
        <v>Python</v>
      </c>
      <c r="G1821" s="4" t="str">
        <f>IFERROR(__xludf.DUMMYFUNCTION("""COMPUTED_VALUE"""),"SQL")</f>
        <v>SQL</v>
      </c>
    </row>
    <row r="1822">
      <c r="A1822" s="3">
        <v>1821.0</v>
      </c>
      <c r="B1822" s="4" t="str">
        <f>IFERROR(__xludf.DUMMYFUNCTION("SPLIT(IMPORTRANGE!B1822:B11821,"";"",0,1)"),"Bash/Shell/PowerShell")</f>
        <v>Bash/Shell/PowerShell</v>
      </c>
      <c r="C1822" s="4" t="str">
        <f>IFERROR(__xludf.DUMMYFUNCTION("""COMPUTED_VALUE"""),"Dart")</f>
        <v>Dart</v>
      </c>
      <c r="D1822" s="4" t="str">
        <f>IFERROR(__xludf.DUMMYFUNCTION("""COMPUTED_VALUE"""),"Java")</f>
        <v>Java</v>
      </c>
      <c r="E1822" s="4" t="str">
        <f>IFERROR(__xludf.DUMMYFUNCTION("""COMPUTED_VALUE"""),"JavaScript")</f>
        <v>JavaScript</v>
      </c>
      <c r="F1822" s="4" t="str">
        <f>IFERROR(__xludf.DUMMYFUNCTION("""COMPUTED_VALUE"""),"Objective-C")</f>
        <v>Objective-C</v>
      </c>
      <c r="G1822" s="4" t="str">
        <f>IFERROR(__xludf.DUMMYFUNCTION("""COMPUTED_VALUE"""),"Swift")</f>
        <v>Swift</v>
      </c>
    </row>
    <row r="1823">
      <c r="A1823" s="3">
        <v>1822.0</v>
      </c>
      <c r="B1823" s="4" t="str">
        <f>IFERROR(__xludf.DUMMYFUNCTION("SPLIT(IMPORTRANGE!B1823:B11822,"";"",0,1)"),"Bash/Shell/PowerShell")</f>
        <v>Bash/Shell/PowerShell</v>
      </c>
      <c r="C1823" s="4" t="str">
        <f>IFERROR(__xludf.DUMMYFUNCTION("""COMPUTED_VALUE"""),"C#")</f>
        <v>C#</v>
      </c>
      <c r="D1823" s="4" t="str">
        <f>IFERROR(__xludf.DUMMYFUNCTION("""COMPUTED_VALUE"""),"HTML/CSS")</f>
        <v>HTML/CSS</v>
      </c>
      <c r="E1823" s="4" t="str">
        <f>IFERROR(__xludf.DUMMYFUNCTION("""COMPUTED_VALUE"""),"Java")</f>
        <v>Java</v>
      </c>
      <c r="F1823" s="4" t="str">
        <f>IFERROR(__xludf.DUMMYFUNCTION("""COMPUTED_VALUE"""),"JavaScript")</f>
        <v>JavaScript</v>
      </c>
      <c r="G1823" s="4" t="str">
        <f>IFERROR(__xludf.DUMMYFUNCTION("""COMPUTED_VALUE"""),"SQL")</f>
        <v>SQL</v>
      </c>
      <c r="H1823" s="4" t="str">
        <f>IFERROR(__xludf.DUMMYFUNCTION("""COMPUTED_VALUE"""),"TypeScript")</f>
        <v>TypeScript</v>
      </c>
      <c r="I1823" s="4" t="str">
        <f>IFERROR(__xludf.DUMMYFUNCTION("""COMPUTED_VALUE"""),"VBA")</f>
        <v>VBA</v>
      </c>
    </row>
    <row r="1824">
      <c r="A1824" s="3">
        <v>1823.0</v>
      </c>
      <c r="B1824" s="4" t="str">
        <f>IFERROR(__xludf.DUMMYFUNCTION("SPLIT(IMPORTRANGE!B1824:B11823,"";"",0,1)"),"C#")</f>
        <v>C#</v>
      </c>
      <c r="C1824" s="4" t="str">
        <f>IFERROR(__xludf.DUMMYFUNCTION("""COMPUTED_VALUE"""),"Scala")</f>
        <v>Scala</v>
      </c>
      <c r="D1824" s="4" t="str">
        <f>IFERROR(__xludf.DUMMYFUNCTION("""COMPUTED_VALUE"""),"SQL")</f>
        <v>SQL</v>
      </c>
    </row>
    <row r="1825">
      <c r="A1825" s="3">
        <v>1824.0</v>
      </c>
      <c r="B1825" s="4" t="str">
        <f>IFERROR(__xludf.DUMMYFUNCTION("SPLIT(IMPORTRANGE!B1825:B11824,"";"",0,1)"),"Bash/Shell/PowerShell")</f>
        <v>Bash/Shell/PowerShell</v>
      </c>
      <c r="C1825" s="4" t="str">
        <f>IFERROR(__xludf.DUMMYFUNCTION("""COMPUTED_VALUE"""),"HTML/CSS")</f>
        <v>HTML/CSS</v>
      </c>
      <c r="D1825" s="4" t="str">
        <f>IFERROR(__xludf.DUMMYFUNCTION("""COMPUTED_VALUE"""),"Java")</f>
        <v>Java</v>
      </c>
      <c r="E1825" s="4" t="str">
        <f>IFERROR(__xludf.DUMMYFUNCTION("""COMPUTED_VALUE"""),"SQL")</f>
        <v>SQL</v>
      </c>
      <c r="F1825" s="4" t="str">
        <f>IFERROR(__xludf.DUMMYFUNCTION("""COMPUTED_VALUE"""),"TypeScript")</f>
        <v>TypeScript</v>
      </c>
    </row>
    <row r="1826">
      <c r="A1826" s="3">
        <v>1825.0</v>
      </c>
      <c r="B1826" s="4" t="str">
        <f>IFERROR(__xludf.DUMMYFUNCTION("SPLIT(IMPORTRANGE!B1826:B11825,"";"",0,1)"),"Assembly")</f>
        <v>Assembly</v>
      </c>
      <c r="C1826" s="4" t="str">
        <f>IFERROR(__xludf.DUMMYFUNCTION("""COMPUTED_VALUE"""),"C++")</f>
        <v>C++</v>
      </c>
      <c r="D1826" s="4" t="str">
        <f>IFERROR(__xludf.DUMMYFUNCTION("""COMPUTED_VALUE"""),"C#")</f>
        <v>C#</v>
      </c>
      <c r="E1826" s="4" t="str">
        <f>IFERROR(__xludf.DUMMYFUNCTION("""COMPUTED_VALUE"""),"HTML/CSS")</f>
        <v>HTML/CSS</v>
      </c>
      <c r="F1826" s="4" t="str">
        <f>IFERROR(__xludf.DUMMYFUNCTION("""COMPUTED_VALUE"""),"JavaScript")</f>
        <v>JavaScript</v>
      </c>
      <c r="G1826" s="4" t="str">
        <f>IFERROR(__xludf.DUMMYFUNCTION("""COMPUTED_VALUE"""),"SQL")</f>
        <v>SQL</v>
      </c>
      <c r="H1826" s="4" t="str">
        <f>IFERROR(__xludf.DUMMYFUNCTION("""COMPUTED_VALUE"""),"TypeScript")</f>
        <v>TypeScript</v>
      </c>
    </row>
    <row r="1827">
      <c r="A1827" s="3">
        <v>1826.0</v>
      </c>
      <c r="B1827" s="4" t="str">
        <f>IFERROR(__xludf.DUMMYFUNCTION("SPLIT(IMPORTRANGE!B1827:B11826,"";"",0,1)"),"C#")</f>
        <v>C#</v>
      </c>
      <c r="C1827" s="4" t="str">
        <f>IFERROR(__xludf.DUMMYFUNCTION("""COMPUTED_VALUE"""),"SQL")</f>
        <v>SQL</v>
      </c>
      <c r="D1827" s="4" t="str">
        <f>IFERROR(__xludf.DUMMYFUNCTION("""COMPUTED_VALUE"""),"TypeScript")</f>
        <v>TypeScript</v>
      </c>
    </row>
    <row r="1828">
      <c r="A1828" s="3">
        <v>1827.0</v>
      </c>
      <c r="B1828" s="4" t="str">
        <f>IFERROR(__xludf.DUMMYFUNCTION("SPLIT(IMPORTRANGE!B1828:B11827,"";"",0,1)"),"Bash/Shell/PowerShell")</f>
        <v>Bash/Shell/PowerShell</v>
      </c>
      <c r="C1828" s="4" t="str">
        <f>IFERROR(__xludf.DUMMYFUNCTION("""COMPUTED_VALUE"""),"C#")</f>
        <v>C#</v>
      </c>
      <c r="D1828" s="4" t="str">
        <f>IFERROR(__xludf.DUMMYFUNCTION("""COMPUTED_VALUE"""),"HTML/CSS")</f>
        <v>HTML/CSS</v>
      </c>
      <c r="E1828" s="4" t="str">
        <f>IFERROR(__xludf.DUMMYFUNCTION("""COMPUTED_VALUE"""),"JavaScript")</f>
        <v>JavaScript</v>
      </c>
      <c r="F1828" s="4" t="str">
        <f>IFERROR(__xludf.DUMMYFUNCTION("""COMPUTED_VALUE"""),"SQL")</f>
        <v>SQL</v>
      </c>
      <c r="G1828" s="4" t="str">
        <f>IFERROR(__xludf.DUMMYFUNCTION("""COMPUTED_VALUE"""),"TypeScript")</f>
        <v>TypeScript</v>
      </c>
    </row>
    <row r="1829">
      <c r="A1829" s="3">
        <v>1828.0</v>
      </c>
      <c r="B1829" s="4" t="str">
        <f>IFERROR(__xludf.DUMMYFUNCTION("SPLIT(IMPORTRANGE!B1829:B11828,"";"",0,1)"),"C#")</f>
        <v>C#</v>
      </c>
      <c r="C1829" s="4" t="str">
        <f>IFERROR(__xludf.DUMMYFUNCTION("""COMPUTED_VALUE"""),"HTML/CSS")</f>
        <v>HTML/CSS</v>
      </c>
      <c r="D1829" s="4" t="str">
        <f>IFERROR(__xludf.DUMMYFUNCTION("""COMPUTED_VALUE"""),"Java")</f>
        <v>Java</v>
      </c>
      <c r="E1829" s="4" t="str">
        <f>IFERROR(__xludf.DUMMYFUNCTION("""COMPUTED_VALUE"""),"JavaScript")</f>
        <v>JavaScript</v>
      </c>
      <c r="F1829" s="4" t="str">
        <f>IFERROR(__xludf.DUMMYFUNCTION("""COMPUTED_VALUE"""),"Swift")</f>
        <v>Swift</v>
      </c>
      <c r="G1829" s="4" t="str">
        <f>IFERROR(__xludf.DUMMYFUNCTION("""COMPUTED_VALUE"""),"Other(s):")</f>
        <v>Other(s):</v>
      </c>
    </row>
    <row r="1830">
      <c r="A1830" s="3">
        <v>1829.0</v>
      </c>
      <c r="B1830" s="4" t="str">
        <f>IFERROR(__xludf.DUMMYFUNCTION("SPLIT(IMPORTRANGE!B1830:B11829,"";"",0,1)"),"Bash/Shell/PowerShell")</f>
        <v>Bash/Shell/PowerShell</v>
      </c>
      <c r="C1830" s="4" t="str">
        <f>IFERROR(__xludf.DUMMYFUNCTION("""COMPUTED_VALUE"""),"C++")</f>
        <v>C++</v>
      </c>
      <c r="D1830" s="4" t="str">
        <f>IFERROR(__xludf.DUMMYFUNCTION("""COMPUTED_VALUE"""),"HTML/CSS")</f>
        <v>HTML/CSS</v>
      </c>
      <c r="E1830" s="4" t="str">
        <f>IFERROR(__xludf.DUMMYFUNCTION("""COMPUTED_VALUE"""),"Java")</f>
        <v>Java</v>
      </c>
      <c r="F1830" s="4" t="str">
        <f>IFERROR(__xludf.DUMMYFUNCTION("""COMPUTED_VALUE"""),"JavaScript")</f>
        <v>JavaScript</v>
      </c>
      <c r="G1830" s="4" t="str">
        <f>IFERROR(__xludf.DUMMYFUNCTION("""COMPUTED_VALUE"""),"Other(s):")</f>
        <v>Other(s):</v>
      </c>
    </row>
    <row r="1831">
      <c r="A1831" s="3">
        <v>1830.0</v>
      </c>
      <c r="B1831" s="4" t="str">
        <f>IFERROR(__xludf.DUMMYFUNCTION("SPLIT(IMPORTRANGE!B1831:B11830,"";"",0,1)"),"C")</f>
        <v>C</v>
      </c>
      <c r="C1831" s="4" t="str">
        <f>IFERROR(__xludf.DUMMYFUNCTION("""COMPUTED_VALUE"""),"C++")</f>
        <v>C++</v>
      </c>
      <c r="D1831" s="4" t="str">
        <f>IFERROR(__xludf.DUMMYFUNCTION("""COMPUTED_VALUE"""),"C#")</f>
        <v>C#</v>
      </c>
      <c r="E1831" s="4" t="str">
        <f>IFERROR(__xludf.DUMMYFUNCTION("""COMPUTED_VALUE"""),"HTML/CSS")</f>
        <v>HTML/CSS</v>
      </c>
      <c r="F1831" s="4" t="str">
        <f>IFERROR(__xludf.DUMMYFUNCTION("""COMPUTED_VALUE"""),"Objective-C")</f>
        <v>Objective-C</v>
      </c>
      <c r="G1831" s="4" t="str">
        <f>IFERROR(__xludf.DUMMYFUNCTION("""COMPUTED_VALUE"""),"Python")</f>
        <v>Python</v>
      </c>
      <c r="H1831" s="4" t="str">
        <f>IFERROR(__xludf.DUMMYFUNCTION("""COMPUTED_VALUE"""),"SQL")</f>
        <v>SQL</v>
      </c>
      <c r="I1831" s="4" t="str">
        <f>IFERROR(__xludf.DUMMYFUNCTION("""COMPUTED_VALUE"""),"TypeScript")</f>
        <v>TypeScript</v>
      </c>
    </row>
    <row r="1832">
      <c r="A1832" s="3">
        <v>1831.0</v>
      </c>
      <c r="B1832" s="4" t="str">
        <f>IFERROR(__xludf.DUMMYFUNCTION("SPLIT(IMPORTRANGE!B1832:B11831,"";"",0,1)"),"C")</f>
        <v>C</v>
      </c>
      <c r="C1832" s="4" t="str">
        <f>IFERROR(__xludf.DUMMYFUNCTION("""COMPUTED_VALUE"""),"C#")</f>
        <v>C#</v>
      </c>
      <c r="D1832" s="4" t="str">
        <f>IFERROR(__xludf.DUMMYFUNCTION("""COMPUTED_VALUE"""),"Java")</f>
        <v>Java</v>
      </c>
      <c r="E1832" s="4" t="str">
        <f>IFERROR(__xludf.DUMMYFUNCTION("""COMPUTED_VALUE"""),"Python")</f>
        <v>Python</v>
      </c>
      <c r="F1832" s="4" t="str">
        <f>IFERROR(__xludf.DUMMYFUNCTION("""COMPUTED_VALUE"""),"SQL")</f>
        <v>SQL</v>
      </c>
      <c r="G1832" s="4" t="str">
        <f>IFERROR(__xludf.DUMMYFUNCTION("""COMPUTED_VALUE"""),"Swift")</f>
        <v>Swift</v>
      </c>
    </row>
    <row r="1833">
      <c r="A1833" s="3">
        <v>1832.0</v>
      </c>
      <c r="B1833" s="4" t="str">
        <f>IFERROR(__xludf.DUMMYFUNCTION("SPLIT(IMPORTRANGE!B1833:B11832,"";"",0,1)"),"HTML/CSS")</f>
        <v>HTML/CSS</v>
      </c>
      <c r="C1833" s="4" t="str">
        <f>IFERROR(__xludf.DUMMYFUNCTION("""COMPUTED_VALUE"""),"Java")</f>
        <v>Java</v>
      </c>
      <c r="D1833" s="4" t="str">
        <f>IFERROR(__xludf.DUMMYFUNCTION("""COMPUTED_VALUE"""),"JavaScript")</f>
        <v>JavaScript</v>
      </c>
      <c r="E1833" s="4" t="str">
        <f>IFERROR(__xludf.DUMMYFUNCTION("""COMPUTED_VALUE"""),"Python")</f>
        <v>Python</v>
      </c>
      <c r="F1833" s="4" t="str">
        <f>IFERROR(__xludf.DUMMYFUNCTION("""COMPUTED_VALUE"""),"Scala")</f>
        <v>Scala</v>
      </c>
      <c r="G1833" s="4" t="str">
        <f>IFERROR(__xludf.DUMMYFUNCTION("""COMPUTED_VALUE"""),"SQL")</f>
        <v>SQL</v>
      </c>
      <c r="H1833" s="4" t="str">
        <f>IFERROR(__xludf.DUMMYFUNCTION("""COMPUTED_VALUE"""),"Other(s):")</f>
        <v>Other(s):</v>
      </c>
    </row>
    <row r="1834">
      <c r="A1834" s="3">
        <v>1833.0</v>
      </c>
      <c r="B1834" s="4" t="str">
        <f>IFERROR(__xludf.DUMMYFUNCTION("SPLIT(IMPORTRANGE!B1834:B11833,"";"",0,1)"),"Bash/Shell/PowerShell")</f>
        <v>Bash/Shell/PowerShell</v>
      </c>
      <c r="C1834" s="4" t="str">
        <f>IFERROR(__xludf.DUMMYFUNCTION("""COMPUTED_VALUE"""),"HTML/CSS")</f>
        <v>HTML/CSS</v>
      </c>
      <c r="D1834" s="4" t="str">
        <f>IFERROR(__xludf.DUMMYFUNCTION("""COMPUTED_VALUE"""),"JavaScript")</f>
        <v>JavaScript</v>
      </c>
      <c r="E1834" s="4" t="str">
        <f>IFERROR(__xludf.DUMMYFUNCTION("""COMPUTED_VALUE"""),"Kotlin")</f>
        <v>Kotlin</v>
      </c>
      <c r="F1834" s="4" t="str">
        <f>IFERROR(__xludf.DUMMYFUNCTION("""COMPUTED_VALUE"""),"Python")</f>
        <v>Python</v>
      </c>
      <c r="G1834" s="4" t="str">
        <f>IFERROR(__xludf.DUMMYFUNCTION("""COMPUTED_VALUE"""),"TypeScript")</f>
        <v>TypeScript</v>
      </c>
    </row>
    <row r="1835">
      <c r="A1835" s="3">
        <v>1834.0</v>
      </c>
      <c r="B1835" s="4" t="str">
        <f>IFERROR(__xludf.DUMMYFUNCTION("SPLIT(IMPORTRANGE!B1835:B11834,"";"",0,1)"),"C#")</f>
        <v>C#</v>
      </c>
    </row>
    <row r="1836">
      <c r="A1836" s="3">
        <v>1835.0</v>
      </c>
      <c r="B1836" s="4" t="str">
        <f>IFERROR(__xludf.DUMMYFUNCTION("SPLIT(IMPORTRANGE!B1836:B11835,"";"",0,1)"),"Java")</f>
        <v>Java</v>
      </c>
      <c r="C1836" s="4" t="str">
        <f>IFERROR(__xludf.DUMMYFUNCTION("""COMPUTED_VALUE"""),"SQL")</f>
        <v>SQL</v>
      </c>
    </row>
    <row r="1837">
      <c r="A1837" s="3">
        <v>1836.0</v>
      </c>
      <c r="B1837" s="4" t="str">
        <f>IFERROR(__xludf.DUMMYFUNCTION("SPLIT(IMPORTRANGE!B1837:B11836,"";"",0,1)"),"Assembly")</f>
        <v>Assembly</v>
      </c>
      <c r="C1837" s="4" t="str">
        <f>IFERROR(__xludf.DUMMYFUNCTION("""COMPUTED_VALUE"""),"C")</f>
        <v>C</v>
      </c>
      <c r="D1837" s="4" t="str">
        <f>IFERROR(__xludf.DUMMYFUNCTION("""COMPUTED_VALUE"""),"C++")</f>
        <v>C++</v>
      </c>
      <c r="E1837" s="4" t="str">
        <f>IFERROR(__xludf.DUMMYFUNCTION("""COMPUTED_VALUE"""),"C#")</f>
        <v>C#</v>
      </c>
      <c r="F1837" s="4" t="str">
        <f>IFERROR(__xludf.DUMMYFUNCTION("""COMPUTED_VALUE"""),"Java")</f>
        <v>Java</v>
      </c>
      <c r="G1837" s="4" t="str">
        <f>IFERROR(__xludf.DUMMYFUNCTION("""COMPUTED_VALUE"""),"Python")</f>
        <v>Python</v>
      </c>
      <c r="H1837" s="4" t="str">
        <f>IFERROR(__xludf.DUMMYFUNCTION("""COMPUTED_VALUE"""),"SQL")</f>
        <v>SQL</v>
      </c>
    </row>
    <row r="1838">
      <c r="A1838" s="3">
        <v>1837.0</v>
      </c>
      <c r="B1838" s="4" t="str">
        <f>IFERROR(__xludf.DUMMYFUNCTION("SPLIT(IMPORTRANGE!B1838:B11837,"";"",0,1)"),"Bash/Shell/PowerShell")</f>
        <v>Bash/Shell/PowerShell</v>
      </c>
      <c r="C1838" s="4" t="str">
        <f>IFERROR(__xludf.DUMMYFUNCTION("""COMPUTED_VALUE"""),"HTML/CSS")</f>
        <v>HTML/CSS</v>
      </c>
      <c r="D1838" s="4" t="str">
        <f>IFERROR(__xludf.DUMMYFUNCTION("""COMPUTED_VALUE"""),"JavaScript")</f>
        <v>JavaScript</v>
      </c>
      <c r="E1838" s="4" t="str">
        <f>IFERROR(__xludf.DUMMYFUNCTION("""COMPUTED_VALUE"""),"Scala")</f>
        <v>Scala</v>
      </c>
      <c r="F1838" s="4" t="str">
        <f>IFERROR(__xludf.DUMMYFUNCTION("""COMPUTED_VALUE"""),"SQL")</f>
        <v>SQL</v>
      </c>
      <c r="G1838" s="4" t="str">
        <f>IFERROR(__xludf.DUMMYFUNCTION("""COMPUTED_VALUE"""),"TypeScript")</f>
        <v>TypeScript</v>
      </c>
    </row>
    <row r="1839">
      <c r="A1839" s="3">
        <v>1838.0</v>
      </c>
      <c r="B1839" s="4" t="str">
        <f>IFERROR(__xludf.DUMMYFUNCTION("SPLIT(IMPORTRANGE!B1839:B11838,"";"",0,1)"),"Assembly")</f>
        <v>Assembly</v>
      </c>
      <c r="C1839" s="4" t="str">
        <f>IFERROR(__xludf.DUMMYFUNCTION("""COMPUTED_VALUE"""),"Bash/Shell/PowerShell")</f>
        <v>Bash/Shell/PowerShell</v>
      </c>
      <c r="D1839" s="4" t="str">
        <f>IFERROR(__xludf.DUMMYFUNCTION("""COMPUTED_VALUE"""),"C")</f>
        <v>C</v>
      </c>
      <c r="E1839" s="4" t="str">
        <f>IFERROR(__xludf.DUMMYFUNCTION("""COMPUTED_VALUE"""),"C++")</f>
        <v>C++</v>
      </c>
      <c r="F1839" s="4" t="str">
        <f>IFERROR(__xludf.DUMMYFUNCTION("""COMPUTED_VALUE"""),"C#")</f>
        <v>C#</v>
      </c>
      <c r="G1839" s="4" t="str">
        <f>IFERROR(__xludf.DUMMYFUNCTION("""COMPUTED_VALUE"""),"F#")</f>
        <v>F#</v>
      </c>
      <c r="H1839" s="4" t="str">
        <f>IFERROR(__xludf.DUMMYFUNCTION("""COMPUTED_VALUE"""),"Go")</f>
        <v>Go</v>
      </c>
      <c r="I1839" s="4" t="str">
        <f>IFERROR(__xludf.DUMMYFUNCTION("""COMPUTED_VALUE"""),"HTML/CSS")</f>
        <v>HTML/CSS</v>
      </c>
      <c r="J1839" s="4" t="str">
        <f>IFERROR(__xludf.DUMMYFUNCTION("""COMPUTED_VALUE"""),"Java")</f>
        <v>Java</v>
      </c>
      <c r="K1839" s="4" t="str">
        <f>IFERROR(__xludf.DUMMYFUNCTION("""COMPUTED_VALUE"""),"JavaScript")</f>
        <v>JavaScript</v>
      </c>
      <c r="L1839" s="4" t="str">
        <f>IFERROR(__xludf.DUMMYFUNCTION("""COMPUTED_VALUE"""),"Kotlin")</f>
        <v>Kotlin</v>
      </c>
      <c r="M1839" s="4" t="str">
        <f>IFERROR(__xludf.DUMMYFUNCTION("""COMPUTED_VALUE"""),"Objective-C")</f>
        <v>Objective-C</v>
      </c>
      <c r="N1839" s="4" t="str">
        <f>IFERROR(__xludf.DUMMYFUNCTION("""COMPUTED_VALUE"""),"PHP")</f>
        <v>PHP</v>
      </c>
      <c r="O1839" s="4" t="str">
        <f>IFERROR(__xludf.DUMMYFUNCTION("""COMPUTED_VALUE"""),"Python")</f>
        <v>Python</v>
      </c>
      <c r="P1839" s="4" t="str">
        <f>IFERROR(__xludf.DUMMYFUNCTION("""COMPUTED_VALUE"""),"R")</f>
        <v>R</v>
      </c>
      <c r="Q1839" s="4" t="str">
        <f>IFERROR(__xludf.DUMMYFUNCTION("""COMPUTED_VALUE"""),"Ruby")</f>
        <v>Ruby</v>
      </c>
      <c r="R1839" s="4" t="str">
        <f>IFERROR(__xludf.DUMMYFUNCTION("""COMPUTED_VALUE"""),"Rust")</f>
        <v>Rust</v>
      </c>
      <c r="S1839" s="4" t="str">
        <f>IFERROR(__xludf.DUMMYFUNCTION("""COMPUTED_VALUE"""),"Scala")</f>
        <v>Scala</v>
      </c>
      <c r="T1839" s="4" t="str">
        <f>IFERROR(__xludf.DUMMYFUNCTION("""COMPUTED_VALUE"""),"SQL")</f>
        <v>SQL</v>
      </c>
      <c r="U1839" s="4" t="str">
        <f>IFERROR(__xludf.DUMMYFUNCTION("""COMPUTED_VALUE"""),"Swift")</f>
        <v>Swift</v>
      </c>
      <c r="V1839" s="4" t="str">
        <f>IFERROR(__xludf.DUMMYFUNCTION("""COMPUTED_VALUE"""),"TypeScript")</f>
        <v>TypeScript</v>
      </c>
      <c r="W1839" s="4" t="str">
        <f>IFERROR(__xludf.DUMMYFUNCTION("""COMPUTED_VALUE"""),"VBA")</f>
        <v>VBA</v>
      </c>
      <c r="X1839" s="4" t="str">
        <f>IFERROR(__xludf.DUMMYFUNCTION("""COMPUTED_VALUE"""),"WebAssembly")</f>
        <v>WebAssembly</v>
      </c>
    </row>
    <row r="1840">
      <c r="A1840" s="3">
        <v>1839.0</v>
      </c>
      <c r="B1840" s="4" t="str">
        <f>IFERROR(__xludf.DUMMYFUNCTION("SPLIT(IMPORTRANGE!B1840:B11839,"";"",0,1)"),"Bash/Shell/PowerShell")</f>
        <v>Bash/Shell/PowerShell</v>
      </c>
      <c r="C1840" s="4" t="str">
        <f>IFERROR(__xludf.DUMMYFUNCTION("""COMPUTED_VALUE"""),"C#")</f>
        <v>C#</v>
      </c>
      <c r="D1840" s="4" t="str">
        <f>IFERROR(__xludf.DUMMYFUNCTION("""COMPUTED_VALUE"""),"Java")</f>
        <v>Java</v>
      </c>
      <c r="E1840" s="4" t="str">
        <f>IFERROR(__xludf.DUMMYFUNCTION("""COMPUTED_VALUE"""),"Python")</f>
        <v>Python</v>
      </c>
    </row>
    <row r="1841">
      <c r="A1841" s="3">
        <v>1840.0</v>
      </c>
      <c r="B1841" s="4" t="str">
        <f>IFERROR(__xludf.DUMMYFUNCTION("SPLIT(IMPORTRANGE!B1841:B11840,"";"",0,1)"),"Go")</f>
        <v>Go</v>
      </c>
      <c r="C1841" s="4" t="str">
        <f>IFERROR(__xludf.DUMMYFUNCTION("""COMPUTED_VALUE"""),"HTML/CSS")</f>
        <v>HTML/CSS</v>
      </c>
      <c r="D1841" s="4" t="str">
        <f>IFERROR(__xludf.DUMMYFUNCTION("""COMPUTED_VALUE"""),"JavaScript")</f>
        <v>JavaScript</v>
      </c>
      <c r="E1841" s="4" t="str">
        <f>IFERROR(__xludf.DUMMYFUNCTION("""COMPUTED_VALUE"""),"Kotlin")</f>
        <v>Kotlin</v>
      </c>
    </row>
    <row r="1842">
      <c r="A1842" s="3">
        <v>1841.0</v>
      </c>
      <c r="B1842" s="4" t="str">
        <f>IFERROR(__xludf.DUMMYFUNCTION("SPLIT(IMPORTRANGE!B1842:B11841,"";"",0,1)"),"HTML/CSS")</f>
        <v>HTML/CSS</v>
      </c>
      <c r="C1842" s="4" t="str">
        <f>IFERROR(__xludf.DUMMYFUNCTION("""COMPUTED_VALUE"""),"JavaScript")</f>
        <v>JavaScript</v>
      </c>
      <c r="D1842" s="4" t="str">
        <f>IFERROR(__xludf.DUMMYFUNCTION("""COMPUTED_VALUE"""),"Python")</f>
        <v>Python</v>
      </c>
    </row>
    <row r="1843">
      <c r="A1843" s="3">
        <v>1842.0</v>
      </c>
      <c r="B1843" s="4" t="str">
        <f>IFERROR(__xludf.DUMMYFUNCTION("SPLIT(IMPORTRANGE!B1843:B11842,"";"",0,1)"),"Bash/Shell/PowerShell")</f>
        <v>Bash/Shell/PowerShell</v>
      </c>
      <c r="C1843" s="4" t="str">
        <f>IFERROR(__xludf.DUMMYFUNCTION("""COMPUTED_VALUE"""),"C++")</f>
        <v>C++</v>
      </c>
      <c r="D1843" s="4" t="str">
        <f>IFERROR(__xludf.DUMMYFUNCTION("""COMPUTED_VALUE"""),"C#")</f>
        <v>C#</v>
      </c>
      <c r="E1843" s="4" t="str">
        <f>IFERROR(__xludf.DUMMYFUNCTION("""COMPUTED_VALUE"""),"HTML/CSS")</f>
        <v>HTML/CSS</v>
      </c>
      <c r="F1843" s="4" t="str">
        <f>IFERROR(__xludf.DUMMYFUNCTION("""COMPUTED_VALUE"""),"JavaScript")</f>
        <v>JavaScript</v>
      </c>
      <c r="G1843" s="4" t="str">
        <f>IFERROR(__xludf.DUMMYFUNCTION("""COMPUTED_VALUE"""),"Python")</f>
        <v>Python</v>
      </c>
      <c r="H1843" s="4" t="str">
        <f>IFERROR(__xludf.DUMMYFUNCTION("""COMPUTED_VALUE"""),"SQL")</f>
        <v>SQL</v>
      </c>
      <c r="I1843" s="4" t="str">
        <f>IFERROR(__xludf.DUMMYFUNCTION("""COMPUTED_VALUE"""),"TypeScript")</f>
        <v>TypeScript</v>
      </c>
    </row>
    <row r="1844">
      <c r="A1844" s="3">
        <v>1843.0</v>
      </c>
      <c r="B1844" s="4" t="str">
        <f>IFERROR(__xludf.DUMMYFUNCTION("SPLIT(IMPORTRANGE!B1844:B11843,"";"",0,1)"),"Clojure")</f>
        <v>Clojure</v>
      </c>
      <c r="C1844" s="4" t="str">
        <f>IFERROR(__xludf.DUMMYFUNCTION("""COMPUTED_VALUE"""),"Other(s):")</f>
        <v>Other(s):</v>
      </c>
    </row>
    <row r="1845">
      <c r="A1845" s="3">
        <v>1844.0</v>
      </c>
      <c r="B1845" s="4" t="str">
        <f>IFERROR(__xludf.DUMMYFUNCTION("SPLIT(IMPORTRANGE!B1845:B11844,"";"",0,1)"),"Bash/Shell/PowerShell")</f>
        <v>Bash/Shell/PowerShell</v>
      </c>
      <c r="C1845" s="4" t="str">
        <f>IFERROR(__xludf.DUMMYFUNCTION("""COMPUTED_VALUE"""),"HTML/CSS")</f>
        <v>HTML/CSS</v>
      </c>
      <c r="D1845" s="4" t="str">
        <f>IFERROR(__xludf.DUMMYFUNCTION("""COMPUTED_VALUE"""),"Java")</f>
        <v>Java</v>
      </c>
      <c r="E1845" s="4" t="str">
        <f>IFERROR(__xludf.DUMMYFUNCTION("""COMPUTED_VALUE"""),"JavaScript")</f>
        <v>JavaScript</v>
      </c>
    </row>
    <row r="1846">
      <c r="A1846" s="3">
        <v>1845.0</v>
      </c>
      <c r="B1846" s="4" t="str">
        <f>IFERROR(__xludf.DUMMYFUNCTION("SPLIT(IMPORTRANGE!B1846:B11845,"";"",0,1)"),"Bash/Shell/PowerShell")</f>
        <v>Bash/Shell/PowerShell</v>
      </c>
      <c r="C1846" s="4" t="str">
        <f>IFERROR(__xludf.DUMMYFUNCTION("""COMPUTED_VALUE"""),"HTML/CSS")</f>
        <v>HTML/CSS</v>
      </c>
      <c r="D1846" s="4" t="str">
        <f>IFERROR(__xludf.DUMMYFUNCTION("""COMPUTED_VALUE"""),"JavaScript")</f>
        <v>JavaScript</v>
      </c>
      <c r="E1846" s="4" t="str">
        <f>IFERROR(__xludf.DUMMYFUNCTION("""COMPUTED_VALUE"""),"Python")</f>
        <v>Python</v>
      </c>
    </row>
    <row r="1847">
      <c r="A1847" s="3">
        <v>1846.0</v>
      </c>
      <c r="B1847" s="4" t="str">
        <f>IFERROR(__xludf.DUMMYFUNCTION("SPLIT(IMPORTRANGE!B1847:B11846,"";"",0,1)"),"Bash/Shell/PowerShell")</f>
        <v>Bash/Shell/PowerShell</v>
      </c>
      <c r="C1847" s="4" t="str">
        <f>IFERROR(__xludf.DUMMYFUNCTION("""COMPUTED_VALUE"""),"C++")</f>
        <v>C++</v>
      </c>
    </row>
    <row r="1848">
      <c r="A1848" s="3">
        <v>1847.0</v>
      </c>
      <c r="B1848" s="4" t="str">
        <f>IFERROR(__xludf.DUMMYFUNCTION("SPLIT(IMPORTRANGE!B1848:B11847,"";"",0,1)"),"Java")</f>
        <v>Java</v>
      </c>
    </row>
    <row r="1849">
      <c r="A1849" s="3">
        <v>1848.0</v>
      </c>
      <c r="B1849" s="4" t="str">
        <f>IFERROR(__xludf.DUMMYFUNCTION("SPLIT(IMPORTRANGE!B1849:B11848,"";"",0,1)"),"C#")</f>
        <v>C#</v>
      </c>
    </row>
    <row r="1850">
      <c r="A1850" s="3">
        <v>1849.0</v>
      </c>
      <c r="B1850" s="4" t="str">
        <f>IFERROR(__xludf.DUMMYFUNCTION("SPLIT(IMPORTRANGE!B1850:B11849,"";"",0,1)"),"R")</f>
        <v>R</v>
      </c>
    </row>
    <row r="1851">
      <c r="A1851" s="3">
        <v>1850.0</v>
      </c>
      <c r="B1851" s="4" t="str">
        <f>IFERROR(__xludf.DUMMYFUNCTION("SPLIT(IMPORTRANGE!B1851:B11850,"";"",0,1)"),"C#")</f>
        <v>C#</v>
      </c>
      <c r="C1851" s="4" t="str">
        <f>IFERROR(__xludf.DUMMYFUNCTION("""COMPUTED_VALUE"""),"HTML/CSS")</f>
        <v>HTML/CSS</v>
      </c>
      <c r="D1851" s="4" t="str">
        <f>IFERROR(__xludf.DUMMYFUNCTION("""COMPUTED_VALUE"""),"JavaScript")</f>
        <v>JavaScript</v>
      </c>
      <c r="E1851" s="4" t="str">
        <f>IFERROR(__xludf.DUMMYFUNCTION("""COMPUTED_VALUE"""),"SQL")</f>
        <v>SQL</v>
      </c>
    </row>
    <row r="1852">
      <c r="A1852" s="3">
        <v>1851.0</v>
      </c>
      <c r="B1852" s="4" t="str">
        <f>IFERROR(__xludf.DUMMYFUNCTION("SPLIT(IMPORTRANGE!B1852:B11851,"";"",0,1)"),"Bash/Shell/PowerShell")</f>
        <v>Bash/Shell/PowerShell</v>
      </c>
      <c r="C1852" s="4" t="str">
        <f>IFERROR(__xludf.DUMMYFUNCTION("""COMPUTED_VALUE"""),"HTML/CSS")</f>
        <v>HTML/CSS</v>
      </c>
      <c r="D1852" s="4" t="str">
        <f>IFERROR(__xludf.DUMMYFUNCTION("""COMPUTED_VALUE"""),"JavaScript")</f>
        <v>JavaScript</v>
      </c>
      <c r="E1852" s="4" t="str">
        <f>IFERROR(__xludf.DUMMYFUNCTION("""COMPUTED_VALUE"""),"Python")</f>
        <v>Python</v>
      </c>
      <c r="F1852" s="4" t="str">
        <f>IFERROR(__xludf.DUMMYFUNCTION("""COMPUTED_VALUE"""),"Scala")</f>
        <v>Scala</v>
      </c>
      <c r="G1852" s="4" t="str">
        <f>IFERROR(__xludf.DUMMYFUNCTION("""COMPUTED_VALUE"""),"SQL")</f>
        <v>SQL</v>
      </c>
    </row>
    <row r="1853">
      <c r="A1853" s="3">
        <v>1852.0</v>
      </c>
      <c r="B1853" s="4" t="str">
        <f>IFERROR(__xludf.DUMMYFUNCTION("SPLIT(IMPORTRANGE!B1853:B11852,"";"",0,1)"),"R")</f>
        <v>R</v>
      </c>
    </row>
    <row r="1854">
      <c r="A1854" s="3">
        <v>1853.0</v>
      </c>
      <c r="B1854" s="4" t="str">
        <f>IFERROR(__xludf.DUMMYFUNCTION("SPLIT(IMPORTRANGE!B1854:B11853,"";"",0,1)"),"HTML/CSS")</f>
        <v>HTML/CSS</v>
      </c>
      <c r="C1854" s="4" t="str">
        <f>IFERROR(__xludf.DUMMYFUNCTION("""COMPUTED_VALUE"""),"JavaScript")</f>
        <v>JavaScript</v>
      </c>
      <c r="D1854" s="4" t="str">
        <f>IFERROR(__xludf.DUMMYFUNCTION("""COMPUTED_VALUE"""),"PHP")</f>
        <v>PHP</v>
      </c>
      <c r="E1854" s="4" t="str">
        <f>IFERROR(__xludf.DUMMYFUNCTION("""COMPUTED_VALUE"""),"Ruby")</f>
        <v>Ruby</v>
      </c>
    </row>
    <row r="1855">
      <c r="A1855" s="3">
        <v>1854.0</v>
      </c>
      <c r="B1855" s="4" t="str">
        <f>IFERROR(__xludf.DUMMYFUNCTION("SPLIT(IMPORTRANGE!B1855:B11854,"";"",0,1)"),"Clojure")</f>
        <v>Clojure</v>
      </c>
      <c r="C1855" s="4" t="str">
        <f>IFERROR(__xludf.DUMMYFUNCTION("""COMPUTED_VALUE"""),"HTML/CSS")</f>
        <v>HTML/CSS</v>
      </c>
      <c r="D1855" s="4" t="str">
        <f>IFERROR(__xludf.DUMMYFUNCTION("""COMPUTED_VALUE"""),"JavaScript")</f>
        <v>JavaScript</v>
      </c>
      <c r="E1855" s="4" t="str">
        <f>IFERROR(__xludf.DUMMYFUNCTION("""COMPUTED_VALUE"""),"PHP")</f>
        <v>PHP</v>
      </c>
      <c r="F1855" s="4" t="str">
        <f>IFERROR(__xludf.DUMMYFUNCTION("""COMPUTED_VALUE"""),"Swift")</f>
        <v>Swift</v>
      </c>
    </row>
    <row r="1856">
      <c r="A1856" s="3">
        <v>1855.0</v>
      </c>
      <c r="B1856" s="4" t="str">
        <f>IFERROR(__xludf.DUMMYFUNCTION("SPLIT(IMPORTRANGE!B1856:B11855,"";"",0,1)"),"HTML/CSS")</f>
        <v>HTML/CSS</v>
      </c>
      <c r="C1856" s="4" t="str">
        <f>IFERROR(__xludf.DUMMYFUNCTION("""COMPUTED_VALUE"""),"Java")</f>
        <v>Java</v>
      </c>
      <c r="D1856" s="4" t="str">
        <f>IFERROR(__xludf.DUMMYFUNCTION("""COMPUTED_VALUE"""),"JavaScript")</f>
        <v>JavaScript</v>
      </c>
      <c r="E1856" s="4" t="str">
        <f>IFERROR(__xludf.DUMMYFUNCTION("""COMPUTED_VALUE"""),"SQL")</f>
        <v>SQL</v>
      </c>
    </row>
    <row r="1857">
      <c r="A1857" s="3">
        <v>1856.0</v>
      </c>
      <c r="B1857" s="4" t="str">
        <f>IFERROR(__xludf.DUMMYFUNCTION("SPLIT(IMPORTRANGE!B1857:B11856,"";"",0,1)"),"Python")</f>
        <v>Python</v>
      </c>
      <c r="C1857" s="4" t="str">
        <f>IFERROR(__xludf.DUMMYFUNCTION("""COMPUTED_VALUE"""),"Other(s):")</f>
        <v>Other(s):</v>
      </c>
    </row>
    <row r="1858">
      <c r="A1858" s="3">
        <v>1857.0</v>
      </c>
      <c r="B1858" s="4" t="str">
        <f>IFERROR(__xludf.DUMMYFUNCTION("SPLIT(IMPORTRANGE!B1858:B11857,"";"",0,1)"),"Bash/Shell/PowerShell")</f>
        <v>Bash/Shell/PowerShell</v>
      </c>
      <c r="C1858" s="4" t="str">
        <f>IFERROR(__xludf.DUMMYFUNCTION("""COMPUTED_VALUE"""),"Go")</f>
        <v>Go</v>
      </c>
      <c r="D1858" s="4" t="str">
        <f>IFERROR(__xludf.DUMMYFUNCTION("""COMPUTED_VALUE"""),"HTML/CSS")</f>
        <v>HTML/CSS</v>
      </c>
      <c r="E1858" s="4" t="str">
        <f>IFERROR(__xludf.DUMMYFUNCTION("""COMPUTED_VALUE"""),"JavaScript")</f>
        <v>JavaScript</v>
      </c>
      <c r="F1858" s="4" t="str">
        <f>IFERROR(__xludf.DUMMYFUNCTION("""COMPUTED_VALUE"""),"Kotlin")</f>
        <v>Kotlin</v>
      </c>
      <c r="G1858" s="4" t="str">
        <f>IFERROR(__xludf.DUMMYFUNCTION("""COMPUTED_VALUE"""),"Python")</f>
        <v>Python</v>
      </c>
      <c r="H1858" s="4" t="str">
        <f>IFERROR(__xludf.DUMMYFUNCTION("""COMPUTED_VALUE"""),"Ruby")</f>
        <v>Ruby</v>
      </c>
      <c r="I1858" s="4" t="str">
        <f>IFERROR(__xludf.DUMMYFUNCTION("""COMPUTED_VALUE"""),"SQL")</f>
        <v>SQL</v>
      </c>
    </row>
    <row r="1859">
      <c r="A1859" s="3">
        <v>1858.0</v>
      </c>
      <c r="B1859" s="4" t="str">
        <f>IFERROR(__xludf.DUMMYFUNCTION("SPLIT(IMPORTRANGE!B1859:B11858,"";"",0,1)"),"Java")</f>
        <v>Java</v>
      </c>
      <c r="C1859" s="4" t="str">
        <f>IFERROR(__xludf.DUMMYFUNCTION("""COMPUTED_VALUE"""),"JavaScript")</f>
        <v>JavaScript</v>
      </c>
      <c r="D1859" s="4" t="str">
        <f>IFERROR(__xludf.DUMMYFUNCTION("""COMPUTED_VALUE"""),"SQL")</f>
        <v>SQL</v>
      </c>
    </row>
    <row r="1860">
      <c r="A1860" s="3">
        <v>1859.0</v>
      </c>
      <c r="B1860" s="4" t="str">
        <f>IFERROR(__xludf.DUMMYFUNCTION("SPLIT(IMPORTRANGE!B1860:B11859,"";"",0,1)"),"Bash/Shell/PowerShell")</f>
        <v>Bash/Shell/PowerShell</v>
      </c>
      <c r="C1860" s="4" t="str">
        <f>IFERROR(__xludf.DUMMYFUNCTION("""COMPUTED_VALUE"""),"C++")</f>
        <v>C++</v>
      </c>
      <c r="D1860" s="4" t="str">
        <f>IFERROR(__xludf.DUMMYFUNCTION("""COMPUTED_VALUE"""),"HTML/CSS")</f>
        <v>HTML/CSS</v>
      </c>
      <c r="E1860" s="4" t="str">
        <f>IFERROR(__xludf.DUMMYFUNCTION("""COMPUTED_VALUE"""),"JavaScript")</f>
        <v>JavaScript</v>
      </c>
      <c r="F1860" s="4" t="str">
        <f>IFERROR(__xludf.DUMMYFUNCTION("""COMPUTED_VALUE"""),"Python")</f>
        <v>Python</v>
      </c>
      <c r="G1860" s="4" t="str">
        <f>IFERROR(__xludf.DUMMYFUNCTION("""COMPUTED_VALUE"""),"SQL")</f>
        <v>SQL</v>
      </c>
    </row>
    <row r="1861">
      <c r="A1861" s="3">
        <v>1860.0</v>
      </c>
      <c r="B1861" s="4" t="str">
        <f>IFERROR(__xludf.DUMMYFUNCTION("SPLIT(IMPORTRANGE!B1861:B11860,"";"",0,1)"),"C#")</f>
        <v>C#</v>
      </c>
    </row>
    <row r="1862">
      <c r="A1862" s="3">
        <v>1861.0</v>
      </c>
      <c r="B1862" s="4" t="str">
        <f>IFERROR(__xludf.DUMMYFUNCTION("SPLIT(IMPORTRANGE!B1862:B11861,"";"",0,1)"),"HTML/CSS")</f>
        <v>HTML/CSS</v>
      </c>
      <c r="C1862" s="4" t="str">
        <f>IFERROR(__xludf.DUMMYFUNCTION("""COMPUTED_VALUE"""),"Java")</f>
        <v>Java</v>
      </c>
      <c r="D1862" s="4" t="str">
        <f>IFERROR(__xludf.DUMMYFUNCTION("""COMPUTED_VALUE"""),"JavaScript")</f>
        <v>JavaScript</v>
      </c>
      <c r="E1862" s="4" t="str">
        <f>IFERROR(__xludf.DUMMYFUNCTION("""COMPUTED_VALUE"""),"PHP")</f>
        <v>PHP</v>
      </c>
      <c r="F1862" s="4" t="str">
        <f>IFERROR(__xludf.DUMMYFUNCTION("""COMPUTED_VALUE"""),"SQL")</f>
        <v>SQL</v>
      </c>
      <c r="G1862" s="4" t="str">
        <f>IFERROR(__xludf.DUMMYFUNCTION("""COMPUTED_VALUE"""),"Other(s):")</f>
        <v>Other(s):</v>
      </c>
    </row>
    <row r="1863">
      <c r="A1863" s="3">
        <v>1862.0</v>
      </c>
      <c r="B1863" s="4" t="str">
        <f>IFERROR(__xludf.DUMMYFUNCTION("SPLIT(IMPORTRANGE!B1863:B11862,"";"",0,1)"),"C#")</f>
        <v>C#</v>
      </c>
      <c r="C1863" s="4" t="str">
        <f>IFERROR(__xludf.DUMMYFUNCTION("""COMPUTED_VALUE"""),"HTML/CSS")</f>
        <v>HTML/CSS</v>
      </c>
      <c r="D1863" s="4" t="str">
        <f>IFERROR(__xludf.DUMMYFUNCTION("""COMPUTED_VALUE"""),"JavaScript")</f>
        <v>JavaScript</v>
      </c>
      <c r="E1863" s="4" t="str">
        <f>IFERROR(__xludf.DUMMYFUNCTION("""COMPUTED_VALUE"""),"SQL")</f>
        <v>SQL</v>
      </c>
    </row>
    <row r="1864">
      <c r="A1864" s="3">
        <v>1863.0</v>
      </c>
      <c r="B1864" s="4" t="str">
        <f>IFERROR(__xludf.DUMMYFUNCTION("SPLIT(IMPORTRANGE!B1864:B11863,"";"",0,1)"),"Bash/Shell/PowerShell")</f>
        <v>Bash/Shell/PowerShell</v>
      </c>
      <c r="C1864" s="4" t="str">
        <f>IFERROR(__xludf.DUMMYFUNCTION("""COMPUTED_VALUE"""),"Python")</f>
        <v>Python</v>
      </c>
    </row>
    <row r="1865">
      <c r="A1865" s="3">
        <v>1864.0</v>
      </c>
      <c r="B1865" s="4" t="str">
        <f>IFERROR(__xludf.DUMMYFUNCTION("SPLIT(IMPORTRANGE!B1865:B11864,"";"",0,1)"),"HTML/CSS")</f>
        <v>HTML/CSS</v>
      </c>
      <c r="C1865" s="4" t="str">
        <f>IFERROR(__xludf.DUMMYFUNCTION("""COMPUTED_VALUE"""),"Java")</f>
        <v>Java</v>
      </c>
      <c r="D1865" s="4" t="str">
        <f>IFERROR(__xludf.DUMMYFUNCTION("""COMPUTED_VALUE"""),"JavaScript")</f>
        <v>JavaScript</v>
      </c>
      <c r="E1865" s="4" t="str">
        <f>IFERROR(__xludf.DUMMYFUNCTION("""COMPUTED_VALUE"""),"TypeScript")</f>
        <v>TypeScript</v>
      </c>
    </row>
    <row r="1866">
      <c r="A1866" s="3">
        <v>1865.0</v>
      </c>
      <c r="B1866" s="4" t="str">
        <f>IFERROR(__xludf.DUMMYFUNCTION("SPLIT(IMPORTRANGE!B1866:B11865,"";"",0,1)"),"C")</f>
        <v>C</v>
      </c>
      <c r="C1866" s="4" t="str">
        <f>IFERROR(__xludf.DUMMYFUNCTION("""COMPUTED_VALUE"""),"Java")</f>
        <v>Java</v>
      </c>
    </row>
    <row r="1867">
      <c r="A1867" s="3">
        <v>1866.0</v>
      </c>
      <c r="B1867" s="4" t="str">
        <f>IFERROR(__xludf.DUMMYFUNCTION("SPLIT(IMPORTRANGE!B1867:B11866,"";"",0,1)"),"HTML/CSS")</f>
        <v>HTML/CSS</v>
      </c>
      <c r="C1867" s="4" t="str">
        <f>IFERROR(__xludf.DUMMYFUNCTION("""COMPUTED_VALUE"""),"Java")</f>
        <v>Java</v>
      </c>
      <c r="D1867" s="4" t="str">
        <f>IFERROR(__xludf.DUMMYFUNCTION("""COMPUTED_VALUE"""),"JavaScript")</f>
        <v>JavaScript</v>
      </c>
      <c r="E1867" s="4" t="str">
        <f>IFERROR(__xludf.DUMMYFUNCTION("""COMPUTED_VALUE"""),"Kotlin")</f>
        <v>Kotlin</v>
      </c>
      <c r="F1867" s="4" t="str">
        <f>IFERROR(__xludf.DUMMYFUNCTION("""COMPUTED_VALUE"""),"Scala")</f>
        <v>Scala</v>
      </c>
    </row>
    <row r="1868">
      <c r="A1868" s="3">
        <v>1867.0</v>
      </c>
      <c r="B1868" s="4" t="str">
        <f>IFERROR(__xludf.DUMMYFUNCTION("SPLIT(IMPORTRANGE!B1868:B11867,"";"",0,1)"),"Bash/Shell/PowerShell")</f>
        <v>Bash/Shell/PowerShell</v>
      </c>
      <c r="C1868" s="4" t="str">
        <f>IFERROR(__xludf.DUMMYFUNCTION("""COMPUTED_VALUE"""),"C")</f>
        <v>C</v>
      </c>
      <c r="D1868" s="4" t="str">
        <f>IFERROR(__xludf.DUMMYFUNCTION("""COMPUTED_VALUE"""),"Go")</f>
        <v>Go</v>
      </c>
      <c r="E1868" s="4" t="str">
        <f>IFERROR(__xludf.DUMMYFUNCTION("""COMPUTED_VALUE"""),"HTML/CSS")</f>
        <v>HTML/CSS</v>
      </c>
      <c r="F1868" s="4" t="str">
        <f>IFERROR(__xludf.DUMMYFUNCTION("""COMPUTED_VALUE"""),"Java")</f>
        <v>Java</v>
      </c>
      <c r="G1868" s="4" t="str">
        <f>IFERROR(__xludf.DUMMYFUNCTION("""COMPUTED_VALUE"""),"JavaScript")</f>
        <v>JavaScript</v>
      </c>
      <c r="H1868" s="4" t="str">
        <f>IFERROR(__xludf.DUMMYFUNCTION("""COMPUTED_VALUE"""),"PHP")</f>
        <v>PHP</v>
      </c>
      <c r="I1868" s="4" t="str">
        <f>IFERROR(__xludf.DUMMYFUNCTION("""COMPUTED_VALUE"""),"Python")</f>
        <v>Python</v>
      </c>
      <c r="J1868" s="4" t="str">
        <f>IFERROR(__xludf.DUMMYFUNCTION("""COMPUTED_VALUE"""),"SQL")</f>
        <v>SQL</v>
      </c>
      <c r="K1868" s="4" t="str">
        <f>IFERROR(__xludf.DUMMYFUNCTION("""COMPUTED_VALUE"""),"TypeScript")</f>
        <v>TypeScript</v>
      </c>
    </row>
    <row r="1869">
      <c r="A1869" s="3">
        <v>1868.0</v>
      </c>
      <c r="B1869" s="4" t="str">
        <f>IFERROR(__xludf.DUMMYFUNCTION("SPLIT(IMPORTRANGE!B1869:B11868,"";"",0,1)"),"Bash/Shell/PowerShell")</f>
        <v>Bash/Shell/PowerShell</v>
      </c>
      <c r="C1869" s="4" t="str">
        <f>IFERROR(__xludf.DUMMYFUNCTION("""COMPUTED_VALUE"""),"Dart")</f>
        <v>Dart</v>
      </c>
      <c r="D1869" s="4" t="str">
        <f>IFERROR(__xludf.DUMMYFUNCTION("""COMPUTED_VALUE"""),"HTML/CSS")</f>
        <v>HTML/CSS</v>
      </c>
      <c r="E1869" s="4" t="str">
        <f>IFERROR(__xludf.DUMMYFUNCTION("""COMPUTED_VALUE"""),"Java")</f>
        <v>Java</v>
      </c>
      <c r="F1869" s="4" t="str">
        <f>IFERROR(__xludf.DUMMYFUNCTION("""COMPUTED_VALUE"""),"JavaScript")</f>
        <v>JavaScript</v>
      </c>
      <c r="G1869" s="4" t="str">
        <f>IFERROR(__xludf.DUMMYFUNCTION("""COMPUTED_VALUE"""),"Kotlin")</f>
        <v>Kotlin</v>
      </c>
      <c r="H1869" s="4" t="str">
        <f>IFERROR(__xludf.DUMMYFUNCTION("""COMPUTED_VALUE"""),"Objective-C")</f>
        <v>Objective-C</v>
      </c>
      <c r="I1869" s="4" t="str">
        <f>IFERROR(__xludf.DUMMYFUNCTION("""COMPUTED_VALUE"""),"PHP")</f>
        <v>PHP</v>
      </c>
      <c r="J1869" s="4" t="str">
        <f>IFERROR(__xludf.DUMMYFUNCTION("""COMPUTED_VALUE"""),"Python")</f>
        <v>Python</v>
      </c>
      <c r="K1869" s="4" t="str">
        <f>IFERROR(__xludf.DUMMYFUNCTION("""COMPUTED_VALUE"""),"SQL")</f>
        <v>SQL</v>
      </c>
      <c r="L1869" s="4" t="str">
        <f>IFERROR(__xludf.DUMMYFUNCTION("""COMPUTED_VALUE"""),"Swift")</f>
        <v>Swift</v>
      </c>
    </row>
    <row r="1870">
      <c r="A1870" s="3">
        <v>1869.0</v>
      </c>
      <c r="B1870" s="4" t="str">
        <f>IFERROR(__xludf.DUMMYFUNCTION("SPLIT(IMPORTRANGE!B1870:B11869,"";"",0,1)"),"Assembly")</f>
        <v>Assembly</v>
      </c>
      <c r="C1870" s="4" t="str">
        <f>IFERROR(__xludf.DUMMYFUNCTION("""COMPUTED_VALUE"""),"C")</f>
        <v>C</v>
      </c>
      <c r="D1870" s="4" t="str">
        <f>IFERROR(__xludf.DUMMYFUNCTION("""COMPUTED_VALUE"""),"C++")</f>
        <v>C++</v>
      </c>
      <c r="E1870" s="4" t="str">
        <f>IFERROR(__xludf.DUMMYFUNCTION("""COMPUTED_VALUE"""),"C#")</f>
        <v>C#</v>
      </c>
      <c r="F1870" s="4" t="str">
        <f>IFERROR(__xludf.DUMMYFUNCTION("""COMPUTED_VALUE"""),"HTML/CSS")</f>
        <v>HTML/CSS</v>
      </c>
      <c r="G1870" s="4" t="str">
        <f>IFERROR(__xludf.DUMMYFUNCTION("""COMPUTED_VALUE"""),"JavaScript")</f>
        <v>JavaScript</v>
      </c>
      <c r="H1870" s="4" t="str">
        <f>IFERROR(__xludf.DUMMYFUNCTION("""COMPUTED_VALUE"""),"SQL")</f>
        <v>SQL</v>
      </c>
    </row>
    <row r="1871">
      <c r="A1871" s="3">
        <v>1870.0</v>
      </c>
      <c r="B1871" s="4" t="str">
        <f>IFERROR(__xludf.DUMMYFUNCTION("SPLIT(IMPORTRANGE!B1871:B11870,"";"",0,1)"),"Bash/Shell/PowerShell")</f>
        <v>Bash/Shell/PowerShell</v>
      </c>
      <c r="C1871" s="4" t="str">
        <f>IFERROR(__xludf.DUMMYFUNCTION("""COMPUTED_VALUE"""),"HTML/CSS")</f>
        <v>HTML/CSS</v>
      </c>
      <c r="D1871" s="4" t="str">
        <f>IFERROR(__xludf.DUMMYFUNCTION("""COMPUTED_VALUE"""),"JavaScript")</f>
        <v>JavaScript</v>
      </c>
      <c r="E1871" s="4" t="str">
        <f>IFERROR(__xludf.DUMMYFUNCTION("""COMPUTED_VALUE"""),"Python")</f>
        <v>Python</v>
      </c>
      <c r="F1871" s="4" t="str">
        <f>IFERROR(__xludf.DUMMYFUNCTION("""COMPUTED_VALUE"""),"SQL")</f>
        <v>SQL</v>
      </c>
      <c r="G1871" s="4" t="str">
        <f>IFERROR(__xludf.DUMMYFUNCTION("""COMPUTED_VALUE"""),"VBA")</f>
        <v>VBA</v>
      </c>
    </row>
    <row r="1872">
      <c r="A1872" s="3">
        <v>1871.0</v>
      </c>
      <c r="B1872" s="4" t="str">
        <f>IFERROR(__xludf.DUMMYFUNCTION("SPLIT(IMPORTRANGE!B1872:B11871,"";"",0,1)"),"C++")</f>
        <v>C++</v>
      </c>
      <c r="C1872" s="4" t="str">
        <f>IFERROR(__xludf.DUMMYFUNCTION("""COMPUTED_VALUE"""),"C#")</f>
        <v>C#</v>
      </c>
      <c r="D1872" s="4" t="str">
        <f>IFERROR(__xludf.DUMMYFUNCTION("""COMPUTED_VALUE"""),"HTML/CSS")</f>
        <v>HTML/CSS</v>
      </c>
      <c r="E1872" s="4" t="str">
        <f>IFERROR(__xludf.DUMMYFUNCTION("""COMPUTED_VALUE"""),"JavaScript")</f>
        <v>JavaScript</v>
      </c>
      <c r="F1872" s="4" t="str">
        <f>IFERROR(__xludf.DUMMYFUNCTION("""COMPUTED_VALUE"""),"Python")</f>
        <v>Python</v>
      </c>
      <c r="G1872" s="4" t="str">
        <f>IFERROR(__xludf.DUMMYFUNCTION("""COMPUTED_VALUE"""),"SQL")</f>
        <v>SQL</v>
      </c>
      <c r="H1872" s="4" t="str">
        <f>IFERROR(__xludf.DUMMYFUNCTION("""COMPUTED_VALUE"""),"TypeScript")</f>
        <v>TypeScript</v>
      </c>
    </row>
    <row r="1873">
      <c r="A1873" s="3">
        <v>1872.0</v>
      </c>
      <c r="B1873" s="4" t="str">
        <f>IFERROR(__xludf.DUMMYFUNCTION("SPLIT(IMPORTRANGE!B1873:B11872,"";"",0,1)"),"HTML/CSS")</f>
        <v>HTML/CSS</v>
      </c>
      <c r="C1873" s="4" t="str">
        <f>IFERROR(__xludf.DUMMYFUNCTION("""COMPUTED_VALUE"""),"Java")</f>
        <v>Java</v>
      </c>
    </row>
    <row r="1874">
      <c r="A1874" s="3">
        <v>1873.0</v>
      </c>
      <c r="B1874" s="4" t="str">
        <f>IFERROR(__xludf.DUMMYFUNCTION("SPLIT(IMPORTRANGE!B1874:B11873,"";"",0,1)"),"C")</f>
        <v>C</v>
      </c>
      <c r="C1874" s="4" t="str">
        <f>IFERROR(__xludf.DUMMYFUNCTION("""COMPUTED_VALUE"""),"C++")</f>
        <v>C++</v>
      </c>
      <c r="D1874" s="4" t="str">
        <f>IFERROR(__xludf.DUMMYFUNCTION("""COMPUTED_VALUE"""),"C#")</f>
        <v>C#</v>
      </c>
      <c r="E1874" s="4" t="str">
        <f>IFERROR(__xludf.DUMMYFUNCTION("""COMPUTED_VALUE"""),"HTML/CSS")</f>
        <v>HTML/CSS</v>
      </c>
      <c r="F1874" s="4" t="str">
        <f>IFERROR(__xludf.DUMMYFUNCTION("""COMPUTED_VALUE"""),"JavaScript")</f>
        <v>JavaScript</v>
      </c>
      <c r="G1874" s="4" t="str">
        <f>IFERROR(__xludf.DUMMYFUNCTION("""COMPUTED_VALUE"""),"TypeScript")</f>
        <v>TypeScript</v>
      </c>
    </row>
    <row r="1875">
      <c r="A1875" s="3">
        <v>1874.0</v>
      </c>
      <c r="B1875" s="4" t="str">
        <f>IFERROR(__xludf.DUMMYFUNCTION("SPLIT(IMPORTRANGE!B1875:B11874,"";"",0,1)"),"HTML/CSS")</f>
        <v>HTML/CSS</v>
      </c>
      <c r="C1875" s="4" t="str">
        <f>IFERROR(__xludf.DUMMYFUNCTION("""COMPUTED_VALUE"""),"JavaScript")</f>
        <v>JavaScript</v>
      </c>
      <c r="D1875" s="4" t="str">
        <f>IFERROR(__xludf.DUMMYFUNCTION("""COMPUTED_VALUE"""),"Python")</f>
        <v>Python</v>
      </c>
      <c r="E1875" s="4" t="str">
        <f>IFERROR(__xludf.DUMMYFUNCTION("""COMPUTED_VALUE"""),"R")</f>
        <v>R</v>
      </c>
      <c r="F1875" s="4" t="str">
        <f>IFERROR(__xludf.DUMMYFUNCTION("""COMPUTED_VALUE"""),"VBA")</f>
        <v>VBA</v>
      </c>
    </row>
    <row r="1876">
      <c r="A1876" s="3">
        <v>1875.0</v>
      </c>
      <c r="B1876" s="4" t="str">
        <f>IFERROR(__xludf.DUMMYFUNCTION("SPLIT(IMPORTRANGE!B1876:B11875,"";"",0,1)"),"Bash/Shell/PowerShell")</f>
        <v>Bash/Shell/PowerShell</v>
      </c>
      <c r="C1876" s="4" t="str">
        <f>IFERROR(__xludf.DUMMYFUNCTION("""COMPUTED_VALUE"""),"C#")</f>
        <v>C#</v>
      </c>
      <c r="D1876" s="4" t="str">
        <f>IFERROR(__xludf.DUMMYFUNCTION("""COMPUTED_VALUE"""),"HTML/CSS")</f>
        <v>HTML/CSS</v>
      </c>
      <c r="E1876" s="4" t="str">
        <f>IFERROR(__xludf.DUMMYFUNCTION("""COMPUTED_VALUE"""),"JavaScript")</f>
        <v>JavaScript</v>
      </c>
      <c r="F1876" s="4" t="str">
        <f>IFERROR(__xludf.DUMMYFUNCTION("""COMPUTED_VALUE"""),"SQL")</f>
        <v>SQL</v>
      </c>
      <c r="G1876" s="4" t="str">
        <f>IFERROR(__xludf.DUMMYFUNCTION("""COMPUTED_VALUE"""),"TypeScript")</f>
        <v>TypeScript</v>
      </c>
    </row>
    <row r="1877">
      <c r="A1877" s="3">
        <v>1876.0</v>
      </c>
      <c r="B1877" s="4" t="str">
        <f>IFERROR(__xludf.DUMMYFUNCTION("SPLIT(IMPORTRANGE!B1877:B11876,"";"",0,1)"),"C#")</f>
        <v>C#</v>
      </c>
      <c r="C1877" s="4" t="str">
        <f>IFERROR(__xludf.DUMMYFUNCTION("""COMPUTED_VALUE"""),"HTML/CSS")</f>
        <v>HTML/CSS</v>
      </c>
      <c r="D1877" s="4" t="str">
        <f>IFERROR(__xludf.DUMMYFUNCTION("""COMPUTED_VALUE"""),"JavaScript")</f>
        <v>JavaScript</v>
      </c>
      <c r="E1877" s="4" t="str">
        <f>IFERROR(__xludf.DUMMYFUNCTION("""COMPUTED_VALUE"""),"SQL")</f>
        <v>SQL</v>
      </c>
      <c r="F1877" s="4" t="str">
        <f>IFERROR(__xludf.DUMMYFUNCTION("""COMPUTED_VALUE"""),"TypeScript")</f>
        <v>TypeScript</v>
      </c>
    </row>
    <row r="1878">
      <c r="A1878" s="3">
        <v>1877.0</v>
      </c>
      <c r="B1878" s="4" t="str">
        <f>IFERROR(__xludf.DUMMYFUNCTION("SPLIT(IMPORTRANGE!B1878:B11877,"";"",0,1)"),"C++")</f>
        <v>C++</v>
      </c>
      <c r="C1878" s="4" t="str">
        <f>IFERROR(__xludf.DUMMYFUNCTION("""COMPUTED_VALUE"""),"C#")</f>
        <v>C#</v>
      </c>
      <c r="D1878" s="4" t="str">
        <f>IFERROR(__xludf.DUMMYFUNCTION("""COMPUTED_VALUE"""),"HTML/CSS")</f>
        <v>HTML/CSS</v>
      </c>
      <c r="E1878" s="4" t="str">
        <f>IFERROR(__xludf.DUMMYFUNCTION("""COMPUTED_VALUE"""),"Java")</f>
        <v>Java</v>
      </c>
      <c r="F1878" s="4" t="str">
        <f>IFERROR(__xludf.DUMMYFUNCTION("""COMPUTED_VALUE"""),"JavaScript")</f>
        <v>JavaScript</v>
      </c>
      <c r="G1878" s="4" t="str">
        <f>IFERROR(__xludf.DUMMYFUNCTION("""COMPUTED_VALUE"""),"SQL")</f>
        <v>SQL</v>
      </c>
    </row>
    <row r="1879">
      <c r="A1879" s="3">
        <v>1878.0</v>
      </c>
      <c r="B1879" s="4" t="str">
        <f>IFERROR(__xludf.DUMMYFUNCTION("SPLIT(IMPORTRANGE!B1879:B11878,"";"",0,1)"),"Bash/Shell/PowerShell")</f>
        <v>Bash/Shell/PowerShell</v>
      </c>
      <c r="C1879" s="4" t="str">
        <f>IFERROR(__xludf.DUMMYFUNCTION("""COMPUTED_VALUE"""),"C#")</f>
        <v>C#</v>
      </c>
      <c r="D1879" s="4" t="str">
        <f>IFERROR(__xludf.DUMMYFUNCTION("""COMPUTED_VALUE"""),"Elixir")</f>
        <v>Elixir</v>
      </c>
      <c r="E1879" s="4" t="str">
        <f>IFERROR(__xludf.DUMMYFUNCTION("""COMPUTED_VALUE"""),"HTML/CSS")</f>
        <v>HTML/CSS</v>
      </c>
      <c r="F1879" s="4" t="str">
        <f>IFERROR(__xludf.DUMMYFUNCTION("""COMPUTED_VALUE"""),"Java")</f>
        <v>Java</v>
      </c>
      <c r="G1879" s="4" t="str">
        <f>IFERROR(__xludf.DUMMYFUNCTION("""COMPUTED_VALUE"""),"JavaScript")</f>
        <v>JavaScript</v>
      </c>
      <c r="H1879" s="4" t="str">
        <f>IFERROR(__xludf.DUMMYFUNCTION("""COMPUTED_VALUE"""),"PHP")</f>
        <v>PHP</v>
      </c>
      <c r="I1879" s="4" t="str">
        <f>IFERROR(__xludf.DUMMYFUNCTION("""COMPUTED_VALUE"""),"Python")</f>
        <v>Python</v>
      </c>
      <c r="J1879" s="4" t="str">
        <f>IFERROR(__xludf.DUMMYFUNCTION("""COMPUTED_VALUE"""),"Ruby")</f>
        <v>Ruby</v>
      </c>
      <c r="K1879" s="4" t="str">
        <f>IFERROR(__xludf.DUMMYFUNCTION("""COMPUTED_VALUE"""),"SQL")</f>
        <v>SQL</v>
      </c>
    </row>
    <row r="1880">
      <c r="A1880" s="3">
        <v>1879.0</v>
      </c>
      <c r="B1880" s="4" t="str">
        <f>IFERROR(__xludf.DUMMYFUNCTION("SPLIT(IMPORTRANGE!B1880:B11879,"";"",0,1)"),"Java")</f>
        <v>Java</v>
      </c>
    </row>
    <row r="1881">
      <c r="A1881" s="3">
        <v>1880.0</v>
      </c>
      <c r="B1881" s="4" t="str">
        <f>IFERROR(__xludf.DUMMYFUNCTION("SPLIT(IMPORTRANGE!B1881:B11880,"";"",0,1)"),"Bash/Shell/PowerShell")</f>
        <v>Bash/Shell/PowerShell</v>
      </c>
      <c r="C1881" s="4" t="str">
        <f>IFERROR(__xludf.DUMMYFUNCTION("""COMPUTED_VALUE"""),"HTML/CSS")</f>
        <v>HTML/CSS</v>
      </c>
      <c r="D1881" s="4" t="str">
        <f>IFERROR(__xludf.DUMMYFUNCTION("""COMPUTED_VALUE"""),"JavaScript")</f>
        <v>JavaScript</v>
      </c>
      <c r="E1881" s="4" t="str">
        <f>IFERROR(__xludf.DUMMYFUNCTION("""COMPUTED_VALUE"""),"PHP")</f>
        <v>PHP</v>
      </c>
      <c r="F1881" s="4" t="str">
        <f>IFERROR(__xludf.DUMMYFUNCTION("""COMPUTED_VALUE"""),"Python")</f>
        <v>Python</v>
      </c>
      <c r="G1881" s="4" t="str">
        <f>IFERROR(__xludf.DUMMYFUNCTION("""COMPUTED_VALUE"""),"SQL")</f>
        <v>SQL</v>
      </c>
      <c r="H1881" s="4" t="str">
        <f>IFERROR(__xludf.DUMMYFUNCTION("""COMPUTED_VALUE"""),"VBA")</f>
        <v>VBA</v>
      </c>
    </row>
    <row r="1882">
      <c r="A1882" s="3">
        <v>1881.0</v>
      </c>
      <c r="B1882" s="4" t="str">
        <f>IFERROR(__xludf.DUMMYFUNCTION("SPLIT(IMPORTRANGE!B1882:B11881,"";"",0,1)"),"Assembly")</f>
        <v>Assembly</v>
      </c>
      <c r="C1882" s="4" t="str">
        <f>IFERROR(__xludf.DUMMYFUNCTION("""COMPUTED_VALUE"""),"Bash/Shell/PowerShell")</f>
        <v>Bash/Shell/PowerShell</v>
      </c>
      <c r="D1882" s="4" t="str">
        <f>IFERROR(__xludf.DUMMYFUNCTION("""COMPUTED_VALUE"""),"C")</f>
        <v>C</v>
      </c>
      <c r="E1882" s="4" t="str">
        <f>IFERROR(__xludf.DUMMYFUNCTION("""COMPUTED_VALUE"""),"C++")</f>
        <v>C++</v>
      </c>
      <c r="F1882" s="4" t="str">
        <f>IFERROR(__xludf.DUMMYFUNCTION("""COMPUTED_VALUE"""),"C#")</f>
        <v>C#</v>
      </c>
      <c r="G1882" s="4" t="str">
        <f>IFERROR(__xludf.DUMMYFUNCTION("""COMPUTED_VALUE"""),"HTML/CSS")</f>
        <v>HTML/CSS</v>
      </c>
      <c r="H1882" s="4" t="str">
        <f>IFERROR(__xludf.DUMMYFUNCTION("""COMPUTED_VALUE"""),"Java")</f>
        <v>Java</v>
      </c>
      <c r="I1882" s="4" t="str">
        <f>IFERROR(__xludf.DUMMYFUNCTION("""COMPUTED_VALUE"""),"JavaScript")</f>
        <v>JavaScript</v>
      </c>
      <c r="J1882" s="4" t="str">
        <f>IFERROR(__xludf.DUMMYFUNCTION("""COMPUTED_VALUE"""),"PHP")</f>
        <v>PHP</v>
      </c>
      <c r="K1882" s="4" t="str">
        <f>IFERROR(__xludf.DUMMYFUNCTION("""COMPUTED_VALUE"""),"Python")</f>
        <v>Python</v>
      </c>
      <c r="L1882" s="4" t="str">
        <f>IFERROR(__xludf.DUMMYFUNCTION("""COMPUTED_VALUE"""),"SQL")</f>
        <v>SQL</v>
      </c>
      <c r="M1882" s="4" t="str">
        <f>IFERROR(__xludf.DUMMYFUNCTION("""COMPUTED_VALUE"""),"Swift")</f>
        <v>Swift</v>
      </c>
      <c r="N1882" s="4" t="str">
        <f>IFERROR(__xludf.DUMMYFUNCTION("""COMPUTED_VALUE"""),"TypeScript")</f>
        <v>TypeScript</v>
      </c>
      <c r="O1882" s="4" t="str">
        <f>IFERROR(__xludf.DUMMYFUNCTION("""COMPUTED_VALUE"""),"VBA")</f>
        <v>VBA</v>
      </c>
    </row>
    <row r="1883">
      <c r="A1883" s="3">
        <v>1882.0</v>
      </c>
      <c r="B1883" s="4" t="str">
        <f>IFERROR(__xludf.DUMMYFUNCTION("SPLIT(IMPORTRANGE!B1883:B11882,"";"",0,1)"),"Bash/Shell/PowerShell")</f>
        <v>Bash/Shell/PowerShell</v>
      </c>
      <c r="C1883" s="4" t="str">
        <f>IFERROR(__xludf.DUMMYFUNCTION("""COMPUTED_VALUE"""),"C")</f>
        <v>C</v>
      </c>
      <c r="D1883" s="4" t="str">
        <f>IFERROR(__xludf.DUMMYFUNCTION("""COMPUTED_VALUE"""),"HTML/CSS")</f>
        <v>HTML/CSS</v>
      </c>
      <c r="E1883" s="4" t="str">
        <f>IFERROR(__xludf.DUMMYFUNCTION("""COMPUTED_VALUE"""),"Java")</f>
        <v>Java</v>
      </c>
      <c r="F1883" s="4" t="str">
        <f>IFERROR(__xludf.DUMMYFUNCTION("""COMPUTED_VALUE"""),"JavaScript")</f>
        <v>JavaScript</v>
      </c>
      <c r="G1883" s="4" t="str">
        <f>IFERROR(__xludf.DUMMYFUNCTION("""COMPUTED_VALUE"""),"Objective-C")</f>
        <v>Objective-C</v>
      </c>
      <c r="H1883" s="4" t="str">
        <f>IFERROR(__xludf.DUMMYFUNCTION("""COMPUTED_VALUE"""),"PHP")</f>
        <v>PHP</v>
      </c>
      <c r="I1883" s="4" t="str">
        <f>IFERROR(__xludf.DUMMYFUNCTION("""COMPUTED_VALUE"""),"Python")</f>
        <v>Python</v>
      </c>
      <c r="J1883" s="4" t="str">
        <f>IFERROR(__xludf.DUMMYFUNCTION("""COMPUTED_VALUE"""),"SQL")</f>
        <v>SQL</v>
      </c>
    </row>
    <row r="1884">
      <c r="A1884" s="3">
        <v>1883.0</v>
      </c>
      <c r="B1884" s="4" t="str">
        <f>IFERROR(__xludf.DUMMYFUNCTION("SPLIT(IMPORTRANGE!B1884:B11883,"";"",0,1)"),"Bash/Shell/PowerShell")</f>
        <v>Bash/Shell/PowerShell</v>
      </c>
      <c r="C1884" s="4" t="str">
        <f>IFERROR(__xludf.DUMMYFUNCTION("""COMPUTED_VALUE"""),"Elixir")</f>
        <v>Elixir</v>
      </c>
      <c r="D1884" s="4" t="str">
        <f>IFERROR(__xludf.DUMMYFUNCTION("""COMPUTED_VALUE"""),"HTML/CSS")</f>
        <v>HTML/CSS</v>
      </c>
      <c r="E1884" s="4" t="str">
        <f>IFERROR(__xludf.DUMMYFUNCTION("""COMPUTED_VALUE"""),"Java")</f>
        <v>Java</v>
      </c>
      <c r="F1884" s="4" t="str">
        <f>IFERROR(__xludf.DUMMYFUNCTION("""COMPUTED_VALUE"""),"JavaScript")</f>
        <v>JavaScript</v>
      </c>
      <c r="G1884" s="4" t="str">
        <f>IFERROR(__xludf.DUMMYFUNCTION("""COMPUTED_VALUE"""),"Python")</f>
        <v>Python</v>
      </c>
      <c r="H1884" s="4" t="str">
        <f>IFERROR(__xludf.DUMMYFUNCTION("""COMPUTED_VALUE"""),"SQL")</f>
        <v>SQL</v>
      </c>
      <c r="I1884" s="4" t="str">
        <f>IFERROR(__xludf.DUMMYFUNCTION("""COMPUTED_VALUE"""),"TypeScript")</f>
        <v>TypeScript</v>
      </c>
    </row>
    <row r="1885">
      <c r="A1885" s="3">
        <v>1884.0</v>
      </c>
      <c r="B1885" s="4" t="str">
        <f>IFERROR(__xludf.DUMMYFUNCTION("SPLIT(IMPORTRANGE!B1885:B11884,"";"",0,1)"),"Java")</f>
        <v>Java</v>
      </c>
    </row>
    <row r="1886">
      <c r="A1886" s="3">
        <v>1885.0</v>
      </c>
      <c r="B1886" s="4" t="str">
        <f>IFERROR(__xludf.DUMMYFUNCTION("SPLIT(IMPORTRANGE!B1886:B11885,"";"",0,1)"),"Java")</f>
        <v>Java</v>
      </c>
      <c r="C1886" s="4" t="str">
        <f>IFERROR(__xludf.DUMMYFUNCTION("""COMPUTED_VALUE"""),"SQL")</f>
        <v>SQL</v>
      </c>
    </row>
    <row r="1887">
      <c r="A1887" s="3">
        <v>1886.0</v>
      </c>
      <c r="B1887" s="4" t="str">
        <f>IFERROR(__xludf.DUMMYFUNCTION("SPLIT(IMPORTRANGE!B1887:B11886,"";"",0,1)"),"C#")</f>
        <v>C#</v>
      </c>
      <c r="C1887" s="4" t="str">
        <f>IFERROR(__xludf.DUMMYFUNCTION("""COMPUTED_VALUE"""),"HTML/CSS")</f>
        <v>HTML/CSS</v>
      </c>
      <c r="D1887" s="4" t="str">
        <f>IFERROR(__xludf.DUMMYFUNCTION("""COMPUTED_VALUE"""),"JavaScript")</f>
        <v>JavaScript</v>
      </c>
      <c r="E1887" s="4" t="str">
        <f>IFERROR(__xludf.DUMMYFUNCTION("""COMPUTED_VALUE"""),"SQL")</f>
        <v>SQL</v>
      </c>
    </row>
    <row r="1888">
      <c r="A1888" s="3">
        <v>1887.0</v>
      </c>
      <c r="B1888" s="4" t="str">
        <f>IFERROR(__xludf.DUMMYFUNCTION("SPLIT(IMPORTRANGE!B1888:B11887,"";"",0,1)"),"Bash/Shell/PowerShell")</f>
        <v>Bash/Shell/PowerShell</v>
      </c>
      <c r="C1888" s="4" t="str">
        <f>IFERROR(__xludf.DUMMYFUNCTION("""COMPUTED_VALUE"""),"C#")</f>
        <v>C#</v>
      </c>
      <c r="D1888" s="4" t="str">
        <f>IFERROR(__xludf.DUMMYFUNCTION("""COMPUTED_VALUE"""),"HTML/CSS")</f>
        <v>HTML/CSS</v>
      </c>
      <c r="E1888" s="4" t="str">
        <f>IFERROR(__xludf.DUMMYFUNCTION("""COMPUTED_VALUE"""),"Java")</f>
        <v>Java</v>
      </c>
      <c r="F1888" s="4" t="str">
        <f>IFERROR(__xludf.DUMMYFUNCTION("""COMPUTED_VALUE"""),"JavaScript")</f>
        <v>JavaScript</v>
      </c>
      <c r="G1888" s="4" t="str">
        <f>IFERROR(__xludf.DUMMYFUNCTION("""COMPUTED_VALUE"""),"SQL")</f>
        <v>SQL</v>
      </c>
    </row>
    <row r="1889">
      <c r="A1889" s="3">
        <v>1888.0</v>
      </c>
      <c r="B1889" s="4" t="str">
        <f>IFERROR(__xludf.DUMMYFUNCTION("SPLIT(IMPORTRANGE!B1889:B11888,"";"",0,1)"),"C#")</f>
        <v>C#</v>
      </c>
      <c r="C1889" s="4" t="str">
        <f>IFERROR(__xludf.DUMMYFUNCTION("""COMPUTED_VALUE"""),"F#")</f>
        <v>F#</v>
      </c>
      <c r="D1889" s="4" t="str">
        <f>IFERROR(__xludf.DUMMYFUNCTION("""COMPUTED_VALUE"""),"Go")</f>
        <v>Go</v>
      </c>
      <c r="E1889" s="4" t="str">
        <f>IFERROR(__xludf.DUMMYFUNCTION("""COMPUTED_VALUE"""),"HTML/CSS")</f>
        <v>HTML/CSS</v>
      </c>
      <c r="F1889" s="4" t="str">
        <f>IFERROR(__xludf.DUMMYFUNCTION("""COMPUTED_VALUE"""),"Java")</f>
        <v>Java</v>
      </c>
      <c r="G1889" s="4" t="str">
        <f>IFERROR(__xludf.DUMMYFUNCTION("""COMPUTED_VALUE"""),"JavaScript")</f>
        <v>JavaScript</v>
      </c>
      <c r="H1889" s="4" t="str">
        <f>IFERROR(__xludf.DUMMYFUNCTION("""COMPUTED_VALUE"""),"Kotlin")</f>
        <v>Kotlin</v>
      </c>
      <c r="I1889" s="4" t="str">
        <f>IFERROR(__xludf.DUMMYFUNCTION("""COMPUTED_VALUE"""),"Python")</f>
        <v>Python</v>
      </c>
      <c r="J1889" s="4" t="str">
        <f>IFERROR(__xludf.DUMMYFUNCTION("""COMPUTED_VALUE"""),"R")</f>
        <v>R</v>
      </c>
      <c r="K1889" s="4" t="str">
        <f>IFERROR(__xludf.DUMMYFUNCTION("""COMPUTED_VALUE"""),"SQL")</f>
        <v>SQL</v>
      </c>
      <c r="L1889" s="4" t="str">
        <f>IFERROR(__xludf.DUMMYFUNCTION("""COMPUTED_VALUE"""),"TypeScript")</f>
        <v>TypeScript</v>
      </c>
    </row>
    <row r="1890">
      <c r="A1890" s="3">
        <v>1889.0</v>
      </c>
      <c r="B1890" s="4" t="str">
        <f>IFERROR(__xludf.DUMMYFUNCTION("SPLIT(IMPORTRANGE!B1890:B11889,"";"",0,1)"),"Bash/Shell/PowerShell")</f>
        <v>Bash/Shell/PowerShell</v>
      </c>
      <c r="C1890" s="4" t="str">
        <f>IFERROR(__xludf.DUMMYFUNCTION("""COMPUTED_VALUE"""),"HTML/CSS")</f>
        <v>HTML/CSS</v>
      </c>
      <c r="D1890" s="4" t="str">
        <f>IFERROR(__xludf.DUMMYFUNCTION("""COMPUTED_VALUE"""),"Java")</f>
        <v>Java</v>
      </c>
      <c r="E1890" s="4" t="str">
        <f>IFERROR(__xludf.DUMMYFUNCTION("""COMPUTED_VALUE"""),"JavaScript")</f>
        <v>JavaScript</v>
      </c>
      <c r="F1890" s="4" t="str">
        <f>IFERROR(__xludf.DUMMYFUNCTION("""COMPUTED_VALUE"""),"Other(s):")</f>
        <v>Other(s):</v>
      </c>
    </row>
    <row r="1891">
      <c r="A1891" s="3">
        <v>1890.0</v>
      </c>
      <c r="B1891" s="4" t="str">
        <f>IFERROR(__xludf.DUMMYFUNCTION("SPLIT(IMPORTRANGE!B1891:B11890,"";"",0,1)"),"Assembly")</f>
        <v>Assembly</v>
      </c>
      <c r="C1891" s="4" t="str">
        <f>IFERROR(__xludf.DUMMYFUNCTION("""COMPUTED_VALUE"""),"C")</f>
        <v>C</v>
      </c>
      <c r="D1891" s="4" t="str">
        <f>IFERROR(__xludf.DUMMYFUNCTION("""COMPUTED_VALUE"""),"C++")</f>
        <v>C++</v>
      </c>
      <c r="E1891" s="4" t="str">
        <f>IFERROR(__xludf.DUMMYFUNCTION("""COMPUTED_VALUE"""),"Python")</f>
        <v>Python</v>
      </c>
    </row>
    <row r="1892">
      <c r="A1892" s="3">
        <v>1891.0</v>
      </c>
      <c r="B1892" s="4" t="str">
        <f>IFERROR(__xludf.DUMMYFUNCTION("SPLIT(IMPORTRANGE!B1892:B11891,"";"",0,1)"),"C")</f>
        <v>C</v>
      </c>
      <c r="C1892" s="4" t="str">
        <f>IFERROR(__xludf.DUMMYFUNCTION("""COMPUTED_VALUE"""),"C++")</f>
        <v>C++</v>
      </c>
      <c r="D1892" s="4" t="str">
        <f>IFERROR(__xludf.DUMMYFUNCTION("""COMPUTED_VALUE"""),"C#")</f>
        <v>C#</v>
      </c>
      <c r="E1892" s="4" t="str">
        <f>IFERROR(__xludf.DUMMYFUNCTION("""COMPUTED_VALUE"""),"HTML/CSS")</f>
        <v>HTML/CSS</v>
      </c>
      <c r="F1892" s="4" t="str">
        <f>IFERROR(__xludf.DUMMYFUNCTION("""COMPUTED_VALUE"""),"Objective-C")</f>
        <v>Objective-C</v>
      </c>
      <c r="G1892" s="4" t="str">
        <f>IFERROR(__xludf.DUMMYFUNCTION("""COMPUTED_VALUE"""),"SQL")</f>
        <v>SQL</v>
      </c>
      <c r="H1892" s="4" t="str">
        <f>IFERROR(__xludf.DUMMYFUNCTION("""COMPUTED_VALUE"""),"Swift")</f>
        <v>Swift</v>
      </c>
      <c r="I1892" s="4" t="str">
        <f>IFERROR(__xludf.DUMMYFUNCTION("""COMPUTED_VALUE"""),"TypeScript")</f>
        <v>TypeScript</v>
      </c>
      <c r="J1892" s="4" t="str">
        <f>IFERROR(__xludf.DUMMYFUNCTION("""COMPUTED_VALUE"""),"Other(s):")</f>
        <v>Other(s):</v>
      </c>
    </row>
    <row r="1893">
      <c r="A1893" s="3">
        <v>1892.0</v>
      </c>
      <c r="B1893" s="4" t="str">
        <f>IFERROR(__xludf.DUMMYFUNCTION("SPLIT(IMPORTRANGE!B1893:B11892,"";"",0,1)"),"Bash/Shell/PowerShell")</f>
        <v>Bash/Shell/PowerShell</v>
      </c>
      <c r="C1893" s="4" t="str">
        <f>IFERROR(__xludf.DUMMYFUNCTION("""COMPUTED_VALUE"""),"C++")</f>
        <v>C++</v>
      </c>
      <c r="D1893" s="4" t="str">
        <f>IFERROR(__xludf.DUMMYFUNCTION("""COMPUTED_VALUE"""),"C#")</f>
        <v>C#</v>
      </c>
      <c r="E1893" s="4" t="str">
        <f>IFERROR(__xludf.DUMMYFUNCTION("""COMPUTED_VALUE"""),"JavaScript")</f>
        <v>JavaScript</v>
      </c>
      <c r="F1893" s="4" t="str">
        <f>IFERROR(__xludf.DUMMYFUNCTION("""COMPUTED_VALUE"""),"SQL")</f>
        <v>SQL</v>
      </c>
    </row>
    <row r="1894">
      <c r="A1894" s="3">
        <v>1893.0</v>
      </c>
      <c r="B1894" s="4" t="str">
        <f>IFERROR(__xludf.DUMMYFUNCTION("SPLIT(IMPORTRANGE!B1894:B11893,"";"",0,1)"),"Bash/Shell/PowerShell")</f>
        <v>Bash/Shell/PowerShell</v>
      </c>
      <c r="C1894" s="4" t="str">
        <f>IFERROR(__xludf.DUMMYFUNCTION("""COMPUTED_VALUE"""),"HTML/CSS")</f>
        <v>HTML/CSS</v>
      </c>
      <c r="D1894" s="4" t="str">
        <f>IFERROR(__xludf.DUMMYFUNCTION("""COMPUTED_VALUE"""),"JavaScript")</f>
        <v>JavaScript</v>
      </c>
      <c r="E1894" s="4" t="str">
        <f>IFERROR(__xludf.DUMMYFUNCTION("""COMPUTED_VALUE"""),"Python")</f>
        <v>Python</v>
      </c>
      <c r="F1894" s="4" t="str">
        <f>IFERROR(__xludf.DUMMYFUNCTION("""COMPUTED_VALUE"""),"SQL")</f>
        <v>SQL</v>
      </c>
      <c r="G1894" s="4" t="str">
        <f>IFERROR(__xludf.DUMMYFUNCTION("""COMPUTED_VALUE"""),"TypeScript")</f>
        <v>TypeScript</v>
      </c>
      <c r="H1894" s="4" t="str">
        <f>IFERROR(__xludf.DUMMYFUNCTION("""COMPUTED_VALUE"""),"Other(s):")</f>
        <v>Other(s):</v>
      </c>
    </row>
    <row r="1895">
      <c r="A1895" s="3">
        <v>1894.0</v>
      </c>
      <c r="B1895" s="4" t="str">
        <f>IFERROR(__xludf.DUMMYFUNCTION("SPLIT(IMPORTRANGE!B1895:B11894,"";"",0,1)"),"Go")</f>
        <v>Go</v>
      </c>
      <c r="C1895" s="4" t="str">
        <f>IFERROR(__xludf.DUMMYFUNCTION("""COMPUTED_VALUE"""),"JavaScript")</f>
        <v>JavaScript</v>
      </c>
    </row>
    <row r="1896">
      <c r="A1896" s="3">
        <v>1895.0</v>
      </c>
      <c r="B1896" s="4" t="str">
        <f>IFERROR(__xludf.DUMMYFUNCTION("SPLIT(IMPORTRANGE!B1896:B11895,"";"",0,1)"),"C++")</f>
        <v>C++</v>
      </c>
      <c r="C1896" s="4" t="str">
        <f>IFERROR(__xludf.DUMMYFUNCTION("""COMPUTED_VALUE"""),"JavaScript")</f>
        <v>JavaScript</v>
      </c>
      <c r="D1896" s="4" t="str">
        <f>IFERROR(__xludf.DUMMYFUNCTION("""COMPUTED_VALUE"""),"Python")</f>
        <v>Python</v>
      </c>
      <c r="E1896" s="4" t="str">
        <f>IFERROR(__xludf.DUMMYFUNCTION("""COMPUTED_VALUE"""),"SQL")</f>
        <v>SQL</v>
      </c>
    </row>
    <row r="1897">
      <c r="A1897" s="3">
        <v>1896.0</v>
      </c>
      <c r="B1897" s="4" t="str">
        <f>IFERROR(__xludf.DUMMYFUNCTION("SPLIT(IMPORTRANGE!B1897:B11896,"";"",0,1)"),"Java")</f>
        <v>Java</v>
      </c>
      <c r="C1897" s="4" t="str">
        <f>IFERROR(__xludf.DUMMYFUNCTION("""COMPUTED_VALUE"""),"JavaScript")</f>
        <v>JavaScript</v>
      </c>
      <c r="D1897" s="4" t="str">
        <f>IFERROR(__xludf.DUMMYFUNCTION("""COMPUTED_VALUE"""),"Kotlin")</f>
        <v>Kotlin</v>
      </c>
      <c r="E1897" s="4" t="str">
        <f>IFERROR(__xludf.DUMMYFUNCTION("""COMPUTED_VALUE"""),"Objective-C")</f>
        <v>Objective-C</v>
      </c>
      <c r="F1897" s="4" t="str">
        <f>IFERROR(__xludf.DUMMYFUNCTION("""COMPUTED_VALUE"""),"Rust")</f>
        <v>Rust</v>
      </c>
      <c r="G1897" s="4" t="str">
        <f>IFERROR(__xludf.DUMMYFUNCTION("""COMPUTED_VALUE"""),"Swift")</f>
        <v>Swift</v>
      </c>
      <c r="H1897" s="4" t="str">
        <f>IFERROR(__xludf.DUMMYFUNCTION("""COMPUTED_VALUE"""),"TypeScript")</f>
        <v>TypeScript</v>
      </c>
    </row>
    <row r="1898">
      <c r="A1898" s="3">
        <v>1897.0</v>
      </c>
      <c r="B1898" s="4" t="str">
        <f>IFERROR(__xludf.DUMMYFUNCTION("SPLIT(IMPORTRANGE!B1898:B11897,"";"",0,1)"),"Bash/Shell/PowerShell")</f>
        <v>Bash/Shell/PowerShell</v>
      </c>
      <c r="C1898" s="4" t="str">
        <f>IFERROR(__xludf.DUMMYFUNCTION("""COMPUTED_VALUE"""),"C")</f>
        <v>C</v>
      </c>
      <c r="D1898" s="4" t="str">
        <f>IFERROR(__xludf.DUMMYFUNCTION("""COMPUTED_VALUE"""),"C++")</f>
        <v>C++</v>
      </c>
      <c r="E1898" s="4" t="str">
        <f>IFERROR(__xludf.DUMMYFUNCTION("""COMPUTED_VALUE"""),"Go")</f>
        <v>Go</v>
      </c>
      <c r="F1898" s="4" t="str">
        <f>IFERROR(__xludf.DUMMYFUNCTION("""COMPUTED_VALUE"""),"HTML/CSS")</f>
        <v>HTML/CSS</v>
      </c>
      <c r="G1898" s="4" t="str">
        <f>IFERROR(__xludf.DUMMYFUNCTION("""COMPUTED_VALUE"""),"JavaScript")</f>
        <v>JavaScript</v>
      </c>
      <c r="H1898" s="4" t="str">
        <f>IFERROR(__xludf.DUMMYFUNCTION("""COMPUTED_VALUE"""),"Python")</f>
        <v>Python</v>
      </c>
      <c r="I1898" s="4" t="str">
        <f>IFERROR(__xludf.DUMMYFUNCTION("""COMPUTED_VALUE"""),"WebAssembly")</f>
        <v>WebAssembly</v>
      </c>
      <c r="J1898" s="4" t="str">
        <f>IFERROR(__xludf.DUMMYFUNCTION("""COMPUTED_VALUE"""),"Other(s):")</f>
        <v>Other(s):</v>
      </c>
    </row>
    <row r="1899">
      <c r="A1899" s="3">
        <v>1898.0</v>
      </c>
      <c r="B1899" s="4" t="str">
        <f>IFERROR(__xludf.DUMMYFUNCTION("SPLIT(IMPORTRANGE!B1899:B11898,"";"",0,1)"),"Bash/Shell/PowerShell")</f>
        <v>Bash/Shell/PowerShell</v>
      </c>
      <c r="C1899" s="4" t="str">
        <f>IFERROR(__xludf.DUMMYFUNCTION("""COMPUTED_VALUE"""),"HTML/CSS")</f>
        <v>HTML/CSS</v>
      </c>
      <c r="D1899" s="4" t="str">
        <f>IFERROR(__xludf.DUMMYFUNCTION("""COMPUTED_VALUE"""),"JavaScript")</f>
        <v>JavaScript</v>
      </c>
      <c r="E1899" s="4" t="str">
        <f>IFERROR(__xludf.DUMMYFUNCTION("""COMPUTED_VALUE"""),"R")</f>
        <v>R</v>
      </c>
      <c r="F1899" s="4" t="str">
        <f>IFERROR(__xludf.DUMMYFUNCTION("""COMPUTED_VALUE"""),"VBA")</f>
        <v>VBA</v>
      </c>
      <c r="G1899" s="4" t="str">
        <f>IFERROR(__xludf.DUMMYFUNCTION("""COMPUTED_VALUE"""),"Other(s):")</f>
        <v>Other(s):</v>
      </c>
    </row>
    <row r="1900">
      <c r="A1900" s="3">
        <v>1899.0</v>
      </c>
      <c r="B1900" s="4" t="str">
        <f>IFERROR(__xludf.DUMMYFUNCTION("SPLIT(IMPORTRANGE!B1900:B11899,"";"",0,1)"),"C#")</f>
        <v>C#</v>
      </c>
      <c r="C1900" s="4" t="str">
        <f>IFERROR(__xludf.DUMMYFUNCTION("""COMPUTED_VALUE"""),"HTML/CSS")</f>
        <v>HTML/CSS</v>
      </c>
      <c r="D1900" s="4" t="str">
        <f>IFERROR(__xludf.DUMMYFUNCTION("""COMPUTED_VALUE"""),"JavaScript")</f>
        <v>JavaScript</v>
      </c>
      <c r="E1900" s="4" t="str">
        <f>IFERROR(__xludf.DUMMYFUNCTION("""COMPUTED_VALUE"""),"TypeScript")</f>
        <v>TypeScript</v>
      </c>
    </row>
    <row r="1901">
      <c r="A1901" s="3">
        <v>1900.0</v>
      </c>
      <c r="B1901" s="4" t="str">
        <f>IFERROR(__xludf.DUMMYFUNCTION("SPLIT(IMPORTRANGE!B1901:B11900,"";"",0,1)"),"Dart")</f>
        <v>Dart</v>
      </c>
      <c r="C1901" s="4" t="str">
        <f>IFERROR(__xludf.DUMMYFUNCTION("""COMPUTED_VALUE"""),"Java")</f>
        <v>Java</v>
      </c>
      <c r="D1901" s="4" t="str">
        <f>IFERROR(__xludf.DUMMYFUNCTION("""COMPUTED_VALUE"""),"JavaScript")</f>
        <v>JavaScript</v>
      </c>
      <c r="E1901" s="4" t="str">
        <f>IFERROR(__xludf.DUMMYFUNCTION("""COMPUTED_VALUE"""),"Kotlin")</f>
        <v>Kotlin</v>
      </c>
    </row>
    <row r="1902">
      <c r="A1902" s="3">
        <v>1901.0</v>
      </c>
      <c r="B1902" s="4" t="str">
        <f>IFERROR(__xludf.DUMMYFUNCTION("SPLIT(IMPORTRANGE!B1902:B11901,"";"",0,1)"),"Assembly")</f>
        <v>Assembly</v>
      </c>
      <c r="C1902" s="4" t="str">
        <f>IFERROR(__xludf.DUMMYFUNCTION("""COMPUTED_VALUE"""),"Bash/Shell/PowerShell")</f>
        <v>Bash/Shell/PowerShell</v>
      </c>
      <c r="D1902" s="4" t="str">
        <f>IFERROR(__xludf.DUMMYFUNCTION("""COMPUTED_VALUE"""),"C")</f>
        <v>C</v>
      </c>
      <c r="E1902" s="4" t="str">
        <f>IFERROR(__xludf.DUMMYFUNCTION("""COMPUTED_VALUE"""),"C++")</f>
        <v>C++</v>
      </c>
      <c r="F1902" s="4" t="str">
        <f>IFERROR(__xludf.DUMMYFUNCTION("""COMPUTED_VALUE"""),"C#")</f>
        <v>C#</v>
      </c>
      <c r="G1902" s="4" t="str">
        <f>IFERROR(__xludf.DUMMYFUNCTION("""COMPUTED_VALUE"""),"Clojure")</f>
        <v>Clojure</v>
      </c>
      <c r="H1902" s="4" t="str">
        <f>IFERROR(__xludf.DUMMYFUNCTION("""COMPUTED_VALUE"""),"F#")</f>
        <v>F#</v>
      </c>
      <c r="I1902" s="4" t="str">
        <f>IFERROR(__xludf.DUMMYFUNCTION("""COMPUTED_VALUE"""),"Go")</f>
        <v>Go</v>
      </c>
      <c r="J1902" s="4" t="str">
        <f>IFERROR(__xludf.DUMMYFUNCTION("""COMPUTED_VALUE"""),"HTML/CSS")</f>
        <v>HTML/CSS</v>
      </c>
      <c r="K1902" s="4" t="str">
        <f>IFERROR(__xludf.DUMMYFUNCTION("""COMPUTED_VALUE"""),"Java")</f>
        <v>Java</v>
      </c>
      <c r="L1902" s="4" t="str">
        <f>IFERROR(__xludf.DUMMYFUNCTION("""COMPUTED_VALUE"""),"JavaScript")</f>
        <v>JavaScript</v>
      </c>
      <c r="M1902" s="4" t="str">
        <f>IFERROR(__xludf.DUMMYFUNCTION("""COMPUTED_VALUE"""),"Kotlin")</f>
        <v>Kotlin</v>
      </c>
      <c r="N1902" s="4" t="str">
        <f>IFERROR(__xludf.DUMMYFUNCTION("""COMPUTED_VALUE"""),"PHP")</f>
        <v>PHP</v>
      </c>
      <c r="O1902" s="4" t="str">
        <f>IFERROR(__xludf.DUMMYFUNCTION("""COMPUTED_VALUE"""),"Python")</f>
        <v>Python</v>
      </c>
      <c r="P1902" s="4" t="str">
        <f>IFERROR(__xludf.DUMMYFUNCTION("""COMPUTED_VALUE"""),"Rust")</f>
        <v>Rust</v>
      </c>
      <c r="Q1902" s="4" t="str">
        <f>IFERROR(__xludf.DUMMYFUNCTION("""COMPUTED_VALUE"""),"Scala")</f>
        <v>Scala</v>
      </c>
      <c r="R1902" s="4" t="str">
        <f>IFERROR(__xludf.DUMMYFUNCTION("""COMPUTED_VALUE"""),"SQL")</f>
        <v>SQL</v>
      </c>
      <c r="S1902" s="4" t="str">
        <f>IFERROR(__xludf.DUMMYFUNCTION("""COMPUTED_VALUE"""),"TypeScript")</f>
        <v>TypeScript</v>
      </c>
      <c r="T1902" s="4" t="str">
        <f>IFERROR(__xludf.DUMMYFUNCTION("""COMPUTED_VALUE"""),"WebAssembly")</f>
        <v>WebAssembly</v>
      </c>
      <c r="U1902" s="4" t="str">
        <f>IFERROR(__xludf.DUMMYFUNCTION("""COMPUTED_VALUE"""),"Other(s):")</f>
        <v>Other(s):</v>
      </c>
    </row>
    <row r="1903">
      <c r="A1903" s="3">
        <v>1902.0</v>
      </c>
      <c r="B1903" s="4" t="str">
        <f>IFERROR(__xludf.DUMMYFUNCTION("SPLIT(IMPORTRANGE!B1903:B11902,"";"",0,1)"),"C#")</f>
        <v>C#</v>
      </c>
      <c r="C1903" s="4" t="str">
        <f>IFERROR(__xludf.DUMMYFUNCTION("""COMPUTED_VALUE"""),"HTML/CSS")</f>
        <v>HTML/CSS</v>
      </c>
      <c r="D1903" s="4" t="str">
        <f>IFERROR(__xludf.DUMMYFUNCTION("""COMPUTED_VALUE"""),"JavaScript")</f>
        <v>JavaScript</v>
      </c>
      <c r="E1903" s="4" t="str">
        <f>IFERROR(__xludf.DUMMYFUNCTION("""COMPUTED_VALUE"""),"Ruby")</f>
        <v>Ruby</v>
      </c>
      <c r="F1903" s="4" t="str">
        <f>IFERROR(__xludf.DUMMYFUNCTION("""COMPUTED_VALUE"""),"SQL")</f>
        <v>SQL</v>
      </c>
    </row>
    <row r="1904">
      <c r="A1904" s="3">
        <v>1903.0</v>
      </c>
      <c r="B1904" s="4" t="str">
        <f>IFERROR(__xludf.DUMMYFUNCTION("SPLIT(IMPORTRANGE!B1904:B11903,"";"",0,1)"),"Bash/Shell/PowerShell")</f>
        <v>Bash/Shell/PowerShell</v>
      </c>
      <c r="C1904" s="4" t="str">
        <f>IFERROR(__xludf.DUMMYFUNCTION("""COMPUTED_VALUE"""),"C")</f>
        <v>C</v>
      </c>
      <c r="D1904" s="4" t="str">
        <f>IFERROR(__xludf.DUMMYFUNCTION("""COMPUTED_VALUE"""),"C++")</f>
        <v>C++</v>
      </c>
      <c r="E1904" s="4" t="str">
        <f>IFERROR(__xludf.DUMMYFUNCTION("""COMPUTED_VALUE"""),"C#")</f>
        <v>C#</v>
      </c>
      <c r="F1904" s="4" t="str">
        <f>IFERROR(__xludf.DUMMYFUNCTION("""COMPUTED_VALUE"""),"HTML/CSS")</f>
        <v>HTML/CSS</v>
      </c>
      <c r="G1904" s="4" t="str">
        <f>IFERROR(__xludf.DUMMYFUNCTION("""COMPUTED_VALUE"""),"Java")</f>
        <v>Java</v>
      </c>
      <c r="H1904" s="4" t="str">
        <f>IFERROR(__xludf.DUMMYFUNCTION("""COMPUTED_VALUE"""),"JavaScript")</f>
        <v>JavaScript</v>
      </c>
      <c r="I1904" s="4" t="str">
        <f>IFERROR(__xludf.DUMMYFUNCTION("""COMPUTED_VALUE"""),"Python")</f>
        <v>Python</v>
      </c>
      <c r="J1904" s="4" t="str">
        <f>IFERROR(__xludf.DUMMYFUNCTION("""COMPUTED_VALUE"""),"SQL")</f>
        <v>SQL</v>
      </c>
    </row>
    <row r="1905">
      <c r="A1905" s="3">
        <v>1904.0</v>
      </c>
      <c r="B1905" s="4" t="str">
        <f>IFERROR(__xludf.DUMMYFUNCTION("SPLIT(IMPORTRANGE!B1905:B11904,"";"",0,1)"),"C")</f>
        <v>C</v>
      </c>
      <c r="C1905" s="4" t="str">
        <f>IFERROR(__xludf.DUMMYFUNCTION("""COMPUTED_VALUE"""),"C++")</f>
        <v>C++</v>
      </c>
      <c r="D1905" s="4" t="str">
        <f>IFERROR(__xludf.DUMMYFUNCTION("""COMPUTED_VALUE"""),"HTML/CSS")</f>
        <v>HTML/CSS</v>
      </c>
      <c r="E1905" s="4" t="str">
        <f>IFERROR(__xludf.DUMMYFUNCTION("""COMPUTED_VALUE"""),"Java")</f>
        <v>Java</v>
      </c>
      <c r="F1905" s="4" t="str">
        <f>IFERROR(__xludf.DUMMYFUNCTION("""COMPUTED_VALUE"""),"JavaScript")</f>
        <v>JavaScript</v>
      </c>
      <c r="G1905" s="4" t="str">
        <f>IFERROR(__xludf.DUMMYFUNCTION("""COMPUTED_VALUE"""),"Python")</f>
        <v>Python</v>
      </c>
      <c r="H1905" s="4" t="str">
        <f>IFERROR(__xludf.DUMMYFUNCTION("""COMPUTED_VALUE"""),"SQL")</f>
        <v>SQL</v>
      </c>
    </row>
    <row r="1906">
      <c r="A1906" s="3">
        <v>1905.0</v>
      </c>
      <c r="B1906" s="4" t="str">
        <f>IFERROR(__xludf.DUMMYFUNCTION("SPLIT(IMPORTRANGE!B1906:B11905,"";"",0,1)"),"C#")</f>
        <v>C#</v>
      </c>
      <c r="C1906" s="4" t="str">
        <f>IFERROR(__xludf.DUMMYFUNCTION("""COMPUTED_VALUE"""),"F#")</f>
        <v>F#</v>
      </c>
      <c r="D1906" s="4" t="str">
        <f>IFERROR(__xludf.DUMMYFUNCTION("""COMPUTED_VALUE"""),"HTML/CSS")</f>
        <v>HTML/CSS</v>
      </c>
      <c r="E1906" s="4" t="str">
        <f>IFERROR(__xludf.DUMMYFUNCTION("""COMPUTED_VALUE"""),"SQL")</f>
        <v>SQL</v>
      </c>
      <c r="F1906" s="4" t="str">
        <f>IFERROR(__xludf.DUMMYFUNCTION("""COMPUTED_VALUE"""),"Other(s):")</f>
        <v>Other(s):</v>
      </c>
    </row>
    <row r="1907">
      <c r="A1907" s="3">
        <v>1906.0</v>
      </c>
      <c r="B1907" s="4" t="str">
        <f>IFERROR(__xludf.DUMMYFUNCTION("SPLIT(IMPORTRANGE!B1907:B11906,"";"",0,1)"),"C#")</f>
        <v>C#</v>
      </c>
      <c r="C1907" s="4" t="str">
        <f>IFERROR(__xludf.DUMMYFUNCTION("""COMPUTED_VALUE"""),"Python")</f>
        <v>Python</v>
      </c>
    </row>
    <row r="1908">
      <c r="A1908" s="3">
        <v>1907.0</v>
      </c>
      <c r="B1908" s="4" t="str">
        <f>IFERROR(__xludf.DUMMYFUNCTION("SPLIT(IMPORTRANGE!B1908:B11907,"";"",0,1)"),"Java")</f>
        <v>Java</v>
      </c>
      <c r="C1908" s="4" t="str">
        <f>IFERROR(__xludf.DUMMYFUNCTION("""COMPUTED_VALUE"""),"Kotlin")</f>
        <v>Kotlin</v>
      </c>
    </row>
    <row r="1909">
      <c r="A1909" s="3">
        <v>1908.0</v>
      </c>
      <c r="B1909" s="4" t="str">
        <f>IFERROR(__xludf.DUMMYFUNCTION("SPLIT(IMPORTRANGE!B1909:B11908,"";"",0,1)"),"C#")</f>
        <v>C#</v>
      </c>
      <c r="C1909" s="4" t="str">
        <f>IFERROR(__xludf.DUMMYFUNCTION("""COMPUTED_VALUE"""),"HTML/CSS")</f>
        <v>HTML/CSS</v>
      </c>
      <c r="D1909" s="4" t="str">
        <f>IFERROR(__xludf.DUMMYFUNCTION("""COMPUTED_VALUE"""),"JavaScript")</f>
        <v>JavaScript</v>
      </c>
      <c r="E1909" s="4" t="str">
        <f>IFERROR(__xludf.DUMMYFUNCTION("""COMPUTED_VALUE"""),"TypeScript")</f>
        <v>TypeScript</v>
      </c>
    </row>
    <row r="1910">
      <c r="A1910" s="3">
        <v>1909.0</v>
      </c>
      <c r="B1910" s="4" t="str">
        <f>IFERROR(__xludf.DUMMYFUNCTION("SPLIT(IMPORTRANGE!B1910:B11909,"";"",0,1)"),"Bash/Shell/PowerShell")</f>
        <v>Bash/Shell/PowerShell</v>
      </c>
      <c r="C1910" s="4" t="str">
        <f>IFERROR(__xludf.DUMMYFUNCTION("""COMPUTED_VALUE"""),"C#")</f>
        <v>C#</v>
      </c>
      <c r="D1910" s="4" t="str">
        <f>IFERROR(__xludf.DUMMYFUNCTION("""COMPUTED_VALUE"""),"HTML/CSS")</f>
        <v>HTML/CSS</v>
      </c>
      <c r="E1910" s="4" t="str">
        <f>IFERROR(__xludf.DUMMYFUNCTION("""COMPUTED_VALUE"""),"JavaScript")</f>
        <v>JavaScript</v>
      </c>
      <c r="F1910" s="4" t="str">
        <f>IFERROR(__xludf.DUMMYFUNCTION("""COMPUTED_VALUE"""),"Python")</f>
        <v>Python</v>
      </c>
      <c r="G1910" s="4" t="str">
        <f>IFERROR(__xludf.DUMMYFUNCTION("""COMPUTED_VALUE"""),"R")</f>
        <v>R</v>
      </c>
      <c r="H1910" s="4" t="str">
        <f>IFERROR(__xludf.DUMMYFUNCTION("""COMPUTED_VALUE"""),"SQL")</f>
        <v>SQL</v>
      </c>
      <c r="I1910" s="4" t="str">
        <f>IFERROR(__xludf.DUMMYFUNCTION("""COMPUTED_VALUE"""),"VBA")</f>
        <v>VBA</v>
      </c>
    </row>
    <row r="1911">
      <c r="A1911" s="3">
        <v>1910.0</v>
      </c>
      <c r="B1911" s="4" t="str">
        <f>IFERROR(__xludf.DUMMYFUNCTION("SPLIT(IMPORTRANGE!B1911:B11910,"";"",0,1)"),"C")</f>
        <v>C</v>
      </c>
      <c r="C1911" s="4" t="str">
        <f>IFERROR(__xludf.DUMMYFUNCTION("""COMPUTED_VALUE"""),"C++")</f>
        <v>C++</v>
      </c>
      <c r="D1911" s="4" t="str">
        <f>IFERROR(__xludf.DUMMYFUNCTION("""COMPUTED_VALUE"""),"Java")</f>
        <v>Java</v>
      </c>
      <c r="E1911" s="4" t="str">
        <f>IFERROR(__xludf.DUMMYFUNCTION("""COMPUTED_VALUE"""),"Python")</f>
        <v>Python</v>
      </c>
      <c r="F1911" s="4" t="str">
        <f>IFERROR(__xludf.DUMMYFUNCTION("""COMPUTED_VALUE"""),"SQL")</f>
        <v>SQL</v>
      </c>
      <c r="G1911" s="4" t="str">
        <f>IFERROR(__xludf.DUMMYFUNCTION("""COMPUTED_VALUE"""),"Swift")</f>
        <v>Swift</v>
      </c>
      <c r="H1911" s="4" t="str">
        <f>IFERROR(__xludf.DUMMYFUNCTION("""COMPUTED_VALUE"""),"VBA")</f>
        <v>VBA</v>
      </c>
    </row>
    <row r="1912">
      <c r="A1912" s="3">
        <v>1911.0</v>
      </c>
      <c r="B1912" s="4" t="str">
        <f>IFERROR(__xludf.DUMMYFUNCTION("SPLIT(IMPORTRANGE!B1912:B11911,"";"",0,1)"),"Bash/Shell/PowerShell")</f>
        <v>Bash/Shell/PowerShell</v>
      </c>
      <c r="C1912" s="4" t="str">
        <f>IFERROR(__xludf.DUMMYFUNCTION("""COMPUTED_VALUE"""),"HTML/CSS")</f>
        <v>HTML/CSS</v>
      </c>
      <c r="D1912" s="4" t="str">
        <f>IFERROR(__xludf.DUMMYFUNCTION("""COMPUTED_VALUE"""),"Java")</f>
        <v>Java</v>
      </c>
      <c r="E1912" s="4" t="str">
        <f>IFERROR(__xludf.DUMMYFUNCTION("""COMPUTED_VALUE"""),"JavaScript")</f>
        <v>JavaScript</v>
      </c>
      <c r="F1912" s="4" t="str">
        <f>IFERROR(__xludf.DUMMYFUNCTION("""COMPUTED_VALUE"""),"PHP")</f>
        <v>PHP</v>
      </c>
      <c r="G1912" s="4" t="str">
        <f>IFERROR(__xludf.DUMMYFUNCTION("""COMPUTED_VALUE"""),"Ruby")</f>
        <v>Ruby</v>
      </c>
      <c r="H1912" s="4" t="str">
        <f>IFERROR(__xludf.DUMMYFUNCTION("""COMPUTED_VALUE"""),"SQL")</f>
        <v>SQL</v>
      </c>
      <c r="I1912" s="4" t="str">
        <f>IFERROR(__xludf.DUMMYFUNCTION("""COMPUTED_VALUE"""),"TypeScript")</f>
        <v>TypeScript</v>
      </c>
    </row>
    <row r="1913">
      <c r="A1913" s="3">
        <v>1912.0</v>
      </c>
      <c r="B1913" s="4" t="str">
        <f>IFERROR(__xludf.DUMMYFUNCTION("SPLIT(IMPORTRANGE!B1913:B11912,"";"",0,1)"),"Objective-C")</f>
        <v>Objective-C</v>
      </c>
      <c r="C1913" s="4" t="str">
        <f>IFERROR(__xludf.DUMMYFUNCTION("""COMPUTED_VALUE"""),"Swift")</f>
        <v>Swift</v>
      </c>
    </row>
    <row r="1914">
      <c r="A1914" s="3">
        <v>1913.0</v>
      </c>
      <c r="B1914" s="4" t="str">
        <f>IFERROR(__xludf.DUMMYFUNCTION("SPLIT(IMPORTRANGE!B1914:B11913,"";"",0,1)"),"C")</f>
        <v>C</v>
      </c>
      <c r="C1914" s="4" t="str">
        <f>IFERROR(__xludf.DUMMYFUNCTION("""COMPUTED_VALUE"""),"C++")</f>
        <v>C++</v>
      </c>
      <c r="D1914" s="4" t="str">
        <f>IFERROR(__xludf.DUMMYFUNCTION("""COMPUTED_VALUE"""),"C#")</f>
        <v>C#</v>
      </c>
      <c r="E1914" s="4" t="str">
        <f>IFERROR(__xludf.DUMMYFUNCTION("""COMPUTED_VALUE"""),"HTML/CSS")</f>
        <v>HTML/CSS</v>
      </c>
      <c r="F1914" s="4" t="str">
        <f>IFERROR(__xludf.DUMMYFUNCTION("""COMPUTED_VALUE"""),"Java")</f>
        <v>Java</v>
      </c>
      <c r="G1914" s="4" t="str">
        <f>IFERROR(__xludf.DUMMYFUNCTION("""COMPUTED_VALUE"""),"JavaScript")</f>
        <v>JavaScript</v>
      </c>
      <c r="H1914" s="4" t="str">
        <f>IFERROR(__xludf.DUMMYFUNCTION("""COMPUTED_VALUE"""),"PHP")</f>
        <v>PHP</v>
      </c>
      <c r="I1914" s="4" t="str">
        <f>IFERROR(__xludf.DUMMYFUNCTION("""COMPUTED_VALUE"""),"SQL")</f>
        <v>SQL</v>
      </c>
    </row>
    <row r="1915">
      <c r="A1915" s="3">
        <v>1914.0</v>
      </c>
      <c r="B1915" s="4" t="str">
        <f>IFERROR(__xludf.DUMMYFUNCTION("SPLIT(IMPORTRANGE!B1915:B11914,"";"",0,1)"),"C#")</f>
        <v>C#</v>
      </c>
      <c r="C1915" s="4" t="str">
        <f>IFERROR(__xludf.DUMMYFUNCTION("""COMPUTED_VALUE"""),"Java")</f>
        <v>Java</v>
      </c>
      <c r="D1915" s="4" t="str">
        <f>IFERROR(__xludf.DUMMYFUNCTION("""COMPUTED_VALUE"""),"JavaScript")</f>
        <v>JavaScript</v>
      </c>
      <c r="E1915" s="4" t="str">
        <f>IFERROR(__xludf.DUMMYFUNCTION("""COMPUTED_VALUE"""),"Kotlin")</f>
        <v>Kotlin</v>
      </c>
    </row>
    <row r="1916">
      <c r="A1916" s="3">
        <v>1915.0</v>
      </c>
      <c r="B1916" s="4" t="str">
        <f>IFERROR(__xludf.DUMMYFUNCTION("SPLIT(IMPORTRANGE!B1916:B11915,"";"",0,1)"),"Bash/Shell/PowerShell")</f>
        <v>Bash/Shell/PowerShell</v>
      </c>
      <c r="C1916" s="4" t="str">
        <f>IFERROR(__xludf.DUMMYFUNCTION("""COMPUTED_VALUE"""),"Clojure")</f>
        <v>Clojure</v>
      </c>
      <c r="D1916" s="4" t="str">
        <f>IFERROR(__xludf.DUMMYFUNCTION("""COMPUTED_VALUE"""),"Go")</f>
        <v>Go</v>
      </c>
      <c r="E1916" s="4" t="str">
        <f>IFERROR(__xludf.DUMMYFUNCTION("""COMPUTED_VALUE"""),"HTML/CSS")</f>
        <v>HTML/CSS</v>
      </c>
      <c r="F1916" s="4" t="str">
        <f>IFERROR(__xludf.DUMMYFUNCTION("""COMPUTED_VALUE"""),"SQL")</f>
        <v>SQL</v>
      </c>
    </row>
    <row r="1917">
      <c r="A1917" s="3">
        <v>1916.0</v>
      </c>
      <c r="B1917" s="4" t="str">
        <f>IFERROR(__xludf.DUMMYFUNCTION("SPLIT(IMPORTRANGE!B1917:B11916,"";"",0,1)"),"Assembly")</f>
        <v>Assembly</v>
      </c>
    </row>
    <row r="1918">
      <c r="A1918" s="3">
        <v>1917.0</v>
      </c>
      <c r="B1918" s="4" t="str">
        <f>IFERROR(__xludf.DUMMYFUNCTION("SPLIT(IMPORTRANGE!B1918:B11917,"";"",0,1)"),"C#")</f>
        <v>C#</v>
      </c>
      <c r="C1918" s="4" t="str">
        <f>IFERROR(__xludf.DUMMYFUNCTION("""COMPUTED_VALUE"""),"JavaScript")</f>
        <v>JavaScript</v>
      </c>
      <c r="D1918" s="4" t="str">
        <f>IFERROR(__xludf.DUMMYFUNCTION("""COMPUTED_VALUE"""),"Python")</f>
        <v>Python</v>
      </c>
      <c r="E1918" s="4" t="str">
        <f>IFERROR(__xludf.DUMMYFUNCTION("""COMPUTED_VALUE"""),"SQL")</f>
        <v>SQL</v>
      </c>
    </row>
    <row r="1919">
      <c r="A1919" s="3">
        <v>1918.0</v>
      </c>
      <c r="B1919" s="4" t="str">
        <f>IFERROR(__xludf.DUMMYFUNCTION("SPLIT(IMPORTRANGE!B1919:B11918,"";"",0,1)"),"Assembly")</f>
        <v>Assembly</v>
      </c>
      <c r="C1919" s="4" t="str">
        <f>IFERROR(__xludf.DUMMYFUNCTION("""COMPUTED_VALUE"""),"C++")</f>
        <v>C++</v>
      </c>
      <c r="D1919" s="4" t="str">
        <f>IFERROR(__xludf.DUMMYFUNCTION("""COMPUTED_VALUE"""),"HTML/CSS")</f>
        <v>HTML/CSS</v>
      </c>
      <c r="E1919" s="4" t="str">
        <f>IFERROR(__xludf.DUMMYFUNCTION("""COMPUTED_VALUE"""),"Java")</f>
        <v>Java</v>
      </c>
      <c r="F1919" s="4" t="str">
        <f>IFERROR(__xludf.DUMMYFUNCTION("""COMPUTED_VALUE"""),"JavaScript")</f>
        <v>JavaScript</v>
      </c>
      <c r="G1919" s="4" t="str">
        <f>IFERROR(__xludf.DUMMYFUNCTION("""COMPUTED_VALUE"""),"PHP")</f>
        <v>PHP</v>
      </c>
      <c r="H1919" s="4" t="str">
        <f>IFERROR(__xludf.DUMMYFUNCTION("""COMPUTED_VALUE"""),"SQL")</f>
        <v>SQL</v>
      </c>
    </row>
    <row r="1920">
      <c r="A1920" s="3">
        <v>1919.0</v>
      </c>
      <c r="B1920" s="4" t="str">
        <f>IFERROR(__xludf.DUMMYFUNCTION("SPLIT(IMPORTRANGE!B1920:B11919,"";"",0,1)"),"C++")</f>
        <v>C++</v>
      </c>
    </row>
    <row r="1921">
      <c r="A1921" s="3">
        <v>1920.0</v>
      </c>
      <c r="B1921" s="4" t="str">
        <f>IFERROR(__xludf.DUMMYFUNCTION("SPLIT(IMPORTRANGE!B1921:B11920,"";"",0,1)"),"HTML/CSS")</f>
        <v>HTML/CSS</v>
      </c>
      <c r="C1921" s="4" t="str">
        <f>IFERROR(__xludf.DUMMYFUNCTION("""COMPUTED_VALUE"""),"Java")</f>
        <v>Java</v>
      </c>
      <c r="D1921" s="4" t="str">
        <f>IFERROR(__xludf.DUMMYFUNCTION("""COMPUTED_VALUE"""),"JavaScript")</f>
        <v>JavaScript</v>
      </c>
      <c r="E1921" s="4" t="str">
        <f>IFERROR(__xludf.DUMMYFUNCTION("""COMPUTED_VALUE"""),"TypeScript")</f>
        <v>TypeScript</v>
      </c>
    </row>
    <row r="1922">
      <c r="A1922" s="3">
        <v>1921.0</v>
      </c>
      <c r="B1922" s="4" t="str">
        <f>IFERROR(__xludf.DUMMYFUNCTION("SPLIT(IMPORTRANGE!B1922:B11921,"";"",0,1)"),"C#")</f>
        <v>C#</v>
      </c>
      <c r="C1922" s="4" t="str">
        <f>IFERROR(__xludf.DUMMYFUNCTION("""COMPUTED_VALUE"""),"HTML/CSS")</f>
        <v>HTML/CSS</v>
      </c>
      <c r="D1922" s="4" t="str">
        <f>IFERROR(__xludf.DUMMYFUNCTION("""COMPUTED_VALUE"""),"Java")</f>
        <v>Java</v>
      </c>
      <c r="E1922" s="4" t="str">
        <f>IFERROR(__xludf.DUMMYFUNCTION("""COMPUTED_VALUE"""),"JavaScript")</f>
        <v>JavaScript</v>
      </c>
      <c r="F1922" s="4" t="str">
        <f>IFERROR(__xludf.DUMMYFUNCTION("""COMPUTED_VALUE"""),"TypeScript")</f>
        <v>TypeScript</v>
      </c>
      <c r="G1922" s="4" t="str">
        <f>IFERROR(__xludf.DUMMYFUNCTION("""COMPUTED_VALUE"""),"VBA")</f>
        <v>VBA</v>
      </c>
    </row>
    <row r="1923">
      <c r="A1923" s="3">
        <v>1922.0</v>
      </c>
      <c r="B1923" s="4" t="str">
        <f>IFERROR(__xludf.DUMMYFUNCTION("SPLIT(IMPORTRANGE!B1923:B11922,"";"",0,1)"),"Python")</f>
        <v>Python</v>
      </c>
      <c r="C1923" s="4" t="str">
        <f>IFERROR(__xludf.DUMMYFUNCTION("""COMPUTED_VALUE"""),"Ruby")</f>
        <v>Ruby</v>
      </c>
    </row>
    <row r="1924">
      <c r="A1924" s="3">
        <v>1923.0</v>
      </c>
      <c r="B1924" s="4" t="str">
        <f>IFERROR(__xludf.DUMMYFUNCTION("SPLIT(IMPORTRANGE!B1924:B11923,"";"",0,1)"),"Bash/Shell/PowerShell")</f>
        <v>Bash/Shell/PowerShell</v>
      </c>
      <c r="C1924" s="4" t="str">
        <f>IFERROR(__xludf.DUMMYFUNCTION("""COMPUTED_VALUE"""),"HTML/CSS")</f>
        <v>HTML/CSS</v>
      </c>
      <c r="D1924" s="4" t="str">
        <f>IFERROR(__xludf.DUMMYFUNCTION("""COMPUTED_VALUE"""),"Java")</f>
        <v>Java</v>
      </c>
      <c r="E1924" s="4" t="str">
        <f>IFERROR(__xludf.DUMMYFUNCTION("""COMPUTED_VALUE"""),"JavaScript")</f>
        <v>JavaScript</v>
      </c>
      <c r="F1924" s="4" t="str">
        <f>IFERROR(__xludf.DUMMYFUNCTION("""COMPUTED_VALUE"""),"TypeScript")</f>
        <v>TypeScript</v>
      </c>
    </row>
    <row r="1925">
      <c r="A1925" s="3">
        <v>1924.0</v>
      </c>
      <c r="B1925" s="4" t="str">
        <f>IFERROR(__xludf.DUMMYFUNCTION("SPLIT(IMPORTRANGE!B1925:B11924,"";"",0,1)"),"Bash/Shell/PowerShell")</f>
        <v>Bash/Shell/PowerShell</v>
      </c>
      <c r="C1925" s="4" t="str">
        <f>IFERROR(__xludf.DUMMYFUNCTION("""COMPUTED_VALUE"""),"C#")</f>
        <v>C#</v>
      </c>
      <c r="D1925" s="4" t="str">
        <f>IFERROR(__xludf.DUMMYFUNCTION("""COMPUTED_VALUE"""),"HTML/CSS")</f>
        <v>HTML/CSS</v>
      </c>
      <c r="E1925" s="4" t="str">
        <f>IFERROR(__xludf.DUMMYFUNCTION("""COMPUTED_VALUE"""),"JavaScript")</f>
        <v>JavaScript</v>
      </c>
      <c r="F1925" s="4" t="str">
        <f>IFERROR(__xludf.DUMMYFUNCTION("""COMPUTED_VALUE"""),"Python")</f>
        <v>Python</v>
      </c>
      <c r="G1925" s="4" t="str">
        <f>IFERROR(__xludf.DUMMYFUNCTION("""COMPUTED_VALUE"""),"R")</f>
        <v>R</v>
      </c>
      <c r="H1925" s="4" t="str">
        <f>IFERROR(__xludf.DUMMYFUNCTION("""COMPUTED_VALUE"""),"SQL")</f>
        <v>SQL</v>
      </c>
      <c r="I1925" s="4" t="str">
        <f>IFERROR(__xludf.DUMMYFUNCTION("""COMPUTED_VALUE"""),"VBA")</f>
        <v>VBA</v>
      </c>
    </row>
    <row r="1926">
      <c r="A1926" s="3">
        <v>1925.0</v>
      </c>
      <c r="B1926" s="4" t="str">
        <f>IFERROR(__xludf.DUMMYFUNCTION("SPLIT(IMPORTRANGE!B1926:B11925,"";"",0,1)"),"HTML/CSS")</f>
        <v>HTML/CSS</v>
      </c>
      <c r="C1926" s="4" t="str">
        <f>IFERROR(__xludf.DUMMYFUNCTION("""COMPUTED_VALUE"""),"JavaScript")</f>
        <v>JavaScript</v>
      </c>
      <c r="D1926" s="4" t="str">
        <f>IFERROR(__xludf.DUMMYFUNCTION("""COMPUTED_VALUE"""),"PHP")</f>
        <v>PHP</v>
      </c>
    </row>
    <row r="1927">
      <c r="A1927" s="3">
        <v>1926.0</v>
      </c>
      <c r="B1927" s="4" t="str">
        <f>IFERROR(__xludf.DUMMYFUNCTION("SPLIT(IMPORTRANGE!B1927:B11926,"";"",0,1)"),"Python")</f>
        <v>Python</v>
      </c>
      <c r="C1927" s="4" t="str">
        <f>IFERROR(__xludf.DUMMYFUNCTION("""COMPUTED_VALUE"""),"Ruby")</f>
        <v>Ruby</v>
      </c>
      <c r="D1927" s="4" t="str">
        <f>IFERROR(__xludf.DUMMYFUNCTION("""COMPUTED_VALUE"""),"SQL")</f>
        <v>SQL</v>
      </c>
      <c r="E1927" s="4" t="str">
        <f>IFERROR(__xludf.DUMMYFUNCTION("""COMPUTED_VALUE"""),"Other(s):")</f>
        <v>Other(s):</v>
      </c>
    </row>
    <row r="1928">
      <c r="A1928" s="3">
        <v>1927.0</v>
      </c>
      <c r="B1928" s="4" t="str">
        <f>IFERROR(__xludf.DUMMYFUNCTION("SPLIT(IMPORTRANGE!B1928:B11927,"";"",0,1)"),"Bash/Shell/PowerShell")</f>
        <v>Bash/Shell/PowerShell</v>
      </c>
      <c r="C1928" s="4" t="str">
        <f>IFERROR(__xludf.DUMMYFUNCTION("""COMPUTED_VALUE"""),"Go")</f>
        <v>Go</v>
      </c>
      <c r="D1928" s="4" t="str">
        <f>IFERROR(__xludf.DUMMYFUNCTION("""COMPUTED_VALUE"""),"HTML/CSS")</f>
        <v>HTML/CSS</v>
      </c>
      <c r="E1928" s="4" t="str">
        <f>IFERROR(__xludf.DUMMYFUNCTION("""COMPUTED_VALUE"""),"Java")</f>
        <v>Java</v>
      </c>
      <c r="F1928" s="4" t="str">
        <f>IFERROR(__xludf.DUMMYFUNCTION("""COMPUTED_VALUE"""),"JavaScript")</f>
        <v>JavaScript</v>
      </c>
      <c r="G1928" s="4" t="str">
        <f>IFERROR(__xludf.DUMMYFUNCTION("""COMPUTED_VALUE"""),"Scala")</f>
        <v>Scala</v>
      </c>
      <c r="H1928" s="4" t="str">
        <f>IFERROR(__xludf.DUMMYFUNCTION("""COMPUTED_VALUE"""),"TypeScript")</f>
        <v>TypeScript</v>
      </c>
    </row>
    <row r="1929">
      <c r="A1929" s="3">
        <v>1928.0</v>
      </c>
      <c r="B1929" s="4" t="str">
        <f>IFERROR(__xludf.DUMMYFUNCTION("SPLIT(IMPORTRANGE!B1929:B11928,"";"",0,1)"),"HTML/CSS")</f>
        <v>HTML/CSS</v>
      </c>
      <c r="C1929" s="4" t="str">
        <f>IFERROR(__xludf.DUMMYFUNCTION("""COMPUTED_VALUE"""),"JavaScript")</f>
        <v>JavaScript</v>
      </c>
    </row>
    <row r="1930">
      <c r="A1930" s="3">
        <v>1929.0</v>
      </c>
      <c r="B1930" s="4" t="str">
        <f>IFERROR(__xludf.DUMMYFUNCTION("SPLIT(IMPORTRANGE!B1930:B11929,"";"",0,1)"),"Bash/Shell/PowerShell")</f>
        <v>Bash/Shell/PowerShell</v>
      </c>
      <c r="C1930" s="4" t="str">
        <f>IFERROR(__xludf.DUMMYFUNCTION("""COMPUTED_VALUE"""),"HTML/CSS")</f>
        <v>HTML/CSS</v>
      </c>
      <c r="D1930" s="4" t="str">
        <f>IFERROR(__xludf.DUMMYFUNCTION("""COMPUTED_VALUE"""),"JavaScript")</f>
        <v>JavaScript</v>
      </c>
      <c r="E1930" s="4" t="str">
        <f>IFERROR(__xludf.DUMMYFUNCTION("""COMPUTED_VALUE"""),"Python")</f>
        <v>Python</v>
      </c>
      <c r="F1930" s="4" t="str">
        <f>IFERROR(__xludf.DUMMYFUNCTION("""COMPUTED_VALUE"""),"SQL")</f>
        <v>SQL</v>
      </c>
      <c r="G1930" s="4" t="str">
        <f>IFERROR(__xludf.DUMMYFUNCTION("""COMPUTED_VALUE"""),"Other(s):")</f>
        <v>Other(s):</v>
      </c>
    </row>
    <row r="1931">
      <c r="A1931" s="3">
        <v>1930.0</v>
      </c>
      <c r="B1931" s="4" t="str">
        <f>IFERROR(__xludf.DUMMYFUNCTION("SPLIT(IMPORTRANGE!B1931:B11930,"";"",0,1)"),"C#")</f>
        <v>C#</v>
      </c>
      <c r="C1931" s="4" t="str">
        <f>IFERROR(__xludf.DUMMYFUNCTION("""COMPUTED_VALUE"""),"HTML/CSS")</f>
        <v>HTML/CSS</v>
      </c>
      <c r="D1931" s="4" t="str">
        <f>IFERROR(__xludf.DUMMYFUNCTION("""COMPUTED_VALUE"""),"Java")</f>
        <v>Java</v>
      </c>
      <c r="E1931" s="4" t="str">
        <f>IFERROR(__xludf.DUMMYFUNCTION("""COMPUTED_VALUE"""),"JavaScript")</f>
        <v>JavaScript</v>
      </c>
      <c r="F1931" s="4" t="str">
        <f>IFERROR(__xludf.DUMMYFUNCTION("""COMPUTED_VALUE"""),"Objective-C")</f>
        <v>Objective-C</v>
      </c>
      <c r="G1931" s="4" t="str">
        <f>IFERROR(__xludf.DUMMYFUNCTION("""COMPUTED_VALUE"""),"Scala")</f>
        <v>Scala</v>
      </c>
      <c r="H1931" s="4" t="str">
        <f>IFERROR(__xludf.DUMMYFUNCTION("""COMPUTED_VALUE"""),"SQL")</f>
        <v>SQL</v>
      </c>
      <c r="I1931" s="4" t="str">
        <f>IFERROR(__xludf.DUMMYFUNCTION("""COMPUTED_VALUE"""),"TypeScript")</f>
        <v>TypeScript</v>
      </c>
    </row>
    <row r="1932">
      <c r="A1932" s="3">
        <v>1931.0</v>
      </c>
      <c r="B1932" s="4" t="str">
        <f>IFERROR(__xludf.DUMMYFUNCTION("SPLIT(IMPORTRANGE!B1932:B11931,"";"",0,1)"),"Bash/Shell/PowerShell")</f>
        <v>Bash/Shell/PowerShell</v>
      </c>
      <c r="C1932" s="4" t="str">
        <f>IFERROR(__xludf.DUMMYFUNCTION("""COMPUTED_VALUE"""),"HTML/CSS")</f>
        <v>HTML/CSS</v>
      </c>
      <c r="D1932" s="4" t="str">
        <f>IFERROR(__xludf.DUMMYFUNCTION("""COMPUTED_VALUE"""),"JavaScript")</f>
        <v>JavaScript</v>
      </c>
      <c r="E1932" s="4" t="str">
        <f>IFERROR(__xludf.DUMMYFUNCTION("""COMPUTED_VALUE"""),"Python")</f>
        <v>Python</v>
      </c>
      <c r="F1932" s="4" t="str">
        <f>IFERROR(__xludf.DUMMYFUNCTION("""COMPUTED_VALUE"""),"SQL")</f>
        <v>SQL</v>
      </c>
    </row>
    <row r="1933">
      <c r="A1933" s="3">
        <v>1932.0</v>
      </c>
      <c r="B1933" s="4" t="str">
        <f>IFERROR(__xludf.DUMMYFUNCTION("SPLIT(IMPORTRANGE!B1933:B11932,"";"",0,1)"),"Assembly")</f>
        <v>Assembly</v>
      </c>
      <c r="C1933" s="4" t="str">
        <f>IFERROR(__xludf.DUMMYFUNCTION("""COMPUTED_VALUE"""),"Bash/Shell/PowerShell")</f>
        <v>Bash/Shell/PowerShell</v>
      </c>
      <c r="D1933" s="4" t="str">
        <f>IFERROR(__xludf.DUMMYFUNCTION("""COMPUTED_VALUE"""),"C++")</f>
        <v>C++</v>
      </c>
      <c r="E1933" s="4" t="str">
        <f>IFERROR(__xludf.DUMMYFUNCTION("""COMPUTED_VALUE"""),"C#")</f>
        <v>C#</v>
      </c>
      <c r="F1933" s="4" t="str">
        <f>IFERROR(__xludf.DUMMYFUNCTION("""COMPUTED_VALUE"""),"JavaScript")</f>
        <v>JavaScript</v>
      </c>
      <c r="G1933" s="4" t="str">
        <f>IFERROR(__xludf.DUMMYFUNCTION("""COMPUTED_VALUE"""),"Python")</f>
        <v>Python</v>
      </c>
    </row>
    <row r="1934">
      <c r="A1934" s="3">
        <v>1933.0</v>
      </c>
      <c r="B1934" s="4" t="str">
        <f>IFERROR(__xludf.DUMMYFUNCTION("SPLIT(IMPORTRANGE!B1934:B11933,"";"",0,1)"),"C#")</f>
        <v>C#</v>
      </c>
      <c r="C1934" s="4" t="str">
        <f>IFERROR(__xludf.DUMMYFUNCTION("""COMPUTED_VALUE"""),"HTML/CSS")</f>
        <v>HTML/CSS</v>
      </c>
      <c r="D1934" s="4" t="str">
        <f>IFERROR(__xludf.DUMMYFUNCTION("""COMPUTED_VALUE"""),"Java")</f>
        <v>Java</v>
      </c>
      <c r="E1934" s="4" t="str">
        <f>IFERROR(__xludf.DUMMYFUNCTION("""COMPUTED_VALUE"""),"JavaScript")</f>
        <v>JavaScript</v>
      </c>
      <c r="F1934" s="4" t="str">
        <f>IFERROR(__xludf.DUMMYFUNCTION("""COMPUTED_VALUE"""),"TypeScript")</f>
        <v>TypeScript</v>
      </c>
    </row>
    <row r="1935">
      <c r="A1935" s="3">
        <v>1934.0</v>
      </c>
      <c r="B1935" s="4" t="str">
        <f>IFERROR(__xludf.DUMMYFUNCTION("SPLIT(IMPORTRANGE!B1935:B11934,"";"",0,1)"),"Bash/Shell/PowerShell")</f>
        <v>Bash/Shell/PowerShell</v>
      </c>
      <c r="C1935" s="4" t="str">
        <f>IFERROR(__xludf.DUMMYFUNCTION("""COMPUTED_VALUE"""),"HTML/CSS")</f>
        <v>HTML/CSS</v>
      </c>
      <c r="D1935" s="4" t="str">
        <f>IFERROR(__xludf.DUMMYFUNCTION("""COMPUTED_VALUE"""),"JavaScript")</f>
        <v>JavaScript</v>
      </c>
      <c r="E1935" s="4" t="str">
        <f>IFERROR(__xludf.DUMMYFUNCTION("""COMPUTED_VALUE"""),"Python")</f>
        <v>Python</v>
      </c>
      <c r="F1935" s="4" t="str">
        <f>IFERROR(__xludf.DUMMYFUNCTION("""COMPUTED_VALUE"""),"SQL")</f>
        <v>SQL</v>
      </c>
    </row>
    <row r="1936">
      <c r="A1936" s="3">
        <v>1935.0</v>
      </c>
      <c r="B1936" s="4" t="str">
        <f>IFERROR(__xludf.DUMMYFUNCTION("SPLIT(IMPORTRANGE!B1936:B11935,"";"",0,1)"),"C++")</f>
        <v>C++</v>
      </c>
      <c r="C1936" s="4" t="str">
        <f>IFERROR(__xludf.DUMMYFUNCTION("""COMPUTED_VALUE"""),"HTML/CSS")</f>
        <v>HTML/CSS</v>
      </c>
      <c r="D1936" s="4" t="str">
        <f>IFERROR(__xludf.DUMMYFUNCTION("""COMPUTED_VALUE"""),"Python")</f>
        <v>Python</v>
      </c>
    </row>
    <row r="1937">
      <c r="A1937" s="3">
        <v>1936.0</v>
      </c>
      <c r="B1937" s="4" t="str">
        <f>IFERROR(__xludf.DUMMYFUNCTION("SPLIT(IMPORTRANGE!B1937:B11936,"";"",0,1)"),"Bash/Shell/PowerShell")</f>
        <v>Bash/Shell/PowerShell</v>
      </c>
      <c r="C1937" s="4" t="str">
        <f>IFERROR(__xludf.DUMMYFUNCTION("""COMPUTED_VALUE"""),"C")</f>
        <v>C</v>
      </c>
      <c r="D1937" s="4" t="str">
        <f>IFERROR(__xludf.DUMMYFUNCTION("""COMPUTED_VALUE"""),"C++")</f>
        <v>C++</v>
      </c>
      <c r="E1937" s="4" t="str">
        <f>IFERROR(__xludf.DUMMYFUNCTION("""COMPUTED_VALUE"""),"C#")</f>
        <v>C#</v>
      </c>
      <c r="F1937" s="4" t="str">
        <f>IFERROR(__xludf.DUMMYFUNCTION("""COMPUTED_VALUE"""),"HTML/CSS")</f>
        <v>HTML/CSS</v>
      </c>
      <c r="G1937" s="4" t="str">
        <f>IFERROR(__xludf.DUMMYFUNCTION("""COMPUTED_VALUE"""),"Java")</f>
        <v>Java</v>
      </c>
      <c r="H1937" s="4" t="str">
        <f>IFERROR(__xludf.DUMMYFUNCTION("""COMPUTED_VALUE"""),"JavaScript")</f>
        <v>JavaScript</v>
      </c>
      <c r="I1937" s="4" t="str">
        <f>IFERROR(__xludf.DUMMYFUNCTION("""COMPUTED_VALUE"""),"PHP")</f>
        <v>PHP</v>
      </c>
      <c r="J1937" s="4" t="str">
        <f>IFERROR(__xludf.DUMMYFUNCTION("""COMPUTED_VALUE"""),"SQL")</f>
        <v>SQL</v>
      </c>
    </row>
    <row r="1938">
      <c r="A1938" s="3">
        <v>1937.0</v>
      </c>
      <c r="B1938" s="4" t="str">
        <f>IFERROR(__xludf.DUMMYFUNCTION("SPLIT(IMPORTRANGE!B1938:B11937,"";"",0,1)"),"Bash/Shell/PowerShell")</f>
        <v>Bash/Shell/PowerShell</v>
      </c>
      <c r="C1938" s="4" t="str">
        <f>IFERROR(__xludf.DUMMYFUNCTION("""COMPUTED_VALUE"""),"HTML/CSS")</f>
        <v>HTML/CSS</v>
      </c>
      <c r="D1938" s="4" t="str">
        <f>IFERROR(__xludf.DUMMYFUNCTION("""COMPUTED_VALUE"""),"Java")</f>
        <v>Java</v>
      </c>
      <c r="E1938" s="4" t="str">
        <f>IFERROR(__xludf.DUMMYFUNCTION("""COMPUTED_VALUE"""),"PHP")</f>
        <v>PHP</v>
      </c>
      <c r="F1938" s="4" t="str">
        <f>IFERROR(__xludf.DUMMYFUNCTION("""COMPUTED_VALUE"""),"Python")</f>
        <v>Python</v>
      </c>
      <c r="G1938" s="4" t="str">
        <f>IFERROR(__xludf.DUMMYFUNCTION("""COMPUTED_VALUE"""),"R")</f>
        <v>R</v>
      </c>
      <c r="H1938" s="4" t="str">
        <f>IFERROR(__xludf.DUMMYFUNCTION("""COMPUTED_VALUE"""),"SQL")</f>
        <v>SQL</v>
      </c>
    </row>
    <row r="1939">
      <c r="A1939" s="3">
        <v>1938.0</v>
      </c>
      <c r="B1939" s="4" t="str">
        <f>IFERROR(__xludf.DUMMYFUNCTION("SPLIT(IMPORTRANGE!B1939:B11938,"";"",0,1)"),"Bash/Shell/PowerShell")</f>
        <v>Bash/Shell/PowerShell</v>
      </c>
      <c r="C1939" s="4" t="str">
        <f>IFERROR(__xludf.DUMMYFUNCTION("""COMPUTED_VALUE"""),"C#")</f>
        <v>C#</v>
      </c>
      <c r="D1939" s="4" t="str">
        <f>IFERROR(__xludf.DUMMYFUNCTION("""COMPUTED_VALUE"""),"HTML/CSS")</f>
        <v>HTML/CSS</v>
      </c>
      <c r="E1939" s="4" t="str">
        <f>IFERROR(__xludf.DUMMYFUNCTION("""COMPUTED_VALUE"""),"Java")</f>
        <v>Java</v>
      </c>
      <c r="F1939" s="4" t="str">
        <f>IFERROR(__xludf.DUMMYFUNCTION("""COMPUTED_VALUE"""),"JavaScript")</f>
        <v>JavaScript</v>
      </c>
      <c r="G1939" s="4" t="str">
        <f>IFERROR(__xludf.DUMMYFUNCTION("""COMPUTED_VALUE"""),"SQL")</f>
        <v>SQL</v>
      </c>
    </row>
    <row r="1940">
      <c r="A1940" s="3">
        <v>1939.0</v>
      </c>
      <c r="B1940" s="4" t="str">
        <f>IFERROR(__xludf.DUMMYFUNCTION("SPLIT(IMPORTRANGE!B1940:B11939,"";"",0,1)"),"C#")</f>
        <v>C#</v>
      </c>
      <c r="C1940" s="4" t="str">
        <f>IFERROR(__xludf.DUMMYFUNCTION("""COMPUTED_VALUE"""),"SQL")</f>
        <v>SQL</v>
      </c>
      <c r="D1940" s="4" t="str">
        <f>IFERROR(__xludf.DUMMYFUNCTION("""COMPUTED_VALUE"""),"Other(s):")</f>
        <v>Other(s):</v>
      </c>
    </row>
    <row r="1941">
      <c r="A1941" s="3">
        <v>1940.0</v>
      </c>
      <c r="B1941" s="4" t="str">
        <f>IFERROR(__xludf.DUMMYFUNCTION("SPLIT(IMPORTRANGE!B1941:B11940,"";"",0,1)"),"C#")</f>
        <v>C#</v>
      </c>
      <c r="C1941" s="4" t="str">
        <f>IFERROR(__xludf.DUMMYFUNCTION("""COMPUTED_VALUE"""),"Java")</f>
        <v>Java</v>
      </c>
      <c r="D1941" s="4" t="str">
        <f>IFERROR(__xludf.DUMMYFUNCTION("""COMPUTED_VALUE"""),"Objective-C")</f>
        <v>Objective-C</v>
      </c>
      <c r="E1941" s="4" t="str">
        <f>IFERROR(__xludf.DUMMYFUNCTION("""COMPUTED_VALUE"""),"VBA")</f>
        <v>VBA</v>
      </c>
    </row>
    <row r="1942">
      <c r="A1942" s="3">
        <v>1941.0</v>
      </c>
      <c r="B1942" s="4" t="str">
        <f>IFERROR(__xludf.DUMMYFUNCTION("SPLIT(IMPORTRANGE!B1942:B11941,"";"",0,1)"),"Bash/Shell/PowerShell")</f>
        <v>Bash/Shell/PowerShell</v>
      </c>
      <c r="C1942" s="4" t="str">
        <f>IFERROR(__xludf.DUMMYFUNCTION("""COMPUTED_VALUE"""),"C#")</f>
        <v>C#</v>
      </c>
      <c r="D1942" s="4" t="str">
        <f>IFERROR(__xludf.DUMMYFUNCTION("""COMPUTED_VALUE"""),"HTML/CSS")</f>
        <v>HTML/CSS</v>
      </c>
      <c r="E1942" s="4" t="str">
        <f>IFERROR(__xludf.DUMMYFUNCTION("""COMPUTED_VALUE"""),"JavaScript")</f>
        <v>JavaScript</v>
      </c>
      <c r="F1942" s="4" t="str">
        <f>IFERROR(__xludf.DUMMYFUNCTION("""COMPUTED_VALUE"""),"PHP")</f>
        <v>PHP</v>
      </c>
      <c r="G1942" s="4" t="str">
        <f>IFERROR(__xludf.DUMMYFUNCTION("""COMPUTED_VALUE"""),"Python")</f>
        <v>Python</v>
      </c>
      <c r="H1942" s="4" t="str">
        <f>IFERROR(__xludf.DUMMYFUNCTION("""COMPUTED_VALUE"""),"SQL")</f>
        <v>SQL</v>
      </c>
      <c r="I1942" s="4" t="str">
        <f>IFERROR(__xludf.DUMMYFUNCTION("""COMPUTED_VALUE"""),"VBA")</f>
        <v>VBA</v>
      </c>
    </row>
    <row r="1943">
      <c r="A1943" s="3">
        <v>1942.0</v>
      </c>
      <c r="B1943" s="4" t="str">
        <f>IFERROR(__xludf.DUMMYFUNCTION("SPLIT(IMPORTRANGE!B1943:B11942,"";"",0,1)"),"Assembly")</f>
        <v>Assembly</v>
      </c>
      <c r="C1943" s="4" t="str">
        <f>IFERROR(__xludf.DUMMYFUNCTION("""COMPUTED_VALUE"""),"C")</f>
        <v>C</v>
      </c>
      <c r="D1943" s="4" t="str">
        <f>IFERROR(__xludf.DUMMYFUNCTION("""COMPUTED_VALUE"""),"HTML/CSS")</f>
        <v>HTML/CSS</v>
      </c>
      <c r="E1943" s="4" t="str">
        <f>IFERROR(__xludf.DUMMYFUNCTION("""COMPUTED_VALUE"""),"Java")</f>
        <v>Java</v>
      </c>
      <c r="F1943" s="4" t="str">
        <f>IFERROR(__xludf.DUMMYFUNCTION("""COMPUTED_VALUE"""),"JavaScript")</f>
        <v>JavaScript</v>
      </c>
      <c r="G1943" s="4" t="str">
        <f>IFERROR(__xludf.DUMMYFUNCTION("""COMPUTED_VALUE"""),"PHP")</f>
        <v>PHP</v>
      </c>
      <c r="H1943" s="4" t="str">
        <f>IFERROR(__xludf.DUMMYFUNCTION("""COMPUTED_VALUE"""),"SQL")</f>
        <v>SQL</v>
      </c>
    </row>
    <row r="1944">
      <c r="A1944" s="3">
        <v>1943.0</v>
      </c>
      <c r="B1944" s="4" t="str">
        <f>IFERROR(__xludf.DUMMYFUNCTION("SPLIT(IMPORTRANGE!B1944:B11943,"";"",0,1)"),"C++")</f>
        <v>C++</v>
      </c>
      <c r="C1944" s="4" t="str">
        <f>IFERROR(__xludf.DUMMYFUNCTION("""COMPUTED_VALUE"""),"Python")</f>
        <v>Python</v>
      </c>
    </row>
    <row r="1945">
      <c r="A1945" s="3">
        <v>1944.0</v>
      </c>
      <c r="B1945" s="4" t="str">
        <f>IFERROR(__xludf.DUMMYFUNCTION("SPLIT(IMPORTRANGE!B1945:B11944,"";"",0,1)"),"Assembly")</f>
        <v>Assembly</v>
      </c>
      <c r="C1945" s="4" t="str">
        <f>IFERROR(__xludf.DUMMYFUNCTION("""COMPUTED_VALUE"""),"Bash/Shell/PowerShell")</f>
        <v>Bash/Shell/PowerShell</v>
      </c>
      <c r="D1945" s="4" t="str">
        <f>IFERROR(__xludf.DUMMYFUNCTION("""COMPUTED_VALUE"""),"C")</f>
        <v>C</v>
      </c>
      <c r="E1945" s="4" t="str">
        <f>IFERROR(__xludf.DUMMYFUNCTION("""COMPUTED_VALUE"""),"C++")</f>
        <v>C++</v>
      </c>
      <c r="F1945" s="4" t="str">
        <f>IFERROR(__xludf.DUMMYFUNCTION("""COMPUTED_VALUE"""),"C#")</f>
        <v>C#</v>
      </c>
      <c r="G1945" s="4" t="str">
        <f>IFERROR(__xludf.DUMMYFUNCTION("""COMPUTED_VALUE"""),"HTML/CSS")</f>
        <v>HTML/CSS</v>
      </c>
      <c r="H1945" s="4" t="str">
        <f>IFERROR(__xludf.DUMMYFUNCTION("""COMPUTED_VALUE"""),"Java")</f>
        <v>Java</v>
      </c>
      <c r="I1945" s="4" t="str">
        <f>IFERROR(__xludf.DUMMYFUNCTION("""COMPUTED_VALUE"""),"JavaScript")</f>
        <v>JavaScript</v>
      </c>
      <c r="J1945" s="4" t="str">
        <f>IFERROR(__xludf.DUMMYFUNCTION("""COMPUTED_VALUE"""),"PHP")</f>
        <v>PHP</v>
      </c>
      <c r="K1945" s="4" t="str">
        <f>IFERROR(__xludf.DUMMYFUNCTION("""COMPUTED_VALUE"""),"Python")</f>
        <v>Python</v>
      </c>
      <c r="L1945" s="4" t="str">
        <f>IFERROR(__xludf.DUMMYFUNCTION("""COMPUTED_VALUE"""),"SQL")</f>
        <v>SQL</v>
      </c>
    </row>
    <row r="1946">
      <c r="A1946" s="3">
        <v>1945.0</v>
      </c>
      <c r="B1946" s="4" t="str">
        <f>IFERROR(__xludf.DUMMYFUNCTION("SPLIT(IMPORTRANGE!B1946:B11945,"";"",0,1)"),"Bash/Shell/PowerShell")</f>
        <v>Bash/Shell/PowerShell</v>
      </c>
      <c r="C1946" s="4" t="str">
        <f>IFERROR(__xludf.DUMMYFUNCTION("""COMPUTED_VALUE"""),"HTML/CSS")</f>
        <v>HTML/CSS</v>
      </c>
      <c r="D1946" s="4" t="str">
        <f>IFERROR(__xludf.DUMMYFUNCTION("""COMPUTED_VALUE"""),"JavaScript")</f>
        <v>JavaScript</v>
      </c>
      <c r="E1946" s="4" t="str">
        <f>IFERROR(__xludf.DUMMYFUNCTION("""COMPUTED_VALUE"""),"SQL")</f>
        <v>SQL</v>
      </c>
      <c r="F1946" s="4" t="str">
        <f>IFERROR(__xludf.DUMMYFUNCTION("""COMPUTED_VALUE"""),"TypeScript")</f>
        <v>TypeScript</v>
      </c>
    </row>
    <row r="1947">
      <c r="A1947" s="3">
        <v>1946.0</v>
      </c>
      <c r="B1947" s="4" t="str">
        <f>IFERROR(__xludf.DUMMYFUNCTION("SPLIT(IMPORTRANGE!B1947:B11946,"";"",0,1)"),"Bash/Shell/PowerShell")</f>
        <v>Bash/Shell/PowerShell</v>
      </c>
      <c r="C1947" s="4" t="str">
        <f>IFERROR(__xludf.DUMMYFUNCTION("""COMPUTED_VALUE"""),"C++")</f>
        <v>C++</v>
      </c>
      <c r="D1947" s="4" t="str">
        <f>IFERROR(__xludf.DUMMYFUNCTION("""COMPUTED_VALUE"""),"C#")</f>
        <v>C#</v>
      </c>
      <c r="E1947" s="4" t="str">
        <f>IFERROR(__xludf.DUMMYFUNCTION("""COMPUTED_VALUE"""),"HTML/CSS")</f>
        <v>HTML/CSS</v>
      </c>
      <c r="F1947" s="4" t="str">
        <f>IFERROR(__xludf.DUMMYFUNCTION("""COMPUTED_VALUE"""),"JavaScript")</f>
        <v>JavaScript</v>
      </c>
      <c r="G1947" s="4" t="str">
        <f>IFERROR(__xludf.DUMMYFUNCTION("""COMPUTED_VALUE"""),"SQL")</f>
        <v>SQL</v>
      </c>
    </row>
    <row r="1948">
      <c r="A1948" s="3">
        <v>1947.0</v>
      </c>
      <c r="B1948" s="4" t="str">
        <f>IFERROR(__xludf.DUMMYFUNCTION("SPLIT(IMPORTRANGE!B1948:B11947,"";"",0,1)"),"C#")</f>
        <v>C#</v>
      </c>
      <c r="C1948" s="4" t="str">
        <f>IFERROR(__xludf.DUMMYFUNCTION("""COMPUTED_VALUE"""),"HTML/CSS")</f>
        <v>HTML/CSS</v>
      </c>
      <c r="D1948" s="4" t="str">
        <f>IFERROR(__xludf.DUMMYFUNCTION("""COMPUTED_VALUE"""),"JavaScript")</f>
        <v>JavaScript</v>
      </c>
      <c r="E1948" s="4" t="str">
        <f>IFERROR(__xludf.DUMMYFUNCTION("""COMPUTED_VALUE"""),"SQL")</f>
        <v>SQL</v>
      </c>
    </row>
    <row r="1949">
      <c r="A1949" s="3">
        <v>1948.0</v>
      </c>
      <c r="B1949" s="4" t="str">
        <f>IFERROR(__xludf.DUMMYFUNCTION("SPLIT(IMPORTRANGE!B1949:B11948,"";"",0,1)"),"Bash/Shell/PowerShell")</f>
        <v>Bash/Shell/PowerShell</v>
      </c>
      <c r="C1949" s="4" t="str">
        <f>IFERROR(__xludf.DUMMYFUNCTION("""COMPUTED_VALUE"""),"C#")</f>
        <v>C#</v>
      </c>
      <c r="D1949" s="4" t="str">
        <f>IFERROR(__xludf.DUMMYFUNCTION("""COMPUTED_VALUE"""),"HTML/CSS")</f>
        <v>HTML/CSS</v>
      </c>
      <c r="E1949" s="4" t="str">
        <f>IFERROR(__xludf.DUMMYFUNCTION("""COMPUTED_VALUE"""),"Java")</f>
        <v>Java</v>
      </c>
      <c r="F1949" s="4" t="str">
        <f>IFERROR(__xludf.DUMMYFUNCTION("""COMPUTED_VALUE"""),"JavaScript")</f>
        <v>JavaScript</v>
      </c>
      <c r="G1949" s="4" t="str">
        <f>IFERROR(__xludf.DUMMYFUNCTION("""COMPUTED_VALUE"""),"SQL")</f>
        <v>SQL</v>
      </c>
      <c r="H1949" s="4" t="str">
        <f>IFERROR(__xludf.DUMMYFUNCTION("""COMPUTED_VALUE"""),"Swift")</f>
        <v>Swift</v>
      </c>
      <c r="I1949" s="4" t="str">
        <f>IFERROR(__xludf.DUMMYFUNCTION("""COMPUTED_VALUE"""),"TypeScript")</f>
        <v>TypeScript</v>
      </c>
    </row>
    <row r="1950">
      <c r="A1950" s="3">
        <v>1949.0</v>
      </c>
      <c r="B1950" s="4" t="str">
        <f>IFERROR(__xludf.DUMMYFUNCTION("SPLIT(IMPORTRANGE!B1950:B11949,"";"",0,1)"),"Python")</f>
        <v>Python</v>
      </c>
      <c r="C1950" s="4" t="str">
        <f>IFERROR(__xludf.DUMMYFUNCTION("""COMPUTED_VALUE"""),"Other(s):")</f>
        <v>Other(s):</v>
      </c>
    </row>
    <row r="1951">
      <c r="A1951" s="3">
        <v>1950.0</v>
      </c>
      <c r="B1951" s="4" t="str">
        <f>IFERROR(__xludf.DUMMYFUNCTION("SPLIT(IMPORTRANGE!B1951:B11950,"";"",0,1)"),"Bash/Shell/PowerShell")</f>
        <v>Bash/Shell/PowerShell</v>
      </c>
      <c r="C1951" s="4" t="str">
        <f>IFERROR(__xludf.DUMMYFUNCTION("""COMPUTED_VALUE"""),"HTML/CSS")</f>
        <v>HTML/CSS</v>
      </c>
      <c r="D1951" s="4" t="str">
        <f>IFERROR(__xludf.DUMMYFUNCTION("""COMPUTED_VALUE"""),"JavaScript")</f>
        <v>JavaScript</v>
      </c>
      <c r="E1951" s="4" t="str">
        <f>IFERROR(__xludf.DUMMYFUNCTION("""COMPUTED_VALUE"""),"TypeScript")</f>
        <v>TypeScript</v>
      </c>
    </row>
    <row r="1952">
      <c r="A1952" s="3">
        <v>1951.0</v>
      </c>
      <c r="B1952" s="4" t="str">
        <f>IFERROR(__xludf.DUMMYFUNCTION("SPLIT(IMPORTRANGE!B1952:B11951,"";"",0,1)"),"C#")</f>
        <v>C#</v>
      </c>
      <c r="C1952" s="4" t="str">
        <f>IFERROR(__xludf.DUMMYFUNCTION("""COMPUTED_VALUE"""),"HTML/CSS")</f>
        <v>HTML/CSS</v>
      </c>
      <c r="D1952" s="4" t="str">
        <f>IFERROR(__xludf.DUMMYFUNCTION("""COMPUTED_VALUE"""),"Java")</f>
        <v>Java</v>
      </c>
      <c r="E1952" s="4" t="str">
        <f>IFERROR(__xludf.DUMMYFUNCTION("""COMPUTED_VALUE"""),"JavaScript")</f>
        <v>JavaScript</v>
      </c>
      <c r="F1952" s="4" t="str">
        <f>IFERROR(__xludf.DUMMYFUNCTION("""COMPUTED_VALUE"""),"SQL")</f>
        <v>SQL</v>
      </c>
      <c r="G1952" s="4" t="str">
        <f>IFERROR(__xludf.DUMMYFUNCTION("""COMPUTED_VALUE"""),"TypeScript")</f>
        <v>TypeScript</v>
      </c>
    </row>
    <row r="1953">
      <c r="A1953" s="3">
        <v>1952.0</v>
      </c>
      <c r="B1953" s="4" t="str">
        <f>IFERROR(__xludf.DUMMYFUNCTION("SPLIT(IMPORTRANGE!B1953:B11952,"";"",0,1)"),"HTML/CSS")</f>
        <v>HTML/CSS</v>
      </c>
      <c r="C1953" s="4" t="str">
        <f>IFERROR(__xludf.DUMMYFUNCTION("""COMPUTED_VALUE"""),"JavaScript")</f>
        <v>JavaScript</v>
      </c>
      <c r="D1953" s="4" t="str">
        <f>IFERROR(__xludf.DUMMYFUNCTION("""COMPUTED_VALUE"""),"PHP")</f>
        <v>PHP</v>
      </c>
      <c r="E1953" s="4" t="str">
        <f>IFERROR(__xludf.DUMMYFUNCTION("""COMPUTED_VALUE"""),"SQL")</f>
        <v>SQL</v>
      </c>
    </row>
    <row r="1954">
      <c r="A1954" s="3">
        <v>1953.0</v>
      </c>
      <c r="B1954" s="4" t="str">
        <f>IFERROR(__xludf.DUMMYFUNCTION("SPLIT(IMPORTRANGE!B1954:B11953,"";"",0,1)"),"Bash/Shell/PowerShell")</f>
        <v>Bash/Shell/PowerShell</v>
      </c>
      <c r="C1954" s="4" t="str">
        <f>IFERROR(__xludf.DUMMYFUNCTION("""COMPUTED_VALUE"""),"HTML/CSS")</f>
        <v>HTML/CSS</v>
      </c>
      <c r="D1954" s="4" t="str">
        <f>IFERROR(__xludf.DUMMYFUNCTION("""COMPUTED_VALUE"""),"Java")</f>
        <v>Java</v>
      </c>
      <c r="E1954" s="4" t="str">
        <f>IFERROR(__xludf.DUMMYFUNCTION("""COMPUTED_VALUE"""),"JavaScript")</f>
        <v>JavaScript</v>
      </c>
      <c r="F1954" s="4" t="str">
        <f>IFERROR(__xludf.DUMMYFUNCTION("""COMPUTED_VALUE"""),"SQL")</f>
        <v>SQL</v>
      </c>
    </row>
    <row r="1955">
      <c r="A1955" s="3">
        <v>1954.0</v>
      </c>
      <c r="B1955" s="4" t="str">
        <f>IFERROR(__xludf.DUMMYFUNCTION("SPLIT(IMPORTRANGE!B1955:B11954,"";"",0,1)"),"Bash/Shell/PowerShell")</f>
        <v>Bash/Shell/PowerShell</v>
      </c>
      <c r="C1955" s="4" t="str">
        <f>IFERROR(__xludf.DUMMYFUNCTION("""COMPUTED_VALUE"""),"HTML/CSS")</f>
        <v>HTML/CSS</v>
      </c>
      <c r="D1955" s="4" t="str">
        <f>IFERROR(__xludf.DUMMYFUNCTION("""COMPUTED_VALUE"""),"JavaScript")</f>
        <v>JavaScript</v>
      </c>
      <c r="E1955" s="4" t="str">
        <f>IFERROR(__xludf.DUMMYFUNCTION("""COMPUTED_VALUE"""),"PHP")</f>
        <v>PHP</v>
      </c>
      <c r="F1955" s="4" t="str">
        <f>IFERROR(__xludf.DUMMYFUNCTION("""COMPUTED_VALUE"""),"SQL")</f>
        <v>SQL</v>
      </c>
    </row>
    <row r="1956">
      <c r="A1956" s="3">
        <v>1955.0</v>
      </c>
      <c r="B1956" s="4" t="str">
        <f>IFERROR(__xludf.DUMMYFUNCTION("SPLIT(IMPORTRANGE!B1956:B11955,"";"",0,1)"),"Bash/Shell/PowerShell")</f>
        <v>Bash/Shell/PowerShell</v>
      </c>
      <c r="C1956" s="4" t="str">
        <f>IFERROR(__xludf.DUMMYFUNCTION("""COMPUTED_VALUE"""),"Java")</f>
        <v>Java</v>
      </c>
    </row>
    <row r="1957">
      <c r="A1957" s="3">
        <v>1956.0</v>
      </c>
      <c r="B1957" s="4" t="str">
        <f>IFERROR(__xludf.DUMMYFUNCTION("SPLIT(IMPORTRANGE!B1957:B11956,"";"",0,1)"),"C#")</f>
        <v>C#</v>
      </c>
      <c r="C1957" s="4" t="str">
        <f>IFERROR(__xludf.DUMMYFUNCTION("""COMPUTED_VALUE"""),"JavaScript")</f>
        <v>JavaScript</v>
      </c>
      <c r="D1957" s="4" t="str">
        <f>IFERROR(__xludf.DUMMYFUNCTION("""COMPUTED_VALUE"""),"SQL")</f>
        <v>SQL</v>
      </c>
    </row>
    <row r="1958">
      <c r="A1958" s="3">
        <v>1957.0</v>
      </c>
      <c r="B1958" s="4" t="str">
        <f>IFERROR(__xludf.DUMMYFUNCTION("SPLIT(IMPORTRANGE!B1958:B11957,"";"",0,1)"),"C++")</f>
        <v>C++</v>
      </c>
      <c r="C1958" s="4" t="str">
        <f>IFERROR(__xludf.DUMMYFUNCTION("""COMPUTED_VALUE"""),"C#")</f>
        <v>C#</v>
      </c>
    </row>
    <row r="1959">
      <c r="A1959" s="3">
        <v>1958.0</v>
      </c>
      <c r="B1959" s="4" t="str">
        <f>IFERROR(__xludf.DUMMYFUNCTION("SPLIT(IMPORTRANGE!B1959:B11958,"";"",0,1)"),"C#")</f>
        <v>C#</v>
      </c>
      <c r="C1959" s="4" t="str">
        <f>IFERROR(__xludf.DUMMYFUNCTION("""COMPUTED_VALUE"""),"HTML/CSS")</f>
        <v>HTML/CSS</v>
      </c>
      <c r="D1959" s="4" t="str">
        <f>IFERROR(__xludf.DUMMYFUNCTION("""COMPUTED_VALUE"""),"Java")</f>
        <v>Java</v>
      </c>
      <c r="E1959" s="4" t="str">
        <f>IFERROR(__xludf.DUMMYFUNCTION("""COMPUTED_VALUE"""),"JavaScript")</f>
        <v>JavaScript</v>
      </c>
    </row>
    <row r="1960">
      <c r="A1960" s="3">
        <v>1959.0</v>
      </c>
      <c r="B1960" s="4" t="str">
        <f>IFERROR(__xludf.DUMMYFUNCTION("SPLIT(IMPORTRANGE!B1960:B11959,"";"",0,1)"),"HTML/CSS")</f>
        <v>HTML/CSS</v>
      </c>
      <c r="C1960" s="4" t="str">
        <f>IFERROR(__xludf.DUMMYFUNCTION("""COMPUTED_VALUE"""),"JavaScript")</f>
        <v>JavaScript</v>
      </c>
      <c r="D1960" s="4" t="str">
        <f>IFERROR(__xludf.DUMMYFUNCTION("""COMPUTED_VALUE"""),"Ruby")</f>
        <v>Ruby</v>
      </c>
    </row>
    <row r="1961">
      <c r="A1961" s="3">
        <v>1960.0</v>
      </c>
      <c r="B1961" s="4" t="str">
        <f>IFERROR(__xludf.DUMMYFUNCTION("SPLIT(IMPORTRANGE!B1961:B11960,"";"",0,1)"),"HTML/CSS")</f>
        <v>HTML/CSS</v>
      </c>
      <c r="C1961" s="4" t="str">
        <f>IFERROR(__xludf.DUMMYFUNCTION("""COMPUTED_VALUE"""),"Java")</f>
        <v>Java</v>
      </c>
      <c r="D1961" s="4" t="str">
        <f>IFERROR(__xludf.DUMMYFUNCTION("""COMPUTED_VALUE"""),"PHP")</f>
        <v>PHP</v>
      </c>
      <c r="E1961" s="4" t="str">
        <f>IFERROR(__xludf.DUMMYFUNCTION("""COMPUTED_VALUE"""),"SQL")</f>
        <v>SQL</v>
      </c>
    </row>
    <row r="1962">
      <c r="A1962" s="3">
        <v>1961.0</v>
      </c>
      <c r="B1962" s="4" t="str">
        <f>IFERROR(__xludf.DUMMYFUNCTION("SPLIT(IMPORTRANGE!B1962:B11961,"";"",0,1)"),"C#")</f>
        <v>C#</v>
      </c>
      <c r="C1962" s="4" t="str">
        <f>IFERROR(__xludf.DUMMYFUNCTION("""COMPUTED_VALUE"""),"HTML/CSS")</f>
        <v>HTML/CSS</v>
      </c>
      <c r="D1962" s="4" t="str">
        <f>IFERROR(__xludf.DUMMYFUNCTION("""COMPUTED_VALUE"""),"JavaScript")</f>
        <v>JavaScript</v>
      </c>
      <c r="E1962" s="4" t="str">
        <f>IFERROR(__xludf.DUMMYFUNCTION("""COMPUTED_VALUE"""),"SQL")</f>
        <v>SQL</v>
      </c>
    </row>
    <row r="1963">
      <c r="A1963" s="3">
        <v>1962.0</v>
      </c>
      <c r="B1963" s="4" t="str">
        <f>IFERROR(__xludf.DUMMYFUNCTION("SPLIT(IMPORTRANGE!B1963:B11962,"";"",0,1)"),"C++")</f>
        <v>C++</v>
      </c>
      <c r="C1963" s="4" t="str">
        <f>IFERROR(__xludf.DUMMYFUNCTION("""COMPUTED_VALUE"""),"JavaScript")</f>
        <v>JavaScript</v>
      </c>
      <c r="D1963" s="4" t="str">
        <f>IFERROR(__xludf.DUMMYFUNCTION("""COMPUTED_VALUE"""),"SQL")</f>
        <v>SQL</v>
      </c>
    </row>
    <row r="1964">
      <c r="A1964" s="3">
        <v>1963.0</v>
      </c>
      <c r="B1964" s="4" t="str">
        <f>IFERROR(__xludf.DUMMYFUNCTION("SPLIT(IMPORTRANGE!B1964:B11963,"";"",0,1)"),"C")</f>
        <v>C</v>
      </c>
      <c r="C1964" s="4" t="str">
        <f>IFERROR(__xludf.DUMMYFUNCTION("""COMPUTED_VALUE"""),"C++")</f>
        <v>C++</v>
      </c>
      <c r="D1964" s="4" t="str">
        <f>IFERROR(__xludf.DUMMYFUNCTION("""COMPUTED_VALUE"""),"C#")</f>
        <v>C#</v>
      </c>
      <c r="E1964" s="4" t="str">
        <f>IFERROR(__xludf.DUMMYFUNCTION("""COMPUTED_VALUE"""),"Go")</f>
        <v>Go</v>
      </c>
      <c r="F1964" s="4" t="str">
        <f>IFERROR(__xludf.DUMMYFUNCTION("""COMPUTED_VALUE"""),"HTML/CSS")</f>
        <v>HTML/CSS</v>
      </c>
      <c r="G1964" s="4" t="str">
        <f>IFERROR(__xludf.DUMMYFUNCTION("""COMPUTED_VALUE"""),"Java")</f>
        <v>Java</v>
      </c>
      <c r="H1964" s="4" t="str">
        <f>IFERROR(__xludf.DUMMYFUNCTION("""COMPUTED_VALUE"""),"JavaScript")</f>
        <v>JavaScript</v>
      </c>
      <c r="I1964" s="4" t="str">
        <f>IFERROR(__xludf.DUMMYFUNCTION("""COMPUTED_VALUE"""),"Python")</f>
        <v>Python</v>
      </c>
      <c r="J1964" s="4" t="str">
        <f>IFERROR(__xludf.DUMMYFUNCTION("""COMPUTED_VALUE"""),"R")</f>
        <v>R</v>
      </c>
      <c r="K1964" s="4" t="str">
        <f>IFERROR(__xludf.DUMMYFUNCTION("""COMPUTED_VALUE"""),"Scala")</f>
        <v>Scala</v>
      </c>
      <c r="L1964" s="4" t="str">
        <f>IFERROR(__xludf.DUMMYFUNCTION("""COMPUTED_VALUE"""),"SQL")</f>
        <v>SQL</v>
      </c>
      <c r="M1964" s="4" t="str">
        <f>IFERROR(__xludf.DUMMYFUNCTION("""COMPUTED_VALUE"""),"VBA")</f>
        <v>VBA</v>
      </c>
    </row>
    <row r="1965">
      <c r="A1965" s="3">
        <v>1964.0</v>
      </c>
      <c r="B1965" s="4" t="str">
        <f>IFERROR(__xludf.DUMMYFUNCTION("SPLIT(IMPORTRANGE!B1965:B11964,"";"",0,1)"),"Elixir")</f>
        <v>Elixir</v>
      </c>
      <c r="C1965" s="4" t="str">
        <f>IFERROR(__xludf.DUMMYFUNCTION("""COMPUTED_VALUE"""),"HTML/CSS")</f>
        <v>HTML/CSS</v>
      </c>
      <c r="D1965" s="4" t="str">
        <f>IFERROR(__xludf.DUMMYFUNCTION("""COMPUTED_VALUE"""),"Java")</f>
        <v>Java</v>
      </c>
      <c r="E1965" s="4" t="str">
        <f>IFERROR(__xludf.DUMMYFUNCTION("""COMPUTED_VALUE"""),"JavaScript")</f>
        <v>JavaScript</v>
      </c>
    </row>
    <row r="1966">
      <c r="A1966" s="3">
        <v>1965.0</v>
      </c>
      <c r="B1966" s="4" t="str">
        <f>IFERROR(__xludf.DUMMYFUNCTION("SPLIT(IMPORTRANGE!B1966:B11965,"";"",0,1)"),"Python")</f>
        <v>Python</v>
      </c>
    </row>
    <row r="1967">
      <c r="A1967" s="3">
        <v>1966.0</v>
      </c>
      <c r="B1967" s="4" t="str">
        <f>IFERROR(__xludf.DUMMYFUNCTION("SPLIT(IMPORTRANGE!B1967:B11966,"";"",0,1)"),"C#")</f>
        <v>C#</v>
      </c>
      <c r="C1967" s="4" t="str">
        <f>IFERROR(__xludf.DUMMYFUNCTION("""COMPUTED_VALUE"""),"PHP")</f>
        <v>PHP</v>
      </c>
      <c r="D1967" s="4" t="str">
        <f>IFERROR(__xludf.DUMMYFUNCTION("""COMPUTED_VALUE"""),"SQL")</f>
        <v>SQL</v>
      </c>
    </row>
    <row r="1968">
      <c r="A1968" s="3">
        <v>1967.0</v>
      </c>
      <c r="B1968" s="4" t="str">
        <f>IFERROR(__xludf.DUMMYFUNCTION("SPLIT(IMPORTRANGE!B1968:B11967,"";"",0,1)"),"C")</f>
        <v>C</v>
      </c>
      <c r="C1968" s="4" t="str">
        <f>IFERROR(__xludf.DUMMYFUNCTION("""COMPUTED_VALUE"""),"C#")</f>
        <v>C#</v>
      </c>
      <c r="D1968" s="4" t="str">
        <f>IFERROR(__xludf.DUMMYFUNCTION("""COMPUTED_VALUE"""),"HTML/CSS")</f>
        <v>HTML/CSS</v>
      </c>
      <c r="E1968" s="4" t="str">
        <f>IFERROR(__xludf.DUMMYFUNCTION("""COMPUTED_VALUE"""),"Java")</f>
        <v>Java</v>
      </c>
      <c r="F1968" s="4" t="str">
        <f>IFERROR(__xludf.DUMMYFUNCTION("""COMPUTED_VALUE"""),"JavaScript")</f>
        <v>JavaScript</v>
      </c>
      <c r="G1968" s="4" t="str">
        <f>IFERROR(__xludf.DUMMYFUNCTION("""COMPUTED_VALUE"""),"Python")</f>
        <v>Python</v>
      </c>
      <c r="H1968" s="4" t="str">
        <f>IFERROR(__xludf.DUMMYFUNCTION("""COMPUTED_VALUE"""),"R")</f>
        <v>R</v>
      </c>
      <c r="I1968" s="4" t="str">
        <f>IFERROR(__xludf.DUMMYFUNCTION("""COMPUTED_VALUE"""),"SQL")</f>
        <v>SQL</v>
      </c>
      <c r="J1968" s="4" t="str">
        <f>IFERROR(__xludf.DUMMYFUNCTION("""COMPUTED_VALUE"""),"TypeScript")</f>
        <v>TypeScript</v>
      </c>
    </row>
    <row r="1969">
      <c r="A1969" s="3">
        <v>1968.0</v>
      </c>
      <c r="B1969" s="4" t="str">
        <f>IFERROR(__xludf.DUMMYFUNCTION("SPLIT(IMPORTRANGE!B1969:B11968,"";"",0,1)"),"Bash/Shell/PowerShell")</f>
        <v>Bash/Shell/PowerShell</v>
      </c>
      <c r="C1969" s="4" t="str">
        <f>IFERROR(__xludf.DUMMYFUNCTION("""COMPUTED_VALUE"""),"C#")</f>
        <v>C#</v>
      </c>
      <c r="D1969" s="4" t="str">
        <f>IFERROR(__xludf.DUMMYFUNCTION("""COMPUTED_VALUE"""),"HTML/CSS")</f>
        <v>HTML/CSS</v>
      </c>
      <c r="E1969" s="4" t="str">
        <f>IFERROR(__xludf.DUMMYFUNCTION("""COMPUTED_VALUE"""),"Java")</f>
        <v>Java</v>
      </c>
      <c r="F1969" s="4" t="str">
        <f>IFERROR(__xludf.DUMMYFUNCTION("""COMPUTED_VALUE"""),"JavaScript")</f>
        <v>JavaScript</v>
      </c>
      <c r="G1969" s="4" t="str">
        <f>IFERROR(__xludf.DUMMYFUNCTION("""COMPUTED_VALUE"""),"TypeScript")</f>
        <v>TypeScript</v>
      </c>
      <c r="H1969" s="4" t="str">
        <f>IFERROR(__xludf.DUMMYFUNCTION("""COMPUTED_VALUE"""),"Other(s):")</f>
        <v>Other(s):</v>
      </c>
    </row>
    <row r="1970">
      <c r="A1970" s="3">
        <v>1969.0</v>
      </c>
      <c r="B1970" s="4" t="str">
        <f>IFERROR(__xludf.DUMMYFUNCTION("SPLIT(IMPORTRANGE!B1970:B11969,"";"",0,1)"),"C")</f>
        <v>C</v>
      </c>
      <c r="C1970" s="4" t="str">
        <f>IFERROR(__xludf.DUMMYFUNCTION("""COMPUTED_VALUE"""),"C++")</f>
        <v>C++</v>
      </c>
    </row>
    <row r="1971">
      <c r="A1971" s="3">
        <v>1970.0</v>
      </c>
      <c r="B1971" s="4" t="str">
        <f>IFERROR(__xludf.DUMMYFUNCTION("SPLIT(IMPORTRANGE!B1971:B11970,"";"",0,1)"),"C++")</f>
        <v>C++</v>
      </c>
      <c r="C1971" s="4" t="str">
        <f>IFERROR(__xludf.DUMMYFUNCTION("""COMPUTED_VALUE"""),"Python")</f>
        <v>Python</v>
      </c>
    </row>
    <row r="1972">
      <c r="A1972" s="3">
        <v>1971.0</v>
      </c>
      <c r="B1972" s="4" t="str">
        <f>IFERROR(__xludf.DUMMYFUNCTION("SPLIT(IMPORTRANGE!B1972:B11971,"";"",0,1)"),"Bash/Shell/PowerShell")</f>
        <v>Bash/Shell/PowerShell</v>
      </c>
      <c r="C1972" s="4" t="str">
        <f>IFERROR(__xludf.DUMMYFUNCTION("""COMPUTED_VALUE"""),"Go")</f>
        <v>Go</v>
      </c>
      <c r="D1972" s="4" t="str">
        <f>IFERROR(__xludf.DUMMYFUNCTION("""COMPUTED_VALUE"""),"HTML/CSS")</f>
        <v>HTML/CSS</v>
      </c>
      <c r="E1972" s="4" t="str">
        <f>IFERROR(__xludf.DUMMYFUNCTION("""COMPUTED_VALUE"""),"JavaScript")</f>
        <v>JavaScript</v>
      </c>
      <c r="F1972" s="4" t="str">
        <f>IFERROR(__xludf.DUMMYFUNCTION("""COMPUTED_VALUE"""),"Python")</f>
        <v>Python</v>
      </c>
      <c r="G1972" s="4" t="str">
        <f>IFERROR(__xludf.DUMMYFUNCTION("""COMPUTED_VALUE"""),"Ruby")</f>
        <v>Ruby</v>
      </c>
      <c r="H1972" s="4" t="str">
        <f>IFERROR(__xludf.DUMMYFUNCTION("""COMPUTED_VALUE"""),"TypeScript")</f>
        <v>TypeScript</v>
      </c>
    </row>
    <row r="1973">
      <c r="A1973" s="3">
        <v>1972.0</v>
      </c>
      <c r="B1973" s="4" t="str">
        <f>IFERROR(__xludf.DUMMYFUNCTION("SPLIT(IMPORTRANGE!B1973:B11972,"";"",0,1)"),"C++")</f>
        <v>C++</v>
      </c>
      <c r="C1973" s="4" t="str">
        <f>IFERROR(__xludf.DUMMYFUNCTION("""COMPUTED_VALUE"""),"C#")</f>
        <v>C#</v>
      </c>
      <c r="D1973" s="4" t="str">
        <f>IFERROR(__xludf.DUMMYFUNCTION("""COMPUTED_VALUE"""),"Go")</f>
        <v>Go</v>
      </c>
      <c r="E1973" s="4" t="str">
        <f>IFERROR(__xludf.DUMMYFUNCTION("""COMPUTED_VALUE"""),"HTML/CSS")</f>
        <v>HTML/CSS</v>
      </c>
      <c r="F1973" s="4" t="str">
        <f>IFERROR(__xludf.DUMMYFUNCTION("""COMPUTED_VALUE"""),"JavaScript")</f>
        <v>JavaScript</v>
      </c>
      <c r="G1973" s="4" t="str">
        <f>IFERROR(__xludf.DUMMYFUNCTION("""COMPUTED_VALUE"""),"Python")</f>
        <v>Python</v>
      </c>
      <c r="H1973" s="4" t="str">
        <f>IFERROR(__xludf.DUMMYFUNCTION("""COMPUTED_VALUE"""),"SQL")</f>
        <v>SQL</v>
      </c>
    </row>
    <row r="1974">
      <c r="A1974" s="3">
        <v>1973.0</v>
      </c>
      <c r="B1974" s="4" t="str">
        <f>IFERROR(__xludf.DUMMYFUNCTION("SPLIT(IMPORTRANGE!B1974:B11973,"";"",0,1)"),"HTML/CSS")</f>
        <v>HTML/CSS</v>
      </c>
      <c r="C1974" s="4" t="str">
        <f>IFERROR(__xludf.DUMMYFUNCTION("""COMPUTED_VALUE"""),"JavaScript")</f>
        <v>JavaScript</v>
      </c>
      <c r="D1974" s="4" t="str">
        <f>IFERROR(__xludf.DUMMYFUNCTION("""COMPUTED_VALUE"""),"Ruby")</f>
        <v>Ruby</v>
      </c>
      <c r="E1974" s="4" t="str">
        <f>IFERROR(__xludf.DUMMYFUNCTION("""COMPUTED_VALUE"""),"SQL")</f>
        <v>SQL</v>
      </c>
    </row>
    <row r="1975">
      <c r="A1975" s="3">
        <v>1974.0</v>
      </c>
      <c r="B1975" s="4" t="str">
        <f>IFERROR(__xludf.DUMMYFUNCTION("SPLIT(IMPORTRANGE!B1975:B11974,"";"",0,1)"),"Bash/Shell/PowerShell")</f>
        <v>Bash/Shell/PowerShell</v>
      </c>
      <c r="C1975" s="4" t="str">
        <f>IFERROR(__xludf.DUMMYFUNCTION("""COMPUTED_VALUE"""),"HTML/CSS")</f>
        <v>HTML/CSS</v>
      </c>
      <c r="D1975" s="4" t="str">
        <f>IFERROR(__xludf.DUMMYFUNCTION("""COMPUTED_VALUE"""),"JavaScript")</f>
        <v>JavaScript</v>
      </c>
    </row>
    <row r="1976">
      <c r="A1976" s="3">
        <v>1975.0</v>
      </c>
      <c r="B1976" s="4" t="str">
        <f>IFERROR(__xludf.DUMMYFUNCTION("SPLIT(IMPORTRANGE!B1976:B11975,"";"",0,1)"),"Bash/Shell/PowerShell")</f>
        <v>Bash/Shell/PowerShell</v>
      </c>
      <c r="C1976" s="4" t="str">
        <f>IFERROR(__xludf.DUMMYFUNCTION("""COMPUTED_VALUE"""),"HTML/CSS")</f>
        <v>HTML/CSS</v>
      </c>
      <c r="D1976" s="4" t="str">
        <f>IFERROR(__xludf.DUMMYFUNCTION("""COMPUTED_VALUE"""),"Java")</f>
        <v>Java</v>
      </c>
      <c r="E1976" s="4" t="str">
        <f>IFERROR(__xludf.DUMMYFUNCTION("""COMPUTED_VALUE"""),"JavaScript")</f>
        <v>JavaScript</v>
      </c>
      <c r="F1976" s="4" t="str">
        <f>IFERROR(__xludf.DUMMYFUNCTION("""COMPUTED_VALUE"""),"Ruby")</f>
        <v>Ruby</v>
      </c>
    </row>
    <row r="1977">
      <c r="A1977" s="3">
        <v>1976.0</v>
      </c>
      <c r="B1977" s="4" t="str">
        <f>IFERROR(__xludf.DUMMYFUNCTION("SPLIT(IMPORTRANGE!B1977:B11976,"";"",0,1)"),"Bash/Shell/PowerShell")</f>
        <v>Bash/Shell/PowerShell</v>
      </c>
      <c r="C1977" s="4" t="str">
        <f>IFERROR(__xludf.DUMMYFUNCTION("""COMPUTED_VALUE"""),"HTML/CSS")</f>
        <v>HTML/CSS</v>
      </c>
      <c r="D1977" s="4" t="str">
        <f>IFERROR(__xludf.DUMMYFUNCTION("""COMPUTED_VALUE"""),"Java")</f>
        <v>Java</v>
      </c>
      <c r="E1977" s="4" t="str">
        <f>IFERROR(__xludf.DUMMYFUNCTION("""COMPUTED_VALUE"""),"JavaScript")</f>
        <v>JavaScript</v>
      </c>
      <c r="F1977" s="4" t="str">
        <f>IFERROR(__xludf.DUMMYFUNCTION("""COMPUTED_VALUE"""),"Kotlin")</f>
        <v>Kotlin</v>
      </c>
      <c r="G1977" s="4" t="str">
        <f>IFERROR(__xludf.DUMMYFUNCTION("""COMPUTED_VALUE"""),"Objective-C")</f>
        <v>Objective-C</v>
      </c>
      <c r="H1977" s="4" t="str">
        <f>IFERROR(__xludf.DUMMYFUNCTION("""COMPUTED_VALUE"""),"Python")</f>
        <v>Python</v>
      </c>
      <c r="I1977" s="4" t="str">
        <f>IFERROR(__xludf.DUMMYFUNCTION("""COMPUTED_VALUE"""),"SQL")</f>
        <v>SQL</v>
      </c>
      <c r="J1977" s="4" t="str">
        <f>IFERROR(__xludf.DUMMYFUNCTION("""COMPUTED_VALUE"""),"Swift")</f>
        <v>Swift</v>
      </c>
    </row>
    <row r="1978">
      <c r="A1978" s="3">
        <v>1977.0</v>
      </c>
      <c r="B1978" s="4" t="str">
        <f>IFERROR(__xludf.DUMMYFUNCTION("SPLIT(IMPORTRANGE!B1978:B11977,"";"",0,1)"),"C")</f>
        <v>C</v>
      </c>
      <c r="C1978" s="4" t="str">
        <f>IFERROR(__xludf.DUMMYFUNCTION("""COMPUTED_VALUE"""),"C#")</f>
        <v>C#</v>
      </c>
      <c r="D1978" s="4" t="str">
        <f>IFERROR(__xludf.DUMMYFUNCTION("""COMPUTED_VALUE"""),"HTML/CSS")</f>
        <v>HTML/CSS</v>
      </c>
      <c r="E1978" s="4" t="str">
        <f>IFERROR(__xludf.DUMMYFUNCTION("""COMPUTED_VALUE"""),"Java")</f>
        <v>Java</v>
      </c>
      <c r="F1978" s="4" t="str">
        <f>IFERROR(__xludf.DUMMYFUNCTION("""COMPUTED_VALUE"""),"JavaScript")</f>
        <v>JavaScript</v>
      </c>
      <c r="G1978" s="4" t="str">
        <f>IFERROR(__xludf.DUMMYFUNCTION("""COMPUTED_VALUE"""),"Ruby")</f>
        <v>Ruby</v>
      </c>
    </row>
    <row r="1979">
      <c r="A1979" s="3">
        <v>1978.0</v>
      </c>
      <c r="B1979" s="4" t="str">
        <f>IFERROR(__xludf.DUMMYFUNCTION("SPLIT(IMPORTRANGE!B1979:B11978,"";"",0,1)"),"C")</f>
        <v>C</v>
      </c>
      <c r="C1979" s="4" t="str">
        <f>IFERROR(__xludf.DUMMYFUNCTION("""COMPUTED_VALUE"""),"C++")</f>
        <v>C++</v>
      </c>
      <c r="D1979" s="4" t="str">
        <f>IFERROR(__xludf.DUMMYFUNCTION("""COMPUTED_VALUE"""),"Java")</f>
        <v>Java</v>
      </c>
      <c r="E1979" s="4" t="str">
        <f>IFERROR(__xludf.DUMMYFUNCTION("""COMPUTED_VALUE"""),"PHP")</f>
        <v>PHP</v>
      </c>
      <c r="F1979" s="4" t="str">
        <f>IFERROR(__xludf.DUMMYFUNCTION("""COMPUTED_VALUE"""),"Python")</f>
        <v>Python</v>
      </c>
      <c r="G1979" s="4" t="str">
        <f>IFERROR(__xludf.DUMMYFUNCTION("""COMPUTED_VALUE"""),"Ruby")</f>
        <v>Ruby</v>
      </c>
      <c r="H1979" s="4" t="str">
        <f>IFERROR(__xludf.DUMMYFUNCTION("""COMPUTED_VALUE"""),"SQL")</f>
        <v>SQL</v>
      </c>
    </row>
    <row r="1980">
      <c r="A1980" s="3">
        <v>1979.0</v>
      </c>
      <c r="B1980" s="4" t="str">
        <f>IFERROR(__xludf.DUMMYFUNCTION("SPLIT(IMPORTRANGE!B1980:B11979,"";"",0,1)"),"Bash/Shell/PowerShell")</f>
        <v>Bash/Shell/PowerShell</v>
      </c>
      <c r="C1980" s="4" t="str">
        <f>IFERROR(__xludf.DUMMYFUNCTION("""COMPUTED_VALUE"""),"C#")</f>
        <v>C#</v>
      </c>
      <c r="D1980" s="4" t="str">
        <f>IFERROR(__xludf.DUMMYFUNCTION("""COMPUTED_VALUE"""),"F#")</f>
        <v>F#</v>
      </c>
      <c r="E1980" s="4" t="str">
        <f>IFERROR(__xludf.DUMMYFUNCTION("""COMPUTED_VALUE"""),"HTML/CSS")</f>
        <v>HTML/CSS</v>
      </c>
      <c r="F1980" s="4" t="str">
        <f>IFERROR(__xludf.DUMMYFUNCTION("""COMPUTED_VALUE"""),"JavaScript")</f>
        <v>JavaScript</v>
      </c>
      <c r="G1980" s="4" t="str">
        <f>IFERROR(__xludf.DUMMYFUNCTION("""COMPUTED_VALUE"""),"SQL")</f>
        <v>SQL</v>
      </c>
      <c r="H1980" s="4" t="str">
        <f>IFERROR(__xludf.DUMMYFUNCTION("""COMPUTED_VALUE"""),"VBA")</f>
        <v>VBA</v>
      </c>
    </row>
    <row r="1981">
      <c r="A1981" s="3">
        <v>1980.0</v>
      </c>
      <c r="B1981" s="4" t="str">
        <f>IFERROR(__xludf.DUMMYFUNCTION("SPLIT(IMPORTRANGE!B1981:B11980,"";"",0,1)"),"C#")</f>
        <v>C#</v>
      </c>
      <c r="C1981" s="4" t="str">
        <f>IFERROR(__xludf.DUMMYFUNCTION("""COMPUTED_VALUE"""),"Python")</f>
        <v>Python</v>
      </c>
      <c r="D1981" s="4" t="str">
        <f>IFERROR(__xludf.DUMMYFUNCTION("""COMPUTED_VALUE"""),"SQL")</f>
        <v>SQL</v>
      </c>
    </row>
    <row r="1982">
      <c r="A1982" s="3">
        <v>1981.0</v>
      </c>
      <c r="B1982" s="4" t="str">
        <f>IFERROR(__xludf.DUMMYFUNCTION("SPLIT(IMPORTRANGE!B1982:B11981,"";"",0,1)"),"R")</f>
        <v>R</v>
      </c>
    </row>
    <row r="1983">
      <c r="A1983" s="3">
        <v>1982.0</v>
      </c>
      <c r="B1983" s="4" t="str">
        <f>IFERROR(__xludf.DUMMYFUNCTION("SPLIT(IMPORTRANGE!B1983:B11982,"";"",0,1)"),"JavaScript")</f>
        <v>JavaScript</v>
      </c>
      <c r="C1983" s="4" t="str">
        <f>IFERROR(__xludf.DUMMYFUNCTION("""COMPUTED_VALUE"""),"TypeScript")</f>
        <v>TypeScript</v>
      </c>
    </row>
    <row r="1984">
      <c r="A1984" s="3">
        <v>1983.0</v>
      </c>
      <c r="B1984" s="4" t="str">
        <f>IFERROR(__xludf.DUMMYFUNCTION("SPLIT(IMPORTRANGE!B1984:B11983,"";"",0,1)"),"C#")</f>
        <v>C#</v>
      </c>
      <c r="C1984" s="4" t="str">
        <f>IFERROR(__xludf.DUMMYFUNCTION("""COMPUTED_VALUE"""),"F#")</f>
        <v>F#</v>
      </c>
      <c r="D1984" s="4" t="str">
        <f>IFERROR(__xludf.DUMMYFUNCTION("""COMPUTED_VALUE"""),"JavaScript")</f>
        <v>JavaScript</v>
      </c>
      <c r="E1984" s="4" t="str">
        <f>IFERROR(__xludf.DUMMYFUNCTION("""COMPUTED_VALUE"""),"Scala")</f>
        <v>Scala</v>
      </c>
      <c r="F1984" s="4" t="str">
        <f>IFERROR(__xludf.DUMMYFUNCTION("""COMPUTED_VALUE"""),"TypeScript")</f>
        <v>TypeScript</v>
      </c>
      <c r="G1984" s="4" t="str">
        <f>IFERROR(__xludf.DUMMYFUNCTION("""COMPUTED_VALUE"""),"Other(s):")</f>
        <v>Other(s):</v>
      </c>
    </row>
    <row r="1985">
      <c r="A1985" s="3">
        <v>1984.0</v>
      </c>
      <c r="B1985" s="4" t="str">
        <f>IFERROR(__xludf.DUMMYFUNCTION("SPLIT(IMPORTRANGE!B1985:B11984,"";"",0,1)"),"C#")</f>
        <v>C#</v>
      </c>
      <c r="C1985" s="4" t="str">
        <f>IFERROR(__xludf.DUMMYFUNCTION("""COMPUTED_VALUE"""),"HTML/CSS")</f>
        <v>HTML/CSS</v>
      </c>
      <c r="D1985" s="4" t="str">
        <f>IFERROR(__xludf.DUMMYFUNCTION("""COMPUTED_VALUE"""),"JavaScript")</f>
        <v>JavaScript</v>
      </c>
      <c r="E1985" s="4" t="str">
        <f>IFERROR(__xludf.DUMMYFUNCTION("""COMPUTED_VALUE"""),"SQL")</f>
        <v>SQL</v>
      </c>
    </row>
    <row r="1986">
      <c r="A1986" s="3">
        <v>1985.0</v>
      </c>
      <c r="B1986" s="4" t="str">
        <f>IFERROR(__xludf.DUMMYFUNCTION("SPLIT(IMPORTRANGE!B1986:B11985,"";"",0,1)"),"C#")</f>
        <v>C#</v>
      </c>
    </row>
    <row r="1987">
      <c r="A1987" s="3">
        <v>1986.0</v>
      </c>
      <c r="B1987" s="4" t="str">
        <f>IFERROR(__xludf.DUMMYFUNCTION("SPLIT(IMPORTRANGE!B1987:B11986,"";"",0,1)"),"Bash/Shell/PowerShell")</f>
        <v>Bash/Shell/PowerShell</v>
      </c>
      <c r="C1987" s="4" t="str">
        <f>IFERROR(__xludf.DUMMYFUNCTION("""COMPUTED_VALUE"""),"C")</f>
        <v>C</v>
      </c>
      <c r="D1987" s="4" t="str">
        <f>IFERROR(__xludf.DUMMYFUNCTION("""COMPUTED_VALUE"""),"HTML/CSS")</f>
        <v>HTML/CSS</v>
      </c>
      <c r="E1987" s="4" t="str">
        <f>IFERROR(__xludf.DUMMYFUNCTION("""COMPUTED_VALUE"""),"JavaScript")</f>
        <v>JavaScript</v>
      </c>
      <c r="F1987" s="4" t="str">
        <f>IFERROR(__xludf.DUMMYFUNCTION("""COMPUTED_VALUE"""),"SQL")</f>
        <v>SQL</v>
      </c>
    </row>
    <row r="1988">
      <c r="A1988" s="3">
        <v>1987.0</v>
      </c>
      <c r="B1988" s="4" t="str">
        <f>IFERROR(__xludf.DUMMYFUNCTION("SPLIT(IMPORTRANGE!B1988:B11987,"";"",0,1)"),"C")</f>
        <v>C</v>
      </c>
      <c r="C1988" s="4" t="str">
        <f>IFERROR(__xludf.DUMMYFUNCTION("""COMPUTED_VALUE"""),"C++")</f>
        <v>C++</v>
      </c>
      <c r="D1988" s="4" t="str">
        <f>IFERROR(__xludf.DUMMYFUNCTION("""COMPUTED_VALUE"""),"Java")</f>
        <v>Java</v>
      </c>
      <c r="E1988" s="4" t="str">
        <f>IFERROR(__xludf.DUMMYFUNCTION("""COMPUTED_VALUE"""),"JavaScript")</f>
        <v>JavaScript</v>
      </c>
      <c r="F1988" s="4" t="str">
        <f>IFERROR(__xludf.DUMMYFUNCTION("""COMPUTED_VALUE"""),"Other(s):")</f>
        <v>Other(s):</v>
      </c>
    </row>
    <row r="1989">
      <c r="A1989" s="3">
        <v>1988.0</v>
      </c>
      <c r="B1989" s="4" t="str">
        <f>IFERROR(__xludf.DUMMYFUNCTION("SPLIT(IMPORTRANGE!B1989:B11988,"";"",0,1)"),"Bash/Shell/PowerShell")</f>
        <v>Bash/Shell/PowerShell</v>
      </c>
      <c r="C1989" s="4" t="str">
        <f>IFERROR(__xludf.DUMMYFUNCTION("""COMPUTED_VALUE"""),"C")</f>
        <v>C</v>
      </c>
      <c r="D1989" s="4" t="str">
        <f>IFERROR(__xludf.DUMMYFUNCTION("""COMPUTED_VALUE"""),"HTML/CSS")</f>
        <v>HTML/CSS</v>
      </c>
      <c r="E1989" s="4" t="str">
        <f>IFERROR(__xludf.DUMMYFUNCTION("""COMPUTED_VALUE"""),"JavaScript")</f>
        <v>JavaScript</v>
      </c>
      <c r="F1989" s="4" t="str">
        <f>IFERROR(__xludf.DUMMYFUNCTION("""COMPUTED_VALUE"""),"Python")</f>
        <v>Python</v>
      </c>
    </row>
    <row r="1990">
      <c r="A1990" s="3">
        <v>1989.0</v>
      </c>
      <c r="B1990" s="4" t="str">
        <f>IFERROR(__xludf.DUMMYFUNCTION("SPLIT(IMPORTRANGE!B1990:B11989,"";"",0,1)"),"C#")</f>
        <v>C#</v>
      </c>
      <c r="C1990" s="4" t="str">
        <f>IFERROR(__xludf.DUMMYFUNCTION("""COMPUTED_VALUE"""),"SQL")</f>
        <v>SQL</v>
      </c>
    </row>
    <row r="1991">
      <c r="A1991" s="3">
        <v>1990.0</v>
      </c>
      <c r="B1991" s="4" t="str">
        <f>IFERROR(__xludf.DUMMYFUNCTION("SPLIT(IMPORTRANGE!B1991:B11990,"";"",0,1)"),"HTML/CSS")</f>
        <v>HTML/CSS</v>
      </c>
      <c r="C1991" s="4" t="str">
        <f>IFERROR(__xludf.DUMMYFUNCTION("""COMPUTED_VALUE"""),"JavaScript")</f>
        <v>JavaScript</v>
      </c>
      <c r="D1991" s="4" t="str">
        <f>IFERROR(__xludf.DUMMYFUNCTION("""COMPUTED_VALUE"""),"PHP")</f>
        <v>PHP</v>
      </c>
      <c r="E1991" s="4" t="str">
        <f>IFERROR(__xludf.DUMMYFUNCTION("""COMPUTED_VALUE"""),"SQL")</f>
        <v>SQL</v>
      </c>
    </row>
    <row r="1992">
      <c r="A1992" s="3">
        <v>1991.0</v>
      </c>
      <c r="B1992" s="4" t="str">
        <f>IFERROR(__xludf.DUMMYFUNCTION("SPLIT(IMPORTRANGE!B1992:B11991,"";"",0,1)"),"C#")</f>
        <v>C#</v>
      </c>
      <c r="C1992" s="4" t="str">
        <f>IFERROR(__xludf.DUMMYFUNCTION("""COMPUTED_VALUE"""),"HTML/CSS")</f>
        <v>HTML/CSS</v>
      </c>
      <c r="D1992" s="4" t="str">
        <f>IFERROR(__xludf.DUMMYFUNCTION("""COMPUTED_VALUE"""),"JavaScript")</f>
        <v>JavaScript</v>
      </c>
      <c r="E1992" s="4" t="str">
        <f>IFERROR(__xludf.DUMMYFUNCTION("""COMPUTED_VALUE"""),"PHP")</f>
        <v>PHP</v>
      </c>
    </row>
    <row r="1993">
      <c r="A1993" s="3">
        <v>1992.0</v>
      </c>
      <c r="B1993" s="4" t="str">
        <f>IFERROR(__xludf.DUMMYFUNCTION("SPLIT(IMPORTRANGE!B1993:B11992,"";"",0,1)"),"Bash/Shell/PowerShell")</f>
        <v>Bash/Shell/PowerShell</v>
      </c>
      <c r="C1993" s="4" t="str">
        <f>IFERROR(__xludf.DUMMYFUNCTION("""COMPUTED_VALUE"""),"C")</f>
        <v>C</v>
      </c>
      <c r="D1993" s="4" t="str">
        <f>IFERROR(__xludf.DUMMYFUNCTION("""COMPUTED_VALUE"""),"C++")</f>
        <v>C++</v>
      </c>
      <c r="E1993" s="4" t="str">
        <f>IFERROR(__xludf.DUMMYFUNCTION("""COMPUTED_VALUE"""),"HTML/CSS")</f>
        <v>HTML/CSS</v>
      </c>
      <c r="F1993" s="4" t="str">
        <f>IFERROR(__xludf.DUMMYFUNCTION("""COMPUTED_VALUE"""),"Java")</f>
        <v>Java</v>
      </c>
      <c r="G1993" s="4" t="str">
        <f>IFERROR(__xludf.DUMMYFUNCTION("""COMPUTED_VALUE"""),"JavaScript")</f>
        <v>JavaScript</v>
      </c>
      <c r="H1993" s="4" t="str">
        <f>IFERROR(__xludf.DUMMYFUNCTION("""COMPUTED_VALUE"""),"PHP")</f>
        <v>PHP</v>
      </c>
      <c r="I1993" s="4" t="str">
        <f>IFERROR(__xludf.DUMMYFUNCTION("""COMPUTED_VALUE"""),"Python")</f>
        <v>Python</v>
      </c>
      <c r="J1993" s="4" t="str">
        <f>IFERROR(__xludf.DUMMYFUNCTION("""COMPUTED_VALUE"""),"Ruby")</f>
        <v>Ruby</v>
      </c>
      <c r="K1993" s="4" t="str">
        <f>IFERROR(__xludf.DUMMYFUNCTION("""COMPUTED_VALUE"""),"SQL")</f>
        <v>SQL</v>
      </c>
    </row>
    <row r="1994">
      <c r="A1994" s="3">
        <v>1993.0</v>
      </c>
      <c r="B1994" s="4" t="str">
        <f>IFERROR(__xludf.DUMMYFUNCTION("SPLIT(IMPORTRANGE!B1994:B11993,"";"",0,1)"),"Go")</f>
        <v>Go</v>
      </c>
      <c r="C1994" s="4" t="str">
        <f>IFERROR(__xludf.DUMMYFUNCTION("""COMPUTED_VALUE"""),"Objective-C")</f>
        <v>Objective-C</v>
      </c>
      <c r="D1994" s="4" t="str">
        <f>IFERROR(__xludf.DUMMYFUNCTION("""COMPUTED_VALUE"""),"Swift")</f>
        <v>Swift</v>
      </c>
    </row>
    <row r="1995">
      <c r="A1995" s="3">
        <v>1994.0</v>
      </c>
      <c r="B1995" s="4" t="str">
        <f>IFERROR(__xludf.DUMMYFUNCTION("SPLIT(IMPORTRANGE!B1995:B11994,"";"",0,1)"),"Bash/Shell/PowerShell")</f>
        <v>Bash/Shell/PowerShell</v>
      </c>
      <c r="C1995" s="4" t="str">
        <f>IFERROR(__xludf.DUMMYFUNCTION("""COMPUTED_VALUE"""),"JavaScript")</f>
        <v>JavaScript</v>
      </c>
      <c r="D1995" s="4" t="str">
        <f>IFERROR(__xludf.DUMMYFUNCTION("""COMPUTED_VALUE"""),"Objective-C")</f>
        <v>Objective-C</v>
      </c>
      <c r="E1995" s="4" t="str">
        <f>IFERROR(__xludf.DUMMYFUNCTION("""COMPUTED_VALUE"""),"Ruby")</f>
        <v>Ruby</v>
      </c>
      <c r="F1995" s="4" t="str">
        <f>IFERROR(__xludf.DUMMYFUNCTION("""COMPUTED_VALUE"""),"SQL")</f>
        <v>SQL</v>
      </c>
      <c r="G1995" s="4" t="str">
        <f>IFERROR(__xludf.DUMMYFUNCTION("""COMPUTED_VALUE"""),"Swift")</f>
        <v>Swift</v>
      </c>
    </row>
    <row r="1996">
      <c r="A1996" s="3">
        <v>1995.0</v>
      </c>
      <c r="B1996" s="4" t="str">
        <f>IFERROR(__xludf.DUMMYFUNCTION("SPLIT(IMPORTRANGE!B1996:B11995,"";"",0,1)"),"C")</f>
        <v>C</v>
      </c>
      <c r="C1996" s="4" t="str">
        <f>IFERROR(__xludf.DUMMYFUNCTION("""COMPUTED_VALUE"""),"C++")</f>
        <v>C++</v>
      </c>
      <c r="D1996" s="4" t="str">
        <f>IFERROR(__xludf.DUMMYFUNCTION("""COMPUTED_VALUE"""),"HTML/CSS")</f>
        <v>HTML/CSS</v>
      </c>
      <c r="E1996" s="4" t="str">
        <f>IFERROR(__xludf.DUMMYFUNCTION("""COMPUTED_VALUE"""),"JavaScript")</f>
        <v>JavaScript</v>
      </c>
      <c r="F1996" s="4" t="str">
        <f>IFERROR(__xludf.DUMMYFUNCTION("""COMPUTED_VALUE"""),"Python")</f>
        <v>Python</v>
      </c>
    </row>
    <row r="1997">
      <c r="A1997" s="3">
        <v>1996.0</v>
      </c>
      <c r="B1997" s="4" t="str">
        <f>IFERROR(__xludf.DUMMYFUNCTION("SPLIT(IMPORTRANGE!B1997:B11996,"";"",0,1)"),"C")</f>
        <v>C</v>
      </c>
      <c r="C1997" s="4" t="str">
        <f>IFERROR(__xludf.DUMMYFUNCTION("""COMPUTED_VALUE"""),"C++")</f>
        <v>C++</v>
      </c>
      <c r="D1997" s="4" t="str">
        <f>IFERROR(__xludf.DUMMYFUNCTION("""COMPUTED_VALUE"""),"HTML/CSS")</f>
        <v>HTML/CSS</v>
      </c>
      <c r="E1997" s="4" t="str">
        <f>IFERROR(__xludf.DUMMYFUNCTION("""COMPUTED_VALUE"""),"Java")</f>
        <v>Java</v>
      </c>
      <c r="F1997" s="4" t="str">
        <f>IFERROR(__xludf.DUMMYFUNCTION("""COMPUTED_VALUE"""),"JavaScript")</f>
        <v>JavaScript</v>
      </c>
      <c r="G1997" s="4" t="str">
        <f>IFERROR(__xludf.DUMMYFUNCTION("""COMPUTED_VALUE"""),"Python")</f>
        <v>Python</v>
      </c>
      <c r="H1997" s="4" t="str">
        <f>IFERROR(__xludf.DUMMYFUNCTION("""COMPUTED_VALUE"""),"R")</f>
        <v>R</v>
      </c>
    </row>
    <row r="1998">
      <c r="A1998" s="3">
        <v>1997.0</v>
      </c>
      <c r="B1998" s="4" t="str">
        <f>IFERROR(__xludf.DUMMYFUNCTION("SPLIT(IMPORTRANGE!B1998:B11997,"";"",0,1)"),"Bash/Shell/PowerShell")</f>
        <v>Bash/Shell/PowerShell</v>
      </c>
      <c r="C1998" s="4" t="str">
        <f>IFERROR(__xludf.DUMMYFUNCTION("""COMPUTED_VALUE"""),"Java")</f>
        <v>Java</v>
      </c>
    </row>
    <row r="1999">
      <c r="A1999" s="3">
        <v>1998.0</v>
      </c>
      <c r="B1999" s="4" t="str">
        <f>IFERROR(__xludf.DUMMYFUNCTION("SPLIT(IMPORTRANGE!B1999:B11998,"";"",0,1)"),"HTML/CSS")</f>
        <v>HTML/CSS</v>
      </c>
      <c r="C1999" s="4" t="str">
        <f>IFERROR(__xludf.DUMMYFUNCTION("""COMPUTED_VALUE"""),"Java")</f>
        <v>Java</v>
      </c>
      <c r="D1999" s="4" t="str">
        <f>IFERROR(__xludf.DUMMYFUNCTION("""COMPUTED_VALUE"""),"JavaScript")</f>
        <v>JavaScript</v>
      </c>
      <c r="E1999" s="4" t="str">
        <f>IFERROR(__xludf.DUMMYFUNCTION("""COMPUTED_VALUE"""),"Kotlin")</f>
        <v>Kotlin</v>
      </c>
      <c r="F1999" s="4" t="str">
        <f>IFERROR(__xludf.DUMMYFUNCTION("""COMPUTED_VALUE"""),"Python")</f>
        <v>Python</v>
      </c>
      <c r="G1999" s="4" t="str">
        <f>IFERROR(__xludf.DUMMYFUNCTION("""COMPUTED_VALUE"""),"Rust")</f>
        <v>Rust</v>
      </c>
      <c r="H1999" s="4" t="str">
        <f>IFERROR(__xludf.DUMMYFUNCTION("""COMPUTED_VALUE"""),"Swift")</f>
        <v>Swift</v>
      </c>
      <c r="I1999" s="4" t="str">
        <f>IFERROR(__xludf.DUMMYFUNCTION("""COMPUTED_VALUE"""),"TypeScript")</f>
        <v>TypeScript</v>
      </c>
    </row>
    <row r="2000">
      <c r="A2000" s="3">
        <v>1999.0</v>
      </c>
      <c r="B2000" s="4" t="str">
        <f>IFERROR(__xludf.DUMMYFUNCTION("SPLIT(IMPORTRANGE!B2000:B11999,"";"",0,1)"),"C#")</f>
        <v>C#</v>
      </c>
      <c r="C2000" s="4" t="str">
        <f>IFERROR(__xludf.DUMMYFUNCTION("""COMPUTED_VALUE"""),"HTML/CSS")</f>
        <v>HTML/CSS</v>
      </c>
      <c r="D2000" s="4" t="str">
        <f>IFERROR(__xludf.DUMMYFUNCTION("""COMPUTED_VALUE"""),"SQL")</f>
        <v>SQL</v>
      </c>
    </row>
    <row r="2001">
      <c r="A2001" s="3">
        <v>2000.0</v>
      </c>
      <c r="B2001" s="4" t="str">
        <f>IFERROR(__xludf.DUMMYFUNCTION("SPLIT(IMPORTRANGE!B2001:B12000,"";"",0,1)"),"Bash/Shell/PowerShell")</f>
        <v>Bash/Shell/PowerShell</v>
      </c>
      <c r="C2001" s="4" t="str">
        <f>IFERROR(__xludf.DUMMYFUNCTION("""COMPUTED_VALUE"""),"C#")</f>
        <v>C#</v>
      </c>
      <c r="D2001" s="4" t="str">
        <f>IFERROR(__xludf.DUMMYFUNCTION("""COMPUTED_VALUE"""),"HTML/CSS")</f>
        <v>HTML/CSS</v>
      </c>
      <c r="E2001" s="4" t="str">
        <f>IFERROR(__xludf.DUMMYFUNCTION("""COMPUTED_VALUE"""),"JavaScript")</f>
        <v>JavaScript</v>
      </c>
      <c r="F2001" s="4" t="str">
        <f>IFERROR(__xludf.DUMMYFUNCTION("""COMPUTED_VALUE"""),"SQL")</f>
        <v>SQL</v>
      </c>
      <c r="G2001" s="4" t="str">
        <f>IFERROR(__xludf.DUMMYFUNCTION("""COMPUTED_VALUE"""),"VBA")</f>
        <v>VBA</v>
      </c>
    </row>
    <row r="2002">
      <c r="A2002" s="3">
        <v>2001.0</v>
      </c>
      <c r="B2002" s="4" t="str">
        <f>IFERROR(__xludf.DUMMYFUNCTION("SPLIT(IMPORTRANGE!B2002:B12001,"";"",0,1)"),"C#")</f>
        <v>C#</v>
      </c>
      <c r="C2002" s="4" t="str">
        <f>IFERROR(__xludf.DUMMYFUNCTION("""COMPUTED_VALUE"""),"HTML/CSS")</f>
        <v>HTML/CSS</v>
      </c>
      <c r="D2002" s="4" t="str">
        <f>IFERROR(__xludf.DUMMYFUNCTION("""COMPUTED_VALUE"""),"Java")</f>
        <v>Java</v>
      </c>
      <c r="E2002" s="4" t="str">
        <f>IFERROR(__xludf.DUMMYFUNCTION("""COMPUTED_VALUE"""),"JavaScript")</f>
        <v>JavaScript</v>
      </c>
      <c r="F2002" s="4" t="str">
        <f>IFERROR(__xludf.DUMMYFUNCTION("""COMPUTED_VALUE"""),"SQL")</f>
        <v>SQL</v>
      </c>
      <c r="G2002" s="4" t="str">
        <f>IFERROR(__xludf.DUMMYFUNCTION("""COMPUTED_VALUE"""),"Other(s):")</f>
        <v>Other(s):</v>
      </c>
    </row>
    <row r="2003">
      <c r="A2003" s="3">
        <v>2002.0</v>
      </c>
      <c r="B2003" s="4" t="str">
        <f>IFERROR(__xludf.DUMMYFUNCTION("SPLIT(IMPORTRANGE!B2003:B12002,"";"",0,1)"),"C#")</f>
        <v>C#</v>
      </c>
      <c r="C2003" s="4" t="str">
        <f>IFERROR(__xludf.DUMMYFUNCTION("""COMPUTED_VALUE"""),"HTML/CSS")</f>
        <v>HTML/CSS</v>
      </c>
      <c r="D2003" s="4" t="str">
        <f>IFERROR(__xludf.DUMMYFUNCTION("""COMPUTED_VALUE"""),"JavaScript")</f>
        <v>JavaScript</v>
      </c>
      <c r="E2003" s="4" t="str">
        <f>IFERROR(__xludf.DUMMYFUNCTION("""COMPUTED_VALUE"""),"PHP")</f>
        <v>PHP</v>
      </c>
      <c r="F2003" s="4" t="str">
        <f>IFERROR(__xludf.DUMMYFUNCTION("""COMPUTED_VALUE"""),"SQL")</f>
        <v>SQL</v>
      </c>
      <c r="G2003" s="4" t="str">
        <f>IFERROR(__xludf.DUMMYFUNCTION("""COMPUTED_VALUE"""),"Other(s):")</f>
        <v>Other(s):</v>
      </c>
    </row>
    <row r="2004">
      <c r="A2004" s="3">
        <v>2003.0</v>
      </c>
      <c r="B2004" s="4" t="str">
        <f>IFERROR(__xludf.DUMMYFUNCTION("SPLIT(IMPORTRANGE!B2004:B12003,"";"",0,1)"),"Objective-C")</f>
        <v>Objective-C</v>
      </c>
      <c r="C2004" s="4" t="str">
        <f>IFERROR(__xludf.DUMMYFUNCTION("""COMPUTED_VALUE"""),"Swift")</f>
        <v>Swift</v>
      </c>
    </row>
    <row r="2005">
      <c r="A2005" s="3">
        <v>2004.0</v>
      </c>
      <c r="B2005" s="4" t="str">
        <f>IFERROR(__xludf.DUMMYFUNCTION("SPLIT(IMPORTRANGE!B2005:B12004,"";"",0,1)"),"Bash/Shell/PowerShell")</f>
        <v>Bash/Shell/PowerShell</v>
      </c>
      <c r="C2005" s="4" t="str">
        <f>IFERROR(__xludf.DUMMYFUNCTION("""COMPUTED_VALUE"""),"C")</f>
        <v>C</v>
      </c>
      <c r="D2005" s="4" t="str">
        <f>IFERROR(__xludf.DUMMYFUNCTION("""COMPUTED_VALUE"""),"Clojure")</f>
        <v>Clojure</v>
      </c>
      <c r="E2005" s="4" t="str">
        <f>IFERROR(__xludf.DUMMYFUNCTION("""COMPUTED_VALUE"""),"Java")</f>
        <v>Java</v>
      </c>
      <c r="F2005" s="4" t="str">
        <f>IFERROR(__xludf.DUMMYFUNCTION("""COMPUTED_VALUE"""),"Python")</f>
        <v>Python</v>
      </c>
      <c r="G2005" s="4" t="str">
        <f>IFERROR(__xludf.DUMMYFUNCTION("""COMPUTED_VALUE"""),"Rust")</f>
        <v>Rust</v>
      </c>
      <c r="H2005" s="4" t="str">
        <f>IFERROR(__xludf.DUMMYFUNCTION("""COMPUTED_VALUE"""),"Scala")</f>
        <v>Scala</v>
      </c>
      <c r="I2005" s="4" t="str">
        <f>IFERROR(__xludf.DUMMYFUNCTION("""COMPUTED_VALUE"""),"SQL")</f>
        <v>SQL</v>
      </c>
    </row>
    <row r="2006">
      <c r="A2006" s="3">
        <v>2005.0</v>
      </c>
      <c r="B2006" s="4" t="str">
        <f>IFERROR(__xludf.DUMMYFUNCTION("SPLIT(IMPORTRANGE!B2006:B12005,"";"",0,1)"),"C#")</f>
        <v>C#</v>
      </c>
      <c r="C2006" s="4" t="str">
        <f>IFERROR(__xludf.DUMMYFUNCTION("""COMPUTED_VALUE"""),"Java")</f>
        <v>Java</v>
      </c>
      <c r="D2006" s="4" t="str">
        <f>IFERROR(__xludf.DUMMYFUNCTION("""COMPUTED_VALUE"""),"PHP")</f>
        <v>PHP</v>
      </c>
      <c r="E2006" s="4" t="str">
        <f>IFERROR(__xludf.DUMMYFUNCTION("""COMPUTED_VALUE"""),"Python")</f>
        <v>Python</v>
      </c>
    </row>
    <row r="2007">
      <c r="A2007" s="3">
        <v>2006.0</v>
      </c>
      <c r="B2007" s="4" t="str">
        <f>IFERROR(__xludf.DUMMYFUNCTION("SPLIT(IMPORTRANGE!B2007:B12006,"";"",0,1)"),"Dart")</f>
        <v>Dart</v>
      </c>
      <c r="C2007" s="4" t="str">
        <f>IFERROR(__xludf.DUMMYFUNCTION("""COMPUTED_VALUE"""),"HTML/CSS")</f>
        <v>HTML/CSS</v>
      </c>
      <c r="D2007" s="4" t="str">
        <f>IFERROR(__xludf.DUMMYFUNCTION("""COMPUTED_VALUE"""),"Java")</f>
        <v>Java</v>
      </c>
      <c r="E2007" s="4" t="str">
        <f>IFERROR(__xludf.DUMMYFUNCTION("""COMPUTED_VALUE"""),"JavaScript")</f>
        <v>JavaScript</v>
      </c>
    </row>
    <row r="2008">
      <c r="A2008" s="3">
        <v>2007.0</v>
      </c>
      <c r="B2008" s="4" t="str">
        <f>IFERROR(__xludf.DUMMYFUNCTION("SPLIT(IMPORTRANGE!B2008:B12007,"";"",0,1)"),"HTML/CSS")</f>
        <v>HTML/CSS</v>
      </c>
      <c r="C2008" s="4" t="str">
        <f>IFERROR(__xludf.DUMMYFUNCTION("""COMPUTED_VALUE"""),"JavaScript")</f>
        <v>JavaScript</v>
      </c>
      <c r="D2008" s="4" t="str">
        <f>IFERROR(__xludf.DUMMYFUNCTION("""COMPUTED_VALUE"""),"Python")</f>
        <v>Python</v>
      </c>
      <c r="E2008" s="4" t="str">
        <f>IFERROR(__xludf.DUMMYFUNCTION("""COMPUTED_VALUE"""),"SQL")</f>
        <v>SQL</v>
      </c>
    </row>
    <row r="2009">
      <c r="A2009" s="3">
        <v>2008.0</v>
      </c>
      <c r="B2009" s="4" t="str">
        <f>IFERROR(__xludf.DUMMYFUNCTION("SPLIT(IMPORTRANGE!B2009:B12008,"";"",0,1)"),"Assembly")</f>
        <v>Assembly</v>
      </c>
      <c r="C2009" s="4" t="str">
        <f>IFERROR(__xludf.DUMMYFUNCTION("""COMPUTED_VALUE"""),"Bash/Shell/PowerShell")</f>
        <v>Bash/Shell/PowerShell</v>
      </c>
      <c r="D2009" s="4" t="str">
        <f>IFERROR(__xludf.DUMMYFUNCTION("""COMPUTED_VALUE"""),"C++")</f>
        <v>C++</v>
      </c>
    </row>
    <row r="2010">
      <c r="A2010" s="3">
        <v>2009.0</v>
      </c>
      <c r="B2010" s="4" t="str">
        <f>IFERROR(__xludf.DUMMYFUNCTION("SPLIT(IMPORTRANGE!B2010:B12009,"";"",0,1)"),"C++")</f>
        <v>C++</v>
      </c>
      <c r="C2010" s="4" t="str">
        <f>IFERROR(__xludf.DUMMYFUNCTION("""COMPUTED_VALUE"""),"C#")</f>
        <v>C#</v>
      </c>
      <c r="D2010" s="4" t="str">
        <f>IFERROR(__xludf.DUMMYFUNCTION("""COMPUTED_VALUE"""),"HTML/CSS")</f>
        <v>HTML/CSS</v>
      </c>
      <c r="E2010" s="4" t="str">
        <f>IFERROR(__xludf.DUMMYFUNCTION("""COMPUTED_VALUE"""),"Python")</f>
        <v>Python</v>
      </c>
    </row>
    <row r="2011">
      <c r="A2011" s="3">
        <v>2010.0</v>
      </c>
      <c r="B2011" s="4" t="str">
        <f>IFERROR(__xludf.DUMMYFUNCTION("SPLIT(IMPORTRANGE!B2011:B12010,"";"",0,1)"),"Bash/Shell/PowerShell")</f>
        <v>Bash/Shell/PowerShell</v>
      </c>
      <c r="C2011" s="4" t="str">
        <f>IFERROR(__xludf.DUMMYFUNCTION("""COMPUTED_VALUE"""),"C#")</f>
        <v>C#</v>
      </c>
      <c r="D2011" s="4" t="str">
        <f>IFERROR(__xludf.DUMMYFUNCTION("""COMPUTED_VALUE"""),"HTML/CSS")</f>
        <v>HTML/CSS</v>
      </c>
      <c r="E2011" s="4" t="str">
        <f>IFERROR(__xludf.DUMMYFUNCTION("""COMPUTED_VALUE"""),"Java")</f>
        <v>Java</v>
      </c>
      <c r="F2011" s="4" t="str">
        <f>IFERROR(__xludf.DUMMYFUNCTION("""COMPUTED_VALUE"""),"JavaScript")</f>
        <v>JavaScript</v>
      </c>
      <c r="G2011" s="4" t="str">
        <f>IFERROR(__xludf.DUMMYFUNCTION("""COMPUTED_VALUE"""),"PHP")</f>
        <v>PHP</v>
      </c>
      <c r="H2011" s="4" t="str">
        <f>IFERROR(__xludf.DUMMYFUNCTION("""COMPUTED_VALUE"""),"SQL")</f>
        <v>SQL</v>
      </c>
    </row>
    <row r="2012">
      <c r="A2012" s="3">
        <v>2011.0</v>
      </c>
      <c r="B2012" s="4" t="str">
        <f>IFERROR(__xludf.DUMMYFUNCTION("SPLIT(IMPORTRANGE!B2012:B12011,"";"",0,1)"),"Java")</f>
        <v>Java</v>
      </c>
      <c r="C2012" s="4" t="str">
        <f>IFERROR(__xludf.DUMMYFUNCTION("""COMPUTED_VALUE"""),"Python")</f>
        <v>Python</v>
      </c>
    </row>
    <row r="2013">
      <c r="A2013" s="3">
        <v>2012.0</v>
      </c>
      <c r="B2013" s="4" t="str">
        <f>IFERROR(__xludf.DUMMYFUNCTION("SPLIT(IMPORTRANGE!B2013:B12012,"";"",0,1)"),"C")</f>
        <v>C</v>
      </c>
      <c r="C2013" s="4" t="str">
        <f>IFERROR(__xludf.DUMMYFUNCTION("""COMPUTED_VALUE"""),"C++")</f>
        <v>C++</v>
      </c>
      <c r="D2013" s="4" t="str">
        <f>IFERROR(__xludf.DUMMYFUNCTION("""COMPUTED_VALUE"""),"C#")</f>
        <v>C#</v>
      </c>
      <c r="E2013" s="4" t="str">
        <f>IFERROR(__xludf.DUMMYFUNCTION("""COMPUTED_VALUE"""),"Go")</f>
        <v>Go</v>
      </c>
    </row>
    <row r="2014">
      <c r="A2014" s="3">
        <v>2013.0</v>
      </c>
      <c r="B2014" s="4" t="str">
        <f>IFERROR(__xludf.DUMMYFUNCTION("SPLIT(IMPORTRANGE!B2014:B12013,"";"",0,1)"),"C#")</f>
        <v>C#</v>
      </c>
      <c r="C2014" s="4" t="str">
        <f>IFERROR(__xludf.DUMMYFUNCTION("""COMPUTED_VALUE"""),"SQL")</f>
        <v>SQL</v>
      </c>
      <c r="D2014" s="4" t="str">
        <f>IFERROR(__xludf.DUMMYFUNCTION("""COMPUTED_VALUE"""),"Other(s):")</f>
        <v>Other(s):</v>
      </c>
    </row>
    <row r="2015">
      <c r="A2015" s="3">
        <v>2014.0</v>
      </c>
      <c r="B2015" s="4" t="str">
        <f>IFERROR(__xludf.DUMMYFUNCTION("SPLIT(IMPORTRANGE!B2015:B12014,"";"",0,1)"),"C#")</f>
        <v>C#</v>
      </c>
      <c r="C2015" s="4" t="str">
        <f>IFERROR(__xludf.DUMMYFUNCTION("""COMPUTED_VALUE"""),"HTML/CSS")</f>
        <v>HTML/CSS</v>
      </c>
      <c r="D2015" s="4" t="str">
        <f>IFERROR(__xludf.DUMMYFUNCTION("""COMPUTED_VALUE"""),"JavaScript")</f>
        <v>JavaScript</v>
      </c>
      <c r="E2015" s="4" t="str">
        <f>IFERROR(__xludf.DUMMYFUNCTION("""COMPUTED_VALUE"""),"SQL")</f>
        <v>SQL</v>
      </c>
    </row>
    <row r="2016">
      <c r="A2016" s="3">
        <v>2015.0</v>
      </c>
      <c r="B2016" s="4" t="str">
        <f>IFERROR(__xludf.DUMMYFUNCTION("SPLIT(IMPORTRANGE!B2016:B12015,"";"",0,1)"),"Bash/Shell/PowerShell")</f>
        <v>Bash/Shell/PowerShell</v>
      </c>
      <c r="C2016" s="4" t="str">
        <f>IFERROR(__xludf.DUMMYFUNCTION("""COMPUTED_VALUE"""),"C++")</f>
        <v>C++</v>
      </c>
      <c r="D2016" s="4" t="str">
        <f>IFERROR(__xludf.DUMMYFUNCTION("""COMPUTED_VALUE"""),"Go")</f>
        <v>Go</v>
      </c>
      <c r="E2016" s="4" t="str">
        <f>IFERROR(__xludf.DUMMYFUNCTION("""COMPUTED_VALUE"""),"HTML/CSS")</f>
        <v>HTML/CSS</v>
      </c>
      <c r="F2016" s="4" t="str">
        <f>IFERROR(__xludf.DUMMYFUNCTION("""COMPUTED_VALUE"""),"Java")</f>
        <v>Java</v>
      </c>
      <c r="G2016" s="4" t="str">
        <f>IFERROR(__xludf.DUMMYFUNCTION("""COMPUTED_VALUE"""),"JavaScript")</f>
        <v>JavaScript</v>
      </c>
      <c r="H2016" s="4" t="str">
        <f>IFERROR(__xludf.DUMMYFUNCTION("""COMPUTED_VALUE"""),"PHP")</f>
        <v>PHP</v>
      </c>
      <c r="I2016" s="4" t="str">
        <f>IFERROR(__xludf.DUMMYFUNCTION("""COMPUTED_VALUE"""),"SQL")</f>
        <v>SQL</v>
      </c>
    </row>
    <row r="2017">
      <c r="A2017" s="3">
        <v>2016.0</v>
      </c>
      <c r="B2017" s="4" t="str">
        <f>IFERROR(__xludf.DUMMYFUNCTION("SPLIT(IMPORTRANGE!B2017:B12016,"";"",0,1)"),"Bash/Shell/PowerShell")</f>
        <v>Bash/Shell/PowerShell</v>
      </c>
      <c r="C2017" s="4" t="str">
        <f>IFERROR(__xludf.DUMMYFUNCTION("""COMPUTED_VALUE"""),"HTML/CSS")</f>
        <v>HTML/CSS</v>
      </c>
      <c r="D2017" s="4" t="str">
        <f>IFERROR(__xludf.DUMMYFUNCTION("""COMPUTED_VALUE"""),"JavaScript")</f>
        <v>JavaScript</v>
      </c>
      <c r="E2017" s="4" t="str">
        <f>IFERROR(__xludf.DUMMYFUNCTION("""COMPUTED_VALUE"""),"Python")</f>
        <v>Python</v>
      </c>
      <c r="F2017" s="4" t="str">
        <f>IFERROR(__xludf.DUMMYFUNCTION("""COMPUTED_VALUE"""),"SQL")</f>
        <v>SQL</v>
      </c>
    </row>
    <row r="2018">
      <c r="A2018" s="3">
        <v>2017.0</v>
      </c>
      <c r="B2018" s="4" t="str">
        <f>IFERROR(__xludf.DUMMYFUNCTION("SPLIT(IMPORTRANGE!B2018:B12017,"";"",0,1)"),"C++")</f>
        <v>C++</v>
      </c>
      <c r="C2018" s="4" t="str">
        <f>IFERROR(__xludf.DUMMYFUNCTION("""COMPUTED_VALUE"""),"C#")</f>
        <v>C#</v>
      </c>
    </row>
    <row r="2019">
      <c r="A2019" s="3">
        <v>2018.0</v>
      </c>
      <c r="B2019" s="4" t="str">
        <f>IFERROR(__xludf.DUMMYFUNCTION("SPLIT(IMPORTRANGE!B2019:B12018,"";"",0,1)"),"JavaScript")</f>
        <v>JavaScript</v>
      </c>
      <c r="C2019" s="4" t="str">
        <f>IFERROR(__xludf.DUMMYFUNCTION("""COMPUTED_VALUE"""),"TypeScript")</f>
        <v>TypeScript</v>
      </c>
    </row>
    <row r="2020">
      <c r="A2020" s="3">
        <v>2019.0</v>
      </c>
      <c r="B2020" s="4" t="str">
        <f>IFERROR(__xludf.DUMMYFUNCTION("SPLIT(IMPORTRANGE!B2020:B12019,"";"",0,1)"),"Bash/Shell/PowerShell")</f>
        <v>Bash/Shell/PowerShell</v>
      </c>
      <c r="C2020" s="4" t="str">
        <f>IFERROR(__xludf.DUMMYFUNCTION("""COMPUTED_VALUE"""),"C")</f>
        <v>C</v>
      </c>
      <c r="D2020" s="4" t="str">
        <f>IFERROR(__xludf.DUMMYFUNCTION("""COMPUTED_VALUE"""),"C++")</f>
        <v>C++</v>
      </c>
      <c r="E2020" s="4" t="str">
        <f>IFERROR(__xludf.DUMMYFUNCTION("""COMPUTED_VALUE"""),"C#")</f>
        <v>C#</v>
      </c>
      <c r="F2020" s="4" t="str">
        <f>IFERROR(__xludf.DUMMYFUNCTION("""COMPUTED_VALUE"""),"Java")</f>
        <v>Java</v>
      </c>
      <c r="G2020" s="4" t="str">
        <f>IFERROR(__xludf.DUMMYFUNCTION("""COMPUTED_VALUE"""),"JavaScript")</f>
        <v>JavaScript</v>
      </c>
      <c r="H2020" s="4" t="str">
        <f>IFERROR(__xludf.DUMMYFUNCTION("""COMPUTED_VALUE"""),"PHP")</f>
        <v>PHP</v>
      </c>
      <c r="I2020" s="4" t="str">
        <f>IFERROR(__xludf.DUMMYFUNCTION("""COMPUTED_VALUE"""),"Python")</f>
        <v>Python</v>
      </c>
      <c r="J2020" s="4" t="str">
        <f>IFERROR(__xludf.DUMMYFUNCTION("""COMPUTED_VALUE"""),"SQL")</f>
        <v>SQL</v>
      </c>
    </row>
    <row r="2021">
      <c r="A2021" s="3">
        <v>2020.0</v>
      </c>
      <c r="B2021" s="4" t="str">
        <f>IFERROR(__xludf.DUMMYFUNCTION("SPLIT(IMPORTRANGE!B2021:B12020,"";"",0,1)"),"Bash/Shell/PowerShell")</f>
        <v>Bash/Shell/PowerShell</v>
      </c>
      <c r="C2021" s="4" t="str">
        <f>IFERROR(__xludf.DUMMYFUNCTION("""COMPUTED_VALUE"""),"Java")</f>
        <v>Java</v>
      </c>
      <c r="D2021" s="4" t="str">
        <f>IFERROR(__xludf.DUMMYFUNCTION("""COMPUTED_VALUE"""),"JavaScript")</f>
        <v>JavaScript</v>
      </c>
      <c r="E2021" s="4" t="str">
        <f>IFERROR(__xludf.DUMMYFUNCTION("""COMPUTED_VALUE"""),"Python")</f>
        <v>Python</v>
      </c>
      <c r="F2021" s="4" t="str">
        <f>IFERROR(__xludf.DUMMYFUNCTION("""COMPUTED_VALUE"""),"SQL")</f>
        <v>SQL</v>
      </c>
    </row>
    <row r="2022">
      <c r="A2022" s="3">
        <v>2021.0</v>
      </c>
      <c r="B2022" s="4" t="str">
        <f>IFERROR(__xludf.DUMMYFUNCTION("SPLIT(IMPORTRANGE!B2022:B12021,"";"",0,1)"),"Bash/Shell/PowerShell")</f>
        <v>Bash/Shell/PowerShell</v>
      </c>
      <c r="C2022" s="4" t="str">
        <f>IFERROR(__xludf.DUMMYFUNCTION("""COMPUTED_VALUE"""),"HTML/CSS")</f>
        <v>HTML/CSS</v>
      </c>
      <c r="D2022" s="4" t="str">
        <f>IFERROR(__xludf.DUMMYFUNCTION("""COMPUTED_VALUE"""),"JavaScript")</f>
        <v>JavaScript</v>
      </c>
      <c r="E2022" s="4" t="str">
        <f>IFERROR(__xludf.DUMMYFUNCTION("""COMPUTED_VALUE"""),"SQL")</f>
        <v>SQL</v>
      </c>
      <c r="F2022" s="4" t="str">
        <f>IFERROR(__xludf.DUMMYFUNCTION("""COMPUTED_VALUE"""),"Swift")</f>
        <v>Swift</v>
      </c>
    </row>
    <row r="2023">
      <c r="A2023" s="3">
        <v>2022.0</v>
      </c>
      <c r="B2023" s="4" t="str">
        <f>IFERROR(__xludf.DUMMYFUNCTION("SPLIT(IMPORTRANGE!B2023:B12022,"";"",0,1)"),"JavaScript")</f>
        <v>JavaScript</v>
      </c>
      <c r="C2023" s="4" t="str">
        <f>IFERROR(__xludf.DUMMYFUNCTION("""COMPUTED_VALUE"""),"PHP")</f>
        <v>PHP</v>
      </c>
    </row>
    <row r="2024">
      <c r="A2024" s="3">
        <v>2023.0</v>
      </c>
      <c r="B2024" s="4" t="str">
        <f>IFERROR(__xludf.DUMMYFUNCTION("SPLIT(IMPORTRANGE!B2024:B12023,"";"",0,1)"),"C#")</f>
        <v>C#</v>
      </c>
      <c r="C2024" s="4" t="str">
        <f>IFERROR(__xludf.DUMMYFUNCTION("""COMPUTED_VALUE"""),"HTML/CSS")</f>
        <v>HTML/CSS</v>
      </c>
      <c r="D2024" s="4" t="str">
        <f>IFERROR(__xludf.DUMMYFUNCTION("""COMPUTED_VALUE"""),"Java")</f>
        <v>Java</v>
      </c>
      <c r="E2024" s="4" t="str">
        <f>IFERROR(__xludf.DUMMYFUNCTION("""COMPUTED_VALUE"""),"JavaScript")</f>
        <v>JavaScript</v>
      </c>
      <c r="F2024" s="4" t="str">
        <f>IFERROR(__xludf.DUMMYFUNCTION("""COMPUTED_VALUE"""),"PHP")</f>
        <v>PHP</v>
      </c>
      <c r="G2024" s="4" t="str">
        <f>IFERROR(__xludf.DUMMYFUNCTION("""COMPUTED_VALUE"""),"SQL")</f>
        <v>SQL</v>
      </c>
    </row>
    <row r="2025">
      <c r="A2025" s="3">
        <v>2024.0</v>
      </c>
      <c r="B2025" s="4" t="str">
        <f>IFERROR(__xludf.DUMMYFUNCTION("SPLIT(IMPORTRANGE!B2025:B12024,"";"",0,1)"),"Bash/Shell/PowerShell")</f>
        <v>Bash/Shell/PowerShell</v>
      </c>
      <c r="C2025" s="4" t="str">
        <f>IFERROR(__xludf.DUMMYFUNCTION("""COMPUTED_VALUE"""),"HTML/CSS")</f>
        <v>HTML/CSS</v>
      </c>
      <c r="D2025" s="4" t="str">
        <f>IFERROR(__xludf.DUMMYFUNCTION("""COMPUTED_VALUE"""),"Java")</f>
        <v>Java</v>
      </c>
      <c r="E2025" s="4" t="str">
        <f>IFERROR(__xludf.DUMMYFUNCTION("""COMPUTED_VALUE"""),"JavaScript")</f>
        <v>JavaScript</v>
      </c>
      <c r="F2025" s="4" t="str">
        <f>IFERROR(__xludf.DUMMYFUNCTION("""COMPUTED_VALUE"""),"PHP")</f>
        <v>PHP</v>
      </c>
      <c r="G2025" s="4" t="str">
        <f>IFERROR(__xludf.DUMMYFUNCTION("""COMPUTED_VALUE"""),"SQL")</f>
        <v>SQL</v>
      </c>
      <c r="H2025" s="4" t="str">
        <f>IFERROR(__xludf.DUMMYFUNCTION("""COMPUTED_VALUE"""),"VBA")</f>
        <v>VBA</v>
      </c>
    </row>
    <row r="2026">
      <c r="A2026" s="3">
        <v>2025.0</v>
      </c>
      <c r="B2026" s="4" t="str">
        <f>IFERROR(__xludf.DUMMYFUNCTION("SPLIT(IMPORTRANGE!B2026:B12025,"";"",0,1)"),"HTML/CSS")</f>
        <v>HTML/CSS</v>
      </c>
      <c r="C2026" s="4" t="str">
        <f>IFERROR(__xludf.DUMMYFUNCTION("""COMPUTED_VALUE"""),"Java")</f>
        <v>Java</v>
      </c>
      <c r="D2026" s="4" t="str">
        <f>IFERROR(__xludf.DUMMYFUNCTION("""COMPUTED_VALUE"""),"JavaScript")</f>
        <v>JavaScript</v>
      </c>
      <c r="E2026" s="4" t="str">
        <f>IFERROR(__xludf.DUMMYFUNCTION("""COMPUTED_VALUE"""),"TypeScript")</f>
        <v>TypeScript</v>
      </c>
    </row>
    <row r="2027">
      <c r="A2027" s="3">
        <v>2026.0</v>
      </c>
      <c r="B2027" s="4" t="str">
        <f>IFERROR(__xludf.DUMMYFUNCTION("SPLIT(IMPORTRANGE!B2027:B12026,"";"",0,1)"),"Assembly")</f>
        <v>Assembly</v>
      </c>
      <c r="C2027" s="4" t="str">
        <f>IFERROR(__xludf.DUMMYFUNCTION("""COMPUTED_VALUE"""),"Bash/Shell/PowerShell")</f>
        <v>Bash/Shell/PowerShell</v>
      </c>
      <c r="D2027" s="4" t="str">
        <f>IFERROR(__xludf.DUMMYFUNCTION("""COMPUTED_VALUE"""),"Java")</f>
        <v>Java</v>
      </c>
      <c r="E2027" s="4" t="str">
        <f>IFERROR(__xludf.DUMMYFUNCTION("""COMPUTED_VALUE"""),"JavaScript")</f>
        <v>JavaScript</v>
      </c>
      <c r="F2027" s="4" t="str">
        <f>IFERROR(__xludf.DUMMYFUNCTION("""COMPUTED_VALUE"""),"Python")</f>
        <v>Python</v>
      </c>
      <c r="G2027" s="4" t="str">
        <f>IFERROR(__xludf.DUMMYFUNCTION("""COMPUTED_VALUE"""),"SQL")</f>
        <v>SQL</v>
      </c>
    </row>
    <row r="2028">
      <c r="A2028" s="3">
        <v>2027.0</v>
      </c>
      <c r="B2028" s="4" t="str">
        <f>IFERROR(__xludf.DUMMYFUNCTION("SPLIT(IMPORTRANGE!B2028:B12027,"";"",0,1)"),"Java")</f>
        <v>Java</v>
      </c>
      <c r="C2028" s="4" t="str">
        <f>IFERROR(__xludf.DUMMYFUNCTION("""COMPUTED_VALUE"""),"JavaScript")</f>
        <v>JavaScript</v>
      </c>
      <c r="D2028" s="4" t="str">
        <f>IFERROR(__xludf.DUMMYFUNCTION("""COMPUTED_VALUE"""),"SQL")</f>
        <v>SQL</v>
      </c>
    </row>
    <row r="2029">
      <c r="A2029" s="3">
        <v>2028.0</v>
      </c>
      <c r="B2029" s="4" t="str">
        <f>IFERROR(__xludf.DUMMYFUNCTION("SPLIT(IMPORTRANGE!B2029:B12028,"";"",0,1)"),"C")</f>
        <v>C</v>
      </c>
      <c r="C2029" s="4" t="str">
        <f>IFERROR(__xludf.DUMMYFUNCTION("""COMPUTED_VALUE"""),"C++")</f>
        <v>C++</v>
      </c>
      <c r="D2029" s="4" t="str">
        <f>IFERROR(__xludf.DUMMYFUNCTION("""COMPUTED_VALUE"""),"C#")</f>
        <v>C#</v>
      </c>
      <c r="E2029" s="4" t="str">
        <f>IFERROR(__xludf.DUMMYFUNCTION("""COMPUTED_VALUE"""),"HTML/CSS")</f>
        <v>HTML/CSS</v>
      </c>
      <c r="F2029" s="4" t="str">
        <f>IFERROR(__xludf.DUMMYFUNCTION("""COMPUTED_VALUE"""),"Java")</f>
        <v>Java</v>
      </c>
      <c r="G2029" s="4" t="str">
        <f>IFERROR(__xludf.DUMMYFUNCTION("""COMPUTED_VALUE"""),"JavaScript")</f>
        <v>JavaScript</v>
      </c>
      <c r="H2029" s="4" t="str">
        <f>IFERROR(__xludf.DUMMYFUNCTION("""COMPUTED_VALUE"""),"PHP")</f>
        <v>PHP</v>
      </c>
      <c r="I2029" s="4" t="str">
        <f>IFERROR(__xludf.DUMMYFUNCTION("""COMPUTED_VALUE"""),"Python")</f>
        <v>Python</v>
      </c>
      <c r="J2029" s="4" t="str">
        <f>IFERROR(__xludf.DUMMYFUNCTION("""COMPUTED_VALUE"""),"SQL")</f>
        <v>SQL</v>
      </c>
    </row>
    <row r="2030">
      <c r="A2030" s="3">
        <v>2029.0</v>
      </c>
      <c r="B2030" s="4" t="str">
        <f>IFERROR(__xludf.DUMMYFUNCTION("SPLIT(IMPORTRANGE!B2030:B12029,"";"",0,1)"),"C#")</f>
        <v>C#</v>
      </c>
    </row>
    <row r="2031">
      <c r="A2031" s="3">
        <v>2030.0</v>
      </c>
      <c r="B2031" s="4" t="str">
        <f>IFERROR(__xludf.DUMMYFUNCTION("SPLIT(IMPORTRANGE!B2031:B12030,"";"",0,1)"),"Bash/Shell/PowerShell")</f>
        <v>Bash/Shell/PowerShell</v>
      </c>
      <c r="C2031" s="4" t="str">
        <f>IFERROR(__xludf.DUMMYFUNCTION("""COMPUTED_VALUE"""),"C")</f>
        <v>C</v>
      </c>
      <c r="D2031" s="4" t="str">
        <f>IFERROR(__xludf.DUMMYFUNCTION("""COMPUTED_VALUE"""),"C++")</f>
        <v>C++</v>
      </c>
      <c r="E2031" s="4" t="str">
        <f>IFERROR(__xludf.DUMMYFUNCTION("""COMPUTED_VALUE"""),"Go")</f>
        <v>Go</v>
      </c>
      <c r="F2031" s="4" t="str">
        <f>IFERROR(__xludf.DUMMYFUNCTION("""COMPUTED_VALUE"""),"Kotlin")</f>
        <v>Kotlin</v>
      </c>
      <c r="G2031" s="4" t="str">
        <f>IFERROR(__xludf.DUMMYFUNCTION("""COMPUTED_VALUE"""),"Python")</f>
        <v>Python</v>
      </c>
    </row>
    <row r="2032">
      <c r="A2032" s="3">
        <v>2031.0</v>
      </c>
      <c r="B2032" s="4" t="str">
        <f>IFERROR(__xludf.DUMMYFUNCTION("SPLIT(IMPORTRANGE!B2032:B12031,"";"",0,1)"),"Bash/Shell/PowerShell")</f>
        <v>Bash/Shell/PowerShell</v>
      </c>
      <c r="C2032" s="4" t="str">
        <f>IFERROR(__xludf.DUMMYFUNCTION("""COMPUTED_VALUE"""),"HTML/CSS")</f>
        <v>HTML/CSS</v>
      </c>
      <c r="D2032" s="4" t="str">
        <f>IFERROR(__xludf.DUMMYFUNCTION("""COMPUTED_VALUE"""),"JavaScript")</f>
        <v>JavaScript</v>
      </c>
      <c r="E2032" s="4" t="str">
        <f>IFERROR(__xludf.DUMMYFUNCTION("""COMPUTED_VALUE"""),"PHP")</f>
        <v>PHP</v>
      </c>
      <c r="F2032" s="4" t="str">
        <f>IFERROR(__xludf.DUMMYFUNCTION("""COMPUTED_VALUE"""),"SQL")</f>
        <v>SQL</v>
      </c>
    </row>
    <row r="2033">
      <c r="A2033" s="3">
        <v>2032.0</v>
      </c>
      <c r="B2033" s="4" t="str">
        <f>IFERROR(__xludf.DUMMYFUNCTION("SPLIT(IMPORTRANGE!B2033:B12032,"";"",0,1)"),"C#")</f>
        <v>C#</v>
      </c>
      <c r="C2033" s="4" t="str">
        <f>IFERROR(__xludf.DUMMYFUNCTION("""COMPUTED_VALUE"""),"JavaScript")</f>
        <v>JavaScript</v>
      </c>
      <c r="D2033" s="4" t="str">
        <f>IFERROR(__xludf.DUMMYFUNCTION("""COMPUTED_VALUE"""),"Python")</f>
        <v>Python</v>
      </c>
    </row>
    <row r="2034">
      <c r="A2034" s="3">
        <v>2033.0</v>
      </c>
      <c r="B2034" s="4" t="str">
        <f>IFERROR(__xludf.DUMMYFUNCTION("SPLIT(IMPORTRANGE!B2034:B12033,"";"",0,1)"),"C#")</f>
        <v>C#</v>
      </c>
    </row>
    <row r="2035">
      <c r="A2035" s="3">
        <v>2034.0</v>
      </c>
      <c r="B2035" s="4" t="str">
        <f>IFERROR(__xludf.DUMMYFUNCTION("SPLIT(IMPORTRANGE!B2035:B12034,"";"",0,1)"),"Bash/Shell/PowerShell")</f>
        <v>Bash/Shell/PowerShell</v>
      </c>
      <c r="C2035" s="4" t="str">
        <f>IFERROR(__xludf.DUMMYFUNCTION("""COMPUTED_VALUE"""),"C#")</f>
        <v>C#</v>
      </c>
      <c r="D2035" s="4" t="str">
        <f>IFERROR(__xludf.DUMMYFUNCTION("""COMPUTED_VALUE"""),"HTML/CSS")</f>
        <v>HTML/CSS</v>
      </c>
      <c r="E2035" s="4" t="str">
        <f>IFERROR(__xludf.DUMMYFUNCTION("""COMPUTED_VALUE"""),"Java")</f>
        <v>Java</v>
      </c>
      <c r="F2035" s="4" t="str">
        <f>IFERROR(__xludf.DUMMYFUNCTION("""COMPUTED_VALUE"""),"JavaScript")</f>
        <v>JavaScript</v>
      </c>
      <c r="G2035" s="4" t="str">
        <f>IFERROR(__xludf.DUMMYFUNCTION("""COMPUTED_VALUE"""),"PHP")</f>
        <v>PHP</v>
      </c>
      <c r="H2035" s="4" t="str">
        <f>IFERROR(__xludf.DUMMYFUNCTION("""COMPUTED_VALUE"""),"Python")</f>
        <v>Python</v>
      </c>
      <c r="I2035" s="4" t="str">
        <f>IFERROR(__xludf.DUMMYFUNCTION("""COMPUTED_VALUE"""),"R")</f>
        <v>R</v>
      </c>
      <c r="J2035" s="4" t="str">
        <f>IFERROR(__xludf.DUMMYFUNCTION("""COMPUTED_VALUE"""),"SQL")</f>
        <v>SQL</v>
      </c>
    </row>
    <row r="2036">
      <c r="A2036" s="3">
        <v>2035.0</v>
      </c>
      <c r="B2036" s="4" t="str">
        <f>IFERROR(__xludf.DUMMYFUNCTION("SPLIT(IMPORTRANGE!B2036:B12035,"";"",0,1)"),"C")</f>
        <v>C</v>
      </c>
      <c r="C2036" s="4" t="str">
        <f>IFERROR(__xludf.DUMMYFUNCTION("""COMPUTED_VALUE"""),"HTML/CSS")</f>
        <v>HTML/CSS</v>
      </c>
      <c r="D2036" s="4" t="str">
        <f>IFERROR(__xludf.DUMMYFUNCTION("""COMPUTED_VALUE"""),"JavaScript")</f>
        <v>JavaScript</v>
      </c>
      <c r="E2036" s="4" t="str">
        <f>IFERROR(__xludf.DUMMYFUNCTION("""COMPUTED_VALUE"""),"Python")</f>
        <v>Python</v>
      </c>
      <c r="F2036" s="4" t="str">
        <f>IFERROR(__xludf.DUMMYFUNCTION("""COMPUTED_VALUE"""),"SQL")</f>
        <v>SQL</v>
      </c>
    </row>
    <row r="2037">
      <c r="A2037" s="3">
        <v>2036.0</v>
      </c>
      <c r="B2037" s="4" t="str">
        <f>IFERROR(__xludf.DUMMYFUNCTION("SPLIT(IMPORTRANGE!B2037:B12036,"";"",0,1)"),"Bash/Shell/PowerShell")</f>
        <v>Bash/Shell/PowerShell</v>
      </c>
      <c r="C2037" s="4" t="str">
        <f>IFERROR(__xludf.DUMMYFUNCTION("""COMPUTED_VALUE"""),"HTML/CSS")</f>
        <v>HTML/CSS</v>
      </c>
      <c r="D2037" s="4" t="str">
        <f>IFERROR(__xludf.DUMMYFUNCTION("""COMPUTED_VALUE"""),"JavaScript")</f>
        <v>JavaScript</v>
      </c>
      <c r="E2037" s="4" t="str">
        <f>IFERROR(__xludf.DUMMYFUNCTION("""COMPUTED_VALUE"""),"Ruby")</f>
        <v>Ruby</v>
      </c>
      <c r="F2037" s="4" t="str">
        <f>IFERROR(__xludf.DUMMYFUNCTION("""COMPUTED_VALUE"""),"SQL")</f>
        <v>SQL</v>
      </c>
    </row>
    <row r="2038">
      <c r="A2038" s="3">
        <v>2037.0</v>
      </c>
      <c r="B2038" s="4" t="str">
        <f>IFERROR(__xludf.DUMMYFUNCTION("SPLIT(IMPORTRANGE!B2038:B12037,"";"",0,1)"),"JavaScript")</f>
        <v>JavaScript</v>
      </c>
      <c r="C2038" s="4" t="str">
        <f>IFERROR(__xludf.DUMMYFUNCTION("""COMPUTED_VALUE"""),"Other(s):")</f>
        <v>Other(s):</v>
      </c>
    </row>
    <row r="2039">
      <c r="A2039" s="3">
        <v>2038.0</v>
      </c>
      <c r="B2039" s="4" t="str">
        <f>IFERROR(__xludf.DUMMYFUNCTION("SPLIT(IMPORTRANGE!B2039:B12038,"";"",0,1)"),"Bash/Shell/PowerShell")</f>
        <v>Bash/Shell/PowerShell</v>
      </c>
      <c r="C2039" s="4" t="str">
        <f>IFERROR(__xludf.DUMMYFUNCTION("""COMPUTED_VALUE"""),"C#")</f>
        <v>C#</v>
      </c>
      <c r="D2039" s="4" t="str">
        <f>IFERROR(__xludf.DUMMYFUNCTION("""COMPUTED_VALUE"""),"HTML/CSS")</f>
        <v>HTML/CSS</v>
      </c>
      <c r="E2039" s="4" t="str">
        <f>IFERROR(__xludf.DUMMYFUNCTION("""COMPUTED_VALUE"""),"JavaScript")</f>
        <v>JavaScript</v>
      </c>
      <c r="F2039" s="4" t="str">
        <f>IFERROR(__xludf.DUMMYFUNCTION("""COMPUTED_VALUE"""),"Ruby")</f>
        <v>Ruby</v>
      </c>
      <c r="G2039" s="4" t="str">
        <f>IFERROR(__xludf.DUMMYFUNCTION("""COMPUTED_VALUE"""),"SQL")</f>
        <v>SQL</v>
      </c>
    </row>
    <row r="2040">
      <c r="A2040" s="3">
        <v>2039.0</v>
      </c>
      <c r="B2040" s="4" t="str">
        <f>IFERROR(__xludf.DUMMYFUNCTION("SPLIT(IMPORTRANGE!B2040:B12039,"";"",0,1)"),"Bash/Shell/PowerShell")</f>
        <v>Bash/Shell/PowerShell</v>
      </c>
      <c r="C2040" s="4" t="str">
        <f>IFERROR(__xludf.DUMMYFUNCTION("""COMPUTED_VALUE"""),"C++")</f>
        <v>C++</v>
      </c>
      <c r="D2040" s="4" t="str">
        <f>IFERROR(__xludf.DUMMYFUNCTION("""COMPUTED_VALUE"""),"Dart")</f>
        <v>Dart</v>
      </c>
      <c r="E2040" s="4" t="str">
        <f>IFERROR(__xludf.DUMMYFUNCTION("""COMPUTED_VALUE"""),"Python")</f>
        <v>Python</v>
      </c>
    </row>
    <row r="2041">
      <c r="A2041" s="3">
        <v>2040.0</v>
      </c>
      <c r="B2041" s="4" t="str">
        <f>IFERROR(__xludf.DUMMYFUNCTION("SPLIT(IMPORTRANGE!B2041:B12040,"";"",0,1)"),"Bash/Shell/PowerShell")</f>
        <v>Bash/Shell/PowerShell</v>
      </c>
      <c r="C2041" s="4" t="str">
        <f>IFERROR(__xludf.DUMMYFUNCTION("""COMPUTED_VALUE"""),"Java")</f>
        <v>Java</v>
      </c>
      <c r="D2041" s="4" t="str">
        <f>IFERROR(__xludf.DUMMYFUNCTION("""COMPUTED_VALUE"""),"JavaScript")</f>
        <v>JavaScript</v>
      </c>
      <c r="E2041" s="4" t="str">
        <f>IFERROR(__xludf.DUMMYFUNCTION("""COMPUTED_VALUE"""),"SQL")</f>
        <v>SQL</v>
      </c>
      <c r="F2041" s="4" t="str">
        <f>IFERROR(__xludf.DUMMYFUNCTION("""COMPUTED_VALUE"""),"Swift")</f>
        <v>Swift</v>
      </c>
      <c r="G2041" s="4" t="str">
        <f>IFERROR(__xludf.DUMMYFUNCTION("""COMPUTED_VALUE"""),"TypeScript")</f>
        <v>TypeScript</v>
      </c>
    </row>
    <row r="2042">
      <c r="A2042" s="3">
        <v>2041.0</v>
      </c>
      <c r="B2042" s="4" t="str">
        <f>IFERROR(__xludf.DUMMYFUNCTION("SPLIT(IMPORTRANGE!B2042:B12041,"";"",0,1)"),"C#")</f>
        <v>C#</v>
      </c>
      <c r="C2042" s="4" t="str">
        <f>IFERROR(__xludf.DUMMYFUNCTION("""COMPUTED_VALUE"""),"HTML/CSS")</f>
        <v>HTML/CSS</v>
      </c>
      <c r="D2042" s="4" t="str">
        <f>IFERROR(__xludf.DUMMYFUNCTION("""COMPUTED_VALUE"""),"JavaScript")</f>
        <v>JavaScript</v>
      </c>
      <c r="E2042" s="4" t="str">
        <f>IFERROR(__xludf.DUMMYFUNCTION("""COMPUTED_VALUE"""),"SQL")</f>
        <v>SQL</v>
      </c>
    </row>
    <row r="2043">
      <c r="A2043" s="3">
        <v>2042.0</v>
      </c>
      <c r="B2043" s="4" t="str">
        <f>IFERROR(__xludf.DUMMYFUNCTION("SPLIT(IMPORTRANGE!B2043:B12042,"";"",0,1)"),"C#")</f>
        <v>C#</v>
      </c>
      <c r="C2043" s="4" t="str">
        <f>IFERROR(__xludf.DUMMYFUNCTION("""COMPUTED_VALUE"""),"HTML/CSS")</f>
        <v>HTML/CSS</v>
      </c>
      <c r="D2043" s="4" t="str">
        <f>IFERROR(__xludf.DUMMYFUNCTION("""COMPUTED_VALUE"""),"JavaScript")</f>
        <v>JavaScript</v>
      </c>
      <c r="E2043" s="4" t="str">
        <f>IFERROR(__xludf.DUMMYFUNCTION("""COMPUTED_VALUE"""),"SQL")</f>
        <v>SQL</v>
      </c>
    </row>
    <row r="2044">
      <c r="A2044" s="3">
        <v>2043.0</v>
      </c>
      <c r="B2044" s="4" t="str">
        <f>IFERROR(__xludf.DUMMYFUNCTION("SPLIT(IMPORTRANGE!B2044:B12043,"";"",0,1)"),"Bash/Shell/PowerShell")</f>
        <v>Bash/Shell/PowerShell</v>
      </c>
      <c r="C2044" s="4" t="str">
        <f>IFERROR(__xludf.DUMMYFUNCTION("""COMPUTED_VALUE"""),"Dart")</f>
        <v>Dart</v>
      </c>
      <c r="D2044" s="4" t="str">
        <f>IFERROR(__xludf.DUMMYFUNCTION("""COMPUTED_VALUE"""),"Java")</f>
        <v>Java</v>
      </c>
      <c r="E2044" s="4" t="str">
        <f>IFERROR(__xludf.DUMMYFUNCTION("""COMPUTED_VALUE"""),"JavaScript")</f>
        <v>JavaScript</v>
      </c>
    </row>
    <row r="2045">
      <c r="A2045" s="3">
        <v>2044.0</v>
      </c>
      <c r="B2045" s="4" t="str">
        <f>IFERROR(__xludf.DUMMYFUNCTION("SPLIT(IMPORTRANGE!B2045:B12044,"";"",0,1)"),"Java")</f>
        <v>Java</v>
      </c>
      <c r="C2045" s="4" t="str">
        <f>IFERROR(__xludf.DUMMYFUNCTION("""COMPUTED_VALUE"""),"Python")</f>
        <v>Python</v>
      </c>
    </row>
    <row r="2046">
      <c r="A2046" s="3">
        <v>2045.0</v>
      </c>
      <c r="B2046" s="4" t="str">
        <f>IFERROR(__xludf.DUMMYFUNCTION("SPLIT(IMPORTRANGE!B2046:B12045,"";"",0,1)"),"HTML/CSS")</f>
        <v>HTML/CSS</v>
      </c>
      <c r="C2046" s="4" t="str">
        <f>IFERROR(__xludf.DUMMYFUNCTION("""COMPUTED_VALUE"""),"JavaScript")</f>
        <v>JavaScript</v>
      </c>
      <c r="D2046" s="4" t="str">
        <f>IFERROR(__xludf.DUMMYFUNCTION("""COMPUTED_VALUE"""),"PHP")</f>
        <v>PHP</v>
      </c>
      <c r="E2046" s="4" t="str">
        <f>IFERROR(__xludf.DUMMYFUNCTION("""COMPUTED_VALUE"""),"Python")</f>
        <v>Python</v>
      </c>
    </row>
    <row r="2047">
      <c r="A2047" s="3">
        <v>2046.0</v>
      </c>
      <c r="B2047" s="4" t="str">
        <f>IFERROR(__xludf.DUMMYFUNCTION("SPLIT(IMPORTRANGE!B2047:B12046,"";"",0,1)"),"Java")</f>
        <v>Java</v>
      </c>
    </row>
    <row r="2048">
      <c r="A2048" s="3">
        <v>2047.0</v>
      </c>
      <c r="B2048" s="4" t="str">
        <f>IFERROR(__xludf.DUMMYFUNCTION("SPLIT(IMPORTRANGE!B2048:B12047,"";"",0,1)"),"HTML/CSS")</f>
        <v>HTML/CSS</v>
      </c>
      <c r="C2048" s="4" t="str">
        <f>IFERROR(__xludf.DUMMYFUNCTION("""COMPUTED_VALUE"""),"JavaScript")</f>
        <v>JavaScript</v>
      </c>
      <c r="D2048" s="4" t="str">
        <f>IFERROR(__xludf.DUMMYFUNCTION("""COMPUTED_VALUE"""),"Ruby")</f>
        <v>Ruby</v>
      </c>
      <c r="E2048" s="4" t="str">
        <f>IFERROR(__xludf.DUMMYFUNCTION("""COMPUTED_VALUE"""),"SQL")</f>
        <v>SQL</v>
      </c>
    </row>
    <row r="2049">
      <c r="A2049" s="3">
        <v>2048.0</v>
      </c>
      <c r="B2049" s="4" t="str">
        <f>IFERROR(__xludf.DUMMYFUNCTION("SPLIT(IMPORTRANGE!B2049:B12048,"";"",0,1)"),"C#")</f>
        <v>C#</v>
      </c>
      <c r="C2049" s="4" t="str">
        <f>IFERROR(__xludf.DUMMYFUNCTION("""COMPUTED_VALUE"""),"HTML/CSS")</f>
        <v>HTML/CSS</v>
      </c>
      <c r="D2049" s="4" t="str">
        <f>IFERROR(__xludf.DUMMYFUNCTION("""COMPUTED_VALUE"""),"JavaScript")</f>
        <v>JavaScript</v>
      </c>
      <c r="E2049" s="4" t="str">
        <f>IFERROR(__xludf.DUMMYFUNCTION("""COMPUTED_VALUE"""),"Kotlin")</f>
        <v>Kotlin</v>
      </c>
      <c r="F2049" s="4" t="str">
        <f>IFERROR(__xludf.DUMMYFUNCTION("""COMPUTED_VALUE"""),"SQL")</f>
        <v>SQL</v>
      </c>
      <c r="G2049" s="4" t="str">
        <f>IFERROR(__xludf.DUMMYFUNCTION("""COMPUTED_VALUE"""),"Swift")</f>
        <v>Swift</v>
      </c>
      <c r="H2049" s="4" t="str">
        <f>IFERROR(__xludf.DUMMYFUNCTION("""COMPUTED_VALUE"""),"TypeScript")</f>
        <v>TypeScript</v>
      </c>
    </row>
    <row r="2050">
      <c r="A2050" s="3">
        <v>2049.0</v>
      </c>
      <c r="B2050" s="4" t="str">
        <f>IFERROR(__xludf.DUMMYFUNCTION("SPLIT(IMPORTRANGE!B2050:B12049,"";"",0,1)"),"C")</f>
        <v>C</v>
      </c>
      <c r="C2050" s="4" t="str">
        <f>IFERROR(__xludf.DUMMYFUNCTION("""COMPUTED_VALUE"""),"C++")</f>
        <v>C++</v>
      </c>
      <c r="D2050" s="4" t="str">
        <f>IFERROR(__xludf.DUMMYFUNCTION("""COMPUTED_VALUE"""),"HTML/CSS")</f>
        <v>HTML/CSS</v>
      </c>
      <c r="E2050" s="4" t="str">
        <f>IFERROR(__xludf.DUMMYFUNCTION("""COMPUTED_VALUE"""),"Java")</f>
        <v>Java</v>
      </c>
      <c r="F2050" s="4" t="str">
        <f>IFERROR(__xludf.DUMMYFUNCTION("""COMPUTED_VALUE"""),"JavaScript")</f>
        <v>JavaScript</v>
      </c>
      <c r="G2050" s="4" t="str">
        <f>IFERROR(__xludf.DUMMYFUNCTION("""COMPUTED_VALUE"""),"PHP")</f>
        <v>PHP</v>
      </c>
      <c r="H2050" s="4" t="str">
        <f>IFERROR(__xludf.DUMMYFUNCTION("""COMPUTED_VALUE"""),"Python")</f>
        <v>Python</v>
      </c>
      <c r="I2050" s="4" t="str">
        <f>IFERROR(__xludf.DUMMYFUNCTION("""COMPUTED_VALUE"""),"Ruby")</f>
        <v>Ruby</v>
      </c>
      <c r="J2050" s="4" t="str">
        <f>IFERROR(__xludf.DUMMYFUNCTION("""COMPUTED_VALUE"""),"SQL")</f>
        <v>SQL</v>
      </c>
      <c r="K2050" s="4" t="str">
        <f>IFERROR(__xludf.DUMMYFUNCTION("""COMPUTED_VALUE"""),"Swift")</f>
        <v>Swift</v>
      </c>
    </row>
    <row r="2051">
      <c r="A2051" s="3">
        <v>2050.0</v>
      </c>
      <c r="B2051" s="4" t="str">
        <f>IFERROR(__xludf.DUMMYFUNCTION("SPLIT(IMPORTRANGE!B2051:B12050,"";"",0,1)"),"Go")</f>
        <v>Go</v>
      </c>
      <c r="C2051" s="4" t="str">
        <f>IFERROR(__xludf.DUMMYFUNCTION("""COMPUTED_VALUE"""),"Java")</f>
        <v>Java</v>
      </c>
      <c r="D2051" s="4" t="str">
        <f>IFERROR(__xludf.DUMMYFUNCTION("""COMPUTED_VALUE"""),"Python")</f>
        <v>Python</v>
      </c>
    </row>
    <row r="2052">
      <c r="A2052" s="3">
        <v>2051.0</v>
      </c>
      <c r="B2052" s="4" t="str">
        <f>IFERROR(__xludf.DUMMYFUNCTION("SPLIT(IMPORTRANGE!B2052:B12051,"";"",0,1)"),"HTML/CSS")</f>
        <v>HTML/CSS</v>
      </c>
      <c r="C2052" s="4" t="str">
        <f>IFERROR(__xludf.DUMMYFUNCTION("""COMPUTED_VALUE"""),"JavaScript")</f>
        <v>JavaScript</v>
      </c>
      <c r="D2052" s="4" t="str">
        <f>IFERROR(__xludf.DUMMYFUNCTION("""COMPUTED_VALUE"""),"TypeScript")</f>
        <v>TypeScript</v>
      </c>
    </row>
    <row r="2053">
      <c r="A2053" s="3">
        <v>2052.0</v>
      </c>
      <c r="B2053" s="4" t="str">
        <f>IFERROR(__xludf.DUMMYFUNCTION("SPLIT(IMPORTRANGE!B2053:B12052,"";"",0,1)"),"Assembly")</f>
        <v>Assembly</v>
      </c>
      <c r="C2053" s="4" t="str">
        <f>IFERROR(__xludf.DUMMYFUNCTION("""COMPUTED_VALUE"""),"C")</f>
        <v>C</v>
      </c>
      <c r="D2053" s="4" t="str">
        <f>IFERROR(__xludf.DUMMYFUNCTION("""COMPUTED_VALUE"""),"C++")</f>
        <v>C++</v>
      </c>
      <c r="E2053" s="4" t="str">
        <f>IFERROR(__xludf.DUMMYFUNCTION("""COMPUTED_VALUE"""),"HTML/CSS")</f>
        <v>HTML/CSS</v>
      </c>
      <c r="F2053" s="4" t="str">
        <f>IFERROR(__xludf.DUMMYFUNCTION("""COMPUTED_VALUE"""),"JavaScript")</f>
        <v>JavaScript</v>
      </c>
    </row>
    <row r="2054">
      <c r="A2054" s="3">
        <v>2053.0</v>
      </c>
      <c r="B2054" s="4" t="str">
        <f>IFERROR(__xludf.DUMMYFUNCTION("SPLIT(IMPORTRANGE!B2054:B12053,"";"",0,1)"),"Bash/Shell/PowerShell")</f>
        <v>Bash/Shell/PowerShell</v>
      </c>
      <c r="C2054" s="4" t="str">
        <f>IFERROR(__xludf.DUMMYFUNCTION("""COMPUTED_VALUE"""),"HTML/CSS")</f>
        <v>HTML/CSS</v>
      </c>
      <c r="D2054" s="4" t="str">
        <f>IFERROR(__xludf.DUMMYFUNCTION("""COMPUTED_VALUE"""),"Java")</f>
        <v>Java</v>
      </c>
      <c r="E2054" s="4" t="str">
        <f>IFERROR(__xludf.DUMMYFUNCTION("""COMPUTED_VALUE"""),"JavaScript")</f>
        <v>JavaScript</v>
      </c>
      <c r="F2054" s="4" t="str">
        <f>IFERROR(__xludf.DUMMYFUNCTION("""COMPUTED_VALUE"""),"PHP")</f>
        <v>PHP</v>
      </c>
      <c r="G2054" s="4" t="str">
        <f>IFERROR(__xludf.DUMMYFUNCTION("""COMPUTED_VALUE"""),"SQL")</f>
        <v>SQL</v>
      </c>
    </row>
    <row r="2055">
      <c r="A2055" s="3">
        <v>2054.0</v>
      </c>
      <c r="B2055" s="4" t="str">
        <f>IFERROR(__xludf.DUMMYFUNCTION("SPLIT(IMPORTRANGE!B2055:B12054,"";"",0,1)"),"Bash/Shell/PowerShell")</f>
        <v>Bash/Shell/PowerShell</v>
      </c>
      <c r="C2055" s="4" t="str">
        <f>IFERROR(__xludf.DUMMYFUNCTION("""COMPUTED_VALUE"""),"C")</f>
        <v>C</v>
      </c>
      <c r="D2055" s="4" t="str">
        <f>IFERROR(__xludf.DUMMYFUNCTION("""COMPUTED_VALUE"""),"C++")</f>
        <v>C++</v>
      </c>
      <c r="E2055" s="4" t="str">
        <f>IFERROR(__xludf.DUMMYFUNCTION("""COMPUTED_VALUE"""),"HTML/CSS")</f>
        <v>HTML/CSS</v>
      </c>
      <c r="F2055" s="4" t="str">
        <f>IFERROR(__xludf.DUMMYFUNCTION("""COMPUTED_VALUE"""),"JavaScript")</f>
        <v>JavaScript</v>
      </c>
      <c r="G2055" s="4" t="str">
        <f>IFERROR(__xludf.DUMMYFUNCTION("""COMPUTED_VALUE"""),"Python")</f>
        <v>Python</v>
      </c>
      <c r="H2055" s="4" t="str">
        <f>IFERROR(__xludf.DUMMYFUNCTION("""COMPUTED_VALUE"""),"R")</f>
        <v>R</v>
      </c>
    </row>
    <row r="2056">
      <c r="A2056" s="3">
        <v>2055.0</v>
      </c>
      <c r="B2056" s="4" t="str">
        <f>IFERROR(__xludf.DUMMYFUNCTION("SPLIT(IMPORTRANGE!B2056:B12055,"";"",0,1)"),"SQL")</f>
        <v>SQL</v>
      </c>
      <c r="C2056" s="4" t="str">
        <f>IFERROR(__xludf.DUMMYFUNCTION("""COMPUTED_VALUE"""),"Other(s):")</f>
        <v>Other(s):</v>
      </c>
    </row>
    <row r="2057">
      <c r="A2057" s="3">
        <v>2056.0</v>
      </c>
      <c r="B2057" s="4" t="str">
        <f>IFERROR(__xludf.DUMMYFUNCTION("SPLIT(IMPORTRANGE!B2057:B12056,"";"",0,1)"),"C#")</f>
        <v>C#</v>
      </c>
      <c r="C2057" s="4" t="str">
        <f>IFERROR(__xludf.DUMMYFUNCTION("""COMPUTED_VALUE"""),"HTML/CSS")</f>
        <v>HTML/CSS</v>
      </c>
      <c r="D2057" s="4" t="str">
        <f>IFERROR(__xludf.DUMMYFUNCTION("""COMPUTED_VALUE"""),"JavaScript")</f>
        <v>JavaScript</v>
      </c>
    </row>
    <row r="2058">
      <c r="A2058" s="3">
        <v>2057.0</v>
      </c>
      <c r="B2058" s="4" t="str">
        <f>IFERROR(__xludf.DUMMYFUNCTION("SPLIT(IMPORTRANGE!B2058:B12057,"";"",0,1)"),"Bash/Shell/PowerShell")</f>
        <v>Bash/Shell/PowerShell</v>
      </c>
      <c r="C2058" s="4" t="str">
        <f>IFERROR(__xludf.DUMMYFUNCTION("""COMPUTED_VALUE"""),"C")</f>
        <v>C</v>
      </c>
      <c r="D2058" s="4" t="str">
        <f>IFERROR(__xludf.DUMMYFUNCTION("""COMPUTED_VALUE"""),"Python")</f>
        <v>Python</v>
      </c>
    </row>
    <row r="2059">
      <c r="A2059" s="3">
        <v>2058.0</v>
      </c>
      <c r="B2059" s="4" t="str">
        <f>IFERROR(__xludf.DUMMYFUNCTION("SPLIT(IMPORTRANGE!B2059:B12058,"";"",0,1)"),"Bash/Shell/PowerShell")</f>
        <v>Bash/Shell/PowerShell</v>
      </c>
      <c r="C2059" s="4" t="str">
        <f>IFERROR(__xludf.DUMMYFUNCTION("""COMPUTED_VALUE"""),"HTML/CSS")</f>
        <v>HTML/CSS</v>
      </c>
      <c r="D2059" s="4" t="str">
        <f>IFERROR(__xludf.DUMMYFUNCTION("""COMPUTED_VALUE"""),"Python")</f>
        <v>Python</v>
      </c>
      <c r="E2059" s="4" t="str">
        <f>IFERROR(__xludf.DUMMYFUNCTION("""COMPUTED_VALUE"""),"SQL")</f>
        <v>SQL</v>
      </c>
    </row>
    <row r="2060">
      <c r="A2060" s="3">
        <v>2059.0</v>
      </c>
      <c r="B2060" s="4" t="str">
        <f>IFERROR(__xludf.DUMMYFUNCTION("SPLIT(IMPORTRANGE!B2060:B12059,"";"",0,1)"),"Bash/Shell/PowerShell")</f>
        <v>Bash/Shell/PowerShell</v>
      </c>
      <c r="C2060" s="4" t="str">
        <f>IFERROR(__xludf.DUMMYFUNCTION("""COMPUTED_VALUE"""),"C++")</f>
        <v>C++</v>
      </c>
      <c r="D2060" s="4" t="str">
        <f>IFERROR(__xludf.DUMMYFUNCTION("""COMPUTED_VALUE"""),"JavaScript")</f>
        <v>JavaScript</v>
      </c>
      <c r="E2060" s="4" t="str">
        <f>IFERROR(__xludf.DUMMYFUNCTION("""COMPUTED_VALUE"""),"Python")</f>
        <v>Python</v>
      </c>
    </row>
    <row r="2061">
      <c r="A2061" s="3">
        <v>2060.0</v>
      </c>
      <c r="B2061" s="4" t="str">
        <f>IFERROR(__xludf.DUMMYFUNCTION("SPLIT(IMPORTRANGE!B2061:B12060,"";"",0,1)"),"Bash/Shell/PowerShell")</f>
        <v>Bash/Shell/PowerShell</v>
      </c>
      <c r="C2061" s="4" t="str">
        <f>IFERROR(__xludf.DUMMYFUNCTION("""COMPUTED_VALUE"""),"C#")</f>
        <v>C#</v>
      </c>
      <c r="D2061" s="4" t="str">
        <f>IFERROR(__xludf.DUMMYFUNCTION("""COMPUTED_VALUE"""),"HTML/CSS")</f>
        <v>HTML/CSS</v>
      </c>
      <c r="E2061" s="4" t="str">
        <f>IFERROR(__xludf.DUMMYFUNCTION("""COMPUTED_VALUE"""),"JavaScript")</f>
        <v>JavaScript</v>
      </c>
      <c r="F2061" s="4" t="str">
        <f>IFERROR(__xludf.DUMMYFUNCTION("""COMPUTED_VALUE"""),"SQL")</f>
        <v>SQL</v>
      </c>
      <c r="G2061" s="4" t="str">
        <f>IFERROR(__xludf.DUMMYFUNCTION("""COMPUTED_VALUE"""),"TypeScript")</f>
        <v>TypeScript</v>
      </c>
    </row>
    <row r="2062">
      <c r="A2062" s="3">
        <v>2061.0</v>
      </c>
      <c r="B2062" s="4" t="str">
        <f>IFERROR(__xludf.DUMMYFUNCTION("SPLIT(IMPORTRANGE!B2062:B12061,"";"",0,1)"),"Bash/Shell/PowerShell")</f>
        <v>Bash/Shell/PowerShell</v>
      </c>
      <c r="C2062" s="4" t="str">
        <f>IFERROR(__xludf.DUMMYFUNCTION("""COMPUTED_VALUE"""),"C++")</f>
        <v>C++</v>
      </c>
      <c r="D2062" s="4" t="str">
        <f>IFERROR(__xludf.DUMMYFUNCTION("""COMPUTED_VALUE"""),"Python")</f>
        <v>Python</v>
      </c>
      <c r="E2062" s="4" t="str">
        <f>IFERROR(__xludf.DUMMYFUNCTION("""COMPUTED_VALUE"""),"R")</f>
        <v>R</v>
      </c>
    </row>
    <row r="2063">
      <c r="A2063" s="3">
        <v>2062.0</v>
      </c>
      <c r="B2063" s="4" t="str">
        <f>IFERROR(__xludf.DUMMYFUNCTION("SPLIT(IMPORTRANGE!B2063:B12062,"";"",0,1)"),"HTML/CSS")</f>
        <v>HTML/CSS</v>
      </c>
      <c r="C2063" s="4" t="str">
        <f>IFERROR(__xludf.DUMMYFUNCTION("""COMPUTED_VALUE"""),"JavaScript")</f>
        <v>JavaScript</v>
      </c>
    </row>
    <row r="2064">
      <c r="A2064" s="3">
        <v>2063.0</v>
      </c>
      <c r="B2064" s="4" t="str">
        <f>IFERROR(__xludf.DUMMYFUNCTION("SPLIT(IMPORTRANGE!B2064:B12063,"";"",0,1)"),"HTML/CSS")</f>
        <v>HTML/CSS</v>
      </c>
      <c r="C2064" s="4" t="str">
        <f>IFERROR(__xludf.DUMMYFUNCTION("""COMPUTED_VALUE"""),"Java")</f>
        <v>Java</v>
      </c>
      <c r="D2064" s="4" t="str">
        <f>IFERROR(__xludf.DUMMYFUNCTION("""COMPUTED_VALUE"""),"JavaScript")</f>
        <v>JavaScript</v>
      </c>
      <c r="E2064" s="4" t="str">
        <f>IFERROR(__xludf.DUMMYFUNCTION("""COMPUTED_VALUE"""),"PHP")</f>
        <v>PHP</v>
      </c>
      <c r="F2064" s="4" t="str">
        <f>IFERROR(__xludf.DUMMYFUNCTION("""COMPUTED_VALUE"""),"Ruby")</f>
        <v>Ruby</v>
      </c>
      <c r="G2064" s="4" t="str">
        <f>IFERROR(__xludf.DUMMYFUNCTION("""COMPUTED_VALUE"""),"SQL")</f>
        <v>SQL</v>
      </c>
    </row>
    <row r="2065">
      <c r="A2065" s="3">
        <v>2064.0</v>
      </c>
      <c r="B2065" s="4" t="str">
        <f>IFERROR(__xludf.DUMMYFUNCTION("SPLIT(IMPORTRANGE!B2065:B12064,"";"",0,1)"),"C++")</f>
        <v>C++</v>
      </c>
      <c r="C2065" s="4" t="str">
        <f>IFERROR(__xludf.DUMMYFUNCTION("""COMPUTED_VALUE"""),"HTML/CSS")</f>
        <v>HTML/CSS</v>
      </c>
      <c r="D2065" s="4" t="str">
        <f>IFERROR(__xludf.DUMMYFUNCTION("""COMPUTED_VALUE"""),"Java")</f>
        <v>Java</v>
      </c>
      <c r="E2065" s="4" t="str">
        <f>IFERROR(__xludf.DUMMYFUNCTION("""COMPUTED_VALUE"""),"JavaScript")</f>
        <v>JavaScript</v>
      </c>
      <c r="F2065" s="4" t="str">
        <f>IFERROR(__xludf.DUMMYFUNCTION("""COMPUTED_VALUE"""),"Python")</f>
        <v>Python</v>
      </c>
    </row>
    <row r="2066">
      <c r="A2066" s="3">
        <v>2065.0</v>
      </c>
      <c r="B2066" s="4" t="str">
        <f>IFERROR(__xludf.DUMMYFUNCTION("SPLIT(IMPORTRANGE!B2066:B12065,"";"",0,1)"),"C#")</f>
        <v>C#</v>
      </c>
      <c r="C2066" s="4" t="str">
        <f>IFERROR(__xludf.DUMMYFUNCTION("""COMPUTED_VALUE"""),"HTML/CSS")</f>
        <v>HTML/CSS</v>
      </c>
      <c r="D2066" s="4" t="str">
        <f>IFERROR(__xludf.DUMMYFUNCTION("""COMPUTED_VALUE"""),"JavaScript")</f>
        <v>JavaScript</v>
      </c>
      <c r="E2066" s="4" t="str">
        <f>IFERROR(__xludf.DUMMYFUNCTION("""COMPUTED_VALUE"""),"TypeScript")</f>
        <v>TypeScript</v>
      </c>
    </row>
    <row r="2067">
      <c r="A2067" s="3">
        <v>2066.0</v>
      </c>
      <c r="B2067" s="4" t="str">
        <f>IFERROR(__xludf.DUMMYFUNCTION("SPLIT(IMPORTRANGE!B2067:B12066,"";"",0,1)"),"Objective-C")</f>
        <v>Objective-C</v>
      </c>
      <c r="C2067" s="4" t="str">
        <f>IFERROR(__xludf.DUMMYFUNCTION("""COMPUTED_VALUE"""),"Swift")</f>
        <v>Swift</v>
      </c>
    </row>
    <row r="2068">
      <c r="A2068" s="3">
        <v>2067.0</v>
      </c>
      <c r="B2068" s="4" t="str">
        <f>IFERROR(__xludf.DUMMYFUNCTION("SPLIT(IMPORTRANGE!B2068:B12067,"";"",0,1)"),"HTML/CSS")</f>
        <v>HTML/CSS</v>
      </c>
      <c r="C2068" s="4" t="str">
        <f>IFERROR(__xludf.DUMMYFUNCTION("""COMPUTED_VALUE"""),"JavaScript")</f>
        <v>JavaScript</v>
      </c>
    </row>
    <row r="2069">
      <c r="A2069" s="3">
        <v>2068.0</v>
      </c>
      <c r="B2069" s="4" t="str">
        <f>IFERROR(__xludf.DUMMYFUNCTION("SPLIT(IMPORTRANGE!B2069:B12068,"";"",0,1)"),"Assembly")</f>
        <v>Assembly</v>
      </c>
      <c r="C2069" s="4" t="str">
        <f>IFERROR(__xludf.DUMMYFUNCTION("""COMPUTED_VALUE"""),"Bash/Shell/PowerShell")</f>
        <v>Bash/Shell/PowerShell</v>
      </c>
      <c r="D2069" s="4" t="str">
        <f>IFERROR(__xludf.DUMMYFUNCTION("""COMPUTED_VALUE"""),"HTML/CSS")</f>
        <v>HTML/CSS</v>
      </c>
      <c r="E2069" s="4" t="str">
        <f>IFERROR(__xludf.DUMMYFUNCTION("""COMPUTED_VALUE"""),"JavaScript")</f>
        <v>JavaScript</v>
      </c>
      <c r="F2069" s="4" t="str">
        <f>IFERROR(__xludf.DUMMYFUNCTION("""COMPUTED_VALUE"""),"PHP")</f>
        <v>PHP</v>
      </c>
      <c r="G2069" s="4" t="str">
        <f>IFERROR(__xludf.DUMMYFUNCTION("""COMPUTED_VALUE"""),"SQL")</f>
        <v>SQL</v>
      </c>
    </row>
    <row r="2070">
      <c r="A2070" s="3">
        <v>2069.0</v>
      </c>
      <c r="B2070" s="4" t="str">
        <f>IFERROR(__xludf.DUMMYFUNCTION("SPLIT(IMPORTRANGE!B2070:B12069,"";"",0,1)"),"Java")</f>
        <v>Java</v>
      </c>
      <c r="C2070" s="4" t="str">
        <f>IFERROR(__xludf.DUMMYFUNCTION("""COMPUTED_VALUE"""),"JavaScript")</f>
        <v>JavaScript</v>
      </c>
      <c r="D2070" s="4" t="str">
        <f>IFERROR(__xludf.DUMMYFUNCTION("""COMPUTED_VALUE"""),"Python")</f>
        <v>Python</v>
      </c>
      <c r="E2070" s="4" t="str">
        <f>IFERROR(__xludf.DUMMYFUNCTION("""COMPUTED_VALUE"""),"Other(s):")</f>
        <v>Other(s):</v>
      </c>
    </row>
    <row r="2071">
      <c r="A2071" s="3">
        <v>2070.0</v>
      </c>
      <c r="B2071" s="4" t="str">
        <f>IFERROR(__xludf.DUMMYFUNCTION("SPLIT(IMPORTRANGE!B2071:B12070,"";"",0,1)"),"Java")</f>
        <v>Java</v>
      </c>
      <c r="C2071" s="4" t="str">
        <f>IFERROR(__xludf.DUMMYFUNCTION("""COMPUTED_VALUE"""),"JavaScript")</f>
        <v>JavaScript</v>
      </c>
      <c r="D2071" s="4" t="str">
        <f>IFERROR(__xludf.DUMMYFUNCTION("""COMPUTED_VALUE"""),"SQL")</f>
        <v>SQL</v>
      </c>
    </row>
    <row r="2072">
      <c r="A2072" s="3">
        <v>2071.0</v>
      </c>
      <c r="B2072" s="4" t="str">
        <f>IFERROR(__xludf.DUMMYFUNCTION("SPLIT(IMPORTRANGE!B2072:B12071,"";"",0,1)"),"C")</f>
        <v>C</v>
      </c>
      <c r="C2072" s="4" t="str">
        <f>IFERROR(__xludf.DUMMYFUNCTION("""COMPUTED_VALUE"""),"R")</f>
        <v>R</v>
      </c>
    </row>
    <row r="2073">
      <c r="A2073" s="3">
        <v>2072.0</v>
      </c>
      <c r="B2073" s="4" t="str">
        <f>IFERROR(__xludf.DUMMYFUNCTION("SPLIT(IMPORTRANGE!B2073:B12072,"";"",0,1)"),"C")</f>
        <v>C</v>
      </c>
      <c r="C2073" s="4" t="str">
        <f>IFERROR(__xludf.DUMMYFUNCTION("""COMPUTED_VALUE"""),"C++")</f>
        <v>C++</v>
      </c>
      <c r="D2073" s="4" t="str">
        <f>IFERROR(__xludf.DUMMYFUNCTION("""COMPUTED_VALUE"""),"VBA")</f>
        <v>VBA</v>
      </c>
    </row>
    <row r="2074">
      <c r="A2074" s="3">
        <v>2073.0</v>
      </c>
      <c r="B2074" s="4" t="str">
        <f>IFERROR(__xludf.DUMMYFUNCTION("SPLIT(IMPORTRANGE!B2074:B12073,"";"",0,1)"),"Assembly")</f>
        <v>Assembly</v>
      </c>
      <c r="C2074" s="4" t="str">
        <f>IFERROR(__xludf.DUMMYFUNCTION("""COMPUTED_VALUE"""),"Bash/Shell/PowerShell")</f>
        <v>Bash/Shell/PowerShell</v>
      </c>
      <c r="D2074" s="4" t="str">
        <f>IFERROR(__xludf.DUMMYFUNCTION("""COMPUTED_VALUE"""),"Java")</f>
        <v>Java</v>
      </c>
    </row>
    <row r="2075">
      <c r="A2075" s="3">
        <v>2074.0</v>
      </c>
      <c r="B2075" s="4" t="str">
        <f>IFERROR(__xludf.DUMMYFUNCTION("SPLIT(IMPORTRANGE!B2075:B12074,"";"",0,1)"),"Bash/Shell/PowerShell")</f>
        <v>Bash/Shell/PowerShell</v>
      </c>
      <c r="C2075" s="4" t="str">
        <f>IFERROR(__xludf.DUMMYFUNCTION("""COMPUTED_VALUE"""),"C#")</f>
        <v>C#</v>
      </c>
      <c r="D2075" s="4" t="str">
        <f>IFERROR(__xludf.DUMMYFUNCTION("""COMPUTED_VALUE"""),"JavaScript")</f>
        <v>JavaScript</v>
      </c>
      <c r="E2075" s="4" t="str">
        <f>IFERROR(__xludf.DUMMYFUNCTION("""COMPUTED_VALUE"""),"SQL")</f>
        <v>SQL</v>
      </c>
      <c r="F2075" s="4" t="str">
        <f>IFERROR(__xludf.DUMMYFUNCTION("""COMPUTED_VALUE"""),"TypeScript")</f>
        <v>TypeScript</v>
      </c>
    </row>
    <row r="2076">
      <c r="A2076" s="3">
        <v>2075.0</v>
      </c>
      <c r="B2076" s="4" t="str">
        <f>IFERROR(__xludf.DUMMYFUNCTION("SPLIT(IMPORTRANGE!B2076:B12075,"";"",0,1)"),"HTML/CSS")</f>
        <v>HTML/CSS</v>
      </c>
      <c r="C2076" s="4" t="str">
        <f>IFERROR(__xludf.DUMMYFUNCTION("""COMPUTED_VALUE"""),"Java")</f>
        <v>Java</v>
      </c>
      <c r="D2076" s="4" t="str">
        <f>IFERROR(__xludf.DUMMYFUNCTION("""COMPUTED_VALUE"""),"JavaScript")</f>
        <v>JavaScript</v>
      </c>
      <c r="E2076" s="4" t="str">
        <f>IFERROR(__xludf.DUMMYFUNCTION("""COMPUTED_VALUE"""),"TypeScript")</f>
        <v>TypeScript</v>
      </c>
    </row>
    <row r="2077">
      <c r="A2077" s="3">
        <v>2076.0</v>
      </c>
      <c r="B2077" s="4" t="str">
        <f>IFERROR(__xludf.DUMMYFUNCTION("SPLIT(IMPORTRANGE!B2077:B12076,"";"",0,1)"),"Go")</f>
        <v>Go</v>
      </c>
      <c r="C2077" s="4" t="str">
        <f>IFERROR(__xludf.DUMMYFUNCTION("""COMPUTED_VALUE"""),"Java")</f>
        <v>Java</v>
      </c>
      <c r="D2077" s="4" t="str">
        <f>IFERROR(__xludf.DUMMYFUNCTION("""COMPUTED_VALUE"""),"JavaScript")</f>
        <v>JavaScript</v>
      </c>
      <c r="E2077" s="4" t="str">
        <f>IFERROR(__xludf.DUMMYFUNCTION("""COMPUTED_VALUE"""),"PHP")</f>
        <v>PHP</v>
      </c>
      <c r="F2077" s="4" t="str">
        <f>IFERROR(__xludf.DUMMYFUNCTION("""COMPUTED_VALUE"""),"Python")</f>
        <v>Python</v>
      </c>
    </row>
    <row r="2078">
      <c r="A2078" s="3">
        <v>2077.0</v>
      </c>
      <c r="B2078" s="4" t="str">
        <f>IFERROR(__xludf.DUMMYFUNCTION("SPLIT(IMPORTRANGE!B2078:B12077,"";"",0,1)"),"Bash/Shell/PowerShell")</f>
        <v>Bash/Shell/PowerShell</v>
      </c>
      <c r="C2078" s="4" t="str">
        <f>IFERROR(__xludf.DUMMYFUNCTION("""COMPUTED_VALUE"""),"Go")</f>
        <v>Go</v>
      </c>
      <c r="D2078" s="4" t="str">
        <f>IFERROR(__xludf.DUMMYFUNCTION("""COMPUTED_VALUE"""),"HTML/CSS")</f>
        <v>HTML/CSS</v>
      </c>
      <c r="E2078" s="4" t="str">
        <f>IFERROR(__xludf.DUMMYFUNCTION("""COMPUTED_VALUE"""),"JavaScript")</f>
        <v>JavaScript</v>
      </c>
    </row>
    <row r="2079">
      <c r="A2079" s="3">
        <v>2078.0</v>
      </c>
      <c r="B2079" s="4" t="str">
        <f>IFERROR(__xludf.DUMMYFUNCTION("SPLIT(IMPORTRANGE!B2079:B12078,"";"",0,1)"),"C#")</f>
        <v>C#</v>
      </c>
      <c r="C2079" s="4" t="str">
        <f>IFERROR(__xludf.DUMMYFUNCTION("""COMPUTED_VALUE"""),"HTML/CSS")</f>
        <v>HTML/CSS</v>
      </c>
      <c r="D2079" s="4" t="str">
        <f>IFERROR(__xludf.DUMMYFUNCTION("""COMPUTED_VALUE"""),"JavaScript")</f>
        <v>JavaScript</v>
      </c>
      <c r="E2079" s="4" t="str">
        <f>IFERROR(__xludf.DUMMYFUNCTION("""COMPUTED_VALUE"""),"SQL")</f>
        <v>SQL</v>
      </c>
    </row>
    <row r="2080">
      <c r="A2080" s="3">
        <v>2079.0</v>
      </c>
      <c r="B2080" s="4" t="str">
        <f>IFERROR(__xludf.DUMMYFUNCTION("SPLIT(IMPORTRANGE!B2080:B12079,"";"",0,1)"),"HTML/CSS")</f>
        <v>HTML/CSS</v>
      </c>
      <c r="C2080" s="4" t="str">
        <f>IFERROR(__xludf.DUMMYFUNCTION("""COMPUTED_VALUE"""),"JavaScript")</f>
        <v>JavaScript</v>
      </c>
      <c r="D2080" s="4" t="str">
        <f>IFERROR(__xludf.DUMMYFUNCTION("""COMPUTED_VALUE"""),"Other(s):")</f>
        <v>Other(s):</v>
      </c>
    </row>
    <row r="2081">
      <c r="A2081" s="3">
        <v>2080.0</v>
      </c>
      <c r="B2081" s="4" t="str">
        <f>IFERROR(__xludf.DUMMYFUNCTION("SPLIT(IMPORTRANGE!B2081:B12080,"";"",0,1)"),"Bash/Shell/PowerShell")</f>
        <v>Bash/Shell/PowerShell</v>
      </c>
      <c r="C2081" s="4" t="str">
        <f>IFERROR(__xludf.DUMMYFUNCTION("""COMPUTED_VALUE"""),"HTML/CSS")</f>
        <v>HTML/CSS</v>
      </c>
      <c r="D2081" s="4" t="str">
        <f>IFERROR(__xludf.DUMMYFUNCTION("""COMPUTED_VALUE"""),"Java")</f>
        <v>Java</v>
      </c>
      <c r="E2081" s="4" t="str">
        <f>IFERROR(__xludf.DUMMYFUNCTION("""COMPUTED_VALUE"""),"JavaScript")</f>
        <v>JavaScript</v>
      </c>
      <c r="F2081" s="4" t="str">
        <f>IFERROR(__xludf.DUMMYFUNCTION("""COMPUTED_VALUE"""),"PHP")</f>
        <v>PHP</v>
      </c>
      <c r="G2081" s="4" t="str">
        <f>IFERROR(__xludf.DUMMYFUNCTION("""COMPUTED_VALUE"""),"Python")</f>
        <v>Python</v>
      </c>
      <c r="H2081" s="4" t="str">
        <f>IFERROR(__xludf.DUMMYFUNCTION("""COMPUTED_VALUE"""),"SQL")</f>
        <v>SQL</v>
      </c>
    </row>
    <row r="2082">
      <c r="A2082" s="3">
        <v>2081.0</v>
      </c>
      <c r="B2082" s="4" t="str">
        <f>IFERROR(__xludf.DUMMYFUNCTION("SPLIT(IMPORTRANGE!B2082:B12081,"";"",0,1)"),"Bash/Shell/PowerShell")</f>
        <v>Bash/Shell/PowerShell</v>
      </c>
      <c r="C2082" s="4" t="str">
        <f>IFERROR(__xludf.DUMMYFUNCTION("""COMPUTED_VALUE"""),"Go")</f>
        <v>Go</v>
      </c>
      <c r="D2082" s="4" t="str">
        <f>IFERROR(__xludf.DUMMYFUNCTION("""COMPUTED_VALUE"""),"HTML/CSS")</f>
        <v>HTML/CSS</v>
      </c>
      <c r="E2082" s="4" t="str">
        <f>IFERROR(__xludf.DUMMYFUNCTION("""COMPUTED_VALUE"""),"JavaScript")</f>
        <v>JavaScript</v>
      </c>
      <c r="F2082" s="4" t="str">
        <f>IFERROR(__xludf.DUMMYFUNCTION("""COMPUTED_VALUE"""),"Python")</f>
        <v>Python</v>
      </c>
      <c r="G2082" s="4" t="str">
        <f>IFERROR(__xludf.DUMMYFUNCTION("""COMPUTED_VALUE"""),"Ruby")</f>
        <v>Ruby</v>
      </c>
      <c r="H2082" s="4" t="str">
        <f>IFERROR(__xludf.DUMMYFUNCTION("""COMPUTED_VALUE"""),"SQL")</f>
        <v>SQL</v>
      </c>
    </row>
    <row r="2083">
      <c r="A2083" s="3">
        <v>2082.0</v>
      </c>
      <c r="B2083" s="4" t="str">
        <f>IFERROR(__xludf.DUMMYFUNCTION("SPLIT(IMPORTRANGE!B2083:B12082,"";"",0,1)"),"JavaScript")</f>
        <v>JavaScript</v>
      </c>
      <c r="C2083" s="4" t="str">
        <f>IFERROR(__xludf.DUMMYFUNCTION("""COMPUTED_VALUE"""),"R")</f>
        <v>R</v>
      </c>
      <c r="D2083" s="4" t="str">
        <f>IFERROR(__xludf.DUMMYFUNCTION("""COMPUTED_VALUE"""),"SQL")</f>
        <v>SQL</v>
      </c>
      <c r="E2083" s="4" t="str">
        <f>IFERROR(__xludf.DUMMYFUNCTION("""COMPUTED_VALUE"""),"VBA")</f>
        <v>VBA</v>
      </c>
    </row>
    <row r="2084">
      <c r="A2084" s="3">
        <v>2083.0</v>
      </c>
      <c r="B2084" s="4" t="str">
        <f>IFERROR(__xludf.DUMMYFUNCTION("SPLIT(IMPORTRANGE!B2084:B12083,"";"",0,1)"),"C")</f>
        <v>C</v>
      </c>
      <c r="C2084" s="4" t="str">
        <f>IFERROR(__xludf.DUMMYFUNCTION("""COMPUTED_VALUE"""),"C++")</f>
        <v>C++</v>
      </c>
      <c r="D2084" s="4" t="str">
        <f>IFERROR(__xludf.DUMMYFUNCTION("""COMPUTED_VALUE"""),"JavaScript")</f>
        <v>JavaScript</v>
      </c>
      <c r="E2084" s="4" t="str">
        <f>IFERROR(__xludf.DUMMYFUNCTION("""COMPUTED_VALUE"""),"Python")</f>
        <v>Python</v>
      </c>
      <c r="F2084" s="4" t="str">
        <f>IFERROR(__xludf.DUMMYFUNCTION("""COMPUTED_VALUE"""),"Rust")</f>
        <v>Rust</v>
      </c>
    </row>
    <row r="2085">
      <c r="A2085" s="3">
        <v>2084.0</v>
      </c>
      <c r="B2085" s="4" t="str">
        <f>IFERROR(__xludf.DUMMYFUNCTION("SPLIT(IMPORTRANGE!B2085:B12084,"";"",0,1)"),"HTML/CSS")</f>
        <v>HTML/CSS</v>
      </c>
      <c r="C2085" s="4" t="str">
        <f>IFERROR(__xludf.DUMMYFUNCTION("""COMPUTED_VALUE"""),"Java")</f>
        <v>Java</v>
      </c>
      <c r="D2085" s="4" t="str">
        <f>IFERROR(__xludf.DUMMYFUNCTION("""COMPUTED_VALUE"""),"JavaScript")</f>
        <v>JavaScript</v>
      </c>
      <c r="E2085" s="4" t="str">
        <f>IFERROR(__xludf.DUMMYFUNCTION("""COMPUTED_VALUE"""),"SQL")</f>
        <v>SQL</v>
      </c>
      <c r="F2085" s="4" t="str">
        <f>IFERROR(__xludf.DUMMYFUNCTION("""COMPUTED_VALUE"""),"TypeScript")</f>
        <v>TypeScript</v>
      </c>
    </row>
    <row r="2086">
      <c r="A2086" s="3">
        <v>2085.0</v>
      </c>
      <c r="B2086" s="4" t="str">
        <f>IFERROR(__xludf.DUMMYFUNCTION("SPLIT(IMPORTRANGE!B2086:B12085,"";"",0,1)"),"Other(s):")</f>
        <v>Other(s):</v>
      </c>
    </row>
    <row r="2087">
      <c r="A2087" s="3">
        <v>2086.0</v>
      </c>
      <c r="B2087" s="4" t="str">
        <f>IFERROR(__xludf.DUMMYFUNCTION("SPLIT(IMPORTRANGE!B2087:B12086,"";"",0,1)"),"Bash/Shell/PowerShell")</f>
        <v>Bash/Shell/PowerShell</v>
      </c>
      <c r="C2087" s="4" t="str">
        <f>IFERROR(__xludf.DUMMYFUNCTION("""COMPUTED_VALUE"""),"Java")</f>
        <v>Java</v>
      </c>
      <c r="D2087" s="4" t="str">
        <f>IFERROR(__xludf.DUMMYFUNCTION("""COMPUTED_VALUE"""),"JavaScript")</f>
        <v>JavaScript</v>
      </c>
      <c r="E2087" s="4" t="str">
        <f>IFERROR(__xludf.DUMMYFUNCTION("""COMPUTED_VALUE"""),"PHP")</f>
        <v>PHP</v>
      </c>
      <c r="F2087" s="4" t="str">
        <f>IFERROR(__xludf.DUMMYFUNCTION("""COMPUTED_VALUE"""),"SQL")</f>
        <v>SQL</v>
      </c>
    </row>
    <row r="2088">
      <c r="A2088" s="3">
        <v>2087.0</v>
      </c>
      <c r="B2088" s="4" t="str">
        <f>IFERROR(__xludf.DUMMYFUNCTION("SPLIT(IMPORTRANGE!B2088:B12087,"";"",0,1)"),"Bash/Shell/PowerShell")</f>
        <v>Bash/Shell/PowerShell</v>
      </c>
      <c r="C2088" s="4" t="str">
        <f>IFERROR(__xludf.DUMMYFUNCTION("""COMPUTED_VALUE"""),"C")</f>
        <v>C</v>
      </c>
      <c r="D2088" s="4" t="str">
        <f>IFERROR(__xludf.DUMMYFUNCTION("""COMPUTED_VALUE"""),"HTML/CSS")</f>
        <v>HTML/CSS</v>
      </c>
      <c r="E2088" s="4" t="str">
        <f>IFERROR(__xludf.DUMMYFUNCTION("""COMPUTED_VALUE"""),"JavaScript")</f>
        <v>JavaScript</v>
      </c>
      <c r="F2088" s="4" t="str">
        <f>IFERROR(__xludf.DUMMYFUNCTION("""COMPUTED_VALUE"""),"PHP")</f>
        <v>PHP</v>
      </c>
      <c r="G2088" s="4" t="str">
        <f>IFERROR(__xludf.DUMMYFUNCTION("""COMPUTED_VALUE"""),"Python")</f>
        <v>Python</v>
      </c>
    </row>
    <row r="2089">
      <c r="A2089" s="3">
        <v>2088.0</v>
      </c>
      <c r="B2089" s="4" t="str">
        <f>IFERROR(__xludf.DUMMYFUNCTION("SPLIT(IMPORTRANGE!B2089:B12088,"";"",0,1)"),"HTML/CSS")</f>
        <v>HTML/CSS</v>
      </c>
      <c r="C2089" s="4" t="str">
        <f>IFERROR(__xludf.DUMMYFUNCTION("""COMPUTED_VALUE"""),"JavaScript")</f>
        <v>JavaScript</v>
      </c>
      <c r="D2089" s="4" t="str">
        <f>IFERROR(__xludf.DUMMYFUNCTION("""COMPUTED_VALUE"""),"PHP")</f>
        <v>PHP</v>
      </c>
    </row>
    <row r="2090">
      <c r="A2090" s="3">
        <v>2089.0</v>
      </c>
      <c r="B2090" s="4" t="str">
        <f>IFERROR(__xludf.DUMMYFUNCTION("SPLIT(IMPORTRANGE!B2090:B12089,"";"",0,1)"),"Java")</f>
        <v>Java</v>
      </c>
      <c r="C2090" s="4" t="str">
        <f>IFERROR(__xludf.DUMMYFUNCTION("""COMPUTED_VALUE"""),"Kotlin")</f>
        <v>Kotlin</v>
      </c>
    </row>
    <row r="2091">
      <c r="A2091" s="3">
        <v>2090.0</v>
      </c>
      <c r="B2091" s="4" t="str">
        <f>IFERROR(__xludf.DUMMYFUNCTION("SPLIT(IMPORTRANGE!B2091:B12090,"";"",0,1)"),"C")</f>
        <v>C</v>
      </c>
      <c r="C2091" s="4" t="str">
        <f>IFERROR(__xludf.DUMMYFUNCTION("""COMPUTED_VALUE"""),"Java")</f>
        <v>Java</v>
      </c>
    </row>
    <row r="2092">
      <c r="A2092" s="3">
        <v>2091.0</v>
      </c>
      <c r="B2092" s="4" t="str">
        <f>IFERROR(__xludf.DUMMYFUNCTION("SPLIT(IMPORTRANGE!B2092:B12091,"";"",0,1)"),"JavaScript")</f>
        <v>JavaScript</v>
      </c>
      <c r="C2092" s="4" t="str">
        <f>IFERROR(__xludf.DUMMYFUNCTION("""COMPUTED_VALUE"""),"PHP")</f>
        <v>PHP</v>
      </c>
    </row>
    <row r="2093">
      <c r="A2093" s="3">
        <v>2092.0</v>
      </c>
      <c r="B2093" s="4" t="str">
        <f>IFERROR(__xludf.DUMMYFUNCTION("SPLIT(IMPORTRANGE!B2093:B12092,"";"",0,1)"),"Bash/Shell/PowerShell")</f>
        <v>Bash/Shell/PowerShell</v>
      </c>
      <c r="C2093" s="4" t="str">
        <f>IFERROR(__xludf.DUMMYFUNCTION("""COMPUTED_VALUE"""),"HTML/CSS")</f>
        <v>HTML/CSS</v>
      </c>
      <c r="D2093" s="4" t="str">
        <f>IFERROR(__xludf.DUMMYFUNCTION("""COMPUTED_VALUE"""),"Java")</f>
        <v>Java</v>
      </c>
      <c r="E2093" s="4" t="str">
        <f>IFERROR(__xludf.DUMMYFUNCTION("""COMPUTED_VALUE"""),"JavaScript")</f>
        <v>JavaScript</v>
      </c>
      <c r="F2093" s="4" t="str">
        <f>IFERROR(__xludf.DUMMYFUNCTION("""COMPUTED_VALUE"""),"Python")</f>
        <v>Python</v>
      </c>
      <c r="G2093" s="4" t="str">
        <f>IFERROR(__xludf.DUMMYFUNCTION("""COMPUTED_VALUE"""),"SQL")</f>
        <v>SQL</v>
      </c>
      <c r="H2093" s="4" t="str">
        <f>IFERROR(__xludf.DUMMYFUNCTION("""COMPUTED_VALUE"""),"TypeScript")</f>
        <v>TypeScript</v>
      </c>
    </row>
    <row r="2094">
      <c r="A2094" s="3">
        <v>2093.0</v>
      </c>
      <c r="B2094" s="4" t="str">
        <f>IFERROR(__xludf.DUMMYFUNCTION("SPLIT(IMPORTRANGE!B2094:B12093,"";"",0,1)"),"C")</f>
        <v>C</v>
      </c>
      <c r="C2094" s="4" t="str">
        <f>IFERROR(__xludf.DUMMYFUNCTION("""COMPUTED_VALUE"""),"C++")</f>
        <v>C++</v>
      </c>
      <c r="D2094" s="4" t="str">
        <f>IFERROR(__xludf.DUMMYFUNCTION("""COMPUTED_VALUE"""),"HTML/CSS")</f>
        <v>HTML/CSS</v>
      </c>
      <c r="E2094" s="4" t="str">
        <f>IFERROR(__xludf.DUMMYFUNCTION("""COMPUTED_VALUE"""),"Java")</f>
        <v>Java</v>
      </c>
      <c r="F2094" s="4" t="str">
        <f>IFERROR(__xludf.DUMMYFUNCTION("""COMPUTED_VALUE"""),"JavaScript")</f>
        <v>JavaScript</v>
      </c>
      <c r="G2094" s="4" t="str">
        <f>IFERROR(__xludf.DUMMYFUNCTION("""COMPUTED_VALUE"""),"PHP")</f>
        <v>PHP</v>
      </c>
      <c r="H2094" s="4" t="str">
        <f>IFERROR(__xludf.DUMMYFUNCTION("""COMPUTED_VALUE"""),"Python")</f>
        <v>Python</v>
      </c>
    </row>
    <row r="2095">
      <c r="A2095" s="3">
        <v>2094.0</v>
      </c>
      <c r="B2095" s="4" t="str">
        <f>IFERROR(__xludf.DUMMYFUNCTION("SPLIT(IMPORTRANGE!B2095:B12094,"";"",0,1)"),"C#")</f>
        <v>C#</v>
      </c>
      <c r="C2095" s="4" t="str">
        <f>IFERROR(__xludf.DUMMYFUNCTION("""COMPUTED_VALUE"""),"HTML/CSS")</f>
        <v>HTML/CSS</v>
      </c>
      <c r="D2095" s="4" t="str">
        <f>IFERROR(__xludf.DUMMYFUNCTION("""COMPUTED_VALUE"""),"JavaScript")</f>
        <v>JavaScript</v>
      </c>
      <c r="E2095" s="4" t="str">
        <f>IFERROR(__xludf.DUMMYFUNCTION("""COMPUTED_VALUE"""),"Python")</f>
        <v>Python</v>
      </c>
      <c r="F2095" s="4" t="str">
        <f>IFERROR(__xludf.DUMMYFUNCTION("""COMPUTED_VALUE"""),"SQL")</f>
        <v>SQL</v>
      </c>
    </row>
    <row r="2096">
      <c r="A2096" s="3">
        <v>2095.0</v>
      </c>
      <c r="B2096" s="4" t="str">
        <f>IFERROR(__xludf.DUMMYFUNCTION("SPLIT(IMPORTRANGE!B2096:B12095,"";"",0,1)"),"HTML/CSS")</f>
        <v>HTML/CSS</v>
      </c>
      <c r="C2096" s="4" t="str">
        <f>IFERROR(__xludf.DUMMYFUNCTION("""COMPUTED_VALUE"""),"PHP")</f>
        <v>PHP</v>
      </c>
      <c r="D2096" s="4" t="str">
        <f>IFERROR(__xludf.DUMMYFUNCTION("""COMPUTED_VALUE"""),"Python")</f>
        <v>Python</v>
      </c>
      <c r="E2096" s="4" t="str">
        <f>IFERROR(__xludf.DUMMYFUNCTION("""COMPUTED_VALUE"""),"SQL")</f>
        <v>SQL</v>
      </c>
      <c r="F2096" s="4" t="str">
        <f>IFERROR(__xludf.DUMMYFUNCTION("""COMPUTED_VALUE"""),"VBA")</f>
        <v>VBA</v>
      </c>
    </row>
    <row r="2097">
      <c r="A2097" s="3">
        <v>2096.0</v>
      </c>
      <c r="B2097" s="4" t="str">
        <f>IFERROR(__xludf.DUMMYFUNCTION("SPLIT(IMPORTRANGE!B2097:B12096,"";"",0,1)"),"HTML/CSS")</f>
        <v>HTML/CSS</v>
      </c>
      <c r="C2097" s="4" t="str">
        <f>IFERROR(__xludf.DUMMYFUNCTION("""COMPUTED_VALUE"""),"JavaScript")</f>
        <v>JavaScript</v>
      </c>
      <c r="D2097" s="4" t="str">
        <f>IFERROR(__xludf.DUMMYFUNCTION("""COMPUTED_VALUE"""),"TypeScript")</f>
        <v>TypeScript</v>
      </c>
    </row>
    <row r="2098">
      <c r="A2098" s="3">
        <v>2097.0</v>
      </c>
      <c r="B2098" s="4" t="str">
        <f>IFERROR(__xludf.DUMMYFUNCTION("SPLIT(IMPORTRANGE!B2098:B12097,"";"",0,1)"),"C#")</f>
        <v>C#</v>
      </c>
    </row>
    <row r="2099">
      <c r="A2099" s="3">
        <v>2098.0</v>
      </c>
      <c r="B2099" s="4" t="str">
        <f>IFERROR(__xludf.DUMMYFUNCTION("SPLIT(IMPORTRANGE!B2099:B12098,"";"",0,1)"),"Bash/Shell/PowerShell")</f>
        <v>Bash/Shell/PowerShell</v>
      </c>
      <c r="C2099" s="4" t="str">
        <f>IFERROR(__xludf.DUMMYFUNCTION("""COMPUTED_VALUE"""),"C")</f>
        <v>C</v>
      </c>
      <c r="D2099" s="4" t="str">
        <f>IFERROR(__xludf.DUMMYFUNCTION("""COMPUTED_VALUE"""),"Java")</f>
        <v>Java</v>
      </c>
      <c r="E2099" s="4" t="str">
        <f>IFERROR(__xludf.DUMMYFUNCTION("""COMPUTED_VALUE"""),"Python")</f>
        <v>Python</v>
      </c>
    </row>
    <row r="2100">
      <c r="A2100" s="3">
        <v>2099.0</v>
      </c>
      <c r="B2100" s="4" t="str">
        <f>IFERROR(__xludf.DUMMYFUNCTION("SPLIT(IMPORTRANGE!B2100:B12099,"";"",0,1)"),"JavaScript")</f>
        <v>JavaScript</v>
      </c>
      <c r="C2100" s="4" t="str">
        <f>IFERROR(__xludf.DUMMYFUNCTION("""COMPUTED_VALUE"""),"Python")</f>
        <v>Python</v>
      </c>
    </row>
    <row r="2101">
      <c r="A2101" s="3">
        <v>2100.0</v>
      </c>
      <c r="B2101" s="4" t="str">
        <f>IFERROR(__xludf.DUMMYFUNCTION("SPLIT(IMPORTRANGE!B2101:B12100,"";"",0,1)"),"HTML/CSS")</f>
        <v>HTML/CSS</v>
      </c>
      <c r="C2101" s="4" t="str">
        <f>IFERROR(__xludf.DUMMYFUNCTION("""COMPUTED_VALUE"""),"JavaScript")</f>
        <v>JavaScript</v>
      </c>
      <c r="D2101" s="4" t="str">
        <f>IFERROR(__xludf.DUMMYFUNCTION("""COMPUTED_VALUE"""),"PHP")</f>
        <v>PHP</v>
      </c>
      <c r="E2101" s="4" t="str">
        <f>IFERROR(__xludf.DUMMYFUNCTION("""COMPUTED_VALUE"""),"SQL")</f>
        <v>SQL</v>
      </c>
    </row>
    <row r="2102">
      <c r="A2102" s="3">
        <v>2101.0</v>
      </c>
      <c r="B2102" s="4" t="str">
        <f>IFERROR(__xludf.DUMMYFUNCTION("SPLIT(IMPORTRANGE!B2102:B12101,"";"",0,1)"),"Assembly")</f>
        <v>Assembly</v>
      </c>
      <c r="C2102" s="4" t="str">
        <f>IFERROR(__xludf.DUMMYFUNCTION("""COMPUTED_VALUE"""),"Bash/Shell/PowerShell")</f>
        <v>Bash/Shell/PowerShell</v>
      </c>
      <c r="D2102" s="4" t="str">
        <f>IFERROR(__xludf.DUMMYFUNCTION("""COMPUTED_VALUE"""),"C")</f>
        <v>C</v>
      </c>
      <c r="E2102" s="4" t="str">
        <f>IFERROR(__xludf.DUMMYFUNCTION("""COMPUTED_VALUE"""),"C++")</f>
        <v>C++</v>
      </c>
      <c r="F2102" s="4" t="str">
        <f>IFERROR(__xludf.DUMMYFUNCTION("""COMPUTED_VALUE"""),"HTML/CSS")</f>
        <v>HTML/CSS</v>
      </c>
      <c r="G2102" s="4" t="str">
        <f>IFERROR(__xludf.DUMMYFUNCTION("""COMPUTED_VALUE"""),"Java")</f>
        <v>Java</v>
      </c>
      <c r="H2102" s="4" t="str">
        <f>IFERROR(__xludf.DUMMYFUNCTION("""COMPUTED_VALUE"""),"JavaScript")</f>
        <v>JavaScript</v>
      </c>
      <c r="I2102" s="4" t="str">
        <f>IFERROR(__xludf.DUMMYFUNCTION("""COMPUTED_VALUE"""),"PHP")</f>
        <v>PHP</v>
      </c>
      <c r="J2102" s="4" t="str">
        <f>IFERROR(__xludf.DUMMYFUNCTION("""COMPUTED_VALUE"""),"Python")</f>
        <v>Python</v>
      </c>
      <c r="K2102" s="4" t="str">
        <f>IFERROR(__xludf.DUMMYFUNCTION("""COMPUTED_VALUE"""),"SQL")</f>
        <v>SQL</v>
      </c>
      <c r="L2102" s="4" t="str">
        <f>IFERROR(__xludf.DUMMYFUNCTION("""COMPUTED_VALUE"""),"Other(s):")</f>
        <v>Other(s):</v>
      </c>
    </row>
    <row r="2103">
      <c r="A2103" s="3">
        <v>2102.0</v>
      </c>
      <c r="B2103" s="4" t="str">
        <f>IFERROR(__xludf.DUMMYFUNCTION("SPLIT(IMPORTRANGE!B2103:B12102,"";"",0,1)"),"Java")</f>
        <v>Java</v>
      </c>
      <c r="C2103" s="4" t="str">
        <f>IFERROR(__xludf.DUMMYFUNCTION("""COMPUTED_VALUE"""),"JavaScript")</f>
        <v>JavaScript</v>
      </c>
      <c r="D2103" s="4" t="str">
        <f>IFERROR(__xludf.DUMMYFUNCTION("""COMPUTED_VALUE"""),"PHP")</f>
        <v>PHP</v>
      </c>
      <c r="E2103" s="4" t="str">
        <f>IFERROR(__xludf.DUMMYFUNCTION("""COMPUTED_VALUE"""),"SQL")</f>
        <v>SQL</v>
      </c>
      <c r="F2103" s="4" t="str">
        <f>IFERROR(__xludf.DUMMYFUNCTION("""COMPUTED_VALUE"""),"Other(s):")</f>
        <v>Other(s):</v>
      </c>
    </row>
    <row r="2104">
      <c r="A2104" s="3">
        <v>2103.0</v>
      </c>
      <c r="B2104" s="4" t="str">
        <f>IFERROR(__xludf.DUMMYFUNCTION("SPLIT(IMPORTRANGE!B2104:B12103,"";"",0,1)"),"HTML/CSS")</f>
        <v>HTML/CSS</v>
      </c>
      <c r="C2104" s="4" t="str">
        <f>IFERROR(__xludf.DUMMYFUNCTION("""COMPUTED_VALUE"""),"JavaScript")</f>
        <v>JavaScript</v>
      </c>
      <c r="D2104" s="4" t="str">
        <f>IFERROR(__xludf.DUMMYFUNCTION("""COMPUTED_VALUE"""),"PHP")</f>
        <v>PHP</v>
      </c>
    </row>
    <row r="2105">
      <c r="A2105" s="3">
        <v>2104.0</v>
      </c>
      <c r="B2105" s="4" t="str">
        <f>IFERROR(__xludf.DUMMYFUNCTION("SPLIT(IMPORTRANGE!B2105:B12104,"";"",0,1)"),"C#")</f>
        <v>C#</v>
      </c>
      <c r="C2105" s="4" t="str">
        <f>IFERROR(__xludf.DUMMYFUNCTION("""COMPUTED_VALUE"""),"F#")</f>
        <v>F#</v>
      </c>
      <c r="D2105" s="4" t="str">
        <f>IFERROR(__xludf.DUMMYFUNCTION("""COMPUTED_VALUE"""),"Python")</f>
        <v>Python</v>
      </c>
      <c r="E2105" s="4" t="str">
        <f>IFERROR(__xludf.DUMMYFUNCTION("""COMPUTED_VALUE"""),"Other(s):")</f>
        <v>Other(s):</v>
      </c>
    </row>
    <row r="2106">
      <c r="A2106" s="3">
        <v>2105.0</v>
      </c>
      <c r="B2106" s="4" t="str">
        <f>IFERROR(__xludf.DUMMYFUNCTION("SPLIT(IMPORTRANGE!B2106:B12105,"";"",0,1)"),"JavaScript")</f>
        <v>JavaScript</v>
      </c>
      <c r="C2106" s="4" t="str">
        <f>IFERROR(__xludf.DUMMYFUNCTION("""COMPUTED_VALUE"""),"Ruby")</f>
        <v>Ruby</v>
      </c>
      <c r="D2106" s="4" t="str">
        <f>IFERROR(__xludf.DUMMYFUNCTION("""COMPUTED_VALUE"""),"SQL")</f>
        <v>SQL</v>
      </c>
    </row>
    <row r="2107">
      <c r="A2107" s="3">
        <v>2106.0</v>
      </c>
      <c r="B2107" s="4" t="str">
        <f>IFERROR(__xludf.DUMMYFUNCTION("SPLIT(IMPORTRANGE!B2107:B12106,"";"",0,1)"),"Assembly")</f>
        <v>Assembly</v>
      </c>
      <c r="C2107" s="4" t="str">
        <f>IFERROR(__xludf.DUMMYFUNCTION("""COMPUTED_VALUE"""),"Bash/Shell/PowerShell")</f>
        <v>Bash/Shell/PowerShell</v>
      </c>
      <c r="D2107" s="4" t="str">
        <f>IFERROR(__xludf.DUMMYFUNCTION("""COMPUTED_VALUE"""),"C")</f>
        <v>C</v>
      </c>
      <c r="E2107" s="4" t="str">
        <f>IFERROR(__xludf.DUMMYFUNCTION("""COMPUTED_VALUE"""),"C++")</f>
        <v>C++</v>
      </c>
      <c r="F2107" s="4" t="str">
        <f>IFERROR(__xludf.DUMMYFUNCTION("""COMPUTED_VALUE"""),"C#")</f>
        <v>C#</v>
      </c>
      <c r="G2107" s="4" t="str">
        <f>IFERROR(__xludf.DUMMYFUNCTION("""COMPUTED_VALUE"""),"Erlang")</f>
        <v>Erlang</v>
      </c>
      <c r="H2107" s="4" t="str">
        <f>IFERROR(__xludf.DUMMYFUNCTION("""COMPUTED_VALUE"""),"F#")</f>
        <v>F#</v>
      </c>
      <c r="I2107" s="4" t="str">
        <f>IFERROR(__xludf.DUMMYFUNCTION("""COMPUTED_VALUE"""),"Go")</f>
        <v>Go</v>
      </c>
      <c r="J2107" s="4" t="str">
        <f>IFERROR(__xludf.DUMMYFUNCTION("""COMPUTED_VALUE"""),"HTML/CSS")</f>
        <v>HTML/CSS</v>
      </c>
      <c r="K2107" s="4" t="str">
        <f>IFERROR(__xludf.DUMMYFUNCTION("""COMPUTED_VALUE"""),"Java")</f>
        <v>Java</v>
      </c>
      <c r="L2107" s="4" t="str">
        <f>IFERROR(__xludf.DUMMYFUNCTION("""COMPUTED_VALUE"""),"JavaScript")</f>
        <v>JavaScript</v>
      </c>
      <c r="M2107" s="4" t="str">
        <f>IFERROR(__xludf.DUMMYFUNCTION("""COMPUTED_VALUE"""),"Kotlin")</f>
        <v>Kotlin</v>
      </c>
      <c r="N2107" s="4" t="str">
        <f>IFERROR(__xludf.DUMMYFUNCTION("""COMPUTED_VALUE"""),"Python")</f>
        <v>Python</v>
      </c>
      <c r="O2107" s="4" t="str">
        <f>IFERROR(__xludf.DUMMYFUNCTION("""COMPUTED_VALUE"""),"R")</f>
        <v>R</v>
      </c>
      <c r="P2107" s="4" t="str">
        <f>IFERROR(__xludf.DUMMYFUNCTION("""COMPUTED_VALUE"""),"Rust")</f>
        <v>Rust</v>
      </c>
      <c r="Q2107" s="4" t="str">
        <f>IFERROR(__xludf.DUMMYFUNCTION("""COMPUTED_VALUE"""),"Swift")</f>
        <v>Swift</v>
      </c>
      <c r="R2107" s="4" t="str">
        <f>IFERROR(__xludf.DUMMYFUNCTION("""COMPUTED_VALUE"""),"TypeScript")</f>
        <v>TypeScript</v>
      </c>
      <c r="S2107" s="4" t="str">
        <f>IFERROR(__xludf.DUMMYFUNCTION("""COMPUTED_VALUE"""),"VBA")</f>
        <v>VBA</v>
      </c>
      <c r="T2107" s="4" t="str">
        <f>IFERROR(__xludf.DUMMYFUNCTION("""COMPUTED_VALUE"""),"WebAssembly")</f>
        <v>WebAssembly</v>
      </c>
    </row>
    <row r="2108">
      <c r="A2108" s="3">
        <v>2107.0</v>
      </c>
      <c r="B2108" s="4" t="str">
        <f>IFERROR(__xludf.DUMMYFUNCTION("SPLIT(IMPORTRANGE!B2108:B12107,"";"",0,1)"),"HTML/CSS")</f>
        <v>HTML/CSS</v>
      </c>
      <c r="C2108" s="4" t="str">
        <f>IFERROR(__xludf.DUMMYFUNCTION("""COMPUTED_VALUE"""),"JavaScript")</f>
        <v>JavaScript</v>
      </c>
      <c r="D2108" s="4" t="str">
        <f>IFERROR(__xludf.DUMMYFUNCTION("""COMPUTED_VALUE"""),"PHP")</f>
        <v>PHP</v>
      </c>
      <c r="E2108" s="4" t="str">
        <f>IFERROR(__xludf.DUMMYFUNCTION("""COMPUTED_VALUE"""),"SQL")</f>
        <v>SQL</v>
      </c>
    </row>
    <row r="2109">
      <c r="A2109" s="3">
        <v>2108.0</v>
      </c>
      <c r="B2109" s="4" t="str">
        <f>IFERROR(__xludf.DUMMYFUNCTION("SPLIT(IMPORTRANGE!B2109:B12108,"";"",0,1)"),"HTML/CSS")</f>
        <v>HTML/CSS</v>
      </c>
      <c r="C2109" s="4" t="str">
        <f>IFERROR(__xludf.DUMMYFUNCTION("""COMPUTED_VALUE"""),"JavaScript")</f>
        <v>JavaScript</v>
      </c>
      <c r="D2109" s="4" t="str">
        <f>IFERROR(__xludf.DUMMYFUNCTION("""COMPUTED_VALUE"""),"Python")</f>
        <v>Python</v>
      </c>
    </row>
    <row r="2110">
      <c r="A2110" s="3">
        <v>2109.0</v>
      </c>
      <c r="B2110" s="4" t="str">
        <f>IFERROR(__xludf.DUMMYFUNCTION("SPLIT(IMPORTRANGE!B2110:B12109,"";"",0,1)"),"Bash/Shell/PowerShell")</f>
        <v>Bash/Shell/PowerShell</v>
      </c>
      <c r="C2110" s="4" t="str">
        <f>IFERROR(__xludf.DUMMYFUNCTION("""COMPUTED_VALUE"""),"HTML/CSS")</f>
        <v>HTML/CSS</v>
      </c>
      <c r="D2110" s="4" t="str">
        <f>IFERROR(__xludf.DUMMYFUNCTION("""COMPUTED_VALUE"""),"JavaScript")</f>
        <v>JavaScript</v>
      </c>
      <c r="E2110" s="4" t="str">
        <f>IFERROR(__xludf.DUMMYFUNCTION("""COMPUTED_VALUE"""),"PHP")</f>
        <v>PHP</v>
      </c>
      <c r="F2110" s="4" t="str">
        <f>IFERROR(__xludf.DUMMYFUNCTION("""COMPUTED_VALUE"""),"TypeScript")</f>
        <v>TypeScript</v>
      </c>
    </row>
    <row r="2111">
      <c r="A2111" s="3">
        <v>2110.0</v>
      </c>
      <c r="B2111" s="4" t="str">
        <f>IFERROR(__xludf.DUMMYFUNCTION("SPLIT(IMPORTRANGE!B2111:B12110,"";"",0,1)"),"Bash/Shell/PowerShell")</f>
        <v>Bash/Shell/PowerShell</v>
      </c>
      <c r="C2111" s="4" t="str">
        <f>IFERROR(__xludf.DUMMYFUNCTION("""COMPUTED_VALUE"""),"Java")</f>
        <v>Java</v>
      </c>
      <c r="D2111" s="4" t="str">
        <f>IFERROR(__xludf.DUMMYFUNCTION("""COMPUTED_VALUE"""),"Python")</f>
        <v>Python</v>
      </c>
      <c r="E2111" s="4" t="str">
        <f>IFERROR(__xludf.DUMMYFUNCTION("""COMPUTED_VALUE"""),"SQL")</f>
        <v>SQL</v>
      </c>
    </row>
    <row r="2112">
      <c r="A2112" s="3">
        <v>2111.0</v>
      </c>
      <c r="B2112" s="4" t="str">
        <f>IFERROR(__xludf.DUMMYFUNCTION("SPLIT(IMPORTRANGE!B2112:B12111,"";"",0,1)"),"Java")</f>
        <v>Java</v>
      </c>
      <c r="C2112" s="4" t="str">
        <f>IFERROR(__xludf.DUMMYFUNCTION("""COMPUTED_VALUE"""),"SQL")</f>
        <v>SQL</v>
      </c>
    </row>
    <row r="2113">
      <c r="A2113" s="3">
        <v>2112.0</v>
      </c>
      <c r="B2113" s="4" t="str">
        <f>IFERROR(__xludf.DUMMYFUNCTION("SPLIT(IMPORTRANGE!B2113:B12112,"";"",0,1)"),"Bash/Shell/PowerShell")</f>
        <v>Bash/Shell/PowerShell</v>
      </c>
      <c r="C2113" s="4" t="str">
        <f>IFERROR(__xludf.DUMMYFUNCTION("""COMPUTED_VALUE"""),"C++")</f>
        <v>C++</v>
      </c>
      <c r="D2113" s="4" t="str">
        <f>IFERROR(__xludf.DUMMYFUNCTION("""COMPUTED_VALUE"""),"Python")</f>
        <v>Python</v>
      </c>
    </row>
    <row r="2114">
      <c r="A2114" s="3">
        <v>2113.0</v>
      </c>
      <c r="B2114" s="4" t="str">
        <f>IFERROR(__xludf.DUMMYFUNCTION("SPLIT(IMPORTRANGE!B2114:B12113,"";"",0,1)"),"C#")</f>
        <v>C#</v>
      </c>
      <c r="C2114" s="4" t="str">
        <f>IFERROR(__xludf.DUMMYFUNCTION("""COMPUTED_VALUE"""),"HTML/CSS")</f>
        <v>HTML/CSS</v>
      </c>
      <c r="D2114" s="4" t="str">
        <f>IFERROR(__xludf.DUMMYFUNCTION("""COMPUTED_VALUE"""),"JavaScript")</f>
        <v>JavaScript</v>
      </c>
      <c r="E2114" s="4" t="str">
        <f>IFERROR(__xludf.DUMMYFUNCTION("""COMPUTED_VALUE"""),"PHP")</f>
        <v>PHP</v>
      </c>
    </row>
    <row r="2115">
      <c r="A2115" s="3">
        <v>2114.0</v>
      </c>
      <c r="B2115" s="4" t="str">
        <f>IFERROR(__xludf.DUMMYFUNCTION("SPLIT(IMPORTRANGE!B2115:B12114,"";"",0,1)"),"HTML/CSS")</f>
        <v>HTML/CSS</v>
      </c>
      <c r="C2115" s="4" t="str">
        <f>IFERROR(__xludf.DUMMYFUNCTION("""COMPUTED_VALUE"""),"JavaScript")</f>
        <v>JavaScript</v>
      </c>
      <c r="D2115" s="4" t="str">
        <f>IFERROR(__xludf.DUMMYFUNCTION("""COMPUTED_VALUE"""),"PHP")</f>
        <v>PHP</v>
      </c>
      <c r="E2115" s="4" t="str">
        <f>IFERROR(__xludf.DUMMYFUNCTION("""COMPUTED_VALUE"""),"SQL")</f>
        <v>SQL</v>
      </c>
    </row>
    <row r="2116">
      <c r="A2116" s="3">
        <v>2115.0</v>
      </c>
      <c r="B2116" s="4" t="str">
        <f>IFERROR(__xludf.DUMMYFUNCTION("SPLIT(IMPORTRANGE!B2116:B12115,"";"",0,1)"),"Bash/Shell/PowerShell")</f>
        <v>Bash/Shell/PowerShell</v>
      </c>
      <c r="C2116" s="4" t="str">
        <f>IFERROR(__xludf.DUMMYFUNCTION("""COMPUTED_VALUE"""),"C")</f>
        <v>C</v>
      </c>
      <c r="D2116" s="4" t="str">
        <f>IFERROR(__xludf.DUMMYFUNCTION("""COMPUTED_VALUE"""),"C++")</f>
        <v>C++</v>
      </c>
      <c r="E2116" s="4" t="str">
        <f>IFERROR(__xludf.DUMMYFUNCTION("""COMPUTED_VALUE"""),"C#")</f>
        <v>C#</v>
      </c>
      <c r="F2116" s="4" t="str">
        <f>IFERROR(__xludf.DUMMYFUNCTION("""COMPUTED_VALUE"""),"Java")</f>
        <v>Java</v>
      </c>
    </row>
    <row r="2117">
      <c r="A2117" s="3">
        <v>2116.0</v>
      </c>
      <c r="B2117" s="4" t="str">
        <f>IFERROR(__xludf.DUMMYFUNCTION("SPLIT(IMPORTRANGE!B2117:B12116,"";"",0,1)"),"HTML/CSS")</f>
        <v>HTML/CSS</v>
      </c>
      <c r="C2117" s="4" t="str">
        <f>IFERROR(__xludf.DUMMYFUNCTION("""COMPUTED_VALUE"""),"Java")</f>
        <v>Java</v>
      </c>
      <c r="D2117" s="4" t="str">
        <f>IFERROR(__xludf.DUMMYFUNCTION("""COMPUTED_VALUE"""),"JavaScript")</f>
        <v>JavaScript</v>
      </c>
      <c r="E2117" s="4" t="str">
        <f>IFERROR(__xludf.DUMMYFUNCTION("""COMPUTED_VALUE"""),"Kotlin")</f>
        <v>Kotlin</v>
      </c>
      <c r="F2117" s="4" t="str">
        <f>IFERROR(__xludf.DUMMYFUNCTION("""COMPUTED_VALUE"""),"Python")</f>
        <v>Python</v>
      </c>
      <c r="G2117" s="4" t="str">
        <f>IFERROR(__xludf.DUMMYFUNCTION("""COMPUTED_VALUE"""),"SQL")</f>
        <v>SQL</v>
      </c>
    </row>
    <row r="2118">
      <c r="A2118" s="3">
        <v>2117.0</v>
      </c>
      <c r="B2118" s="4" t="str">
        <f>IFERROR(__xludf.DUMMYFUNCTION("SPLIT(IMPORTRANGE!B2118:B12117,"";"",0,1)"),"C#")</f>
        <v>C#</v>
      </c>
      <c r="C2118" s="4" t="str">
        <f>IFERROR(__xludf.DUMMYFUNCTION("""COMPUTED_VALUE"""),"HTML/CSS")</f>
        <v>HTML/CSS</v>
      </c>
      <c r="D2118" s="4" t="str">
        <f>IFERROR(__xludf.DUMMYFUNCTION("""COMPUTED_VALUE"""),"JavaScript")</f>
        <v>JavaScript</v>
      </c>
    </row>
    <row r="2119">
      <c r="A2119" s="3">
        <v>2118.0</v>
      </c>
      <c r="B2119" s="4" t="str">
        <f>IFERROR(__xludf.DUMMYFUNCTION("SPLIT(IMPORTRANGE!B2119:B12118,"";"",0,1)"),"C#")</f>
        <v>C#</v>
      </c>
      <c r="C2119" s="4" t="str">
        <f>IFERROR(__xludf.DUMMYFUNCTION("""COMPUTED_VALUE"""),"HTML/CSS")</f>
        <v>HTML/CSS</v>
      </c>
      <c r="D2119" s="4" t="str">
        <f>IFERROR(__xludf.DUMMYFUNCTION("""COMPUTED_VALUE"""),"JavaScript")</f>
        <v>JavaScript</v>
      </c>
      <c r="E2119" s="4" t="str">
        <f>IFERROR(__xludf.DUMMYFUNCTION("""COMPUTED_VALUE"""),"SQL")</f>
        <v>SQL</v>
      </c>
      <c r="F2119" s="4" t="str">
        <f>IFERROR(__xludf.DUMMYFUNCTION("""COMPUTED_VALUE"""),"TypeScript")</f>
        <v>TypeScript</v>
      </c>
    </row>
    <row r="2120">
      <c r="A2120" s="3">
        <v>2119.0</v>
      </c>
      <c r="B2120" s="4" t="str">
        <f>IFERROR(__xludf.DUMMYFUNCTION("SPLIT(IMPORTRANGE!B2120:B12119,"";"",0,1)"),"Go")</f>
        <v>Go</v>
      </c>
      <c r="C2120" s="4" t="str">
        <f>IFERROR(__xludf.DUMMYFUNCTION("""COMPUTED_VALUE"""),"Objective-C")</f>
        <v>Objective-C</v>
      </c>
      <c r="D2120" s="4" t="str">
        <f>IFERROR(__xludf.DUMMYFUNCTION("""COMPUTED_VALUE"""),"Swift")</f>
        <v>Swift</v>
      </c>
      <c r="E2120" s="4" t="str">
        <f>IFERROR(__xludf.DUMMYFUNCTION("""COMPUTED_VALUE"""),"TypeScript")</f>
        <v>TypeScript</v>
      </c>
    </row>
    <row r="2121">
      <c r="A2121" s="3">
        <v>2120.0</v>
      </c>
      <c r="B2121" s="4" t="str">
        <f>IFERROR(__xludf.DUMMYFUNCTION("SPLIT(IMPORTRANGE!B2121:B12120,"";"",0,1)"),"Bash/Shell/PowerShell")</f>
        <v>Bash/Shell/PowerShell</v>
      </c>
      <c r="C2121" s="4" t="str">
        <f>IFERROR(__xludf.DUMMYFUNCTION("""COMPUTED_VALUE"""),"Elixir")</f>
        <v>Elixir</v>
      </c>
      <c r="D2121" s="4" t="str">
        <f>IFERROR(__xludf.DUMMYFUNCTION("""COMPUTED_VALUE"""),"HTML/CSS")</f>
        <v>HTML/CSS</v>
      </c>
      <c r="E2121" s="4" t="str">
        <f>IFERROR(__xludf.DUMMYFUNCTION("""COMPUTED_VALUE"""),"JavaScript")</f>
        <v>JavaScript</v>
      </c>
      <c r="F2121" s="4" t="str">
        <f>IFERROR(__xludf.DUMMYFUNCTION("""COMPUTED_VALUE"""),"Ruby")</f>
        <v>Ruby</v>
      </c>
    </row>
    <row r="2122">
      <c r="A2122" s="3">
        <v>2121.0</v>
      </c>
      <c r="B2122" s="4" t="str">
        <f>IFERROR(__xludf.DUMMYFUNCTION("SPLIT(IMPORTRANGE!B2122:B12121,"";"",0,1)"),"C")</f>
        <v>C</v>
      </c>
      <c r="C2122" s="4" t="str">
        <f>IFERROR(__xludf.DUMMYFUNCTION("""COMPUTED_VALUE"""),"C++")</f>
        <v>C++</v>
      </c>
      <c r="D2122" s="4" t="str">
        <f>IFERROR(__xludf.DUMMYFUNCTION("""COMPUTED_VALUE"""),"Java")</f>
        <v>Java</v>
      </c>
      <c r="E2122" s="4" t="str">
        <f>IFERROR(__xludf.DUMMYFUNCTION("""COMPUTED_VALUE"""),"PHP")</f>
        <v>PHP</v>
      </c>
      <c r="F2122" s="4" t="str">
        <f>IFERROR(__xludf.DUMMYFUNCTION("""COMPUTED_VALUE"""),"SQL")</f>
        <v>SQL</v>
      </c>
    </row>
    <row r="2123">
      <c r="A2123" s="3">
        <v>2122.0</v>
      </c>
      <c r="B2123" s="4" t="str">
        <f>IFERROR(__xludf.DUMMYFUNCTION("SPLIT(IMPORTRANGE!B2123:B12122,"";"",0,1)"),"JavaScript")</f>
        <v>JavaScript</v>
      </c>
      <c r="C2123" s="4" t="str">
        <f>IFERROR(__xludf.DUMMYFUNCTION("""COMPUTED_VALUE"""),"TypeScript")</f>
        <v>TypeScript</v>
      </c>
    </row>
    <row r="2124">
      <c r="A2124" s="3">
        <v>2123.0</v>
      </c>
      <c r="B2124" s="4" t="str">
        <f>IFERROR(__xludf.DUMMYFUNCTION("SPLIT(IMPORTRANGE!B2124:B12123,"";"",0,1)"),"Bash/Shell/PowerShell")</f>
        <v>Bash/Shell/PowerShell</v>
      </c>
      <c r="C2124" s="4" t="str">
        <f>IFERROR(__xludf.DUMMYFUNCTION("""COMPUTED_VALUE"""),"C#")</f>
        <v>C#</v>
      </c>
      <c r="D2124" s="4" t="str">
        <f>IFERROR(__xludf.DUMMYFUNCTION("""COMPUTED_VALUE"""),"HTML/CSS")</f>
        <v>HTML/CSS</v>
      </c>
      <c r="E2124" s="4" t="str">
        <f>IFERROR(__xludf.DUMMYFUNCTION("""COMPUTED_VALUE"""),"JavaScript")</f>
        <v>JavaScript</v>
      </c>
      <c r="F2124" s="4" t="str">
        <f>IFERROR(__xludf.DUMMYFUNCTION("""COMPUTED_VALUE"""),"PHP")</f>
        <v>PHP</v>
      </c>
      <c r="G2124" s="4" t="str">
        <f>IFERROR(__xludf.DUMMYFUNCTION("""COMPUTED_VALUE"""),"SQL")</f>
        <v>SQL</v>
      </c>
      <c r="H2124" s="4" t="str">
        <f>IFERROR(__xludf.DUMMYFUNCTION("""COMPUTED_VALUE"""),"Other(s):")</f>
        <v>Other(s):</v>
      </c>
    </row>
    <row r="2125">
      <c r="A2125" s="3">
        <v>2124.0</v>
      </c>
      <c r="B2125" s="4" t="str">
        <f>IFERROR(__xludf.DUMMYFUNCTION("SPLIT(IMPORTRANGE!B2125:B12124,"";"",0,1)"),"JavaScript")</f>
        <v>JavaScript</v>
      </c>
      <c r="C2125" s="4" t="str">
        <f>IFERROR(__xludf.DUMMYFUNCTION("""COMPUTED_VALUE"""),"Kotlin")</f>
        <v>Kotlin</v>
      </c>
      <c r="D2125" s="4" t="str">
        <f>IFERROR(__xludf.DUMMYFUNCTION("""COMPUTED_VALUE"""),"Swift")</f>
        <v>Swift</v>
      </c>
    </row>
    <row r="2126">
      <c r="A2126" s="3">
        <v>2125.0</v>
      </c>
      <c r="B2126" s="4" t="str">
        <f>IFERROR(__xludf.DUMMYFUNCTION("SPLIT(IMPORTRANGE!B2126:B12125,"";"",0,1)"),"Bash/Shell/PowerShell")</f>
        <v>Bash/Shell/PowerShell</v>
      </c>
      <c r="C2126" s="4" t="str">
        <f>IFERROR(__xludf.DUMMYFUNCTION("""COMPUTED_VALUE"""),"C#")</f>
        <v>C#</v>
      </c>
      <c r="D2126" s="4" t="str">
        <f>IFERROR(__xludf.DUMMYFUNCTION("""COMPUTED_VALUE"""),"HTML/CSS")</f>
        <v>HTML/CSS</v>
      </c>
      <c r="E2126" s="4" t="str">
        <f>IFERROR(__xludf.DUMMYFUNCTION("""COMPUTED_VALUE"""),"JavaScript")</f>
        <v>JavaScript</v>
      </c>
      <c r="F2126" s="4" t="str">
        <f>IFERROR(__xludf.DUMMYFUNCTION("""COMPUTED_VALUE"""),"Rust")</f>
        <v>Rust</v>
      </c>
      <c r="G2126" s="4" t="str">
        <f>IFERROR(__xludf.DUMMYFUNCTION("""COMPUTED_VALUE"""),"SQL")</f>
        <v>SQL</v>
      </c>
      <c r="H2126" s="4" t="str">
        <f>IFERROR(__xludf.DUMMYFUNCTION("""COMPUTED_VALUE"""),"TypeScript")</f>
        <v>TypeScript</v>
      </c>
      <c r="I2126" s="4" t="str">
        <f>IFERROR(__xludf.DUMMYFUNCTION("""COMPUTED_VALUE"""),"VBA")</f>
        <v>VBA</v>
      </c>
    </row>
    <row r="2127">
      <c r="A2127" s="3">
        <v>2126.0</v>
      </c>
      <c r="B2127" s="4" t="str">
        <f>IFERROR(__xludf.DUMMYFUNCTION("SPLIT(IMPORTRANGE!B2127:B12126,"";"",0,1)"),"C++")</f>
        <v>C++</v>
      </c>
      <c r="C2127" s="4" t="str">
        <f>IFERROR(__xludf.DUMMYFUNCTION("""COMPUTED_VALUE"""),"HTML/CSS")</f>
        <v>HTML/CSS</v>
      </c>
      <c r="D2127" s="4" t="str">
        <f>IFERROR(__xludf.DUMMYFUNCTION("""COMPUTED_VALUE"""),"Java")</f>
        <v>Java</v>
      </c>
      <c r="E2127" s="4" t="str">
        <f>IFERROR(__xludf.DUMMYFUNCTION("""COMPUTED_VALUE"""),"PHP")</f>
        <v>PHP</v>
      </c>
      <c r="F2127" s="4" t="str">
        <f>IFERROR(__xludf.DUMMYFUNCTION("""COMPUTED_VALUE"""),"Python")</f>
        <v>Python</v>
      </c>
      <c r="G2127" s="4" t="str">
        <f>IFERROR(__xludf.DUMMYFUNCTION("""COMPUTED_VALUE"""),"SQL")</f>
        <v>SQL</v>
      </c>
      <c r="H2127" s="4" t="str">
        <f>IFERROR(__xludf.DUMMYFUNCTION("""COMPUTED_VALUE"""),"VBA")</f>
        <v>VBA</v>
      </c>
    </row>
    <row r="2128">
      <c r="A2128" s="3">
        <v>2127.0</v>
      </c>
      <c r="B2128" s="4" t="str">
        <f>IFERROR(__xludf.DUMMYFUNCTION("SPLIT(IMPORTRANGE!B2128:B12127,"";"",0,1)"),"C#")</f>
        <v>C#</v>
      </c>
      <c r="C2128" s="4" t="str">
        <f>IFERROR(__xludf.DUMMYFUNCTION("""COMPUTED_VALUE"""),"HTML/CSS")</f>
        <v>HTML/CSS</v>
      </c>
      <c r="D2128" s="4" t="str">
        <f>IFERROR(__xludf.DUMMYFUNCTION("""COMPUTED_VALUE"""),"JavaScript")</f>
        <v>JavaScript</v>
      </c>
      <c r="E2128" s="4" t="str">
        <f>IFERROR(__xludf.DUMMYFUNCTION("""COMPUTED_VALUE"""),"TypeScript")</f>
        <v>TypeScript</v>
      </c>
    </row>
    <row r="2129">
      <c r="A2129" s="3">
        <v>2128.0</v>
      </c>
      <c r="B2129" s="4" t="str">
        <f>IFERROR(__xludf.DUMMYFUNCTION("SPLIT(IMPORTRANGE!B2129:B12128,"";"",0,1)"),"C#")</f>
        <v>C#</v>
      </c>
      <c r="C2129" s="4" t="str">
        <f>IFERROR(__xludf.DUMMYFUNCTION("""COMPUTED_VALUE"""),"HTML/CSS")</f>
        <v>HTML/CSS</v>
      </c>
      <c r="D2129" s="4" t="str">
        <f>IFERROR(__xludf.DUMMYFUNCTION("""COMPUTED_VALUE"""),"Objective-C")</f>
        <v>Objective-C</v>
      </c>
      <c r="E2129" s="4" t="str">
        <f>IFERROR(__xludf.DUMMYFUNCTION("""COMPUTED_VALUE"""),"Python")</f>
        <v>Python</v>
      </c>
    </row>
    <row r="2130">
      <c r="A2130" s="3">
        <v>2129.0</v>
      </c>
      <c r="B2130" s="4" t="str">
        <f>IFERROR(__xludf.DUMMYFUNCTION("SPLIT(IMPORTRANGE!B2130:B12129,"";"",0,1)"),"Java")</f>
        <v>Java</v>
      </c>
      <c r="C2130" s="4" t="str">
        <f>IFERROR(__xludf.DUMMYFUNCTION("""COMPUTED_VALUE"""),"SQL")</f>
        <v>SQL</v>
      </c>
    </row>
    <row r="2131">
      <c r="A2131" s="3">
        <v>2130.0</v>
      </c>
      <c r="B2131" s="4" t="str">
        <f>IFERROR(__xludf.DUMMYFUNCTION("SPLIT(IMPORTRANGE!B2131:B12130,"";"",0,1)"),"Bash/Shell/PowerShell")</f>
        <v>Bash/Shell/PowerShell</v>
      </c>
      <c r="C2131" s="4" t="str">
        <f>IFERROR(__xludf.DUMMYFUNCTION("""COMPUTED_VALUE"""),"HTML/CSS")</f>
        <v>HTML/CSS</v>
      </c>
      <c r="D2131" s="4" t="str">
        <f>IFERROR(__xludf.DUMMYFUNCTION("""COMPUTED_VALUE"""),"JavaScript")</f>
        <v>JavaScript</v>
      </c>
      <c r="E2131" s="4" t="str">
        <f>IFERROR(__xludf.DUMMYFUNCTION("""COMPUTED_VALUE"""),"PHP")</f>
        <v>PHP</v>
      </c>
      <c r="F2131" s="4" t="str">
        <f>IFERROR(__xludf.DUMMYFUNCTION("""COMPUTED_VALUE"""),"Python")</f>
        <v>Python</v>
      </c>
      <c r="G2131" s="4" t="str">
        <f>IFERROR(__xludf.DUMMYFUNCTION("""COMPUTED_VALUE"""),"SQL")</f>
        <v>SQL</v>
      </c>
    </row>
    <row r="2132">
      <c r="A2132" s="3">
        <v>2131.0</v>
      </c>
      <c r="B2132" s="4" t="str">
        <f>IFERROR(__xludf.DUMMYFUNCTION("SPLIT(IMPORTRANGE!B2132:B12131,"";"",0,1)"),"C#")</f>
        <v>C#</v>
      </c>
      <c r="C2132" s="4" t="str">
        <f>IFERROR(__xludf.DUMMYFUNCTION("""COMPUTED_VALUE"""),"HTML/CSS")</f>
        <v>HTML/CSS</v>
      </c>
      <c r="D2132" s="4" t="str">
        <f>IFERROR(__xludf.DUMMYFUNCTION("""COMPUTED_VALUE"""),"Java")</f>
        <v>Java</v>
      </c>
      <c r="E2132" s="4" t="str">
        <f>IFERROR(__xludf.DUMMYFUNCTION("""COMPUTED_VALUE"""),"JavaScript")</f>
        <v>JavaScript</v>
      </c>
      <c r="F2132" s="4" t="str">
        <f>IFERROR(__xludf.DUMMYFUNCTION("""COMPUTED_VALUE"""),"SQL")</f>
        <v>SQL</v>
      </c>
      <c r="G2132" s="4" t="str">
        <f>IFERROR(__xludf.DUMMYFUNCTION("""COMPUTED_VALUE"""),"TypeScript")</f>
        <v>TypeScript</v>
      </c>
    </row>
    <row r="2133">
      <c r="A2133" s="3">
        <v>2132.0</v>
      </c>
      <c r="B2133" s="4" t="str">
        <f>IFERROR(__xludf.DUMMYFUNCTION("SPLIT(IMPORTRANGE!B2133:B12132,"";"",0,1)"),"HTML/CSS")</f>
        <v>HTML/CSS</v>
      </c>
      <c r="C2133" s="4" t="str">
        <f>IFERROR(__xludf.DUMMYFUNCTION("""COMPUTED_VALUE"""),"JavaScript")</f>
        <v>JavaScript</v>
      </c>
      <c r="D2133" s="4" t="str">
        <f>IFERROR(__xludf.DUMMYFUNCTION("""COMPUTED_VALUE"""),"PHP")</f>
        <v>PHP</v>
      </c>
      <c r="E2133" s="4" t="str">
        <f>IFERROR(__xludf.DUMMYFUNCTION("""COMPUTED_VALUE"""),"SQL")</f>
        <v>SQL</v>
      </c>
    </row>
    <row r="2134">
      <c r="A2134" s="3">
        <v>2133.0</v>
      </c>
      <c r="B2134" s="4" t="str">
        <f>IFERROR(__xludf.DUMMYFUNCTION("SPLIT(IMPORTRANGE!B2134:B12133,"";"",0,1)"),"Assembly")</f>
        <v>Assembly</v>
      </c>
      <c r="C2134" s="4" t="str">
        <f>IFERROR(__xludf.DUMMYFUNCTION("""COMPUTED_VALUE"""),"Bash/Shell/PowerShell")</f>
        <v>Bash/Shell/PowerShell</v>
      </c>
      <c r="D2134" s="4" t="str">
        <f>IFERROR(__xludf.DUMMYFUNCTION("""COMPUTED_VALUE"""),"C")</f>
        <v>C</v>
      </c>
      <c r="E2134" s="4" t="str">
        <f>IFERROR(__xludf.DUMMYFUNCTION("""COMPUTED_VALUE"""),"C++")</f>
        <v>C++</v>
      </c>
      <c r="F2134" s="4" t="str">
        <f>IFERROR(__xludf.DUMMYFUNCTION("""COMPUTED_VALUE"""),"C#")</f>
        <v>C#</v>
      </c>
      <c r="G2134" s="4" t="str">
        <f>IFERROR(__xludf.DUMMYFUNCTION("""COMPUTED_VALUE"""),"Go")</f>
        <v>Go</v>
      </c>
      <c r="H2134" s="4" t="str">
        <f>IFERROR(__xludf.DUMMYFUNCTION("""COMPUTED_VALUE"""),"HTML/CSS")</f>
        <v>HTML/CSS</v>
      </c>
      <c r="I2134" s="4" t="str">
        <f>IFERROR(__xludf.DUMMYFUNCTION("""COMPUTED_VALUE"""),"JavaScript")</f>
        <v>JavaScript</v>
      </c>
      <c r="J2134" s="4" t="str">
        <f>IFERROR(__xludf.DUMMYFUNCTION("""COMPUTED_VALUE"""),"PHP")</f>
        <v>PHP</v>
      </c>
      <c r="K2134" s="4" t="str">
        <f>IFERROR(__xludf.DUMMYFUNCTION("""COMPUTED_VALUE"""),"Python")</f>
        <v>Python</v>
      </c>
      <c r="L2134" s="4" t="str">
        <f>IFERROR(__xludf.DUMMYFUNCTION("""COMPUTED_VALUE"""),"Rust")</f>
        <v>Rust</v>
      </c>
      <c r="M2134" s="4" t="str">
        <f>IFERROR(__xludf.DUMMYFUNCTION("""COMPUTED_VALUE"""),"WebAssembly")</f>
        <v>WebAssembly</v>
      </c>
      <c r="N2134" s="4" t="str">
        <f>IFERROR(__xludf.DUMMYFUNCTION("""COMPUTED_VALUE"""),"Other(s):")</f>
        <v>Other(s):</v>
      </c>
    </row>
    <row r="2135">
      <c r="A2135" s="3">
        <v>2134.0</v>
      </c>
      <c r="B2135" s="4" t="str">
        <f>IFERROR(__xludf.DUMMYFUNCTION("SPLIT(IMPORTRANGE!B2135:B12134,"";"",0,1)"),"Assembly")</f>
        <v>Assembly</v>
      </c>
      <c r="C2135" s="4" t="str">
        <f>IFERROR(__xludf.DUMMYFUNCTION("""COMPUTED_VALUE"""),"Bash/Shell/PowerShell")</f>
        <v>Bash/Shell/PowerShell</v>
      </c>
      <c r="D2135" s="4" t="str">
        <f>IFERROR(__xludf.DUMMYFUNCTION("""COMPUTED_VALUE"""),"C")</f>
        <v>C</v>
      </c>
      <c r="E2135" s="4" t="str">
        <f>IFERROR(__xludf.DUMMYFUNCTION("""COMPUTED_VALUE"""),"C++")</f>
        <v>C++</v>
      </c>
      <c r="F2135" s="4" t="str">
        <f>IFERROR(__xludf.DUMMYFUNCTION("""COMPUTED_VALUE"""),"Java")</f>
        <v>Java</v>
      </c>
      <c r="G2135" s="4" t="str">
        <f>IFERROR(__xludf.DUMMYFUNCTION("""COMPUTED_VALUE"""),"JavaScript")</f>
        <v>JavaScript</v>
      </c>
      <c r="H2135" s="4" t="str">
        <f>IFERROR(__xludf.DUMMYFUNCTION("""COMPUTED_VALUE"""),"PHP")</f>
        <v>PHP</v>
      </c>
      <c r="I2135" s="4" t="str">
        <f>IFERROR(__xludf.DUMMYFUNCTION("""COMPUTED_VALUE"""),"Python")</f>
        <v>Python</v>
      </c>
      <c r="J2135" s="4" t="str">
        <f>IFERROR(__xludf.DUMMYFUNCTION("""COMPUTED_VALUE"""),"SQL")</f>
        <v>SQL</v>
      </c>
      <c r="K2135" s="4" t="str">
        <f>IFERROR(__xludf.DUMMYFUNCTION("""COMPUTED_VALUE"""),"WebAssembly")</f>
        <v>WebAssembly</v>
      </c>
    </row>
    <row r="2136">
      <c r="A2136" s="3">
        <v>2135.0</v>
      </c>
      <c r="B2136" s="4" t="str">
        <f>IFERROR(__xludf.DUMMYFUNCTION("SPLIT(IMPORTRANGE!B2136:B12135,"";"",0,1)"),"Bash/Shell/PowerShell")</f>
        <v>Bash/Shell/PowerShell</v>
      </c>
      <c r="C2136" s="4" t="str">
        <f>IFERROR(__xludf.DUMMYFUNCTION("""COMPUTED_VALUE"""),"JavaScript")</f>
        <v>JavaScript</v>
      </c>
      <c r="D2136" s="4" t="str">
        <f>IFERROR(__xludf.DUMMYFUNCTION("""COMPUTED_VALUE"""),"PHP")</f>
        <v>PHP</v>
      </c>
      <c r="E2136" s="4" t="str">
        <f>IFERROR(__xludf.DUMMYFUNCTION("""COMPUTED_VALUE"""),"SQL")</f>
        <v>SQL</v>
      </c>
    </row>
    <row r="2137">
      <c r="A2137" s="3">
        <v>2136.0</v>
      </c>
      <c r="B2137" s="4" t="str">
        <f>IFERROR(__xludf.DUMMYFUNCTION("SPLIT(IMPORTRANGE!B2137:B12136,"";"",0,1)"),"Assembly")</f>
        <v>Assembly</v>
      </c>
      <c r="C2137" s="4" t="str">
        <f>IFERROR(__xludf.DUMMYFUNCTION("""COMPUTED_VALUE"""),"C++")</f>
        <v>C++</v>
      </c>
      <c r="D2137" s="4" t="str">
        <f>IFERROR(__xludf.DUMMYFUNCTION("""COMPUTED_VALUE"""),"Python")</f>
        <v>Python</v>
      </c>
    </row>
    <row r="2138">
      <c r="A2138" s="3">
        <v>2137.0</v>
      </c>
      <c r="B2138" s="4" t="str">
        <f>IFERROR(__xludf.DUMMYFUNCTION("SPLIT(IMPORTRANGE!B2138:B12137,"";"",0,1)"),"Bash/Shell/PowerShell")</f>
        <v>Bash/Shell/PowerShell</v>
      </c>
      <c r="C2138" s="4" t="str">
        <f>IFERROR(__xludf.DUMMYFUNCTION("""COMPUTED_VALUE"""),"C#")</f>
        <v>C#</v>
      </c>
      <c r="D2138" s="4" t="str">
        <f>IFERROR(__xludf.DUMMYFUNCTION("""COMPUTED_VALUE"""),"HTML/CSS")</f>
        <v>HTML/CSS</v>
      </c>
      <c r="E2138" s="4" t="str">
        <f>IFERROR(__xludf.DUMMYFUNCTION("""COMPUTED_VALUE"""),"JavaScript")</f>
        <v>JavaScript</v>
      </c>
      <c r="F2138" s="4" t="str">
        <f>IFERROR(__xludf.DUMMYFUNCTION("""COMPUTED_VALUE"""),"Python")</f>
        <v>Python</v>
      </c>
      <c r="G2138" s="4" t="str">
        <f>IFERROR(__xludf.DUMMYFUNCTION("""COMPUTED_VALUE"""),"SQL")</f>
        <v>SQL</v>
      </c>
    </row>
    <row r="2139">
      <c r="A2139" s="3">
        <v>2138.0</v>
      </c>
      <c r="B2139" s="4" t="str">
        <f>IFERROR(__xludf.DUMMYFUNCTION("SPLIT(IMPORTRANGE!B2139:B12138,"";"",0,1)"),"Bash/Shell/PowerShell")</f>
        <v>Bash/Shell/PowerShell</v>
      </c>
      <c r="C2139" s="4" t="str">
        <f>IFERROR(__xludf.DUMMYFUNCTION("""COMPUTED_VALUE"""),"C")</f>
        <v>C</v>
      </c>
      <c r="D2139" s="4" t="str">
        <f>IFERROR(__xludf.DUMMYFUNCTION("""COMPUTED_VALUE"""),"Python")</f>
        <v>Python</v>
      </c>
    </row>
    <row r="2140">
      <c r="A2140" s="3">
        <v>2139.0</v>
      </c>
      <c r="B2140" s="4" t="str">
        <f>IFERROR(__xludf.DUMMYFUNCTION("SPLIT(IMPORTRANGE!B2140:B12139,"";"",0,1)"),"HTML/CSS")</f>
        <v>HTML/CSS</v>
      </c>
      <c r="C2140" s="4" t="str">
        <f>IFERROR(__xludf.DUMMYFUNCTION("""COMPUTED_VALUE"""),"Ruby")</f>
        <v>Ruby</v>
      </c>
    </row>
    <row r="2141">
      <c r="A2141" s="3">
        <v>2140.0</v>
      </c>
      <c r="B2141" s="4" t="str">
        <f>IFERROR(__xludf.DUMMYFUNCTION("SPLIT(IMPORTRANGE!B2141:B12140,"";"",0,1)"),"Bash/Shell/PowerShell")</f>
        <v>Bash/Shell/PowerShell</v>
      </c>
      <c r="C2141" s="4" t="str">
        <f>IFERROR(__xludf.DUMMYFUNCTION("""COMPUTED_VALUE"""),"C#")</f>
        <v>C#</v>
      </c>
      <c r="D2141" s="4" t="str">
        <f>IFERROR(__xludf.DUMMYFUNCTION("""COMPUTED_VALUE"""),"SQL")</f>
        <v>SQL</v>
      </c>
      <c r="E2141" s="4" t="str">
        <f>IFERROR(__xludf.DUMMYFUNCTION("""COMPUTED_VALUE"""),"TypeScript")</f>
        <v>TypeScript</v>
      </c>
    </row>
    <row r="2142">
      <c r="A2142" s="3">
        <v>2141.0</v>
      </c>
      <c r="B2142" s="4" t="str">
        <f>IFERROR(__xludf.DUMMYFUNCTION("SPLIT(IMPORTRANGE!B2142:B12141,"";"",0,1)"),"C#")</f>
        <v>C#</v>
      </c>
      <c r="C2142" s="4" t="str">
        <f>IFERROR(__xludf.DUMMYFUNCTION("""COMPUTED_VALUE"""),"HTML/CSS")</f>
        <v>HTML/CSS</v>
      </c>
      <c r="D2142" s="4" t="str">
        <f>IFERROR(__xludf.DUMMYFUNCTION("""COMPUTED_VALUE"""),"JavaScript")</f>
        <v>JavaScript</v>
      </c>
      <c r="E2142" s="4" t="str">
        <f>IFERROR(__xludf.DUMMYFUNCTION("""COMPUTED_VALUE"""),"SQL")</f>
        <v>SQL</v>
      </c>
      <c r="F2142" s="4" t="str">
        <f>IFERROR(__xludf.DUMMYFUNCTION("""COMPUTED_VALUE"""),"WebAssembly")</f>
        <v>WebAssembly</v>
      </c>
    </row>
    <row r="2143">
      <c r="A2143" s="3">
        <v>2142.0</v>
      </c>
      <c r="B2143" s="4" t="str">
        <f>IFERROR(__xludf.DUMMYFUNCTION("SPLIT(IMPORTRANGE!B2143:B12142,"";"",0,1)"),"JavaScript")</f>
        <v>JavaScript</v>
      </c>
      <c r="C2143" s="4" t="str">
        <f>IFERROR(__xludf.DUMMYFUNCTION("""COMPUTED_VALUE"""),"Swift")</f>
        <v>Swift</v>
      </c>
      <c r="D2143" s="4" t="str">
        <f>IFERROR(__xludf.DUMMYFUNCTION("""COMPUTED_VALUE"""),"TypeScript")</f>
        <v>TypeScript</v>
      </c>
    </row>
    <row r="2144">
      <c r="A2144" s="3">
        <v>2143.0</v>
      </c>
      <c r="B2144" s="4" t="str">
        <f>IFERROR(__xludf.DUMMYFUNCTION("SPLIT(IMPORTRANGE!B2144:B12143,"";"",0,1)"),"C")</f>
        <v>C</v>
      </c>
      <c r="C2144" s="4" t="str">
        <f>IFERROR(__xludf.DUMMYFUNCTION("""COMPUTED_VALUE"""),"C++")</f>
        <v>C++</v>
      </c>
      <c r="D2144" s="4" t="str">
        <f>IFERROR(__xludf.DUMMYFUNCTION("""COMPUTED_VALUE"""),"C#")</f>
        <v>C#</v>
      </c>
      <c r="E2144" s="4" t="str">
        <f>IFERROR(__xludf.DUMMYFUNCTION("""COMPUTED_VALUE"""),"HTML/CSS")</f>
        <v>HTML/CSS</v>
      </c>
      <c r="F2144" s="4" t="str">
        <f>IFERROR(__xludf.DUMMYFUNCTION("""COMPUTED_VALUE"""),"Java")</f>
        <v>Java</v>
      </c>
      <c r="G2144" s="4" t="str">
        <f>IFERROR(__xludf.DUMMYFUNCTION("""COMPUTED_VALUE"""),"JavaScript")</f>
        <v>JavaScript</v>
      </c>
      <c r="H2144" s="4" t="str">
        <f>IFERROR(__xludf.DUMMYFUNCTION("""COMPUTED_VALUE"""),"Kotlin")</f>
        <v>Kotlin</v>
      </c>
      <c r="I2144" s="4" t="str">
        <f>IFERROR(__xludf.DUMMYFUNCTION("""COMPUTED_VALUE"""),"SQL")</f>
        <v>SQL</v>
      </c>
      <c r="J2144" s="4" t="str">
        <f>IFERROR(__xludf.DUMMYFUNCTION("""COMPUTED_VALUE"""),"TypeScript")</f>
        <v>TypeScript</v>
      </c>
    </row>
    <row r="2145">
      <c r="A2145" s="3">
        <v>2144.0</v>
      </c>
      <c r="B2145" s="4" t="str">
        <f>IFERROR(__xludf.DUMMYFUNCTION("SPLIT(IMPORTRANGE!B2145:B12144,"";"",0,1)"),"Bash/Shell/PowerShell")</f>
        <v>Bash/Shell/PowerShell</v>
      </c>
      <c r="C2145" s="4" t="str">
        <f>IFERROR(__xludf.DUMMYFUNCTION("""COMPUTED_VALUE"""),"HTML/CSS")</f>
        <v>HTML/CSS</v>
      </c>
      <c r="D2145" s="4" t="str">
        <f>IFERROR(__xludf.DUMMYFUNCTION("""COMPUTED_VALUE"""),"JavaScript")</f>
        <v>JavaScript</v>
      </c>
      <c r="E2145" s="4" t="str">
        <f>IFERROR(__xludf.DUMMYFUNCTION("""COMPUTED_VALUE"""),"VBA")</f>
        <v>VBA</v>
      </c>
    </row>
    <row r="2146">
      <c r="A2146" s="3">
        <v>2145.0</v>
      </c>
      <c r="B2146" s="4" t="str">
        <f>IFERROR(__xludf.DUMMYFUNCTION("SPLIT(IMPORTRANGE!B2146:B12145,"";"",0,1)"),"Bash/Shell/PowerShell")</f>
        <v>Bash/Shell/PowerShell</v>
      </c>
      <c r="C2146" s="4" t="str">
        <f>IFERROR(__xludf.DUMMYFUNCTION("""COMPUTED_VALUE"""),"C#")</f>
        <v>C#</v>
      </c>
      <c r="D2146" s="4" t="str">
        <f>IFERROR(__xludf.DUMMYFUNCTION("""COMPUTED_VALUE"""),"HTML/CSS")</f>
        <v>HTML/CSS</v>
      </c>
      <c r="E2146" s="4" t="str">
        <f>IFERROR(__xludf.DUMMYFUNCTION("""COMPUTED_VALUE"""),"Java")</f>
        <v>Java</v>
      </c>
      <c r="F2146" s="4" t="str">
        <f>IFERROR(__xludf.DUMMYFUNCTION("""COMPUTED_VALUE"""),"JavaScript")</f>
        <v>JavaScript</v>
      </c>
      <c r="G2146" s="4" t="str">
        <f>IFERROR(__xludf.DUMMYFUNCTION("""COMPUTED_VALUE"""),"PHP")</f>
        <v>PHP</v>
      </c>
      <c r="H2146" s="4" t="str">
        <f>IFERROR(__xludf.DUMMYFUNCTION("""COMPUTED_VALUE"""),"SQL")</f>
        <v>SQL</v>
      </c>
    </row>
    <row r="2147">
      <c r="A2147" s="3">
        <v>2146.0</v>
      </c>
      <c r="B2147" s="4" t="str">
        <f>IFERROR(__xludf.DUMMYFUNCTION("SPLIT(IMPORTRANGE!B2147:B12146,"";"",0,1)"),"Java")</f>
        <v>Java</v>
      </c>
      <c r="C2147" s="4" t="str">
        <f>IFERROR(__xludf.DUMMYFUNCTION("""COMPUTED_VALUE"""),"SQL")</f>
        <v>SQL</v>
      </c>
      <c r="D2147" s="4" t="str">
        <f>IFERROR(__xludf.DUMMYFUNCTION("""COMPUTED_VALUE"""),"VBA")</f>
        <v>VBA</v>
      </c>
    </row>
    <row r="2148">
      <c r="A2148" s="3">
        <v>2147.0</v>
      </c>
      <c r="B2148" s="4" t="str">
        <f>IFERROR(__xludf.DUMMYFUNCTION("SPLIT(IMPORTRANGE!B2148:B12147,"";"",0,1)"),"HTML/CSS")</f>
        <v>HTML/CSS</v>
      </c>
      <c r="C2148" s="4" t="str">
        <f>IFERROR(__xludf.DUMMYFUNCTION("""COMPUTED_VALUE"""),"JavaScript")</f>
        <v>JavaScript</v>
      </c>
      <c r="D2148" s="4" t="str">
        <f>IFERROR(__xludf.DUMMYFUNCTION("""COMPUTED_VALUE"""),"TypeScript")</f>
        <v>TypeScript</v>
      </c>
    </row>
    <row r="2149">
      <c r="A2149" s="3">
        <v>2148.0</v>
      </c>
      <c r="B2149" s="4" t="str">
        <f>IFERROR(__xludf.DUMMYFUNCTION("SPLIT(IMPORTRANGE!B2149:B12148,"";"",0,1)"),"JavaScript")</f>
        <v>JavaScript</v>
      </c>
      <c r="C2149" s="4" t="str">
        <f>IFERROR(__xludf.DUMMYFUNCTION("""COMPUTED_VALUE"""),"PHP")</f>
        <v>PHP</v>
      </c>
    </row>
    <row r="2150">
      <c r="A2150" s="3">
        <v>2149.0</v>
      </c>
      <c r="B2150" s="4" t="str">
        <f>IFERROR(__xludf.DUMMYFUNCTION("SPLIT(IMPORTRANGE!B2150:B12149,"";"",0,1)"),"C")</f>
        <v>C</v>
      </c>
      <c r="C2150" s="4" t="str">
        <f>IFERROR(__xludf.DUMMYFUNCTION("""COMPUTED_VALUE"""),"C++")</f>
        <v>C++</v>
      </c>
      <c r="D2150" s="4" t="str">
        <f>IFERROR(__xludf.DUMMYFUNCTION("""COMPUTED_VALUE"""),"HTML/CSS")</f>
        <v>HTML/CSS</v>
      </c>
      <c r="E2150" s="4" t="str">
        <f>IFERROR(__xludf.DUMMYFUNCTION("""COMPUTED_VALUE"""),"Java")</f>
        <v>Java</v>
      </c>
      <c r="F2150" s="4" t="str">
        <f>IFERROR(__xludf.DUMMYFUNCTION("""COMPUTED_VALUE"""),"JavaScript")</f>
        <v>JavaScript</v>
      </c>
      <c r="G2150" s="4" t="str">
        <f>IFERROR(__xludf.DUMMYFUNCTION("""COMPUTED_VALUE"""),"Objective-C")</f>
        <v>Objective-C</v>
      </c>
      <c r="H2150" s="4" t="str">
        <f>IFERROR(__xludf.DUMMYFUNCTION("""COMPUTED_VALUE"""),"Python")</f>
        <v>Python</v>
      </c>
      <c r="I2150" s="4" t="str">
        <f>IFERROR(__xludf.DUMMYFUNCTION("""COMPUTED_VALUE"""),"TypeScript")</f>
        <v>TypeScript</v>
      </c>
    </row>
    <row r="2151">
      <c r="A2151" s="3">
        <v>2150.0</v>
      </c>
      <c r="B2151" s="4" t="str">
        <f>IFERROR(__xludf.DUMMYFUNCTION("SPLIT(IMPORTRANGE!B2151:B12150,"";"",0,1)"),"HTML/CSS")</f>
        <v>HTML/CSS</v>
      </c>
      <c r="C2151" s="4" t="str">
        <f>IFERROR(__xludf.DUMMYFUNCTION("""COMPUTED_VALUE"""),"SQL")</f>
        <v>SQL</v>
      </c>
      <c r="D2151" s="4" t="str">
        <f>IFERROR(__xludf.DUMMYFUNCTION("""COMPUTED_VALUE"""),"Other(s):")</f>
        <v>Other(s):</v>
      </c>
    </row>
    <row r="2152">
      <c r="A2152" s="3">
        <v>2151.0</v>
      </c>
      <c r="B2152" s="4" t="str">
        <f>IFERROR(__xludf.DUMMYFUNCTION("SPLIT(IMPORTRANGE!B2152:B12151,"";"",0,1)"),"Assembly")</f>
        <v>Assembly</v>
      </c>
      <c r="C2152" s="4" t="str">
        <f>IFERROR(__xludf.DUMMYFUNCTION("""COMPUTED_VALUE"""),"Bash/Shell/PowerShell")</f>
        <v>Bash/Shell/PowerShell</v>
      </c>
      <c r="D2152" s="4" t="str">
        <f>IFERROR(__xludf.DUMMYFUNCTION("""COMPUTED_VALUE"""),"C")</f>
        <v>C</v>
      </c>
      <c r="E2152" s="4" t="str">
        <f>IFERROR(__xludf.DUMMYFUNCTION("""COMPUTED_VALUE"""),"Go")</f>
        <v>Go</v>
      </c>
      <c r="F2152" s="4" t="str">
        <f>IFERROR(__xludf.DUMMYFUNCTION("""COMPUTED_VALUE"""),"HTML/CSS")</f>
        <v>HTML/CSS</v>
      </c>
      <c r="G2152" s="4" t="str">
        <f>IFERROR(__xludf.DUMMYFUNCTION("""COMPUTED_VALUE"""),"Java")</f>
        <v>Java</v>
      </c>
      <c r="H2152" s="4" t="str">
        <f>IFERROR(__xludf.DUMMYFUNCTION("""COMPUTED_VALUE"""),"JavaScript")</f>
        <v>JavaScript</v>
      </c>
      <c r="I2152" s="4" t="str">
        <f>IFERROR(__xludf.DUMMYFUNCTION("""COMPUTED_VALUE"""),"Python")</f>
        <v>Python</v>
      </c>
      <c r="J2152" s="4" t="str">
        <f>IFERROR(__xludf.DUMMYFUNCTION("""COMPUTED_VALUE"""),"R")</f>
        <v>R</v>
      </c>
      <c r="K2152" s="4" t="str">
        <f>IFERROR(__xludf.DUMMYFUNCTION("""COMPUTED_VALUE"""),"TypeScript")</f>
        <v>TypeScript</v>
      </c>
    </row>
    <row r="2153">
      <c r="A2153" s="3">
        <v>2152.0</v>
      </c>
      <c r="B2153" s="4" t="str">
        <f>IFERROR(__xludf.DUMMYFUNCTION("SPLIT(IMPORTRANGE!B2153:B12152,"";"",0,1)"),"Bash/Shell/PowerShell")</f>
        <v>Bash/Shell/PowerShell</v>
      </c>
      <c r="C2153" s="4" t="str">
        <f>IFERROR(__xludf.DUMMYFUNCTION("""COMPUTED_VALUE"""),"C")</f>
        <v>C</v>
      </c>
      <c r="D2153" s="4" t="str">
        <f>IFERROR(__xludf.DUMMYFUNCTION("""COMPUTED_VALUE"""),"C++")</f>
        <v>C++</v>
      </c>
      <c r="E2153" s="4" t="str">
        <f>IFERROR(__xludf.DUMMYFUNCTION("""COMPUTED_VALUE"""),"Java")</f>
        <v>Java</v>
      </c>
      <c r="F2153" s="4" t="str">
        <f>IFERROR(__xludf.DUMMYFUNCTION("""COMPUTED_VALUE"""),"Python")</f>
        <v>Python</v>
      </c>
      <c r="G2153" s="4" t="str">
        <f>IFERROR(__xludf.DUMMYFUNCTION("""COMPUTED_VALUE"""),"Ruby")</f>
        <v>Ruby</v>
      </c>
    </row>
    <row r="2154">
      <c r="A2154" s="3">
        <v>2153.0</v>
      </c>
      <c r="B2154" s="4" t="str">
        <f>IFERROR(__xludf.DUMMYFUNCTION("SPLIT(IMPORTRANGE!B2154:B12153,"";"",0,1)"),"C")</f>
        <v>C</v>
      </c>
      <c r="C2154" s="4" t="str">
        <f>IFERROR(__xludf.DUMMYFUNCTION("""COMPUTED_VALUE"""),"C++")</f>
        <v>C++</v>
      </c>
      <c r="D2154" s="4" t="str">
        <f>IFERROR(__xludf.DUMMYFUNCTION("""COMPUTED_VALUE"""),"HTML/CSS")</f>
        <v>HTML/CSS</v>
      </c>
      <c r="E2154" s="4" t="str">
        <f>IFERROR(__xludf.DUMMYFUNCTION("""COMPUTED_VALUE"""),"JavaScript")</f>
        <v>JavaScript</v>
      </c>
      <c r="F2154" s="4" t="str">
        <f>IFERROR(__xludf.DUMMYFUNCTION("""COMPUTED_VALUE"""),"Python")</f>
        <v>Python</v>
      </c>
      <c r="G2154" s="4" t="str">
        <f>IFERROR(__xludf.DUMMYFUNCTION("""COMPUTED_VALUE"""),"R")</f>
        <v>R</v>
      </c>
      <c r="H2154" s="4" t="str">
        <f>IFERROR(__xludf.DUMMYFUNCTION("""COMPUTED_VALUE"""),"Ruby")</f>
        <v>Ruby</v>
      </c>
      <c r="I2154" s="4" t="str">
        <f>IFERROR(__xludf.DUMMYFUNCTION("""COMPUTED_VALUE"""),"SQL")</f>
        <v>SQL</v>
      </c>
    </row>
    <row r="2155">
      <c r="A2155" s="3">
        <v>2154.0</v>
      </c>
      <c r="B2155" s="4" t="str">
        <f>IFERROR(__xludf.DUMMYFUNCTION("SPLIT(IMPORTRANGE!B2155:B12154,"";"",0,1)"),"C")</f>
        <v>C</v>
      </c>
      <c r="C2155" s="4" t="str">
        <f>IFERROR(__xludf.DUMMYFUNCTION("""COMPUTED_VALUE"""),"C++")</f>
        <v>C++</v>
      </c>
      <c r="D2155" s="4" t="str">
        <f>IFERROR(__xludf.DUMMYFUNCTION("""COMPUTED_VALUE"""),"HTML/CSS")</f>
        <v>HTML/CSS</v>
      </c>
      <c r="E2155" s="4" t="str">
        <f>IFERROR(__xludf.DUMMYFUNCTION("""COMPUTED_VALUE"""),"Java")</f>
        <v>Java</v>
      </c>
      <c r="F2155" s="4" t="str">
        <f>IFERROR(__xludf.DUMMYFUNCTION("""COMPUTED_VALUE"""),"JavaScript")</f>
        <v>JavaScript</v>
      </c>
      <c r="G2155" s="4" t="str">
        <f>IFERROR(__xludf.DUMMYFUNCTION("""COMPUTED_VALUE"""),"Objective-C")</f>
        <v>Objective-C</v>
      </c>
      <c r="H2155" s="4" t="str">
        <f>IFERROR(__xludf.DUMMYFUNCTION("""COMPUTED_VALUE"""),"Scala")</f>
        <v>Scala</v>
      </c>
    </row>
    <row r="2156">
      <c r="A2156" s="3">
        <v>2155.0</v>
      </c>
      <c r="B2156" s="4" t="str">
        <f>IFERROR(__xludf.DUMMYFUNCTION("SPLIT(IMPORTRANGE!B2156:B12155,"";"",0,1)"),"C#")</f>
        <v>C#</v>
      </c>
      <c r="C2156" s="4" t="str">
        <f>IFERROR(__xludf.DUMMYFUNCTION("""COMPUTED_VALUE"""),"HTML/CSS")</f>
        <v>HTML/CSS</v>
      </c>
      <c r="D2156" s="4" t="str">
        <f>IFERROR(__xludf.DUMMYFUNCTION("""COMPUTED_VALUE"""),"JavaScript")</f>
        <v>JavaScript</v>
      </c>
      <c r="E2156" s="4" t="str">
        <f>IFERROR(__xludf.DUMMYFUNCTION("""COMPUTED_VALUE"""),"SQL")</f>
        <v>SQL</v>
      </c>
      <c r="F2156" s="4" t="str">
        <f>IFERROR(__xludf.DUMMYFUNCTION("""COMPUTED_VALUE"""),"TypeScript")</f>
        <v>TypeScript</v>
      </c>
    </row>
    <row r="2157">
      <c r="A2157" s="3">
        <v>2156.0</v>
      </c>
      <c r="B2157" s="4" t="str">
        <f>IFERROR(__xludf.DUMMYFUNCTION("SPLIT(IMPORTRANGE!B2157:B12156,"";"",0,1)"),"Bash/Shell/PowerShell")</f>
        <v>Bash/Shell/PowerShell</v>
      </c>
      <c r="C2157" s="4" t="str">
        <f>IFERROR(__xludf.DUMMYFUNCTION("""COMPUTED_VALUE"""),"C#")</f>
        <v>C#</v>
      </c>
      <c r="D2157" s="4" t="str">
        <f>IFERROR(__xludf.DUMMYFUNCTION("""COMPUTED_VALUE"""),"HTML/CSS")</f>
        <v>HTML/CSS</v>
      </c>
      <c r="E2157" s="4" t="str">
        <f>IFERROR(__xludf.DUMMYFUNCTION("""COMPUTED_VALUE"""),"JavaScript")</f>
        <v>JavaScript</v>
      </c>
      <c r="F2157" s="4" t="str">
        <f>IFERROR(__xludf.DUMMYFUNCTION("""COMPUTED_VALUE"""),"SQL")</f>
        <v>SQL</v>
      </c>
    </row>
    <row r="2158">
      <c r="A2158" s="3">
        <v>2157.0</v>
      </c>
      <c r="B2158" s="4" t="str">
        <f>IFERROR(__xludf.DUMMYFUNCTION("SPLIT(IMPORTRANGE!B2158:B12157,"";"",0,1)"),"Bash/Shell/PowerShell")</f>
        <v>Bash/Shell/PowerShell</v>
      </c>
      <c r="C2158" s="4" t="str">
        <f>IFERROR(__xludf.DUMMYFUNCTION("""COMPUTED_VALUE"""),"C#")</f>
        <v>C#</v>
      </c>
      <c r="D2158" s="4" t="str">
        <f>IFERROR(__xludf.DUMMYFUNCTION("""COMPUTED_VALUE"""),"JavaScript")</f>
        <v>JavaScript</v>
      </c>
      <c r="E2158" s="4" t="str">
        <f>IFERROR(__xludf.DUMMYFUNCTION("""COMPUTED_VALUE"""),"Python")</f>
        <v>Python</v>
      </c>
      <c r="F2158" s="4" t="str">
        <f>IFERROR(__xludf.DUMMYFUNCTION("""COMPUTED_VALUE"""),"SQL")</f>
        <v>SQL</v>
      </c>
    </row>
    <row r="2159">
      <c r="A2159" s="3">
        <v>2158.0</v>
      </c>
      <c r="B2159" s="4" t="str">
        <f>IFERROR(__xludf.DUMMYFUNCTION("SPLIT(IMPORTRANGE!B2159:B12158,"";"",0,1)"),"Python")</f>
        <v>Python</v>
      </c>
      <c r="C2159" s="4" t="str">
        <f>IFERROR(__xludf.DUMMYFUNCTION("""COMPUTED_VALUE"""),"SQL")</f>
        <v>SQL</v>
      </c>
    </row>
    <row r="2160">
      <c r="A2160" s="3">
        <v>2159.0</v>
      </c>
      <c r="B2160" s="4" t="str">
        <f>IFERROR(__xludf.DUMMYFUNCTION("SPLIT(IMPORTRANGE!B2160:B12159,"";"",0,1)"),"Bash/Shell/PowerShell")</f>
        <v>Bash/Shell/PowerShell</v>
      </c>
      <c r="C2160" s="4" t="str">
        <f>IFERROR(__xludf.DUMMYFUNCTION("""COMPUTED_VALUE"""),"Python")</f>
        <v>Python</v>
      </c>
    </row>
    <row r="2161">
      <c r="A2161" s="3">
        <v>2160.0</v>
      </c>
      <c r="B2161" s="4" t="str">
        <f>IFERROR(__xludf.DUMMYFUNCTION("SPLIT(IMPORTRANGE!B2161:B12160,"";"",0,1)"),"Bash/Shell/PowerShell")</f>
        <v>Bash/Shell/PowerShell</v>
      </c>
      <c r="C2161" s="4" t="str">
        <f>IFERROR(__xludf.DUMMYFUNCTION("""COMPUTED_VALUE"""),"HTML/CSS")</f>
        <v>HTML/CSS</v>
      </c>
      <c r="D2161" s="4" t="str">
        <f>IFERROR(__xludf.DUMMYFUNCTION("""COMPUTED_VALUE"""),"JavaScript")</f>
        <v>JavaScript</v>
      </c>
      <c r="E2161" s="4" t="str">
        <f>IFERROR(__xludf.DUMMYFUNCTION("""COMPUTED_VALUE"""),"PHP")</f>
        <v>PHP</v>
      </c>
      <c r="F2161" s="4" t="str">
        <f>IFERROR(__xludf.DUMMYFUNCTION("""COMPUTED_VALUE"""),"Python")</f>
        <v>Python</v>
      </c>
      <c r="G2161" s="4" t="str">
        <f>IFERROR(__xludf.DUMMYFUNCTION("""COMPUTED_VALUE"""),"SQL")</f>
        <v>SQL</v>
      </c>
    </row>
    <row r="2162">
      <c r="A2162" s="3">
        <v>2161.0</v>
      </c>
      <c r="B2162" s="4" t="str">
        <f>IFERROR(__xludf.DUMMYFUNCTION("SPLIT(IMPORTRANGE!B2162:B12161,"";"",0,1)"),"C++")</f>
        <v>C++</v>
      </c>
      <c r="C2162" s="4" t="str">
        <f>IFERROR(__xludf.DUMMYFUNCTION("""COMPUTED_VALUE"""),"C#")</f>
        <v>C#</v>
      </c>
      <c r="D2162" s="4" t="str">
        <f>IFERROR(__xludf.DUMMYFUNCTION("""COMPUTED_VALUE"""),"HTML/CSS")</f>
        <v>HTML/CSS</v>
      </c>
      <c r="E2162" s="4" t="str">
        <f>IFERROR(__xludf.DUMMYFUNCTION("""COMPUTED_VALUE"""),"JavaScript")</f>
        <v>JavaScript</v>
      </c>
      <c r="F2162" s="4" t="str">
        <f>IFERROR(__xludf.DUMMYFUNCTION("""COMPUTED_VALUE"""),"Python")</f>
        <v>Python</v>
      </c>
      <c r="G2162" s="4" t="str">
        <f>IFERROR(__xludf.DUMMYFUNCTION("""COMPUTED_VALUE"""),"SQL")</f>
        <v>SQL</v>
      </c>
      <c r="H2162" s="4" t="str">
        <f>IFERROR(__xludf.DUMMYFUNCTION("""COMPUTED_VALUE"""),"TypeScript")</f>
        <v>TypeScript</v>
      </c>
      <c r="I2162" s="4" t="str">
        <f>IFERROR(__xludf.DUMMYFUNCTION("""COMPUTED_VALUE"""),"Other(s):")</f>
        <v>Other(s):</v>
      </c>
    </row>
    <row r="2163">
      <c r="A2163" s="3">
        <v>2162.0</v>
      </c>
      <c r="B2163" s="4" t="str">
        <f>IFERROR(__xludf.DUMMYFUNCTION("SPLIT(IMPORTRANGE!B2163:B12162,"";"",0,1)"),"HTML/CSS")</f>
        <v>HTML/CSS</v>
      </c>
      <c r="C2163" s="4" t="str">
        <f>IFERROR(__xludf.DUMMYFUNCTION("""COMPUTED_VALUE"""),"Java")</f>
        <v>Java</v>
      </c>
      <c r="D2163" s="4" t="str">
        <f>IFERROR(__xludf.DUMMYFUNCTION("""COMPUTED_VALUE"""),"JavaScript")</f>
        <v>JavaScript</v>
      </c>
      <c r="E2163" s="4" t="str">
        <f>IFERROR(__xludf.DUMMYFUNCTION("""COMPUTED_VALUE"""),"Python")</f>
        <v>Python</v>
      </c>
      <c r="F2163" s="4" t="str">
        <f>IFERROR(__xludf.DUMMYFUNCTION("""COMPUTED_VALUE"""),"SQL")</f>
        <v>SQL</v>
      </c>
    </row>
    <row r="2164">
      <c r="A2164" s="3">
        <v>2163.0</v>
      </c>
      <c r="B2164" s="4" t="str">
        <f>IFERROR(__xludf.DUMMYFUNCTION("SPLIT(IMPORTRANGE!B2164:B12163,"";"",0,1)"),"C#")</f>
        <v>C#</v>
      </c>
      <c r="C2164" s="4" t="str">
        <f>IFERROR(__xludf.DUMMYFUNCTION("""COMPUTED_VALUE"""),"HTML/CSS")</f>
        <v>HTML/CSS</v>
      </c>
      <c r="D2164" s="4" t="str">
        <f>IFERROR(__xludf.DUMMYFUNCTION("""COMPUTED_VALUE"""),"Java")</f>
        <v>Java</v>
      </c>
      <c r="E2164" s="4" t="str">
        <f>IFERROR(__xludf.DUMMYFUNCTION("""COMPUTED_VALUE"""),"JavaScript")</f>
        <v>JavaScript</v>
      </c>
    </row>
    <row r="2165">
      <c r="A2165" s="3">
        <v>2164.0</v>
      </c>
      <c r="B2165" s="4" t="str">
        <f>IFERROR(__xludf.DUMMYFUNCTION("SPLIT(IMPORTRANGE!B2165:B12164,"";"",0,1)"),"HTML/CSS")</f>
        <v>HTML/CSS</v>
      </c>
      <c r="C2165" s="4" t="str">
        <f>IFERROR(__xludf.DUMMYFUNCTION("""COMPUTED_VALUE"""),"Java")</f>
        <v>Java</v>
      </c>
      <c r="D2165" s="4" t="str">
        <f>IFERROR(__xludf.DUMMYFUNCTION("""COMPUTED_VALUE"""),"JavaScript")</f>
        <v>JavaScript</v>
      </c>
      <c r="E2165" s="4" t="str">
        <f>IFERROR(__xludf.DUMMYFUNCTION("""COMPUTED_VALUE"""),"Python")</f>
        <v>Python</v>
      </c>
      <c r="F2165" s="4" t="str">
        <f>IFERROR(__xludf.DUMMYFUNCTION("""COMPUTED_VALUE"""),"Other(s):")</f>
        <v>Other(s):</v>
      </c>
    </row>
    <row r="2166">
      <c r="A2166" s="3">
        <v>2165.0</v>
      </c>
      <c r="B2166" s="4" t="str">
        <f>IFERROR(__xludf.DUMMYFUNCTION("SPLIT(IMPORTRANGE!B2166:B12165,"";"",0,1)"),"Bash/Shell/PowerShell")</f>
        <v>Bash/Shell/PowerShell</v>
      </c>
      <c r="C2166" s="4" t="str">
        <f>IFERROR(__xludf.DUMMYFUNCTION("""COMPUTED_VALUE"""),"C")</f>
        <v>C</v>
      </c>
      <c r="D2166" s="4" t="str">
        <f>IFERROR(__xludf.DUMMYFUNCTION("""COMPUTED_VALUE"""),"C++")</f>
        <v>C++</v>
      </c>
      <c r="E2166" s="4" t="str">
        <f>IFERROR(__xludf.DUMMYFUNCTION("""COMPUTED_VALUE"""),"C#")</f>
        <v>C#</v>
      </c>
      <c r="F2166" s="4" t="str">
        <f>IFERROR(__xludf.DUMMYFUNCTION("""COMPUTED_VALUE"""),"HTML/CSS")</f>
        <v>HTML/CSS</v>
      </c>
      <c r="G2166" s="4" t="str">
        <f>IFERROR(__xludf.DUMMYFUNCTION("""COMPUTED_VALUE"""),"JavaScript")</f>
        <v>JavaScript</v>
      </c>
      <c r="H2166" s="4" t="str">
        <f>IFERROR(__xludf.DUMMYFUNCTION("""COMPUTED_VALUE"""),"SQL")</f>
        <v>SQL</v>
      </c>
    </row>
    <row r="2167">
      <c r="A2167" s="3">
        <v>2166.0</v>
      </c>
      <c r="B2167" s="4" t="str">
        <f>IFERROR(__xludf.DUMMYFUNCTION("SPLIT(IMPORTRANGE!B2167:B12166,"";"",0,1)"),"Bash/Shell/PowerShell")</f>
        <v>Bash/Shell/PowerShell</v>
      </c>
      <c r="C2167" s="4" t="str">
        <f>IFERROR(__xludf.DUMMYFUNCTION("""COMPUTED_VALUE"""),"HTML/CSS")</f>
        <v>HTML/CSS</v>
      </c>
      <c r="D2167" s="4" t="str">
        <f>IFERROR(__xludf.DUMMYFUNCTION("""COMPUTED_VALUE"""),"JavaScript")</f>
        <v>JavaScript</v>
      </c>
    </row>
    <row r="2168">
      <c r="A2168" s="3">
        <v>2167.0</v>
      </c>
      <c r="B2168" s="4" t="str">
        <f>IFERROR(__xludf.DUMMYFUNCTION("SPLIT(IMPORTRANGE!B2168:B12167,"";"",0,1)"),"Assembly")</f>
        <v>Assembly</v>
      </c>
      <c r="C2168" s="4" t="str">
        <f>IFERROR(__xludf.DUMMYFUNCTION("""COMPUTED_VALUE"""),"Bash/Shell/PowerShell")</f>
        <v>Bash/Shell/PowerShell</v>
      </c>
      <c r="D2168" s="4" t="str">
        <f>IFERROR(__xludf.DUMMYFUNCTION("""COMPUTED_VALUE"""),"C")</f>
        <v>C</v>
      </c>
      <c r="E2168" s="4" t="str">
        <f>IFERROR(__xludf.DUMMYFUNCTION("""COMPUTED_VALUE"""),"C++")</f>
        <v>C++</v>
      </c>
      <c r="F2168" s="4" t="str">
        <f>IFERROR(__xludf.DUMMYFUNCTION("""COMPUTED_VALUE"""),"Go")</f>
        <v>Go</v>
      </c>
      <c r="G2168" s="4" t="str">
        <f>IFERROR(__xludf.DUMMYFUNCTION("""COMPUTED_VALUE"""),"HTML/CSS")</f>
        <v>HTML/CSS</v>
      </c>
      <c r="H2168" s="4" t="str">
        <f>IFERROR(__xludf.DUMMYFUNCTION("""COMPUTED_VALUE"""),"Java")</f>
        <v>Java</v>
      </c>
      <c r="I2168" s="4" t="str">
        <f>IFERROR(__xludf.DUMMYFUNCTION("""COMPUTED_VALUE"""),"PHP")</f>
        <v>PHP</v>
      </c>
      <c r="J2168" s="4" t="str">
        <f>IFERROR(__xludf.DUMMYFUNCTION("""COMPUTED_VALUE"""),"Python")</f>
        <v>Python</v>
      </c>
      <c r="K2168" s="4" t="str">
        <f>IFERROR(__xludf.DUMMYFUNCTION("""COMPUTED_VALUE"""),"R")</f>
        <v>R</v>
      </c>
      <c r="L2168" s="4" t="str">
        <f>IFERROR(__xludf.DUMMYFUNCTION("""COMPUTED_VALUE"""),"Scala")</f>
        <v>Scala</v>
      </c>
      <c r="M2168" s="4" t="str">
        <f>IFERROR(__xludf.DUMMYFUNCTION("""COMPUTED_VALUE"""),"SQL")</f>
        <v>SQL</v>
      </c>
    </row>
    <row r="2169">
      <c r="A2169" s="3">
        <v>2168.0</v>
      </c>
      <c r="B2169" s="4" t="str">
        <f>IFERROR(__xludf.DUMMYFUNCTION("SPLIT(IMPORTRANGE!B2169:B12168,"";"",0,1)"),"HTML/CSS")</f>
        <v>HTML/CSS</v>
      </c>
      <c r="C2169" s="4" t="str">
        <f>IFERROR(__xludf.DUMMYFUNCTION("""COMPUTED_VALUE"""),"JavaScript")</f>
        <v>JavaScript</v>
      </c>
      <c r="D2169" s="4" t="str">
        <f>IFERROR(__xludf.DUMMYFUNCTION("""COMPUTED_VALUE"""),"TypeScript")</f>
        <v>TypeScript</v>
      </c>
    </row>
    <row r="2170">
      <c r="A2170" s="3">
        <v>2169.0</v>
      </c>
      <c r="B2170" s="4" t="str">
        <f>IFERROR(__xludf.DUMMYFUNCTION("SPLIT(IMPORTRANGE!B2170:B12169,"";"",0,1)"),"Bash/Shell/PowerShell")</f>
        <v>Bash/Shell/PowerShell</v>
      </c>
      <c r="C2170" s="4" t="str">
        <f>IFERROR(__xludf.DUMMYFUNCTION("""COMPUTED_VALUE"""),"Python")</f>
        <v>Python</v>
      </c>
    </row>
    <row r="2171">
      <c r="A2171" s="3">
        <v>2170.0</v>
      </c>
      <c r="B2171" s="4" t="str">
        <f>IFERROR(__xludf.DUMMYFUNCTION("SPLIT(IMPORTRANGE!B2171:B12170,"";"",0,1)"),"Assembly")</f>
        <v>Assembly</v>
      </c>
      <c r="C2171" s="4" t="str">
        <f>IFERROR(__xludf.DUMMYFUNCTION("""COMPUTED_VALUE"""),"Python")</f>
        <v>Python</v>
      </c>
    </row>
    <row r="2172">
      <c r="A2172" s="3">
        <v>2171.0</v>
      </c>
      <c r="B2172" s="4" t="str">
        <f>IFERROR(__xludf.DUMMYFUNCTION("SPLIT(IMPORTRANGE!B2172:B12171,"";"",0,1)"),"Go")</f>
        <v>Go</v>
      </c>
      <c r="C2172" s="4" t="str">
        <f>IFERROR(__xludf.DUMMYFUNCTION("""COMPUTED_VALUE"""),"Java")</f>
        <v>Java</v>
      </c>
      <c r="D2172" s="4" t="str">
        <f>IFERROR(__xludf.DUMMYFUNCTION("""COMPUTED_VALUE"""),"JavaScript")</f>
        <v>JavaScript</v>
      </c>
      <c r="E2172" s="4" t="str">
        <f>IFERROR(__xludf.DUMMYFUNCTION("""COMPUTED_VALUE"""),"PHP")</f>
        <v>PHP</v>
      </c>
      <c r="F2172" s="4" t="str">
        <f>IFERROR(__xludf.DUMMYFUNCTION("""COMPUTED_VALUE"""),"Ruby")</f>
        <v>Ruby</v>
      </c>
    </row>
    <row r="2173">
      <c r="A2173" s="3">
        <v>2172.0</v>
      </c>
      <c r="B2173" s="4" t="str">
        <f>IFERROR(__xludf.DUMMYFUNCTION("SPLIT(IMPORTRANGE!B2173:B12172,"";"",0,1)"),"Bash/Shell/PowerShell")</f>
        <v>Bash/Shell/PowerShell</v>
      </c>
      <c r="C2173" s="4" t="str">
        <f>IFERROR(__xludf.DUMMYFUNCTION("""COMPUTED_VALUE"""),"C#")</f>
        <v>C#</v>
      </c>
      <c r="D2173" s="4" t="str">
        <f>IFERROR(__xludf.DUMMYFUNCTION("""COMPUTED_VALUE"""),"Go")</f>
        <v>Go</v>
      </c>
      <c r="E2173" s="4" t="str">
        <f>IFERROR(__xludf.DUMMYFUNCTION("""COMPUTED_VALUE"""),"HTML/CSS")</f>
        <v>HTML/CSS</v>
      </c>
      <c r="F2173" s="4" t="str">
        <f>IFERROR(__xludf.DUMMYFUNCTION("""COMPUTED_VALUE"""),"Java")</f>
        <v>Java</v>
      </c>
      <c r="G2173" s="4" t="str">
        <f>IFERROR(__xludf.DUMMYFUNCTION("""COMPUTED_VALUE"""),"JavaScript")</f>
        <v>JavaScript</v>
      </c>
      <c r="H2173" s="4" t="str">
        <f>IFERROR(__xludf.DUMMYFUNCTION("""COMPUTED_VALUE"""),"Kotlin")</f>
        <v>Kotlin</v>
      </c>
      <c r="I2173" s="4" t="str">
        <f>IFERROR(__xludf.DUMMYFUNCTION("""COMPUTED_VALUE"""),"TypeScript")</f>
        <v>TypeScript</v>
      </c>
    </row>
    <row r="2174">
      <c r="A2174" s="3">
        <v>2173.0</v>
      </c>
      <c r="B2174" s="4" t="str">
        <f>IFERROR(__xludf.DUMMYFUNCTION("SPLIT(IMPORTRANGE!B2174:B12173,"";"",0,1)"),"Bash/Shell/PowerShell")</f>
        <v>Bash/Shell/PowerShell</v>
      </c>
      <c r="C2174" s="4" t="str">
        <f>IFERROR(__xludf.DUMMYFUNCTION("""COMPUTED_VALUE"""),"C")</f>
        <v>C</v>
      </c>
      <c r="D2174" s="4" t="str">
        <f>IFERROR(__xludf.DUMMYFUNCTION("""COMPUTED_VALUE"""),"C++")</f>
        <v>C++</v>
      </c>
      <c r="E2174" s="4" t="str">
        <f>IFERROR(__xludf.DUMMYFUNCTION("""COMPUTED_VALUE"""),"C#")</f>
        <v>C#</v>
      </c>
      <c r="F2174" s="4" t="str">
        <f>IFERROR(__xludf.DUMMYFUNCTION("""COMPUTED_VALUE"""),"HTML/CSS")</f>
        <v>HTML/CSS</v>
      </c>
      <c r="G2174" s="4" t="str">
        <f>IFERROR(__xludf.DUMMYFUNCTION("""COMPUTED_VALUE"""),"TypeScript")</f>
        <v>TypeScript</v>
      </c>
    </row>
    <row r="2175">
      <c r="A2175" s="3">
        <v>2174.0</v>
      </c>
      <c r="B2175" s="4" t="str">
        <f>IFERROR(__xludf.DUMMYFUNCTION("SPLIT(IMPORTRANGE!B2175:B12174,"";"",0,1)"),"HTML/CSS")</f>
        <v>HTML/CSS</v>
      </c>
      <c r="C2175" s="4" t="str">
        <f>IFERROR(__xludf.DUMMYFUNCTION("""COMPUTED_VALUE"""),"Java")</f>
        <v>Java</v>
      </c>
      <c r="D2175" s="4" t="str">
        <f>IFERROR(__xludf.DUMMYFUNCTION("""COMPUTED_VALUE"""),"JavaScript")</f>
        <v>JavaScript</v>
      </c>
      <c r="E2175" s="4" t="str">
        <f>IFERROR(__xludf.DUMMYFUNCTION("""COMPUTED_VALUE"""),"PHP")</f>
        <v>PHP</v>
      </c>
      <c r="F2175" s="4" t="str">
        <f>IFERROR(__xludf.DUMMYFUNCTION("""COMPUTED_VALUE"""),"SQL")</f>
        <v>SQL</v>
      </c>
    </row>
    <row r="2176">
      <c r="A2176" s="3">
        <v>2175.0</v>
      </c>
      <c r="B2176" s="4" t="str">
        <f>IFERROR(__xludf.DUMMYFUNCTION("SPLIT(IMPORTRANGE!B2176:B12175,"";"",0,1)"),"C#")</f>
        <v>C#</v>
      </c>
      <c r="C2176" s="4" t="str">
        <f>IFERROR(__xludf.DUMMYFUNCTION("""COMPUTED_VALUE"""),"Go")</f>
        <v>Go</v>
      </c>
    </row>
    <row r="2177">
      <c r="A2177" s="3">
        <v>2176.0</v>
      </c>
      <c r="B2177" s="4" t="str">
        <f>IFERROR(__xludf.DUMMYFUNCTION("SPLIT(IMPORTRANGE!B2177:B12176,"";"",0,1)"),"C")</f>
        <v>C</v>
      </c>
      <c r="C2177" s="4" t="str">
        <f>IFERROR(__xludf.DUMMYFUNCTION("""COMPUTED_VALUE"""),"Java")</f>
        <v>Java</v>
      </c>
    </row>
    <row r="2178">
      <c r="A2178" s="3">
        <v>2177.0</v>
      </c>
      <c r="B2178" s="4" t="str">
        <f>IFERROR(__xludf.DUMMYFUNCTION("SPLIT(IMPORTRANGE!B2178:B12177,"";"",0,1)"),"Bash/Shell/PowerShell")</f>
        <v>Bash/Shell/PowerShell</v>
      </c>
      <c r="C2178" s="4" t="str">
        <f>IFERROR(__xludf.DUMMYFUNCTION("""COMPUTED_VALUE"""),"C#")</f>
        <v>C#</v>
      </c>
      <c r="D2178" s="4" t="str">
        <f>IFERROR(__xludf.DUMMYFUNCTION("""COMPUTED_VALUE"""),"Elixir")</f>
        <v>Elixir</v>
      </c>
      <c r="E2178" s="4" t="str">
        <f>IFERROR(__xludf.DUMMYFUNCTION("""COMPUTED_VALUE"""),"Go")</f>
        <v>Go</v>
      </c>
      <c r="F2178" s="4" t="str">
        <f>IFERROR(__xludf.DUMMYFUNCTION("""COMPUTED_VALUE"""),"HTML/CSS")</f>
        <v>HTML/CSS</v>
      </c>
      <c r="G2178" s="4" t="str">
        <f>IFERROR(__xludf.DUMMYFUNCTION("""COMPUTED_VALUE"""),"JavaScript")</f>
        <v>JavaScript</v>
      </c>
      <c r="H2178" s="4" t="str">
        <f>IFERROR(__xludf.DUMMYFUNCTION("""COMPUTED_VALUE"""),"Ruby")</f>
        <v>Ruby</v>
      </c>
      <c r="I2178" s="4" t="str">
        <f>IFERROR(__xludf.DUMMYFUNCTION("""COMPUTED_VALUE"""),"Scala")</f>
        <v>Scala</v>
      </c>
      <c r="J2178" s="4" t="str">
        <f>IFERROR(__xludf.DUMMYFUNCTION("""COMPUTED_VALUE"""),"Swift")</f>
        <v>Swift</v>
      </c>
    </row>
    <row r="2179">
      <c r="A2179" s="3">
        <v>2178.0</v>
      </c>
      <c r="B2179" s="4" t="str">
        <f>IFERROR(__xludf.DUMMYFUNCTION("SPLIT(IMPORTRANGE!B2179:B12178,"";"",0,1)"),"HTML/CSS")</f>
        <v>HTML/CSS</v>
      </c>
      <c r="C2179" s="4" t="str">
        <f>IFERROR(__xludf.DUMMYFUNCTION("""COMPUTED_VALUE"""),"Java")</f>
        <v>Java</v>
      </c>
      <c r="D2179" s="4" t="str">
        <f>IFERROR(__xludf.DUMMYFUNCTION("""COMPUTED_VALUE"""),"Python")</f>
        <v>Python</v>
      </c>
      <c r="E2179" s="4" t="str">
        <f>IFERROR(__xludf.DUMMYFUNCTION("""COMPUTED_VALUE"""),"Ruby")</f>
        <v>Ruby</v>
      </c>
      <c r="F2179" s="4" t="str">
        <f>IFERROR(__xludf.DUMMYFUNCTION("""COMPUTED_VALUE"""),"VBA")</f>
        <v>VBA</v>
      </c>
      <c r="G2179" s="4" t="str">
        <f>IFERROR(__xludf.DUMMYFUNCTION("""COMPUTED_VALUE"""),"Other(s):")</f>
        <v>Other(s):</v>
      </c>
    </row>
    <row r="2180">
      <c r="A2180" s="3">
        <v>2179.0</v>
      </c>
      <c r="B2180" s="4" t="str">
        <f>IFERROR(__xludf.DUMMYFUNCTION("SPLIT(IMPORTRANGE!B2180:B12179,"";"",0,1)"),"Bash/Shell/PowerShell")</f>
        <v>Bash/Shell/PowerShell</v>
      </c>
      <c r="C2180" s="4" t="str">
        <f>IFERROR(__xludf.DUMMYFUNCTION("""COMPUTED_VALUE"""),"Java")</f>
        <v>Java</v>
      </c>
      <c r="D2180" s="4" t="str">
        <f>IFERROR(__xludf.DUMMYFUNCTION("""COMPUTED_VALUE"""),"Swift")</f>
        <v>Swift</v>
      </c>
    </row>
    <row r="2181">
      <c r="A2181" s="3">
        <v>2180.0</v>
      </c>
      <c r="B2181" s="4" t="str">
        <f>IFERROR(__xludf.DUMMYFUNCTION("SPLIT(IMPORTRANGE!B2181:B12180,"";"",0,1)"),"C#")</f>
        <v>C#</v>
      </c>
      <c r="C2181" s="4" t="str">
        <f>IFERROR(__xludf.DUMMYFUNCTION("""COMPUTED_VALUE"""),"HTML/CSS")</f>
        <v>HTML/CSS</v>
      </c>
      <c r="D2181" s="4" t="str">
        <f>IFERROR(__xludf.DUMMYFUNCTION("""COMPUTED_VALUE"""),"JavaScript")</f>
        <v>JavaScript</v>
      </c>
      <c r="E2181" s="4" t="str">
        <f>IFERROR(__xludf.DUMMYFUNCTION("""COMPUTED_VALUE"""),"R")</f>
        <v>R</v>
      </c>
      <c r="F2181" s="4" t="str">
        <f>IFERROR(__xludf.DUMMYFUNCTION("""COMPUTED_VALUE"""),"SQL")</f>
        <v>SQL</v>
      </c>
    </row>
    <row r="2182">
      <c r="A2182" s="3">
        <v>2181.0</v>
      </c>
      <c r="B2182" s="4" t="str">
        <f>IFERROR(__xludf.DUMMYFUNCTION("SPLIT(IMPORTRANGE!B2182:B12181,"";"",0,1)"),"Bash/Shell/PowerShell")</f>
        <v>Bash/Shell/PowerShell</v>
      </c>
      <c r="C2182" s="4" t="str">
        <f>IFERROR(__xludf.DUMMYFUNCTION("""COMPUTED_VALUE"""),"C")</f>
        <v>C</v>
      </c>
      <c r="D2182" s="4" t="str">
        <f>IFERROR(__xludf.DUMMYFUNCTION("""COMPUTED_VALUE"""),"Python")</f>
        <v>Python</v>
      </c>
      <c r="E2182" s="4" t="str">
        <f>IFERROR(__xludf.DUMMYFUNCTION("""COMPUTED_VALUE"""),"SQL")</f>
        <v>SQL</v>
      </c>
    </row>
    <row r="2183">
      <c r="A2183" s="3">
        <v>2182.0</v>
      </c>
      <c r="B2183" s="4" t="str">
        <f>IFERROR(__xludf.DUMMYFUNCTION("SPLIT(IMPORTRANGE!B2183:B12182,"";"",0,1)"),"Bash/Shell/PowerShell")</f>
        <v>Bash/Shell/PowerShell</v>
      </c>
      <c r="C2183" s="4" t="str">
        <f>IFERROR(__xludf.DUMMYFUNCTION("""COMPUTED_VALUE"""),"C++")</f>
        <v>C++</v>
      </c>
      <c r="D2183" s="4" t="str">
        <f>IFERROR(__xludf.DUMMYFUNCTION("""COMPUTED_VALUE"""),"Dart")</f>
        <v>Dart</v>
      </c>
      <c r="E2183" s="4" t="str">
        <f>IFERROR(__xludf.DUMMYFUNCTION("""COMPUTED_VALUE"""),"HTML/CSS")</f>
        <v>HTML/CSS</v>
      </c>
      <c r="F2183" s="4" t="str">
        <f>IFERROR(__xludf.DUMMYFUNCTION("""COMPUTED_VALUE"""),"Java")</f>
        <v>Java</v>
      </c>
      <c r="G2183" s="4" t="str">
        <f>IFERROR(__xludf.DUMMYFUNCTION("""COMPUTED_VALUE"""),"JavaScript")</f>
        <v>JavaScript</v>
      </c>
      <c r="H2183" s="4" t="str">
        <f>IFERROR(__xludf.DUMMYFUNCTION("""COMPUTED_VALUE"""),"Kotlin")</f>
        <v>Kotlin</v>
      </c>
      <c r="I2183" s="4" t="str">
        <f>IFERROR(__xludf.DUMMYFUNCTION("""COMPUTED_VALUE"""),"Objective-C")</f>
        <v>Objective-C</v>
      </c>
      <c r="J2183" s="4" t="str">
        <f>IFERROR(__xludf.DUMMYFUNCTION("""COMPUTED_VALUE"""),"Python")</f>
        <v>Python</v>
      </c>
      <c r="K2183" s="4" t="str">
        <f>IFERROR(__xludf.DUMMYFUNCTION("""COMPUTED_VALUE"""),"SQL")</f>
        <v>SQL</v>
      </c>
      <c r="L2183" s="4" t="str">
        <f>IFERROR(__xludf.DUMMYFUNCTION("""COMPUTED_VALUE"""),"Swift")</f>
        <v>Swift</v>
      </c>
    </row>
    <row r="2184">
      <c r="A2184" s="3">
        <v>2183.0</v>
      </c>
      <c r="B2184" s="4" t="str">
        <f>IFERROR(__xludf.DUMMYFUNCTION("SPLIT(IMPORTRANGE!B2184:B12183,"";"",0,1)"),"C#")</f>
        <v>C#</v>
      </c>
      <c r="C2184" s="4" t="str">
        <f>IFERROR(__xludf.DUMMYFUNCTION("""COMPUTED_VALUE"""),"HTML/CSS")</f>
        <v>HTML/CSS</v>
      </c>
      <c r="D2184" s="4" t="str">
        <f>IFERROR(__xludf.DUMMYFUNCTION("""COMPUTED_VALUE"""),"JavaScript")</f>
        <v>JavaScript</v>
      </c>
      <c r="E2184" s="4" t="str">
        <f>IFERROR(__xludf.DUMMYFUNCTION("""COMPUTED_VALUE"""),"SQL")</f>
        <v>SQL</v>
      </c>
      <c r="F2184" s="4" t="str">
        <f>IFERROR(__xludf.DUMMYFUNCTION("""COMPUTED_VALUE"""),"TypeScript")</f>
        <v>TypeScript</v>
      </c>
    </row>
    <row r="2185">
      <c r="A2185" s="3">
        <v>2184.0</v>
      </c>
      <c r="B2185" s="4" t="str">
        <f>IFERROR(__xludf.DUMMYFUNCTION("SPLIT(IMPORTRANGE!B2185:B12184,"";"",0,1)"),"Bash/Shell/PowerShell")</f>
        <v>Bash/Shell/PowerShell</v>
      </c>
      <c r="C2185" s="4" t="str">
        <f>IFERROR(__xludf.DUMMYFUNCTION("""COMPUTED_VALUE"""),"HTML/CSS")</f>
        <v>HTML/CSS</v>
      </c>
      <c r="D2185" s="4" t="str">
        <f>IFERROR(__xludf.DUMMYFUNCTION("""COMPUTED_VALUE"""),"Java")</f>
        <v>Java</v>
      </c>
      <c r="E2185" s="4" t="str">
        <f>IFERROR(__xludf.DUMMYFUNCTION("""COMPUTED_VALUE"""),"JavaScript")</f>
        <v>JavaScript</v>
      </c>
      <c r="F2185" s="4" t="str">
        <f>IFERROR(__xludf.DUMMYFUNCTION("""COMPUTED_VALUE"""),"SQL")</f>
        <v>SQL</v>
      </c>
      <c r="G2185" s="4" t="str">
        <f>IFERROR(__xludf.DUMMYFUNCTION("""COMPUTED_VALUE"""),"TypeScript")</f>
        <v>TypeScript</v>
      </c>
    </row>
    <row r="2186">
      <c r="A2186" s="3">
        <v>2185.0</v>
      </c>
      <c r="B2186" s="4" t="str">
        <f>IFERROR(__xludf.DUMMYFUNCTION("SPLIT(IMPORTRANGE!B2186:B12185,"";"",0,1)"),"Bash/Shell/PowerShell")</f>
        <v>Bash/Shell/PowerShell</v>
      </c>
      <c r="C2186" s="4" t="str">
        <f>IFERROR(__xludf.DUMMYFUNCTION("""COMPUTED_VALUE"""),"C#")</f>
        <v>C#</v>
      </c>
      <c r="D2186" s="4" t="str">
        <f>IFERROR(__xludf.DUMMYFUNCTION("""COMPUTED_VALUE"""),"Go")</f>
        <v>Go</v>
      </c>
      <c r="E2186" s="4" t="str">
        <f>IFERROR(__xludf.DUMMYFUNCTION("""COMPUTED_VALUE"""),"Java")</f>
        <v>Java</v>
      </c>
      <c r="F2186" s="4" t="str">
        <f>IFERROR(__xludf.DUMMYFUNCTION("""COMPUTED_VALUE"""),"JavaScript")</f>
        <v>JavaScript</v>
      </c>
      <c r="G2186" s="4" t="str">
        <f>IFERROR(__xludf.DUMMYFUNCTION("""COMPUTED_VALUE"""),"Python")</f>
        <v>Python</v>
      </c>
      <c r="H2186" s="4" t="str">
        <f>IFERROR(__xludf.DUMMYFUNCTION("""COMPUTED_VALUE"""),"Scala")</f>
        <v>Scala</v>
      </c>
      <c r="I2186" s="4" t="str">
        <f>IFERROR(__xludf.DUMMYFUNCTION("""COMPUTED_VALUE"""),"SQL")</f>
        <v>SQL</v>
      </c>
    </row>
    <row r="2187">
      <c r="A2187" s="3">
        <v>2186.0</v>
      </c>
      <c r="B2187" s="4" t="str">
        <f>IFERROR(__xludf.DUMMYFUNCTION("SPLIT(IMPORTRANGE!B2187:B12186,"";"",0,1)"),"Java")</f>
        <v>Java</v>
      </c>
      <c r="C2187" s="4" t="str">
        <f>IFERROR(__xludf.DUMMYFUNCTION("""COMPUTED_VALUE"""),"Kotlin")</f>
        <v>Kotlin</v>
      </c>
    </row>
    <row r="2188">
      <c r="A2188" s="3">
        <v>2187.0</v>
      </c>
      <c r="B2188" s="4" t="str">
        <f>IFERROR(__xludf.DUMMYFUNCTION("SPLIT(IMPORTRANGE!B2188:B12187,"";"",0,1)"),"HTML/CSS")</f>
        <v>HTML/CSS</v>
      </c>
      <c r="C2188" s="4" t="str">
        <f>IFERROR(__xludf.DUMMYFUNCTION("""COMPUTED_VALUE"""),"JavaScript")</f>
        <v>JavaScript</v>
      </c>
      <c r="D2188" s="4" t="str">
        <f>IFERROR(__xludf.DUMMYFUNCTION("""COMPUTED_VALUE"""),"PHP")</f>
        <v>PHP</v>
      </c>
      <c r="E2188" s="4" t="str">
        <f>IFERROR(__xludf.DUMMYFUNCTION("""COMPUTED_VALUE"""),"TypeScript")</f>
        <v>TypeScript</v>
      </c>
    </row>
    <row r="2189">
      <c r="A2189" s="3">
        <v>2188.0</v>
      </c>
      <c r="B2189" s="4" t="str">
        <f>IFERROR(__xludf.DUMMYFUNCTION("SPLIT(IMPORTRANGE!B2189:B12188,"";"",0,1)"),"Bash/Shell/PowerShell")</f>
        <v>Bash/Shell/PowerShell</v>
      </c>
      <c r="C2189" s="4" t="str">
        <f>IFERROR(__xludf.DUMMYFUNCTION("""COMPUTED_VALUE"""),"C#")</f>
        <v>C#</v>
      </c>
      <c r="D2189" s="4" t="str">
        <f>IFERROR(__xludf.DUMMYFUNCTION("""COMPUTED_VALUE"""),"HTML/CSS")</f>
        <v>HTML/CSS</v>
      </c>
      <c r="E2189" s="4" t="str">
        <f>IFERROR(__xludf.DUMMYFUNCTION("""COMPUTED_VALUE"""),"Java")</f>
        <v>Java</v>
      </c>
      <c r="F2189" s="4" t="str">
        <f>IFERROR(__xludf.DUMMYFUNCTION("""COMPUTED_VALUE"""),"JavaScript")</f>
        <v>JavaScript</v>
      </c>
      <c r="G2189" s="4" t="str">
        <f>IFERROR(__xludf.DUMMYFUNCTION("""COMPUTED_VALUE"""),"SQL")</f>
        <v>SQL</v>
      </c>
    </row>
    <row r="2190">
      <c r="A2190" s="3">
        <v>2189.0</v>
      </c>
      <c r="B2190" s="4" t="str">
        <f>IFERROR(__xludf.DUMMYFUNCTION("SPLIT(IMPORTRANGE!B2190:B12189,"";"",0,1)"),"HTML/CSS")</f>
        <v>HTML/CSS</v>
      </c>
      <c r="C2190" s="4" t="str">
        <f>IFERROR(__xludf.DUMMYFUNCTION("""COMPUTED_VALUE"""),"JavaScript")</f>
        <v>JavaScript</v>
      </c>
      <c r="D2190" s="4" t="str">
        <f>IFERROR(__xludf.DUMMYFUNCTION("""COMPUTED_VALUE"""),"PHP")</f>
        <v>PHP</v>
      </c>
      <c r="E2190" s="4" t="str">
        <f>IFERROR(__xludf.DUMMYFUNCTION("""COMPUTED_VALUE"""),"SQL")</f>
        <v>SQL</v>
      </c>
    </row>
    <row r="2191">
      <c r="A2191" s="3">
        <v>2190.0</v>
      </c>
      <c r="B2191" s="4" t="str">
        <f>IFERROR(__xludf.DUMMYFUNCTION("SPLIT(IMPORTRANGE!B2191:B12190,"";"",0,1)"),"Bash/Shell/PowerShell")</f>
        <v>Bash/Shell/PowerShell</v>
      </c>
      <c r="C2191" s="4" t="str">
        <f>IFERROR(__xludf.DUMMYFUNCTION("""COMPUTED_VALUE"""),"C")</f>
        <v>C</v>
      </c>
      <c r="D2191" s="4" t="str">
        <f>IFERROR(__xludf.DUMMYFUNCTION("""COMPUTED_VALUE"""),"C++")</f>
        <v>C++</v>
      </c>
      <c r="E2191" s="4" t="str">
        <f>IFERROR(__xludf.DUMMYFUNCTION("""COMPUTED_VALUE"""),"C#")</f>
        <v>C#</v>
      </c>
      <c r="F2191" s="4" t="str">
        <f>IFERROR(__xludf.DUMMYFUNCTION("""COMPUTED_VALUE"""),"HTML/CSS")</f>
        <v>HTML/CSS</v>
      </c>
      <c r="G2191" s="4" t="str">
        <f>IFERROR(__xludf.DUMMYFUNCTION("""COMPUTED_VALUE"""),"Java")</f>
        <v>Java</v>
      </c>
      <c r="H2191" s="4" t="str">
        <f>IFERROR(__xludf.DUMMYFUNCTION("""COMPUTED_VALUE"""),"JavaScript")</f>
        <v>JavaScript</v>
      </c>
      <c r="I2191" s="4" t="str">
        <f>IFERROR(__xludf.DUMMYFUNCTION("""COMPUTED_VALUE"""),"PHP")</f>
        <v>PHP</v>
      </c>
      <c r="J2191" s="4" t="str">
        <f>IFERROR(__xludf.DUMMYFUNCTION("""COMPUTED_VALUE"""),"Scala")</f>
        <v>Scala</v>
      </c>
      <c r="K2191" s="4" t="str">
        <f>IFERROR(__xludf.DUMMYFUNCTION("""COMPUTED_VALUE"""),"SQL")</f>
        <v>SQL</v>
      </c>
    </row>
    <row r="2192">
      <c r="A2192" s="3">
        <v>2191.0</v>
      </c>
      <c r="B2192" s="4" t="str">
        <f>IFERROR(__xludf.DUMMYFUNCTION("SPLIT(IMPORTRANGE!B2192:B12191,"";"",0,1)"),"HTML/CSS")</f>
        <v>HTML/CSS</v>
      </c>
      <c r="C2192" s="4" t="str">
        <f>IFERROR(__xludf.DUMMYFUNCTION("""COMPUTED_VALUE"""),"Java")</f>
        <v>Java</v>
      </c>
      <c r="D2192" s="4" t="str">
        <f>IFERROR(__xludf.DUMMYFUNCTION("""COMPUTED_VALUE"""),"JavaScript")</f>
        <v>JavaScript</v>
      </c>
      <c r="E2192" s="4" t="str">
        <f>IFERROR(__xludf.DUMMYFUNCTION("""COMPUTED_VALUE"""),"Python")</f>
        <v>Python</v>
      </c>
    </row>
    <row r="2193">
      <c r="A2193" s="3">
        <v>2192.0</v>
      </c>
      <c r="B2193" s="4" t="str">
        <f>IFERROR(__xludf.DUMMYFUNCTION("SPLIT(IMPORTRANGE!B2193:B12192,"";"",0,1)"),"Bash/Shell/PowerShell")</f>
        <v>Bash/Shell/PowerShell</v>
      </c>
      <c r="C2193" s="4" t="str">
        <f>IFERROR(__xludf.DUMMYFUNCTION("""COMPUTED_VALUE"""),"C#")</f>
        <v>C#</v>
      </c>
      <c r="D2193" s="4" t="str">
        <f>IFERROR(__xludf.DUMMYFUNCTION("""COMPUTED_VALUE"""),"Clojure")</f>
        <v>Clojure</v>
      </c>
      <c r="E2193" s="4" t="str">
        <f>IFERROR(__xludf.DUMMYFUNCTION("""COMPUTED_VALUE"""),"Java")</f>
        <v>Java</v>
      </c>
      <c r="F2193" s="4" t="str">
        <f>IFERROR(__xludf.DUMMYFUNCTION("""COMPUTED_VALUE"""),"JavaScript")</f>
        <v>JavaScript</v>
      </c>
      <c r="G2193" s="4" t="str">
        <f>IFERROR(__xludf.DUMMYFUNCTION("""COMPUTED_VALUE"""),"Python")</f>
        <v>Python</v>
      </c>
      <c r="H2193" s="4" t="str">
        <f>IFERROR(__xludf.DUMMYFUNCTION("""COMPUTED_VALUE"""),"TypeScript")</f>
        <v>TypeScript</v>
      </c>
      <c r="I2193" s="4" t="str">
        <f>IFERROR(__xludf.DUMMYFUNCTION("""COMPUTED_VALUE"""),"Other(s):")</f>
        <v>Other(s):</v>
      </c>
    </row>
    <row r="2194">
      <c r="A2194" s="3">
        <v>2193.0</v>
      </c>
      <c r="B2194" s="4" t="str">
        <f>IFERROR(__xludf.DUMMYFUNCTION("SPLIT(IMPORTRANGE!B2194:B12193,"";"",0,1)"),"HTML/CSS")</f>
        <v>HTML/CSS</v>
      </c>
      <c r="C2194" s="4" t="str">
        <f>IFERROR(__xludf.DUMMYFUNCTION("""COMPUTED_VALUE"""),"JavaScript")</f>
        <v>JavaScript</v>
      </c>
      <c r="D2194" s="4" t="str">
        <f>IFERROR(__xludf.DUMMYFUNCTION("""COMPUTED_VALUE"""),"PHP")</f>
        <v>PHP</v>
      </c>
    </row>
    <row r="2195">
      <c r="A2195" s="3">
        <v>2194.0</v>
      </c>
      <c r="B2195" s="4" t="str">
        <f>IFERROR(__xludf.DUMMYFUNCTION("SPLIT(IMPORTRANGE!B2195:B12194,"";"",0,1)"),"C")</f>
        <v>C</v>
      </c>
      <c r="C2195" s="4" t="str">
        <f>IFERROR(__xludf.DUMMYFUNCTION("""COMPUTED_VALUE"""),"Objective-C")</f>
        <v>Objective-C</v>
      </c>
      <c r="D2195" s="4" t="str">
        <f>IFERROR(__xludf.DUMMYFUNCTION("""COMPUTED_VALUE"""),"Swift")</f>
        <v>Swift</v>
      </c>
    </row>
    <row r="2196">
      <c r="A2196" s="3">
        <v>2195.0</v>
      </c>
      <c r="B2196" s="4" t="str">
        <f>IFERROR(__xludf.DUMMYFUNCTION("SPLIT(IMPORTRANGE!B2196:B12195,"";"",0,1)"),"C#")</f>
        <v>C#</v>
      </c>
      <c r="C2196" s="4" t="str">
        <f>IFERROR(__xludf.DUMMYFUNCTION("""COMPUTED_VALUE"""),"Go")</f>
        <v>Go</v>
      </c>
      <c r="D2196" s="4" t="str">
        <f>IFERROR(__xludf.DUMMYFUNCTION("""COMPUTED_VALUE"""),"HTML/CSS")</f>
        <v>HTML/CSS</v>
      </c>
      <c r="E2196" s="4" t="str">
        <f>IFERROR(__xludf.DUMMYFUNCTION("""COMPUTED_VALUE"""),"Java")</f>
        <v>Java</v>
      </c>
      <c r="F2196" s="4" t="str">
        <f>IFERROR(__xludf.DUMMYFUNCTION("""COMPUTED_VALUE"""),"JavaScript")</f>
        <v>JavaScript</v>
      </c>
      <c r="G2196" s="4" t="str">
        <f>IFERROR(__xludf.DUMMYFUNCTION("""COMPUTED_VALUE"""),"Kotlin")</f>
        <v>Kotlin</v>
      </c>
      <c r="H2196" s="4" t="str">
        <f>IFERROR(__xludf.DUMMYFUNCTION("""COMPUTED_VALUE"""),"Objective-C")</f>
        <v>Objective-C</v>
      </c>
      <c r="I2196" s="4" t="str">
        <f>IFERROR(__xludf.DUMMYFUNCTION("""COMPUTED_VALUE"""),"PHP")</f>
        <v>PHP</v>
      </c>
      <c r="J2196" s="4" t="str">
        <f>IFERROR(__xludf.DUMMYFUNCTION("""COMPUTED_VALUE"""),"Python")</f>
        <v>Python</v>
      </c>
      <c r="K2196" s="4" t="str">
        <f>IFERROR(__xludf.DUMMYFUNCTION("""COMPUTED_VALUE"""),"SQL")</f>
        <v>SQL</v>
      </c>
      <c r="L2196" s="4" t="str">
        <f>IFERROR(__xludf.DUMMYFUNCTION("""COMPUTED_VALUE"""),"Swift")</f>
        <v>Swift</v>
      </c>
    </row>
    <row r="2197">
      <c r="A2197" s="3">
        <v>2196.0</v>
      </c>
      <c r="B2197" s="4" t="str">
        <f>IFERROR(__xludf.DUMMYFUNCTION("SPLIT(IMPORTRANGE!B2197:B12196,"";"",0,1)"),"Assembly")</f>
        <v>Assembly</v>
      </c>
      <c r="C2197" s="4" t="str">
        <f>IFERROR(__xludf.DUMMYFUNCTION("""COMPUTED_VALUE"""),"Bash/Shell/PowerShell")</f>
        <v>Bash/Shell/PowerShell</v>
      </c>
      <c r="D2197" s="4" t="str">
        <f>IFERROR(__xludf.DUMMYFUNCTION("""COMPUTED_VALUE"""),"C")</f>
        <v>C</v>
      </c>
      <c r="E2197" s="4" t="str">
        <f>IFERROR(__xludf.DUMMYFUNCTION("""COMPUTED_VALUE"""),"C++")</f>
        <v>C++</v>
      </c>
      <c r="F2197" s="4" t="str">
        <f>IFERROR(__xludf.DUMMYFUNCTION("""COMPUTED_VALUE"""),"C#")</f>
        <v>C#</v>
      </c>
      <c r="G2197" s="4" t="str">
        <f>IFERROR(__xludf.DUMMYFUNCTION("""COMPUTED_VALUE"""),"HTML/CSS")</f>
        <v>HTML/CSS</v>
      </c>
      <c r="H2197" s="4" t="str">
        <f>IFERROR(__xludf.DUMMYFUNCTION("""COMPUTED_VALUE"""),"Java")</f>
        <v>Java</v>
      </c>
      <c r="I2197" s="4" t="str">
        <f>IFERROR(__xludf.DUMMYFUNCTION("""COMPUTED_VALUE"""),"JavaScript")</f>
        <v>JavaScript</v>
      </c>
      <c r="J2197" s="4" t="str">
        <f>IFERROR(__xludf.DUMMYFUNCTION("""COMPUTED_VALUE"""),"PHP")</f>
        <v>PHP</v>
      </c>
      <c r="K2197" s="4" t="str">
        <f>IFERROR(__xludf.DUMMYFUNCTION("""COMPUTED_VALUE"""),"SQL")</f>
        <v>SQL</v>
      </c>
      <c r="L2197" s="4" t="str">
        <f>IFERROR(__xludf.DUMMYFUNCTION("""COMPUTED_VALUE"""),"TypeScript")</f>
        <v>TypeScript</v>
      </c>
      <c r="M2197" s="4" t="str">
        <f>IFERROR(__xludf.DUMMYFUNCTION("""COMPUTED_VALUE"""),"VBA")</f>
        <v>VBA</v>
      </c>
    </row>
    <row r="2198">
      <c r="A2198" s="3">
        <v>2197.0</v>
      </c>
      <c r="B2198" s="4" t="str">
        <f>IFERROR(__xludf.DUMMYFUNCTION("SPLIT(IMPORTRANGE!B2198:B12197,"";"",0,1)"),"Assembly")</f>
        <v>Assembly</v>
      </c>
      <c r="C2198" s="4" t="str">
        <f>IFERROR(__xludf.DUMMYFUNCTION("""COMPUTED_VALUE"""),"Bash/Shell/PowerShell")</f>
        <v>Bash/Shell/PowerShell</v>
      </c>
      <c r="D2198" s="4" t="str">
        <f>IFERROR(__xludf.DUMMYFUNCTION("""COMPUTED_VALUE"""),"C")</f>
        <v>C</v>
      </c>
      <c r="E2198" s="4" t="str">
        <f>IFERROR(__xludf.DUMMYFUNCTION("""COMPUTED_VALUE"""),"HTML/CSS")</f>
        <v>HTML/CSS</v>
      </c>
      <c r="F2198" s="4" t="str">
        <f>IFERROR(__xludf.DUMMYFUNCTION("""COMPUTED_VALUE"""),"Java")</f>
        <v>Java</v>
      </c>
      <c r="G2198" s="4" t="str">
        <f>IFERROR(__xludf.DUMMYFUNCTION("""COMPUTED_VALUE"""),"Python")</f>
        <v>Python</v>
      </c>
      <c r="H2198" s="4" t="str">
        <f>IFERROR(__xludf.DUMMYFUNCTION("""COMPUTED_VALUE"""),"SQL")</f>
        <v>SQL</v>
      </c>
    </row>
    <row r="2199">
      <c r="A2199" s="3">
        <v>2198.0</v>
      </c>
      <c r="B2199" s="4" t="str">
        <f>IFERROR(__xludf.DUMMYFUNCTION("SPLIT(IMPORTRANGE!B2199:B12198,"";"",0,1)"),"Bash/Shell/PowerShell")</f>
        <v>Bash/Shell/PowerShell</v>
      </c>
      <c r="C2199" s="4" t="str">
        <f>IFERROR(__xludf.DUMMYFUNCTION("""COMPUTED_VALUE"""),"HTML/CSS")</f>
        <v>HTML/CSS</v>
      </c>
      <c r="D2199" s="4" t="str">
        <f>IFERROR(__xludf.DUMMYFUNCTION("""COMPUTED_VALUE"""),"Java")</f>
        <v>Java</v>
      </c>
      <c r="E2199" s="4" t="str">
        <f>IFERROR(__xludf.DUMMYFUNCTION("""COMPUTED_VALUE"""),"JavaScript")</f>
        <v>JavaScript</v>
      </c>
      <c r="F2199" s="4" t="str">
        <f>IFERROR(__xludf.DUMMYFUNCTION("""COMPUTED_VALUE"""),"PHP")</f>
        <v>PHP</v>
      </c>
      <c r="G2199" s="4" t="str">
        <f>IFERROR(__xludf.DUMMYFUNCTION("""COMPUTED_VALUE"""),"Ruby")</f>
        <v>Ruby</v>
      </c>
      <c r="H2199" s="4" t="str">
        <f>IFERROR(__xludf.DUMMYFUNCTION("""COMPUTED_VALUE"""),"SQL")</f>
        <v>SQL</v>
      </c>
      <c r="I2199" s="4" t="str">
        <f>IFERROR(__xludf.DUMMYFUNCTION("""COMPUTED_VALUE"""),"Swift")</f>
        <v>Swift</v>
      </c>
      <c r="J2199" s="4" t="str">
        <f>IFERROR(__xludf.DUMMYFUNCTION("""COMPUTED_VALUE"""),"TypeScript")</f>
        <v>TypeScript</v>
      </c>
    </row>
    <row r="2200">
      <c r="A2200" s="3">
        <v>2199.0</v>
      </c>
      <c r="B2200" s="4" t="str">
        <f>IFERROR(__xludf.DUMMYFUNCTION("SPLIT(IMPORTRANGE!B2200:B12199,"";"",0,1)"),"Bash/Shell/PowerShell")</f>
        <v>Bash/Shell/PowerShell</v>
      </c>
      <c r="C2200" s="4" t="str">
        <f>IFERROR(__xludf.DUMMYFUNCTION("""COMPUTED_VALUE"""),"C++")</f>
        <v>C++</v>
      </c>
      <c r="D2200" s="4" t="str">
        <f>IFERROR(__xludf.DUMMYFUNCTION("""COMPUTED_VALUE"""),"HTML/CSS")</f>
        <v>HTML/CSS</v>
      </c>
      <c r="E2200" s="4" t="str">
        <f>IFERROR(__xludf.DUMMYFUNCTION("""COMPUTED_VALUE"""),"Java")</f>
        <v>Java</v>
      </c>
      <c r="F2200" s="4" t="str">
        <f>IFERROR(__xludf.DUMMYFUNCTION("""COMPUTED_VALUE"""),"JavaScript")</f>
        <v>JavaScript</v>
      </c>
      <c r="G2200" s="4" t="str">
        <f>IFERROR(__xludf.DUMMYFUNCTION("""COMPUTED_VALUE"""),"PHP")</f>
        <v>PHP</v>
      </c>
      <c r="H2200" s="4" t="str">
        <f>IFERROR(__xludf.DUMMYFUNCTION("""COMPUTED_VALUE"""),"Python")</f>
        <v>Python</v>
      </c>
      <c r="I2200" s="4" t="str">
        <f>IFERROR(__xludf.DUMMYFUNCTION("""COMPUTED_VALUE"""),"R")</f>
        <v>R</v>
      </c>
      <c r="J2200" s="4" t="str">
        <f>IFERROR(__xludf.DUMMYFUNCTION("""COMPUTED_VALUE"""),"SQL")</f>
        <v>SQL</v>
      </c>
    </row>
    <row r="2201">
      <c r="A2201" s="3">
        <v>2200.0</v>
      </c>
      <c r="B2201" s="4" t="str">
        <f>IFERROR(__xludf.DUMMYFUNCTION("SPLIT(IMPORTRANGE!B2201:B12200,"";"",0,1)"),"C++")</f>
        <v>C++</v>
      </c>
      <c r="C2201" s="4" t="str">
        <f>IFERROR(__xludf.DUMMYFUNCTION("""COMPUTED_VALUE"""),"Java")</f>
        <v>Java</v>
      </c>
      <c r="D2201" s="4" t="str">
        <f>IFERROR(__xludf.DUMMYFUNCTION("""COMPUTED_VALUE"""),"Python")</f>
        <v>Python</v>
      </c>
      <c r="E2201" s="4" t="str">
        <f>IFERROR(__xludf.DUMMYFUNCTION("""COMPUTED_VALUE"""),"SQL")</f>
        <v>SQL</v>
      </c>
    </row>
    <row r="2202">
      <c r="A2202" s="3">
        <v>2201.0</v>
      </c>
      <c r="B2202" s="4" t="str">
        <f>IFERROR(__xludf.DUMMYFUNCTION("SPLIT(IMPORTRANGE!B2202:B12201,"";"",0,1)"),"Assembly")</f>
        <v>Assembly</v>
      </c>
      <c r="C2202" s="4" t="str">
        <f>IFERROR(__xludf.DUMMYFUNCTION("""COMPUTED_VALUE"""),"HTML/CSS")</f>
        <v>HTML/CSS</v>
      </c>
      <c r="D2202" s="4" t="str">
        <f>IFERROR(__xludf.DUMMYFUNCTION("""COMPUTED_VALUE"""),"Java")</f>
        <v>Java</v>
      </c>
      <c r="E2202" s="4" t="str">
        <f>IFERROR(__xludf.DUMMYFUNCTION("""COMPUTED_VALUE"""),"JavaScript")</f>
        <v>JavaScript</v>
      </c>
    </row>
    <row r="2203">
      <c r="A2203" s="3">
        <v>2202.0</v>
      </c>
      <c r="B2203" s="4" t="str">
        <f>IFERROR(__xludf.DUMMYFUNCTION("SPLIT(IMPORTRANGE!B2203:B12202,"";"",0,1)"),"Bash/Shell/PowerShell")</f>
        <v>Bash/Shell/PowerShell</v>
      </c>
      <c r="C2203" s="4" t="str">
        <f>IFERROR(__xludf.DUMMYFUNCTION("""COMPUTED_VALUE"""),"HTML/CSS")</f>
        <v>HTML/CSS</v>
      </c>
      <c r="D2203" s="4" t="str">
        <f>IFERROR(__xludf.DUMMYFUNCTION("""COMPUTED_VALUE"""),"JavaScript")</f>
        <v>JavaScript</v>
      </c>
      <c r="E2203" s="4" t="str">
        <f>IFERROR(__xludf.DUMMYFUNCTION("""COMPUTED_VALUE"""),"SQL")</f>
        <v>SQL</v>
      </c>
      <c r="F2203" s="4" t="str">
        <f>IFERROR(__xludf.DUMMYFUNCTION("""COMPUTED_VALUE"""),"Other(s):")</f>
        <v>Other(s):</v>
      </c>
    </row>
    <row r="2204">
      <c r="A2204" s="3">
        <v>2203.0</v>
      </c>
      <c r="B2204" s="4" t="str">
        <f>IFERROR(__xludf.DUMMYFUNCTION("SPLIT(IMPORTRANGE!B2204:B12203,"";"",0,1)"),"Java")</f>
        <v>Java</v>
      </c>
      <c r="C2204" s="4" t="str">
        <f>IFERROR(__xludf.DUMMYFUNCTION("""COMPUTED_VALUE"""),"JavaScript")</f>
        <v>JavaScript</v>
      </c>
      <c r="D2204" s="4" t="str">
        <f>IFERROR(__xludf.DUMMYFUNCTION("""COMPUTED_VALUE"""),"SQL")</f>
        <v>SQL</v>
      </c>
    </row>
    <row r="2205">
      <c r="A2205" s="3">
        <v>2204.0</v>
      </c>
      <c r="B2205" s="4" t="str">
        <f>IFERROR(__xludf.DUMMYFUNCTION("SPLIT(IMPORTRANGE!B2205:B12204,"";"",0,1)"),"Bash/Shell/PowerShell")</f>
        <v>Bash/Shell/PowerShell</v>
      </c>
      <c r="C2205" s="4" t="str">
        <f>IFERROR(__xludf.DUMMYFUNCTION("""COMPUTED_VALUE"""),"C#")</f>
        <v>C#</v>
      </c>
      <c r="D2205" s="4" t="str">
        <f>IFERROR(__xludf.DUMMYFUNCTION("""COMPUTED_VALUE"""),"HTML/CSS")</f>
        <v>HTML/CSS</v>
      </c>
      <c r="E2205" s="4" t="str">
        <f>IFERROR(__xludf.DUMMYFUNCTION("""COMPUTED_VALUE"""),"JavaScript")</f>
        <v>JavaScript</v>
      </c>
      <c r="F2205" s="4" t="str">
        <f>IFERROR(__xludf.DUMMYFUNCTION("""COMPUTED_VALUE"""),"PHP")</f>
        <v>PHP</v>
      </c>
      <c r="G2205" s="4" t="str">
        <f>IFERROR(__xludf.DUMMYFUNCTION("""COMPUTED_VALUE"""),"SQL")</f>
        <v>SQL</v>
      </c>
      <c r="H2205" s="4" t="str">
        <f>IFERROR(__xludf.DUMMYFUNCTION("""COMPUTED_VALUE"""),"TypeScript")</f>
        <v>TypeScript</v>
      </c>
      <c r="I2205" s="4" t="str">
        <f>IFERROR(__xludf.DUMMYFUNCTION("""COMPUTED_VALUE"""),"VBA")</f>
        <v>VBA</v>
      </c>
    </row>
    <row r="2206">
      <c r="A2206" s="3">
        <v>2205.0</v>
      </c>
      <c r="B2206" s="4" t="str">
        <f>IFERROR(__xludf.DUMMYFUNCTION("SPLIT(IMPORTRANGE!B2206:B12205,"";"",0,1)"),"HTML/CSS")</f>
        <v>HTML/CSS</v>
      </c>
      <c r="C2206" s="4" t="str">
        <f>IFERROR(__xludf.DUMMYFUNCTION("""COMPUTED_VALUE"""),"JavaScript")</f>
        <v>JavaScript</v>
      </c>
      <c r="D2206" s="4" t="str">
        <f>IFERROR(__xludf.DUMMYFUNCTION("""COMPUTED_VALUE"""),"PHP")</f>
        <v>PHP</v>
      </c>
      <c r="E2206" s="4" t="str">
        <f>IFERROR(__xludf.DUMMYFUNCTION("""COMPUTED_VALUE"""),"Python")</f>
        <v>Python</v>
      </c>
    </row>
    <row r="2207">
      <c r="A2207" s="3">
        <v>2206.0</v>
      </c>
      <c r="B2207" s="4" t="str">
        <f>IFERROR(__xludf.DUMMYFUNCTION("SPLIT(IMPORTRANGE!B2207:B12206,"";"",0,1)"),"C++")</f>
        <v>C++</v>
      </c>
      <c r="C2207" s="4" t="str">
        <f>IFERROR(__xludf.DUMMYFUNCTION("""COMPUTED_VALUE"""),"HTML/CSS")</f>
        <v>HTML/CSS</v>
      </c>
      <c r="D2207" s="4" t="str">
        <f>IFERROR(__xludf.DUMMYFUNCTION("""COMPUTED_VALUE"""),"Java")</f>
        <v>Java</v>
      </c>
      <c r="E2207" s="4" t="str">
        <f>IFERROR(__xludf.DUMMYFUNCTION("""COMPUTED_VALUE"""),"JavaScript")</f>
        <v>JavaScript</v>
      </c>
      <c r="F2207" s="4" t="str">
        <f>IFERROR(__xludf.DUMMYFUNCTION("""COMPUTED_VALUE"""),"SQL")</f>
        <v>SQL</v>
      </c>
      <c r="G2207" s="4" t="str">
        <f>IFERROR(__xludf.DUMMYFUNCTION("""COMPUTED_VALUE"""),"TypeScript")</f>
        <v>TypeScript</v>
      </c>
    </row>
    <row r="2208">
      <c r="A2208" s="3">
        <v>2207.0</v>
      </c>
      <c r="B2208" s="4" t="str">
        <f>IFERROR(__xludf.DUMMYFUNCTION("SPLIT(IMPORTRANGE!B2208:B12207,"";"",0,1)"),"Bash/Shell/PowerShell")</f>
        <v>Bash/Shell/PowerShell</v>
      </c>
      <c r="C2208" s="4" t="str">
        <f>IFERROR(__xludf.DUMMYFUNCTION("""COMPUTED_VALUE"""),"C")</f>
        <v>C</v>
      </c>
      <c r="D2208" s="4" t="str">
        <f>IFERROR(__xludf.DUMMYFUNCTION("""COMPUTED_VALUE"""),"C++")</f>
        <v>C++</v>
      </c>
      <c r="E2208" s="4" t="str">
        <f>IFERROR(__xludf.DUMMYFUNCTION("""COMPUTED_VALUE"""),"C#")</f>
        <v>C#</v>
      </c>
      <c r="F2208" s="4" t="str">
        <f>IFERROR(__xludf.DUMMYFUNCTION("""COMPUTED_VALUE"""),"HTML/CSS")</f>
        <v>HTML/CSS</v>
      </c>
      <c r="G2208" s="4" t="str">
        <f>IFERROR(__xludf.DUMMYFUNCTION("""COMPUTED_VALUE"""),"JavaScript")</f>
        <v>JavaScript</v>
      </c>
      <c r="H2208" s="4" t="str">
        <f>IFERROR(__xludf.DUMMYFUNCTION("""COMPUTED_VALUE"""),"PHP")</f>
        <v>PHP</v>
      </c>
      <c r="I2208" s="4" t="str">
        <f>IFERROR(__xludf.DUMMYFUNCTION("""COMPUTED_VALUE"""),"SQL")</f>
        <v>SQL</v>
      </c>
      <c r="J2208" s="4" t="str">
        <f>IFERROR(__xludf.DUMMYFUNCTION("""COMPUTED_VALUE"""),"VBA")</f>
        <v>VBA</v>
      </c>
    </row>
    <row r="2209">
      <c r="A2209" s="3">
        <v>2208.0</v>
      </c>
      <c r="B2209" s="4" t="str">
        <f>IFERROR(__xludf.DUMMYFUNCTION("SPLIT(IMPORTRANGE!B2209:B12208,"";"",0,1)"),"Assembly")</f>
        <v>Assembly</v>
      </c>
      <c r="C2209" s="4" t="str">
        <f>IFERROR(__xludf.DUMMYFUNCTION("""COMPUTED_VALUE"""),"Bash/Shell/PowerShell")</f>
        <v>Bash/Shell/PowerShell</v>
      </c>
      <c r="D2209" s="4" t="str">
        <f>IFERROR(__xludf.DUMMYFUNCTION("""COMPUTED_VALUE"""),"C")</f>
        <v>C</v>
      </c>
      <c r="E2209" s="4" t="str">
        <f>IFERROR(__xludf.DUMMYFUNCTION("""COMPUTED_VALUE"""),"C++")</f>
        <v>C++</v>
      </c>
      <c r="F2209" s="4" t="str">
        <f>IFERROR(__xludf.DUMMYFUNCTION("""COMPUTED_VALUE"""),"HTML/CSS")</f>
        <v>HTML/CSS</v>
      </c>
      <c r="G2209" s="4" t="str">
        <f>IFERROR(__xludf.DUMMYFUNCTION("""COMPUTED_VALUE"""),"Java")</f>
        <v>Java</v>
      </c>
      <c r="H2209" s="4" t="str">
        <f>IFERROR(__xludf.DUMMYFUNCTION("""COMPUTED_VALUE"""),"JavaScript")</f>
        <v>JavaScript</v>
      </c>
      <c r="I2209" s="4" t="str">
        <f>IFERROR(__xludf.DUMMYFUNCTION("""COMPUTED_VALUE"""),"Kotlin")</f>
        <v>Kotlin</v>
      </c>
      <c r="J2209" s="4" t="str">
        <f>IFERROR(__xludf.DUMMYFUNCTION("""COMPUTED_VALUE"""),"PHP")</f>
        <v>PHP</v>
      </c>
      <c r="K2209" s="4" t="str">
        <f>IFERROR(__xludf.DUMMYFUNCTION("""COMPUTED_VALUE"""),"Python")</f>
        <v>Python</v>
      </c>
      <c r="L2209" s="4" t="str">
        <f>IFERROR(__xludf.DUMMYFUNCTION("""COMPUTED_VALUE"""),"SQL")</f>
        <v>SQL</v>
      </c>
      <c r="M2209" s="4" t="str">
        <f>IFERROR(__xludf.DUMMYFUNCTION("""COMPUTED_VALUE"""),"Swift")</f>
        <v>Swift</v>
      </c>
      <c r="N2209" s="4" t="str">
        <f>IFERROR(__xludf.DUMMYFUNCTION("""COMPUTED_VALUE"""),"TypeScript")</f>
        <v>TypeScript</v>
      </c>
      <c r="O2209" s="4" t="str">
        <f>IFERROR(__xludf.DUMMYFUNCTION("""COMPUTED_VALUE"""),"Other(s):")</f>
        <v>Other(s):</v>
      </c>
    </row>
    <row r="2210">
      <c r="A2210" s="3">
        <v>2209.0</v>
      </c>
      <c r="B2210" s="4" t="str">
        <f>IFERROR(__xludf.DUMMYFUNCTION("SPLIT(IMPORTRANGE!B2210:B12209,"";"",0,1)"),"Bash/Shell/PowerShell")</f>
        <v>Bash/Shell/PowerShell</v>
      </c>
      <c r="C2210" s="4" t="str">
        <f>IFERROR(__xludf.DUMMYFUNCTION("""COMPUTED_VALUE"""),"C#")</f>
        <v>C#</v>
      </c>
      <c r="D2210" s="4" t="str">
        <f>IFERROR(__xludf.DUMMYFUNCTION("""COMPUTED_VALUE"""),"HTML/CSS")</f>
        <v>HTML/CSS</v>
      </c>
      <c r="E2210" s="4" t="str">
        <f>IFERROR(__xludf.DUMMYFUNCTION("""COMPUTED_VALUE"""),"Java")</f>
        <v>Java</v>
      </c>
      <c r="F2210" s="4" t="str">
        <f>IFERROR(__xludf.DUMMYFUNCTION("""COMPUTED_VALUE"""),"JavaScript")</f>
        <v>JavaScript</v>
      </c>
      <c r="G2210" s="4" t="str">
        <f>IFERROR(__xludf.DUMMYFUNCTION("""COMPUTED_VALUE"""),"SQL")</f>
        <v>SQL</v>
      </c>
      <c r="H2210" s="4" t="str">
        <f>IFERROR(__xludf.DUMMYFUNCTION("""COMPUTED_VALUE"""),"TypeScript")</f>
        <v>TypeScript</v>
      </c>
    </row>
    <row r="2211">
      <c r="A2211" s="3">
        <v>2210.0</v>
      </c>
      <c r="B2211" s="4" t="str">
        <f>IFERROR(__xludf.DUMMYFUNCTION("SPLIT(IMPORTRANGE!B2211:B12210,"";"",0,1)"),"C")</f>
        <v>C</v>
      </c>
      <c r="C2211" s="4" t="str">
        <f>IFERROR(__xludf.DUMMYFUNCTION("""COMPUTED_VALUE"""),"C++")</f>
        <v>C++</v>
      </c>
      <c r="D2211" s="4" t="str">
        <f>IFERROR(__xludf.DUMMYFUNCTION("""COMPUTED_VALUE"""),"Java")</f>
        <v>Java</v>
      </c>
      <c r="E2211" s="4" t="str">
        <f>IFERROR(__xludf.DUMMYFUNCTION("""COMPUTED_VALUE"""),"JavaScript")</f>
        <v>JavaScript</v>
      </c>
      <c r="F2211" s="4" t="str">
        <f>IFERROR(__xludf.DUMMYFUNCTION("""COMPUTED_VALUE"""),"SQL")</f>
        <v>SQL</v>
      </c>
      <c r="G2211" s="4" t="str">
        <f>IFERROR(__xludf.DUMMYFUNCTION("""COMPUTED_VALUE"""),"TypeScript")</f>
        <v>TypeScript</v>
      </c>
    </row>
    <row r="2212">
      <c r="A2212" s="3">
        <v>2211.0</v>
      </c>
      <c r="B2212" s="4" t="str">
        <f>IFERROR(__xludf.DUMMYFUNCTION("SPLIT(IMPORTRANGE!B2212:B12211,"";"",0,1)"),"HTML/CSS")</f>
        <v>HTML/CSS</v>
      </c>
      <c r="C2212" s="4" t="str">
        <f>IFERROR(__xludf.DUMMYFUNCTION("""COMPUTED_VALUE"""),"Python")</f>
        <v>Python</v>
      </c>
      <c r="D2212" s="4" t="str">
        <f>IFERROR(__xludf.DUMMYFUNCTION("""COMPUTED_VALUE"""),"R")</f>
        <v>R</v>
      </c>
    </row>
    <row r="2213">
      <c r="A2213" s="3">
        <v>2212.0</v>
      </c>
      <c r="B2213" s="4" t="str">
        <f>IFERROR(__xludf.DUMMYFUNCTION("SPLIT(IMPORTRANGE!B2213:B12212,"";"",0,1)"),"C#")</f>
        <v>C#</v>
      </c>
      <c r="C2213" s="4" t="str">
        <f>IFERROR(__xludf.DUMMYFUNCTION("""COMPUTED_VALUE"""),"HTML/CSS")</f>
        <v>HTML/CSS</v>
      </c>
      <c r="D2213" s="4" t="str">
        <f>IFERROR(__xludf.DUMMYFUNCTION("""COMPUTED_VALUE"""),"JavaScript")</f>
        <v>JavaScript</v>
      </c>
    </row>
    <row r="2214">
      <c r="A2214" s="3">
        <v>2213.0</v>
      </c>
      <c r="B2214" s="4" t="str">
        <f>IFERROR(__xludf.DUMMYFUNCTION("SPLIT(IMPORTRANGE!B2214:B12213,"";"",0,1)"),"Bash/Shell/PowerShell")</f>
        <v>Bash/Shell/PowerShell</v>
      </c>
      <c r="C2214" s="4" t="str">
        <f>IFERROR(__xludf.DUMMYFUNCTION("""COMPUTED_VALUE"""),"HTML/CSS")</f>
        <v>HTML/CSS</v>
      </c>
      <c r="D2214" s="4" t="str">
        <f>IFERROR(__xludf.DUMMYFUNCTION("""COMPUTED_VALUE"""),"JavaScript")</f>
        <v>JavaScript</v>
      </c>
      <c r="E2214" s="4" t="str">
        <f>IFERROR(__xludf.DUMMYFUNCTION("""COMPUTED_VALUE"""),"PHP")</f>
        <v>PHP</v>
      </c>
      <c r="F2214" s="4" t="str">
        <f>IFERROR(__xludf.DUMMYFUNCTION("""COMPUTED_VALUE"""),"Python")</f>
        <v>Python</v>
      </c>
      <c r="G2214" s="4" t="str">
        <f>IFERROR(__xludf.DUMMYFUNCTION("""COMPUTED_VALUE"""),"SQL")</f>
        <v>SQL</v>
      </c>
      <c r="H2214" s="4" t="str">
        <f>IFERROR(__xludf.DUMMYFUNCTION("""COMPUTED_VALUE"""),"TypeScript")</f>
        <v>TypeScript</v>
      </c>
    </row>
    <row r="2215">
      <c r="A2215" s="3">
        <v>2214.0</v>
      </c>
      <c r="B2215" s="4" t="str">
        <f>IFERROR(__xludf.DUMMYFUNCTION("SPLIT(IMPORTRANGE!B2215:B12214,"";"",0,1)"),"HTML/CSS")</f>
        <v>HTML/CSS</v>
      </c>
      <c r="C2215" s="4" t="str">
        <f>IFERROR(__xludf.DUMMYFUNCTION("""COMPUTED_VALUE"""),"JavaScript")</f>
        <v>JavaScript</v>
      </c>
      <c r="D2215" s="4" t="str">
        <f>IFERROR(__xludf.DUMMYFUNCTION("""COMPUTED_VALUE"""),"Python")</f>
        <v>Python</v>
      </c>
    </row>
    <row r="2216">
      <c r="A2216" s="3">
        <v>2215.0</v>
      </c>
      <c r="B2216" s="4" t="str">
        <f>IFERROR(__xludf.DUMMYFUNCTION("SPLIT(IMPORTRANGE!B2216:B12215,"";"",0,1)"),"Assembly")</f>
        <v>Assembly</v>
      </c>
      <c r="C2216" s="4" t="str">
        <f>IFERROR(__xludf.DUMMYFUNCTION("""COMPUTED_VALUE"""),"C")</f>
        <v>C</v>
      </c>
      <c r="D2216" s="4" t="str">
        <f>IFERROR(__xludf.DUMMYFUNCTION("""COMPUTED_VALUE"""),"C++")</f>
        <v>C++</v>
      </c>
      <c r="E2216" s="4" t="str">
        <f>IFERROR(__xludf.DUMMYFUNCTION("""COMPUTED_VALUE"""),"C#")</f>
        <v>C#</v>
      </c>
      <c r="F2216" s="4" t="str">
        <f>IFERROR(__xludf.DUMMYFUNCTION("""COMPUTED_VALUE"""),"HTML/CSS")</f>
        <v>HTML/CSS</v>
      </c>
      <c r="G2216" s="4" t="str">
        <f>IFERROR(__xludf.DUMMYFUNCTION("""COMPUTED_VALUE"""),"Java")</f>
        <v>Java</v>
      </c>
      <c r="H2216" s="4" t="str">
        <f>IFERROR(__xludf.DUMMYFUNCTION("""COMPUTED_VALUE"""),"JavaScript")</f>
        <v>JavaScript</v>
      </c>
      <c r="I2216" s="4" t="str">
        <f>IFERROR(__xludf.DUMMYFUNCTION("""COMPUTED_VALUE"""),"PHP")</f>
        <v>PHP</v>
      </c>
      <c r="J2216" s="4" t="str">
        <f>IFERROR(__xludf.DUMMYFUNCTION("""COMPUTED_VALUE"""),"SQL")</f>
        <v>SQL</v>
      </c>
      <c r="K2216" s="4" t="str">
        <f>IFERROR(__xludf.DUMMYFUNCTION("""COMPUTED_VALUE"""),"Other(s):")</f>
        <v>Other(s):</v>
      </c>
    </row>
    <row r="2217">
      <c r="A2217" s="3">
        <v>2216.0</v>
      </c>
      <c r="B2217" s="4" t="str">
        <f>IFERROR(__xludf.DUMMYFUNCTION("SPLIT(IMPORTRANGE!B2217:B12216,"";"",0,1)"),"C")</f>
        <v>C</v>
      </c>
      <c r="C2217" s="4" t="str">
        <f>IFERROR(__xludf.DUMMYFUNCTION("""COMPUTED_VALUE"""),"C++")</f>
        <v>C++</v>
      </c>
      <c r="D2217" s="4" t="str">
        <f>IFERROR(__xludf.DUMMYFUNCTION("""COMPUTED_VALUE"""),"HTML/CSS")</f>
        <v>HTML/CSS</v>
      </c>
      <c r="E2217" s="4" t="str">
        <f>IFERROR(__xludf.DUMMYFUNCTION("""COMPUTED_VALUE"""),"JavaScript")</f>
        <v>JavaScript</v>
      </c>
    </row>
    <row r="2218">
      <c r="A2218" s="3">
        <v>2217.0</v>
      </c>
      <c r="B2218" s="4" t="str">
        <f>IFERROR(__xludf.DUMMYFUNCTION("SPLIT(IMPORTRANGE!B2218:B12217,"";"",0,1)"),"Python")</f>
        <v>Python</v>
      </c>
      <c r="C2218" s="4" t="str">
        <f>IFERROR(__xludf.DUMMYFUNCTION("""COMPUTED_VALUE"""),"SQL")</f>
        <v>SQL</v>
      </c>
    </row>
    <row r="2219">
      <c r="A2219" s="3">
        <v>2218.0</v>
      </c>
      <c r="B2219" s="4" t="str">
        <f>IFERROR(__xludf.DUMMYFUNCTION("SPLIT(IMPORTRANGE!B2219:B12218,"";"",0,1)"),"HTML/CSS")</f>
        <v>HTML/CSS</v>
      </c>
      <c r="C2219" s="4" t="str">
        <f>IFERROR(__xludf.DUMMYFUNCTION("""COMPUTED_VALUE"""),"JavaScript")</f>
        <v>JavaScript</v>
      </c>
      <c r="D2219" s="4" t="str">
        <f>IFERROR(__xludf.DUMMYFUNCTION("""COMPUTED_VALUE"""),"PHP")</f>
        <v>PHP</v>
      </c>
      <c r="E2219" s="4" t="str">
        <f>IFERROR(__xludf.DUMMYFUNCTION("""COMPUTED_VALUE"""),"SQL")</f>
        <v>SQL</v>
      </c>
    </row>
    <row r="2220">
      <c r="A2220" s="3">
        <v>2219.0</v>
      </c>
      <c r="B2220" s="4" t="str">
        <f>IFERROR(__xludf.DUMMYFUNCTION("SPLIT(IMPORTRANGE!B2220:B12219,"";"",0,1)"),"Bash/Shell/PowerShell")</f>
        <v>Bash/Shell/PowerShell</v>
      </c>
      <c r="C2220" s="4" t="str">
        <f>IFERROR(__xludf.DUMMYFUNCTION("""COMPUTED_VALUE"""),"C")</f>
        <v>C</v>
      </c>
      <c r="D2220" s="4" t="str">
        <f>IFERROR(__xludf.DUMMYFUNCTION("""COMPUTED_VALUE"""),"Java")</f>
        <v>Java</v>
      </c>
      <c r="E2220" s="4" t="str">
        <f>IFERROR(__xludf.DUMMYFUNCTION("""COMPUTED_VALUE"""),"JavaScript")</f>
        <v>JavaScript</v>
      </c>
      <c r="F2220" s="4" t="str">
        <f>IFERROR(__xludf.DUMMYFUNCTION("""COMPUTED_VALUE"""),"PHP")</f>
        <v>PHP</v>
      </c>
      <c r="G2220" s="4" t="str">
        <f>IFERROR(__xludf.DUMMYFUNCTION("""COMPUTED_VALUE"""),"Python")</f>
        <v>Python</v>
      </c>
      <c r="H2220" s="4" t="str">
        <f>IFERROR(__xludf.DUMMYFUNCTION("""COMPUTED_VALUE"""),"Ruby")</f>
        <v>Ruby</v>
      </c>
    </row>
    <row r="2221">
      <c r="A2221" s="3">
        <v>2220.0</v>
      </c>
      <c r="B2221" s="4" t="str">
        <f>IFERROR(__xludf.DUMMYFUNCTION("SPLIT(IMPORTRANGE!B2221:B12220,"";"",0,1)"),"JavaScript")</f>
        <v>JavaScript</v>
      </c>
      <c r="C2221" s="4" t="str">
        <f>IFERROR(__xludf.DUMMYFUNCTION("""COMPUTED_VALUE"""),"Python")</f>
        <v>Python</v>
      </c>
    </row>
    <row r="2222">
      <c r="A2222" s="3">
        <v>2221.0</v>
      </c>
      <c r="B2222" s="4" t="str">
        <f>IFERROR(__xludf.DUMMYFUNCTION("SPLIT(IMPORTRANGE!B2222:B12221,"";"",0,1)"),"Java")</f>
        <v>Java</v>
      </c>
      <c r="C2222" s="4" t="str">
        <f>IFERROR(__xludf.DUMMYFUNCTION("""COMPUTED_VALUE"""),"JavaScript")</f>
        <v>JavaScript</v>
      </c>
    </row>
    <row r="2223">
      <c r="A2223" s="3">
        <v>2222.0</v>
      </c>
      <c r="B2223" s="4" t="str">
        <f>IFERROR(__xludf.DUMMYFUNCTION("SPLIT(IMPORTRANGE!B2223:B12222,"";"",0,1)"),"C")</f>
        <v>C</v>
      </c>
      <c r="C2223" s="4" t="str">
        <f>IFERROR(__xludf.DUMMYFUNCTION("""COMPUTED_VALUE"""),"C++")</f>
        <v>C++</v>
      </c>
      <c r="D2223" s="4" t="str">
        <f>IFERROR(__xludf.DUMMYFUNCTION("""COMPUTED_VALUE"""),"HTML/CSS")</f>
        <v>HTML/CSS</v>
      </c>
      <c r="E2223" s="4" t="str">
        <f>IFERROR(__xludf.DUMMYFUNCTION("""COMPUTED_VALUE"""),"Java")</f>
        <v>Java</v>
      </c>
      <c r="F2223" s="4" t="str">
        <f>IFERROR(__xludf.DUMMYFUNCTION("""COMPUTED_VALUE"""),"JavaScript")</f>
        <v>JavaScript</v>
      </c>
      <c r="G2223" s="4" t="str">
        <f>IFERROR(__xludf.DUMMYFUNCTION("""COMPUTED_VALUE"""),"PHP")</f>
        <v>PHP</v>
      </c>
      <c r="H2223" s="4" t="str">
        <f>IFERROR(__xludf.DUMMYFUNCTION("""COMPUTED_VALUE"""),"R")</f>
        <v>R</v>
      </c>
      <c r="I2223" s="4" t="str">
        <f>IFERROR(__xludf.DUMMYFUNCTION("""COMPUTED_VALUE"""),"SQL")</f>
        <v>SQL</v>
      </c>
      <c r="J2223" s="4" t="str">
        <f>IFERROR(__xludf.DUMMYFUNCTION("""COMPUTED_VALUE"""),"TypeScript")</f>
        <v>TypeScript</v>
      </c>
    </row>
    <row r="2224">
      <c r="A2224" s="3">
        <v>2223.0</v>
      </c>
      <c r="B2224" s="4" t="str">
        <f>IFERROR(__xludf.DUMMYFUNCTION("SPLIT(IMPORTRANGE!B2224:B12223,"";"",0,1)"),"Bash/Shell/PowerShell")</f>
        <v>Bash/Shell/PowerShell</v>
      </c>
      <c r="C2224" s="4" t="str">
        <f>IFERROR(__xludf.DUMMYFUNCTION("""COMPUTED_VALUE"""),"HTML/CSS")</f>
        <v>HTML/CSS</v>
      </c>
      <c r="D2224" s="4" t="str">
        <f>IFERROR(__xludf.DUMMYFUNCTION("""COMPUTED_VALUE"""),"JavaScript")</f>
        <v>JavaScript</v>
      </c>
      <c r="E2224" s="4" t="str">
        <f>IFERROR(__xludf.DUMMYFUNCTION("""COMPUTED_VALUE"""),"Python")</f>
        <v>Python</v>
      </c>
      <c r="F2224" s="4" t="str">
        <f>IFERROR(__xludf.DUMMYFUNCTION("""COMPUTED_VALUE"""),"TypeScript")</f>
        <v>TypeScript</v>
      </c>
    </row>
    <row r="2225">
      <c r="A2225" s="3">
        <v>2224.0</v>
      </c>
      <c r="B2225" s="4" t="str">
        <f>IFERROR(__xludf.DUMMYFUNCTION("SPLIT(IMPORTRANGE!B2225:B12224,"";"",0,1)"),"Bash/Shell/PowerShell")</f>
        <v>Bash/Shell/PowerShell</v>
      </c>
      <c r="C2225" s="4" t="str">
        <f>IFERROR(__xludf.DUMMYFUNCTION("""COMPUTED_VALUE"""),"HTML/CSS")</f>
        <v>HTML/CSS</v>
      </c>
      <c r="D2225" s="4" t="str">
        <f>IFERROR(__xludf.DUMMYFUNCTION("""COMPUTED_VALUE"""),"JavaScript")</f>
        <v>JavaScript</v>
      </c>
      <c r="E2225" s="4" t="str">
        <f>IFERROR(__xludf.DUMMYFUNCTION("""COMPUTED_VALUE"""),"Python")</f>
        <v>Python</v>
      </c>
      <c r="F2225" s="4" t="str">
        <f>IFERROR(__xludf.DUMMYFUNCTION("""COMPUTED_VALUE"""),"SQL")</f>
        <v>SQL</v>
      </c>
      <c r="G2225" s="4" t="str">
        <f>IFERROR(__xludf.DUMMYFUNCTION("""COMPUTED_VALUE"""),"TypeScript")</f>
        <v>TypeScript</v>
      </c>
      <c r="H2225" s="4" t="str">
        <f>IFERROR(__xludf.DUMMYFUNCTION("""COMPUTED_VALUE"""),"Other(s):")</f>
        <v>Other(s):</v>
      </c>
    </row>
    <row r="2226">
      <c r="A2226" s="3">
        <v>2225.0</v>
      </c>
      <c r="B2226" s="4" t="str">
        <f>IFERROR(__xludf.DUMMYFUNCTION("SPLIT(IMPORTRANGE!B2226:B12225,"";"",0,1)"),"Bash/Shell/PowerShell")</f>
        <v>Bash/Shell/PowerShell</v>
      </c>
      <c r="C2226" s="4" t="str">
        <f>IFERROR(__xludf.DUMMYFUNCTION("""COMPUTED_VALUE"""),"C#")</f>
        <v>C#</v>
      </c>
      <c r="D2226" s="4" t="str">
        <f>IFERROR(__xludf.DUMMYFUNCTION("""COMPUTED_VALUE"""),"HTML/CSS")</f>
        <v>HTML/CSS</v>
      </c>
      <c r="E2226" s="4" t="str">
        <f>IFERROR(__xludf.DUMMYFUNCTION("""COMPUTED_VALUE"""),"JavaScript")</f>
        <v>JavaScript</v>
      </c>
      <c r="F2226" s="4" t="str">
        <f>IFERROR(__xludf.DUMMYFUNCTION("""COMPUTED_VALUE"""),"SQL")</f>
        <v>SQL</v>
      </c>
      <c r="G2226" s="4" t="str">
        <f>IFERROR(__xludf.DUMMYFUNCTION("""COMPUTED_VALUE"""),"TypeScript")</f>
        <v>TypeScript</v>
      </c>
    </row>
    <row r="2227">
      <c r="A2227" s="3">
        <v>2226.0</v>
      </c>
      <c r="B2227" s="4" t="str">
        <f>IFERROR(__xludf.DUMMYFUNCTION("SPLIT(IMPORTRANGE!B2227:B12226,"";"",0,1)"),"Bash/Shell/PowerShell")</f>
        <v>Bash/Shell/PowerShell</v>
      </c>
      <c r="C2227" s="4" t="str">
        <f>IFERROR(__xludf.DUMMYFUNCTION("""COMPUTED_VALUE"""),"C#")</f>
        <v>C#</v>
      </c>
      <c r="D2227" s="4" t="str">
        <f>IFERROR(__xludf.DUMMYFUNCTION("""COMPUTED_VALUE"""),"HTML/CSS")</f>
        <v>HTML/CSS</v>
      </c>
      <c r="E2227" s="4" t="str">
        <f>IFERROR(__xludf.DUMMYFUNCTION("""COMPUTED_VALUE"""),"JavaScript")</f>
        <v>JavaScript</v>
      </c>
      <c r="F2227" s="4" t="str">
        <f>IFERROR(__xludf.DUMMYFUNCTION("""COMPUTED_VALUE"""),"Python")</f>
        <v>Python</v>
      </c>
      <c r="G2227" s="4" t="str">
        <f>IFERROR(__xludf.DUMMYFUNCTION("""COMPUTED_VALUE"""),"Scala")</f>
        <v>Scala</v>
      </c>
      <c r="H2227" s="4" t="str">
        <f>IFERROR(__xludf.DUMMYFUNCTION("""COMPUTED_VALUE"""),"SQL")</f>
        <v>SQL</v>
      </c>
    </row>
    <row r="2228">
      <c r="A2228" s="3">
        <v>2227.0</v>
      </c>
      <c r="B2228" s="4" t="str">
        <f>IFERROR(__xludf.DUMMYFUNCTION("SPLIT(IMPORTRANGE!B2228:B12227,"";"",0,1)"),"Assembly")</f>
        <v>Assembly</v>
      </c>
      <c r="C2228" s="4" t="str">
        <f>IFERROR(__xludf.DUMMYFUNCTION("""COMPUTED_VALUE"""),"Bash/Shell/PowerShell")</f>
        <v>Bash/Shell/PowerShell</v>
      </c>
      <c r="D2228" s="4" t="str">
        <f>IFERROR(__xludf.DUMMYFUNCTION("""COMPUTED_VALUE"""),"C")</f>
        <v>C</v>
      </c>
      <c r="E2228" s="4" t="str">
        <f>IFERROR(__xludf.DUMMYFUNCTION("""COMPUTED_VALUE"""),"C++")</f>
        <v>C++</v>
      </c>
      <c r="F2228" s="4" t="str">
        <f>IFERROR(__xludf.DUMMYFUNCTION("""COMPUTED_VALUE"""),"C#")</f>
        <v>C#</v>
      </c>
      <c r="G2228" s="4" t="str">
        <f>IFERROR(__xludf.DUMMYFUNCTION("""COMPUTED_VALUE"""),"HTML/CSS")</f>
        <v>HTML/CSS</v>
      </c>
      <c r="H2228" s="4" t="str">
        <f>IFERROR(__xludf.DUMMYFUNCTION("""COMPUTED_VALUE"""),"Java")</f>
        <v>Java</v>
      </c>
      <c r="I2228" s="4" t="str">
        <f>IFERROR(__xludf.DUMMYFUNCTION("""COMPUTED_VALUE"""),"JavaScript")</f>
        <v>JavaScript</v>
      </c>
      <c r="J2228" s="4" t="str">
        <f>IFERROR(__xludf.DUMMYFUNCTION("""COMPUTED_VALUE"""),"PHP")</f>
        <v>PHP</v>
      </c>
      <c r="K2228" s="4" t="str">
        <f>IFERROR(__xludf.DUMMYFUNCTION("""COMPUTED_VALUE"""),"SQL")</f>
        <v>SQL</v>
      </c>
    </row>
    <row r="2229">
      <c r="A2229" s="3">
        <v>2228.0</v>
      </c>
      <c r="B2229" s="4" t="str">
        <f>IFERROR(__xludf.DUMMYFUNCTION("SPLIT(IMPORTRANGE!B2229:B12228,"";"",0,1)"),"Bash/Shell/PowerShell")</f>
        <v>Bash/Shell/PowerShell</v>
      </c>
      <c r="C2229" s="4" t="str">
        <f>IFERROR(__xludf.DUMMYFUNCTION("""COMPUTED_VALUE"""),"Python")</f>
        <v>Python</v>
      </c>
    </row>
    <row r="2230">
      <c r="A2230" s="3">
        <v>2229.0</v>
      </c>
      <c r="B2230" s="4" t="str">
        <f>IFERROR(__xludf.DUMMYFUNCTION("SPLIT(IMPORTRANGE!B2230:B12229,"";"",0,1)"),"C++")</f>
        <v>C++</v>
      </c>
      <c r="C2230" s="4" t="str">
        <f>IFERROR(__xludf.DUMMYFUNCTION("""COMPUTED_VALUE"""),"C#")</f>
        <v>C#</v>
      </c>
      <c r="D2230" s="4" t="str">
        <f>IFERROR(__xludf.DUMMYFUNCTION("""COMPUTED_VALUE"""),"HTML/CSS")</f>
        <v>HTML/CSS</v>
      </c>
      <c r="E2230" s="4" t="str">
        <f>IFERROR(__xludf.DUMMYFUNCTION("""COMPUTED_VALUE"""),"Java")</f>
        <v>Java</v>
      </c>
      <c r="F2230" s="4" t="str">
        <f>IFERROR(__xludf.DUMMYFUNCTION("""COMPUTED_VALUE"""),"JavaScript")</f>
        <v>JavaScript</v>
      </c>
      <c r="G2230" s="4" t="str">
        <f>IFERROR(__xludf.DUMMYFUNCTION("""COMPUTED_VALUE"""),"PHP")</f>
        <v>PHP</v>
      </c>
      <c r="H2230" s="4" t="str">
        <f>IFERROR(__xludf.DUMMYFUNCTION("""COMPUTED_VALUE"""),"SQL")</f>
        <v>SQL</v>
      </c>
      <c r="I2230" s="4" t="str">
        <f>IFERROR(__xludf.DUMMYFUNCTION("""COMPUTED_VALUE"""),"TypeScript")</f>
        <v>TypeScript</v>
      </c>
    </row>
    <row r="2231">
      <c r="A2231" s="3">
        <v>2230.0</v>
      </c>
      <c r="B2231" s="4" t="str">
        <f>IFERROR(__xludf.DUMMYFUNCTION("SPLIT(IMPORTRANGE!B2231:B12230,"";"",0,1)"),"Bash/Shell/PowerShell")</f>
        <v>Bash/Shell/PowerShell</v>
      </c>
      <c r="C2231" s="4" t="str">
        <f>IFERROR(__xludf.DUMMYFUNCTION("""COMPUTED_VALUE"""),"Go")</f>
        <v>Go</v>
      </c>
      <c r="D2231" s="4" t="str">
        <f>IFERROR(__xludf.DUMMYFUNCTION("""COMPUTED_VALUE"""),"HTML/CSS")</f>
        <v>HTML/CSS</v>
      </c>
      <c r="E2231" s="4" t="str">
        <f>IFERROR(__xludf.DUMMYFUNCTION("""COMPUTED_VALUE"""),"JavaScript")</f>
        <v>JavaScript</v>
      </c>
      <c r="F2231" s="4" t="str">
        <f>IFERROR(__xludf.DUMMYFUNCTION("""COMPUTED_VALUE"""),"Ruby")</f>
        <v>Ruby</v>
      </c>
    </row>
    <row r="2232">
      <c r="A2232" s="3">
        <v>2231.0</v>
      </c>
      <c r="B2232" s="4" t="str">
        <f>IFERROR(__xludf.DUMMYFUNCTION("SPLIT(IMPORTRANGE!B2232:B12231,"";"",0,1)"),"C++")</f>
        <v>C++</v>
      </c>
      <c r="C2232" s="4" t="str">
        <f>IFERROR(__xludf.DUMMYFUNCTION("""COMPUTED_VALUE"""),"C#")</f>
        <v>C#</v>
      </c>
      <c r="D2232" s="4" t="str">
        <f>IFERROR(__xludf.DUMMYFUNCTION("""COMPUTED_VALUE"""),"Java")</f>
        <v>Java</v>
      </c>
      <c r="E2232" s="4" t="str">
        <f>IFERROR(__xludf.DUMMYFUNCTION("""COMPUTED_VALUE"""),"JavaScript")</f>
        <v>JavaScript</v>
      </c>
      <c r="F2232" s="4" t="str">
        <f>IFERROR(__xludf.DUMMYFUNCTION("""COMPUTED_VALUE"""),"PHP")</f>
        <v>PHP</v>
      </c>
      <c r="G2232" s="4" t="str">
        <f>IFERROR(__xludf.DUMMYFUNCTION("""COMPUTED_VALUE"""),"Python")</f>
        <v>Python</v>
      </c>
      <c r="H2232" s="4" t="str">
        <f>IFERROR(__xludf.DUMMYFUNCTION("""COMPUTED_VALUE"""),"Other(s):")</f>
        <v>Other(s):</v>
      </c>
    </row>
    <row r="2233">
      <c r="A2233" s="3">
        <v>2232.0</v>
      </c>
      <c r="B2233" s="4" t="str">
        <f>IFERROR(__xludf.DUMMYFUNCTION("SPLIT(IMPORTRANGE!B2233:B12232,"";"",0,1)"),"C++")</f>
        <v>C++</v>
      </c>
      <c r="C2233" s="4" t="str">
        <f>IFERROR(__xludf.DUMMYFUNCTION("""COMPUTED_VALUE"""),"C#")</f>
        <v>C#</v>
      </c>
      <c r="D2233" s="4" t="str">
        <f>IFERROR(__xludf.DUMMYFUNCTION("""COMPUTED_VALUE"""),"JavaScript")</f>
        <v>JavaScript</v>
      </c>
      <c r="E2233" s="4" t="str">
        <f>IFERROR(__xludf.DUMMYFUNCTION("""COMPUTED_VALUE"""),"Objective-C")</f>
        <v>Objective-C</v>
      </c>
      <c r="F2233" s="4" t="str">
        <f>IFERROR(__xludf.DUMMYFUNCTION("""COMPUTED_VALUE"""),"Python")</f>
        <v>Python</v>
      </c>
      <c r="G2233" s="4" t="str">
        <f>IFERROR(__xludf.DUMMYFUNCTION("""COMPUTED_VALUE"""),"Ruby")</f>
        <v>Ruby</v>
      </c>
      <c r="H2233" s="4" t="str">
        <f>IFERROR(__xludf.DUMMYFUNCTION("""COMPUTED_VALUE"""),"SQL")</f>
        <v>SQL</v>
      </c>
      <c r="I2233" s="4" t="str">
        <f>IFERROR(__xludf.DUMMYFUNCTION("""COMPUTED_VALUE"""),"Swift")</f>
        <v>Swift</v>
      </c>
      <c r="J2233" s="4" t="str">
        <f>IFERROR(__xludf.DUMMYFUNCTION("""COMPUTED_VALUE"""),"TypeScript")</f>
        <v>TypeScript</v>
      </c>
    </row>
    <row r="2234">
      <c r="A2234" s="3">
        <v>2233.0</v>
      </c>
      <c r="B2234" s="4" t="str">
        <f>IFERROR(__xludf.DUMMYFUNCTION("SPLIT(IMPORTRANGE!B2234:B12233,"";"",0,1)"),"C#")</f>
        <v>C#</v>
      </c>
      <c r="C2234" s="4" t="str">
        <f>IFERROR(__xludf.DUMMYFUNCTION("""COMPUTED_VALUE"""),"F#")</f>
        <v>F#</v>
      </c>
      <c r="D2234" s="4" t="str">
        <f>IFERROR(__xludf.DUMMYFUNCTION("""COMPUTED_VALUE"""),"HTML/CSS")</f>
        <v>HTML/CSS</v>
      </c>
      <c r="E2234" s="4" t="str">
        <f>IFERROR(__xludf.DUMMYFUNCTION("""COMPUTED_VALUE"""),"Java")</f>
        <v>Java</v>
      </c>
      <c r="F2234" s="4" t="str">
        <f>IFERROR(__xludf.DUMMYFUNCTION("""COMPUTED_VALUE"""),"JavaScript")</f>
        <v>JavaScript</v>
      </c>
      <c r="G2234" s="4" t="str">
        <f>IFERROR(__xludf.DUMMYFUNCTION("""COMPUTED_VALUE"""),"Ruby")</f>
        <v>Ruby</v>
      </c>
      <c r="H2234" s="4" t="str">
        <f>IFERROR(__xludf.DUMMYFUNCTION("""COMPUTED_VALUE"""),"SQL")</f>
        <v>SQL</v>
      </c>
    </row>
    <row r="2235">
      <c r="A2235" s="3">
        <v>2234.0</v>
      </c>
      <c r="B2235" s="4" t="str">
        <f>IFERROR(__xludf.DUMMYFUNCTION("SPLIT(IMPORTRANGE!B2235:B12234,"";"",0,1)"),"C++")</f>
        <v>C++</v>
      </c>
      <c r="C2235" s="4" t="str">
        <f>IFERROR(__xludf.DUMMYFUNCTION("""COMPUTED_VALUE"""),"Python")</f>
        <v>Python</v>
      </c>
    </row>
    <row r="2236">
      <c r="A2236" s="3">
        <v>2235.0</v>
      </c>
      <c r="B2236" s="4" t="str">
        <f>IFERROR(__xludf.DUMMYFUNCTION("SPLIT(IMPORTRANGE!B2236:B12235,"";"",0,1)"),"Python")</f>
        <v>Python</v>
      </c>
    </row>
    <row r="2237">
      <c r="A2237" s="3">
        <v>2236.0</v>
      </c>
      <c r="B2237" s="4" t="str">
        <f>IFERROR(__xludf.DUMMYFUNCTION("SPLIT(IMPORTRANGE!B2237:B12236,"";"",0,1)"),"C++")</f>
        <v>C++</v>
      </c>
      <c r="C2237" s="4" t="str">
        <f>IFERROR(__xludf.DUMMYFUNCTION("""COMPUTED_VALUE"""),"HTML/CSS")</f>
        <v>HTML/CSS</v>
      </c>
      <c r="D2237" s="4" t="str">
        <f>IFERROR(__xludf.DUMMYFUNCTION("""COMPUTED_VALUE"""),"JavaScript")</f>
        <v>JavaScript</v>
      </c>
    </row>
    <row r="2238">
      <c r="A2238" s="3">
        <v>2237.0</v>
      </c>
      <c r="B2238" s="4" t="str">
        <f>IFERROR(__xludf.DUMMYFUNCTION("SPLIT(IMPORTRANGE!B2238:B12237,"";"",0,1)"),"C")</f>
        <v>C</v>
      </c>
      <c r="C2238" s="4" t="str">
        <f>IFERROR(__xludf.DUMMYFUNCTION("""COMPUTED_VALUE"""),"HTML/CSS")</f>
        <v>HTML/CSS</v>
      </c>
      <c r="D2238" s="4" t="str">
        <f>IFERROR(__xludf.DUMMYFUNCTION("""COMPUTED_VALUE"""),"JavaScript")</f>
        <v>JavaScript</v>
      </c>
      <c r="E2238" s="4" t="str">
        <f>IFERROR(__xludf.DUMMYFUNCTION("""COMPUTED_VALUE"""),"VBA")</f>
        <v>VBA</v>
      </c>
      <c r="F2238" s="4" t="str">
        <f>IFERROR(__xludf.DUMMYFUNCTION("""COMPUTED_VALUE"""),"Other(s):")</f>
        <v>Other(s):</v>
      </c>
    </row>
    <row r="2239">
      <c r="A2239" s="3">
        <v>2238.0</v>
      </c>
      <c r="B2239" s="4" t="str">
        <f>IFERROR(__xludf.DUMMYFUNCTION("SPLIT(IMPORTRANGE!B2239:B12238,"";"",0,1)"),"C")</f>
        <v>C</v>
      </c>
      <c r="C2239" s="4" t="str">
        <f>IFERROR(__xludf.DUMMYFUNCTION("""COMPUTED_VALUE"""),"C++")</f>
        <v>C++</v>
      </c>
      <c r="D2239" s="4" t="str">
        <f>IFERROR(__xludf.DUMMYFUNCTION("""COMPUTED_VALUE"""),"C#")</f>
        <v>C#</v>
      </c>
    </row>
    <row r="2240">
      <c r="A2240" s="3">
        <v>2239.0</v>
      </c>
      <c r="B2240" s="4" t="str">
        <f>IFERROR(__xludf.DUMMYFUNCTION("SPLIT(IMPORTRANGE!B2240:B12239,"";"",0,1)"),"Bash/Shell/PowerShell")</f>
        <v>Bash/Shell/PowerShell</v>
      </c>
      <c r="C2240" s="4" t="str">
        <f>IFERROR(__xludf.DUMMYFUNCTION("""COMPUTED_VALUE"""),"HTML/CSS")</f>
        <v>HTML/CSS</v>
      </c>
      <c r="D2240" s="4" t="str">
        <f>IFERROR(__xludf.DUMMYFUNCTION("""COMPUTED_VALUE"""),"JavaScript")</f>
        <v>JavaScript</v>
      </c>
      <c r="E2240" s="4" t="str">
        <f>IFERROR(__xludf.DUMMYFUNCTION("""COMPUTED_VALUE"""),"PHP")</f>
        <v>PHP</v>
      </c>
      <c r="F2240" s="4" t="str">
        <f>IFERROR(__xludf.DUMMYFUNCTION("""COMPUTED_VALUE"""),"Python")</f>
        <v>Python</v>
      </c>
      <c r="G2240" s="4" t="str">
        <f>IFERROR(__xludf.DUMMYFUNCTION("""COMPUTED_VALUE"""),"SQL")</f>
        <v>SQL</v>
      </c>
    </row>
    <row r="2241">
      <c r="A2241" s="3">
        <v>2240.0</v>
      </c>
      <c r="B2241" s="4" t="str">
        <f>IFERROR(__xludf.DUMMYFUNCTION("SPLIT(IMPORTRANGE!B2241:B12240,"";"",0,1)"),"C#")</f>
        <v>C#</v>
      </c>
      <c r="C2241" s="4" t="str">
        <f>IFERROR(__xludf.DUMMYFUNCTION("""COMPUTED_VALUE"""),"SQL")</f>
        <v>SQL</v>
      </c>
    </row>
    <row r="2242">
      <c r="A2242" s="3">
        <v>2241.0</v>
      </c>
      <c r="B2242" s="4" t="str">
        <f>IFERROR(__xludf.DUMMYFUNCTION("SPLIT(IMPORTRANGE!B2242:B12241,"";"",0,1)"),"HTML/CSS")</f>
        <v>HTML/CSS</v>
      </c>
      <c r="C2242" s="4" t="str">
        <f>IFERROR(__xludf.DUMMYFUNCTION("""COMPUTED_VALUE"""),"Java")</f>
        <v>Java</v>
      </c>
      <c r="D2242" s="4" t="str">
        <f>IFERROR(__xludf.DUMMYFUNCTION("""COMPUTED_VALUE"""),"JavaScript")</f>
        <v>JavaScript</v>
      </c>
      <c r="E2242" s="4" t="str">
        <f>IFERROR(__xludf.DUMMYFUNCTION("""COMPUTED_VALUE"""),"PHP")</f>
        <v>PHP</v>
      </c>
      <c r="F2242" s="4" t="str">
        <f>IFERROR(__xludf.DUMMYFUNCTION("""COMPUTED_VALUE"""),"SQL")</f>
        <v>SQL</v>
      </c>
    </row>
    <row r="2243">
      <c r="A2243" s="3">
        <v>2242.0</v>
      </c>
      <c r="B2243" s="4" t="str">
        <f>IFERROR(__xludf.DUMMYFUNCTION("SPLIT(IMPORTRANGE!B2243:B12242,"";"",0,1)"),"HTML/CSS")</f>
        <v>HTML/CSS</v>
      </c>
      <c r="C2243" s="4" t="str">
        <f>IFERROR(__xludf.DUMMYFUNCTION("""COMPUTED_VALUE"""),"JavaScript")</f>
        <v>JavaScript</v>
      </c>
      <c r="D2243" s="4" t="str">
        <f>IFERROR(__xludf.DUMMYFUNCTION("""COMPUTED_VALUE"""),"SQL")</f>
        <v>SQL</v>
      </c>
    </row>
    <row r="2244">
      <c r="A2244" s="3">
        <v>2243.0</v>
      </c>
      <c r="B2244" s="4" t="str">
        <f>IFERROR(__xludf.DUMMYFUNCTION("SPLIT(IMPORTRANGE!B2244:B12243,"";"",0,1)"),"C++")</f>
        <v>C++</v>
      </c>
      <c r="C2244" s="4" t="str">
        <f>IFERROR(__xludf.DUMMYFUNCTION("""COMPUTED_VALUE"""),"C#")</f>
        <v>C#</v>
      </c>
    </row>
    <row r="2245">
      <c r="A2245" s="3">
        <v>2244.0</v>
      </c>
      <c r="B2245" s="4" t="str">
        <f>IFERROR(__xludf.DUMMYFUNCTION("SPLIT(IMPORTRANGE!B2245:B12244,"";"",0,1)"),"HTML/CSS")</f>
        <v>HTML/CSS</v>
      </c>
      <c r="C2245" s="4" t="str">
        <f>IFERROR(__xludf.DUMMYFUNCTION("""COMPUTED_VALUE"""),"JavaScript")</f>
        <v>JavaScript</v>
      </c>
      <c r="D2245" s="4" t="str">
        <f>IFERROR(__xludf.DUMMYFUNCTION("""COMPUTED_VALUE"""),"PHP")</f>
        <v>PHP</v>
      </c>
      <c r="E2245" s="4" t="str">
        <f>IFERROR(__xludf.DUMMYFUNCTION("""COMPUTED_VALUE"""),"Rust")</f>
        <v>Rust</v>
      </c>
      <c r="F2245" s="4" t="str">
        <f>IFERROR(__xludf.DUMMYFUNCTION("""COMPUTED_VALUE"""),"TypeScript")</f>
        <v>TypeScript</v>
      </c>
      <c r="G2245" s="4" t="str">
        <f>IFERROR(__xludf.DUMMYFUNCTION("""COMPUTED_VALUE"""),"WebAssembly")</f>
        <v>WebAssembly</v>
      </c>
    </row>
    <row r="2246">
      <c r="A2246" s="3">
        <v>2245.0</v>
      </c>
      <c r="B2246" s="4" t="str">
        <f>IFERROR(__xludf.DUMMYFUNCTION("SPLIT(IMPORTRANGE!B2246:B12245,"";"",0,1)"),"Bash/Shell/PowerShell")</f>
        <v>Bash/Shell/PowerShell</v>
      </c>
      <c r="C2246" s="4" t="str">
        <f>IFERROR(__xludf.DUMMYFUNCTION("""COMPUTED_VALUE"""),"C")</f>
        <v>C</v>
      </c>
      <c r="D2246" s="4" t="str">
        <f>IFERROR(__xludf.DUMMYFUNCTION("""COMPUTED_VALUE"""),"C++")</f>
        <v>C++</v>
      </c>
      <c r="E2246" s="4" t="str">
        <f>IFERROR(__xludf.DUMMYFUNCTION("""COMPUTED_VALUE"""),"C#")</f>
        <v>C#</v>
      </c>
      <c r="F2246" s="4" t="str">
        <f>IFERROR(__xludf.DUMMYFUNCTION("""COMPUTED_VALUE"""),"HTML/CSS")</f>
        <v>HTML/CSS</v>
      </c>
      <c r="G2246" s="4" t="str">
        <f>IFERROR(__xludf.DUMMYFUNCTION("""COMPUTED_VALUE"""),"JavaScript")</f>
        <v>JavaScript</v>
      </c>
      <c r="H2246" s="4" t="str">
        <f>IFERROR(__xludf.DUMMYFUNCTION("""COMPUTED_VALUE"""),"Kotlin")</f>
        <v>Kotlin</v>
      </c>
      <c r="I2246" s="4" t="str">
        <f>IFERROR(__xludf.DUMMYFUNCTION("""COMPUTED_VALUE"""),"PHP")</f>
        <v>PHP</v>
      </c>
      <c r="J2246" s="4" t="str">
        <f>IFERROR(__xludf.DUMMYFUNCTION("""COMPUTED_VALUE"""),"Python")</f>
        <v>Python</v>
      </c>
      <c r="K2246" s="4" t="str">
        <f>IFERROR(__xludf.DUMMYFUNCTION("""COMPUTED_VALUE"""),"Rust")</f>
        <v>Rust</v>
      </c>
      <c r="L2246" s="4" t="str">
        <f>IFERROR(__xludf.DUMMYFUNCTION("""COMPUTED_VALUE"""),"SQL")</f>
        <v>SQL</v>
      </c>
      <c r="M2246" s="4" t="str">
        <f>IFERROR(__xludf.DUMMYFUNCTION("""COMPUTED_VALUE"""),"TypeScript")</f>
        <v>TypeScript</v>
      </c>
    </row>
    <row r="2247">
      <c r="A2247" s="3">
        <v>2246.0</v>
      </c>
      <c r="B2247" s="4" t="str">
        <f>IFERROR(__xludf.DUMMYFUNCTION("SPLIT(IMPORTRANGE!B2247:B12246,"";"",0,1)"),"Java")</f>
        <v>Java</v>
      </c>
      <c r="C2247" s="4" t="str">
        <f>IFERROR(__xludf.DUMMYFUNCTION("""COMPUTED_VALUE"""),"Python")</f>
        <v>Python</v>
      </c>
    </row>
    <row r="2248">
      <c r="A2248" s="3">
        <v>2247.0</v>
      </c>
      <c r="B2248" s="4" t="str">
        <f>IFERROR(__xludf.DUMMYFUNCTION("SPLIT(IMPORTRANGE!B2248:B12247,"";"",0,1)"),"Java")</f>
        <v>Java</v>
      </c>
      <c r="C2248" s="4" t="str">
        <f>IFERROR(__xludf.DUMMYFUNCTION("""COMPUTED_VALUE"""),"Kotlin")</f>
        <v>Kotlin</v>
      </c>
      <c r="D2248" s="4" t="str">
        <f>IFERROR(__xludf.DUMMYFUNCTION("""COMPUTED_VALUE"""),"Python")</f>
        <v>Python</v>
      </c>
    </row>
    <row r="2249">
      <c r="A2249" s="3">
        <v>2248.0</v>
      </c>
      <c r="B2249" s="4" t="str">
        <f>IFERROR(__xludf.DUMMYFUNCTION("SPLIT(IMPORTRANGE!B2249:B12248,"";"",0,1)"),"Bash/Shell/PowerShell")</f>
        <v>Bash/Shell/PowerShell</v>
      </c>
      <c r="C2249" s="4" t="str">
        <f>IFERROR(__xludf.DUMMYFUNCTION("""COMPUTED_VALUE"""),"HTML/CSS")</f>
        <v>HTML/CSS</v>
      </c>
      <c r="D2249" s="4" t="str">
        <f>IFERROR(__xludf.DUMMYFUNCTION("""COMPUTED_VALUE"""),"JavaScript")</f>
        <v>JavaScript</v>
      </c>
      <c r="E2249" s="4" t="str">
        <f>IFERROR(__xludf.DUMMYFUNCTION("""COMPUTED_VALUE"""),"Python")</f>
        <v>Python</v>
      </c>
      <c r="F2249" s="4" t="str">
        <f>IFERROR(__xludf.DUMMYFUNCTION("""COMPUTED_VALUE"""),"Ruby")</f>
        <v>Ruby</v>
      </c>
      <c r="G2249" s="4" t="str">
        <f>IFERROR(__xludf.DUMMYFUNCTION("""COMPUTED_VALUE"""),"SQL")</f>
        <v>SQL</v>
      </c>
    </row>
    <row r="2250">
      <c r="A2250" s="3">
        <v>2249.0</v>
      </c>
      <c r="B2250" s="4" t="str">
        <f>IFERROR(__xludf.DUMMYFUNCTION("SPLIT(IMPORTRANGE!B2250:B12249,"";"",0,1)"),"Bash/Shell/PowerShell")</f>
        <v>Bash/Shell/PowerShell</v>
      </c>
      <c r="C2250" s="4" t="str">
        <f>IFERROR(__xludf.DUMMYFUNCTION("""COMPUTED_VALUE"""),"Go")</f>
        <v>Go</v>
      </c>
      <c r="D2250" s="4" t="str">
        <f>IFERROR(__xludf.DUMMYFUNCTION("""COMPUTED_VALUE"""),"HTML/CSS")</f>
        <v>HTML/CSS</v>
      </c>
      <c r="E2250" s="4" t="str">
        <f>IFERROR(__xludf.DUMMYFUNCTION("""COMPUTED_VALUE"""),"Java")</f>
        <v>Java</v>
      </c>
      <c r="F2250" s="4" t="str">
        <f>IFERROR(__xludf.DUMMYFUNCTION("""COMPUTED_VALUE"""),"JavaScript")</f>
        <v>JavaScript</v>
      </c>
      <c r="G2250" s="4" t="str">
        <f>IFERROR(__xludf.DUMMYFUNCTION("""COMPUTED_VALUE"""),"PHP")</f>
        <v>PHP</v>
      </c>
      <c r="H2250" s="4" t="str">
        <f>IFERROR(__xludf.DUMMYFUNCTION("""COMPUTED_VALUE"""),"Python")</f>
        <v>Python</v>
      </c>
      <c r="I2250" s="4" t="str">
        <f>IFERROR(__xludf.DUMMYFUNCTION("""COMPUTED_VALUE"""),"SQL")</f>
        <v>SQL</v>
      </c>
    </row>
    <row r="2251">
      <c r="A2251" s="3">
        <v>2250.0</v>
      </c>
      <c r="B2251" s="4" t="str">
        <f>IFERROR(__xludf.DUMMYFUNCTION("SPLIT(IMPORTRANGE!B2251:B12250,"";"",0,1)"),"C++")</f>
        <v>C++</v>
      </c>
      <c r="C2251" s="4" t="str">
        <f>IFERROR(__xludf.DUMMYFUNCTION("""COMPUTED_VALUE"""),"Python")</f>
        <v>Python</v>
      </c>
    </row>
    <row r="2252">
      <c r="A2252" s="3">
        <v>2251.0</v>
      </c>
      <c r="B2252" s="4" t="str">
        <f>IFERROR(__xludf.DUMMYFUNCTION("SPLIT(IMPORTRANGE!B2252:B12251,"";"",0,1)"),"Bash/Shell/PowerShell")</f>
        <v>Bash/Shell/PowerShell</v>
      </c>
      <c r="C2252" s="4" t="str">
        <f>IFERROR(__xludf.DUMMYFUNCTION("""COMPUTED_VALUE"""),"HTML/CSS")</f>
        <v>HTML/CSS</v>
      </c>
      <c r="D2252" s="4" t="str">
        <f>IFERROR(__xludf.DUMMYFUNCTION("""COMPUTED_VALUE"""),"Java")</f>
        <v>Java</v>
      </c>
      <c r="E2252" s="4" t="str">
        <f>IFERROR(__xludf.DUMMYFUNCTION("""COMPUTED_VALUE"""),"JavaScript")</f>
        <v>JavaScript</v>
      </c>
      <c r="F2252" s="4" t="str">
        <f>IFERROR(__xludf.DUMMYFUNCTION("""COMPUTED_VALUE"""),"PHP")</f>
        <v>PHP</v>
      </c>
      <c r="G2252" s="4" t="str">
        <f>IFERROR(__xludf.DUMMYFUNCTION("""COMPUTED_VALUE"""),"Python")</f>
        <v>Python</v>
      </c>
      <c r="H2252" s="4" t="str">
        <f>IFERROR(__xludf.DUMMYFUNCTION("""COMPUTED_VALUE"""),"SQL")</f>
        <v>SQL</v>
      </c>
      <c r="I2252" s="4" t="str">
        <f>IFERROR(__xludf.DUMMYFUNCTION("""COMPUTED_VALUE"""),"TypeScript")</f>
        <v>TypeScript</v>
      </c>
    </row>
    <row r="2253">
      <c r="A2253" s="3">
        <v>2252.0</v>
      </c>
      <c r="B2253" s="4" t="str">
        <f>IFERROR(__xludf.DUMMYFUNCTION("SPLIT(IMPORTRANGE!B2253:B12252,"";"",0,1)"),"C")</f>
        <v>C</v>
      </c>
    </row>
    <row r="2254">
      <c r="A2254" s="3">
        <v>2253.0</v>
      </c>
      <c r="B2254" s="4" t="str">
        <f>IFERROR(__xludf.DUMMYFUNCTION("SPLIT(IMPORTRANGE!B2254:B12253,"";"",0,1)"),"C#")</f>
        <v>C#</v>
      </c>
      <c r="C2254" s="4" t="str">
        <f>IFERROR(__xludf.DUMMYFUNCTION("""COMPUTED_VALUE"""),"F#")</f>
        <v>F#</v>
      </c>
      <c r="D2254" s="4" t="str">
        <f>IFERROR(__xludf.DUMMYFUNCTION("""COMPUTED_VALUE"""),"Java")</f>
        <v>Java</v>
      </c>
    </row>
    <row r="2255">
      <c r="A2255" s="3">
        <v>2254.0</v>
      </c>
      <c r="B2255" s="4" t="str">
        <f>IFERROR(__xludf.DUMMYFUNCTION("SPLIT(IMPORTRANGE!B2255:B12254,"";"",0,1)"),"Objective-C")</f>
        <v>Objective-C</v>
      </c>
      <c r="C2255" s="4" t="str">
        <f>IFERROR(__xludf.DUMMYFUNCTION("""COMPUTED_VALUE"""),"Swift")</f>
        <v>Swift</v>
      </c>
    </row>
    <row r="2256">
      <c r="A2256" s="3">
        <v>2255.0</v>
      </c>
      <c r="B2256" s="4" t="str">
        <f>IFERROR(__xludf.DUMMYFUNCTION("SPLIT(IMPORTRANGE!B2256:B12255,"";"",0,1)"),"Objective-C")</f>
        <v>Objective-C</v>
      </c>
      <c r="C2256" s="4" t="str">
        <f>IFERROR(__xludf.DUMMYFUNCTION("""COMPUTED_VALUE"""),"Swift")</f>
        <v>Swift</v>
      </c>
    </row>
    <row r="2257">
      <c r="A2257" s="3">
        <v>2256.0</v>
      </c>
      <c r="B2257" s="4" t="str">
        <f>IFERROR(__xludf.DUMMYFUNCTION("SPLIT(IMPORTRANGE!B2257:B12256,"";"",0,1)"),"C#")</f>
        <v>C#</v>
      </c>
      <c r="C2257" s="4" t="str">
        <f>IFERROR(__xludf.DUMMYFUNCTION("""COMPUTED_VALUE"""),"HTML/CSS")</f>
        <v>HTML/CSS</v>
      </c>
      <c r="D2257" s="4" t="str">
        <f>IFERROR(__xludf.DUMMYFUNCTION("""COMPUTED_VALUE"""),"Java")</f>
        <v>Java</v>
      </c>
      <c r="E2257" s="4" t="str">
        <f>IFERROR(__xludf.DUMMYFUNCTION("""COMPUTED_VALUE"""),"JavaScript")</f>
        <v>JavaScript</v>
      </c>
      <c r="F2257" s="4" t="str">
        <f>IFERROR(__xludf.DUMMYFUNCTION("""COMPUTED_VALUE"""),"Python")</f>
        <v>Python</v>
      </c>
      <c r="G2257" s="4" t="str">
        <f>IFERROR(__xludf.DUMMYFUNCTION("""COMPUTED_VALUE"""),"SQL")</f>
        <v>SQL</v>
      </c>
      <c r="H2257" s="4" t="str">
        <f>IFERROR(__xludf.DUMMYFUNCTION("""COMPUTED_VALUE"""),"TypeScript")</f>
        <v>TypeScript</v>
      </c>
    </row>
    <row r="2258">
      <c r="A2258" s="3">
        <v>2257.0</v>
      </c>
      <c r="B2258" s="4" t="str">
        <f>IFERROR(__xludf.DUMMYFUNCTION("SPLIT(IMPORTRANGE!B2258:B12257,"";"",0,1)"),"Java")</f>
        <v>Java</v>
      </c>
      <c r="C2258" s="4" t="str">
        <f>IFERROR(__xludf.DUMMYFUNCTION("""COMPUTED_VALUE"""),"JavaScript")</f>
        <v>JavaScript</v>
      </c>
      <c r="D2258" s="4" t="str">
        <f>IFERROR(__xludf.DUMMYFUNCTION("""COMPUTED_VALUE"""),"Kotlin")</f>
        <v>Kotlin</v>
      </c>
      <c r="E2258" s="4" t="str">
        <f>IFERROR(__xludf.DUMMYFUNCTION("""COMPUTED_VALUE"""),"Python")</f>
        <v>Python</v>
      </c>
      <c r="F2258" s="4" t="str">
        <f>IFERROR(__xludf.DUMMYFUNCTION("""COMPUTED_VALUE"""),"R")</f>
        <v>R</v>
      </c>
      <c r="G2258" s="4" t="str">
        <f>IFERROR(__xludf.DUMMYFUNCTION("""COMPUTED_VALUE"""),"Scala")</f>
        <v>Scala</v>
      </c>
      <c r="H2258" s="4" t="str">
        <f>IFERROR(__xludf.DUMMYFUNCTION("""COMPUTED_VALUE"""),"TypeScript")</f>
        <v>TypeScript</v>
      </c>
    </row>
    <row r="2259">
      <c r="A2259" s="3">
        <v>2258.0</v>
      </c>
      <c r="B2259" s="4" t="str">
        <f>IFERROR(__xludf.DUMMYFUNCTION("SPLIT(IMPORTRANGE!B2259:B12258,"";"",0,1)"),"Bash/Shell/PowerShell")</f>
        <v>Bash/Shell/PowerShell</v>
      </c>
      <c r="C2259" s="4" t="str">
        <f>IFERROR(__xludf.DUMMYFUNCTION("""COMPUTED_VALUE"""),"HTML/CSS")</f>
        <v>HTML/CSS</v>
      </c>
      <c r="D2259" s="4" t="str">
        <f>IFERROR(__xludf.DUMMYFUNCTION("""COMPUTED_VALUE"""),"JavaScript")</f>
        <v>JavaScript</v>
      </c>
      <c r="E2259" s="4" t="str">
        <f>IFERROR(__xludf.DUMMYFUNCTION("""COMPUTED_VALUE"""),"Python")</f>
        <v>Python</v>
      </c>
      <c r="F2259" s="4" t="str">
        <f>IFERROR(__xludf.DUMMYFUNCTION("""COMPUTED_VALUE"""),"VBA")</f>
        <v>VBA</v>
      </c>
    </row>
    <row r="2260">
      <c r="A2260" s="3">
        <v>2259.0</v>
      </c>
      <c r="B2260" s="4" t="str">
        <f>IFERROR(__xludf.DUMMYFUNCTION("SPLIT(IMPORTRANGE!B2260:B12259,"";"",0,1)"),"HTML/CSS")</f>
        <v>HTML/CSS</v>
      </c>
      <c r="C2260" s="4" t="str">
        <f>IFERROR(__xludf.DUMMYFUNCTION("""COMPUTED_VALUE"""),"JavaScript")</f>
        <v>JavaScript</v>
      </c>
    </row>
    <row r="2261">
      <c r="A2261" s="3">
        <v>2260.0</v>
      </c>
      <c r="B2261" s="4" t="str">
        <f>IFERROR(__xludf.DUMMYFUNCTION("SPLIT(IMPORTRANGE!B2261:B12260,"";"",0,1)"),"Bash/Shell/PowerShell")</f>
        <v>Bash/Shell/PowerShell</v>
      </c>
      <c r="C2261" s="4" t="str">
        <f>IFERROR(__xludf.DUMMYFUNCTION("""COMPUTED_VALUE"""),"Java")</f>
        <v>Java</v>
      </c>
      <c r="D2261" s="4" t="str">
        <f>IFERROR(__xludf.DUMMYFUNCTION("""COMPUTED_VALUE"""),"JavaScript")</f>
        <v>JavaScript</v>
      </c>
      <c r="E2261" s="4" t="str">
        <f>IFERROR(__xludf.DUMMYFUNCTION("""COMPUTED_VALUE"""),"Python")</f>
        <v>Python</v>
      </c>
      <c r="F2261" s="4" t="str">
        <f>IFERROR(__xludf.DUMMYFUNCTION("""COMPUTED_VALUE"""),"SQL")</f>
        <v>SQL</v>
      </c>
    </row>
    <row r="2262">
      <c r="A2262" s="3">
        <v>2261.0</v>
      </c>
      <c r="B2262" s="4" t="str">
        <f>IFERROR(__xludf.DUMMYFUNCTION("SPLIT(IMPORTRANGE!B2262:B12261,"";"",0,1)"),"Bash/Shell/PowerShell")</f>
        <v>Bash/Shell/PowerShell</v>
      </c>
      <c r="C2262" s="4" t="str">
        <f>IFERROR(__xludf.DUMMYFUNCTION("""COMPUTED_VALUE"""),"C++")</f>
        <v>C++</v>
      </c>
      <c r="D2262" s="4" t="str">
        <f>IFERROR(__xludf.DUMMYFUNCTION("""COMPUTED_VALUE"""),"Go")</f>
        <v>Go</v>
      </c>
      <c r="E2262" s="4" t="str">
        <f>IFERROR(__xludf.DUMMYFUNCTION("""COMPUTED_VALUE"""),"HTML/CSS")</f>
        <v>HTML/CSS</v>
      </c>
      <c r="F2262" s="4" t="str">
        <f>IFERROR(__xludf.DUMMYFUNCTION("""COMPUTED_VALUE"""),"Python")</f>
        <v>Python</v>
      </c>
      <c r="G2262" s="4" t="str">
        <f>IFERROR(__xludf.DUMMYFUNCTION("""COMPUTED_VALUE"""),"R")</f>
        <v>R</v>
      </c>
      <c r="H2262" s="4" t="str">
        <f>IFERROR(__xludf.DUMMYFUNCTION("""COMPUTED_VALUE"""),"Scala")</f>
        <v>Scala</v>
      </c>
      <c r="I2262" s="4" t="str">
        <f>IFERROR(__xludf.DUMMYFUNCTION("""COMPUTED_VALUE"""),"SQL")</f>
        <v>SQL</v>
      </c>
    </row>
    <row r="2263">
      <c r="A2263" s="3">
        <v>2262.0</v>
      </c>
      <c r="B2263" s="4" t="str">
        <f>IFERROR(__xludf.DUMMYFUNCTION("SPLIT(IMPORTRANGE!B2263:B12262,"";"",0,1)"),"C#")</f>
        <v>C#</v>
      </c>
      <c r="C2263" s="4" t="str">
        <f>IFERROR(__xludf.DUMMYFUNCTION("""COMPUTED_VALUE"""),"HTML/CSS")</f>
        <v>HTML/CSS</v>
      </c>
      <c r="D2263" s="4" t="str">
        <f>IFERROR(__xludf.DUMMYFUNCTION("""COMPUTED_VALUE"""),"Java")</f>
        <v>Java</v>
      </c>
      <c r="E2263" s="4" t="str">
        <f>IFERROR(__xludf.DUMMYFUNCTION("""COMPUTED_VALUE"""),"Python")</f>
        <v>Python</v>
      </c>
      <c r="F2263" s="4" t="str">
        <f>IFERROR(__xludf.DUMMYFUNCTION("""COMPUTED_VALUE"""),"SQL")</f>
        <v>SQL</v>
      </c>
    </row>
    <row r="2264">
      <c r="A2264" s="3">
        <v>2263.0</v>
      </c>
      <c r="B2264" s="4" t="str">
        <f>IFERROR(__xludf.DUMMYFUNCTION("SPLIT(IMPORTRANGE!B2264:B12263,"";"",0,1)"),"C")</f>
        <v>C</v>
      </c>
      <c r="C2264" s="4" t="str">
        <f>IFERROR(__xludf.DUMMYFUNCTION("""COMPUTED_VALUE"""),"C#")</f>
        <v>C#</v>
      </c>
      <c r="D2264" s="4" t="str">
        <f>IFERROR(__xludf.DUMMYFUNCTION("""COMPUTED_VALUE"""),"HTML/CSS")</f>
        <v>HTML/CSS</v>
      </c>
      <c r="E2264" s="4" t="str">
        <f>IFERROR(__xludf.DUMMYFUNCTION("""COMPUTED_VALUE"""),"JavaScript")</f>
        <v>JavaScript</v>
      </c>
      <c r="F2264" s="4" t="str">
        <f>IFERROR(__xludf.DUMMYFUNCTION("""COMPUTED_VALUE"""),"Python")</f>
        <v>Python</v>
      </c>
    </row>
    <row r="2265">
      <c r="A2265" s="3">
        <v>2264.0</v>
      </c>
      <c r="B2265" s="4" t="str">
        <f>IFERROR(__xludf.DUMMYFUNCTION("SPLIT(IMPORTRANGE!B2265:B12264,"";"",0,1)"),"C#")</f>
        <v>C#</v>
      </c>
      <c r="C2265" s="4" t="str">
        <f>IFERROR(__xludf.DUMMYFUNCTION("""COMPUTED_VALUE"""),"Python")</f>
        <v>Python</v>
      </c>
    </row>
    <row r="2266">
      <c r="A2266" s="3">
        <v>2265.0</v>
      </c>
      <c r="B2266" s="4" t="str">
        <f>IFERROR(__xludf.DUMMYFUNCTION("SPLIT(IMPORTRANGE!B2266:B12265,"";"",0,1)"),"C#")</f>
        <v>C#</v>
      </c>
      <c r="C2266" s="4" t="str">
        <f>IFERROR(__xludf.DUMMYFUNCTION("""COMPUTED_VALUE"""),"SQL")</f>
        <v>SQL</v>
      </c>
    </row>
    <row r="2267">
      <c r="A2267" s="3">
        <v>2266.0</v>
      </c>
      <c r="B2267" s="4" t="str">
        <f>IFERROR(__xludf.DUMMYFUNCTION("SPLIT(IMPORTRANGE!B2267:B12266,"";"",0,1)"),"Bash/Shell/PowerShell")</f>
        <v>Bash/Shell/PowerShell</v>
      </c>
      <c r="C2267" s="4" t="str">
        <f>IFERROR(__xludf.DUMMYFUNCTION("""COMPUTED_VALUE"""),"C++")</f>
        <v>C++</v>
      </c>
      <c r="D2267" s="4" t="str">
        <f>IFERROR(__xludf.DUMMYFUNCTION("""COMPUTED_VALUE"""),"Elixir")</f>
        <v>Elixir</v>
      </c>
      <c r="E2267" s="4" t="str">
        <f>IFERROR(__xludf.DUMMYFUNCTION("""COMPUTED_VALUE"""),"HTML/CSS")</f>
        <v>HTML/CSS</v>
      </c>
      <c r="F2267" s="4" t="str">
        <f>IFERROR(__xludf.DUMMYFUNCTION("""COMPUTED_VALUE"""),"Java")</f>
        <v>Java</v>
      </c>
      <c r="G2267" s="4" t="str">
        <f>IFERROR(__xludf.DUMMYFUNCTION("""COMPUTED_VALUE"""),"JavaScript")</f>
        <v>JavaScript</v>
      </c>
      <c r="H2267" s="4" t="str">
        <f>IFERROR(__xludf.DUMMYFUNCTION("""COMPUTED_VALUE"""),"Python")</f>
        <v>Python</v>
      </c>
      <c r="I2267" s="4" t="str">
        <f>IFERROR(__xludf.DUMMYFUNCTION("""COMPUTED_VALUE"""),"Scala")</f>
        <v>Scala</v>
      </c>
      <c r="J2267" s="4" t="str">
        <f>IFERROR(__xludf.DUMMYFUNCTION("""COMPUTED_VALUE"""),"SQL")</f>
        <v>SQL</v>
      </c>
      <c r="K2267" s="4" t="str">
        <f>IFERROR(__xludf.DUMMYFUNCTION("""COMPUTED_VALUE"""),"TypeScript")</f>
        <v>TypeScript</v>
      </c>
    </row>
    <row r="2268">
      <c r="A2268" s="3">
        <v>2267.0</v>
      </c>
      <c r="B2268" s="4" t="str">
        <f>IFERROR(__xludf.DUMMYFUNCTION("SPLIT(IMPORTRANGE!B2268:B12267,"";"",0,1)"),"HTML/CSS")</f>
        <v>HTML/CSS</v>
      </c>
      <c r="C2268" s="4" t="str">
        <f>IFERROR(__xludf.DUMMYFUNCTION("""COMPUTED_VALUE"""),"Java")</f>
        <v>Java</v>
      </c>
      <c r="D2268" s="4" t="str">
        <f>IFERROR(__xludf.DUMMYFUNCTION("""COMPUTED_VALUE"""),"JavaScript")</f>
        <v>JavaScript</v>
      </c>
      <c r="E2268" s="4" t="str">
        <f>IFERROR(__xludf.DUMMYFUNCTION("""COMPUTED_VALUE"""),"PHP")</f>
        <v>PHP</v>
      </c>
      <c r="F2268" s="4" t="str">
        <f>IFERROR(__xludf.DUMMYFUNCTION("""COMPUTED_VALUE"""),"R")</f>
        <v>R</v>
      </c>
      <c r="G2268" s="4" t="str">
        <f>IFERROR(__xludf.DUMMYFUNCTION("""COMPUTED_VALUE"""),"SQL")</f>
        <v>SQL</v>
      </c>
    </row>
    <row r="2269">
      <c r="A2269" s="3">
        <v>2268.0</v>
      </c>
      <c r="B2269" s="4" t="str">
        <f>IFERROR(__xludf.DUMMYFUNCTION("SPLIT(IMPORTRANGE!B2269:B12268,"";"",0,1)"),"HTML/CSS")</f>
        <v>HTML/CSS</v>
      </c>
      <c r="C2269" s="4" t="str">
        <f>IFERROR(__xludf.DUMMYFUNCTION("""COMPUTED_VALUE"""),"Java")</f>
        <v>Java</v>
      </c>
      <c r="D2269" s="4" t="str">
        <f>IFERROR(__xludf.DUMMYFUNCTION("""COMPUTED_VALUE"""),"JavaScript")</f>
        <v>JavaScript</v>
      </c>
      <c r="E2269" s="4" t="str">
        <f>IFERROR(__xludf.DUMMYFUNCTION("""COMPUTED_VALUE"""),"PHP")</f>
        <v>PHP</v>
      </c>
      <c r="F2269" s="4" t="str">
        <f>IFERROR(__xludf.DUMMYFUNCTION("""COMPUTED_VALUE"""),"SQL")</f>
        <v>SQL</v>
      </c>
      <c r="G2269" s="4" t="str">
        <f>IFERROR(__xludf.DUMMYFUNCTION("""COMPUTED_VALUE"""),"TypeScript")</f>
        <v>TypeScript</v>
      </c>
    </row>
    <row r="2270">
      <c r="A2270" s="3">
        <v>2269.0</v>
      </c>
      <c r="B2270" s="4" t="str">
        <f>IFERROR(__xludf.DUMMYFUNCTION("SPLIT(IMPORTRANGE!B2270:B12269,"";"",0,1)"),"C")</f>
        <v>C</v>
      </c>
      <c r="C2270" s="4" t="str">
        <f>IFERROR(__xludf.DUMMYFUNCTION("""COMPUTED_VALUE"""),"Java")</f>
        <v>Java</v>
      </c>
      <c r="D2270" s="4" t="str">
        <f>IFERROR(__xludf.DUMMYFUNCTION("""COMPUTED_VALUE"""),"Python")</f>
        <v>Python</v>
      </c>
    </row>
    <row r="2271">
      <c r="A2271" s="3">
        <v>2270.0</v>
      </c>
      <c r="B2271" s="4" t="str">
        <f>IFERROR(__xludf.DUMMYFUNCTION("SPLIT(IMPORTRANGE!B2271:B12270,"";"",0,1)"),"HTML/CSS")</f>
        <v>HTML/CSS</v>
      </c>
      <c r="C2271" s="4" t="str">
        <f>IFERROR(__xludf.DUMMYFUNCTION("""COMPUTED_VALUE"""),"Java")</f>
        <v>Java</v>
      </c>
      <c r="D2271" s="4" t="str">
        <f>IFERROR(__xludf.DUMMYFUNCTION("""COMPUTED_VALUE"""),"JavaScript")</f>
        <v>JavaScript</v>
      </c>
    </row>
    <row r="2272">
      <c r="A2272" s="3">
        <v>2271.0</v>
      </c>
      <c r="B2272" s="4" t="str">
        <f>IFERROR(__xludf.DUMMYFUNCTION("SPLIT(IMPORTRANGE!B2272:B12271,"";"",0,1)"),"Go")</f>
        <v>Go</v>
      </c>
      <c r="C2272" s="4" t="str">
        <f>IFERROR(__xludf.DUMMYFUNCTION("""COMPUTED_VALUE"""),"HTML/CSS")</f>
        <v>HTML/CSS</v>
      </c>
      <c r="D2272" s="4" t="str">
        <f>IFERROR(__xludf.DUMMYFUNCTION("""COMPUTED_VALUE"""),"Java")</f>
        <v>Java</v>
      </c>
      <c r="E2272" s="4" t="str">
        <f>IFERROR(__xludf.DUMMYFUNCTION("""COMPUTED_VALUE"""),"JavaScript")</f>
        <v>JavaScript</v>
      </c>
      <c r="F2272" s="4" t="str">
        <f>IFERROR(__xludf.DUMMYFUNCTION("""COMPUTED_VALUE"""),"Python")</f>
        <v>Python</v>
      </c>
      <c r="G2272" s="4" t="str">
        <f>IFERROR(__xludf.DUMMYFUNCTION("""COMPUTED_VALUE"""),"Ruby")</f>
        <v>Ruby</v>
      </c>
      <c r="H2272" s="4" t="str">
        <f>IFERROR(__xludf.DUMMYFUNCTION("""COMPUTED_VALUE"""),"SQL")</f>
        <v>SQL</v>
      </c>
    </row>
    <row r="2273">
      <c r="A2273" s="3">
        <v>2272.0</v>
      </c>
      <c r="B2273" s="4" t="str">
        <f>IFERROR(__xludf.DUMMYFUNCTION("SPLIT(IMPORTRANGE!B2273:B12272,"";"",0,1)"),"Bash/Shell/PowerShell")</f>
        <v>Bash/Shell/PowerShell</v>
      </c>
      <c r="C2273" s="4" t="str">
        <f>IFERROR(__xludf.DUMMYFUNCTION("""COMPUTED_VALUE"""),"C")</f>
        <v>C</v>
      </c>
      <c r="D2273" s="4" t="str">
        <f>IFERROR(__xludf.DUMMYFUNCTION("""COMPUTED_VALUE"""),"C++")</f>
        <v>C++</v>
      </c>
      <c r="E2273" s="4" t="str">
        <f>IFERROR(__xludf.DUMMYFUNCTION("""COMPUTED_VALUE"""),"HTML/CSS")</f>
        <v>HTML/CSS</v>
      </c>
      <c r="F2273" s="4" t="str">
        <f>IFERROR(__xludf.DUMMYFUNCTION("""COMPUTED_VALUE"""),"JavaScript")</f>
        <v>JavaScript</v>
      </c>
      <c r="G2273" s="4" t="str">
        <f>IFERROR(__xludf.DUMMYFUNCTION("""COMPUTED_VALUE"""),"Python")</f>
        <v>Python</v>
      </c>
    </row>
    <row r="2274">
      <c r="A2274" s="3">
        <v>2273.0</v>
      </c>
      <c r="B2274" s="4" t="str">
        <f>IFERROR(__xludf.DUMMYFUNCTION("SPLIT(IMPORTRANGE!B2274:B12273,"";"",0,1)"),"Bash/Shell/PowerShell")</f>
        <v>Bash/Shell/PowerShell</v>
      </c>
      <c r="C2274" s="4" t="str">
        <f>IFERROR(__xludf.DUMMYFUNCTION("""COMPUTED_VALUE"""),"C++")</f>
        <v>C++</v>
      </c>
      <c r="D2274" s="4" t="str">
        <f>IFERROR(__xludf.DUMMYFUNCTION("""COMPUTED_VALUE"""),"HTML/CSS")</f>
        <v>HTML/CSS</v>
      </c>
      <c r="E2274" s="4" t="str">
        <f>IFERROR(__xludf.DUMMYFUNCTION("""COMPUTED_VALUE"""),"JavaScript")</f>
        <v>JavaScript</v>
      </c>
      <c r="F2274" s="4" t="str">
        <f>IFERROR(__xludf.DUMMYFUNCTION("""COMPUTED_VALUE"""),"SQL")</f>
        <v>SQL</v>
      </c>
      <c r="G2274" s="4" t="str">
        <f>IFERROR(__xludf.DUMMYFUNCTION("""COMPUTED_VALUE"""),"Other(s):")</f>
        <v>Other(s):</v>
      </c>
    </row>
    <row r="2275">
      <c r="A2275" s="3">
        <v>2274.0</v>
      </c>
      <c r="B2275" s="4" t="str">
        <f>IFERROR(__xludf.DUMMYFUNCTION("SPLIT(IMPORTRANGE!B2275:B12274,"";"",0,1)"),"Bash/Shell/PowerShell")</f>
        <v>Bash/Shell/PowerShell</v>
      </c>
      <c r="C2275" s="4" t="str">
        <f>IFERROR(__xludf.DUMMYFUNCTION("""COMPUTED_VALUE"""),"HTML/CSS")</f>
        <v>HTML/CSS</v>
      </c>
      <c r="D2275" s="4" t="str">
        <f>IFERROR(__xludf.DUMMYFUNCTION("""COMPUTED_VALUE"""),"JavaScript")</f>
        <v>JavaScript</v>
      </c>
      <c r="E2275" s="4" t="str">
        <f>IFERROR(__xludf.DUMMYFUNCTION("""COMPUTED_VALUE"""),"PHP")</f>
        <v>PHP</v>
      </c>
      <c r="F2275" s="4" t="str">
        <f>IFERROR(__xludf.DUMMYFUNCTION("""COMPUTED_VALUE"""),"TypeScript")</f>
        <v>TypeScript</v>
      </c>
    </row>
    <row r="2276">
      <c r="A2276" s="3">
        <v>2275.0</v>
      </c>
      <c r="B2276" s="4" t="str">
        <f>IFERROR(__xludf.DUMMYFUNCTION("SPLIT(IMPORTRANGE!B2276:B12275,"";"",0,1)"),"C#")</f>
        <v>C#</v>
      </c>
      <c r="C2276" s="4" t="str">
        <f>IFERROR(__xludf.DUMMYFUNCTION("""COMPUTED_VALUE"""),"Java")</f>
        <v>Java</v>
      </c>
      <c r="D2276" s="4" t="str">
        <f>IFERROR(__xludf.DUMMYFUNCTION("""COMPUTED_VALUE"""),"Kotlin")</f>
        <v>Kotlin</v>
      </c>
      <c r="E2276" s="4" t="str">
        <f>IFERROR(__xludf.DUMMYFUNCTION("""COMPUTED_VALUE"""),"Python")</f>
        <v>Python</v>
      </c>
    </row>
    <row r="2277">
      <c r="A2277" s="3">
        <v>2276.0</v>
      </c>
      <c r="B2277" s="4" t="str">
        <f>IFERROR(__xludf.DUMMYFUNCTION("SPLIT(IMPORTRANGE!B2277:B12276,"";"",0,1)"),"C++")</f>
        <v>C++</v>
      </c>
      <c r="C2277" s="4" t="str">
        <f>IFERROR(__xludf.DUMMYFUNCTION("""COMPUTED_VALUE"""),"Go")</f>
        <v>Go</v>
      </c>
      <c r="D2277" s="4" t="str">
        <f>IFERROR(__xludf.DUMMYFUNCTION("""COMPUTED_VALUE"""),"Python")</f>
        <v>Python</v>
      </c>
    </row>
    <row r="2278">
      <c r="A2278" s="3">
        <v>2277.0</v>
      </c>
      <c r="B2278" s="4" t="str">
        <f>IFERROR(__xludf.DUMMYFUNCTION("SPLIT(IMPORTRANGE!B2278:B12277,"";"",0,1)"),"HTML/CSS")</f>
        <v>HTML/CSS</v>
      </c>
      <c r="C2278" s="4" t="str">
        <f>IFERROR(__xludf.DUMMYFUNCTION("""COMPUTED_VALUE"""),"JavaScript")</f>
        <v>JavaScript</v>
      </c>
      <c r="D2278" s="4" t="str">
        <f>IFERROR(__xludf.DUMMYFUNCTION("""COMPUTED_VALUE"""),"PHP")</f>
        <v>PHP</v>
      </c>
      <c r="E2278" s="4" t="str">
        <f>IFERROR(__xludf.DUMMYFUNCTION("""COMPUTED_VALUE"""),"Python")</f>
        <v>Python</v>
      </c>
      <c r="F2278" s="4" t="str">
        <f>IFERROR(__xludf.DUMMYFUNCTION("""COMPUTED_VALUE"""),"SQL")</f>
        <v>SQL</v>
      </c>
    </row>
    <row r="2279">
      <c r="A2279" s="3">
        <v>2278.0</v>
      </c>
      <c r="B2279" s="4" t="str">
        <f>IFERROR(__xludf.DUMMYFUNCTION("SPLIT(IMPORTRANGE!B2279:B12278,"";"",0,1)"),"Bash/Shell/PowerShell")</f>
        <v>Bash/Shell/PowerShell</v>
      </c>
      <c r="C2279" s="4" t="str">
        <f>IFERROR(__xludf.DUMMYFUNCTION("""COMPUTED_VALUE"""),"C")</f>
        <v>C</v>
      </c>
      <c r="D2279" s="4" t="str">
        <f>IFERROR(__xludf.DUMMYFUNCTION("""COMPUTED_VALUE"""),"HTML/CSS")</f>
        <v>HTML/CSS</v>
      </c>
      <c r="E2279" s="4" t="str">
        <f>IFERROR(__xludf.DUMMYFUNCTION("""COMPUTED_VALUE"""),"Java")</f>
        <v>Java</v>
      </c>
      <c r="F2279" s="4" t="str">
        <f>IFERROR(__xludf.DUMMYFUNCTION("""COMPUTED_VALUE"""),"JavaScript")</f>
        <v>JavaScript</v>
      </c>
      <c r="G2279" s="4" t="str">
        <f>IFERROR(__xludf.DUMMYFUNCTION("""COMPUTED_VALUE"""),"Python")</f>
        <v>Python</v>
      </c>
      <c r="H2279" s="4" t="str">
        <f>IFERROR(__xludf.DUMMYFUNCTION("""COMPUTED_VALUE"""),"SQL")</f>
        <v>SQL</v>
      </c>
    </row>
    <row r="2280">
      <c r="A2280" s="3">
        <v>2279.0</v>
      </c>
      <c r="B2280" s="4" t="str">
        <f>IFERROR(__xludf.DUMMYFUNCTION("SPLIT(IMPORTRANGE!B2280:B12279,"";"",0,1)"),"JavaScript")</f>
        <v>JavaScript</v>
      </c>
      <c r="C2280" s="4" t="str">
        <f>IFERROR(__xludf.DUMMYFUNCTION("""COMPUTED_VALUE"""),"PHP")</f>
        <v>PHP</v>
      </c>
    </row>
    <row r="2281">
      <c r="A2281" s="3">
        <v>2280.0</v>
      </c>
      <c r="B2281" s="4" t="str">
        <f>IFERROR(__xludf.DUMMYFUNCTION("SPLIT(IMPORTRANGE!B2281:B12280,"";"",0,1)"),"C++")</f>
        <v>C++</v>
      </c>
      <c r="C2281" s="4" t="str">
        <f>IFERROR(__xludf.DUMMYFUNCTION("""COMPUTED_VALUE"""),"Java")</f>
        <v>Java</v>
      </c>
      <c r="D2281" s="4" t="str">
        <f>IFERROR(__xludf.DUMMYFUNCTION("""COMPUTED_VALUE"""),"Scala")</f>
        <v>Scala</v>
      </c>
      <c r="E2281" s="4" t="str">
        <f>IFERROR(__xludf.DUMMYFUNCTION("""COMPUTED_VALUE"""),"SQL")</f>
        <v>SQL</v>
      </c>
    </row>
    <row r="2282">
      <c r="A2282" s="3">
        <v>2281.0</v>
      </c>
      <c r="B2282" s="4" t="str">
        <f>IFERROR(__xludf.DUMMYFUNCTION("SPLIT(IMPORTRANGE!B2282:B12281,"";"",0,1)"),"Java")</f>
        <v>Java</v>
      </c>
      <c r="C2282" s="4" t="str">
        <f>IFERROR(__xludf.DUMMYFUNCTION("""COMPUTED_VALUE"""),"Scala")</f>
        <v>Scala</v>
      </c>
      <c r="D2282" s="4" t="str">
        <f>IFERROR(__xludf.DUMMYFUNCTION("""COMPUTED_VALUE"""),"SQL")</f>
        <v>SQL</v>
      </c>
    </row>
    <row r="2283">
      <c r="A2283" s="3">
        <v>2282.0</v>
      </c>
      <c r="B2283" s="4" t="str">
        <f>IFERROR(__xludf.DUMMYFUNCTION("SPLIT(IMPORTRANGE!B2283:B12282,"";"",0,1)"),"Bash/Shell/PowerShell")</f>
        <v>Bash/Shell/PowerShell</v>
      </c>
      <c r="C2283" s="4" t="str">
        <f>IFERROR(__xludf.DUMMYFUNCTION("""COMPUTED_VALUE"""),"HTML/CSS")</f>
        <v>HTML/CSS</v>
      </c>
      <c r="D2283" s="4" t="str">
        <f>IFERROR(__xludf.DUMMYFUNCTION("""COMPUTED_VALUE"""),"Java")</f>
        <v>Java</v>
      </c>
      <c r="E2283" s="4" t="str">
        <f>IFERROR(__xludf.DUMMYFUNCTION("""COMPUTED_VALUE"""),"JavaScript")</f>
        <v>JavaScript</v>
      </c>
      <c r="F2283" s="4" t="str">
        <f>IFERROR(__xludf.DUMMYFUNCTION("""COMPUTED_VALUE"""),"Kotlin")</f>
        <v>Kotlin</v>
      </c>
      <c r="G2283" s="4" t="str">
        <f>IFERROR(__xludf.DUMMYFUNCTION("""COMPUTED_VALUE"""),"PHP")</f>
        <v>PHP</v>
      </c>
      <c r="H2283" s="4" t="str">
        <f>IFERROR(__xludf.DUMMYFUNCTION("""COMPUTED_VALUE"""),"Python")</f>
        <v>Python</v>
      </c>
      <c r="I2283" s="4" t="str">
        <f>IFERROR(__xludf.DUMMYFUNCTION("""COMPUTED_VALUE"""),"Ruby")</f>
        <v>Ruby</v>
      </c>
      <c r="J2283" s="4" t="str">
        <f>IFERROR(__xludf.DUMMYFUNCTION("""COMPUTED_VALUE"""),"SQL")</f>
        <v>SQL</v>
      </c>
      <c r="K2283" s="4" t="str">
        <f>IFERROR(__xludf.DUMMYFUNCTION("""COMPUTED_VALUE"""),"Swift")</f>
        <v>Swift</v>
      </c>
      <c r="L2283" s="4" t="str">
        <f>IFERROR(__xludf.DUMMYFUNCTION("""COMPUTED_VALUE"""),"TypeScript")</f>
        <v>TypeScript</v>
      </c>
    </row>
    <row r="2284">
      <c r="A2284" s="3">
        <v>2283.0</v>
      </c>
      <c r="B2284" s="4" t="str">
        <f>IFERROR(__xludf.DUMMYFUNCTION("SPLIT(IMPORTRANGE!B2284:B12283,"";"",0,1)"),"Bash/Shell/PowerShell")</f>
        <v>Bash/Shell/PowerShell</v>
      </c>
      <c r="C2284" s="4" t="str">
        <f>IFERROR(__xludf.DUMMYFUNCTION("""COMPUTED_VALUE"""),"C")</f>
        <v>C</v>
      </c>
      <c r="D2284" s="4" t="str">
        <f>IFERROR(__xludf.DUMMYFUNCTION("""COMPUTED_VALUE"""),"C++")</f>
        <v>C++</v>
      </c>
      <c r="E2284" s="4" t="str">
        <f>IFERROR(__xludf.DUMMYFUNCTION("""COMPUTED_VALUE"""),"JavaScript")</f>
        <v>JavaScript</v>
      </c>
      <c r="F2284" s="4" t="str">
        <f>IFERROR(__xludf.DUMMYFUNCTION("""COMPUTED_VALUE"""),"Python")</f>
        <v>Python</v>
      </c>
    </row>
    <row r="2285">
      <c r="A2285" s="3">
        <v>2284.0</v>
      </c>
      <c r="B2285" s="4" t="str">
        <f>IFERROR(__xludf.DUMMYFUNCTION("SPLIT(IMPORTRANGE!B2285:B12284,"";"",0,1)"),"C")</f>
        <v>C</v>
      </c>
      <c r="C2285" s="4" t="str">
        <f>IFERROR(__xludf.DUMMYFUNCTION("""COMPUTED_VALUE"""),"C++")</f>
        <v>C++</v>
      </c>
      <c r="D2285" s="4" t="str">
        <f>IFERROR(__xludf.DUMMYFUNCTION("""COMPUTED_VALUE"""),"HTML/CSS")</f>
        <v>HTML/CSS</v>
      </c>
      <c r="E2285" s="4" t="str">
        <f>IFERROR(__xludf.DUMMYFUNCTION("""COMPUTED_VALUE"""),"Java")</f>
        <v>Java</v>
      </c>
      <c r="F2285" s="4" t="str">
        <f>IFERROR(__xludf.DUMMYFUNCTION("""COMPUTED_VALUE"""),"JavaScript")</f>
        <v>JavaScript</v>
      </c>
      <c r="G2285" s="4" t="str">
        <f>IFERROR(__xludf.DUMMYFUNCTION("""COMPUTED_VALUE"""),"PHP")</f>
        <v>PHP</v>
      </c>
      <c r="H2285" s="4" t="str">
        <f>IFERROR(__xludf.DUMMYFUNCTION("""COMPUTED_VALUE"""),"Python")</f>
        <v>Python</v>
      </c>
      <c r="I2285" s="4" t="str">
        <f>IFERROR(__xludf.DUMMYFUNCTION("""COMPUTED_VALUE"""),"SQL")</f>
        <v>SQL</v>
      </c>
    </row>
    <row r="2286">
      <c r="A2286" s="3">
        <v>2285.0</v>
      </c>
      <c r="B2286" s="4" t="str">
        <f>IFERROR(__xludf.DUMMYFUNCTION("SPLIT(IMPORTRANGE!B2286:B12285,"";"",0,1)"),"Bash/Shell/PowerShell")</f>
        <v>Bash/Shell/PowerShell</v>
      </c>
      <c r="C2286" s="4" t="str">
        <f>IFERROR(__xludf.DUMMYFUNCTION("""COMPUTED_VALUE"""),"HTML/CSS")</f>
        <v>HTML/CSS</v>
      </c>
      <c r="D2286" s="4" t="str">
        <f>IFERROR(__xludf.DUMMYFUNCTION("""COMPUTED_VALUE"""),"JavaScript")</f>
        <v>JavaScript</v>
      </c>
      <c r="E2286" s="4" t="str">
        <f>IFERROR(__xludf.DUMMYFUNCTION("""COMPUTED_VALUE"""),"Python")</f>
        <v>Python</v>
      </c>
    </row>
    <row r="2287">
      <c r="A2287" s="3">
        <v>2286.0</v>
      </c>
      <c r="B2287" s="4" t="str">
        <f>IFERROR(__xludf.DUMMYFUNCTION("SPLIT(IMPORTRANGE!B2287:B12286,"";"",0,1)"),"HTML/CSS")</f>
        <v>HTML/CSS</v>
      </c>
      <c r="C2287" s="4" t="str">
        <f>IFERROR(__xludf.DUMMYFUNCTION("""COMPUTED_VALUE"""),"Java")</f>
        <v>Java</v>
      </c>
      <c r="D2287" s="4" t="str">
        <f>IFERROR(__xludf.DUMMYFUNCTION("""COMPUTED_VALUE"""),"JavaScript")</f>
        <v>JavaScript</v>
      </c>
      <c r="E2287" s="4" t="str">
        <f>IFERROR(__xludf.DUMMYFUNCTION("""COMPUTED_VALUE"""),"TypeScript")</f>
        <v>TypeScript</v>
      </c>
      <c r="F2287" s="4" t="str">
        <f>IFERROR(__xludf.DUMMYFUNCTION("""COMPUTED_VALUE"""),"WebAssembly")</f>
        <v>WebAssembly</v>
      </c>
    </row>
    <row r="2288">
      <c r="A2288" s="3">
        <v>2287.0</v>
      </c>
      <c r="B2288" s="4" t="str">
        <f>IFERROR(__xludf.DUMMYFUNCTION("SPLIT(IMPORTRANGE!B2288:B12287,"";"",0,1)"),"Bash/Shell/PowerShell")</f>
        <v>Bash/Shell/PowerShell</v>
      </c>
      <c r="C2288" s="4" t="str">
        <f>IFERROR(__xludf.DUMMYFUNCTION("""COMPUTED_VALUE"""),"C#")</f>
        <v>C#</v>
      </c>
      <c r="D2288" s="4" t="str">
        <f>IFERROR(__xludf.DUMMYFUNCTION("""COMPUTED_VALUE"""),"Erlang")</f>
        <v>Erlang</v>
      </c>
      <c r="E2288" s="4" t="str">
        <f>IFERROR(__xludf.DUMMYFUNCTION("""COMPUTED_VALUE"""),"HTML/CSS")</f>
        <v>HTML/CSS</v>
      </c>
      <c r="F2288" s="4" t="str">
        <f>IFERROR(__xludf.DUMMYFUNCTION("""COMPUTED_VALUE"""),"JavaScript")</f>
        <v>JavaScript</v>
      </c>
      <c r="G2288" s="4" t="str">
        <f>IFERROR(__xludf.DUMMYFUNCTION("""COMPUTED_VALUE"""),"Python")</f>
        <v>Python</v>
      </c>
      <c r="H2288" s="4" t="str">
        <f>IFERROR(__xludf.DUMMYFUNCTION("""COMPUTED_VALUE"""),"SQL")</f>
        <v>SQL</v>
      </c>
      <c r="I2288" s="4" t="str">
        <f>IFERROR(__xludf.DUMMYFUNCTION("""COMPUTED_VALUE"""),"TypeScript")</f>
        <v>TypeScript</v>
      </c>
    </row>
    <row r="2289">
      <c r="A2289" s="3">
        <v>2288.0</v>
      </c>
      <c r="B2289" s="4" t="str">
        <f>IFERROR(__xludf.DUMMYFUNCTION("SPLIT(IMPORTRANGE!B2289:B12288,"";"",0,1)"),"C#")</f>
        <v>C#</v>
      </c>
      <c r="C2289" s="4" t="str">
        <f>IFERROR(__xludf.DUMMYFUNCTION("""COMPUTED_VALUE"""),"HTML/CSS")</f>
        <v>HTML/CSS</v>
      </c>
      <c r="D2289" s="4" t="str">
        <f>IFERROR(__xludf.DUMMYFUNCTION("""COMPUTED_VALUE"""),"JavaScript")</f>
        <v>JavaScript</v>
      </c>
      <c r="E2289" s="4" t="str">
        <f>IFERROR(__xludf.DUMMYFUNCTION("""COMPUTED_VALUE"""),"SQL")</f>
        <v>SQL</v>
      </c>
    </row>
    <row r="2290">
      <c r="A2290" s="3">
        <v>2289.0</v>
      </c>
      <c r="B2290" s="4" t="str">
        <f>IFERROR(__xludf.DUMMYFUNCTION("SPLIT(IMPORTRANGE!B2290:B12289,"";"",0,1)"),"Bash/Shell/PowerShell")</f>
        <v>Bash/Shell/PowerShell</v>
      </c>
      <c r="C2290" s="4" t="str">
        <f>IFERROR(__xludf.DUMMYFUNCTION("""COMPUTED_VALUE"""),"HTML/CSS")</f>
        <v>HTML/CSS</v>
      </c>
      <c r="D2290" s="4" t="str">
        <f>IFERROR(__xludf.DUMMYFUNCTION("""COMPUTED_VALUE"""),"JavaScript")</f>
        <v>JavaScript</v>
      </c>
      <c r="E2290" s="4" t="str">
        <f>IFERROR(__xludf.DUMMYFUNCTION("""COMPUTED_VALUE"""),"Python")</f>
        <v>Python</v>
      </c>
      <c r="F2290" s="4" t="str">
        <f>IFERROR(__xludf.DUMMYFUNCTION("""COMPUTED_VALUE"""),"R")</f>
        <v>R</v>
      </c>
      <c r="G2290" s="4" t="str">
        <f>IFERROR(__xludf.DUMMYFUNCTION("""COMPUTED_VALUE"""),"Scala")</f>
        <v>Scala</v>
      </c>
      <c r="H2290" s="4" t="str">
        <f>IFERROR(__xludf.DUMMYFUNCTION("""COMPUTED_VALUE"""),"SQL")</f>
        <v>SQL</v>
      </c>
    </row>
    <row r="2291">
      <c r="A2291" s="3">
        <v>2290.0</v>
      </c>
      <c r="B2291" s="4" t="str">
        <f>IFERROR(__xludf.DUMMYFUNCTION("SPLIT(IMPORTRANGE!B2291:B12290,"";"",0,1)"),"HTML/CSS")</f>
        <v>HTML/CSS</v>
      </c>
      <c r="C2291" s="4" t="str">
        <f>IFERROR(__xludf.DUMMYFUNCTION("""COMPUTED_VALUE"""),"JavaScript")</f>
        <v>JavaScript</v>
      </c>
    </row>
    <row r="2292">
      <c r="A2292" s="3">
        <v>2291.0</v>
      </c>
      <c r="B2292" s="4" t="str">
        <f>IFERROR(__xludf.DUMMYFUNCTION("SPLIT(IMPORTRANGE!B2292:B12291,"";"",0,1)"),"Bash/Shell/PowerShell")</f>
        <v>Bash/Shell/PowerShell</v>
      </c>
      <c r="C2292" s="4" t="str">
        <f>IFERROR(__xludf.DUMMYFUNCTION("""COMPUTED_VALUE"""),"C++")</f>
        <v>C++</v>
      </c>
      <c r="D2292" s="4" t="str">
        <f>IFERROR(__xludf.DUMMYFUNCTION("""COMPUTED_VALUE"""),"Go")</f>
        <v>Go</v>
      </c>
      <c r="E2292" s="4" t="str">
        <f>IFERROR(__xludf.DUMMYFUNCTION("""COMPUTED_VALUE"""),"HTML/CSS")</f>
        <v>HTML/CSS</v>
      </c>
      <c r="F2292" s="4" t="str">
        <f>IFERROR(__xludf.DUMMYFUNCTION("""COMPUTED_VALUE"""),"JavaScript")</f>
        <v>JavaScript</v>
      </c>
      <c r="G2292" s="4" t="str">
        <f>IFERROR(__xludf.DUMMYFUNCTION("""COMPUTED_VALUE"""),"PHP")</f>
        <v>PHP</v>
      </c>
      <c r="H2292" s="4" t="str">
        <f>IFERROR(__xludf.DUMMYFUNCTION("""COMPUTED_VALUE"""),"Python")</f>
        <v>Python</v>
      </c>
      <c r="I2292" s="4" t="str">
        <f>IFERROR(__xludf.DUMMYFUNCTION("""COMPUTED_VALUE"""),"SQL")</f>
        <v>SQL</v>
      </c>
      <c r="J2292" s="4" t="str">
        <f>IFERROR(__xludf.DUMMYFUNCTION("""COMPUTED_VALUE"""),"TypeScript")</f>
        <v>TypeScript</v>
      </c>
    </row>
    <row r="2293">
      <c r="A2293" s="3">
        <v>2292.0</v>
      </c>
      <c r="B2293" s="4" t="str">
        <f>IFERROR(__xludf.DUMMYFUNCTION("SPLIT(IMPORTRANGE!B2293:B12292,"";"",0,1)"),"C#")</f>
        <v>C#</v>
      </c>
      <c r="C2293" s="4" t="str">
        <f>IFERROR(__xludf.DUMMYFUNCTION("""COMPUTED_VALUE"""),"HTML/CSS")</f>
        <v>HTML/CSS</v>
      </c>
      <c r="D2293" s="4" t="str">
        <f>IFERROR(__xludf.DUMMYFUNCTION("""COMPUTED_VALUE"""),"Java")</f>
        <v>Java</v>
      </c>
      <c r="E2293" s="4" t="str">
        <f>IFERROR(__xludf.DUMMYFUNCTION("""COMPUTED_VALUE"""),"JavaScript")</f>
        <v>JavaScript</v>
      </c>
      <c r="F2293" s="4" t="str">
        <f>IFERROR(__xludf.DUMMYFUNCTION("""COMPUTED_VALUE"""),"Kotlin")</f>
        <v>Kotlin</v>
      </c>
      <c r="G2293" s="4" t="str">
        <f>IFERROR(__xludf.DUMMYFUNCTION("""COMPUTED_VALUE"""),"Python")</f>
        <v>Python</v>
      </c>
      <c r="H2293" s="4" t="str">
        <f>IFERROR(__xludf.DUMMYFUNCTION("""COMPUTED_VALUE"""),"R")</f>
        <v>R</v>
      </c>
      <c r="I2293" s="4" t="str">
        <f>IFERROR(__xludf.DUMMYFUNCTION("""COMPUTED_VALUE"""),"Scala")</f>
        <v>Scala</v>
      </c>
      <c r="J2293" s="4" t="str">
        <f>IFERROR(__xludf.DUMMYFUNCTION("""COMPUTED_VALUE"""),"SQL")</f>
        <v>SQL</v>
      </c>
      <c r="K2293" s="4" t="str">
        <f>IFERROR(__xludf.DUMMYFUNCTION("""COMPUTED_VALUE"""),"TypeScript")</f>
        <v>TypeScript</v>
      </c>
    </row>
    <row r="2294">
      <c r="A2294" s="3">
        <v>2293.0</v>
      </c>
      <c r="B2294" s="4" t="str">
        <f>IFERROR(__xludf.DUMMYFUNCTION("SPLIT(IMPORTRANGE!B2294:B12293,"";"",0,1)"),"Bash/Shell/PowerShell")</f>
        <v>Bash/Shell/PowerShell</v>
      </c>
      <c r="C2294" s="4" t="str">
        <f>IFERROR(__xludf.DUMMYFUNCTION("""COMPUTED_VALUE"""),"HTML/CSS")</f>
        <v>HTML/CSS</v>
      </c>
      <c r="D2294" s="4" t="str">
        <f>IFERROR(__xludf.DUMMYFUNCTION("""COMPUTED_VALUE"""),"Java")</f>
        <v>Java</v>
      </c>
      <c r="E2294" s="4" t="str">
        <f>IFERROR(__xludf.DUMMYFUNCTION("""COMPUTED_VALUE"""),"JavaScript")</f>
        <v>JavaScript</v>
      </c>
      <c r="F2294" s="4" t="str">
        <f>IFERROR(__xludf.DUMMYFUNCTION("""COMPUTED_VALUE"""),"Python")</f>
        <v>Python</v>
      </c>
      <c r="G2294" s="4" t="str">
        <f>IFERROR(__xludf.DUMMYFUNCTION("""COMPUTED_VALUE"""),"SQL")</f>
        <v>SQL</v>
      </c>
    </row>
    <row r="2295">
      <c r="A2295" s="3">
        <v>2294.0</v>
      </c>
      <c r="B2295" s="4" t="str">
        <f>IFERROR(__xludf.DUMMYFUNCTION("SPLIT(IMPORTRANGE!B2295:B12294,"";"",0,1)"),"Bash/Shell/PowerShell")</f>
        <v>Bash/Shell/PowerShell</v>
      </c>
      <c r="C2295" s="4" t="str">
        <f>IFERROR(__xludf.DUMMYFUNCTION("""COMPUTED_VALUE"""),"C")</f>
        <v>C</v>
      </c>
      <c r="D2295" s="4" t="str">
        <f>IFERROR(__xludf.DUMMYFUNCTION("""COMPUTED_VALUE"""),"C++")</f>
        <v>C++</v>
      </c>
      <c r="E2295" s="4" t="str">
        <f>IFERROR(__xludf.DUMMYFUNCTION("""COMPUTED_VALUE"""),"C#")</f>
        <v>C#</v>
      </c>
    </row>
    <row r="2296">
      <c r="A2296" s="3">
        <v>2295.0</v>
      </c>
      <c r="B2296" s="4" t="str">
        <f>IFERROR(__xludf.DUMMYFUNCTION("SPLIT(IMPORTRANGE!B2296:B12295,"";"",0,1)"),"C#")</f>
        <v>C#</v>
      </c>
      <c r="C2296" s="4" t="str">
        <f>IFERROR(__xludf.DUMMYFUNCTION("""COMPUTED_VALUE"""),"HTML/CSS")</f>
        <v>HTML/CSS</v>
      </c>
      <c r="D2296" s="4" t="str">
        <f>IFERROR(__xludf.DUMMYFUNCTION("""COMPUTED_VALUE"""),"JavaScript")</f>
        <v>JavaScript</v>
      </c>
      <c r="E2296" s="4" t="str">
        <f>IFERROR(__xludf.DUMMYFUNCTION("""COMPUTED_VALUE"""),"SQL")</f>
        <v>SQL</v>
      </c>
    </row>
    <row r="2297">
      <c r="A2297" s="3">
        <v>2296.0</v>
      </c>
      <c r="B2297" s="4" t="str">
        <f>IFERROR(__xludf.DUMMYFUNCTION("SPLIT(IMPORTRANGE!B2297:B12296,"";"",0,1)"),"HTML/CSS")</f>
        <v>HTML/CSS</v>
      </c>
      <c r="C2297" s="4" t="str">
        <f>IFERROR(__xludf.DUMMYFUNCTION("""COMPUTED_VALUE"""),"JavaScript")</f>
        <v>JavaScript</v>
      </c>
      <c r="D2297" s="4" t="str">
        <f>IFERROR(__xludf.DUMMYFUNCTION("""COMPUTED_VALUE"""),"PHP")</f>
        <v>PHP</v>
      </c>
      <c r="E2297" s="4" t="str">
        <f>IFERROR(__xludf.DUMMYFUNCTION("""COMPUTED_VALUE"""),"SQL")</f>
        <v>SQL</v>
      </c>
      <c r="F2297" s="4" t="str">
        <f>IFERROR(__xludf.DUMMYFUNCTION("""COMPUTED_VALUE"""),"TypeScript")</f>
        <v>TypeScript</v>
      </c>
    </row>
    <row r="2298">
      <c r="A2298" s="3">
        <v>2297.0</v>
      </c>
      <c r="B2298" s="4" t="str">
        <f>IFERROR(__xludf.DUMMYFUNCTION("SPLIT(IMPORTRANGE!B2298:B12297,"";"",0,1)"),"HTML/CSS")</f>
        <v>HTML/CSS</v>
      </c>
      <c r="C2298" s="4" t="str">
        <f>IFERROR(__xludf.DUMMYFUNCTION("""COMPUTED_VALUE"""),"Java")</f>
        <v>Java</v>
      </c>
      <c r="D2298" s="4" t="str">
        <f>IFERROR(__xludf.DUMMYFUNCTION("""COMPUTED_VALUE"""),"JavaScript")</f>
        <v>JavaScript</v>
      </c>
      <c r="E2298" s="4" t="str">
        <f>IFERROR(__xludf.DUMMYFUNCTION("""COMPUTED_VALUE"""),"PHP")</f>
        <v>PHP</v>
      </c>
      <c r="F2298" s="4" t="str">
        <f>IFERROR(__xludf.DUMMYFUNCTION("""COMPUTED_VALUE"""),"Python")</f>
        <v>Python</v>
      </c>
      <c r="G2298" s="4" t="str">
        <f>IFERROR(__xludf.DUMMYFUNCTION("""COMPUTED_VALUE"""),"R")</f>
        <v>R</v>
      </c>
      <c r="H2298" s="4" t="str">
        <f>IFERROR(__xludf.DUMMYFUNCTION("""COMPUTED_VALUE"""),"SQL")</f>
        <v>SQL</v>
      </c>
      <c r="I2298" s="4" t="str">
        <f>IFERROR(__xludf.DUMMYFUNCTION("""COMPUTED_VALUE"""),"Swift")</f>
        <v>Swift</v>
      </c>
      <c r="J2298" s="4" t="str">
        <f>IFERROR(__xludf.DUMMYFUNCTION("""COMPUTED_VALUE"""),"TypeScript")</f>
        <v>TypeScript</v>
      </c>
    </row>
    <row r="2299">
      <c r="A2299" s="3">
        <v>2298.0</v>
      </c>
      <c r="B2299" s="4" t="str">
        <f>IFERROR(__xludf.DUMMYFUNCTION("SPLIT(IMPORTRANGE!B2299:B12298,"";"",0,1)"),"Assembly")</f>
        <v>Assembly</v>
      </c>
      <c r="C2299" s="4" t="str">
        <f>IFERROR(__xludf.DUMMYFUNCTION("""COMPUTED_VALUE"""),"Bash/Shell/PowerShell")</f>
        <v>Bash/Shell/PowerShell</v>
      </c>
      <c r="D2299" s="4" t="str">
        <f>IFERROR(__xludf.DUMMYFUNCTION("""COMPUTED_VALUE"""),"C")</f>
        <v>C</v>
      </c>
      <c r="E2299" s="4" t="str">
        <f>IFERROR(__xludf.DUMMYFUNCTION("""COMPUTED_VALUE"""),"C++")</f>
        <v>C++</v>
      </c>
      <c r="F2299" s="4" t="str">
        <f>IFERROR(__xludf.DUMMYFUNCTION("""COMPUTED_VALUE"""),"HTML/CSS")</f>
        <v>HTML/CSS</v>
      </c>
      <c r="G2299" s="4" t="str">
        <f>IFERROR(__xludf.DUMMYFUNCTION("""COMPUTED_VALUE"""),"Java")</f>
        <v>Java</v>
      </c>
      <c r="H2299" s="4" t="str">
        <f>IFERROR(__xludf.DUMMYFUNCTION("""COMPUTED_VALUE"""),"JavaScript")</f>
        <v>JavaScript</v>
      </c>
      <c r="I2299" s="4" t="str">
        <f>IFERROR(__xludf.DUMMYFUNCTION("""COMPUTED_VALUE"""),"Objective-C")</f>
        <v>Objective-C</v>
      </c>
      <c r="J2299" s="4" t="str">
        <f>IFERROR(__xludf.DUMMYFUNCTION("""COMPUTED_VALUE"""),"PHP")</f>
        <v>PHP</v>
      </c>
      <c r="K2299" s="4" t="str">
        <f>IFERROR(__xludf.DUMMYFUNCTION("""COMPUTED_VALUE"""),"Python")</f>
        <v>Python</v>
      </c>
      <c r="L2299" s="4" t="str">
        <f>IFERROR(__xludf.DUMMYFUNCTION("""COMPUTED_VALUE"""),"SQL")</f>
        <v>SQL</v>
      </c>
      <c r="M2299" s="4" t="str">
        <f>IFERROR(__xludf.DUMMYFUNCTION("""COMPUTED_VALUE"""),"TypeScript")</f>
        <v>TypeScript</v>
      </c>
    </row>
    <row r="2300">
      <c r="A2300" s="3">
        <v>2299.0</v>
      </c>
      <c r="B2300" s="4" t="str">
        <f>IFERROR(__xludf.DUMMYFUNCTION("SPLIT(IMPORTRANGE!B2300:B12299,"";"",0,1)"),"Bash/Shell/PowerShell")</f>
        <v>Bash/Shell/PowerShell</v>
      </c>
      <c r="C2300" s="4" t="str">
        <f>IFERROR(__xludf.DUMMYFUNCTION("""COMPUTED_VALUE"""),"Java")</f>
        <v>Java</v>
      </c>
      <c r="D2300" s="4" t="str">
        <f>IFERROR(__xludf.DUMMYFUNCTION("""COMPUTED_VALUE"""),"JavaScript")</f>
        <v>JavaScript</v>
      </c>
      <c r="E2300" s="4" t="str">
        <f>IFERROR(__xludf.DUMMYFUNCTION("""COMPUTED_VALUE"""),"Python")</f>
        <v>Python</v>
      </c>
      <c r="F2300" s="4" t="str">
        <f>IFERROR(__xludf.DUMMYFUNCTION("""COMPUTED_VALUE"""),"TypeScript")</f>
        <v>TypeScript</v>
      </c>
    </row>
    <row r="2301">
      <c r="A2301" s="3">
        <v>2300.0</v>
      </c>
      <c r="B2301" s="4" t="str">
        <f>IFERROR(__xludf.DUMMYFUNCTION("SPLIT(IMPORTRANGE!B2301:B12300,"";"",0,1)"),"HTML/CSS")</f>
        <v>HTML/CSS</v>
      </c>
      <c r="C2301" s="4" t="str">
        <f>IFERROR(__xludf.DUMMYFUNCTION("""COMPUTED_VALUE"""),"PHP")</f>
        <v>PHP</v>
      </c>
      <c r="D2301" s="4" t="str">
        <f>IFERROR(__xludf.DUMMYFUNCTION("""COMPUTED_VALUE"""),"SQL")</f>
        <v>SQL</v>
      </c>
    </row>
    <row r="2302">
      <c r="A2302" s="3">
        <v>2301.0</v>
      </c>
      <c r="B2302" s="4" t="str">
        <f>IFERROR(__xludf.DUMMYFUNCTION("SPLIT(IMPORTRANGE!B2302:B12301,"";"",0,1)"),"Java")</f>
        <v>Java</v>
      </c>
      <c r="C2302" s="4" t="str">
        <f>IFERROR(__xludf.DUMMYFUNCTION("""COMPUTED_VALUE"""),"JavaScript")</f>
        <v>JavaScript</v>
      </c>
      <c r="D2302" s="4" t="str">
        <f>IFERROR(__xludf.DUMMYFUNCTION("""COMPUTED_VALUE"""),"Kotlin")</f>
        <v>Kotlin</v>
      </c>
      <c r="E2302" s="4" t="str">
        <f>IFERROR(__xludf.DUMMYFUNCTION("""COMPUTED_VALUE"""),"Objective-C")</f>
        <v>Objective-C</v>
      </c>
      <c r="F2302" s="4" t="str">
        <f>IFERROR(__xludf.DUMMYFUNCTION("""COMPUTED_VALUE"""),"Python")</f>
        <v>Python</v>
      </c>
      <c r="G2302" s="4" t="str">
        <f>IFERROR(__xludf.DUMMYFUNCTION("""COMPUTED_VALUE"""),"SQL")</f>
        <v>SQL</v>
      </c>
      <c r="H2302" s="4" t="str">
        <f>IFERROR(__xludf.DUMMYFUNCTION("""COMPUTED_VALUE"""),"Swift")</f>
        <v>Swift</v>
      </c>
      <c r="I2302" s="4" t="str">
        <f>IFERROR(__xludf.DUMMYFUNCTION("""COMPUTED_VALUE"""),"Other(s):")</f>
        <v>Other(s):</v>
      </c>
    </row>
    <row r="2303">
      <c r="A2303" s="3">
        <v>2302.0</v>
      </c>
      <c r="B2303" s="4" t="str">
        <f>IFERROR(__xludf.DUMMYFUNCTION("SPLIT(IMPORTRANGE!B2303:B12302,"";"",0,1)"),"HTML/CSS")</f>
        <v>HTML/CSS</v>
      </c>
      <c r="C2303" s="4" t="str">
        <f>IFERROR(__xludf.DUMMYFUNCTION("""COMPUTED_VALUE"""),"Java")</f>
        <v>Java</v>
      </c>
      <c r="D2303" s="4" t="str">
        <f>IFERROR(__xludf.DUMMYFUNCTION("""COMPUTED_VALUE"""),"Kotlin")</f>
        <v>Kotlin</v>
      </c>
      <c r="E2303" s="4" t="str">
        <f>IFERROR(__xludf.DUMMYFUNCTION("""COMPUTED_VALUE"""),"SQL")</f>
        <v>SQL</v>
      </c>
    </row>
    <row r="2304">
      <c r="A2304" s="3">
        <v>2303.0</v>
      </c>
      <c r="B2304" s="4" t="str">
        <f>IFERROR(__xludf.DUMMYFUNCTION("SPLIT(IMPORTRANGE!B2304:B12303,"";"",0,1)"),"HTML/CSS")</f>
        <v>HTML/CSS</v>
      </c>
      <c r="C2304" s="4" t="str">
        <f>IFERROR(__xludf.DUMMYFUNCTION("""COMPUTED_VALUE"""),"JavaScript")</f>
        <v>JavaScript</v>
      </c>
      <c r="D2304" s="4" t="str">
        <f>IFERROR(__xludf.DUMMYFUNCTION("""COMPUTED_VALUE"""),"PHP")</f>
        <v>PHP</v>
      </c>
      <c r="E2304" s="4" t="str">
        <f>IFERROR(__xludf.DUMMYFUNCTION("""COMPUTED_VALUE"""),"SQL")</f>
        <v>SQL</v>
      </c>
    </row>
    <row r="2305">
      <c r="A2305" s="3">
        <v>2304.0</v>
      </c>
      <c r="B2305" s="4" t="str">
        <f>IFERROR(__xludf.DUMMYFUNCTION("SPLIT(IMPORTRANGE!B2305:B12304,"";"",0,1)"),"C")</f>
        <v>C</v>
      </c>
      <c r="C2305" s="4" t="str">
        <f>IFERROR(__xludf.DUMMYFUNCTION("""COMPUTED_VALUE"""),"C++")</f>
        <v>C++</v>
      </c>
      <c r="D2305" s="4" t="str">
        <f>IFERROR(__xludf.DUMMYFUNCTION("""COMPUTED_VALUE"""),"Go")</f>
        <v>Go</v>
      </c>
      <c r="E2305" s="4" t="str">
        <f>IFERROR(__xludf.DUMMYFUNCTION("""COMPUTED_VALUE"""),"HTML/CSS")</f>
        <v>HTML/CSS</v>
      </c>
      <c r="F2305" s="4" t="str">
        <f>IFERROR(__xludf.DUMMYFUNCTION("""COMPUTED_VALUE"""),"JavaScript")</f>
        <v>JavaScript</v>
      </c>
      <c r="G2305" s="4" t="str">
        <f>IFERROR(__xludf.DUMMYFUNCTION("""COMPUTED_VALUE"""),"SQL")</f>
        <v>SQL</v>
      </c>
      <c r="H2305" s="4" t="str">
        <f>IFERROR(__xludf.DUMMYFUNCTION("""COMPUTED_VALUE"""),"TypeScript")</f>
        <v>TypeScript</v>
      </c>
    </row>
    <row r="2306">
      <c r="A2306" s="3">
        <v>2305.0</v>
      </c>
      <c r="B2306" s="4" t="str">
        <f>IFERROR(__xludf.DUMMYFUNCTION("SPLIT(IMPORTRANGE!B2306:B12305,"";"",0,1)"),"Java")</f>
        <v>Java</v>
      </c>
      <c r="C2306" s="4" t="str">
        <f>IFERROR(__xludf.DUMMYFUNCTION("""COMPUTED_VALUE"""),"Python")</f>
        <v>Python</v>
      </c>
    </row>
    <row r="2307">
      <c r="A2307" s="3">
        <v>2306.0</v>
      </c>
      <c r="B2307" s="4" t="str">
        <f>IFERROR(__xludf.DUMMYFUNCTION("SPLIT(IMPORTRANGE!B2307:B12306,"";"",0,1)"),"HTML/CSS")</f>
        <v>HTML/CSS</v>
      </c>
      <c r="C2307" s="4" t="str">
        <f>IFERROR(__xludf.DUMMYFUNCTION("""COMPUTED_VALUE"""),"JavaScript")</f>
        <v>JavaScript</v>
      </c>
      <c r="D2307" s="4" t="str">
        <f>IFERROR(__xludf.DUMMYFUNCTION("""COMPUTED_VALUE"""),"Ruby")</f>
        <v>Ruby</v>
      </c>
    </row>
    <row r="2308">
      <c r="A2308" s="3">
        <v>2307.0</v>
      </c>
      <c r="B2308" s="4" t="str">
        <f>IFERROR(__xludf.DUMMYFUNCTION("SPLIT(IMPORTRANGE!B2308:B12307,"";"",0,1)"),"Bash/Shell/PowerShell")</f>
        <v>Bash/Shell/PowerShell</v>
      </c>
      <c r="C2308" s="4" t="str">
        <f>IFERROR(__xludf.DUMMYFUNCTION("""COMPUTED_VALUE"""),"C")</f>
        <v>C</v>
      </c>
      <c r="D2308" s="4" t="str">
        <f>IFERROR(__xludf.DUMMYFUNCTION("""COMPUTED_VALUE"""),"HTML/CSS")</f>
        <v>HTML/CSS</v>
      </c>
      <c r="E2308" s="4" t="str">
        <f>IFERROR(__xludf.DUMMYFUNCTION("""COMPUTED_VALUE"""),"Java")</f>
        <v>Java</v>
      </c>
      <c r="F2308" s="4" t="str">
        <f>IFERROR(__xludf.DUMMYFUNCTION("""COMPUTED_VALUE"""),"JavaScript")</f>
        <v>JavaScript</v>
      </c>
      <c r="G2308" s="4" t="str">
        <f>IFERROR(__xludf.DUMMYFUNCTION("""COMPUTED_VALUE"""),"PHP")</f>
        <v>PHP</v>
      </c>
      <c r="H2308" s="4" t="str">
        <f>IFERROR(__xludf.DUMMYFUNCTION("""COMPUTED_VALUE"""),"Python")</f>
        <v>Python</v>
      </c>
      <c r="I2308" s="4" t="str">
        <f>IFERROR(__xludf.DUMMYFUNCTION("""COMPUTED_VALUE"""),"SQL")</f>
        <v>SQL</v>
      </c>
      <c r="J2308" s="4" t="str">
        <f>IFERROR(__xludf.DUMMYFUNCTION("""COMPUTED_VALUE"""),"TypeScript")</f>
        <v>TypeScript</v>
      </c>
    </row>
    <row r="2309">
      <c r="A2309" s="3">
        <v>2308.0</v>
      </c>
      <c r="B2309" s="4" t="str">
        <f>IFERROR(__xludf.DUMMYFUNCTION("SPLIT(IMPORTRANGE!B2309:B12308,"";"",0,1)"),"C#")</f>
        <v>C#</v>
      </c>
      <c r="C2309" s="4" t="str">
        <f>IFERROR(__xludf.DUMMYFUNCTION("""COMPUTED_VALUE"""),"HTML/CSS")</f>
        <v>HTML/CSS</v>
      </c>
      <c r="D2309" s="4" t="str">
        <f>IFERROR(__xludf.DUMMYFUNCTION("""COMPUTED_VALUE"""),"JavaScript")</f>
        <v>JavaScript</v>
      </c>
      <c r="E2309" s="4" t="str">
        <f>IFERROR(__xludf.DUMMYFUNCTION("""COMPUTED_VALUE"""),"PHP")</f>
        <v>PHP</v>
      </c>
    </row>
    <row r="2310">
      <c r="A2310" s="3">
        <v>2309.0</v>
      </c>
      <c r="B2310" s="4" t="str">
        <f>IFERROR(__xludf.DUMMYFUNCTION("SPLIT(IMPORTRANGE!B2310:B12309,"";"",0,1)"),"Bash/Shell/PowerShell")</f>
        <v>Bash/Shell/PowerShell</v>
      </c>
      <c r="C2310" s="4" t="str">
        <f>IFERROR(__xludf.DUMMYFUNCTION("""COMPUTED_VALUE"""),"C")</f>
        <v>C</v>
      </c>
      <c r="D2310" s="4" t="str">
        <f>IFERROR(__xludf.DUMMYFUNCTION("""COMPUTED_VALUE"""),"C++")</f>
        <v>C++</v>
      </c>
      <c r="E2310" s="4" t="str">
        <f>IFERROR(__xludf.DUMMYFUNCTION("""COMPUTED_VALUE"""),"C#")</f>
        <v>C#</v>
      </c>
      <c r="F2310" s="4" t="str">
        <f>IFERROR(__xludf.DUMMYFUNCTION("""COMPUTED_VALUE"""),"HTML/CSS")</f>
        <v>HTML/CSS</v>
      </c>
      <c r="G2310" s="4" t="str">
        <f>IFERROR(__xludf.DUMMYFUNCTION("""COMPUTED_VALUE"""),"JavaScript")</f>
        <v>JavaScript</v>
      </c>
      <c r="H2310" s="4" t="str">
        <f>IFERROR(__xludf.DUMMYFUNCTION("""COMPUTED_VALUE"""),"SQL")</f>
        <v>SQL</v>
      </c>
    </row>
    <row r="2311">
      <c r="A2311" s="3">
        <v>2310.0</v>
      </c>
      <c r="B2311" s="4" t="str">
        <f>IFERROR(__xludf.DUMMYFUNCTION("SPLIT(IMPORTRANGE!B2311:B12310,"";"",0,1)"),"Go")</f>
        <v>Go</v>
      </c>
      <c r="C2311" s="4" t="str">
        <f>IFERROR(__xludf.DUMMYFUNCTION("""COMPUTED_VALUE"""),"Java")</f>
        <v>Java</v>
      </c>
      <c r="D2311" s="4" t="str">
        <f>IFERROR(__xludf.DUMMYFUNCTION("""COMPUTED_VALUE"""),"JavaScript")</f>
        <v>JavaScript</v>
      </c>
      <c r="E2311" s="4" t="str">
        <f>IFERROR(__xludf.DUMMYFUNCTION("""COMPUTED_VALUE"""),"Python")</f>
        <v>Python</v>
      </c>
    </row>
    <row r="2312">
      <c r="A2312" s="3">
        <v>2311.0</v>
      </c>
      <c r="B2312" s="4" t="str">
        <f>IFERROR(__xludf.DUMMYFUNCTION("SPLIT(IMPORTRANGE!B2312:B12311,"";"",0,1)"),"Java")</f>
        <v>Java</v>
      </c>
    </row>
    <row r="2313">
      <c r="A2313" s="3">
        <v>2312.0</v>
      </c>
      <c r="B2313" s="4" t="str">
        <f>IFERROR(__xludf.DUMMYFUNCTION("SPLIT(IMPORTRANGE!B2313:B12312,"";"",0,1)"),"Clojure")</f>
        <v>Clojure</v>
      </c>
      <c r="C2313" s="4" t="str">
        <f>IFERROR(__xludf.DUMMYFUNCTION("""COMPUTED_VALUE"""),"JavaScript")</f>
        <v>JavaScript</v>
      </c>
      <c r="D2313" s="4" t="str">
        <f>IFERROR(__xludf.DUMMYFUNCTION("""COMPUTED_VALUE"""),"Ruby")</f>
        <v>Ruby</v>
      </c>
      <c r="E2313" s="4" t="str">
        <f>IFERROR(__xludf.DUMMYFUNCTION("""COMPUTED_VALUE"""),"SQL")</f>
        <v>SQL</v>
      </c>
      <c r="F2313" s="4" t="str">
        <f>IFERROR(__xludf.DUMMYFUNCTION("""COMPUTED_VALUE"""),"Other(s):")</f>
        <v>Other(s):</v>
      </c>
    </row>
    <row r="2314">
      <c r="A2314" s="3">
        <v>2313.0</v>
      </c>
      <c r="B2314" s="4" t="str">
        <f>IFERROR(__xludf.DUMMYFUNCTION("SPLIT(IMPORTRANGE!B2314:B12313,"";"",0,1)"),"Java")</f>
        <v>Java</v>
      </c>
      <c r="C2314" s="4" t="str">
        <f>IFERROR(__xludf.DUMMYFUNCTION("""COMPUTED_VALUE"""),"JavaScript")</f>
        <v>JavaScript</v>
      </c>
      <c r="D2314" s="4" t="str">
        <f>IFERROR(__xludf.DUMMYFUNCTION("""COMPUTED_VALUE"""),"SQL")</f>
        <v>SQL</v>
      </c>
      <c r="E2314" s="4" t="str">
        <f>IFERROR(__xludf.DUMMYFUNCTION("""COMPUTED_VALUE"""),"TypeScript")</f>
        <v>TypeScript</v>
      </c>
    </row>
    <row r="2315">
      <c r="A2315" s="3">
        <v>2314.0</v>
      </c>
      <c r="B2315" s="4" t="str">
        <f>IFERROR(__xludf.DUMMYFUNCTION("SPLIT(IMPORTRANGE!B2315:B12314,"";"",0,1)"),"Bash/Shell/PowerShell")</f>
        <v>Bash/Shell/PowerShell</v>
      </c>
      <c r="C2315" s="4" t="str">
        <f>IFERROR(__xludf.DUMMYFUNCTION("""COMPUTED_VALUE"""),"C#")</f>
        <v>C#</v>
      </c>
      <c r="D2315" s="4" t="str">
        <f>IFERROR(__xludf.DUMMYFUNCTION("""COMPUTED_VALUE"""),"HTML/CSS")</f>
        <v>HTML/CSS</v>
      </c>
      <c r="E2315" s="4" t="str">
        <f>IFERROR(__xludf.DUMMYFUNCTION("""COMPUTED_VALUE"""),"JavaScript")</f>
        <v>JavaScript</v>
      </c>
      <c r="F2315" s="4" t="str">
        <f>IFERROR(__xludf.DUMMYFUNCTION("""COMPUTED_VALUE"""),"Python")</f>
        <v>Python</v>
      </c>
      <c r="G2315" s="4" t="str">
        <f>IFERROR(__xludf.DUMMYFUNCTION("""COMPUTED_VALUE"""),"SQL")</f>
        <v>SQL</v>
      </c>
    </row>
    <row r="2316">
      <c r="A2316" s="3">
        <v>2315.0</v>
      </c>
      <c r="B2316" s="4" t="str">
        <f>IFERROR(__xludf.DUMMYFUNCTION("SPLIT(IMPORTRANGE!B2316:B12315,"";"",0,1)"),"HTML/CSS")</f>
        <v>HTML/CSS</v>
      </c>
      <c r="C2316" s="4" t="str">
        <f>IFERROR(__xludf.DUMMYFUNCTION("""COMPUTED_VALUE"""),"JavaScript")</f>
        <v>JavaScript</v>
      </c>
    </row>
    <row r="2317">
      <c r="A2317" s="3">
        <v>2316.0</v>
      </c>
      <c r="B2317" s="4" t="str">
        <f>IFERROR(__xludf.DUMMYFUNCTION("SPLIT(IMPORTRANGE!B2317:B12316,"";"",0,1)"),"C")</f>
        <v>C</v>
      </c>
      <c r="C2317" s="4" t="str">
        <f>IFERROR(__xludf.DUMMYFUNCTION("""COMPUTED_VALUE"""),"Python")</f>
        <v>Python</v>
      </c>
      <c r="D2317" s="4" t="str">
        <f>IFERROR(__xludf.DUMMYFUNCTION("""COMPUTED_VALUE"""),"R")</f>
        <v>R</v>
      </c>
      <c r="E2317" s="4" t="str">
        <f>IFERROR(__xludf.DUMMYFUNCTION("""COMPUTED_VALUE"""),"Ruby")</f>
        <v>Ruby</v>
      </c>
      <c r="F2317" s="4" t="str">
        <f>IFERROR(__xludf.DUMMYFUNCTION("""COMPUTED_VALUE"""),"SQL")</f>
        <v>SQL</v>
      </c>
      <c r="G2317" s="4" t="str">
        <f>IFERROR(__xludf.DUMMYFUNCTION("""COMPUTED_VALUE"""),"VBA")</f>
        <v>VBA</v>
      </c>
    </row>
    <row r="2318">
      <c r="A2318" s="3">
        <v>2317.0</v>
      </c>
      <c r="B2318" s="4" t="str">
        <f>IFERROR(__xludf.DUMMYFUNCTION("SPLIT(IMPORTRANGE!B2318:B12317,"";"",0,1)"),"Java")</f>
        <v>Java</v>
      </c>
      <c r="C2318" s="4" t="str">
        <f>IFERROR(__xludf.DUMMYFUNCTION("""COMPUTED_VALUE"""),"Ruby")</f>
        <v>Ruby</v>
      </c>
      <c r="D2318" s="4" t="str">
        <f>IFERROR(__xludf.DUMMYFUNCTION("""COMPUTED_VALUE"""),"Scala")</f>
        <v>Scala</v>
      </c>
    </row>
    <row r="2319">
      <c r="A2319" s="3">
        <v>2318.0</v>
      </c>
      <c r="B2319" s="4" t="str">
        <f>IFERROR(__xludf.DUMMYFUNCTION("SPLIT(IMPORTRANGE!B2319:B12318,"";"",0,1)"),"C#")</f>
        <v>C#</v>
      </c>
      <c r="C2319" s="4" t="str">
        <f>IFERROR(__xludf.DUMMYFUNCTION("""COMPUTED_VALUE"""),"Python")</f>
        <v>Python</v>
      </c>
      <c r="D2319" s="4" t="str">
        <f>IFERROR(__xludf.DUMMYFUNCTION("""COMPUTED_VALUE"""),"SQL")</f>
        <v>SQL</v>
      </c>
    </row>
    <row r="2320">
      <c r="A2320" s="3">
        <v>2319.0</v>
      </c>
      <c r="B2320" s="4" t="str">
        <f>IFERROR(__xludf.DUMMYFUNCTION("SPLIT(IMPORTRANGE!B2320:B12319,"";"",0,1)"),"C#")</f>
        <v>C#</v>
      </c>
      <c r="C2320" s="4" t="str">
        <f>IFERROR(__xludf.DUMMYFUNCTION("""COMPUTED_VALUE"""),"HTML/CSS")</f>
        <v>HTML/CSS</v>
      </c>
      <c r="D2320" s="4" t="str">
        <f>IFERROR(__xludf.DUMMYFUNCTION("""COMPUTED_VALUE"""),"JavaScript")</f>
        <v>JavaScript</v>
      </c>
      <c r="E2320" s="4" t="str">
        <f>IFERROR(__xludf.DUMMYFUNCTION("""COMPUTED_VALUE"""),"Objective-C")</f>
        <v>Objective-C</v>
      </c>
      <c r="F2320" s="4" t="str">
        <f>IFERROR(__xludf.DUMMYFUNCTION("""COMPUTED_VALUE"""),"PHP")</f>
        <v>PHP</v>
      </c>
      <c r="G2320" s="4" t="str">
        <f>IFERROR(__xludf.DUMMYFUNCTION("""COMPUTED_VALUE"""),"Swift")</f>
        <v>Swift</v>
      </c>
    </row>
    <row r="2321">
      <c r="A2321" s="3">
        <v>2320.0</v>
      </c>
      <c r="B2321" s="4" t="str">
        <f>IFERROR(__xludf.DUMMYFUNCTION("SPLIT(IMPORTRANGE!B2321:B12320,"";"",0,1)"),"C")</f>
        <v>C</v>
      </c>
      <c r="C2321" s="4" t="str">
        <f>IFERROR(__xludf.DUMMYFUNCTION("""COMPUTED_VALUE"""),"HTML/CSS")</f>
        <v>HTML/CSS</v>
      </c>
    </row>
    <row r="2322">
      <c r="A2322" s="3">
        <v>2321.0</v>
      </c>
      <c r="B2322" s="4" t="str">
        <f>IFERROR(__xludf.DUMMYFUNCTION("SPLIT(IMPORTRANGE!B2322:B12321,"";"",0,1)"),"C++")</f>
        <v>C++</v>
      </c>
      <c r="C2322" s="4" t="str">
        <f>IFERROR(__xludf.DUMMYFUNCTION("""COMPUTED_VALUE"""),"HTML/CSS")</f>
        <v>HTML/CSS</v>
      </c>
      <c r="D2322" s="4" t="str">
        <f>IFERROR(__xludf.DUMMYFUNCTION("""COMPUTED_VALUE"""),"Java")</f>
        <v>Java</v>
      </c>
      <c r="E2322" s="4" t="str">
        <f>IFERROR(__xludf.DUMMYFUNCTION("""COMPUTED_VALUE"""),"JavaScript")</f>
        <v>JavaScript</v>
      </c>
      <c r="F2322" s="4" t="str">
        <f>IFERROR(__xludf.DUMMYFUNCTION("""COMPUTED_VALUE"""),"Python")</f>
        <v>Python</v>
      </c>
    </row>
    <row r="2323">
      <c r="A2323" s="3">
        <v>2322.0</v>
      </c>
      <c r="B2323" s="4" t="str">
        <f>IFERROR(__xludf.DUMMYFUNCTION("SPLIT(IMPORTRANGE!B2323:B12322,"";"",0,1)"),"Objective-C")</f>
        <v>Objective-C</v>
      </c>
      <c r="C2323" s="4" t="str">
        <f>IFERROR(__xludf.DUMMYFUNCTION("""COMPUTED_VALUE"""),"Swift")</f>
        <v>Swift</v>
      </c>
    </row>
    <row r="2324">
      <c r="A2324" s="3">
        <v>2323.0</v>
      </c>
      <c r="B2324" s="4" t="str">
        <f>IFERROR(__xludf.DUMMYFUNCTION("SPLIT(IMPORTRANGE!B2324:B12323,"";"",0,1)"),"C")</f>
        <v>C</v>
      </c>
      <c r="C2324" s="4" t="str">
        <f>IFERROR(__xludf.DUMMYFUNCTION("""COMPUTED_VALUE"""),"C++")</f>
        <v>C++</v>
      </c>
      <c r="D2324" s="4" t="str">
        <f>IFERROR(__xludf.DUMMYFUNCTION("""COMPUTED_VALUE"""),"Python")</f>
        <v>Python</v>
      </c>
      <c r="E2324" s="4" t="str">
        <f>IFERROR(__xludf.DUMMYFUNCTION("""COMPUTED_VALUE"""),"Other(s):")</f>
        <v>Other(s):</v>
      </c>
    </row>
    <row r="2325">
      <c r="A2325" s="3">
        <v>2324.0</v>
      </c>
      <c r="B2325" s="4" t="str">
        <f>IFERROR(__xludf.DUMMYFUNCTION("SPLIT(IMPORTRANGE!B2325:B12324,"";"",0,1)"),"HTML/CSS")</f>
        <v>HTML/CSS</v>
      </c>
      <c r="C2325" s="4" t="str">
        <f>IFERROR(__xludf.DUMMYFUNCTION("""COMPUTED_VALUE"""),"JavaScript")</f>
        <v>JavaScript</v>
      </c>
      <c r="D2325" s="4" t="str">
        <f>IFERROR(__xludf.DUMMYFUNCTION("""COMPUTED_VALUE"""),"PHP")</f>
        <v>PHP</v>
      </c>
      <c r="E2325" s="4" t="str">
        <f>IFERROR(__xludf.DUMMYFUNCTION("""COMPUTED_VALUE"""),"SQL")</f>
        <v>SQL</v>
      </c>
    </row>
    <row r="2326">
      <c r="A2326" s="3">
        <v>2325.0</v>
      </c>
      <c r="B2326" s="4" t="str">
        <f>IFERROR(__xludf.DUMMYFUNCTION("SPLIT(IMPORTRANGE!B2326:B12325,"";"",0,1)"),"C#")</f>
        <v>C#</v>
      </c>
      <c r="C2326" s="4" t="str">
        <f>IFERROR(__xludf.DUMMYFUNCTION("""COMPUTED_VALUE"""),"PHP")</f>
        <v>PHP</v>
      </c>
      <c r="D2326" s="4" t="str">
        <f>IFERROR(__xludf.DUMMYFUNCTION("""COMPUTED_VALUE"""),"SQL")</f>
        <v>SQL</v>
      </c>
    </row>
    <row r="2327">
      <c r="A2327" s="3">
        <v>2326.0</v>
      </c>
      <c r="B2327" s="4" t="str">
        <f>IFERROR(__xludf.DUMMYFUNCTION("SPLIT(IMPORTRANGE!B2327:B12326,"";"",0,1)"),"Java")</f>
        <v>Java</v>
      </c>
    </row>
    <row r="2328">
      <c r="A2328" s="3">
        <v>2327.0</v>
      </c>
      <c r="B2328" s="4" t="str">
        <f>IFERROR(__xludf.DUMMYFUNCTION("SPLIT(IMPORTRANGE!B2328:B12327,"";"",0,1)"),"Java")</f>
        <v>Java</v>
      </c>
      <c r="C2328" s="4" t="str">
        <f>IFERROR(__xludf.DUMMYFUNCTION("""COMPUTED_VALUE"""),"Python")</f>
        <v>Python</v>
      </c>
    </row>
    <row r="2329">
      <c r="A2329" s="3">
        <v>2328.0</v>
      </c>
      <c r="B2329" s="4" t="str">
        <f>IFERROR(__xludf.DUMMYFUNCTION("SPLIT(IMPORTRANGE!B2329:B12328,"";"",0,1)"),"Bash/Shell/PowerShell")</f>
        <v>Bash/Shell/PowerShell</v>
      </c>
      <c r="C2329" s="4" t="str">
        <f>IFERROR(__xludf.DUMMYFUNCTION("""COMPUTED_VALUE"""),"C#")</f>
        <v>C#</v>
      </c>
      <c r="D2329" s="4" t="str">
        <f>IFERROR(__xludf.DUMMYFUNCTION("""COMPUTED_VALUE"""),"SQL")</f>
        <v>SQL</v>
      </c>
    </row>
    <row r="2330">
      <c r="A2330" s="3">
        <v>2329.0</v>
      </c>
      <c r="B2330" s="4" t="str">
        <f>IFERROR(__xludf.DUMMYFUNCTION("SPLIT(IMPORTRANGE!B2330:B12329,"";"",0,1)"),"HTML/CSS")</f>
        <v>HTML/CSS</v>
      </c>
      <c r="C2330" s="4" t="str">
        <f>IFERROR(__xludf.DUMMYFUNCTION("""COMPUTED_VALUE"""),"Java")</f>
        <v>Java</v>
      </c>
      <c r="D2330" s="4" t="str">
        <f>IFERROR(__xludf.DUMMYFUNCTION("""COMPUTED_VALUE"""),"JavaScript")</f>
        <v>JavaScript</v>
      </c>
      <c r="E2330" s="4" t="str">
        <f>IFERROR(__xludf.DUMMYFUNCTION("""COMPUTED_VALUE"""),"PHP")</f>
        <v>PHP</v>
      </c>
      <c r="F2330" s="4" t="str">
        <f>IFERROR(__xludf.DUMMYFUNCTION("""COMPUTED_VALUE"""),"Python")</f>
        <v>Python</v>
      </c>
      <c r="G2330" s="4" t="str">
        <f>IFERROR(__xludf.DUMMYFUNCTION("""COMPUTED_VALUE"""),"SQL")</f>
        <v>SQL</v>
      </c>
      <c r="H2330" s="4" t="str">
        <f>IFERROR(__xludf.DUMMYFUNCTION("""COMPUTED_VALUE"""),"VBA")</f>
        <v>VBA</v>
      </c>
    </row>
    <row r="2331">
      <c r="A2331" s="3">
        <v>2330.0</v>
      </c>
      <c r="B2331" s="4" t="str">
        <f>IFERROR(__xludf.DUMMYFUNCTION("SPLIT(IMPORTRANGE!B2331:B12330,"";"",0,1)"),"HTML/CSS")</f>
        <v>HTML/CSS</v>
      </c>
      <c r="C2331" s="4" t="str">
        <f>IFERROR(__xludf.DUMMYFUNCTION("""COMPUTED_VALUE"""),"JavaScript")</f>
        <v>JavaScript</v>
      </c>
      <c r="D2331" s="4" t="str">
        <f>IFERROR(__xludf.DUMMYFUNCTION("""COMPUTED_VALUE"""),"PHP")</f>
        <v>PHP</v>
      </c>
      <c r="E2331" s="4" t="str">
        <f>IFERROR(__xludf.DUMMYFUNCTION("""COMPUTED_VALUE"""),"SQL")</f>
        <v>SQL</v>
      </c>
    </row>
    <row r="2332">
      <c r="A2332" s="3">
        <v>2331.0</v>
      </c>
      <c r="B2332" s="4" t="str">
        <f>IFERROR(__xludf.DUMMYFUNCTION("SPLIT(IMPORTRANGE!B2332:B12331,"";"",0,1)"),"C++")</f>
        <v>C++</v>
      </c>
      <c r="C2332" s="4" t="str">
        <f>IFERROR(__xludf.DUMMYFUNCTION("""COMPUTED_VALUE"""),"Rust")</f>
        <v>Rust</v>
      </c>
      <c r="D2332" s="4" t="str">
        <f>IFERROR(__xludf.DUMMYFUNCTION("""COMPUTED_VALUE"""),"SQL")</f>
        <v>SQL</v>
      </c>
      <c r="E2332" s="4" t="str">
        <f>IFERROR(__xludf.DUMMYFUNCTION("""COMPUTED_VALUE"""),"TypeScript")</f>
        <v>TypeScript</v>
      </c>
    </row>
    <row r="2333">
      <c r="A2333" s="3">
        <v>2332.0</v>
      </c>
      <c r="B2333" s="4" t="str">
        <f>IFERROR(__xludf.DUMMYFUNCTION("SPLIT(IMPORTRANGE!B2333:B12332,"";"",0,1)"),"Python")</f>
        <v>Python</v>
      </c>
      <c r="C2333" s="4" t="str">
        <f>IFERROR(__xludf.DUMMYFUNCTION("""COMPUTED_VALUE"""),"SQL")</f>
        <v>SQL</v>
      </c>
    </row>
    <row r="2334">
      <c r="A2334" s="3">
        <v>2333.0</v>
      </c>
      <c r="B2334" s="4" t="str">
        <f>IFERROR(__xludf.DUMMYFUNCTION("SPLIT(IMPORTRANGE!B2334:B12333,"";"",0,1)"),"Go")</f>
        <v>Go</v>
      </c>
      <c r="C2334" s="4" t="str">
        <f>IFERROR(__xludf.DUMMYFUNCTION("""COMPUTED_VALUE"""),"HTML/CSS")</f>
        <v>HTML/CSS</v>
      </c>
      <c r="D2334" s="4" t="str">
        <f>IFERROR(__xludf.DUMMYFUNCTION("""COMPUTED_VALUE"""),"JavaScript")</f>
        <v>JavaScript</v>
      </c>
      <c r="E2334" s="4" t="str">
        <f>IFERROR(__xludf.DUMMYFUNCTION("""COMPUTED_VALUE"""),"Python")</f>
        <v>Python</v>
      </c>
    </row>
    <row r="2335">
      <c r="A2335" s="3">
        <v>2334.0</v>
      </c>
      <c r="B2335" s="4" t="str">
        <f>IFERROR(__xludf.DUMMYFUNCTION("SPLIT(IMPORTRANGE!B2335:B12334,"";"",0,1)"),"Bash/Shell/PowerShell")</f>
        <v>Bash/Shell/PowerShell</v>
      </c>
      <c r="C2335" s="4" t="str">
        <f>IFERROR(__xludf.DUMMYFUNCTION("""COMPUTED_VALUE"""),"C")</f>
        <v>C</v>
      </c>
      <c r="D2335" s="4" t="str">
        <f>IFERROR(__xludf.DUMMYFUNCTION("""COMPUTED_VALUE"""),"C++")</f>
        <v>C++</v>
      </c>
      <c r="E2335" s="4" t="str">
        <f>IFERROR(__xludf.DUMMYFUNCTION("""COMPUTED_VALUE"""),"C#")</f>
        <v>C#</v>
      </c>
      <c r="F2335" s="4" t="str">
        <f>IFERROR(__xludf.DUMMYFUNCTION("""COMPUTED_VALUE"""),"HTML/CSS")</f>
        <v>HTML/CSS</v>
      </c>
      <c r="G2335" s="4" t="str">
        <f>IFERROR(__xludf.DUMMYFUNCTION("""COMPUTED_VALUE"""),"Java")</f>
        <v>Java</v>
      </c>
      <c r="H2335" s="4" t="str">
        <f>IFERROR(__xludf.DUMMYFUNCTION("""COMPUTED_VALUE"""),"JavaScript")</f>
        <v>JavaScript</v>
      </c>
      <c r="I2335" s="4" t="str">
        <f>IFERROR(__xludf.DUMMYFUNCTION("""COMPUTED_VALUE"""),"Python")</f>
        <v>Python</v>
      </c>
      <c r="J2335" s="4" t="str">
        <f>IFERROR(__xludf.DUMMYFUNCTION("""COMPUTED_VALUE"""),"SQL")</f>
        <v>SQL</v>
      </c>
    </row>
    <row r="2336">
      <c r="A2336" s="3">
        <v>2335.0</v>
      </c>
      <c r="B2336" s="4" t="str">
        <f>IFERROR(__xludf.DUMMYFUNCTION("SPLIT(IMPORTRANGE!B2336:B12335,"";"",0,1)"),"PHP")</f>
        <v>PHP</v>
      </c>
    </row>
    <row r="2337">
      <c r="A2337" s="3">
        <v>2336.0</v>
      </c>
      <c r="B2337" s="4" t="str">
        <f>IFERROR(__xludf.DUMMYFUNCTION("SPLIT(IMPORTRANGE!B2337:B12336,"";"",0,1)"),"Bash/Shell/PowerShell")</f>
        <v>Bash/Shell/PowerShell</v>
      </c>
      <c r="C2337" s="4" t="str">
        <f>IFERROR(__xludf.DUMMYFUNCTION("""COMPUTED_VALUE"""),"C#")</f>
        <v>C#</v>
      </c>
      <c r="D2337" s="4" t="str">
        <f>IFERROR(__xludf.DUMMYFUNCTION("""COMPUTED_VALUE"""),"HTML/CSS")</f>
        <v>HTML/CSS</v>
      </c>
      <c r="E2337" s="4" t="str">
        <f>IFERROR(__xludf.DUMMYFUNCTION("""COMPUTED_VALUE"""),"Java")</f>
        <v>Java</v>
      </c>
      <c r="F2337" s="4" t="str">
        <f>IFERROR(__xludf.DUMMYFUNCTION("""COMPUTED_VALUE"""),"JavaScript")</f>
        <v>JavaScript</v>
      </c>
      <c r="G2337" s="4" t="str">
        <f>IFERROR(__xludf.DUMMYFUNCTION("""COMPUTED_VALUE"""),"Python")</f>
        <v>Python</v>
      </c>
      <c r="H2337" s="4" t="str">
        <f>IFERROR(__xludf.DUMMYFUNCTION("""COMPUTED_VALUE"""),"Other(s):")</f>
        <v>Other(s):</v>
      </c>
    </row>
    <row r="2338">
      <c r="A2338" s="3">
        <v>2337.0</v>
      </c>
      <c r="B2338" s="4" t="str">
        <f>IFERROR(__xludf.DUMMYFUNCTION("SPLIT(IMPORTRANGE!B2338:B12337,"";"",0,1)"),"Bash/Shell/PowerShell")</f>
        <v>Bash/Shell/PowerShell</v>
      </c>
      <c r="C2338" s="4" t="str">
        <f>IFERROR(__xludf.DUMMYFUNCTION("""COMPUTED_VALUE"""),"HTML/CSS")</f>
        <v>HTML/CSS</v>
      </c>
      <c r="D2338" s="4" t="str">
        <f>IFERROR(__xludf.DUMMYFUNCTION("""COMPUTED_VALUE"""),"Java")</f>
        <v>Java</v>
      </c>
      <c r="E2338" s="4" t="str">
        <f>IFERROR(__xludf.DUMMYFUNCTION("""COMPUTED_VALUE"""),"JavaScript")</f>
        <v>JavaScript</v>
      </c>
      <c r="F2338" s="4" t="str">
        <f>IFERROR(__xludf.DUMMYFUNCTION("""COMPUTED_VALUE"""),"SQL")</f>
        <v>SQL</v>
      </c>
    </row>
    <row r="2339">
      <c r="A2339" s="3">
        <v>2338.0</v>
      </c>
      <c r="B2339" s="4" t="str">
        <f>IFERROR(__xludf.DUMMYFUNCTION("SPLIT(IMPORTRANGE!B2339:B12338,"";"",0,1)"),"Bash/Shell/PowerShell")</f>
        <v>Bash/Shell/PowerShell</v>
      </c>
      <c r="C2339" s="4" t="str">
        <f>IFERROR(__xludf.DUMMYFUNCTION("""COMPUTED_VALUE"""),"C#")</f>
        <v>C#</v>
      </c>
      <c r="D2339" s="4" t="str">
        <f>IFERROR(__xludf.DUMMYFUNCTION("""COMPUTED_VALUE"""),"Java")</f>
        <v>Java</v>
      </c>
      <c r="E2339" s="4" t="str">
        <f>IFERROR(__xludf.DUMMYFUNCTION("""COMPUTED_VALUE"""),"Kotlin")</f>
        <v>Kotlin</v>
      </c>
      <c r="F2339" s="4" t="str">
        <f>IFERROR(__xludf.DUMMYFUNCTION("""COMPUTED_VALUE"""),"Objective-C")</f>
        <v>Objective-C</v>
      </c>
      <c r="G2339" s="4" t="str">
        <f>IFERROR(__xludf.DUMMYFUNCTION("""COMPUTED_VALUE"""),"Python")</f>
        <v>Python</v>
      </c>
      <c r="H2339" s="4" t="str">
        <f>IFERROR(__xludf.DUMMYFUNCTION("""COMPUTED_VALUE"""),"SQL")</f>
        <v>SQL</v>
      </c>
      <c r="I2339" s="4" t="str">
        <f>IFERROR(__xludf.DUMMYFUNCTION("""COMPUTED_VALUE"""),"Swift")</f>
        <v>Swift</v>
      </c>
    </row>
    <row r="2340">
      <c r="A2340" s="3">
        <v>2339.0</v>
      </c>
      <c r="B2340" s="4" t="str">
        <f>IFERROR(__xludf.DUMMYFUNCTION("SPLIT(IMPORTRANGE!B2340:B12339,"";"",0,1)"),"Bash/Shell/PowerShell")</f>
        <v>Bash/Shell/PowerShell</v>
      </c>
      <c r="C2340" s="4" t="str">
        <f>IFERROR(__xludf.DUMMYFUNCTION("""COMPUTED_VALUE"""),"C++")</f>
        <v>C++</v>
      </c>
      <c r="D2340" s="4" t="str">
        <f>IFERROR(__xludf.DUMMYFUNCTION("""COMPUTED_VALUE"""),"Java")</f>
        <v>Java</v>
      </c>
      <c r="E2340" s="4" t="str">
        <f>IFERROR(__xludf.DUMMYFUNCTION("""COMPUTED_VALUE"""),"JavaScript")</f>
        <v>JavaScript</v>
      </c>
      <c r="F2340" s="4" t="str">
        <f>IFERROR(__xludf.DUMMYFUNCTION("""COMPUTED_VALUE"""),"Kotlin")</f>
        <v>Kotlin</v>
      </c>
      <c r="G2340" s="4" t="str">
        <f>IFERROR(__xludf.DUMMYFUNCTION("""COMPUTED_VALUE"""),"Python")</f>
        <v>Python</v>
      </c>
      <c r="H2340" s="4" t="str">
        <f>IFERROR(__xludf.DUMMYFUNCTION("""COMPUTED_VALUE"""),"SQL")</f>
        <v>SQL</v>
      </c>
      <c r="I2340" s="4" t="str">
        <f>IFERROR(__xludf.DUMMYFUNCTION("""COMPUTED_VALUE"""),"Swift")</f>
        <v>Swift</v>
      </c>
    </row>
    <row r="2341">
      <c r="A2341" s="3">
        <v>2340.0</v>
      </c>
      <c r="B2341" s="4" t="str">
        <f>IFERROR(__xludf.DUMMYFUNCTION("SPLIT(IMPORTRANGE!B2341:B12340,"";"",0,1)"),"C++")</f>
        <v>C++</v>
      </c>
      <c r="C2341" s="4" t="str">
        <f>IFERROR(__xludf.DUMMYFUNCTION("""COMPUTED_VALUE"""),"HTML/CSS")</f>
        <v>HTML/CSS</v>
      </c>
      <c r="D2341" s="4" t="str">
        <f>IFERROR(__xludf.DUMMYFUNCTION("""COMPUTED_VALUE"""),"Java")</f>
        <v>Java</v>
      </c>
      <c r="E2341" s="4" t="str">
        <f>IFERROR(__xludf.DUMMYFUNCTION("""COMPUTED_VALUE"""),"JavaScript")</f>
        <v>JavaScript</v>
      </c>
      <c r="F2341" s="4" t="str">
        <f>IFERROR(__xludf.DUMMYFUNCTION("""COMPUTED_VALUE"""),"Python")</f>
        <v>Python</v>
      </c>
      <c r="G2341" s="4" t="str">
        <f>IFERROR(__xludf.DUMMYFUNCTION("""COMPUTED_VALUE"""),"Other(s):")</f>
        <v>Other(s):</v>
      </c>
    </row>
    <row r="2342">
      <c r="A2342" s="3">
        <v>2341.0</v>
      </c>
      <c r="B2342" s="4" t="str">
        <f>IFERROR(__xludf.DUMMYFUNCTION("SPLIT(IMPORTRANGE!B2342:B12341,"";"",0,1)"),"C#")</f>
        <v>C#</v>
      </c>
      <c r="C2342" s="4" t="str">
        <f>IFERROR(__xludf.DUMMYFUNCTION("""COMPUTED_VALUE"""),"SQL")</f>
        <v>SQL</v>
      </c>
    </row>
    <row r="2343">
      <c r="A2343" s="3">
        <v>2342.0</v>
      </c>
      <c r="B2343" s="4" t="str">
        <f>IFERROR(__xludf.DUMMYFUNCTION("SPLIT(IMPORTRANGE!B2343:B12342,"";"",0,1)"),"C")</f>
        <v>C</v>
      </c>
      <c r="C2343" s="4" t="str">
        <f>IFERROR(__xludf.DUMMYFUNCTION("""COMPUTED_VALUE"""),"C++")</f>
        <v>C++</v>
      </c>
      <c r="D2343" s="4" t="str">
        <f>IFERROR(__xludf.DUMMYFUNCTION("""COMPUTED_VALUE"""),"C#")</f>
        <v>C#</v>
      </c>
      <c r="E2343" s="4" t="str">
        <f>IFERROR(__xludf.DUMMYFUNCTION("""COMPUTED_VALUE"""),"Java")</f>
        <v>Java</v>
      </c>
      <c r="F2343" s="4" t="str">
        <f>IFERROR(__xludf.DUMMYFUNCTION("""COMPUTED_VALUE"""),"JavaScript")</f>
        <v>JavaScript</v>
      </c>
      <c r="G2343" s="4" t="str">
        <f>IFERROR(__xludf.DUMMYFUNCTION("""COMPUTED_VALUE"""),"Python")</f>
        <v>Python</v>
      </c>
      <c r="H2343" s="4" t="str">
        <f>IFERROR(__xludf.DUMMYFUNCTION("""COMPUTED_VALUE"""),"Rust")</f>
        <v>Rust</v>
      </c>
      <c r="I2343" s="4" t="str">
        <f>IFERROR(__xludf.DUMMYFUNCTION("""COMPUTED_VALUE"""),"SQL")</f>
        <v>SQL</v>
      </c>
    </row>
    <row r="2344">
      <c r="A2344" s="3">
        <v>2343.0</v>
      </c>
      <c r="B2344" s="4" t="str">
        <f>IFERROR(__xludf.DUMMYFUNCTION("SPLIT(IMPORTRANGE!B2344:B12343,"";"",0,1)"),"Bash/Shell/PowerShell")</f>
        <v>Bash/Shell/PowerShell</v>
      </c>
      <c r="C2344" s="4" t="str">
        <f>IFERROR(__xludf.DUMMYFUNCTION("""COMPUTED_VALUE"""),"Go")</f>
        <v>Go</v>
      </c>
      <c r="D2344" s="4" t="str">
        <f>IFERROR(__xludf.DUMMYFUNCTION("""COMPUTED_VALUE"""),"Python")</f>
        <v>Python</v>
      </c>
      <c r="E2344" s="4" t="str">
        <f>IFERROR(__xludf.DUMMYFUNCTION("""COMPUTED_VALUE"""),"Swift")</f>
        <v>Swift</v>
      </c>
    </row>
    <row r="2345">
      <c r="A2345" s="3">
        <v>2344.0</v>
      </c>
      <c r="B2345" s="4" t="str">
        <f>IFERROR(__xludf.DUMMYFUNCTION("SPLIT(IMPORTRANGE!B2345:B12344,"";"",0,1)"),"C#")</f>
        <v>C#</v>
      </c>
      <c r="C2345" s="4" t="str">
        <f>IFERROR(__xludf.DUMMYFUNCTION("""COMPUTED_VALUE"""),"PHP")</f>
        <v>PHP</v>
      </c>
      <c r="D2345" s="4" t="str">
        <f>IFERROR(__xludf.DUMMYFUNCTION("""COMPUTED_VALUE"""),"TypeScript")</f>
        <v>TypeScript</v>
      </c>
    </row>
    <row r="2346">
      <c r="A2346" s="3">
        <v>2345.0</v>
      </c>
      <c r="B2346" s="4" t="str">
        <f>IFERROR(__xludf.DUMMYFUNCTION("SPLIT(IMPORTRANGE!B2346:B12345,"";"",0,1)"),"Bash/Shell/PowerShell")</f>
        <v>Bash/Shell/PowerShell</v>
      </c>
      <c r="C2346" s="4" t="str">
        <f>IFERROR(__xludf.DUMMYFUNCTION("""COMPUTED_VALUE"""),"HTML/CSS")</f>
        <v>HTML/CSS</v>
      </c>
      <c r="D2346" s="4" t="str">
        <f>IFERROR(__xludf.DUMMYFUNCTION("""COMPUTED_VALUE"""),"JavaScript")</f>
        <v>JavaScript</v>
      </c>
    </row>
    <row r="2347">
      <c r="A2347" s="3">
        <v>2346.0</v>
      </c>
      <c r="B2347" s="4" t="str">
        <f>IFERROR(__xludf.DUMMYFUNCTION("SPLIT(IMPORTRANGE!B2347:B12346,"";"",0,1)"),"Assembly")</f>
        <v>Assembly</v>
      </c>
      <c r="C2347" s="4" t="str">
        <f>IFERROR(__xludf.DUMMYFUNCTION("""COMPUTED_VALUE"""),"C")</f>
        <v>C</v>
      </c>
      <c r="D2347" s="4" t="str">
        <f>IFERROR(__xludf.DUMMYFUNCTION("""COMPUTED_VALUE"""),"C++")</f>
        <v>C++</v>
      </c>
      <c r="E2347" s="4" t="str">
        <f>IFERROR(__xludf.DUMMYFUNCTION("""COMPUTED_VALUE"""),"Python")</f>
        <v>Python</v>
      </c>
    </row>
    <row r="2348">
      <c r="A2348" s="3">
        <v>2347.0</v>
      </c>
      <c r="B2348" s="4" t="str">
        <f>IFERROR(__xludf.DUMMYFUNCTION("SPLIT(IMPORTRANGE!B2348:B12347,"";"",0,1)"),"Java")</f>
        <v>Java</v>
      </c>
      <c r="C2348" s="4" t="str">
        <f>IFERROR(__xludf.DUMMYFUNCTION("""COMPUTED_VALUE"""),"PHP")</f>
        <v>PHP</v>
      </c>
      <c r="D2348" s="4" t="str">
        <f>IFERROR(__xludf.DUMMYFUNCTION("""COMPUTED_VALUE"""),"Python")</f>
        <v>Python</v>
      </c>
      <c r="E2348" s="4" t="str">
        <f>IFERROR(__xludf.DUMMYFUNCTION("""COMPUTED_VALUE"""),"SQL")</f>
        <v>SQL</v>
      </c>
    </row>
    <row r="2349">
      <c r="A2349" s="3">
        <v>2348.0</v>
      </c>
      <c r="B2349" s="4" t="str">
        <f>IFERROR(__xludf.DUMMYFUNCTION("SPLIT(IMPORTRANGE!B2349:B12348,"";"",0,1)"),"SQL")</f>
        <v>SQL</v>
      </c>
      <c r="C2349" s="4" t="str">
        <f>IFERROR(__xludf.DUMMYFUNCTION("""COMPUTED_VALUE"""),"Other(s):")</f>
        <v>Other(s):</v>
      </c>
    </row>
    <row r="2350">
      <c r="A2350" s="3">
        <v>2349.0</v>
      </c>
      <c r="B2350" s="4" t="str">
        <f>IFERROR(__xludf.DUMMYFUNCTION("SPLIT(IMPORTRANGE!B2350:B12349,"";"",0,1)"),"Bash/Shell/PowerShell")</f>
        <v>Bash/Shell/PowerShell</v>
      </c>
      <c r="C2350" s="4" t="str">
        <f>IFERROR(__xludf.DUMMYFUNCTION("""COMPUTED_VALUE"""),"C#")</f>
        <v>C#</v>
      </c>
      <c r="D2350" s="4" t="str">
        <f>IFERROR(__xludf.DUMMYFUNCTION("""COMPUTED_VALUE"""),"HTML/CSS")</f>
        <v>HTML/CSS</v>
      </c>
      <c r="E2350" s="4" t="str">
        <f>IFERROR(__xludf.DUMMYFUNCTION("""COMPUTED_VALUE"""),"JavaScript")</f>
        <v>JavaScript</v>
      </c>
      <c r="F2350" s="4" t="str">
        <f>IFERROR(__xludf.DUMMYFUNCTION("""COMPUTED_VALUE"""),"SQL")</f>
        <v>SQL</v>
      </c>
      <c r="G2350" s="4" t="str">
        <f>IFERROR(__xludf.DUMMYFUNCTION("""COMPUTED_VALUE"""),"Other(s):")</f>
        <v>Other(s):</v>
      </c>
    </row>
    <row r="2351">
      <c r="A2351" s="3">
        <v>2350.0</v>
      </c>
      <c r="B2351" s="4" t="str">
        <f>IFERROR(__xludf.DUMMYFUNCTION("SPLIT(IMPORTRANGE!B2351:B12350,"";"",0,1)"),"Bash/Shell/PowerShell")</f>
        <v>Bash/Shell/PowerShell</v>
      </c>
      <c r="C2351" s="4" t="str">
        <f>IFERROR(__xludf.DUMMYFUNCTION("""COMPUTED_VALUE"""),"HTML/CSS")</f>
        <v>HTML/CSS</v>
      </c>
      <c r="D2351" s="4" t="str">
        <f>IFERROR(__xludf.DUMMYFUNCTION("""COMPUTED_VALUE"""),"JavaScript")</f>
        <v>JavaScript</v>
      </c>
      <c r="E2351" s="4" t="str">
        <f>IFERROR(__xludf.DUMMYFUNCTION("""COMPUTED_VALUE"""),"Objective-C")</f>
        <v>Objective-C</v>
      </c>
      <c r="F2351" s="4" t="str">
        <f>IFERROR(__xludf.DUMMYFUNCTION("""COMPUTED_VALUE"""),"PHP")</f>
        <v>PHP</v>
      </c>
      <c r="G2351" s="4" t="str">
        <f>IFERROR(__xludf.DUMMYFUNCTION("""COMPUTED_VALUE"""),"Python")</f>
        <v>Python</v>
      </c>
      <c r="H2351" s="4" t="str">
        <f>IFERROR(__xludf.DUMMYFUNCTION("""COMPUTED_VALUE"""),"Ruby")</f>
        <v>Ruby</v>
      </c>
      <c r="I2351" s="4" t="str">
        <f>IFERROR(__xludf.DUMMYFUNCTION("""COMPUTED_VALUE"""),"SQL")</f>
        <v>SQL</v>
      </c>
      <c r="J2351" s="4" t="str">
        <f>IFERROR(__xludf.DUMMYFUNCTION("""COMPUTED_VALUE"""),"Swift")</f>
        <v>Swift</v>
      </c>
    </row>
    <row r="2352">
      <c r="A2352" s="3">
        <v>2351.0</v>
      </c>
      <c r="B2352" s="4" t="str">
        <f>IFERROR(__xludf.DUMMYFUNCTION("SPLIT(IMPORTRANGE!B2352:B12351,"";"",0,1)"),"Go")</f>
        <v>Go</v>
      </c>
      <c r="C2352" s="4" t="str">
        <f>IFERROR(__xludf.DUMMYFUNCTION("""COMPUTED_VALUE"""),"HTML/CSS")</f>
        <v>HTML/CSS</v>
      </c>
      <c r="D2352" s="4" t="str">
        <f>IFERROR(__xludf.DUMMYFUNCTION("""COMPUTED_VALUE"""),"JavaScript")</f>
        <v>JavaScript</v>
      </c>
      <c r="E2352" s="4" t="str">
        <f>IFERROR(__xludf.DUMMYFUNCTION("""COMPUTED_VALUE"""),"PHP")</f>
        <v>PHP</v>
      </c>
      <c r="F2352" s="4" t="str">
        <f>IFERROR(__xludf.DUMMYFUNCTION("""COMPUTED_VALUE"""),"SQL")</f>
        <v>SQL</v>
      </c>
    </row>
    <row r="2353">
      <c r="A2353" s="3">
        <v>2352.0</v>
      </c>
      <c r="B2353" s="4" t="str">
        <f>IFERROR(__xludf.DUMMYFUNCTION("SPLIT(IMPORTRANGE!B2353:B12352,"";"",0,1)"),"HTML/CSS")</f>
        <v>HTML/CSS</v>
      </c>
      <c r="C2353" s="4" t="str">
        <f>IFERROR(__xludf.DUMMYFUNCTION("""COMPUTED_VALUE"""),"JavaScript")</f>
        <v>JavaScript</v>
      </c>
    </row>
    <row r="2354">
      <c r="A2354" s="3">
        <v>2353.0</v>
      </c>
      <c r="B2354" s="4" t="str">
        <f>IFERROR(__xludf.DUMMYFUNCTION("SPLIT(IMPORTRANGE!B2354:B12353,"";"",0,1)"),"C#")</f>
        <v>C#</v>
      </c>
      <c r="C2354" s="4" t="str">
        <f>IFERROR(__xludf.DUMMYFUNCTION("""COMPUTED_VALUE"""),"JavaScript")</f>
        <v>JavaScript</v>
      </c>
      <c r="D2354" s="4" t="str">
        <f>IFERROR(__xludf.DUMMYFUNCTION("""COMPUTED_VALUE"""),"Other(s):")</f>
        <v>Other(s):</v>
      </c>
    </row>
    <row r="2355">
      <c r="A2355" s="3">
        <v>2354.0</v>
      </c>
      <c r="B2355" s="4" t="str">
        <f>IFERROR(__xludf.DUMMYFUNCTION("SPLIT(IMPORTRANGE!B2355:B12354,"";"",0,1)"),"Bash/Shell/PowerShell")</f>
        <v>Bash/Shell/PowerShell</v>
      </c>
      <c r="C2355" s="4" t="str">
        <f>IFERROR(__xludf.DUMMYFUNCTION("""COMPUTED_VALUE"""),"HTML/CSS")</f>
        <v>HTML/CSS</v>
      </c>
      <c r="D2355" s="4" t="str">
        <f>IFERROR(__xludf.DUMMYFUNCTION("""COMPUTED_VALUE"""),"Java")</f>
        <v>Java</v>
      </c>
      <c r="E2355" s="4" t="str">
        <f>IFERROR(__xludf.DUMMYFUNCTION("""COMPUTED_VALUE"""),"JavaScript")</f>
        <v>JavaScript</v>
      </c>
      <c r="F2355" s="4" t="str">
        <f>IFERROR(__xludf.DUMMYFUNCTION("""COMPUTED_VALUE"""),"PHP")</f>
        <v>PHP</v>
      </c>
      <c r="G2355" s="4" t="str">
        <f>IFERROR(__xludf.DUMMYFUNCTION("""COMPUTED_VALUE"""),"SQL")</f>
        <v>SQL</v>
      </c>
    </row>
    <row r="2356">
      <c r="A2356" s="3">
        <v>2355.0</v>
      </c>
      <c r="B2356" s="4" t="str">
        <f>IFERROR(__xludf.DUMMYFUNCTION("SPLIT(IMPORTRANGE!B2356:B12355,"";"",0,1)"),"HTML/CSS")</f>
        <v>HTML/CSS</v>
      </c>
      <c r="C2356" s="4" t="str">
        <f>IFERROR(__xludf.DUMMYFUNCTION("""COMPUTED_VALUE"""),"JavaScript")</f>
        <v>JavaScript</v>
      </c>
      <c r="D2356" s="4" t="str">
        <f>IFERROR(__xludf.DUMMYFUNCTION("""COMPUTED_VALUE"""),"PHP")</f>
        <v>PHP</v>
      </c>
      <c r="E2356" s="4" t="str">
        <f>IFERROR(__xludf.DUMMYFUNCTION("""COMPUTED_VALUE"""),"Python")</f>
        <v>Python</v>
      </c>
      <c r="F2356" s="4" t="str">
        <f>IFERROR(__xludf.DUMMYFUNCTION("""COMPUTED_VALUE"""),"SQL")</f>
        <v>SQL</v>
      </c>
    </row>
    <row r="2357">
      <c r="A2357" s="3">
        <v>2356.0</v>
      </c>
      <c r="B2357" s="4" t="str">
        <f>IFERROR(__xludf.DUMMYFUNCTION("SPLIT(IMPORTRANGE!B2357:B12356,"";"",0,1)"),"Java")</f>
        <v>Java</v>
      </c>
    </row>
    <row r="2358">
      <c r="A2358" s="3">
        <v>2357.0</v>
      </c>
      <c r="B2358" s="4" t="str">
        <f>IFERROR(__xludf.DUMMYFUNCTION("SPLIT(IMPORTRANGE!B2358:B12357,"";"",0,1)"),"Bash/Shell/PowerShell")</f>
        <v>Bash/Shell/PowerShell</v>
      </c>
      <c r="C2358" s="4" t="str">
        <f>IFERROR(__xludf.DUMMYFUNCTION("""COMPUTED_VALUE"""),"JavaScript")</f>
        <v>JavaScript</v>
      </c>
      <c r="D2358" s="4" t="str">
        <f>IFERROR(__xludf.DUMMYFUNCTION("""COMPUTED_VALUE"""),"Python")</f>
        <v>Python</v>
      </c>
      <c r="E2358" s="4" t="str">
        <f>IFERROR(__xludf.DUMMYFUNCTION("""COMPUTED_VALUE"""),"Swift")</f>
        <v>Swift</v>
      </c>
      <c r="F2358" s="4" t="str">
        <f>IFERROR(__xludf.DUMMYFUNCTION("""COMPUTED_VALUE"""),"VBA")</f>
        <v>VBA</v>
      </c>
    </row>
    <row r="2359">
      <c r="A2359" s="3">
        <v>2358.0</v>
      </c>
      <c r="B2359" s="4" t="str">
        <f>IFERROR(__xludf.DUMMYFUNCTION("SPLIT(IMPORTRANGE!B2359:B12358,"";"",0,1)"),"C++")</f>
        <v>C++</v>
      </c>
      <c r="C2359" s="4" t="str">
        <f>IFERROR(__xludf.DUMMYFUNCTION("""COMPUTED_VALUE"""),"C#")</f>
        <v>C#</v>
      </c>
      <c r="D2359" s="4" t="str">
        <f>IFERROR(__xludf.DUMMYFUNCTION("""COMPUTED_VALUE"""),"Java")</f>
        <v>Java</v>
      </c>
      <c r="E2359" s="4" t="str">
        <f>IFERROR(__xludf.DUMMYFUNCTION("""COMPUTED_VALUE"""),"JavaScript")</f>
        <v>JavaScript</v>
      </c>
      <c r="F2359" s="4" t="str">
        <f>IFERROR(__xludf.DUMMYFUNCTION("""COMPUTED_VALUE"""),"Other(s):")</f>
        <v>Other(s):</v>
      </c>
    </row>
    <row r="2360">
      <c r="A2360" s="3">
        <v>2359.0</v>
      </c>
      <c r="B2360" s="4" t="str">
        <f>IFERROR(__xludf.DUMMYFUNCTION("SPLIT(IMPORTRANGE!B2360:B12359,"";"",0,1)"),"Bash/Shell/PowerShell")</f>
        <v>Bash/Shell/PowerShell</v>
      </c>
      <c r="C2360" s="4" t="str">
        <f>IFERROR(__xludf.DUMMYFUNCTION("""COMPUTED_VALUE"""),"Java")</f>
        <v>Java</v>
      </c>
      <c r="D2360" s="4" t="str">
        <f>IFERROR(__xludf.DUMMYFUNCTION("""COMPUTED_VALUE"""),"JavaScript")</f>
        <v>JavaScript</v>
      </c>
      <c r="E2360" s="4" t="str">
        <f>IFERROR(__xludf.DUMMYFUNCTION("""COMPUTED_VALUE"""),"SQL")</f>
        <v>SQL</v>
      </c>
    </row>
    <row r="2361">
      <c r="A2361" s="3">
        <v>2360.0</v>
      </c>
      <c r="B2361" s="4" t="str">
        <f>IFERROR(__xludf.DUMMYFUNCTION("SPLIT(IMPORTRANGE!B2361:B12360,"";"",0,1)"),"HTML/CSS")</f>
        <v>HTML/CSS</v>
      </c>
      <c r="C2361" s="4" t="str">
        <f>IFERROR(__xludf.DUMMYFUNCTION("""COMPUTED_VALUE"""),"Java")</f>
        <v>Java</v>
      </c>
      <c r="D2361" s="4" t="str">
        <f>IFERROR(__xludf.DUMMYFUNCTION("""COMPUTED_VALUE"""),"JavaScript")</f>
        <v>JavaScript</v>
      </c>
      <c r="E2361" s="4" t="str">
        <f>IFERROR(__xludf.DUMMYFUNCTION("""COMPUTED_VALUE"""),"PHP")</f>
        <v>PHP</v>
      </c>
      <c r="F2361" s="4" t="str">
        <f>IFERROR(__xludf.DUMMYFUNCTION("""COMPUTED_VALUE"""),"SQL")</f>
        <v>SQL</v>
      </c>
      <c r="G2361" s="4" t="str">
        <f>IFERROR(__xludf.DUMMYFUNCTION("""COMPUTED_VALUE"""),"TypeScript")</f>
        <v>TypeScript</v>
      </c>
    </row>
    <row r="2362">
      <c r="A2362" s="3">
        <v>2361.0</v>
      </c>
      <c r="B2362" s="4" t="str">
        <f>IFERROR(__xludf.DUMMYFUNCTION("SPLIT(IMPORTRANGE!B2362:B12361,"";"",0,1)"),"Go")</f>
        <v>Go</v>
      </c>
      <c r="C2362" s="4" t="str">
        <f>IFERROR(__xludf.DUMMYFUNCTION("""COMPUTED_VALUE"""),"HTML/CSS")</f>
        <v>HTML/CSS</v>
      </c>
      <c r="D2362" s="4" t="str">
        <f>IFERROR(__xludf.DUMMYFUNCTION("""COMPUTED_VALUE"""),"JavaScript")</f>
        <v>JavaScript</v>
      </c>
      <c r="E2362" s="4" t="str">
        <f>IFERROR(__xludf.DUMMYFUNCTION("""COMPUTED_VALUE"""),"TypeScript")</f>
        <v>TypeScript</v>
      </c>
    </row>
    <row r="2363">
      <c r="A2363" s="3">
        <v>2362.0</v>
      </c>
      <c r="B2363" s="4" t="str">
        <f>IFERROR(__xludf.DUMMYFUNCTION("SPLIT(IMPORTRANGE!B2363:B12362,"";"",0,1)"),"C++")</f>
        <v>C++</v>
      </c>
      <c r="C2363" s="4" t="str">
        <f>IFERROR(__xludf.DUMMYFUNCTION("""COMPUTED_VALUE"""),"Java")</f>
        <v>Java</v>
      </c>
      <c r="D2363" s="4" t="str">
        <f>IFERROR(__xludf.DUMMYFUNCTION("""COMPUTED_VALUE"""),"Other(s):")</f>
        <v>Other(s):</v>
      </c>
    </row>
    <row r="2364">
      <c r="A2364" s="3">
        <v>2363.0</v>
      </c>
      <c r="B2364" s="4" t="str">
        <f>IFERROR(__xludf.DUMMYFUNCTION("SPLIT(IMPORTRANGE!B2364:B12363,"";"",0,1)"),"Python")</f>
        <v>Python</v>
      </c>
      <c r="C2364" s="4" t="str">
        <f>IFERROR(__xludf.DUMMYFUNCTION("""COMPUTED_VALUE"""),"R")</f>
        <v>R</v>
      </c>
      <c r="D2364" s="4" t="str">
        <f>IFERROR(__xludf.DUMMYFUNCTION("""COMPUTED_VALUE"""),"SQL")</f>
        <v>SQL</v>
      </c>
    </row>
    <row r="2365">
      <c r="A2365" s="3">
        <v>2364.0</v>
      </c>
      <c r="B2365" s="4" t="str">
        <f>IFERROR(__xludf.DUMMYFUNCTION("SPLIT(IMPORTRANGE!B2365:B12364,"";"",0,1)"),"Python")</f>
        <v>Python</v>
      </c>
      <c r="C2365" s="4" t="str">
        <f>IFERROR(__xludf.DUMMYFUNCTION("""COMPUTED_VALUE"""),"R")</f>
        <v>R</v>
      </c>
      <c r="D2365" s="4" t="str">
        <f>IFERROR(__xludf.DUMMYFUNCTION("""COMPUTED_VALUE"""),"SQL")</f>
        <v>SQL</v>
      </c>
    </row>
    <row r="2366">
      <c r="A2366" s="3">
        <v>2365.0</v>
      </c>
      <c r="B2366" s="4" t="str">
        <f>IFERROR(__xludf.DUMMYFUNCTION("SPLIT(IMPORTRANGE!B2366:B12365,"";"",0,1)"),"JavaScript")</f>
        <v>JavaScript</v>
      </c>
      <c r="C2366" s="4" t="str">
        <f>IFERROR(__xludf.DUMMYFUNCTION("""COMPUTED_VALUE"""),"Ruby")</f>
        <v>Ruby</v>
      </c>
    </row>
    <row r="2367">
      <c r="A2367" s="3">
        <v>2366.0</v>
      </c>
      <c r="B2367" s="4" t="str">
        <f>IFERROR(__xludf.DUMMYFUNCTION("SPLIT(IMPORTRANGE!B2367:B12366,"";"",0,1)"),"Bash/Shell/PowerShell")</f>
        <v>Bash/Shell/PowerShell</v>
      </c>
      <c r="C2367" s="4" t="str">
        <f>IFERROR(__xludf.DUMMYFUNCTION("""COMPUTED_VALUE"""),"C")</f>
        <v>C</v>
      </c>
      <c r="D2367" s="4" t="str">
        <f>IFERROR(__xludf.DUMMYFUNCTION("""COMPUTED_VALUE"""),"C#")</f>
        <v>C#</v>
      </c>
      <c r="E2367" s="4" t="str">
        <f>IFERROR(__xludf.DUMMYFUNCTION("""COMPUTED_VALUE"""),"HTML/CSS")</f>
        <v>HTML/CSS</v>
      </c>
      <c r="F2367" s="4" t="str">
        <f>IFERROR(__xludf.DUMMYFUNCTION("""COMPUTED_VALUE"""),"Java")</f>
        <v>Java</v>
      </c>
      <c r="G2367" s="4" t="str">
        <f>IFERROR(__xludf.DUMMYFUNCTION("""COMPUTED_VALUE"""),"JavaScript")</f>
        <v>JavaScript</v>
      </c>
      <c r="H2367" s="4" t="str">
        <f>IFERROR(__xludf.DUMMYFUNCTION("""COMPUTED_VALUE"""),"Python")</f>
        <v>Python</v>
      </c>
      <c r="I2367" s="4" t="str">
        <f>IFERROR(__xludf.DUMMYFUNCTION("""COMPUTED_VALUE"""),"Ruby")</f>
        <v>Ruby</v>
      </c>
      <c r="J2367" s="4" t="str">
        <f>IFERROR(__xludf.DUMMYFUNCTION("""COMPUTED_VALUE"""),"SQL")</f>
        <v>SQL</v>
      </c>
      <c r="K2367" s="4" t="str">
        <f>IFERROR(__xludf.DUMMYFUNCTION("""COMPUTED_VALUE"""),"TypeScript")</f>
        <v>TypeScript</v>
      </c>
    </row>
    <row r="2368">
      <c r="A2368" s="3">
        <v>2367.0</v>
      </c>
      <c r="B2368" s="4" t="str">
        <f>IFERROR(__xludf.DUMMYFUNCTION("SPLIT(IMPORTRANGE!B2368:B12367,"";"",0,1)"),"Bash/Shell/PowerShell")</f>
        <v>Bash/Shell/PowerShell</v>
      </c>
      <c r="C2368" s="4" t="str">
        <f>IFERROR(__xludf.DUMMYFUNCTION("""COMPUTED_VALUE"""),"HTML/CSS")</f>
        <v>HTML/CSS</v>
      </c>
      <c r="D2368" s="4" t="str">
        <f>IFERROR(__xludf.DUMMYFUNCTION("""COMPUTED_VALUE"""),"Java")</f>
        <v>Java</v>
      </c>
      <c r="E2368" s="4" t="str">
        <f>IFERROR(__xludf.DUMMYFUNCTION("""COMPUTED_VALUE"""),"JavaScript")</f>
        <v>JavaScript</v>
      </c>
      <c r="F2368" s="4" t="str">
        <f>IFERROR(__xludf.DUMMYFUNCTION("""COMPUTED_VALUE"""),"PHP")</f>
        <v>PHP</v>
      </c>
      <c r="G2368" s="4" t="str">
        <f>IFERROR(__xludf.DUMMYFUNCTION("""COMPUTED_VALUE"""),"Python")</f>
        <v>Python</v>
      </c>
      <c r="H2368" s="4" t="str">
        <f>IFERROR(__xludf.DUMMYFUNCTION("""COMPUTED_VALUE"""),"SQL")</f>
        <v>SQL</v>
      </c>
    </row>
    <row r="2369">
      <c r="A2369" s="3">
        <v>2368.0</v>
      </c>
      <c r="B2369" s="4" t="str">
        <f>IFERROR(__xludf.DUMMYFUNCTION("SPLIT(IMPORTRANGE!B2369:B12368,"";"",0,1)"),"HTML/CSS")</f>
        <v>HTML/CSS</v>
      </c>
      <c r="C2369" s="4" t="str">
        <f>IFERROR(__xludf.DUMMYFUNCTION("""COMPUTED_VALUE"""),"JavaScript")</f>
        <v>JavaScript</v>
      </c>
      <c r="D2369" s="4" t="str">
        <f>IFERROR(__xludf.DUMMYFUNCTION("""COMPUTED_VALUE"""),"Ruby")</f>
        <v>Ruby</v>
      </c>
    </row>
    <row r="2370">
      <c r="A2370" s="3">
        <v>2369.0</v>
      </c>
      <c r="B2370" s="4" t="str">
        <f>IFERROR(__xludf.DUMMYFUNCTION("SPLIT(IMPORTRANGE!B2370:B12369,"";"",0,1)"),"JavaScript")</f>
        <v>JavaScript</v>
      </c>
      <c r="C2370" s="4" t="str">
        <f>IFERROR(__xludf.DUMMYFUNCTION("""COMPUTED_VALUE"""),"Ruby")</f>
        <v>Ruby</v>
      </c>
      <c r="D2370" s="4" t="str">
        <f>IFERROR(__xludf.DUMMYFUNCTION("""COMPUTED_VALUE"""),"SQL")</f>
        <v>SQL</v>
      </c>
      <c r="E2370" s="4" t="str">
        <f>IFERROR(__xludf.DUMMYFUNCTION("""COMPUTED_VALUE"""),"Swift")</f>
        <v>Swift</v>
      </c>
      <c r="F2370" s="4" t="str">
        <f>IFERROR(__xludf.DUMMYFUNCTION("""COMPUTED_VALUE"""),"TypeScript")</f>
        <v>TypeScript</v>
      </c>
    </row>
    <row r="2371">
      <c r="A2371" s="3">
        <v>2370.0</v>
      </c>
      <c r="B2371" s="4" t="str">
        <f>IFERROR(__xludf.DUMMYFUNCTION("SPLIT(IMPORTRANGE!B2371:B12370,"";"",0,1)"),"PHP")</f>
        <v>PHP</v>
      </c>
      <c r="C2371" s="4" t="str">
        <f>IFERROR(__xludf.DUMMYFUNCTION("""COMPUTED_VALUE"""),"SQL")</f>
        <v>SQL</v>
      </c>
    </row>
    <row r="2372">
      <c r="A2372" s="3">
        <v>2371.0</v>
      </c>
      <c r="B2372" s="4" t="str">
        <f>IFERROR(__xludf.DUMMYFUNCTION("SPLIT(IMPORTRANGE!B2372:B12371,"";"",0,1)"),"Bash/Shell/PowerShell")</f>
        <v>Bash/Shell/PowerShell</v>
      </c>
      <c r="C2372" s="4" t="str">
        <f>IFERROR(__xludf.DUMMYFUNCTION("""COMPUTED_VALUE"""),"Go")</f>
        <v>Go</v>
      </c>
      <c r="D2372" s="4" t="str">
        <f>IFERROR(__xludf.DUMMYFUNCTION("""COMPUTED_VALUE"""),"JavaScript")</f>
        <v>JavaScript</v>
      </c>
      <c r="E2372" s="4" t="str">
        <f>IFERROR(__xludf.DUMMYFUNCTION("""COMPUTED_VALUE"""),"Python")</f>
        <v>Python</v>
      </c>
      <c r="F2372" s="4" t="str">
        <f>IFERROR(__xludf.DUMMYFUNCTION("""COMPUTED_VALUE"""),"Rust")</f>
        <v>Rust</v>
      </c>
    </row>
    <row r="2373">
      <c r="A2373" s="3">
        <v>2372.0</v>
      </c>
      <c r="B2373" s="4" t="str">
        <f>IFERROR(__xludf.DUMMYFUNCTION("SPLIT(IMPORTRANGE!B2373:B12372,"";"",0,1)"),"Python")</f>
        <v>Python</v>
      </c>
    </row>
    <row r="2374">
      <c r="A2374" s="3">
        <v>2373.0</v>
      </c>
      <c r="B2374" s="4" t="str">
        <f>IFERROR(__xludf.DUMMYFUNCTION("SPLIT(IMPORTRANGE!B2374:B12373,"";"",0,1)"),"Bash/Shell/PowerShell")</f>
        <v>Bash/Shell/PowerShell</v>
      </c>
      <c r="C2374" s="4" t="str">
        <f>IFERROR(__xludf.DUMMYFUNCTION("""COMPUTED_VALUE"""),"JavaScript")</f>
        <v>JavaScript</v>
      </c>
      <c r="D2374" s="4" t="str">
        <f>IFERROR(__xludf.DUMMYFUNCTION("""COMPUTED_VALUE"""),"R")</f>
        <v>R</v>
      </c>
      <c r="E2374" s="4" t="str">
        <f>IFERROR(__xludf.DUMMYFUNCTION("""COMPUTED_VALUE"""),"SQL")</f>
        <v>SQL</v>
      </c>
    </row>
    <row r="2375">
      <c r="A2375" s="3">
        <v>2374.0</v>
      </c>
      <c r="B2375" s="4" t="str">
        <f>IFERROR(__xludf.DUMMYFUNCTION("SPLIT(IMPORTRANGE!B2375:B12374,"";"",0,1)"),"Go")</f>
        <v>Go</v>
      </c>
      <c r="C2375" s="4" t="str">
        <f>IFERROR(__xludf.DUMMYFUNCTION("""COMPUTED_VALUE"""),"HTML/CSS")</f>
        <v>HTML/CSS</v>
      </c>
      <c r="D2375" s="4" t="str">
        <f>IFERROR(__xludf.DUMMYFUNCTION("""COMPUTED_VALUE"""),"JavaScript")</f>
        <v>JavaScript</v>
      </c>
      <c r="E2375" s="4" t="str">
        <f>IFERROR(__xludf.DUMMYFUNCTION("""COMPUTED_VALUE"""),"PHP")</f>
        <v>PHP</v>
      </c>
      <c r="F2375" s="4" t="str">
        <f>IFERROR(__xludf.DUMMYFUNCTION("""COMPUTED_VALUE"""),"Ruby")</f>
        <v>Ruby</v>
      </c>
      <c r="G2375" s="4" t="str">
        <f>IFERROR(__xludf.DUMMYFUNCTION("""COMPUTED_VALUE"""),"SQL")</f>
        <v>SQL</v>
      </c>
      <c r="H2375" s="4" t="str">
        <f>IFERROR(__xludf.DUMMYFUNCTION("""COMPUTED_VALUE"""),"TypeScript")</f>
        <v>TypeScript</v>
      </c>
    </row>
    <row r="2376">
      <c r="A2376" s="3">
        <v>2375.0</v>
      </c>
      <c r="B2376" s="4" t="str">
        <f>IFERROR(__xludf.DUMMYFUNCTION("SPLIT(IMPORTRANGE!B2376:B12375,"";"",0,1)"),"JavaScript")</f>
        <v>JavaScript</v>
      </c>
      <c r="C2376" s="4" t="str">
        <f>IFERROR(__xludf.DUMMYFUNCTION("""COMPUTED_VALUE"""),"Python")</f>
        <v>Python</v>
      </c>
    </row>
    <row r="2377">
      <c r="A2377" s="3">
        <v>2376.0</v>
      </c>
      <c r="B2377" s="4" t="str">
        <f>IFERROR(__xludf.DUMMYFUNCTION("SPLIT(IMPORTRANGE!B2377:B12376,"";"",0,1)"),"HTML/CSS")</f>
        <v>HTML/CSS</v>
      </c>
      <c r="C2377" s="4" t="str">
        <f>IFERROR(__xludf.DUMMYFUNCTION("""COMPUTED_VALUE"""),"TypeScript")</f>
        <v>TypeScript</v>
      </c>
    </row>
    <row r="2378">
      <c r="A2378" s="3">
        <v>2377.0</v>
      </c>
      <c r="B2378" s="4" t="str">
        <f>IFERROR(__xludf.DUMMYFUNCTION("SPLIT(IMPORTRANGE!B2378:B12377,"";"",0,1)"),"Bash/Shell/PowerShell")</f>
        <v>Bash/Shell/PowerShell</v>
      </c>
      <c r="C2378" s="4" t="str">
        <f>IFERROR(__xludf.DUMMYFUNCTION("""COMPUTED_VALUE"""),"C++")</f>
        <v>C++</v>
      </c>
      <c r="D2378" s="4" t="str">
        <f>IFERROR(__xludf.DUMMYFUNCTION("""COMPUTED_VALUE"""),"HTML/CSS")</f>
        <v>HTML/CSS</v>
      </c>
      <c r="E2378" s="4" t="str">
        <f>IFERROR(__xludf.DUMMYFUNCTION("""COMPUTED_VALUE"""),"Python")</f>
        <v>Python</v>
      </c>
    </row>
    <row r="2379">
      <c r="A2379" s="3">
        <v>2378.0</v>
      </c>
      <c r="B2379" s="4" t="str">
        <f>IFERROR(__xludf.DUMMYFUNCTION("SPLIT(IMPORTRANGE!B2379:B12378,"";"",0,1)"),"Scala")</f>
        <v>Scala</v>
      </c>
    </row>
    <row r="2380">
      <c r="A2380" s="3">
        <v>2379.0</v>
      </c>
      <c r="B2380" s="4" t="str">
        <f>IFERROR(__xludf.DUMMYFUNCTION("SPLIT(IMPORTRANGE!B2380:B12379,"";"",0,1)"),"Bash/Shell/PowerShell")</f>
        <v>Bash/Shell/PowerShell</v>
      </c>
      <c r="C2380" s="4" t="str">
        <f>IFERROR(__xludf.DUMMYFUNCTION("""COMPUTED_VALUE"""),"JavaScript")</f>
        <v>JavaScript</v>
      </c>
      <c r="D2380" s="4" t="str">
        <f>IFERROR(__xludf.DUMMYFUNCTION("""COMPUTED_VALUE"""),"Python")</f>
        <v>Python</v>
      </c>
    </row>
    <row r="2381">
      <c r="A2381" s="3">
        <v>2380.0</v>
      </c>
      <c r="B2381" s="4" t="str">
        <f>IFERROR(__xludf.DUMMYFUNCTION("SPLIT(IMPORTRANGE!B2381:B12380,"";"",0,1)"),"Bash/Shell/PowerShell")</f>
        <v>Bash/Shell/PowerShell</v>
      </c>
      <c r="C2381" s="4" t="str">
        <f>IFERROR(__xludf.DUMMYFUNCTION("""COMPUTED_VALUE"""),"C#")</f>
        <v>C#</v>
      </c>
      <c r="D2381" s="4" t="str">
        <f>IFERROR(__xludf.DUMMYFUNCTION("""COMPUTED_VALUE"""),"HTML/CSS")</f>
        <v>HTML/CSS</v>
      </c>
      <c r="E2381" s="4" t="str">
        <f>IFERROR(__xludf.DUMMYFUNCTION("""COMPUTED_VALUE"""),"JavaScript")</f>
        <v>JavaScript</v>
      </c>
      <c r="F2381" s="4" t="str">
        <f>IFERROR(__xludf.DUMMYFUNCTION("""COMPUTED_VALUE"""),"SQL")</f>
        <v>SQL</v>
      </c>
    </row>
    <row r="2382">
      <c r="A2382" s="3">
        <v>2381.0</v>
      </c>
      <c r="B2382" s="4" t="str">
        <f>IFERROR(__xludf.DUMMYFUNCTION("SPLIT(IMPORTRANGE!B2382:B12381,"";"",0,1)"),"JavaScript")</f>
        <v>JavaScript</v>
      </c>
      <c r="C2382" s="4" t="str">
        <f>IFERROR(__xludf.DUMMYFUNCTION("""COMPUTED_VALUE"""),"PHP")</f>
        <v>PHP</v>
      </c>
      <c r="D2382" s="4" t="str">
        <f>IFERROR(__xludf.DUMMYFUNCTION("""COMPUTED_VALUE"""),"SQL")</f>
        <v>SQL</v>
      </c>
      <c r="E2382" s="4" t="str">
        <f>IFERROR(__xludf.DUMMYFUNCTION("""COMPUTED_VALUE"""),"TypeScript")</f>
        <v>TypeScript</v>
      </c>
    </row>
    <row r="2383">
      <c r="A2383" s="3">
        <v>2382.0</v>
      </c>
      <c r="B2383" s="4" t="str">
        <f>IFERROR(__xludf.DUMMYFUNCTION("SPLIT(IMPORTRANGE!B2383:B12382,"";"",0,1)"),"Clojure")</f>
        <v>Clojure</v>
      </c>
      <c r="C2383" s="4" t="str">
        <f>IFERROR(__xludf.DUMMYFUNCTION("""COMPUTED_VALUE"""),"Java")</f>
        <v>Java</v>
      </c>
      <c r="D2383" s="4" t="str">
        <f>IFERROR(__xludf.DUMMYFUNCTION("""COMPUTED_VALUE"""),"Python")</f>
        <v>Python</v>
      </c>
      <c r="E2383" s="4" t="str">
        <f>IFERROR(__xludf.DUMMYFUNCTION("""COMPUTED_VALUE"""),"SQL")</f>
        <v>SQL</v>
      </c>
    </row>
    <row r="2384">
      <c r="A2384" s="3">
        <v>2383.0</v>
      </c>
      <c r="B2384" s="4" t="str">
        <f>IFERROR(__xludf.DUMMYFUNCTION("SPLIT(IMPORTRANGE!B2384:B12383,"";"",0,1)"),"Bash/Shell/PowerShell")</f>
        <v>Bash/Shell/PowerShell</v>
      </c>
      <c r="C2384" s="4" t="str">
        <f>IFERROR(__xludf.DUMMYFUNCTION("""COMPUTED_VALUE"""),"Java")</f>
        <v>Java</v>
      </c>
    </row>
    <row r="2385">
      <c r="A2385" s="3">
        <v>2384.0</v>
      </c>
      <c r="B2385" s="4" t="str">
        <f>IFERROR(__xludf.DUMMYFUNCTION("SPLIT(IMPORTRANGE!B2385:B12384,"";"",0,1)"),"Bash/Shell/PowerShell")</f>
        <v>Bash/Shell/PowerShell</v>
      </c>
      <c r="C2385" s="4" t="str">
        <f>IFERROR(__xludf.DUMMYFUNCTION("""COMPUTED_VALUE"""),"C#")</f>
        <v>C#</v>
      </c>
      <c r="D2385" s="4" t="str">
        <f>IFERROR(__xludf.DUMMYFUNCTION("""COMPUTED_VALUE"""),"HTML/CSS")</f>
        <v>HTML/CSS</v>
      </c>
      <c r="E2385" s="4" t="str">
        <f>IFERROR(__xludf.DUMMYFUNCTION("""COMPUTED_VALUE"""),"JavaScript")</f>
        <v>JavaScript</v>
      </c>
      <c r="F2385" s="4" t="str">
        <f>IFERROR(__xludf.DUMMYFUNCTION("""COMPUTED_VALUE"""),"Python")</f>
        <v>Python</v>
      </c>
    </row>
    <row r="2386">
      <c r="A2386" s="3">
        <v>2385.0</v>
      </c>
      <c r="B2386" s="4" t="str">
        <f>IFERROR(__xludf.DUMMYFUNCTION("SPLIT(IMPORTRANGE!B2386:B12385,"";"",0,1)"),"Scala")</f>
        <v>Scala</v>
      </c>
    </row>
    <row r="2387">
      <c r="A2387" s="3">
        <v>2386.0</v>
      </c>
      <c r="B2387" s="4" t="str">
        <f>IFERROR(__xludf.DUMMYFUNCTION("SPLIT(IMPORTRANGE!B2387:B12386,"";"",0,1)"),"Bash/Shell/PowerShell")</f>
        <v>Bash/Shell/PowerShell</v>
      </c>
      <c r="C2387" s="4" t="str">
        <f>IFERROR(__xludf.DUMMYFUNCTION("""COMPUTED_VALUE"""),"Go")</f>
        <v>Go</v>
      </c>
      <c r="D2387" s="4" t="str">
        <f>IFERROR(__xludf.DUMMYFUNCTION("""COMPUTED_VALUE"""),"Python")</f>
        <v>Python</v>
      </c>
      <c r="E2387" s="4" t="str">
        <f>IFERROR(__xludf.DUMMYFUNCTION("""COMPUTED_VALUE"""),"Ruby")</f>
        <v>Ruby</v>
      </c>
    </row>
    <row r="2388">
      <c r="A2388" s="3">
        <v>2387.0</v>
      </c>
      <c r="B2388" s="4" t="str">
        <f>IFERROR(__xludf.DUMMYFUNCTION("SPLIT(IMPORTRANGE!B2388:B12387,"";"",0,1)"),"Assembly")</f>
        <v>Assembly</v>
      </c>
      <c r="C2388" s="4" t="str">
        <f>IFERROR(__xludf.DUMMYFUNCTION("""COMPUTED_VALUE"""),"Bash/Shell/PowerShell")</f>
        <v>Bash/Shell/PowerShell</v>
      </c>
      <c r="D2388" s="4" t="str">
        <f>IFERROR(__xludf.DUMMYFUNCTION("""COMPUTED_VALUE"""),"C")</f>
        <v>C</v>
      </c>
      <c r="E2388" s="4" t="str">
        <f>IFERROR(__xludf.DUMMYFUNCTION("""COMPUTED_VALUE"""),"HTML/CSS")</f>
        <v>HTML/CSS</v>
      </c>
      <c r="F2388" s="4" t="str">
        <f>IFERROR(__xludf.DUMMYFUNCTION("""COMPUTED_VALUE"""),"Java")</f>
        <v>Java</v>
      </c>
      <c r="G2388" s="4" t="str">
        <f>IFERROR(__xludf.DUMMYFUNCTION("""COMPUTED_VALUE"""),"JavaScript")</f>
        <v>JavaScript</v>
      </c>
      <c r="H2388" s="4" t="str">
        <f>IFERROR(__xludf.DUMMYFUNCTION("""COMPUTED_VALUE"""),"Python")</f>
        <v>Python</v>
      </c>
      <c r="I2388" s="4" t="str">
        <f>IFERROR(__xludf.DUMMYFUNCTION("""COMPUTED_VALUE"""),"VBA")</f>
        <v>VBA</v>
      </c>
    </row>
    <row r="2389">
      <c r="A2389" s="3">
        <v>2388.0</v>
      </c>
      <c r="B2389" s="4" t="str">
        <f>IFERROR(__xludf.DUMMYFUNCTION("SPLIT(IMPORTRANGE!B2389:B12388,"";"",0,1)"),"Bash/Shell/PowerShell")</f>
        <v>Bash/Shell/PowerShell</v>
      </c>
      <c r="C2389" s="4" t="str">
        <f>IFERROR(__xludf.DUMMYFUNCTION("""COMPUTED_VALUE"""),"C#")</f>
        <v>C#</v>
      </c>
      <c r="D2389" s="4" t="str">
        <f>IFERROR(__xludf.DUMMYFUNCTION("""COMPUTED_VALUE"""),"Go")</f>
        <v>Go</v>
      </c>
      <c r="E2389" s="4" t="str">
        <f>IFERROR(__xludf.DUMMYFUNCTION("""COMPUTED_VALUE"""),"PHP")</f>
        <v>PHP</v>
      </c>
      <c r="F2389" s="4" t="str">
        <f>IFERROR(__xludf.DUMMYFUNCTION("""COMPUTED_VALUE"""),"Python")</f>
        <v>Python</v>
      </c>
      <c r="G2389" s="4" t="str">
        <f>IFERROR(__xludf.DUMMYFUNCTION("""COMPUTED_VALUE"""),"SQL")</f>
        <v>SQL</v>
      </c>
      <c r="H2389" s="4" t="str">
        <f>IFERROR(__xludf.DUMMYFUNCTION("""COMPUTED_VALUE"""),"VBA")</f>
        <v>VBA</v>
      </c>
    </row>
    <row r="2390">
      <c r="A2390" s="3">
        <v>2389.0</v>
      </c>
      <c r="B2390" s="4" t="str">
        <f>IFERROR(__xludf.DUMMYFUNCTION("SPLIT(IMPORTRANGE!B2390:B12389,"";"",0,1)"),"HTML/CSS")</f>
        <v>HTML/CSS</v>
      </c>
      <c r="C2390" s="4" t="str">
        <f>IFERROR(__xludf.DUMMYFUNCTION("""COMPUTED_VALUE"""),"Python")</f>
        <v>Python</v>
      </c>
      <c r="D2390" s="4" t="str">
        <f>IFERROR(__xludf.DUMMYFUNCTION("""COMPUTED_VALUE"""),"Other(s):")</f>
        <v>Other(s):</v>
      </c>
    </row>
    <row r="2391">
      <c r="A2391" s="3">
        <v>2390.0</v>
      </c>
      <c r="B2391" s="4" t="str">
        <f>IFERROR(__xludf.DUMMYFUNCTION("SPLIT(IMPORTRANGE!B2391:B12390,"";"",0,1)"),"Python")</f>
        <v>Python</v>
      </c>
    </row>
    <row r="2392">
      <c r="A2392" s="3">
        <v>2391.0</v>
      </c>
      <c r="B2392" s="4" t="str">
        <f>IFERROR(__xludf.DUMMYFUNCTION("SPLIT(IMPORTRANGE!B2392:B12391,"";"",0,1)"),"Bash/Shell/PowerShell")</f>
        <v>Bash/Shell/PowerShell</v>
      </c>
      <c r="C2392" s="4" t="str">
        <f>IFERROR(__xludf.DUMMYFUNCTION("""COMPUTED_VALUE"""),"Go")</f>
        <v>Go</v>
      </c>
      <c r="D2392" s="4" t="str">
        <f>IFERROR(__xludf.DUMMYFUNCTION("""COMPUTED_VALUE"""),"JavaScript")</f>
        <v>JavaScript</v>
      </c>
      <c r="E2392" s="4" t="str">
        <f>IFERROR(__xludf.DUMMYFUNCTION("""COMPUTED_VALUE"""),"Python")</f>
        <v>Python</v>
      </c>
      <c r="F2392" s="4" t="str">
        <f>IFERROR(__xludf.DUMMYFUNCTION("""COMPUTED_VALUE"""),"Ruby")</f>
        <v>Ruby</v>
      </c>
      <c r="G2392" s="4" t="str">
        <f>IFERROR(__xludf.DUMMYFUNCTION("""COMPUTED_VALUE"""),"SQL")</f>
        <v>SQL</v>
      </c>
    </row>
    <row r="2393">
      <c r="A2393" s="3">
        <v>2392.0</v>
      </c>
      <c r="B2393" s="4" t="str">
        <f>IFERROR(__xludf.DUMMYFUNCTION("SPLIT(IMPORTRANGE!B2393:B12392,"";"",0,1)"),"HTML/CSS")</f>
        <v>HTML/CSS</v>
      </c>
    </row>
    <row r="2394">
      <c r="A2394" s="3">
        <v>2393.0</v>
      </c>
      <c r="B2394" s="4" t="str">
        <f>IFERROR(__xludf.DUMMYFUNCTION("SPLIT(IMPORTRANGE!B2394:B12393,"";"",0,1)"),"C++")</f>
        <v>C++</v>
      </c>
      <c r="C2394" s="4" t="str">
        <f>IFERROR(__xludf.DUMMYFUNCTION("""COMPUTED_VALUE"""),"Java")</f>
        <v>Java</v>
      </c>
      <c r="D2394" s="4" t="str">
        <f>IFERROR(__xludf.DUMMYFUNCTION("""COMPUTED_VALUE"""),"VBA")</f>
        <v>VBA</v>
      </c>
    </row>
    <row r="2395">
      <c r="A2395" s="3">
        <v>2394.0</v>
      </c>
      <c r="B2395" s="4" t="str">
        <f>IFERROR(__xludf.DUMMYFUNCTION("SPLIT(IMPORTRANGE!B2395:B12394,"";"",0,1)"),"Go")</f>
        <v>Go</v>
      </c>
      <c r="C2395" s="4" t="str">
        <f>IFERROR(__xludf.DUMMYFUNCTION("""COMPUTED_VALUE"""),"HTML/CSS")</f>
        <v>HTML/CSS</v>
      </c>
      <c r="D2395" s="4" t="str">
        <f>IFERROR(__xludf.DUMMYFUNCTION("""COMPUTED_VALUE"""),"Java")</f>
        <v>Java</v>
      </c>
      <c r="E2395" s="4" t="str">
        <f>IFERROR(__xludf.DUMMYFUNCTION("""COMPUTED_VALUE"""),"JavaScript")</f>
        <v>JavaScript</v>
      </c>
    </row>
    <row r="2396">
      <c r="A2396" s="3">
        <v>2395.0</v>
      </c>
      <c r="B2396" s="4" t="str">
        <f>IFERROR(__xludf.DUMMYFUNCTION("SPLIT(IMPORTRANGE!B2396:B12395,"";"",0,1)"),"Bash/Shell/PowerShell")</f>
        <v>Bash/Shell/PowerShell</v>
      </c>
      <c r="C2396" s="4" t="str">
        <f>IFERROR(__xludf.DUMMYFUNCTION("""COMPUTED_VALUE"""),"HTML/CSS")</f>
        <v>HTML/CSS</v>
      </c>
      <c r="D2396" s="4" t="str">
        <f>IFERROR(__xludf.DUMMYFUNCTION("""COMPUTED_VALUE"""),"Java")</f>
        <v>Java</v>
      </c>
      <c r="E2396" s="4" t="str">
        <f>IFERROR(__xludf.DUMMYFUNCTION("""COMPUTED_VALUE"""),"JavaScript")</f>
        <v>JavaScript</v>
      </c>
      <c r="F2396" s="4" t="str">
        <f>IFERROR(__xludf.DUMMYFUNCTION("""COMPUTED_VALUE"""),"PHP")</f>
        <v>PHP</v>
      </c>
      <c r="G2396" s="4" t="str">
        <f>IFERROR(__xludf.DUMMYFUNCTION("""COMPUTED_VALUE"""),"Python")</f>
        <v>Python</v>
      </c>
      <c r="H2396" s="4" t="str">
        <f>IFERROR(__xludf.DUMMYFUNCTION("""COMPUTED_VALUE"""),"Scala")</f>
        <v>Scala</v>
      </c>
      <c r="I2396" s="4" t="str">
        <f>IFERROR(__xludf.DUMMYFUNCTION("""COMPUTED_VALUE"""),"TypeScript")</f>
        <v>TypeScript</v>
      </c>
      <c r="J2396" s="4" t="str">
        <f>IFERROR(__xludf.DUMMYFUNCTION("""COMPUTED_VALUE"""),"Other(s):")</f>
        <v>Other(s):</v>
      </c>
    </row>
    <row r="2397">
      <c r="A2397" s="3">
        <v>2396.0</v>
      </c>
      <c r="B2397" s="4" t="str">
        <f>IFERROR(__xludf.DUMMYFUNCTION("SPLIT(IMPORTRANGE!B2397:B12396,"";"",0,1)"),"Bash/Shell/PowerShell")</f>
        <v>Bash/Shell/PowerShell</v>
      </c>
      <c r="C2397" s="4" t="str">
        <f>IFERROR(__xludf.DUMMYFUNCTION("""COMPUTED_VALUE"""),"Go")</f>
        <v>Go</v>
      </c>
      <c r="D2397" s="4" t="str">
        <f>IFERROR(__xludf.DUMMYFUNCTION("""COMPUTED_VALUE"""),"HTML/CSS")</f>
        <v>HTML/CSS</v>
      </c>
      <c r="E2397" s="4" t="str">
        <f>IFERROR(__xludf.DUMMYFUNCTION("""COMPUTED_VALUE"""),"JavaScript")</f>
        <v>JavaScript</v>
      </c>
      <c r="F2397" s="4" t="str">
        <f>IFERROR(__xludf.DUMMYFUNCTION("""COMPUTED_VALUE"""),"Ruby")</f>
        <v>Ruby</v>
      </c>
    </row>
    <row r="2398">
      <c r="A2398" s="3">
        <v>2397.0</v>
      </c>
      <c r="B2398" s="4" t="str">
        <f>IFERROR(__xludf.DUMMYFUNCTION("SPLIT(IMPORTRANGE!B2398:B12397,"";"",0,1)"),"Java")</f>
        <v>Java</v>
      </c>
      <c r="C2398" s="4" t="str">
        <f>IFERROR(__xludf.DUMMYFUNCTION("""COMPUTED_VALUE"""),"JavaScript")</f>
        <v>JavaScript</v>
      </c>
      <c r="D2398" s="4" t="str">
        <f>IFERROR(__xludf.DUMMYFUNCTION("""COMPUTED_VALUE"""),"Python")</f>
        <v>Python</v>
      </c>
      <c r="E2398" s="4" t="str">
        <f>IFERROR(__xludf.DUMMYFUNCTION("""COMPUTED_VALUE"""),"SQL")</f>
        <v>SQL</v>
      </c>
      <c r="F2398" s="4" t="str">
        <f>IFERROR(__xludf.DUMMYFUNCTION("""COMPUTED_VALUE"""),"Other(s):")</f>
        <v>Other(s):</v>
      </c>
    </row>
    <row r="2399">
      <c r="A2399" s="3">
        <v>2398.0</v>
      </c>
      <c r="B2399" s="4" t="str">
        <f>IFERROR(__xludf.DUMMYFUNCTION("SPLIT(IMPORTRANGE!B2399:B12398,"";"",0,1)"),"C#")</f>
        <v>C#</v>
      </c>
    </row>
    <row r="2400">
      <c r="A2400" s="3">
        <v>2399.0</v>
      </c>
      <c r="B2400" s="4" t="str">
        <f>IFERROR(__xludf.DUMMYFUNCTION("SPLIT(IMPORTRANGE!B2400:B12399,"";"",0,1)"),"C")</f>
        <v>C</v>
      </c>
      <c r="C2400" s="4" t="str">
        <f>IFERROR(__xludf.DUMMYFUNCTION("""COMPUTED_VALUE"""),"C++")</f>
        <v>C++</v>
      </c>
      <c r="D2400" s="4" t="str">
        <f>IFERROR(__xludf.DUMMYFUNCTION("""COMPUTED_VALUE"""),"HTML/CSS")</f>
        <v>HTML/CSS</v>
      </c>
      <c r="E2400" s="4" t="str">
        <f>IFERROR(__xludf.DUMMYFUNCTION("""COMPUTED_VALUE"""),"JavaScript")</f>
        <v>JavaScript</v>
      </c>
      <c r="F2400" s="4" t="str">
        <f>IFERROR(__xludf.DUMMYFUNCTION("""COMPUTED_VALUE"""),"PHP")</f>
        <v>PHP</v>
      </c>
      <c r="G2400" s="4" t="str">
        <f>IFERROR(__xludf.DUMMYFUNCTION("""COMPUTED_VALUE"""),"Python")</f>
        <v>Python</v>
      </c>
      <c r="H2400" s="4" t="str">
        <f>IFERROR(__xludf.DUMMYFUNCTION("""COMPUTED_VALUE"""),"SQL")</f>
        <v>SQL</v>
      </c>
      <c r="I2400" s="4" t="str">
        <f>IFERROR(__xludf.DUMMYFUNCTION("""COMPUTED_VALUE"""),"VBA")</f>
        <v>VBA</v>
      </c>
    </row>
    <row r="2401">
      <c r="A2401" s="3">
        <v>2400.0</v>
      </c>
      <c r="B2401" s="4" t="str">
        <f>IFERROR(__xludf.DUMMYFUNCTION("SPLIT(IMPORTRANGE!B2401:B12400,"";"",0,1)"),"Bash/Shell/PowerShell")</f>
        <v>Bash/Shell/PowerShell</v>
      </c>
      <c r="C2401" s="4" t="str">
        <f>IFERROR(__xludf.DUMMYFUNCTION("""COMPUTED_VALUE"""),"C")</f>
        <v>C</v>
      </c>
      <c r="D2401" s="4" t="str">
        <f>IFERROR(__xludf.DUMMYFUNCTION("""COMPUTED_VALUE"""),"C++")</f>
        <v>C++</v>
      </c>
      <c r="E2401" s="4" t="str">
        <f>IFERROR(__xludf.DUMMYFUNCTION("""COMPUTED_VALUE"""),"Rust")</f>
        <v>Rust</v>
      </c>
    </row>
    <row r="2402">
      <c r="A2402" s="3">
        <v>2401.0</v>
      </c>
      <c r="B2402" s="4" t="str">
        <f>IFERROR(__xludf.DUMMYFUNCTION("SPLIT(IMPORTRANGE!B2402:B12401,"";"",0,1)"),"C#")</f>
        <v>C#</v>
      </c>
      <c r="C2402" s="4" t="str">
        <f>IFERROR(__xludf.DUMMYFUNCTION("""COMPUTED_VALUE"""),"HTML/CSS")</f>
        <v>HTML/CSS</v>
      </c>
      <c r="D2402" s="4" t="str">
        <f>IFERROR(__xludf.DUMMYFUNCTION("""COMPUTED_VALUE"""),"JavaScript")</f>
        <v>JavaScript</v>
      </c>
      <c r="E2402" s="4" t="str">
        <f>IFERROR(__xludf.DUMMYFUNCTION("""COMPUTED_VALUE"""),"SQL")</f>
        <v>SQL</v>
      </c>
    </row>
    <row r="2403">
      <c r="A2403" s="3">
        <v>2402.0</v>
      </c>
      <c r="B2403" s="4" t="str">
        <f>IFERROR(__xludf.DUMMYFUNCTION("SPLIT(IMPORTRANGE!B2403:B12402,"";"",0,1)"),"C#")</f>
        <v>C#</v>
      </c>
      <c r="C2403" s="4" t="str">
        <f>IFERROR(__xludf.DUMMYFUNCTION("""COMPUTED_VALUE"""),"HTML/CSS")</f>
        <v>HTML/CSS</v>
      </c>
      <c r="D2403" s="4" t="str">
        <f>IFERROR(__xludf.DUMMYFUNCTION("""COMPUTED_VALUE"""),"JavaScript")</f>
        <v>JavaScript</v>
      </c>
      <c r="E2403" s="4" t="str">
        <f>IFERROR(__xludf.DUMMYFUNCTION("""COMPUTED_VALUE"""),"Python")</f>
        <v>Python</v>
      </c>
      <c r="F2403" s="4" t="str">
        <f>IFERROR(__xludf.DUMMYFUNCTION("""COMPUTED_VALUE"""),"SQL")</f>
        <v>SQL</v>
      </c>
    </row>
    <row r="2404">
      <c r="A2404" s="3">
        <v>2403.0</v>
      </c>
      <c r="B2404" s="4" t="str">
        <f>IFERROR(__xludf.DUMMYFUNCTION("SPLIT(IMPORTRANGE!B2404:B12403,"";"",0,1)"),"C#")</f>
        <v>C#</v>
      </c>
      <c r="C2404" s="4" t="str">
        <f>IFERROR(__xludf.DUMMYFUNCTION("""COMPUTED_VALUE"""),"HTML/CSS")</f>
        <v>HTML/CSS</v>
      </c>
      <c r="D2404" s="4" t="str">
        <f>IFERROR(__xludf.DUMMYFUNCTION("""COMPUTED_VALUE"""),"JavaScript")</f>
        <v>JavaScript</v>
      </c>
      <c r="E2404" s="4" t="str">
        <f>IFERROR(__xludf.DUMMYFUNCTION("""COMPUTED_VALUE"""),"SQL")</f>
        <v>SQL</v>
      </c>
      <c r="F2404" s="4" t="str">
        <f>IFERROR(__xludf.DUMMYFUNCTION("""COMPUTED_VALUE"""),"TypeScript")</f>
        <v>TypeScript</v>
      </c>
      <c r="G2404" s="4" t="str">
        <f>IFERROR(__xludf.DUMMYFUNCTION("""COMPUTED_VALUE"""),"VBA")</f>
        <v>VBA</v>
      </c>
    </row>
    <row r="2405">
      <c r="A2405" s="3">
        <v>2404.0</v>
      </c>
      <c r="B2405" s="4" t="str">
        <f>IFERROR(__xludf.DUMMYFUNCTION("SPLIT(IMPORTRANGE!B2405:B12404,"";"",0,1)"),"Bash/Shell/PowerShell")</f>
        <v>Bash/Shell/PowerShell</v>
      </c>
      <c r="C2405" s="4" t="str">
        <f>IFERROR(__xludf.DUMMYFUNCTION("""COMPUTED_VALUE"""),"C#")</f>
        <v>C#</v>
      </c>
      <c r="D2405" s="4" t="str">
        <f>IFERROR(__xludf.DUMMYFUNCTION("""COMPUTED_VALUE"""),"HTML/CSS")</f>
        <v>HTML/CSS</v>
      </c>
      <c r="E2405" s="4" t="str">
        <f>IFERROR(__xludf.DUMMYFUNCTION("""COMPUTED_VALUE"""),"JavaScript")</f>
        <v>JavaScript</v>
      </c>
      <c r="F2405" s="4" t="str">
        <f>IFERROR(__xludf.DUMMYFUNCTION("""COMPUTED_VALUE"""),"Python")</f>
        <v>Python</v>
      </c>
      <c r="G2405" s="4" t="str">
        <f>IFERROR(__xludf.DUMMYFUNCTION("""COMPUTED_VALUE"""),"WebAssembly")</f>
        <v>WebAssembly</v>
      </c>
    </row>
    <row r="2406">
      <c r="A2406" s="3">
        <v>2405.0</v>
      </c>
      <c r="B2406" s="4" t="str">
        <f>IFERROR(__xludf.DUMMYFUNCTION("SPLIT(IMPORTRANGE!B2406:B12405,"";"",0,1)"),"Java")</f>
        <v>Java</v>
      </c>
      <c r="C2406" s="4" t="str">
        <f>IFERROR(__xludf.DUMMYFUNCTION("""COMPUTED_VALUE"""),"JavaScript")</f>
        <v>JavaScript</v>
      </c>
      <c r="D2406" s="4" t="str">
        <f>IFERROR(__xludf.DUMMYFUNCTION("""COMPUTED_VALUE"""),"PHP")</f>
        <v>PHP</v>
      </c>
    </row>
    <row r="2407">
      <c r="A2407" s="3">
        <v>2406.0</v>
      </c>
      <c r="B2407" s="4" t="str">
        <f>IFERROR(__xludf.DUMMYFUNCTION("SPLIT(IMPORTRANGE!B2407:B12406,"";"",0,1)"),"Go")</f>
        <v>Go</v>
      </c>
      <c r="C2407" s="4" t="str">
        <f>IFERROR(__xludf.DUMMYFUNCTION("""COMPUTED_VALUE"""),"HTML/CSS")</f>
        <v>HTML/CSS</v>
      </c>
      <c r="D2407" s="4" t="str">
        <f>IFERROR(__xludf.DUMMYFUNCTION("""COMPUTED_VALUE"""),"Java")</f>
        <v>Java</v>
      </c>
      <c r="E2407" s="4" t="str">
        <f>IFERROR(__xludf.DUMMYFUNCTION("""COMPUTED_VALUE"""),"JavaScript")</f>
        <v>JavaScript</v>
      </c>
      <c r="F2407" s="4" t="str">
        <f>IFERROR(__xludf.DUMMYFUNCTION("""COMPUTED_VALUE"""),"PHP")</f>
        <v>PHP</v>
      </c>
      <c r="G2407" s="4" t="str">
        <f>IFERROR(__xludf.DUMMYFUNCTION("""COMPUTED_VALUE"""),"Python")</f>
        <v>Python</v>
      </c>
      <c r="H2407" s="4" t="str">
        <f>IFERROR(__xludf.DUMMYFUNCTION("""COMPUTED_VALUE"""),"Scala")</f>
        <v>Scala</v>
      </c>
      <c r="I2407" s="4" t="str">
        <f>IFERROR(__xludf.DUMMYFUNCTION("""COMPUTED_VALUE"""),"SQL")</f>
        <v>SQL</v>
      </c>
    </row>
    <row r="2408">
      <c r="A2408" s="3">
        <v>2407.0</v>
      </c>
      <c r="B2408" s="4" t="str">
        <f>IFERROR(__xludf.DUMMYFUNCTION("SPLIT(IMPORTRANGE!B2408:B12407,"";"",0,1)"),"C++")</f>
        <v>C++</v>
      </c>
      <c r="C2408" s="4" t="str">
        <f>IFERROR(__xludf.DUMMYFUNCTION("""COMPUTED_VALUE"""),"C#")</f>
        <v>C#</v>
      </c>
      <c r="D2408" s="4" t="str">
        <f>IFERROR(__xludf.DUMMYFUNCTION("""COMPUTED_VALUE"""),"HTML/CSS")</f>
        <v>HTML/CSS</v>
      </c>
      <c r="E2408" s="4" t="str">
        <f>IFERROR(__xludf.DUMMYFUNCTION("""COMPUTED_VALUE"""),"Java")</f>
        <v>Java</v>
      </c>
      <c r="F2408" s="4" t="str">
        <f>IFERROR(__xludf.DUMMYFUNCTION("""COMPUTED_VALUE"""),"JavaScript")</f>
        <v>JavaScript</v>
      </c>
      <c r="G2408" s="4" t="str">
        <f>IFERROR(__xludf.DUMMYFUNCTION("""COMPUTED_VALUE"""),"PHP")</f>
        <v>PHP</v>
      </c>
      <c r="H2408" s="4" t="str">
        <f>IFERROR(__xludf.DUMMYFUNCTION("""COMPUTED_VALUE"""),"Python")</f>
        <v>Python</v>
      </c>
      <c r="I2408" s="4" t="str">
        <f>IFERROR(__xludf.DUMMYFUNCTION("""COMPUTED_VALUE"""),"SQL")</f>
        <v>SQL</v>
      </c>
      <c r="J2408" s="4" t="str">
        <f>IFERROR(__xludf.DUMMYFUNCTION("""COMPUTED_VALUE"""),"TypeScript")</f>
        <v>TypeScript</v>
      </c>
    </row>
    <row r="2409">
      <c r="A2409" s="3">
        <v>2408.0</v>
      </c>
      <c r="B2409" s="4" t="str">
        <f>IFERROR(__xludf.DUMMYFUNCTION("SPLIT(IMPORTRANGE!B2409:B12408,"";"",0,1)"),"HTML/CSS")</f>
        <v>HTML/CSS</v>
      </c>
      <c r="C2409" s="4" t="str">
        <f>IFERROR(__xludf.DUMMYFUNCTION("""COMPUTED_VALUE"""),"Java")</f>
        <v>Java</v>
      </c>
      <c r="D2409" s="4" t="str">
        <f>IFERROR(__xludf.DUMMYFUNCTION("""COMPUTED_VALUE"""),"JavaScript")</f>
        <v>JavaScript</v>
      </c>
      <c r="E2409" s="4" t="str">
        <f>IFERROR(__xludf.DUMMYFUNCTION("""COMPUTED_VALUE"""),"Python")</f>
        <v>Python</v>
      </c>
      <c r="F2409" s="4" t="str">
        <f>IFERROR(__xludf.DUMMYFUNCTION("""COMPUTED_VALUE"""),"SQL")</f>
        <v>SQL</v>
      </c>
      <c r="G2409" s="4" t="str">
        <f>IFERROR(__xludf.DUMMYFUNCTION("""COMPUTED_VALUE"""),"Swift")</f>
        <v>Swift</v>
      </c>
    </row>
    <row r="2410">
      <c r="A2410" s="3">
        <v>2409.0</v>
      </c>
      <c r="B2410" s="4" t="str">
        <f>IFERROR(__xludf.DUMMYFUNCTION("SPLIT(IMPORTRANGE!B2410:B12409,"";"",0,1)"),"Java")</f>
        <v>Java</v>
      </c>
      <c r="C2410" s="4" t="str">
        <f>IFERROR(__xludf.DUMMYFUNCTION("""COMPUTED_VALUE"""),"SQL")</f>
        <v>SQL</v>
      </c>
    </row>
    <row r="2411">
      <c r="A2411" s="3">
        <v>2410.0</v>
      </c>
      <c r="B2411" s="4" t="str">
        <f>IFERROR(__xludf.DUMMYFUNCTION("SPLIT(IMPORTRANGE!B2411:B12410,"";"",0,1)"),"C")</f>
        <v>C</v>
      </c>
      <c r="C2411" s="4" t="str">
        <f>IFERROR(__xludf.DUMMYFUNCTION("""COMPUTED_VALUE"""),"C++")</f>
        <v>C++</v>
      </c>
      <c r="D2411" s="4" t="str">
        <f>IFERROR(__xludf.DUMMYFUNCTION("""COMPUTED_VALUE"""),"HTML/CSS")</f>
        <v>HTML/CSS</v>
      </c>
      <c r="E2411" s="4" t="str">
        <f>IFERROR(__xludf.DUMMYFUNCTION("""COMPUTED_VALUE"""),"Java")</f>
        <v>Java</v>
      </c>
      <c r="F2411" s="4" t="str">
        <f>IFERROR(__xludf.DUMMYFUNCTION("""COMPUTED_VALUE"""),"JavaScript")</f>
        <v>JavaScript</v>
      </c>
      <c r="G2411" s="4" t="str">
        <f>IFERROR(__xludf.DUMMYFUNCTION("""COMPUTED_VALUE"""),"SQL")</f>
        <v>SQL</v>
      </c>
    </row>
    <row r="2412">
      <c r="A2412" s="3">
        <v>2411.0</v>
      </c>
      <c r="B2412" s="4" t="str">
        <f>IFERROR(__xludf.DUMMYFUNCTION("SPLIT(IMPORTRANGE!B2412:B12411,"";"",0,1)"),"JavaScript")</f>
        <v>JavaScript</v>
      </c>
      <c r="C2412" s="4" t="str">
        <f>IFERROR(__xludf.DUMMYFUNCTION("""COMPUTED_VALUE"""),"Python")</f>
        <v>Python</v>
      </c>
    </row>
    <row r="2413">
      <c r="A2413" s="3">
        <v>2412.0</v>
      </c>
      <c r="B2413" s="4" t="str">
        <f>IFERROR(__xludf.DUMMYFUNCTION("SPLIT(IMPORTRANGE!B2413:B12412,"";"",0,1)"),"Bash/Shell/PowerShell")</f>
        <v>Bash/Shell/PowerShell</v>
      </c>
      <c r="C2413" s="4" t="str">
        <f>IFERROR(__xludf.DUMMYFUNCTION("""COMPUTED_VALUE"""),"HTML/CSS")</f>
        <v>HTML/CSS</v>
      </c>
      <c r="D2413" s="4" t="str">
        <f>IFERROR(__xludf.DUMMYFUNCTION("""COMPUTED_VALUE"""),"Java")</f>
        <v>Java</v>
      </c>
      <c r="E2413" s="4" t="str">
        <f>IFERROR(__xludf.DUMMYFUNCTION("""COMPUTED_VALUE"""),"JavaScript")</f>
        <v>JavaScript</v>
      </c>
      <c r="F2413" s="4" t="str">
        <f>IFERROR(__xludf.DUMMYFUNCTION("""COMPUTED_VALUE"""),"SQL")</f>
        <v>SQL</v>
      </c>
      <c r="G2413" s="4" t="str">
        <f>IFERROR(__xludf.DUMMYFUNCTION("""COMPUTED_VALUE"""),"TypeScript")</f>
        <v>TypeScript</v>
      </c>
    </row>
    <row r="2414">
      <c r="A2414" s="3">
        <v>2413.0</v>
      </c>
      <c r="B2414" s="4" t="str">
        <f>IFERROR(__xludf.DUMMYFUNCTION("SPLIT(IMPORTRANGE!B2414:B12413,"";"",0,1)"),"HTML/CSS")</f>
        <v>HTML/CSS</v>
      </c>
      <c r="C2414" s="4" t="str">
        <f>IFERROR(__xludf.DUMMYFUNCTION("""COMPUTED_VALUE"""),"Java")</f>
        <v>Java</v>
      </c>
      <c r="D2414" s="4" t="str">
        <f>IFERROR(__xludf.DUMMYFUNCTION("""COMPUTED_VALUE"""),"JavaScript")</f>
        <v>JavaScript</v>
      </c>
      <c r="E2414" s="4" t="str">
        <f>IFERROR(__xludf.DUMMYFUNCTION("""COMPUTED_VALUE"""),"Python")</f>
        <v>Python</v>
      </c>
    </row>
    <row r="2415">
      <c r="A2415" s="3">
        <v>2414.0</v>
      </c>
      <c r="B2415" s="4" t="str">
        <f>IFERROR(__xludf.DUMMYFUNCTION("SPLIT(IMPORTRANGE!B2415:B12414,"";"",0,1)"),"HTML/CSS")</f>
        <v>HTML/CSS</v>
      </c>
      <c r="C2415" s="4" t="str">
        <f>IFERROR(__xludf.DUMMYFUNCTION("""COMPUTED_VALUE"""),"JavaScript")</f>
        <v>JavaScript</v>
      </c>
      <c r="D2415" s="4" t="str">
        <f>IFERROR(__xludf.DUMMYFUNCTION("""COMPUTED_VALUE"""),"PHP")</f>
        <v>PHP</v>
      </c>
    </row>
    <row r="2416">
      <c r="A2416" s="3">
        <v>2415.0</v>
      </c>
      <c r="B2416" s="4" t="str">
        <f>IFERROR(__xludf.DUMMYFUNCTION("SPLIT(IMPORTRANGE!B2416:B12415,"";"",0,1)"),"Bash/Shell/PowerShell")</f>
        <v>Bash/Shell/PowerShell</v>
      </c>
      <c r="C2416" s="4" t="str">
        <f>IFERROR(__xludf.DUMMYFUNCTION("""COMPUTED_VALUE"""),"Python")</f>
        <v>Python</v>
      </c>
    </row>
    <row r="2417">
      <c r="A2417" s="3">
        <v>2416.0</v>
      </c>
      <c r="B2417" s="4" t="str">
        <f>IFERROR(__xludf.DUMMYFUNCTION("SPLIT(IMPORTRANGE!B2417:B12416,"";"",0,1)"),"Bash/Shell/PowerShell")</f>
        <v>Bash/Shell/PowerShell</v>
      </c>
      <c r="C2417" s="4" t="str">
        <f>IFERROR(__xludf.DUMMYFUNCTION("""COMPUTED_VALUE"""),"HTML/CSS")</f>
        <v>HTML/CSS</v>
      </c>
      <c r="D2417" s="4" t="str">
        <f>IFERROR(__xludf.DUMMYFUNCTION("""COMPUTED_VALUE"""),"Java")</f>
        <v>Java</v>
      </c>
      <c r="E2417" s="4" t="str">
        <f>IFERROR(__xludf.DUMMYFUNCTION("""COMPUTED_VALUE"""),"Ruby")</f>
        <v>Ruby</v>
      </c>
      <c r="F2417" s="4" t="str">
        <f>IFERROR(__xludf.DUMMYFUNCTION("""COMPUTED_VALUE"""),"SQL")</f>
        <v>SQL</v>
      </c>
    </row>
    <row r="2418">
      <c r="A2418" s="3">
        <v>2417.0</v>
      </c>
      <c r="B2418" s="4" t="str">
        <f>IFERROR(__xludf.DUMMYFUNCTION("SPLIT(IMPORTRANGE!B2418:B12417,"";"",0,1)"),"HTML/CSS")</f>
        <v>HTML/CSS</v>
      </c>
      <c r="C2418" s="4" t="str">
        <f>IFERROR(__xludf.DUMMYFUNCTION("""COMPUTED_VALUE"""),"JavaScript")</f>
        <v>JavaScript</v>
      </c>
      <c r="D2418" s="4" t="str">
        <f>IFERROR(__xludf.DUMMYFUNCTION("""COMPUTED_VALUE"""),"SQL")</f>
        <v>SQL</v>
      </c>
    </row>
    <row r="2419">
      <c r="A2419" s="3">
        <v>2418.0</v>
      </c>
      <c r="B2419" s="4" t="str">
        <f>IFERROR(__xludf.DUMMYFUNCTION("SPLIT(IMPORTRANGE!B2419:B12418,"";"",0,1)"),"C")</f>
        <v>C</v>
      </c>
      <c r="C2419" s="4" t="str">
        <f>IFERROR(__xludf.DUMMYFUNCTION("""COMPUTED_VALUE"""),"C++")</f>
        <v>C++</v>
      </c>
      <c r="D2419" s="4" t="str">
        <f>IFERROR(__xludf.DUMMYFUNCTION("""COMPUTED_VALUE"""),"HTML/CSS")</f>
        <v>HTML/CSS</v>
      </c>
      <c r="E2419" s="4" t="str">
        <f>IFERROR(__xludf.DUMMYFUNCTION("""COMPUTED_VALUE"""),"Java")</f>
        <v>Java</v>
      </c>
      <c r="F2419" s="4" t="str">
        <f>IFERROR(__xludf.DUMMYFUNCTION("""COMPUTED_VALUE"""),"JavaScript")</f>
        <v>JavaScript</v>
      </c>
      <c r="G2419" s="4" t="str">
        <f>IFERROR(__xludf.DUMMYFUNCTION("""COMPUTED_VALUE"""),"VBA")</f>
        <v>VBA</v>
      </c>
    </row>
    <row r="2420">
      <c r="A2420" s="3">
        <v>2419.0</v>
      </c>
      <c r="B2420" s="4" t="str">
        <f>IFERROR(__xludf.DUMMYFUNCTION("SPLIT(IMPORTRANGE!B2420:B12419,"";"",0,1)"),"HTML/CSS")</f>
        <v>HTML/CSS</v>
      </c>
      <c r="C2420" s="4" t="str">
        <f>IFERROR(__xludf.DUMMYFUNCTION("""COMPUTED_VALUE"""),"JavaScript")</f>
        <v>JavaScript</v>
      </c>
      <c r="D2420" s="4" t="str">
        <f>IFERROR(__xludf.DUMMYFUNCTION("""COMPUTED_VALUE"""),"TypeScript")</f>
        <v>TypeScript</v>
      </c>
    </row>
    <row r="2421">
      <c r="A2421" s="3">
        <v>2420.0</v>
      </c>
      <c r="B2421" s="4" t="str">
        <f>IFERROR(__xludf.DUMMYFUNCTION("SPLIT(IMPORTRANGE!B2421:B12420,"";"",0,1)"),"HTML/CSS")</f>
        <v>HTML/CSS</v>
      </c>
      <c r="C2421" s="4" t="str">
        <f>IFERROR(__xludf.DUMMYFUNCTION("""COMPUTED_VALUE"""),"Java")</f>
        <v>Java</v>
      </c>
      <c r="D2421" s="4" t="str">
        <f>IFERROR(__xludf.DUMMYFUNCTION("""COMPUTED_VALUE"""),"JavaScript")</f>
        <v>JavaScript</v>
      </c>
      <c r="E2421" s="4" t="str">
        <f>IFERROR(__xludf.DUMMYFUNCTION("""COMPUTED_VALUE"""),"Python")</f>
        <v>Python</v>
      </c>
      <c r="F2421" s="4" t="str">
        <f>IFERROR(__xludf.DUMMYFUNCTION("""COMPUTED_VALUE"""),"TypeScript")</f>
        <v>TypeScript</v>
      </c>
    </row>
    <row r="2422">
      <c r="A2422" s="3">
        <v>2421.0</v>
      </c>
      <c r="B2422" s="4" t="str">
        <f>IFERROR(__xludf.DUMMYFUNCTION("SPLIT(IMPORTRANGE!B2422:B12421,"";"",0,1)"),"HTML/CSS")</f>
        <v>HTML/CSS</v>
      </c>
      <c r="C2422" s="4" t="str">
        <f>IFERROR(__xludf.DUMMYFUNCTION("""COMPUTED_VALUE"""),"Java")</f>
        <v>Java</v>
      </c>
      <c r="D2422" s="4" t="str">
        <f>IFERROR(__xludf.DUMMYFUNCTION("""COMPUTED_VALUE"""),"JavaScript")</f>
        <v>JavaScript</v>
      </c>
      <c r="E2422" s="4" t="str">
        <f>IFERROR(__xludf.DUMMYFUNCTION("""COMPUTED_VALUE"""),"Python")</f>
        <v>Python</v>
      </c>
      <c r="F2422" s="4" t="str">
        <f>IFERROR(__xludf.DUMMYFUNCTION("""COMPUTED_VALUE"""),"SQL")</f>
        <v>SQL</v>
      </c>
    </row>
    <row r="2423">
      <c r="A2423" s="3">
        <v>2422.0</v>
      </c>
      <c r="B2423" s="4" t="str">
        <f>IFERROR(__xludf.DUMMYFUNCTION("SPLIT(IMPORTRANGE!B2423:B12422,"";"",0,1)"),"HTML/CSS")</f>
        <v>HTML/CSS</v>
      </c>
      <c r="C2423" s="4" t="str">
        <f>IFERROR(__xludf.DUMMYFUNCTION("""COMPUTED_VALUE"""),"JavaScript")</f>
        <v>JavaScript</v>
      </c>
      <c r="D2423" s="4" t="str">
        <f>IFERROR(__xludf.DUMMYFUNCTION("""COMPUTED_VALUE"""),"PHP")</f>
        <v>PHP</v>
      </c>
      <c r="E2423" s="4" t="str">
        <f>IFERROR(__xludf.DUMMYFUNCTION("""COMPUTED_VALUE"""),"SQL")</f>
        <v>SQL</v>
      </c>
    </row>
    <row r="2424">
      <c r="A2424" s="3">
        <v>2423.0</v>
      </c>
      <c r="B2424" s="4" t="str">
        <f>IFERROR(__xludf.DUMMYFUNCTION("SPLIT(IMPORTRANGE!B2424:B12423,"";"",0,1)"),"C#")</f>
        <v>C#</v>
      </c>
      <c r="C2424" s="4" t="str">
        <f>IFERROR(__xludf.DUMMYFUNCTION("""COMPUTED_VALUE"""),"HTML/CSS")</f>
        <v>HTML/CSS</v>
      </c>
      <c r="D2424" s="4" t="str">
        <f>IFERROR(__xludf.DUMMYFUNCTION("""COMPUTED_VALUE"""),"JavaScript")</f>
        <v>JavaScript</v>
      </c>
      <c r="E2424" s="4" t="str">
        <f>IFERROR(__xludf.DUMMYFUNCTION("""COMPUTED_VALUE"""),"SQL")</f>
        <v>SQL</v>
      </c>
      <c r="F2424" s="4" t="str">
        <f>IFERROR(__xludf.DUMMYFUNCTION("""COMPUTED_VALUE"""),"TypeScript")</f>
        <v>TypeScript</v>
      </c>
    </row>
    <row r="2425">
      <c r="A2425" s="3">
        <v>2424.0</v>
      </c>
      <c r="B2425" s="4" t="str">
        <f>IFERROR(__xludf.DUMMYFUNCTION("SPLIT(IMPORTRANGE!B2425:B12424,"";"",0,1)"),"Bash/Shell/PowerShell")</f>
        <v>Bash/Shell/PowerShell</v>
      </c>
      <c r="C2425" s="4" t="str">
        <f>IFERROR(__xludf.DUMMYFUNCTION("""COMPUTED_VALUE"""),"HTML/CSS")</f>
        <v>HTML/CSS</v>
      </c>
      <c r="D2425" s="4" t="str">
        <f>IFERROR(__xludf.DUMMYFUNCTION("""COMPUTED_VALUE"""),"PHP")</f>
        <v>PHP</v>
      </c>
      <c r="E2425" s="4" t="str">
        <f>IFERROR(__xludf.DUMMYFUNCTION("""COMPUTED_VALUE"""),"Python")</f>
        <v>Python</v>
      </c>
      <c r="F2425" s="4" t="str">
        <f>IFERROR(__xludf.DUMMYFUNCTION("""COMPUTED_VALUE"""),"SQL")</f>
        <v>SQL</v>
      </c>
      <c r="G2425" s="4" t="str">
        <f>IFERROR(__xludf.DUMMYFUNCTION("""COMPUTED_VALUE"""),"VBA")</f>
        <v>VBA</v>
      </c>
      <c r="H2425" s="4" t="str">
        <f>IFERROR(__xludf.DUMMYFUNCTION("""COMPUTED_VALUE"""),"Other(s):")</f>
        <v>Other(s):</v>
      </c>
    </row>
    <row r="2426">
      <c r="A2426" s="3">
        <v>2425.0</v>
      </c>
      <c r="B2426" s="4" t="str">
        <f>IFERROR(__xludf.DUMMYFUNCTION("SPLIT(IMPORTRANGE!B2426:B12425,"";"",0,1)"),"Assembly")</f>
        <v>Assembly</v>
      </c>
      <c r="C2426" s="4" t="str">
        <f>IFERROR(__xludf.DUMMYFUNCTION("""COMPUTED_VALUE"""),"HTML/CSS")</f>
        <v>HTML/CSS</v>
      </c>
      <c r="D2426" s="4" t="str">
        <f>IFERROR(__xludf.DUMMYFUNCTION("""COMPUTED_VALUE"""),"Java")</f>
        <v>Java</v>
      </c>
      <c r="E2426" s="4" t="str">
        <f>IFERROR(__xludf.DUMMYFUNCTION("""COMPUTED_VALUE"""),"JavaScript")</f>
        <v>JavaScript</v>
      </c>
      <c r="F2426" s="4" t="str">
        <f>IFERROR(__xludf.DUMMYFUNCTION("""COMPUTED_VALUE"""),"SQL")</f>
        <v>SQL</v>
      </c>
    </row>
    <row r="2427">
      <c r="A2427" s="3">
        <v>2426.0</v>
      </c>
      <c r="B2427" s="4" t="str">
        <f>IFERROR(__xludf.DUMMYFUNCTION("SPLIT(IMPORTRANGE!B2427:B12426,"";"",0,1)"),"Bash/Shell/PowerShell")</f>
        <v>Bash/Shell/PowerShell</v>
      </c>
      <c r="C2427" s="4" t="str">
        <f>IFERROR(__xludf.DUMMYFUNCTION("""COMPUTED_VALUE"""),"HTML/CSS")</f>
        <v>HTML/CSS</v>
      </c>
      <c r="D2427" s="4" t="str">
        <f>IFERROR(__xludf.DUMMYFUNCTION("""COMPUTED_VALUE"""),"JavaScript")</f>
        <v>JavaScript</v>
      </c>
      <c r="E2427" s="4" t="str">
        <f>IFERROR(__xludf.DUMMYFUNCTION("""COMPUTED_VALUE"""),"PHP")</f>
        <v>PHP</v>
      </c>
      <c r="F2427" s="4" t="str">
        <f>IFERROR(__xludf.DUMMYFUNCTION("""COMPUTED_VALUE"""),"Python")</f>
        <v>Python</v>
      </c>
      <c r="G2427" s="4" t="str">
        <f>IFERROR(__xludf.DUMMYFUNCTION("""COMPUTED_VALUE"""),"SQL")</f>
        <v>SQL</v>
      </c>
    </row>
    <row r="2428">
      <c r="A2428" s="3">
        <v>2427.0</v>
      </c>
      <c r="B2428" s="4" t="str">
        <f>IFERROR(__xludf.DUMMYFUNCTION("SPLIT(IMPORTRANGE!B2428:B12427,"";"",0,1)"),"Go")</f>
        <v>Go</v>
      </c>
      <c r="C2428" s="4" t="str">
        <f>IFERROR(__xludf.DUMMYFUNCTION("""COMPUTED_VALUE"""),"HTML/CSS")</f>
        <v>HTML/CSS</v>
      </c>
      <c r="D2428" s="4" t="str">
        <f>IFERROR(__xludf.DUMMYFUNCTION("""COMPUTED_VALUE"""),"Java")</f>
        <v>Java</v>
      </c>
      <c r="E2428" s="4" t="str">
        <f>IFERROR(__xludf.DUMMYFUNCTION("""COMPUTED_VALUE"""),"JavaScript")</f>
        <v>JavaScript</v>
      </c>
      <c r="F2428" s="4" t="str">
        <f>IFERROR(__xludf.DUMMYFUNCTION("""COMPUTED_VALUE"""),"Python")</f>
        <v>Python</v>
      </c>
      <c r="G2428" s="4" t="str">
        <f>IFERROR(__xludf.DUMMYFUNCTION("""COMPUTED_VALUE"""),"Ruby")</f>
        <v>Ruby</v>
      </c>
      <c r="H2428" s="4" t="str">
        <f>IFERROR(__xludf.DUMMYFUNCTION("""COMPUTED_VALUE"""),"SQL")</f>
        <v>SQL</v>
      </c>
      <c r="I2428" s="4" t="str">
        <f>IFERROR(__xludf.DUMMYFUNCTION("""COMPUTED_VALUE"""),"TypeScript")</f>
        <v>TypeScript</v>
      </c>
    </row>
    <row r="2429">
      <c r="A2429" s="3">
        <v>2428.0</v>
      </c>
      <c r="B2429" s="4" t="str">
        <f>IFERROR(__xludf.DUMMYFUNCTION("SPLIT(IMPORTRANGE!B2429:B12428,"";"",0,1)"),"Java")</f>
        <v>Java</v>
      </c>
      <c r="C2429" s="4" t="str">
        <f>IFERROR(__xludf.DUMMYFUNCTION("""COMPUTED_VALUE"""),"VBA")</f>
        <v>VBA</v>
      </c>
    </row>
    <row r="2430">
      <c r="A2430" s="3">
        <v>2429.0</v>
      </c>
      <c r="B2430" s="4" t="str">
        <f>IFERROR(__xludf.DUMMYFUNCTION("SPLIT(IMPORTRANGE!B2430:B12429,"";"",0,1)"),"C#")</f>
        <v>C#</v>
      </c>
      <c r="C2430" s="4" t="str">
        <f>IFERROR(__xludf.DUMMYFUNCTION("""COMPUTED_VALUE"""),"HTML/CSS")</f>
        <v>HTML/CSS</v>
      </c>
      <c r="D2430" s="4" t="str">
        <f>IFERROR(__xludf.DUMMYFUNCTION("""COMPUTED_VALUE"""),"JavaScript")</f>
        <v>JavaScript</v>
      </c>
      <c r="E2430" s="4" t="str">
        <f>IFERROR(__xludf.DUMMYFUNCTION("""COMPUTED_VALUE"""),"SQL")</f>
        <v>SQL</v>
      </c>
      <c r="F2430" s="4" t="str">
        <f>IFERROR(__xludf.DUMMYFUNCTION("""COMPUTED_VALUE"""),"TypeScript")</f>
        <v>TypeScript</v>
      </c>
    </row>
    <row r="2431">
      <c r="A2431" s="3">
        <v>2430.0</v>
      </c>
      <c r="B2431" s="4" t="str">
        <f>IFERROR(__xludf.DUMMYFUNCTION("SPLIT(IMPORTRANGE!B2431:B12430,"";"",0,1)"),"Bash/Shell/PowerShell")</f>
        <v>Bash/Shell/PowerShell</v>
      </c>
      <c r="C2431" s="4" t="str">
        <f>IFERROR(__xludf.DUMMYFUNCTION("""COMPUTED_VALUE"""),"C#")</f>
        <v>C#</v>
      </c>
      <c r="D2431" s="4" t="str">
        <f>IFERROR(__xludf.DUMMYFUNCTION("""COMPUTED_VALUE"""),"SQL")</f>
        <v>SQL</v>
      </c>
    </row>
    <row r="2432">
      <c r="A2432" s="3">
        <v>2431.0</v>
      </c>
      <c r="B2432" s="4" t="str">
        <f>IFERROR(__xludf.DUMMYFUNCTION("SPLIT(IMPORTRANGE!B2432:B12431,"";"",0,1)"),"Bash/Shell/PowerShell")</f>
        <v>Bash/Shell/PowerShell</v>
      </c>
      <c r="C2432" s="4" t="str">
        <f>IFERROR(__xludf.DUMMYFUNCTION("""COMPUTED_VALUE"""),"HTML/CSS")</f>
        <v>HTML/CSS</v>
      </c>
      <c r="D2432" s="4" t="str">
        <f>IFERROR(__xludf.DUMMYFUNCTION("""COMPUTED_VALUE"""),"JavaScript")</f>
        <v>JavaScript</v>
      </c>
      <c r="E2432" s="4" t="str">
        <f>IFERROR(__xludf.DUMMYFUNCTION("""COMPUTED_VALUE"""),"PHP")</f>
        <v>PHP</v>
      </c>
      <c r="F2432" s="4" t="str">
        <f>IFERROR(__xludf.DUMMYFUNCTION("""COMPUTED_VALUE"""),"Python")</f>
        <v>Python</v>
      </c>
      <c r="G2432" s="4" t="str">
        <f>IFERROR(__xludf.DUMMYFUNCTION("""COMPUTED_VALUE"""),"SQL")</f>
        <v>SQL</v>
      </c>
      <c r="H2432" s="4" t="str">
        <f>IFERROR(__xludf.DUMMYFUNCTION("""COMPUTED_VALUE"""),"TypeScript")</f>
        <v>TypeScript</v>
      </c>
    </row>
    <row r="2433">
      <c r="A2433" s="3">
        <v>2432.0</v>
      </c>
      <c r="B2433" s="4" t="str">
        <f>IFERROR(__xludf.DUMMYFUNCTION("SPLIT(IMPORTRANGE!B2433:B12432,"";"",0,1)"),"C#")</f>
        <v>C#</v>
      </c>
      <c r="C2433" s="4" t="str">
        <f>IFERROR(__xludf.DUMMYFUNCTION("""COMPUTED_VALUE"""),"Python")</f>
        <v>Python</v>
      </c>
      <c r="D2433" s="4" t="str">
        <f>IFERROR(__xludf.DUMMYFUNCTION("""COMPUTED_VALUE"""),"R")</f>
        <v>R</v>
      </c>
      <c r="E2433" s="4" t="str">
        <f>IFERROR(__xludf.DUMMYFUNCTION("""COMPUTED_VALUE"""),"Rust")</f>
        <v>Rust</v>
      </c>
      <c r="F2433" s="4" t="str">
        <f>IFERROR(__xludf.DUMMYFUNCTION("""COMPUTED_VALUE"""),"SQL")</f>
        <v>SQL</v>
      </c>
    </row>
    <row r="2434">
      <c r="A2434" s="3">
        <v>2433.0</v>
      </c>
      <c r="B2434" s="4" t="str">
        <f>IFERROR(__xludf.DUMMYFUNCTION("SPLIT(IMPORTRANGE!B2434:B12433,"";"",0,1)"),"Java")</f>
        <v>Java</v>
      </c>
      <c r="C2434" s="4" t="str">
        <f>IFERROR(__xludf.DUMMYFUNCTION("""COMPUTED_VALUE"""),"JavaScript")</f>
        <v>JavaScript</v>
      </c>
    </row>
    <row r="2435">
      <c r="A2435" s="3">
        <v>2434.0</v>
      </c>
      <c r="B2435" s="4" t="str">
        <f>IFERROR(__xludf.DUMMYFUNCTION("SPLIT(IMPORTRANGE!B2435:B12434,"";"",0,1)"),"HTML/CSS")</f>
        <v>HTML/CSS</v>
      </c>
      <c r="C2435" s="4" t="str">
        <f>IFERROR(__xludf.DUMMYFUNCTION("""COMPUTED_VALUE"""),"Java")</f>
        <v>Java</v>
      </c>
      <c r="D2435" s="4" t="str">
        <f>IFERROR(__xludf.DUMMYFUNCTION("""COMPUTED_VALUE"""),"JavaScript")</f>
        <v>JavaScript</v>
      </c>
      <c r="E2435" s="4" t="str">
        <f>IFERROR(__xludf.DUMMYFUNCTION("""COMPUTED_VALUE"""),"PHP")</f>
        <v>PHP</v>
      </c>
      <c r="F2435" s="4" t="str">
        <f>IFERROR(__xludf.DUMMYFUNCTION("""COMPUTED_VALUE"""),"Python")</f>
        <v>Python</v>
      </c>
      <c r="G2435" s="4" t="str">
        <f>IFERROR(__xludf.DUMMYFUNCTION("""COMPUTED_VALUE"""),"SQL")</f>
        <v>SQL</v>
      </c>
      <c r="H2435" s="4" t="str">
        <f>IFERROR(__xludf.DUMMYFUNCTION("""COMPUTED_VALUE"""),"TypeScript")</f>
        <v>TypeScript</v>
      </c>
    </row>
    <row r="2436">
      <c r="A2436" s="3">
        <v>2435.0</v>
      </c>
      <c r="B2436" s="4" t="str">
        <f>IFERROR(__xludf.DUMMYFUNCTION("SPLIT(IMPORTRANGE!B2436:B12435,"";"",0,1)"),"C")</f>
        <v>C</v>
      </c>
      <c r="C2436" s="4" t="str">
        <f>IFERROR(__xludf.DUMMYFUNCTION("""COMPUTED_VALUE"""),"Java")</f>
        <v>Java</v>
      </c>
      <c r="D2436" s="4" t="str">
        <f>IFERROR(__xludf.DUMMYFUNCTION("""COMPUTED_VALUE"""),"Kotlin")</f>
        <v>Kotlin</v>
      </c>
    </row>
    <row r="2437">
      <c r="A2437" s="3">
        <v>2436.0</v>
      </c>
      <c r="B2437" s="4" t="str">
        <f>IFERROR(__xludf.DUMMYFUNCTION("SPLIT(IMPORTRANGE!B2437:B12436,"";"",0,1)"),"HTML/CSS")</f>
        <v>HTML/CSS</v>
      </c>
      <c r="C2437" s="4" t="str">
        <f>IFERROR(__xludf.DUMMYFUNCTION("""COMPUTED_VALUE"""),"Java")</f>
        <v>Java</v>
      </c>
      <c r="D2437" s="4" t="str">
        <f>IFERROR(__xludf.DUMMYFUNCTION("""COMPUTED_VALUE"""),"JavaScript")</f>
        <v>JavaScript</v>
      </c>
      <c r="E2437" s="4" t="str">
        <f>IFERROR(__xludf.DUMMYFUNCTION("""COMPUTED_VALUE"""),"SQL")</f>
        <v>SQL</v>
      </c>
    </row>
    <row r="2438">
      <c r="A2438" s="3">
        <v>2437.0</v>
      </c>
      <c r="B2438" s="4" t="str">
        <f>IFERROR(__xludf.DUMMYFUNCTION("SPLIT(IMPORTRANGE!B2438:B12437,"";"",0,1)"),"Clojure")</f>
        <v>Clojure</v>
      </c>
      <c r="C2438" s="4" t="str">
        <f>IFERROR(__xludf.DUMMYFUNCTION("""COMPUTED_VALUE"""),"HTML/CSS")</f>
        <v>HTML/CSS</v>
      </c>
      <c r="D2438" s="4" t="str">
        <f>IFERROR(__xludf.DUMMYFUNCTION("""COMPUTED_VALUE"""),"Java")</f>
        <v>Java</v>
      </c>
      <c r="E2438" s="4" t="str">
        <f>IFERROR(__xludf.DUMMYFUNCTION("""COMPUTED_VALUE"""),"Other(s):")</f>
        <v>Other(s):</v>
      </c>
    </row>
    <row r="2439">
      <c r="A2439" s="3">
        <v>2438.0</v>
      </c>
      <c r="B2439" s="4" t="str">
        <f>IFERROR(__xludf.DUMMYFUNCTION("SPLIT(IMPORTRANGE!B2439:B12438,"";"",0,1)"),"Bash/Shell/PowerShell")</f>
        <v>Bash/Shell/PowerShell</v>
      </c>
      <c r="C2439" s="4" t="str">
        <f>IFERROR(__xludf.DUMMYFUNCTION("""COMPUTED_VALUE"""),"C++")</f>
        <v>C++</v>
      </c>
      <c r="D2439" s="4" t="str">
        <f>IFERROR(__xludf.DUMMYFUNCTION("""COMPUTED_VALUE"""),"HTML/CSS")</f>
        <v>HTML/CSS</v>
      </c>
      <c r="E2439" s="4" t="str">
        <f>IFERROR(__xludf.DUMMYFUNCTION("""COMPUTED_VALUE"""),"Java")</f>
        <v>Java</v>
      </c>
      <c r="F2439" s="4" t="str">
        <f>IFERROR(__xludf.DUMMYFUNCTION("""COMPUTED_VALUE"""),"JavaScript")</f>
        <v>JavaScript</v>
      </c>
      <c r="G2439" s="4" t="str">
        <f>IFERROR(__xludf.DUMMYFUNCTION("""COMPUTED_VALUE"""),"Python")</f>
        <v>Python</v>
      </c>
      <c r="H2439" s="4" t="str">
        <f>IFERROR(__xludf.DUMMYFUNCTION("""COMPUTED_VALUE"""),"SQL")</f>
        <v>SQL</v>
      </c>
      <c r="I2439" s="4" t="str">
        <f>IFERROR(__xludf.DUMMYFUNCTION("""COMPUTED_VALUE"""),"TypeScript")</f>
        <v>TypeScript</v>
      </c>
    </row>
    <row r="2440">
      <c r="A2440" s="3">
        <v>2439.0</v>
      </c>
      <c r="B2440" s="4" t="str">
        <f>IFERROR(__xludf.DUMMYFUNCTION("SPLIT(IMPORTRANGE!B2440:B12439,"";"",0,1)"),"Bash/Shell/PowerShell")</f>
        <v>Bash/Shell/PowerShell</v>
      </c>
      <c r="C2440" s="4" t="str">
        <f>IFERROR(__xludf.DUMMYFUNCTION("""COMPUTED_VALUE"""),"C")</f>
        <v>C</v>
      </c>
      <c r="D2440" s="4" t="str">
        <f>IFERROR(__xludf.DUMMYFUNCTION("""COMPUTED_VALUE"""),"HTML/CSS")</f>
        <v>HTML/CSS</v>
      </c>
      <c r="E2440" s="4" t="str">
        <f>IFERROR(__xludf.DUMMYFUNCTION("""COMPUTED_VALUE"""),"JavaScript")</f>
        <v>JavaScript</v>
      </c>
      <c r="F2440" s="4" t="str">
        <f>IFERROR(__xludf.DUMMYFUNCTION("""COMPUTED_VALUE"""),"Python")</f>
        <v>Python</v>
      </c>
      <c r="G2440" s="4" t="str">
        <f>IFERROR(__xludf.DUMMYFUNCTION("""COMPUTED_VALUE"""),"VBA")</f>
        <v>VBA</v>
      </c>
    </row>
    <row r="2441">
      <c r="A2441" s="3">
        <v>2440.0</v>
      </c>
      <c r="B2441" s="4" t="str">
        <f>IFERROR(__xludf.DUMMYFUNCTION("SPLIT(IMPORTRANGE!B2441:B12440,"";"",0,1)"),"Bash/Shell/PowerShell")</f>
        <v>Bash/Shell/PowerShell</v>
      </c>
      <c r="C2441" s="4" t="str">
        <f>IFERROR(__xludf.DUMMYFUNCTION("""COMPUTED_VALUE"""),"C#")</f>
        <v>C#</v>
      </c>
      <c r="D2441" s="4" t="str">
        <f>IFERROR(__xludf.DUMMYFUNCTION("""COMPUTED_VALUE"""),"JavaScript")</f>
        <v>JavaScript</v>
      </c>
      <c r="E2441" s="4" t="str">
        <f>IFERROR(__xludf.DUMMYFUNCTION("""COMPUTED_VALUE"""),"SQL")</f>
        <v>SQL</v>
      </c>
    </row>
    <row r="2442">
      <c r="A2442" s="3">
        <v>2441.0</v>
      </c>
      <c r="B2442" s="4" t="str">
        <f>IFERROR(__xludf.DUMMYFUNCTION("SPLIT(IMPORTRANGE!B2442:B12441,"";"",0,1)"),"HTML/CSS")</f>
        <v>HTML/CSS</v>
      </c>
      <c r="C2442" s="4" t="str">
        <f>IFERROR(__xludf.DUMMYFUNCTION("""COMPUTED_VALUE"""),"Java")</f>
        <v>Java</v>
      </c>
      <c r="D2442" s="4" t="str">
        <f>IFERROR(__xludf.DUMMYFUNCTION("""COMPUTED_VALUE"""),"SQL")</f>
        <v>SQL</v>
      </c>
    </row>
    <row r="2443">
      <c r="A2443" s="3">
        <v>2442.0</v>
      </c>
      <c r="B2443" s="4" t="str">
        <f>IFERROR(__xludf.DUMMYFUNCTION("SPLIT(IMPORTRANGE!B2443:B12442,"";"",0,1)"),"Assembly")</f>
        <v>Assembly</v>
      </c>
      <c r="C2443" s="4" t="str">
        <f>IFERROR(__xludf.DUMMYFUNCTION("""COMPUTED_VALUE"""),"Bash/Shell/PowerShell")</f>
        <v>Bash/Shell/PowerShell</v>
      </c>
      <c r="D2443" s="4" t="str">
        <f>IFERROR(__xludf.DUMMYFUNCTION("""COMPUTED_VALUE"""),"C")</f>
        <v>C</v>
      </c>
      <c r="E2443" s="4" t="str">
        <f>IFERROR(__xludf.DUMMYFUNCTION("""COMPUTED_VALUE"""),"C++")</f>
        <v>C++</v>
      </c>
      <c r="F2443" s="4" t="str">
        <f>IFERROR(__xludf.DUMMYFUNCTION("""COMPUTED_VALUE"""),"C#")</f>
        <v>C#</v>
      </c>
      <c r="G2443" s="4" t="str">
        <f>IFERROR(__xludf.DUMMYFUNCTION("""COMPUTED_VALUE"""),"HTML/CSS")</f>
        <v>HTML/CSS</v>
      </c>
      <c r="H2443" s="4" t="str">
        <f>IFERROR(__xludf.DUMMYFUNCTION("""COMPUTED_VALUE"""),"JavaScript")</f>
        <v>JavaScript</v>
      </c>
      <c r="I2443" s="4" t="str">
        <f>IFERROR(__xludf.DUMMYFUNCTION("""COMPUTED_VALUE"""),"PHP")</f>
        <v>PHP</v>
      </c>
      <c r="J2443" s="4" t="str">
        <f>IFERROR(__xludf.DUMMYFUNCTION("""COMPUTED_VALUE"""),"SQL")</f>
        <v>SQL</v>
      </c>
    </row>
    <row r="2444">
      <c r="A2444" s="3">
        <v>2443.0</v>
      </c>
      <c r="B2444" s="4" t="str">
        <f>IFERROR(__xludf.DUMMYFUNCTION("SPLIT(IMPORTRANGE!B2444:B12443,"";"",0,1)"),"C++")</f>
        <v>C++</v>
      </c>
      <c r="C2444" s="4" t="str">
        <f>IFERROR(__xludf.DUMMYFUNCTION("""COMPUTED_VALUE"""),"C#")</f>
        <v>C#</v>
      </c>
      <c r="D2444" s="4" t="str">
        <f>IFERROR(__xludf.DUMMYFUNCTION("""COMPUTED_VALUE"""),"Java")</f>
        <v>Java</v>
      </c>
      <c r="E2444" s="4" t="str">
        <f>IFERROR(__xludf.DUMMYFUNCTION("""COMPUTED_VALUE"""),"Python")</f>
        <v>Python</v>
      </c>
    </row>
    <row r="2445">
      <c r="A2445" s="3">
        <v>2444.0</v>
      </c>
      <c r="B2445" s="4" t="str">
        <f>IFERROR(__xludf.DUMMYFUNCTION("SPLIT(IMPORTRANGE!B2445:B12444,"";"",0,1)"),"Bash/Shell/PowerShell")</f>
        <v>Bash/Shell/PowerShell</v>
      </c>
      <c r="C2445" s="4" t="str">
        <f>IFERROR(__xludf.DUMMYFUNCTION("""COMPUTED_VALUE"""),"C++")</f>
        <v>C++</v>
      </c>
      <c r="D2445" s="4" t="str">
        <f>IFERROR(__xludf.DUMMYFUNCTION("""COMPUTED_VALUE"""),"C#")</f>
        <v>C#</v>
      </c>
      <c r="E2445" s="4" t="str">
        <f>IFERROR(__xludf.DUMMYFUNCTION("""COMPUTED_VALUE"""),"Dart")</f>
        <v>Dart</v>
      </c>
      <c r="F2445" s="4" t="str">
        <f>IFERROR(__xludf.DUMMYFUNCTION("""COMPUTED_VALUE"""),"F#")</f>
        <v>F#</v>
      </c>
      <c r="G2445" s="4" t="str">
        <f>IFERROR(__xludf.DUMMYFUNCTION("""COMPUTED_VALUE"""),"Go")</f>
        <v>Go</v>
      </c>
      <c r="H2445" s="4" t="str">
        <f>IFERROR(__xludf.DUMMYFUNCTION("""COMPUTED_VALUE"""),"HTML/CSS")</f>
        <v>HTML/CSS</v>
      </c>
      <c r="I2445" s="4" t="str">
        <f>IFERROR(__xludf.DUMMYFUNCTION("""COMPUTED_VALUE"""),"Java")</f>
        <v>Java</v>
      </c>
      <c r="J2445" s="4" t="str">
        <f>IFERROR(__xludf.DUMMYFUNCTION("""COMPUTED_VALUE"""),"JavaScript")</f>
        <v>JavaScript</v>
      </c>
      <c r="K2445" s="4" t="str">
        <f>IFERROR(__xludf.DUMMYFUNCTION("""COMPUTED_VALUE"""),"Kotlin")</f>
        <v>Kotlin</v>
      </c>
      <c r="L2445" s="4" t="str">
        <f>IFERROR(__xludf.DUMMYFUNCTION("""COMPUTED_VALUE"""),"Objective-C")</f>
        <v>Objective-C</v>
      </c>
      <c r="M2445" s="4" t="str">
        <f>IFERROR(__xludf.DUMMYFUNCTION("""COMPUTED_VALUE"""),"PHP")</f>
        <v>PHP</v>
      </c>
      <c r="N2445" s="4" t="str">
        <f>IFERROR(__xludf.DUMMYFUNCTION("""COMPUTED_VALUE"""),"Python")</f>
        <v>Python</v>
      </c>
      <c r="O2445" s="4" t="str">
        <f>IFERROR(__xludf.DUMMYFUNCTION("""COMPUTED_VALUE"""),"Ruby")</f>
        <v>Ruby</v>
      </c>
      <c r="P2445" s="4" t="str">
        <f>IFERROR(__xludf.DUMMYFUNCTION("""COMPUTED_VALUE"""),"Rust")</f>
        <v>Rust</v>
      </c>
      <c r="Q2445" s="4" t="str">
        <f>IFERROR(__xludf.DUMMYFUNCTION("""COMPUTED_VALUE"""),"SQL")</f>
        <v>SQL</v>
      </c>
      <c r="R2445" s="4" t="str">
        <f>IFERROR(__xludf.DUMMYFUNCTION("""COMPUTED_VALUE"""),"Swift")</f>
        <v>Swift</v>
      </c>
      <c r="S2445" s="4" t="str">
        <f>IFERROR(__xludf.DUMMYFUNCTION("""COMPUTED_VALUE"""),"TypeScript")</f>
        <v>TypeScript</v>
      </c>
    </row>
    <row r="2446">
      <c r="A2446" s="3">
        <v>2445.0</v>
      </c>
      <c r="B2446" s="4" t="str">
        <f>IFERROR(__xludf.DUMMYFUNCTION("SPLIT(IMPORTRANGE!B2446:B12445,"";"",0,1)"),"Bash/Shell/PowerShell")</f>
        <v>Bash/Shell/PowerShell</v>
      </c>
      <c r="C2446" s="4" t="str">
        <f>IFERROR(__xludf.DUMMYFUNCTION("""COMPUTED_VALUE"""),"C++")</f>
        <v>C++</v>
      </c>
      <c r="D2446" s="4" t="str">
        <f>IFERROR(__xludf.DUMMYFUNCTION("""COMPUTED_VALUE"""),"HTML/CSS")</f>
        <v>HTML/CSS</v>
      </c>
      <c r="E2446" s="4" t="str">
        <f>IFERROR(__xludf.DUMMYFUNCTION("""COMPUTED_VALUE"""),"JavaScript")</f>
        <v>JavaScript</v>
      </c>
      <c r="F2446" s="4" t="str">
        <f>IFERROR(__xludf.DUMMYFUNCTION("""COMPUTED_VALUE"""),"Rust")</f>
        <v>Rust</v>
      </c>
      <c r="G2446" s="4" t="str">
        <f>IFERROR(__xludf.DUMMYFUNCTION("""COMPUTED_VALUE"""),"TypeScript")</f>
        <v>TypeScript</v>
      </c>
    </row>
    <row r="2447">
      <c r="A2447" s="3">
        <v>2446.0</v>
      </c>
      <c r="B2447" s="4" t="str">
        <f>IFERROR(__xludf.DUMMYFUNCTION("SPLIT(IMPORTRANGE!B2447:B12446,"";"",0,1)"),"C")</f>
        <v>C</v>
      </c>
      <c r="C2447" s="4" t="str">
        <f>IFERROR(__xludf.DUMMYFUNCTION("""COMPUTED_VALUE"""),"HTML/CSS")</f>
        <v>HTML/CSS</v>
      </c>
      <c r="D2447" s="4" t="str">
        <f>IFERROR(__xludf.DUMMYFUNCTION("""COMPUTED_VALUE"""),"Java")</f>
        <v>Java</v>
      </c>
      <c r="E2447" s="4" t="str">
        <f>IFERROR(__xludf.DUMMYFUNCTION("""COMPUTED_VALUE"""),"JavaScript")</f>
        <v>JavaScript</v>
      </c>
      <c r="F2447" s="4" t="str">
        <f>IFERROR(__xludf.DUMMYFUNCTION("""COMPUTED_VALUE"""),"PHP")</f>
        <v>PHP</v>
      </c>
      <c r="G2447" s="4" t="str">
        <f>IFERROR(__xludf.DUMMYFUNCTION("""COMPUTED_VALUE"""),"SQL")</f>
        <v>SQL</v>
      </c>
    </row>
    <row r="2448">
      <c r="A2448" s="3">
        <v>2447.0</v>
      </c>
      <c r="B2448" s="4" t="str">
        <f>IFERROR(__xludf.DUMMYFUNCTION("SPLIT(IMPORTRANGE!B2448:B12447,"";"",0,1)"),"Bash/Shell/PowerShell")</f>
        <v>Bash/Shell/PowerShell</v>
      </c>
      <c r="C2448" s="4" t="str">
        <f>IFERROR(__xludf.DUMMYFUNCTION("""COMPUTED_VALUE"""),"C")</f>
        <v>C</v>
      </c>
      <c r="D2448" s="4" t="str">
        <f>IFERROR(__xludf.DUMMYFUNCTION("""COMPUTED_VALUE"""),"Objective-C")</f>
        <v>Objective-C</v>
      </c>
      <c r="E2448" s="4" t="str">
        <f>IFERROR(__xludf.DUMMYFUNCTION("""COMPUTED_VALUE"""),"Python")</f>
        <v>Python</v>
      </c>
    </row>
    <row r="2449">
      <c r="A2449" s="3">
        <v>2448.0</v>
      </c>
      <c r="B2449" s="4" t="str">
        <f>IFERROR(__xludf.DUMMYFUNCTION("SPLIT(IMPORTRANGE!B2449:B12448,"";"",0,1)"),"HTML/CSS")</f>
        <v>HTML/CSS</v>
      </c>
      <c r="C2449" s="4" t="str">
        <f>IFERROR(__xludf.DUMMYFUNCTION("""COMPUTED_VALUE"""),"JavaScript")</f>
        <v>JavaScript</v>
      </c>
      <c r="D2449" s="4" t="str">
        <f>IFERROR(__xludf.DUMMYFUNCTION("""COMPUTED_VALUE"""),"Python")</f>
        <v>Python</v>
      </c>
      <c r="E2449" s="4" t="str">
        <f>IFERROR(__xludf.DUMMYFUNCTION("""COMPUTED_VALUE"""),"SQL")</f>
        <v>SQL</v>
      </c>
    </row>
    <row r="2450">
      <c r="A2450" s="3">
        <v>2449.0</v>
      </c>
      <c r="B2450" s="4" t="str">
        <f>IFERROR(__xludf.DUMMYFUNCTION("SPLIT(IMPORTRANGE!B2450:B12449,"";"",0,1)"),"HTML/CSS")</f>
        <v>HTML/CSS</v>
      </c>
      <c r="C2450" s="4" t="str">
        <f>IFERROR(__xludf.DUMMYFUNCTION("""COMPUTED_VALUE"""),"JavaScript")</f>
        <v>JavaScript</v>
      </c>
      <c r="D2450" s="4" t="str">
        <f>IFERROR(__xludf.DUMMYFUNCTION("""COMPUTED_VALUE"""),"PHP")</f>
        <v>PHP</v>
      </c>
      <c r="E2450" s="4" t="str">
        <f>IFERROR(__xludf.DUMMYFUNCTION("""COMPUTED_VALUE"""),"SQL")</f>
        <v>SQL</v>
      </c>
    </row>
    <row r="2451">
      <c r="A2451" s="3">
        <v>2450.0</v>
      </c>
      <c r="B2451" s="4" t="str">
        <f>IFERROR(__xludf.DUMMYFUNCTION("SPLIT(IMPORTRANGE!B2451:B12450,"";"",0,1)"),"C++")</f>
        <v>C++</v>
      </c>
      <c r="C2451" s="4" t="str">
        <f>IFERROR(__xludf.DUMMYFUNCTION("""COMPUTED_VALUE"""),"C#")</f>
        <v>C#</v>
      </c>
      <c r="D2451" s="4" t="str">
        <f>IFERROR(__xludf.DUMMYFUNCTION("""COMPUTED_VALUE"""),"Java")</f>
        <v>Java</v>
      </c>
      <c r="E2451" s="4" t="str">
        <f>IFERROR(__xludf.DUMMYFUNCTION("""COMPUTED_VALUE"""),"JavaScript")</f>
        <v>JavaScript</v>
      </c>
      <c r="F2451" s="4" t="str">
        <f>IFERROR(__xludf.DUMMYFUNCTION("""COMPUTED_VALUE"""),"Python")</f>
        <v>Python</v>
      </c>
      <c r="G2451" s="4" t="str">
        <f>IFERROR(__xludf.DUMMYFUNCTION("""COMPUTED_VALUE"""),"SQL")</f>
        <v>SQL</v>
      </c>
      <c r="H2451" s="4" t="str">
        <f>IFERROR(__xludf.DUMMYFUNCTION("""COMPUTED_VALUE"""),"TypeScript")</f>
        <v>TypeScript</v>
      </c>
    </row>
    <row r="2452">
      <c r="A2452" s="3">
        <v>2451.0</v>
      </c>
      <c r="B2452" s="4" t="str">
        <f>IFERROR(__xludf.DUMMYFUNCTION("SPLIT(IMPORTRANGE!B2452:B12451,"";"",0,1)"),"HTML/CSS")</f>
        <v>HTML/CSS</v>
      </c>
      <c r="C2452" s="4" t="str">
        <f>IFERROR(__xludf.DUMMYFUNCTION("""COMPUTED_VALUE"""),"Java")</f>
        <v>Java</v>
      </c>
      <c r="D2452" s="4" t="str">
        <f>IFERROR(__xludf.DUMMYFUNCTION("""COMPUTED_VALUE"""),"JavaScript")</f>
        <v>JavaScript</v>
      </c>
      <c r="E2452" s="4" t="str">
        <f>IFERROR(__xludf.DUMMYFUNCTION("""COMPUTED_VALUE"""),"PHP")</f>
        <v>PHP</v>
      </c>
      <c r="F2452" s="4" t="str">
        <f>IFERROR(__xludf.DUMMYFUNCTION("""COMPUTED_VALUE"""),"Python")</f>
        <v>Python</v>
      </c>
      <c r="G2452" s="4" t="str">
        <f>IFERROR(__xludf.DUMMYFUNCTION("""COMPUTED_VALUE"""),"SQL")</f>
        <v>SQL</v>
      </c>
    </row>
    <row r="2453">
      <c r="A2453" s="3">
        <v>2452.0</v>
      </c>
      <c r="B2453" s="4" t="str">
        <f>IFERROR(__xludf.DUMMYFUNCTION("SPLIT(IMPORTRANGE!B2453:B12452,"";"",0,1)"),"Assembly")</f>
        <v>Assembly</v>
      </c>
      <c r="C2453" s="4" t="str">
        <f>IFERROR(__xludf.DUMMYFUNCTION("""COMPUTED_VALUE"""),"Bash/Shell/PowerShell")</f>
        <v>Bash/Shell/PowerShell</v>
      </c>
      <c r="D2453" s="4" t="str">
        <f>IFERROR(__xludf.DUMMYFUNCTION("""COMPUTED_VALUE"""),"C")</f>
        <v>C</v>
      </c>
      <c r="E2453" s="4" t="str">
        <f>IFERROR(__xludf.DUMMYFUNCTION("""COMPUTED_VALUE"""),"C++")</f>
        <v>C++</v>
      </c>
      <c r="F2453" s="4" t="str">
        <f>IFERROR(__xludf.DUMMYFUNCTION("""COMPUTED_VALUE"""),"C#")</f>
        <v>C#</v>
      </c>
      <c r="G2453" s="4" t="str">
        <f>IFERROR(__xludf.DUMMYFUNCTION("""COMPUTED_VALUE"""),"HTML/CSS")</f>
        <v>HTML/CSS</v>
      </c>
      <c r="H2453" s="4" t="str">
        <f>IFERROR(__xludf.DUMMYFUNCTION("""COMPUTED_VALUE"""),"Java")</f>
        <v>Java</v>
      </c>
      <c r="I2453" s="4" t="str">
        <f>IFERROR(__xludf.DUMMYFUNCTION("""COMPUTED_VALUE"""),"JavaScript")</f>
        <v>JavaScript</v>
      </c>
      <c r="J2453" s="4" t="str">
        <f>IFERROR(__xludf.DUMMYFUNCTION("""COMPUTED_VALUE"""),"Kotlin")</f>
        <v>Kotlin</v>
      </c>
      <c r="K2453" s="4" t="str">
        <f>IFERROR(__xludf.DUMMYFUNCTION("""COMPUTED_VALUE"""),"PHP")</f>
        <v>PHP</v>
      </c>
      <c r="L2453" s="4" t="str">
        <f>IFERROR(__xludf.DUMMYFUNCTION("""COMPUTED_VALUE"""),"Python")</f>
        <v>Python</v>
      </c>
      <c r="M2453" s="4" t="str">
        <f>IFERROR(__xludf.DUMMYFUNCTION("""COMPUTED_VALUE"""),"SQL")</f>
        <v>SQL</v>
      </c>
      <c r="N2453" s="4" t="str">
        <f>IFERROR(__xludf.DUMMYFUNCTION("""COMPUTED_VALUE"""),"TypeScript")</f>
        <v>TypeScript</v>
      </c>
    </row>
    <row r="2454">
      <c r="A2454" s="3">
        <v>2453.0</v>
      </c>
      <c r="B2454" s="4" t="str">
        <f>IFERROR(__xludf.DUMMYFUNCTION("SPLIT(IMPORTRANGE!B2454:B12453,"";"",0,1)"),"C++")</f>
        <v>C++</v>
      </c>
      <c r="C2454" s="4" t="str">
        <f>IFERROR(__xludf.DUMMYFUNCTION("""COMPUTED_VALUE"""),"C#")</f>
        <v>C#</v>
      </c>
      <c r="D2454" s="4" t="str">
        <f>IFERROR(__xludf.DUMMYFUNCTION("""COMPUTED_VALUE"""),"HTML/CSS")</f>
        <v>HTML/CSS</v>
      </c>
      <c r="E2454" s="4" t="str">
        <f>IFERROR(__xludf.DUMMYFUNCTION("""COMPUTED_VALUE"""),"JavaScript")</f>
        <v>JavaScript</v>
      </c>
      <c r="F2454" s="4" t="str">
        <f>IFERROR(__xludf.DUMMYFUNCTION("""COMPUTED_VALUE"""),"SQL")</f>
        <v>SQL</v>
      </c>
    </row>
    <row r="2455">
      <c r="A2455" s="3">
        <v>2454.0</v>
      </c>
      <c r="B2455" s="4" t="str">
        <f>IFERROR(__xludf.DUMMYFUNCTION("SPLIT(IMPORTRANGE!B2455:B12454,"";"",0,1)"),"Bash/Shell/PowerShell")</f>
        <v>Bash/Shell/PowerShell</v>
      </c>
      <c r="C2455" s="4" t="str">
        <f>IFERROR(__xludf.DUMMYFUNCTION("""COMPUTED_VALUE"""),"C#")</f>
        <v>C#</v>
      </c>
      <c r="D2455" s="4" t="str">
        <f>IFERROR(__xludf.DUMMYFUNCTION("""COMPUTED_VALUE"""),"HTML/CSS")</f>
        <v>HTML/CSS</v>
      </c>
      <c r="E2455" s="4" t="str">
        <f>IFERROR(__xludf.DUMMYFUNCTION("""COMPUTED_VALUE"""),"Java")</f>
        <v>Java</v>
      </c>
      <c r="F2455" s="4" t="str">
        <f>IFERROR(__xludf.DUMMYFUNCTION("""COMPUTED_VALUE"""),"JavaScript")</f>
        <v>JavaScript</v>
      </c>
      <c r="G2455" s="4" t="str">
        <f>IFERROR(__xludf.DUMMYFUNCTION("""COMPUTED_VALUE"""),"Python")</f>
        <v>Python</v>
      </c>
    </row>
    <row r="2456">
      <c r="A2456" s="3">
        <v>2455.0</v>
      </c>
      <c r="B2456" s="4" t="str">
        <f>IFERROR(__xludf.DUMMYFUNCTION("SPLIT(IMPORTRANGE!B2456:B12455,"";"",0,1)"),"JavaScript")</f>
        <v>JavaScript</v>
      </c>
    </row>
    <row r="2457">
      <c r="A2457" s="3">
        <v>2456.0</v>
      </c>
      <c r="B2457" s="4" t="str">
        <f>IFERROR(__xludf.DUMMYFUNCTION("SPLIT(IMPORTRANGE!B2457:B12456,"";"",0,1)"),"HTML/CSS")</f>
        <v>HTML/CSS</v>
      </c>
      <c r="C2457" s="4" t="str">
        <f>IFERROR(__xludf.DUMMYFUNCTION("""COMPUTED_VALUE"""),"JavaScript")</f>
        <v>JavaScript</v>
      </c>
      <c r="D2457" s="4" t="str">
        <f>IFERROR(__xludf.DUMMYFUNCTION("""COMPUTED_VALUE"""),"Python")</f>
        <v>Python</v>
      </c>
      <c r="E2457" s="4" t="str">
        <f>IFERROR(__xludf.DUMMYFUNCTION("""COMPUTED_VALUE"""),"Other(s):")</f>
        <v>Other(s):</v>
      </c>
    </row>
    <row r="2458">
      <c r="A2458" s="3">
        <v>2457.0</v>
      </c>
      <c r="B2458" s="4" t="str">
        <f>IFERROR(__xludf.DUMMYFUNCTION("SPLIT(IMPORTRANGE!B2458:B12457,"";"",0,1)"),"Bash/Shell/PowerShell")</f>
        <v>Bash/Shell/PowerShell</v>
      </c>
      <c r="C2458" s="4" t="str">
        <f>IFERROR(__xludf.DUMMYFUNCTION("""COMPUTED_VALUE"""),"HTML/CSS")</f>
        <v>HTML/CSS</v>
      </c>
      <c r="D2458" s="4" t="str">
        <f>IFERROR(__xludf.DUMMYFUNCTION("""COMPUTED_VALUE"""),"JavaScript")</f>
        <v>JavaScript</v>
      </c>
      <c r="E2458" s="4" t="str">
        <f>IFERROR(__xludf.DUMMYFUNCTION("""COMPUTED_VALUE"""),"PHP")</f>
        <v>PHP</v>
      </c>
      <c r="F2458" s="4" t="str">
        <f>IFERROR(__xludf.DUMMYFUNCTION("""COMPUTED_VALUE"""),"TypeScript")</f>
        <v>TypeScript</v>
      </c>
    </row>
    <row r="2459">
      <c r="A2459" s="3">
        <v>2458.0</v>
      </c>
      <c r="B2459" s="4" t="str">
        <f>IFERROR(__xludf.DUMMYFUNCTION("SPLIT(IMPORTRANGE!B2459:B12458,"";"",0,1)"),"C++")</f>
        <v>C++</v>
      </c>
      <c r="C2459" s="4" t="str">
        <f>IFERROR(__xludf.DUMMYFUNCTION("""COMPUTED_VALUE"""),"C#")</f>
        <v>C#</v>
      </c>
      <c r="D2459" s="4" t="str">
        <f>IFERROR(__xludf.DUMMYFUNCTION("""COMPUTED_VALUE"""),"HTML/CSS")</f>
        <v>HTML/CSS</v>
      </c>
      <c r="E2459" s="4" t="str">
        <f>IFERROR(__xludf.DUMMYFUNCTION("""COMPUTED_VALUE"""),"Java")</f>
        <v>Java</v>
      </c>
      <c r="F2459" s="4" t="str">
        <f>IFERROR(__xludf.DUMMYFUNCTION("""COMPUTED_VALUE"""),"JavaScript")</f>
        <v>JavaScript</v>
      </c>
      <c r="G2459" s="4" t="str">
        <f>IFERROR(__xludf.DUMMYFUNCTION("""COMPUTED_VALUE"""),"PHP")</f>
        <v>PHP</v>
      </c>
      <c r="H2459" s="4" t="str">
        <f>IFERROR(__xludf.DUMMYFUNCTION("""COMPUTED_VALUE"""),"SQL")</f>
        <v>SQL</v>
      </c>
      <c r="I2459" s="4" t="str">
        <f>IFERROR(__xludf.DUMMYFUNCTION("""COMPUTED_VALUE"""),"TypeScript")</f>
        <v>TypeScript</v>
      </c>
    </row>
    <row r="2460">
      <c r="A2460" s="3">
        <v>2459.0</v>
      </c>
      <c r="B2460" s="4" t="str">
        <f>IFERROR(__xludf.DUMMYFUNCTION("SPLIT(IMPORTRANGE!B2460:B12459,"";"",0,1)"),"Bash/Shell/PowerShell")</f>
        <v>Bash/Shell/PowerShell</v>
      </c>
      <c r="C2460" s="4" t="str">
        <f>IFERROR(__xludf.DUMMYFUNCTION("""COMPUTED_VALUE"""),"HTML/CSS")</f>
        <v>HTML/CSS</v>
      </c>
      <c r="D2460" s="4" t="str">
        <f>IFERROR(__xludf.DUMMYFUNCTION("""COMPUTED_VALUE"""),"JavaScript")</f>
        <v>JavaScript</v>
      </c>
    </row>
    <row r="2461">
      <c r="A2461" s="3">
        <v>2460.0</v>
      </c>
      <c r="B2461" s="4" t="str">
        <f>IFERROR(__xludf.DUMMYFUNCTION("SPLIT(IMPORTRANGE!B2461:B12460,"";"",0,1)"),"Assembly")</f>
        <v>Assembly</v>
      </c>
      <c r="C2461" s="4" t="str">
        <f>IFERROR(__xludf.DUMMYFUNCTION("""COMPUTED_VALUE"""),"Bash/Shell/PowerShell")</f>
        <v>Bash/Shell/PowerShell</v>
      </c>
      <c r="D2461" s="4" t="str">
        <f>IFERROR(__xludf.DUMMYFUNCTION("""COMPUTED_VALUE"""),"C")</f>
        <v>C</v>
      </c>
      <c r="E2461" s="4" t="str">
        <f>IFERROR(__xludf.DUMMYFUNCTION("""COMPUTED_VALUE"""),"C++")</f>
        <v>C++</v>
      </c>
      <c r="F2461" s="4" t="str">
        <f>IFERROR(__xludf.DUMMYFUNCTION("""COMPUTED_VALUE"""),"C#")</f>
        <v>C#</v>
      </c>
      <c r="G2461" s="4" t="str">
        <f>IFERROR(__xludf.DUMMYFUNCTION("""COMPUTED_VALUE"""),"HTML/CSS")</f>
        <v>HTML/CSS</v>
      </c>
      <c r="H2461" s="4" t="str">
        <f>IFERROR(__xludf.DUMMYFUNCTION("""COMPUTED_VALUE"""),"Java")</f>
        <v>Java</v>
      </c>
      <c r="I2461" s="4" t="str">
        <f>IFERROR(__xludf.DUMMYFUNCTION("""COMPUTED_VALUE"""),"JavaScript")</f>
        <v>JavaScript</v>
      </c>
      <c r="J2461" s="4" t="str">
        <f>IFERROR(__xludf.DUMMYFUNCTION("""COMPUTED_VALUE"""),"PHP")</f>
        <v>PHP</v>
      </c>
      <c r="K2461" s="4" t="str">
        <f>IFERROR(__xludf.DUMMYFUNCTION("""COMPUTED_VALUE"""),"Python")</f>
        <v>Python</v>
      </c>
      <c r="L2461" s="4" t="str">
        <f>IFERROR(__xludf.DUMMYFUNCTION("""COMPUTED_VALUE"""),"SQL")</f>
        <v>SQL</v>
      </c>
      <c r="M2461" s="4" t="str">
        <f>IFERROR(__xludf.DUMMYFUNCTION("""COMPUTED_VALUE"""),"VBA")</f>
        <v>VBA</v>
      </c>
    </row>
    <row r="2462">
      <c r="A2462" s="3">
        <v>2461.0</v>
      </c>
      <c r="B2462" s="4" t="str">
        <f>IFERROR(__xludf.DUMMYFUNCTION("SPLIT(IMPORTRANGE!B2462:B12461,"";"",0,1)"),"HTML/CSS")</f>
        <v>HTML/CSS</v>
      </c>
      <c r="C2462" s="4" t="str">
        <f>IFERROR(__xludf.DUMMYFUNCTION("""COMPUTED_VALUE"""),"JavaScript")</f>
        <v>JavaScript</v>
      </c>
      <c r="D2462" s="4" t="str">
        <f>IFERROR(__xludf.DUMMYFUNCTION("""COMPUTED_VALUE"""),"PHP")</f>
        <v>PHP</v>
      </c>
      <c r="E2462" s="4" t="str">
        <f>IFERROR(__xludf.DUMMYFUNCTION("""COMPUTED_VALUE"""),"SQL")</f>
        <v>SQL</v>
      </c>
      <c r="F2462" s="4" t="str">
        <f>IFERROR(__xludf.DUMMYFUNCTION("""COMPUTED_VALUE"""),"TypeScript")</f>
        <v>TypeScript</v>
      </c>
    </row>
    <row r="2463">
      <c r="A2463" s="3">
        <v>2462.0</v>
      </c>
      <c r="B2463" s="4" t="str">
        <f>IFERROR(__xludf.DUMMYFUNCTION("SPLIT(IMPORTRANGE!B2463:B12462,"";"",0,1)"),"Java")</f>
        <v>Java</v>
      </c>
      <c r="C2463" s="4" t="str">
        <f>IFERROR(__xludf.DUMMYFUNCTION("""COMPUTED_VALUE"""),"JavaScript")</f>
        <v>JavaScript</v>
      </c>
    </row>
    <row r="2464">
      <c r="A2464" s="3">
        <v>2463.0</v>
      </c>
      <c r="B2464" s="4" t="str">
        <f>IFERROR(__xludf.DUMMYFUNCTION("SPLIT(IMPORTRANGE!B2464:B12463,"";"",0,1)"),"Bash/Shell/PowerShell")</f>
        <v>Bash/Shell/PowerShell</v>
      </c>
      <c r="C2464" s="4" t="str">
        <f>IFERROR(__xludf.DUMMYFUNCTION("""COMPUTED_VALUE"""),"Java")</f>
        <v>Java</v>
      </c>
      <c r="D2464" s="4" t="str">
        <f>IFERROR(__xludf.DUMMYFUNCTION("""COMPUTED_VALUE"""),"SQL")</f>
        <v>SQL</v>
      </c>
    </row>
    <row r="2465">
      <c r="A2465" s="3">
        <v>2464.0</v>
      </c>
      <c r="B2465" s="4" t="str">
        <f>IFERROR(__xludf.DUMMYFUNCTION("SPLIT(IMPORTRANGE!B2465:B12464,"";"",0,1)"),"C")</f>
        <v>C</v>
      </c>
      <c r="C2465" s="4" t="str">
        <f>IFERROR(__xludf.DUMMYFUNCTION("""COMPUTED_VALUE"""),"C++")</f>
        <v>C++</v>
      </c>
      <c r="D2465" s="4" t="str">
        <f>IFERROR(__xludf.DUMMYFUNCTION("""COMPUTED_VALUE"""),"C#")</f>
        <v>C#</v>
      </c>
      <c r="E2465" s="4" t="str">
        <f>IFERROR(__xludf.DUMMYFUNCTION("""COMPUTED_VALUE"""),"HTML/CSS")</f>
        <v>HTML/CSS</v>
      </c>
      <c r="F2465" s="4" t="str">
        <f>IFERROR(__xludf.DUMMYFUNCTION("""COMPUTED_VALUE"""),"Python")</f>
        <v>Python</v>
      </c>
      <c r="G2465" s="4" t="str">
        <f>IFERROR(__xludf.DUMMYFUNCTION("""COMPUTED_VALUE"""),"SQL")</f>
        <v>SQL</v>
      </c>
    </row>
    <row r="2466">
      <c r="A2466" s="3">
        <v>2465.0</v>
      </c>
      <c r="B2466" s="4" t="str">
        <f>IFERROR(__xludf.DUMMYFUNCTION("SPLIT(IMPORTRANGE!B2466:B12465,"";"",0,1)"),"Assembly")</f>
        <v>Assembly</v>
      </c>
      <c r="C2466" s="4" t="str">
        <f>IFERROR(__xludf.DUMMYFUNCTION("""COMPUTED_VALUE"""),"C#")</f>
        <v>C#</v>
      </c>
      <c r="D2466" s="4" t="str">
        <f>IFERROR(__xludf.DUMMYFUNCTION("""COMPUTED_VALUE"""),"Python")</f>
        <v>Python</v>
      </c>
      <c r="E2466" s="4" t="str">
        <f>IFERROR(__xludf.DUMMYFUNCTION("""COMPUTED_VALUE"""),"Other(s):")</f>
        <v>Other(s):</v>
      </c>
    </row>
    <row r="2467">
      <c r="A2467" s="3">
        <v>2466.0</v>
      </c>
      <c r="B2467" s="4" t="str">
        <f>IFERROR(__xludf.DUMMYFUNCTION("SPLIT(IMPORTRANGE!B2467:B12466,"";"",0,1)"),"HTML/CSS")</f>
        <v>HTML/CSS</v>
      </c>
      <c r="C2467" s="4" t="str">
        <f>IFERROR(__xludf.DUMMYFUNCTION("""COMPUTED_VALUE"""),"JavaScript")</f>
        <v>JavaScript</v>
      </c>
      <c r="D2467" s="4" t="str">
        <f>IFERROR(__xludf.DUMMYFUNCTION("""COMPUTED_VALUE"""),"Python")</f>
        <v>Python</v>
      </c>
      <c r="E2467" s="4" t="str">
        <f>IFERROR(__xludf.DUMMYFUNCTION("""COMPUTED_VALUE"""),"Ruby")</f>
        <v>Ruby</v>
      </c>
      <c r="F2467" s="4" t="str">
        <f>IFERROR(__xludf.DUMMYFUNCTION("""COMPUTED_VALUE"""),"TypeScript")</f>
        <v>TypeScript</v>
      </c>
    </row>
    <row r="2468">
      <c r="A2468" s="3">
        <v>2467.0</v>
      </c>
      <c r="B2468" s="4" t="str">
        <f>IFERROR(__xludf.DUMMYFUNCTION("SPLIT(IMPORTRANGE!B2468:B12467,"";"",0,1)"),"C#")</f>
        <v>C#</v>
      </c>
      <c r="C2468" s="4" t="str">
        <f>IFERROR(__xludf.DUMMYFUNCTION("""COMPUTED_VALUE"""),"HTML/CSS")</f>
        <v>HTML/CSS</v>
      </c>
      <c r="D2468" s="4" t="str">
        <f>IFERROR(__xludf.DUMMYFUNCTION("""COMPUTED_VALUE"""),"Java")</f>
        <v>Java</v>
      </c>
      <c r="E2468" s="4" t="str">
        <f>IFERROR(__xludf.DUMMYFUNCTION("""COMPUTED_VALUE"""),"JavaScript")</f>
        <v>JavaScript</v>
      </c>
      <c r="F2468" s="4" t="str">
        <f>IFERROR(__xludf.DUMMYFUNCTION("""COMPUTED_VALUE"""),"Python")</f>
        <v>Python</v>
      </c>
      <c r="G2468" s="4" t="str">
        <f>IFERROR(__xludf.DUMMYFUNCTION("""COMPUTED_VALUE"""),"SQL")</f>
        <v>SQL</v>
      </c>
      <c r="H2468" s="4" t="str">
        <f>IFERROR(__xludf.DUMMYFUNCTION("""COMPUTED_VALUE"""),"TypeScript")</f>
        <v>TypeScript</v>
      </c>
    </row>
    <row r="2469">
      <c r="A2469" s="3">
        <v>2468.0</v>
      </c>
      <c r="B2469" s="4" t="str">
        <f>IFERROR(__xludf.DUMMYFUNCTION("SPLIT(IMPORTRANGE!B2469:B12468,"";"",0,1)"),"C")</f>
        <v>C</v>
      </c>
      <c r="C2469" s="4" t="str">
        <f>IFERROR(__xludf.DUMMYFUNCTION("""COMPUTED_VALUE"""),"C++")</f>
        <v>C++</v>
      </c>
      <c r="D2469" s="4" t="str">
        <f>IFERROR(__xludf.DUMMYFUNCTION("""COMPUTED_VALUE"""),"HTML/CSS")</f>
        <v>HTML/CSS</v>
      </c>
      <c r="E2469" s="4" t="str">
        <f>IFERROR(__xludf.DUMMYFUNCTION("""COMPUTED_VALUE"""),"Java")</f>
        <v>Java</v>
      </c>
      <c r="F2469" s="4" t="str">
        <f>IFERROR(__xludf.DUMMYFUNCTION("""COMPUTED_VALUE"""),"JavaScript")</f>
        <v>JavaScript</v>
      </c>
      <c r="G2469" s="4" t="str">
        <f>IFERROR(__xludf.DUMMYFUNCTION("""COMPUTED_VALUE"""),"PHP")</f>
        <v>PHP</v>
      </c>
      <c r="H2469" s="4" t="str">
        <f>IFERROR(__xludf.DUMMYFUNCTION("""COMPUTED_VALUE"""),"Python")</f>
        <v>Python</v>
      </c>
      <c r="I2469" s="4" t="str">
        <f>IFERROR(__xludf.DUMMYFUNCTION("""COMPUTED_VALUE"""),"SQL")</f>
        <v>SQL</v>
      </c>
      <c r="J2469" s="4" t="str">
        <f>IFERROR(__xludf.DUMMYFUNCTION("""COMPUTED_VALUE"""),"Swift")</f>
        <v>Swift</v>
      </c>
    </row>
    <row r="2470">
      <c r="A2470" s="3">
        <v>2469.0</v>
      </c>
      <c r="B2470" s="4" t="str">
        <f>IFERROR(__xludf.DUMMYFUNCTION("SPLIT(IMPORTRANGE!B2470:B12469,"";"",0,1)"),"Assembly")</f>
        <v>Assembly</v>
      </c>
      <c r="C2470" s="4" t="str">
        <f>IFERROR(__xludf.DUMMYFUNCTION("""COMPUTED_VALUE"""),"HTML/CSS")</f>
        <v>HTML/CSS</v>
      </c>
      <c r="D2470" s="4" t="str">
        <f>IFERROR(__xludf.DUMMYFUNCTION("""COMPUTED_VALUE"""),"Java")</f>
        <v>Java</v>
      </c>
      <c r="E2470" s="4" t="str">
        <f>IFERROR(__xludf.DUMMYFUNCTION("""COMPUTED_VALUE"""),"JavaScript")</f>
        <v>JavaScript</v>
      </c>
    </row>
    <row r="2471">
      <c r="A2471" s="3">
        <v>2470.0</v>
      </c>
      <c r="B2471" s="4" t="str">
        <f>IFERROR(__xludf.DUMMYFUNCTION("SPLIT(IMPORTRANGE!B2471:B12470,"";"",0,1)"),"C#")</f>
        <v>C#</v>
      </c>
    </row>
    <row r="2472">
      <c r="A2472" s="3">
        <v>2471.0</v>
      </c>
      <c r="B2472" s="4" t="str">
        <f>IFERROR(__xludf.DUMMYFUNCTION("SPLIT(IMPORTRANGE!B2472:B12471,"";"",0,1)"),"Java")</f>
        <v>Java</v>
      </c>
      <c r="C2472" s="4" t="str">
        <f>IFERROR(__xludf.DUMMYFUNCTION("""COMPUTED_VALUE"""),"SQL")</f>
        <v>SQL</v>
      </c>
      <c r="D2472" s="4" t="str">
        <f>IFERROR(__xludf.DUMMYFUNCTION("""COMPUTED_VALUE"""),"Other(s):")</f>
        <v>Other(s):</v>
      </c>
    </row>
    <row r="2473">
      <c r="A2473" s="3">
        <v>2472.0</v>
      </c>
      <c r="B2473" s="4" t="str">
        <f>IFERROR(__xludf.DUMMYFUNCTION("SPLIT(IMPORTRANGE!B2473:B12472,"";"",0,1)"),"C")</f>
        <v>C</v>
      </c>
      <c r="C2473" s="4" t="str">
        <f>IFERROR(__xludf.DUMMYFUNCTION("""COMPUTED_VALUE"""),"C#")</f>
        <v>C#</v>
      </c>
      <c r="D2473" s="4" t="str">
        <f>IFERROR(__xludf.DUMMYFUNCTION("""COMPUTED_VALUE"""),"HTML/CSS")</f>
        <v>HTML/CSS</v>
      </c>
      <c r="E2473" s="4" t="str">
        <f>IFERROR(__xludf.DUMMYFUNCTION("""COMPUTED_VALUE"""),"JavaScript")</f>
        <v>JavaScript</v>
      </c>
      <c r="F2473" s="4" t="str">
        <f>IFERROR(__xludf.DUMMYFUNCTION("""COMPUTED_VALUE"""),"SQL")</f>
        <v>SQL</v>
      </c>
    </row>
    <row r="2474">
      <c r="A2474" s="3">
        <v>2473.0</v>
      </c>
      <c r="B2474" s="4" t="str">
        <f>IFERROR(__xludf.DUMMYFUNCTION("SPLIT(IMPORTRANGE!B2474:B12473,"";"",0,1)"),"Go")</f>
        <v>Go</v>
      </c>
      <c r="C2474" s="4" t="str">
        <f>IFERROR(__xludf.DUMMYFUNCTION("""COMPUTED_VALUE"""),"HTML/CSS")</f>
        <v>HTML/CSS</v>
      </c>
      <c r="D2474" s="4" t="str">
        <f>IFERROR(__xludf.DUMMYFUNCTION("""COMPUTED_VALUE"""),"JavaScript")</f>
        <v>JavaScript</v>
      </c>
      <c r="E2474" s="4" t="str">
        <f>IFERROR(__xludf.DUMMYFUNCTION("""COMPUTED_VALUE"""),"PHP")</f>
        <v>PHP</v>
      </c>
      <c r="F2474" s="4" t="str">
        <f>IFERROR(__xludf.DUMMYFUNCTION("""COMPUTED_VALUE"""),"TypeScript")</f>
        <v>TypeScript</v>
      </c>
    </row>
    <row r="2475">
      <c r="A2475" s="3">
        <v>2474.0</v>
      </c>
      <c r="B2475" s="4" t="str">
        <f>IFERROR(__xludf.DUMMYFUNCTION("SPLIT(IMPORTRANGE!B2475:B12474,"";"",0,1)"),"C")</f>
        <v>C</v>
      </c>
      <c r="C2475" s="4" t="str">
        <f>IFERROR(__xludf.DUMMYFUNCTION("""COMPUTED_VALUE"""),"C#")</f>
        <v>C#</v>
      </c>
      <c r="D2475" s="4" t="str">
        <f>IFERROR(__xludf.DUMMYFUNCTION("""COMPUTED_VALUE"""),"Java")</f>
        <v>Java</v>
      </c>
      <c r="E2475" s="4" t="str">
        <f>IFERROR(__xludf.DUMMYFUNCTION("""COMPUTED_VALUE"""),"Kotlin")</f>
        <v>Kotlin</v>
      </c>
    </row>
    <row r="2476">
      <c r="A2476" s="3">
        <v>2475.0</v>
      </c>
      <c r="B2476" s="4" t="str">
        <f>IFERROR(__xludf.DUMMYFUNCTION("SPLIT(IMPORTRANGE!B2476:B12475,"";"",0,1)"),"Bash/Shell/PowerShell")</f>
        <v>Bash/Shell/PowerShell</v>
      </c>
      <c r="C2476" s="4" t="str">
        <f>IFERROR(__xludf.DUMMYFUNCTION("""COMPUTED_VALUE"""),"HTML/CSS")</f>
        <v>HTML/CSS</v>
      </c>
      <c r="D2476" s="4" t="str">
        <f>IFERROR(__xludf.DUMMYFUNCTION("""COMPUTED_VALUE"""),"JavaScript")</f>
        <v>JavaScript</v>
      </c>
      <c r="E2476" s="4" t="str">
        <f>IFERROR(__xludf.DUMMYFUNCTION("""COMPUTED_VALUE"""),"Ruby")</f>
        <v>Ruby</v>
      </c>
      <c r="F2476" s="4" t="str">
        <f>IFERROR(__xludf.DUMMYFUNCTION("""COMPUTED_VALUE"""),"SQL")</f>
        <v>SQL</v>
      </c>
    </row>
    <row r="2477">
      <c r="A2477" s="3">
        <v>2476.0</v>
      </c>
      <c r="B2477" s="4" t="str">
        <f>IFERROR(__xludf.DUMMYFUNCTION("SPLIT(IMPORTRANGE!B2477:B12476,"";"",0,1)"),"JavaScript")</f>
        <v>JavaScript</v>
      </c>
      <c r="C2477" s="4" t="str">
        <f>IFERROR(__xludf.DUMMYFUNCTION("""COMPUTED_VALUE"""),"PHP")</f>
        <v>PHP</v>
      </c>
      <c r="D2477" s="4" t="str">
        <f>IFERROR(__xludf.DUMMYFUNCTION("""COMPUTED_VALUE"""),"SQL")</f>
        <v>SQL</v>
      </c>
    </row>
    <row r="2478">
      <c r="A2478" s="3">
        <v>2477.0</v>
      </c>
      <c r="B2478" s="4" t="str">
        <f>IFERROR(__xludf.DUMMYFUNCTION("SPLIT(IMPORTRANGE!B2478:B12477,"";"",0,1)"),"Bash/Shell/PowerShell")</f>
        <v>Bash/Shell/PowerShell</v>
      </c>
      <c r="C2478" s="4" t="str">
        <f>IFERROR(__xludf.DUMMYFUNCTION("""COMPUTED_VALUE"""),"C")</f>
        <v>C</v>
      </c>
      <c r="D2478" s="4" t="str">
        <f>IFERROR(__xludf.DUMMYFUNCTION("""COMPUTED_VALUE"""),"C++")</f>
        <v>C++</v>
      </c>
      <c r="E2478" s="4" t="str">
        <f>IFERROR(__xludf.DUMMYFUNCTION("""COMPUTED_VALUE"""),"C#")</f>
        <v>C#</v>
      </c>
      <c r="F2478" s="4" t="str">
        <f>IFERROR(__xludf.DUMMYFUNCTION("""COMPUTED_VALUE"""),"Python")</f>
        <v>Python</v>
      </c>
    </row>
    <row r="2479">
      <c r="A2479" s="3">
        <v>2478.0</v>
      </c>
      <c r="B2479" s="4" t="str">
        <f>IFERROR(__xludf.DUMMYFUNCTION("SPLIT(IMPORTRANGE!B2479:B12478,"";"",0,1)"),"Java")</f>
        <v>Java</v>
      </c>
      <c r="C2479" s="4" t="str">
        <f>IFERROR(__xludf.DUMMYFUNCTION("""COMPUTED_VALUE"""),"JavaScript")</f>
        <v>JavaScript</v>
      </c>
      <c r="D2479" s="4" t="str">
        <f>IFERROR(__xludf.DUMMYFUNCTION("""COMPUTED_VALUE"""),"Rust")</f>
        <v>Rust</v>
      </c>
      <c r="E2479" s="4" t="str">
        <f>IFERROR(__xludf.DUMMYFUNCTION("""COMPUTED_VALUE"""),"TypeScript")</f>
        <v>TypeScript</v>
      </c>
    </row>
    <row r="2480">
      <c r="A2480" s="3">
        <v>2479.0</v>
      </c>
      <c r="B2480" s="4" t="str">
        <f>IFERROR(__xludf.DUMMYFUNCTION("SPLIT(IMPORTRANGE!B2480:B12479,"";"",0,1)"),"HTML/CSS")</f>
        <v>HTML/CSS</v>
      </c>
      <c r="C2480" s="4" t="str">
        <f>IFERROR(__xludf.DUMMYFUNCTION("""COMPUTED_VALUE"""),"Java")</f>
        <v>Java</v>
      </c>
    </row>
    <row r="2481">
      <c r="A2481" s="3">
        <v>2480.0</v>
      </c>
      <c r="B2481" s="4" t="str">
        <f>IFERROR(__xludf.DUMMYFUNCTION("SPLIT(IMPORTRANGE!B2481:B12480,"";"",0,1)"),"Bash/Shell/PowerShell")</f>
        <v>Bash/Shell/PowerShell</v>
      </c>
      <c r="C2481" s="4" t="str">
        <f>IFERROR(__xludf.DUMMYFUNCTION("""COMPUTED_VALUE"""),"C#")</f>
        <v>C#</v>
      </c>
      <c r="D2481" s="4" t="str">
        <f>IFERROR(__xludf.DUMMYFUNCTION("""COMPUTED_VALUE"""),"HTML/CSS")</f>
        <v>HTML/CSS</v>
      </c>
      <c r="E2481" s="4" t="str">
        <f>IFERROR(__xludf.DUMMYFUNCTION("""COMPUTED_VALUE"""),"JavaScript")</f>
        <v>JavaScript</v>
      </c>
      <c r="F2481" s="4" t="str">
        <f>IFERROR(__xludf.DUMMYFUNCTION("""COMPUTED_VALUE"""),"PHP")</f>
        <v>PHP</v>
      </c>
      <c r="G2481" s="4" t="str">
        <f>IFERROR(__xludf.DUMMYFUNCTION("""COMPUTED_VALUE"""),"SQL")</f>
        <v>SQL</v>
      </c>
    </row>
    <row r="2482">
      <c r="A2482" s="3">
        <v>2481.0</v>
      </c>
      <c r="B2482" s="4" t="str">
        <f>IFERROR(__xludf.DUMMYFUNCTION("SPLIT(IMPORTRANGE!B2482:B12481,"";"",0,1)"),"Bash/Shell/PowerShell")</f>
        <v>Bash/Shell/PowerShell</v>
      </c>
      <c r="C2482" s="4" t="str">
        <f>IFERROR(__xludf.DUMMYFUNCTION("""COMPUTED_VALUE"""),"C")</f>
        <v>C</v>
      </c>
      <c r="D2482" s="4" t="str">
        <f>IFERROR(__xludf.DUMMYFUNCTION("""COMPUTED_VALUE"""),"C++")</f>
        <v>C++</v>
      </c>
      <c r="E2482" s="4" t="str">
        <f>IFERROR(__xludf.DUMMYFUNCTION("""COMPUTED_VALUE"""),"C#")</f>
        <v>C#</v>
      </c>
      <c r="F2482" s="4" t="str">
        <f>IFERROR(__xludf.DUMMYFUNCTION("""COMPUTED_VALUE"""),"F#")</f>
        <v>F#</v>
      </c>
      <c r="G2482" s="4" t="str">
        <f>IFERROR(__xludf.DUMMYFUNCTION("""COMPUTED_VALUE"""),"Go")</f>
        <v>Go</v>
      </c>
      <c r="H2482" s="4" t="str">
        <f>IFERROR(__xludf.DUMMYFUNCTION("""COMPUTED_VALUE"""),"HTML/CSS")</f>
        <v>HTML/CSS</v>
      </c>
      <c r="I2482" s="4" t="str">
        <f>IFERROR(__xludf.DUMMYFUNCTION("""COMPUTED_VALUE"""),"Java")</f>
        <v>Java</v>
      </c>
      <c r="J2482" s="4" t="str">
        <f>IFERROR(__xludf.DUMMYFUNCTION("""COMPUTED_VALUE"""),"JavaScript")</f>
        <v>JavaScript</v>
      </c>
      <c r="K2482" s="4" t="str">
        <f>IFERROR(__xludf.DUMMYFUNCTION("""COMPUTED_VALUE"""),"Objective-C")</f>
        <v>Objective-C</v>
      </c>
      <c r="L2482" s="4" t="str">
        <f>IFERROR(__xludf.DUMMYFUNCTION("""COMPUTED_VALUE"""),"PHP")</f>
        <v>PHP</v>
      </c>
      <c r="M2482" s="4" t="str">
        <f>IFERROR(__xludf.DUMMYFUNCTION("""COMPUTED_VALUE"""),"Python")</f>
        <v>Python</v>
      </c>
      <c r="N2482" s="4" t="str">
        <f>IFERROR(__xludf.DUMMYFUNCTION("""COMPUTED_VALUE"""),"Ruby")</f>
        <v>Ruby</v>
      </c>
      <c r="O2482" s="4" t="str">
        <f>IFERROR(__xludf.DUMMYFUNCTION("""COMPUTED_VALUE"""),"SQL")</f>
        <v>SQL</v>
      </c>
      <c r="P2482" s="4" t="str">
        <f>IFERROR(__xludf.DUMMYFUNCTION("""COMPUTED_VALUE"""),"Swift")</f>
        <v>Swift</v>
      </c>
      <c r="Q2482" s="4" t="str">
        <f>IFERROR(__xludf.DUMMYFUNCTION("""COMPUTED_VALUE"""),"VBA")</f>
        <v>VBA</v>
      </c>
      <c r="R2482" s="4" t="str">
        <f>IFERROR(__xludf.DUMMYFUNCTION("""COMPUTED_VALUE"""),"Other(s):")</f>
        <v>Other(s):</v>
      </c>
    </row>
    <row r="2483">
      <c r="A2483" s="3">
        <v>2482.0</v>
      </c>
      <c r="B2483" s="4" t="str">
        <f>IFERROR(__xludf.DUMMYFUNCTION("SPLIT(IMPORTRANGE!B2483:B12482,"";"",0,1)"),"Assembly")</f>
        <v>Assembly</v>
      </c>
      <c r="C2483" s="4" t="str">
        <f>IFERROR(__xludf.DUMMYFUNCTION("""COMPUTED_VALUE"""),"C")</f>
        <v>C</v>
      </c>
      <c r="D2483" s="4" t="str">
        <f>IFERROR(__xludf.DUMMYFUNCTION("""COMPUTED_VALUE"""),"C++")</f>
        <v>C++</v>
      </c>
      <c r="E2483" s="4" t="str">
        <f>IFERROR(__xludf.DUMMYFUNCTION("""COMPUTED_VALUE"""),"C#")</f>
        <v>C#</v>
      </c>
      <c r="F2483" s="4" t="str">
        <f>IFERROR(__xludf.DUMMYFUNCTION("""COMPUTED_VALUE"""),"HTML/CSS")</f>
        <v>HTML/CSS</v>
      </c>
      <c r="G2483" s="4" t="str">
        <f>IFERROR(__xludf.DUMMYFUNCTION("""COMPUTED_VALUE"""),"JavaScript")</f>
        <v>JavaScript</v>
      </c>
      <c r="H2483" s="4" t="str">
        <f>IFERROR(__xludf.DUMMYFUNCTION("""COMPUTED_VALUE"""),"PHP")</f>
        <v>PHP</v>
      </c>
      <c r="I2483" s="4" t="str">
        <f>IFERROR(__xludf.DUMMYFUNCTION("""COMPUTED_VALUE"""),"SQL")</f>
        <v>SQL</v>
      </c>
    </row>
    <row r="2484">
      <c r="A2484" s="3">
        <v>2483.0</v>
      </c>
      <c r="B2484" s="4" t="str">
        <f>IFERROR(__xludf.DUMMYFUNCTION("SPLIT(IMPORTRANGE!B2484:B12483,"";"",0,1)"),"Bash/Shell/PowerShell")</f>
        <v>Bash/Shell/PowerShell</v>
      </c>
      <c r="C2484" s="4" t="str">
        <f>IFERROR(__xludf.DUMMYFUNCTION("""COMPUTED_VALUE"""),"HTML/CSS")</f>
        <v>HTML/CSS</v>
      </c>
      <c r="D2484" s="4" t="str">
        <f>IFERROR(__xludf.DUMMYFUNCTION("""COMPUTED_VALUE"""),"JavaScript")</f>
        <v>JavaScript</v>
      </c>
      <c r="E2484" s="4" t="str">
        <f>IFERROR(__xludf.DUMMYFUNCTION("""COMPUTED_VALUE"""),"TypeScript")</f>
        <v>TypeScript</v>
      </c>
    </row>
    <row r="2485">
      <c r="A2485" s="3">
        <v>2484.0</v>
      </c>
      <c r="B2485" s="4" t="str">
        <f>IFERROR(__xludf.DUMMYFUNCTION("SPLIT(IMPORTRANGE!B2485:B12484,"";"",0,1)"),"JavaScript")</f>
        <v>JavaScript</v>
      </c>
      <c r="C2485" s="4" t="str">
        <f>IFERROR(__xludf.DUMMYFUNCTION("""COMPUTED_VALUE"""),"Objective-C")</f>
        <v>Objective-C</v>
      </c>
      <c r="D2485" s="4" t="str">
        <f>IFERROR(__xludf.DUMMYFUNCTION("""COMPUTED_VALUE"""),"PHP")</f>
        <v>PHP</v>
      </c>
      <c r="E2485" s="4" t="str">
        <f>IFERROR(__xludf.DUMMYFUNCTION("""COMPUTED_VALUE"""),"Swift")</f>
        <v>Swift</v>
      </c>
      <c r="F2485" s="4" t="str">
        <f>IFERROR(__xludf.DUMMYFUNCTION("""COMPUTED_VALUE"""),"TypeScript")</f>
        <v>TypeScript</v>
      </c>
      <c r="G2485" s="4" t="str">
        <f>IFERROR(__xludf.DUMMYFUNCTION("""COMPUTED_VALUE"""),"Other(s):")</f>
        <v>Other(s):</v>
      </c>
    </row>
    <row r="2486">
      <c r="A2486" s="3">
        <v>2485.0</v>
      </c>
      <c r="B2486" s="4" t="str">
        <f>IFERROR(__xludf.DUMMYFUNCTION("SPLIT(IMPORTRANGE!B2486:B12485,"";"",0,1)"),"Bash/Shell/PowerShell")</f>
        <v>Bash/Shell/PowerShell</v>
      </c>
      <c r="C2486" s="4" t="str">
        <f>IFERROR(__xludf.DUMMYFUNCTION("""COMPUTED_VALUE"""),"C")</f>
        <v>C</v>
      </c>
      <c r="D2486" s="4" t="str">
        <f>IFERROR(__xludf.DUMMYFUNCTION("""COMPUTED_VALUE"""),"C++")</f>
        <v>C++</v>
      </c>
      <c r="E2486" s="4" t="str">
        <f>IFERROR(__xludf.DUMMYFUNCTION("""COMPUTED_VALUE"""),"HTML/CSS")</f>
        <v>HTML/CSS</v>
      </c>
      <c r="F2486" s="4" t="str">
        <f>IFERROR(__xludf.DUMMYFUNCTION("""COMPUTED_VALUE"""),"JavaScript")</f>
        <v>JavaScript</v>
      </c>
      <c r="G2486" s="4" t="str">
        <f>IFERROR(__xludf.DUMMYFUNCTION("""COMPUTED_VALUE"""),"Python")</f>
        <v>Python</v>
      </c>
      <c r="H2486" s="4" t="str">
        <f>IFERROR(__xludf.DUMMYFUNCTION("""COMPUTED_VALUE"""),"TypeScript")</f>
        <v>TypeScript</v>
      </c>
    </row>
    <row r="2487">
      <c r="A2487" s="3">
        <v>2486.0</v>
      </c>
      <c r="B2487" s="4" t="str">
        <f>IFERROR(__xludf.DUMMYFUNCTION("SPLIT(IMPORTRANGE!B2487:B12486,"";"",0,1)"),"Assembly")</f>
        <v>Assembly</v>
      </c>
      <c r="C2487" s="4" t="str">
        <f>IFERROR(__xludf.DUMMYFUNCTION("""COMPUTED_VALUE"""),"Bash/Shell/PowerShell")</f>
        <v>Bash/Shell/PowerShell</v>
      </c>
      <c r="D2487" s="4" t="str">
        <f>IFERROR(__xludf.DUMMYFUNCTION("""COMPUTED_VALUE"""),"C")</f>
        <v>C</v>
      </c>
      <c r="E2487" s="4" t="str">
        <f>IFERROR(__xludf.DUMMYFUNCTION("""COMPUTED_VALUE"""),"C++")</f>
        <v>C++</v>
      </c>
    </row>
    <row r="2488">
      <c r="A2488" s="3">
        <v>2487.0</v>
      </c>
      <c r="B2488" s="4" t="str">
        <f>IFERROR(__xludf.DUMMYFUNCTION("SPLIT(IMPORTRANGE!B2488:B12487,"";"",0,1)"),"Swift")</f>
        <v>Swift</v>
      </c>
      <c r="C2488" s="4" t="str">
        <f>IFERROR(__xludf.DUMMYFUNCTION("""COMPUTED_VALUE"""),"TypeScript")</f>
        <v>TypeScript</v>
      </c>
    </row>
    <row r="2489">
      <c r="A2489" s="3">
        <v>2488.0</v>
      </c>
      <c r="B2489" s="4" t="str">
        <f>IFERROR(__xludf.DUMMYFUNCTION("SPLIT(IMPORTRANGE!B2489:B12488,"";"",0,1)"),"HTML/CSS")</f>
        <v>HTML/CSS</v>
      </c>
      <c r="C2489" s="4" t="str">
        <f>IFERROR(__xludf.DUMMYFUNCTION("""COMPUTED_VALUE"""),"JavaScript")</f>
        <v>JavaScript</v>
      </c>
      <c r="D2489" s="4" t="str">
        <f>IFERROR(__xludf.DUMMYFUNCTION("""COMPUTED_VALUE"""),"PHP")</f>
        <v>PHP</v>
      </c>
      <c r="E2489" s="4" t="str">
        <f>IFERROR(__xludf.DUMMYFUNCTION("""COMPUTED_VALUE"""),"SQL")</f>
        <v>SQL</v>
      </c>
    </row>
    <row r="2490">
      <c r="A2490" s="3">
        <v>2489.0</v>
      </c>
      <c r="B2490" s="4" t="str">
        <f>IFERROR(__xludf.DUMMYFUNCTION("SPLIT(IMPORTRANGE!B2490:B12489,"";"",0,1)"),"JavaScript")</f>
        <v>JavaScript</v>
      </c>
      <c r="C2490" s="4" t="str">
        <f>IFERROR(__xludf.DUMMYFUNCTION("""COMPUTED_VALUE"""),"Python")</f>
        <v>Python</v>
      </c>
    </row>
    <row r="2491">
      <c r="A2491" s="3">
        <v>2490.0</v>
      </c>
      <c r="B2491" s="4" t="str">
        <f>IFERROR(__xludf.DUMMYFUNCTION("SPLIT(IMPORTRANGE!B2491:B12490,"";"",0,1)"),"Bash/Shell/PowerShell")</f>
        <v>Bash/Shell/PowerShell</v>
      </c>
      <c r="C2491" s="4" t="str">
        <f>IFERROR(__xludf.DUMMYFUNCTION("""COMPUTED_VALUE"""),"HTML/CSS")</f>
        <v>HTML/CSS</v>
      </c>
      <c r="D2491" s="4" t="str">
        <f>IFERROR(__xludf.DUMMYFUNCTION("""COMPUTED_VALUE"""),"JavaScript")</f>
        <v>JavaScript</v>
      </c>
      <c r="E2491" s="4" t="str">
        <f>IFERROR(__xludf.DUMMYFUNCTION("""COMPUTED_VALUE"""),"Python")</f>
        <v>Python</v>
      </c>
      <c r="F2491" s="4" t="str">
        <f>IFERROR(__xludf.DUMMYFUNCTION("""COMPUTED_VALUE"""),"SQL")</f>
        <v>SQL</v>
      </c>
    </row>
    <row r="2492">
      <c r="A2492" s="3">
        <v>2491.0</v>
      </c>
      <c r="B2492" s="4" t="str">
        <f>IFERROR(__xludf.DUMMYFUNCTION("SPLIT(IMPORTRANGE!B2492:B12491,"";"",0,1)"),"Assembly")</f>
        <v>Assembly</v>
      </c>
      <c r="C2492" s="4" t="str">
        <f>IFERROR(__xludf.DUMMYFUNCTION("""COMPUTED_VALUE"""),"C")</f>
        <v>C</v>
      </c>
      <c r="D2492" s="4" t="str">
        <f>IFERROR(__xludf.DUMMYFUNCTION("""COMPUTED_VALUE"""),"C#")</f>
        <v>C#</v>
      </c>
      <c r="E2492" s="4" t="str">
        <f>IFERROR(__xludf.DUMMYFUNCTION("""COMPUTED_VALUE"""),"HTML/CSS")</f>
        <v>HTML/CSS</v>
      </c>
      <c r="F2492" s="4" t="str">
        <f>IFERROR(__xludf.DUMMYFUNCTION("""COMPUTED_VALUE"""),"Java")</f>
        <v>Java</v>
      </c>
      <c r="G2492" s="4" t="str">
        <f>IFERROR(__xludf.DUMMYFUNCTION("""COMPUTED_VALUE"""),"JavaScript")</f>
        <v>JavaScript</v>
      </c>
      <c r="H2492" s="4" t="str">
        <f>IFERROR(__xludf.DUMMYFUNCTION("""COMPUTED_VALUE"""),"PHP")</f>
        <v>PHP</v>
      </c>
      <c r="I2492" s="4" t="str">
        <f>IFERROR(__xludf.DUMMYFUNCTION("""COMPUTED_VALUE"""),"Python")</f>
        <v>Python</v>
      </c>
      <c r="J2492" s="4" t="str">
        <f>IFERROR(__xludf.DUMMYFUNCTION("""COMPUTED_VALUE"""),"SQL")</f>
        <v>SQL</v>
      </c>
      <c r="K2492" s="4" t="str">
        <f>IFERROR(__xludf.DUMMYFUNCTION("""COMPUTED_VALUE"""),"VBA")</f>
        <v>VBA</v>
      </c>
    </row>
    <row r="2493">
      <c r="A2493" s="3">
        <v>2492.0</v>
      </c>
      <c r="B2493" s="4" t="str">
        <f>IFERROR(__xludf.DUMMYFUNCTION("SPLIT(IMPORTRANGE!B2493:B12492,"";"",0,1)"),"HTML/CSS")</f>
        <v>HTML/CSS</v>
      </c>
      <c r="C2493" s="4" t="str">
        <f>IFERROR(__xludf.DUMMYFUNCTION("""COMPUTED_VALUE"""),"PHP")</f>
        <v>PHP</v>
      </c>
      <c r="D2493" s="4" t="str">
        <f>IFERROR(__xludf.DUMMYFUNCTION("""COMPUTED_VALUE"""),"Python")</f>
        <v>Python</v>
      </c>
      <c r="E2493" s="4" t="str">
        <f>IFERROR(__xludf.DUMMYFUNCTION("""COMPUTED_VALUE"""),"SQL")</f>
        <v>SQL</v>
      </c>
    </row>
    <row r="2494">
      <c r="A2494" s="3">
        <v>2493.0</v>
      </c>
      <c r="B2494" s="4" t="str">
        <f>IFERROR(__xludf.DUMMYFUNCTION("SPLIT(IMPORTRANGE!B2494:B12493,"";"",0,1)"),"JavaScript")</f>
        <v>JavaScript</v>
      </c>
      <c r="C2494" s="4" t="str">
        <f>IFERROR(__xludf.DUMMYFUNCTION("""COMPUTED_VALUE"""),"Ruby")</f>
        <v>Ruby</v>
      </c>
      <c r="D2494" s="4" t="str">
        <f>IFERROR(__xludf.DUMMYFUNCTION("""COMPUTED_VALUE"""),"SQL")</f>
        <v>SQL</v>
      </c>
    </row>
    <row r="2495">
      <c r="A2495" s="3">
        <v>2494.0</v>
      </c>
      <c r="B2495" s="4" t="str">
        <f>IFERROR(__xludf.DUMMYFUNCTION("SPLIT(IMPORTRANGE!B2495:B12494,"";"",0,1)"),"Bash/Shell/PowerShell")</f>
        <v>Bash/Shell/PowerShell</v>
      </c>
      <c r="C2495" s="4" t="str">
        <f>IFERROR(__xludf.DUMMYFUNCTION("""COMPUTED_VALUE"""),"C++")</f>
        <v>C++</v>
      </c>
      <c r="D2495" s="4" t="str">
        <f>IFERROR(__xludf.DUMMYFUNCTION("""COMPUTED_VALUE"""),"C#")</f>
        <v>C#</v>
      </c>
      <c r="E2495" s="4" t="str">
        <f>IFERROR(__xludf.DUMMYFUNCTION("""COMPUTED_VALUE"""),"HTML/CSS")</f>
        <v>HTML/CSS</v>
      </c>
      <c r="F2495" s="4" t="str">
        <f>IFERROR(__xludf.DUMMYFUNCTION("""COMPUTED_VALUE"""),"JavaScript")</f>
        <v>JavaScript</v>
      </c>
      <c r="G2495" s="4" t="str">
        <f>IFERROR(__xludf.DUMMYFUNCTION("""COMPUTED_VALUE"""),"PHP")</f>
        <v>PHP</v>
      </c>
      <c r="H2495" s="4" t="str">
        <f>IFERROR(__xludf.DUMMYFUNCTION("""COMPUTED_VALUE"""),"SQL")</f>
        <v>SQL</v>
      </c>
      <c r="I2495" s="4" t="str">
        <f>IFERROR(__xludf.DUMMYFUNCTION("""COMPUTED_VALUE"""),"TypeScript")</f>
        <v>TypeScript</v>
      </c>
    </row>
    <row r="2496">
      <c r="A2496" s="3">
        <v>2495.0</v>
      </c>
      <c r="B2496" s="4" t="str">
        <f>IFERROR(__xludf.DUMMYFUNCTION("SPLIT(IMPORTRANGE!B2496:B12495,"";"",0,1)"),"Bash/Shell/PowerShell")</f>
        <v>Bash/Shell/PowerShell</v>
      </c>
      <c r="C2496" s="4" t="str">
        <f>IFERROR(__xludf.DUMMYFUNCTION("""COMPUTED_VALUE"""),"C#")</f>
        <v>C#</v>
      </c>
      <c r="D2496" s="4" t="str">
        <f>IFERROR(__xludf.DUMMYFUNCTION("""COMPUTED_VALUE"""),"HTML/CSS")</f>
        <v>HTML/CSS</v>
      </c>
      <c r="E2496" s="4" t="str">
        <f>IFERROR(__xludf.DUMMYFUNCTION("""COMPUTED_VALUE"""),"Java")</f>
        <v>Java</v>
      </c>
      <c r="F2496" s="4" t="str">
        <f>IFERROR(__xludf.DUMMYFUNCTION("""COMPUTED_VALUE"""),"JavaScript")</f>
        <v>JavaScript</v>
      </c>
      <c r="G2496" s="4" t="str">
        <f>IFERROR(__xludf.DUMMYFUNCTION("""COMPUTED_VALUE"""),"SQL")</f>
        <v>SQL</v>
      </c>
    </row>
    <row r="2497">
      <c r="A2497" s="3">
        <v>2496.0</v>
      </c>
      <c r="B2497" s="4" t="str">
        <f>IFERROR(__xludf.DUMMYFUNCTION("SPLIT(IMPORTRANGE!B2497:B12496,"";"",0,1)"),"Bash/Shell/PowerShell")</f>
        <v>Bash/Shell/PowerShell</v>
      </c>
      <c r="C2497" s="4" t="str">
        <f>IFERROR(__xludf.DUMMYFUNCTION("""COMPUTED_VALUE"""),"C")</f>
        <v>C</v>
      </c>
      <c r="D2497" s="4" t="str">
        <f>IFERROR(__xludf.DUMMYFUNCTION("""COMPUTED_VALUE"""),"C++")</f>
        <v>C++</v>
      </c>
      <c r="E2497" s="4" t="str">
        <f>IFERROR(__xludf.DUMMYFUNCTION("""COMPUTED_VALUE"""),"C#")</f>
        <v>C#</v>
      </c>
      <c r="F2497" s="4" t="str">
        <f>IFERROR(__xludf.DUMMYFUNCTION("""COMPUTED_VALUE"""),"Clojure")</f>
        <v>Clojure</v>
      </c>
      <c r="G2497" s="4" t="str">
        <f>IFERROR(__xludf.DUMMYFUNCTION("""COMPUTED_VALUE"""),"Go")</f>
        <v>Go</v>
      </c>
      <c r="H2497" s="4" t="str">
        <f>IFERROR(__xludf.DUMMYFUNCTION("""COMPUTED_VALUE"""),"HTML/CSS")</f>
        <v>HTML/CSS</v>
      </c>
      <c r="I2497" s="4" t="str">
        <f>IFERROR(__xludf.DUMMYFUNCTION("""COMPUTED_VALUE"""),"Java")</f>
        <v>Java</v>
      </c>
      <c r="J2497" s="4" t="str">
        <f>IFERROR(__xludf.DUMMYFUNCTION("""COMPUTED_VALUE"""),"JavaScript")</f>
        <v>JavaScript</v>
      </c>
      <c r="K2497" s="4" t="str">
        <f>IFERROR(__xludf.DUMMYFUNCTION("""COMPUTED_VALUE"""),"Objective-C")</f>
        <v>Objective-C</v>
      </c>
      <c r="L2497" s="4" t="str">
        <f>IFERROR(__xludf.DUMMYFUNCTION("""COMPUTED_VALUE"""),"PHP")</f>
        <v>PHP</v>
      </c>
      <c r="M2497" s="4" t="str">
        <f>IFERROR(__xludf.DUMMYFUNCTION("""COMPUTED_VALUE"""),"Python")</f>
        <v>Python</v>
      </c>
      <c r="N2497" s="4" t="str">
        <f>IFERROR(__xludf.DUMMYFUNCTION("""COMPUTED_VALUE"""),"R")</f>
        <v>R</v>
      </c>
      <c r="O2497" s="4" t="str">
        <f>IFERROR(__xludf.DUMMYFUNCTION("""COMPUTED_VALUE"""),"Ruby")</f>
        <v>Ruby</v>
      </c>
      <c r="P2497" s="4" t="str">
        <f>IFERROR(__xludf.DUMMYFUNCTION("""COMPUTED_VALUE"""),"Scala")</f>
        <v>Scala</v>
      </c>
      <c r="Q2497" s="4" t="str">
        <f>IFERROR(__xludf.DUMMYFUNCTION("""COMPUTED_VALUE"""),"SQL")</f>
        <v>SQL</v>
      </c>
      <c r="R2497" s="4" t="str">
        <f>IFERROR(__xludf.DUMMYFUNCTION("""COMPUTED_VALUE"""),"Other(s):")</f>
        <v>Other(s):</v>
      </c>
    </row>
    <row r="2498">
      <c r="A2498" s="3">
        <v>2497.0</v>
      </c>
      <c r="B2498" s="4" t="str">
        <f>IFERROR(__xludf.DUMMYFUNCTION("SPLIT(IMPORTRANGE!B2498:B12497,"";"",0,1)"),"HTML/CSS")</f>
        <v>HTML/CSS</v>
      </c>
      <c r="C2498" s="4" t="str">
        <f>IFERROR(__xludf.DUMMYFUNCTION("""COMPUTED_VALUE"""),"PHP")</f>
        <v>PHP</v>
      </c>
      <c r="D2498" s="4" t="str">
        <f>IFERROR(__xludf.DUMMYFUNCTION("""COMPUTED_VALUE"""),"SQL")</f>
        <v>SQL</v>
      </c>
    </row>
    <row r="2499">
      <c r="A2499" s="3">
        <v>2498.0</v>
      </c>
      <c r="B2499" s="4" t="str">
        <f>IFERROR(__xludf.DUMMYFUNCTION("SPLIT(IMPORTRANGE!B2499:B12498,"";"",0,1)"),"Bash/Shell/PowerShell")</f>
        <v>Bash/Shell/PowerShell</v>
      </c>
      <c r="C2499" s="4" t="str">
        <f>IFERROR(__xludf.DUMMYFUNCTION("""COMPUTED_VALUE"""),"C++")</f>
        <v>C++</v>
      </c>
      <c r="D2499" s="4" t="str">
        <f>IFERROR(__xludf.DUMMYFUNCTION("""COMPUTED_VALUE"""),"Go")</f>
        <v>Go</v>
      </c>
      <c r="E2499" s="4" t="str">
        <f>IFERROR(__xludf.DUMMYFUNCTION("""COMPUTED_VALUE"""),"HTML/CSS")</f>
        <v>HTML/CSS</v>
      </c>
      <c r="F2499" s="4" t="str">
        <f>IFERROR(__xludf.DUMMYFUNCTION("""COMPUTED_VALUE"""),"Java")</f>
        <v>Java</v>
      </c>
      <c r="G2499" s="4" t="str">
        <f>IFERROR(__xludf.DUMMYFUNCTION("""COMPUTED_VALUE"""),"JavaScript")</f>
        <v>JavaScript</v>
      </c>
      <c r="H2499" s="4" t="str">
        <f>IFERROR(__xludf.DUMMYFUNCTION("""COMPUTED_VALUE"""),"Python")</f>
        <v>Python</v>
      </c>
      <c r="I2499" s="4" t="str">
        <f>IFERROR(__xludf.DUMMYFUNCTION("""COMPUTED_VALUE"""),"TypeScript")</f>
        <v>TypeScript</v>
      </c>
    </row>
    <row r="2500">
      <c r="A2500" s="3">
        <v>2499.0</v>
      </c>
      <c r="B2500" s="4" t="str">
        <f>IFERROR(__xludf.DUMMYFUNCTION("SPLIT(IMPORTRANGE!B2500:B12499,"";"",0,1)"),"Bash/Shell/PowerShell")</f>
        <v>Bash/Shell/PowerShell</v>
      </c>
      <c r="C2500" s="4" t="str">
        <f>IFERROR(__xludf.DUMMYFUNCTION("""COMPUTED_VALUE"""),"C")</f>
        <v>C</v>
      </c>
      <c r="D2500" s="4" t="str">
        <f>IFERROR(__xludf.DUMMYFUNCTION("""COMPUTED_VALUE"""),"C++")</f>
        <v>C++</v>
      </c>
      <c r="E2500" s="4" t="str">
        <f>IFERROR(__xludf.DUMMYFUNCTION("""COMPUTED_VALUE"""),"HTML/CSS")</f>
        <v>HTML/CSS</v>
      </c>
      <c r="F2500" s="4" t="str">
        <f>IFERROR(__xludf.DUMMYFUNCTION("""COMPUTED_VALUE"""),"Java")</f>
        <v>Java</v>
      </c>
      <c r="G2500" s="4" t="str">
        <f>IFERROR(__xludf.DUMMYFUNCTION("""COMPUTED_VALUE"""),"JavaScript")</f>
        <v>JavaScript</v>
      </c>
      <c r="H2500" s="4" t="str">
        <f>IFERROR(__xludf.DUMMYFUNCTION("""COMPUTED_VALUE"""),"Python")</f>
        <v>Python</v>
      </c>
      <c r="I2500" s="4" t="str">
        <f>IFERROR(__xludf.DUMMYFUNCTION("""COMPUTED_VALUE"""),"SQL")</f>
        <v>SQL</v>
      </c>
    </row>
    <row r="2501">
      <c r="A2501" s="3">
        <v>2500.0</v>
      </c>
      <c r="B2501" s="4" t="str">
        <f>IFERROR(__xludf.DUMMYFUNCTION("SPLIT(IMPORTRANGE!B2501:B12500,"";"",0,1)"),"Bash/Shell/PowerShell")</f>
        <v>Bash/Shell/PowerShell</v>
      </c>
      <c r="C2501" s="4" t="str">
        <f>IFERROR(__xludf.DUMMYFUNCTION("""COMPUTED_VALUE"""),"Clojure")</f>
        <v>Clojure</v>
      </c>
      <c r="D2501" s="4" t="str">
        <f>IFERROR(__xludf.DUMMYFUNCTION("""COMPUTED_VALUE"""),"HTML/CSS")</f>
        <v>HTML/CSS</v>
      </c>
      <c r="E2501" s="4" t="str">
        <f>IFERROR(__xludf.DUMMYFUNCTION("""COMPUTED_VALUE"""),"Java")</f>
        <v>Java</v>
      </c>
      <c r="F2501" s="4" t="str">
        <f>IFERROR(__xludf.DUMMYFUNCTION("""COMPUTED_VALUE"""),"JavaScript")</f>
        <v>JavaScript</v>
      </c>
      <c r="G2501" s="4" t="str">
        <f>IFERROR(__xludf.DUMMYFUNCTION("""COMPUTED_VALUE"""),"SQL")</f>
        <v>SQL</v>
      </c>
    </row>
    <row r="2502">
      <c r="A2502" s="3">
        <v>2501.0</v>
      </c>
      <c r="B2502" s="4" t="str">
        <f>IFERROR(__xludf.DUMMYFUNCTION("SPLIT(IMPORTRANGE!B2502:B12501,"";"",0,1)"),"Bash/Shell/PowerShell")</f>
        <v>Bash/Shell/PowerShell</v>
      </c>
      <c r="C2502" s="4" t="str">
        <f>IFERROR(__xludf.DUMMYFUNCTION("""COMPUTED_VALUE"""),"C++")</f>
        <v>C++</v>
      </c>
      <c r="D2502" s="4" t="str">
        <f>IFERROR(__xludf.DUMMYFUNCTION("""COMPUTED_VALUE"""),"R")</f>
        <v>R</v>
      </c>
      <c r="E2502" s="4" t="str">
        <f>IFERROR(__xludf.DUMMYFUNCTION("""COMPUTED_VALUE"""),"VBA")</f>
        <v>VBA</v>
      </c>
    </row>
    <row r="2503">
      <c r="A2503" s="3">
        <v>2502.0</v>
      </c>
      <c r="B2503" s="4" t="str">
        <f>IFERROR(__xludf.DUMMYFUNCTION("SPLIT(IMPORTRANGE!B2503:B12502,"";"",0,1)"),"HTML/CSS")</f>
        <v>HTML/CSS</v>
      </c>
      <c r="C2503" s="4" t="str">
        <f>IFERROR(__xludf.DUMMYFUNCTION("""COMPUTED_VALUE"""),"Java")</f>
        <v>Java</v>
      </c>
      <c r="D2503" s="4" t="str">
        <f>IFERROR(__xludf.DUMMYFUNCTION("""COMPUTED_VALUE"""),"JavaScript")</f>
        <v>JavaScript</v>
      </c>
      <c r="E2503" s="4" t="str">
        <f>IFERROR(__xludf.DUMMYFUNCTION("""COMPUTED_VALUE"""),"PHP")</f>
        <v>PHP</v>
      </c>
      <c r="F2503" s="4" t="str">
        <f>IFERROR(__xludf.DUMMYFUNCTION("""COMPUTED_VALUE"""),"TypeScript")</f>
        <v>TypeScript</v>
      </c>
    </row>
    <row r="2504">
      <c r="A2504" s="3">
        <v>2503.0</v>
      </c>
      <c r="B2504" s="4" t="str">
        <f>IFERROR(__xludf.DUMMYFUNCTION("SPLIT(IMPORTRANGE!B2504:B12503,"";"",0,1)"),"C#")</f>
        <v>C#</v>
      </c>
      <c r="C2504" s="4" t="str">
        <f>IFERROR(__xludf.DUMMYFUNCTION("""COMPUTED_VALUE"""),"HTML/CSS")</f>
        <v>HTML/CSS</v>
      </c>
      <c r="D2504" s="4" t="str">
        <f>IFERROR(__xludf.DUMMYFUNCTION("""COMPUTED_VALUE"""),"JavaScript")</f>
        <v>JavaScript</v>
      </c>
      <c r="E2504" s="4" t="str">
        <f>IFERROR(__xludf.DUMMYFUNCTION("""COMPUTED_VALUE"""),"SQL")</f>
        <v>SQL</v>
      </c>
    </row>
    <row r="2505">
      <c r="A2505" s="3">
        <v>2504.0</v>
      </c>
      <c r="B2505" s="4" t="str">
        <f>IFERROR(__xludf.DUMMYFUNCTION("SPLIT(IMPORTRANGE!B2505:B12504,"";"",0,1)"),"Bash/Shell/PowerShell")</f>
        <v>Bash/Shell/PowerShell</v>
      </c>
      <c r="C2505" s="4" t="str">
        <f>IFERROR(__xludf.DUMMYFUNCTION("""COMPUTED_VALUE"""),"HTML/CSS")</f>
        <v>HTML/CSS</v>
      </c>
      <c r="D2505" s="4" t="str">
        <f>IFERROR(__xludf.DUMMYFUNCTION("""COMPUTED_VALUE"""),"Java")</f>
        <v>Java</v>
      </c>
      <c r="E2505" s="4" t="str">
        <f>IFERROR(__xludf.DUMMYFUNCTION("""COMPUTED_VALUE"""),"JavaScript")</f>
        <v>JavaScript</v>
      </c>
      <c r="F2505" s="4" t="str">
        <f>IFERROR(__xludf.DUMMYFUNCTION("""COMPUTED_VALUE"""),"PHP")</f>
        <v>PHP</v>
      </c>
      <c r="G2505" s="4" t="str">
        <f>IFERROR(__xludf.DUMMYFUNCTION("""COMPUTED_VALUE"""),"SQL")</f>
        <v>SQL</v>
      </c>
    </row>
    <row r="2506">
      <c r="A2506" s="3">
        <v>2505.0</v>
      </c>
      <c r="B2506" s="4" t="str">
        <f>IFERROR(__xludf.DUMMYFUNCTION("SPLIT(IMPORTRANGE!B2506:B12505,"";"",0,1)"),"C")</f>
        <v>C</v>
      </c>
      <c r="C2506" s="4" t="str">
        <f>IFERROR(__xludf.DUMMYFUNCTION("""COMPUTED_VALUE"""),"C++")</f>
        <v>C++</v>
      </c>
      <c r="D2506" s="4" t="str">
        <f>IFERROR(__xludf.DUMMYFUNCTION("""COMPUTED_VALUE"""),"HTML/CSS")</f>
        <v>HTML/CSS</v>
      </c>
      <c r="E2506" s="4" t="str">
        <f>IFERROR(__xludf.DUMMYFUNCTION("""COMPUTED_VALUE"""),"JavaScript")</f>
        <v>JavaScript</v>
      </c>
      <c r="F2506" s="4" t="str">
        <f>IFERROR(__xludf.DUMMYFUNCTION("""COMPUTED_VALUE"""),"PHP")</f>
        <v>PHP</v>
      </c>
      <c r="G2506" s="4" t="str">
        <f>IFERROR(__xludf.DUMMYFUNCTION("""COMPUTED_VALUE"""),"SQL")</f>
        <v>SQL</v>
      </c>
    </row>
    <row r="2507">
      <c r="A2507" s="3">
        <v>2506.0</v>
      </c>
      <c r="B2507" s="4" t="str">
        <f>IFERROR(__xludf.DUMMYFUNCTION("SPLIT(IMPORTRANGE!B2507:B12506,"";"",0,1)"),"HTML/CSS")</f>
        <v>HTML/CSS</v>
      </c>
      <c r="C2507" s="4" t="str">
        <f>IFERROR(__xludf.DUMMYFUNCTION("""COMPUTED_VALUE"""),"Java")</f>
        <v>Java</v>
      </c>
      <c r="D2507" s="4" t="str">
        <f>IFERROR(__xludf.DUMMYFUNCTION("""COMPUTED_VALUE"""),"Python")</f>
        <v>Python</v>
      </c>
    </row>
    <row r="2508">
      <c r="A2508" s="3">
        <v>2507.0</v>
      </c>
      <c r="B2508" s="4" t="str">
        <f>IFERROR(__xludf.DUMMYFUNCTION("SPLIT(IMPORTRANGE!B2508:B12507,"";"",0,1)"),"Bash/Shell/PowerShell")</f>
        <v>Bash/Shell/PowerShell</v>
      </c>
      <c r="C2508" s="4" t="str">
        <f>IFERROR(__xludf.DUMMYFUNCTION("""COMPUTED_VALUE"""),"C")</f>
        <v>C</v>
      </c>
      <c r="D2508" s="4" t="str">
        <f>IFERROR(__xludf.DUMMYFUNCTION("""COMPUTED_VALUE"""),"C++")</f>
        <v>C++</v>
      </c>
      <c r="E2508" s="4" t="str">
        <f>IFERROR(__xludf.DUMMYFUNCTION("""COMPUTED_VALUE"""),"C#")</f>
        <v>C#</v>
      </c>
      <c r="F2508" s="4" t="str">
        <f>IFERROR(__xludf.DUMMYFUNCTION("""COMPUTED_VALUE"""),"Clojure")</f>
        <v>Clojure</v>
      </c>
      <c r="G2508" s="4" t="str">
        <f>IFERROR(__xludf.DUMMYFUNCTION("""COMPUTED_VALUE"""),"HTML/CSS")</f>
        <v>HTML/CSS</v>
      </c>
      <c r="H2508" s="4" t="str">
        <f>IFERROR(__xludf.DUMMYFUNCTION("""COMPUTED_VALUE"""),"Java")</f>
        <v>Java</v>
      </c>
      <c r="I2508" s="4" t="str">
        <f>IFERROR(__xludf.DUMMYFUNCTION("""COMPUTED_VALUE"""),"JavaScript")</f>
        <v>JavaScript</v>
      </c>
      <c r="J2508" s="4" t="str">
        <f>IFERROR(__xludf.DUMMYFUNCTION("""COMPUTED_VALUE"""),"Python")</f>
        <v>Python</v>
      </c>
      <c r="K2508" s="4" t="str">
        <f>IFERROR(__xludf.DUMMYFUNCTION("""COMPUTED_VALUE"""),"SQL")</f>
        <v>SQL</v>
      </c>
      <c r="L2508" s="4" t="str">
        <f>IFERROR(__xludf.DUMMYFUNCTION("""COMPUTED_VALUE"""),"TypeScript")</f>
        <v>TypeScript</v>
      </c>
    </row>
    <row r="2509">
      <c r="A2509" s="3">
        <v>2508.0</v>
      </c>
      <c r="B2509" s="4" t="str">
        <f>IFERROR(__xludf.DUMMYFUNCTION("SPLIT(IMPORTRANGE!B2509:B12508,"";"",0,1)"),"Java")</f>
        <v>Java</v>
      </c>
      <c r="C2509" s="4" t="str">
        <f>IFERROR(__xludf.DUMMYFUNCTION("""COMPUTED_VALUE"""),"JavaScript")</f>
        <v>JavaScript</v>
      </c>
      <c r="D2509" s="4" t="str">
        <f>IFERROR(__xludf.DUMMYFUNCTION("""COMPUTED_VALUE"""),"Python")</f>
        <v>Python</v>
      </c>
      <c r="E2509" s="4" t="str">
        <f>IFERROR(__xludf.DUMMYFUNCTION("""COMPUTED_VALUE"""),"SQL")</f>
        <v>SQL</v>
      </c>
      <c r="F2509" s="4" t="str">
        <f>IFERROR(__xludf.DUMMYFUNCTION("""COMPUTED_VALUE"""),"TypeScript")</f>
        <v>TypeScript</v>
      </c>
    </row>
    <row r="2510">
      <c r="A2510" s="3">
        <v>2509.0</v>
      </c>
      <c r="B2510" s="4" t="str">
        <f>IFERROR(__xludf.DUMMYFUNCTION("SPLIT(IMPORTRANGE!B2510:B12509,"";"",0,1)"),"Assembly")</f>
        <v>Assembly</v>
      </c>
      <c r="C2510" s="4" t="str">
        <f>IFERROR(__xludf.DUMMYFUNCTION("""COMPUTED_VALUE"""),"Bash/Shell/PowerShell")</f>
        <v>Bash/Shell/PowerShell</v>
      </c>
      <c r="D2510" s="4" t="str">
        <f>IFERROR(__xludf.DUMMYFUNCTION("""COMPUTED_VALUE"""),"C")</f>
        <v>C</v>
      </c>
      <c r="E2510" s="4" t="str">
        <f>IFERROR(__xludf.DUMMYFUNCTION("""COMPUTED_VALUE"""),"C++")</f>
        <v>C++</v>
      </c>
      <c r="F2510" s="4" t="str">
        <f>IFERROR(__xludf.DUMMYFUNCTION("""COMPUTED_VALUE"""),"HTML/CSS")</f>
        <v>HTML/CSS</v>
      </c>
      <c r="G2510" s="4" t="str">
        <f>IFERROR(__xludf.DUMMYFUNCTION("""COMPUTED_VALUE"""),"Java")</f>
        <v>Java</v>
      </c>
      <c r="H2510" s="4" t="str">
        <f>IFERROR(__xludf.DUMMYFUNCTION("""COMPUTED_VALUE"""),"JavaScript")</f>
        <v>JavaScript</v>
      </c>
      <c r="I2510" s="4" t="str">
        <f>IFERROR(__xludf.DUMMYFUNCTION("""COMPUTED_VALUE"""),"Kotlin")</f>
        <v>Kotlin</v>
      </c>
      <c r="J2510" s="4" t="str">
        <f>IFERROR(__xludf.DUMMYFUNCTION("""COMPUTED_VALUE"""),"Objective-C")</f>
        <v>Objective-C</v>
      </c>
      <c r="K2510" s="4" t="str">
        <f>IFERROR(__xludf.DUMMYFUNCTION("""COMPUTED_VALUE"""),"Python")</f>
        <v>Python</v>
      </c>
      <c r="L2510" s="4" t="str">
        <f>IFERROR(__xludf.DUMMYFUNCTION("""COMPUTED_VALUE"""),"SQL")</f>
        <v>SQL</v>
      </c>
      <c r="M2510" s="4" t="str">
        <f>IFERROR(__xludf.DUMMYFUNCTION("""COMPUTED_VALUE"""),"Swift")</f>
        <v>Swift</v>
      </c>
    </row>
    <row r="2511">
      <c r="A2511" s="3">
        <v>2510.0</v>
      </c>
      <c r="B2511" s="4" t="str">
        <f>IFERROR(__xludf.DUMMYFUNCTION("SPLIT(IMPORTRANGE!B2511:B12510,"";"",0,1)"),"Bash/Shell/PowerShell")</f>
        <v>Bash/Shell/PowerShell</v>
      </c>
      <c r="C2511" s="4" t="str">
        <f>IFERROR(__xludf.DUMMYFUNCTION("""COMPUTED_VALUE"""),"HTML/CSS")</f>
        <v>HTML/CSS</v>
      </c>
      <c r="D2511" s="4" t="str">
        <f>IFERROR(__xludf.DUMMYFUNCTION("""COMPUTED_VALUE"""),"JavaScript")</f>
        <v>JavaScript</v>
      </c>
      <c r="E2511" s="4" t="str">
        <f>IFERROR(__xludf.DUMMYFUNCTION("""COMPUTED_VALUE"""),"Python")</f>
        <v>Python</v>
      </c>
      <c r="F2511" s="4" t="str">
        <f>IFERROR(__xludf.DUMMYFUNCTION("""COMPUTED_VALUE"""),"SQL")</f>
        <v>SQL</v>
      </c>
      <c r="G2511" s="4" t="str">
        <f>IFERROR(__xludf.DUMMYFUNCTION("""COMPUTED_VALUE"""),"TypeScript")</f>
        <v>TypeScript</v>
      </c>
    </row>
    <row r="2512">
      <c r="A2512" s="3">
        <v>2511.0</v>
      </c>
      <c r="B2512" s="4" t="str">
        <f>IFERROR(__xludf.DUMMYFUNCTION("SPLIT(IMPORTRANGE!B2512:B12511,"";"",0,1)"),"Bash/Shell/PowerShell")</f>
        <v>Bash/Shell/PowerShell</v>
      </c>
      <c r="C2512" s="4" t="str">
        <f>IFERROR(__xludf.DUMMYFUNCTION("""COMPUTED_VALUE"""),"HTML/CSS")</f>
        <v>HTML/CSS</v>
      </c>
      <c r="D2512" s="4" t="str">
        <f>IFERROR(__xludf.DUMMYFUNCTION("""COMPUTED_VALUE"""),"JavaScript")</f>
        <v>JavaScript</v>
      </c>
      <c r="E2512" s="4" t="str">
        <f>IFERROR(__xludf.DUMMYFUNCTION("""COMPUTED_VALUE"""),"PHP")</f>
        <v>PHP</v>
      </c>
      <c r="F2512" s="4" t="str">
        <f>IFERROR(__xludf.DUMMYFUNCTION("""COMPUTED_VALUE"""),"SQL")</f>
        <v>SQL</v>
      </c>
      <c r="G2512" s="4" t="str">
        <f>IFERROR(__xludf.DUMMYFUNCTION("""COMPUTED_VALUE"""),"TypeScript")</f>
        <v>TypeScript</v>
      </c>
    </row>
    <row r="2513">
      <c r="A2513" s="3">
        <v>2512.0</v>
      </c>
      <c r="B2513" s="4" t="str">
        <f>IFERROR(__xludf.DUMMYFUNCTION("SPLIT(IMPORTRANGE!B2513:B12512,"";"",0,1)"),"HTML/CSS")</f>
        <v>HTML/CSS</v>
      </c>
      <c r="C2513" s="4" t="str">
        <f>IFERROR(__xludf.DUMMYFUNCTION("""COMPUTED_VALUE"""),"Java")</f>
        <v>Java</v>
      </c>
      <c r="D2513" s="4" t="str">
        <f>IFERROR(__xludf.DUMMYFUNCTION("""COMPUTED_VALUE"""),"Kotlin")</f>
        <v>Kotlin</v>
      </c>
      <c r="E2513" s="4" t="str">
        <f>IFERROR(__xludf.DUMMYFUNCTION("""COMPUTED_VALUE"""),"SQL")</f>
        <v>SQL</v>
      </c>
    </row>
    <row r="2514">
      <c r="A2514" s="3">
        <v>2513.0</v>
      </c>
      <c r="B2514" s="4" t="str">
        <f>IFERROR(__xludf.DUMMYFUNCTION("SPLIT(IMPORTRANGE!B2514:B12513,"";"",0,1)"),"HTML/CSS")</f>
        <v>HTML/CSS</v>
      </c>
      <c r="C2514" s="4" t="str">
        <f>IFERROR(__xludf.DUMMYFUNCTION("""COMPUTED_VALUE"""),"JavaScript")</f>
        <v>JavaScript</v>
      </c>
      <c r="D2514" s="4" t="str">
        <f>IFERROR(__xludf.DUMMYFUNCTION("""COMPUTED_VALUE"""),"PHP")</f>
        <v>PHP</v>
      </c>
      <c r="E2514" s="4" t="str">
        <f>IFERROR(__xludf.DUMMYFUNCTION("""COMPUTED_VALUE"""),"SQL")</f>
        <v>SQL</v>
      </c>
    </row>
    <row r="2515">
      <c r="A2515" s="3">
        <v>2514.0</v>
      </c>
      <c r="B2515" s="4" t="str">
        <f>IFERROR(__xludf.DUMMYFUNCTION("SPLIT(IMPORTRANGE!B2515:B12514,"";"",0,1)"),"HTML/CSS")</f>
        <v>HTML/CSS</v>
      </c>
      <c r="C2515" s="4" t="str">
        <f>IFERROR(__xludf.DUMMYFUNCTION("""COMPUTED_VALUE"""),"Java")</f>
        <v>Java</v>
      </c>
      <c r="D2515" s="4" t="str">
        <f>IFERROR(__xludf.DUMMYFUNCTION("""COMPUTED_VALUE"""),"JavaScript")</f>
        <v>JavaScript</v>
      </c>
      <c r="E2515" s="4" t="str">
        <f>IFERROR(__xludf.DUMMYFUNCTION("""COMPUTED_VALUE"""),"VBA")</f>
        <v>VBA</v>
      </c>
    </row>
    <row r="2516">
      <c r="A2516" s="3">
        <v>2515.0</v>
      </c>
      <c r="B2516" s="4" t="str">
        <f>IFERROR(__xludf.DUMMYFUNCTION("SPLIT(IMPORTRANGE!B2516:B12515,"";"",0,1)"),"C")</f>
        <v>C</v>
      </c>
      <c r="C2516" s="4" t="str">
        <f>IFERROR(__xludf.DUMMYFUNCTION("""COMPUTED_VALUE"""),"HTML/CSS")</f>
        <v>HTML/CSS</v>
      </c>
      <c r="D2516" s="4" t="str">
        <f>IFERROR(__xludf.DUMMYFUNCTION("""COMPUTED_VALUE"""),"Java")</f>
        <v>Java</v>
      </c>
      <c r="E2516" s="4" t="str">
        <f>IFERROR(__xludf.DUMMYFUNCTION("""COMPUTED_VALUE"""),"JavaScript")</f>
        <v>JavaScript</v>
      </c>
      <c r="F2516" s="4" t="str">
        <f>IFERROR(__xludf.DUMMYFUNCTION("""COMPUTED_VALUE"""),"Python")</f>
        <v>Python</v>
      </c>
      <c r="G2516" s="4" t="str">
        <f>IFERROR(__xludf.DUMMYFUNCTION("""COMPUTED_VALUE"""),"SQL")</f>
        <v>SQL</v>
      </c>
    </row>
    <row r="2517">
      <c r="A2517" s="3">
        <v>2516.0</v>
      </c>
      <c r="B2517" s="4" t="str">
        <f>IFERROR(__xludf.DUMMYFUNCTION("SPLIT(IMPORTRANGE!B2517:B12516,"";"",0,1)"),"Bash/Shell/PowerShell")</f>
        <v>Bash/Shell/PowerShell</v>
      </c>
      <c r="C2517" s="4" t="str">
        <f>IFERROR(__xludf.DUMMYFUNCTION("""COMPUTED_VALUE"""),"C")</f>
        <v>C</v>
      </c>
      <c r="D2517" s="4" t="str">
        <f>IFERROR(__xludf.DUMMYFUNCTION("""COMPUTED_VALUE"""),"C++")</f>
        <v>C++</v>
      </c>
      <c r="E2517" s="4" t="str">
        <f>IFERROR(__xludf.DUMMYFUNCTION("""COMPUTED_VALUE"""),"Clojure")</f>
        <v>Clojure</v>
      </c>
      <c r="F2517" s="4" t="str">
        <f>IFERROR(__xludf.DUMMYFUNCTION("""COMPUTED_VALUE"""),"HTML/CSS")</f>
        <v>HTML/CSS</v>
      </c>
      <c r="G2517" s="4" t="str">
        <f>IFERROR(__xludf.DUMMYFUNCTION("""COMPUTED_VALUE"""),"Java")</f>
        <v>Java</v>
      </c>
      <c r="H2517" s="4" t="str">
        <f>IFERROR(__xludf.DUMMYFUNCTION("""COMPUTED_VALUE"""),"Python")</f>
        <v>Python</v>
      </c>
      <c r="I2517" s="4" t="str">
        <f>IFERROR(__xludf.DUMMYFUNCTION("""COMPUTED_VALUE"""),"Scala")</f>
        <v>Scala</v>
      </c>
      <c r="J2517" s="4" t="str">
        <f>IFERROR(__xludf.DUMMYFUNCTION("""COMPUTED_VALUE"""),"SQL")</f>
        <v>SQL</v>
      </c>
    </row>
    <row r="2518">
      <c r="A2518" s="3">
        <v>2517.0</v>
      </c>
      <c r="B2518" s="4" t="str">
        <f>IFERROR(__xludf.DUMMYFUNCTION("SPLIT(IMPORTRANGE!B2518:B12517,"";"",0,1)"),"HTML/CSS")</f>
        <v>HTML/CSS</v>
      </c>
    </row>
    <row r="2519">
      <c r="A2519" s="3">
        <v>2518.0</v>
      </c>
      <c r="B2519" s="4" t="str">
        <f>IFERROR(__xludf.DUMMYFUNCTION("SPLIT(IMPORTRANGE!B2519:B12518,"";"",0,1)"),"HTML/CSS")</f>
        <v>HTML/CSS</v>
      </c>
      <c r="C2519" s="4" t="str">
        <f>IFERROR(__xludf.DUMMYFUNCTION("""COMPUTED_VALUE"""),"Java")</f>
        <v>Java</v>
      </c>
      <c r="D2519" s="4" t="str">
        <f>IFERROR(__xludf.DUMMYFUNCTION("""COMPUTED_VALUE"""),"JavaScript")</f>
        <v>JavaScript</v>
      </c>
      <c r="E2519" s="4" t="str">
        <f>IFERROR(__xludf.DUMMYFUNCTION("""COMPUTED_VALUE"""),"PHP")</f>
        <v>PHP</v>
      </c>
      <c r="F2519" s="4" t="str">
        <f>IFERROR(__xludf.DUMMYFUNCTION("""COMPUTED_VALUE"""),"SQL")</f>
        <v>SQL</v>
      </c>
    </row>
    <row r="2520">
      <c r="A2520" s="3">
        <v>2519.0</v>
      </c>
      <c r="B2520" s="4" t="str">
        <f>IFERROR(__xludf.DUMMYFUNCTION("SPLIT(IMPORTRANGE!B2520:B12519,"";"",0,1)"),"Java")</f>
        <v>Java</v>
      </c>
      <c r="C2520" s="4" t="str">
        <f>IFERROR(__xludf.DUMMYFUNCTION("""COMPUTED_VALUE"""),"Objective-C")</f>
        <v>Objective-C</v>
      </c>
    </row>
    <row r="2521">
      <c r="A2521" s="3">
        <v>2520.0</v>
      </c>
      <c r="B2521" s="4" t="str">
        <f>IFERROR(__xludf.DUMMYFUNCTION("SPLIT(IMPORTRANGE!B2521:B12520,"";"",0,1)"),"Assembly")</f>
        <v>Assembly</v>
      </c>
      <c r="C2521" s="4" t="str">
        <f>IFERROR(__xludf.DUMMYFUNCTION("""COMPUTED_VALUE"""),"Bash/Shell/PowerShell")</f>
        <v>Bash/Shell/PowerShell</v>
      </c>
      <c r="D2521" s="4" t="str">
        <f>IFERROR(__xludf.DUMMYFUNCTION("""COMPUTED_VALUE"""),"C")</f>
        <v>C</v>
      </c>
      <c r="E2521" s="4" t="str">
        <f>IFERROR(__xludf.DUMMYFUNCTION("""COMPUTED_VALUE"""),"HTML/CSS")</f>
        <v>HTML/CSS</v>
      </c>
      <c r="F2521" s="4" t="str">
        <f>IFERROR(__xludf.DUMMYFUNCTION("""COMPUTED_VALUE"""),"Java")</f>
        <v>Java</v>
      </c>
      <c r="G2521" s="4" t="str">
        <f>IFERROR(__xludf.DUMMYFUNCTION("""COMPUTED_VALUE"""),"JavaScript")</f>
        <v>JavaScript</v>
      </c>
      <c r="H2521" s="4" t="str">
        <f>IFERROR(__xludf.DUMMYFUNCTION("""COMPUTED_VALUE"""),"Python")</f>
        <v>Python</v>
      </c>
      <c r="I2521" s="4" t="str">
        <f>IFERROR(__xludf.DUMMYFUNCTION("""COMPUTED_VALUE"""),"SQL")</f>
        <v>SQL</v>
      </c>
    </row>
    <row r="2522">
      <c r="A2522" s="3">
        <v>2521.0</v>
      </c>
      <c r="B2522" s="4" t="str">
        <f>IFERROR(__xludf.DUMMYFUNCTION("SPLIT(IMPORTRANGE!B2522:B12521,"";"",0,1)"),"Python")</f>
        <v>Python</v>
      </c>
    </row>
    <row r="2523">
      <c r="A2523" s="3">
        <v>2522.0</v>
      </c>
      <c r="B2523" s="4" t="str">
        <f>IFERROR(__xludf.DUMMYFUNCTION("SPLIT(IMPORTRANGE!B2523:B12522,"";"",0,1)"),"Assembly")</f>
        <v>Assembly</v>
      </c>
      <c r="C2523" s="4" t="str">
        <f>IFERROR(__xludf.DUMMYFUNCTION("""COMPUTED_VALUE"""),"Bash/Shell/PowerShell")</f>
        <v>Bash/Shell/PowerShell</v>
      </c>
      <c r="D2523" s="4" t="str">
        <f>IFERROR(__xludf.DUMMYFUNCTION("""COMPUTED_VALUE"""),"C")</f>
        <v>C</v>
      </c>
      <c r="E2523" s="4" t="str">
        <f>IFERROR(__xludf.DUMMYFUNCTION("""COMPUTED_VALUE"""),"C++")</f>
        <v>C++</v>
      </c>
      <c r="F2523" s="4" t="str">
        <f>IFERROR(__xludf.DUMMYFUNCTION("""COMPUTED_VALUE"""),"C#")</f>
        <v>C#</v>
      </c>
      <c r="G2523" s="4" t="str">
        <f>IFERROR(__xludf.DUMMYFUNCTION("""COMPUTED_VALUE"""),"HTML/CSS")</f>
        <v>HTML/CSS</v>
      </c>
      <c r="H2523" s="4" t="str">
        <f>IFERROR(__xludf.DUMMYFUNCTION("""COMPUTED_VALUE"""),"Java")</f>
        <v>Java</v>
      </c>
      <c r="I2523" s="4" t="str">
        <f>IFERROR(__xludf.DUMMYFUNCTION("""COMPUTED_VALUE"""),"JavaScript")</f>
        <v>JavaScript</v>
      </c>
      <c r="J2523" s="4" t="str">
        <f>IFERROR(__xludf.DUMMYFUNCTION("""COMPUTED_VALUE"""),"Objective-C")</f>
        <v>Objective-C</v>
      </c>
      <c r="K2523" s="4" t="str">
        <f>IFERROR(__xludf.DUMMYFUNCTION("""COMPUTED_VALUE"""),"Python")</f>
        <v>Python</v>
      </c>
      <c r="L2523" s="4" t="str">
        <f>IFERROR(__xludf.DUMMYFUNCTION("""COMPUTED_VALUE"""),"Swift")</f>
        <v>Swift</v>
      </c>
      <c r="M2523" s="4" t="str">
        <f>IFERROR(__xludf.DUMMYFUNCTION("""COMPUTED_VALUE"""),"TypeScript")</f>
        <v>TypeScript</v>
      </c>
    </row>
    <row r="2524">
      <c r="A2524" s="3">
        <v>2523.0</v>
      </c>
      <c r="B2524" s="4" t="str">
        <f>IFERROR(__xludf.DUMMYFUNCTION("SPLIT(IMPORTRANGE!B2524:B12523,"";"",0,1)"),"HTML/CSS")</f>
        <v>HTML/CSS</v>
      </c>
      <c r="C2524" s="4" t="str">
        <f>IFERROR(__xludf.DUMMYFUNCTION("""COMPUTED_VALUE"""),"JavaScript")</f>
        <v>JavaScript</v>
      </c>
      <c r="D2524" s="4" t="str">
        <f>IFERROR(__xludf.DUMMYFUNCTION("""COMPUTED_VALUE"""),"PHP")</f>
        <v>PHP</v>
      </c>
    </row>
    <row r="2525">
      <c r="A2525" s="3">
        <v>2524.0</v>
      </c>
      <c r="B2525" s="4" t="str">
        <f>IFERROR(__xludf.DUMMYFUNCTION("SPLIT(IMPORTRANGE!B2525:B12524,"";"",0,1)"),"C++")</f>
        <v>C++</v>
      </c>
      <c r="C2525" s="4" t="str">
        <f>IFERROR(__xludf.DUMMYFUNCTION("""COMPUTED_VALUE"""),"Java")</f>
        <v>Java</v>
      </c>
      <c r="D2525" s="4" t="str">
        <f>IFERROR(__xludf.DUMMYFUNCTION("""COMPUTED_VALUE"""),"Objective-C")</f>
        <v>Objective-C</v>
      </c>
      <c r="E2525" s="4" t="str">
        <f>IFERROR(__xludf.DUMMYFUNCTION("""COMPUTED_VALUE"""),"Python")</f>
        <v>Python</v>
      </c>
      <c r="F2525" s="4" t="str">
        <f>IFERROR(__xludf.DUMMYFUNCTION("""COMPUTED_VALUE"""),"Swift")</f>
        <v>Swift</v>
      </c>
    </row>
    <row r="2526">
      <c r="A2526" s="3">
        <v>2525.0</v>
      </c>
      <c r="B2526" s="4" t="str">
        <f>IFERROR(__xludf.DUMMYFUNCTION("SPLIT(IMPORTRANGE!B2526:B12525,"";"",0,1)"),"HTML/CSS")</f>
        <v>HTML/CSS</v>
      </c>
      <c r="C2526" s="4" t="str">
        <f>IFERROR(__xludf.DUMMYFUNCTION("""COMPUTED_VALUE"""),"Java")</f>
        <v>Java</v>
      </c>
      <c r="D2526" s="4" t="str">
        <f>IFERROR(__xludf.DUMMYFUNCTION("""COMPUTED_VALUE"""),"JavaScript")</f>
        <v>JavaScript</v>
      </c>
      <c r="E2526" s="4" t="str">
        <f>IFERROR(__xludf.DUMMYFUNCTION("""COMPUTED_VALUE"""),"Objective-C")</f>
        <v>Objective-C</v>
      </c>
      <c r="F2526" s="4" t="str">
        <f>IFERROR(__xludf.DUMMYFUNCTION("""COMPUTED_VALUE"""),"Python")</f>
        <v>Python</v>
      </c>
      <c r="G2526" s="4" t="str">
        <f>IFERROR(__xludf.DUMMYFUNCTION("""COMPUTED_VALUE"""),"TypeScript")</f>
        <v>TypeScript</v>
      </c>
    </row>
    <row r="2527">
      <c r="A2527" s="3">
        <v>2526.0</v>
      </c>
      <c r="B2527" s="4" t="str">
        <f>IFERROR(__xludf.DUMMYFUNCTION("SPLIT(IMPORTRANGE!B2527:B12526,"";"",0,1)"),"C++")</f>
        <v>C++</v>
      </c>
    </row>
    <row r="2528">
      <c r="A2528" s="3">
        <v>2527.0</v>
      </c>
      <c r="B2528" s="4" t="str">
        <f>IFERROR(__xludf.DUMMYFUNCTION("SPLIT(IMPORTRANGE!B2528:B12527,"";"",0,1)"),"HTML/CSS")</f>
        <v>HTML/CSS</v>
      </c>
      <c r="C2528" s="4" t="str">
        <f>IFERROR(__xludf.DUMMYFUNCTION("""COMPUTED_VALUE"""),"JavaScript")</f>
        <v>JavaScript</v>
      </c>
      <c r="D2528" s="4" t="str">
        <f>IFERROR(__xludf.DUMMYFUNCTION("""COMPUTED_VALUE"""),"PHP")</f>
        <v>PHP</v>
      </c>
      <c r="E2528" s="4" t="str">
        <f>IFERROR(__xludf.DUMMYFUNCTION("""COMPUTED_VALUE"""),"SQL")</f>
        <v>SQL</v>
      </c>
      <c r="F2528" s="4" t="str">
        <f>IFERROR(__xludf.DUMMYFUNCTION("""COMPUTED_VALUE"""),"TypeScript")</f>
        <v>TypeScript</v>
      </c>
    </row>
    <row r="2529">
      <c r="A2529" s="3">
        <v>2528.0</v>
      </c>
      <c r="B2529" s="4" t="str">
        <f>IFERROR(__xludf.DUMMYFUNCTION("SPLIT(IMPORTRANGE!B2529:B12528,"";"",0,1)"),"Bash/Shell/PowerShell")</f>
        <v>Bash/Shell/PowerShell</v>
      </c>
      <c r="C2529" s="4" t="str">
        <f>IFERROR(__xludf.DUMMYFUNCTION("""COMPUTED_VALUE"""),"C++")</f>
        <v>C++</v>
      </c>
      <c r="D2529" s="4" t="str">
        <f>IFERROR(__xludf.DUMMYFUNCTION("""COMPUTED_VALUE"""),"C#")</f>
        <v>C#</v>
      </c>
      <c r="E2529" s="4" t="str">
        <f>IFERROR(__xludf.DUMMYFUNCTION("""COMPUTED_VALUE"""),"HTML/CSS")</f>
        <v>HTML/CSS</v>
      </c>
      <c r="F2529" s="4" t="str">
        <f>IFERROR(__xludf.DUMMYFUNCTION("""COMPUTED_VALUE"""),"Java")</f>
        <v>Java</v>
      </c>
      <c r="G2529" s="4" t="str">
        <f>IFERROR(__xludf.DUMMYFUNCTION("""COMPUTED_VALUE"""),"JavaScript")</f>
        <v>JavaScript</v>
      </c>
      <c r="H2529" s="4" t="str">
        <f>IFERROR(__xludf.DUMMYFUNCTION("""COMPUTED_VALUE"""),"PHP")</f>
        <v>PHP</v>
      </c>
      <c r="I2529" s="4" t="str">
        <f>IFERROR(__xludf.DUMMYFUNCTION("""COMPUTED_VALUE"""),"Python")</f>
        <v>Python</v>
      </c>
      <c r="J2529" s="4" t="str">
        <f>IFERROR(__xludf.DUMMYFUNCTION("""COMPUTED_VALUE"""),"Ruby")</f>
        <v>Ruby</v>
      </c>
    </row>
    <row r="2530">
      <c r="A2530" s="3">
        <v>2529.0</v>
      </c>
      <c r="B2530" s="4" t="str">
        <f>IFERROR(__xludf.DUMMYFUNCTION("SPLIT(IMPORTRANGE!B2530:B12529,"";"",0,1)"),"Bash/Shell/PowerShell")</f>
        <v>Bash/Shell/PowerShell</v>
      </c>
      <c r="C2530" s="4" t="str">
        <f>IFERROR(__xludf.DUMMYFUNCTION("""COMPUTED_VALUE"""),"C")</f>
        <v>C</v>
      </c>
    </row>
    <row r="2531">
      <c r="A2531" s="3">
        <v>2530.0</v>
      </c>
      <c r="B2531" s="4" t="str">
        <f>IFERROR(__xludf.DUMMYFUNCTION("SPLIT(IMPORTRANGE!B2531:B12530,"";"",0,1)"),"Kotlin")</f>
        <v>Kotlin</v>
      </c>
    </row>
    <row r="2532">
      <c r="A2532" s="3">
        <v>2531.0</v>
      </c>
      <c r="B2532" s="4" t="str">
        <f>IFERROR(__xludf.DUMMYFUNCTION("SPLIT(IMPORTRANGE!B2532:B12531,"";"",0,1)"),"HTML/CSS")</f>
        <v>HTML/CSS</v>
      </c>
      <c r="C2532" s="4" t="str">
        <f>IFERROR(__xludf.DUMMYFUNCTION("""COMPUTED_VALUE"""),"JavaScript")</f>
        <v>JavaScript</v>
      </c>
      <c r="D2532" s="4" t="str">
        <f>IFERROR(__xludf.DUMMYFUNCTION("""COMPUTED_VALUE"""),"TypeScript")</f>
        <v>TypeScript</v>
      </c>
    </row>
    <row r="2533">
      <c r="A2533" s="3">
        <v>2532.0</v>
      </c>
      <c r="B2533" s="4" t="str">
        <f>IFERROR(__xludf.DUMMYFUNCTION("SPLIT(IMPORTRANGE!B2533:B12532,"";"",0,1)"),"Bash/Shell/PowerShell")</f>
        <v>Bash/Shell/PowerShell</v>
      </c>
      <c r="C2533" s="4" t="str">
        <f>IFERROR(__xludf.DUMMYFUNCTION("""COMPUTED_VALUE"""),"C#")</f>
        <v>C#</v>
      </c>
      <c r="D2533" s="4" t="str">
        <f>IFERROR(__xludf.DUMMYFUNCTION("""COMPUTED_VALUE"""),"HTML/CSS")</f>
        <v>HTML/CSS</v>
      </c>
      <c r="E2533" s="4" t="str">
        <f>IFERROR(__xludf.DUMMYFUNCTION("""COMPUTED_VALUE"""),"JavaScript")</f>
        <v>JavaScript</v>
      </c>
      <c r="F2533" s="4" t="str">
        <f>IFERROR(__xludf.DUMMYFUNCTION("""COMPUTED_VALUE"""),"SQL")</f>
        <v>SQL</v>
      </c>
      <c r="G2533" s="4" t="str">
        <f>IFERROR(__xludf.DUMMYFUNCTION("""COMPUTED_VALUE"""),"TypeScript")</f>
        <v>TypeScript</v>
      </c>
    </row>
    <row r="2534">
      <c r="A2534" s="3">
        <v>2533.0</v>
      </c>
      <c r="B2534" s="4" t="str">
        <f>IFERROR(__xludf.DUMMYFUNCTION("SPLIT(IMPORTRANGE!B2534:B12533,"";"",0,1)"),"Assembly")</f>
        <v>Assembly</v>
      </c>
      <c r="C2534" s="4" t="str">
        <f>IFERROR(__xludf.DUMMYFUNCTION("""COMPUTED_VALUE"""),"C")</f>
        <v>C</v>
      </c>
      <c r="D2534" s="4" t="str">
        <f>IFERROR(__xludf.DUMMYFUNCTION("""COMPUTED_VALUE"""),"C++")</f>
        <v>C++</v>
      </c>
      <c r="E2534" s="4" t="str">
        <f>IFERROR(__xludf.DUMMYFUNCTION("""COMPUTED_VALUE"""),"Java")</f>
        <v>Java</v>
      </c>
      <c r="F2534" s="4" t="str">
        <f>IFERROR(__xludf.DUMMYFUNCTION("""COMPUTED_VALUE"""),"VBA")</f>
        <v>VBA</v>
      </c>
    </row>
    <row r="2535">
      <c r="A2535" s="3">
        <v>2534.0</v>
      </c>
      <c r="B2535" s="4" t="str">
        <f>IFERROR(__xludf.DUMMYFUNCTION("SPLIT(IMPORTRANGE!B2535:B12534,"";"",0,1)"),"Bash/Shell/PowerShell")</f>
        <v>Bash/Shell/PowerShell</v>
      </c>
      <c r="C2535" s="4" t="str">
        <f>IFERROR(__xludf.DUMMYFUNCTION("""COMPUTED_VALUE"""),"C")</f>
        <v>C</v>
      </c>
      <c r="D2535" s="4" t="str">
        <f>IFERROR(__xludf.DUMMYFUNCTION("""COMPUTED_VALUE"""),"C++")</f>
        <v>C++</v>
      </c>
      <c r="E2535" s="4" t="str">
        <f>IFERROR(__xludf.DUMMYFUNCTION("""COMPUTED_VALUE"""),"HTML/CSS")</f>
        <v>HTML/CSS</v>
      </c>
      <c r="F2535" s="4" t="str">
        <f>IFERROR(__xludf.DUMMYFUNCTION("""COMPUTED_VALUE"""),"Java")</f>
        <v>Java</v>
      </c>
      <c r="G2535" s="4" t="str">
        <f>IFERROR(__xludf.DUMMYFUNCTION("""COMPUTED_VALUE"""),"JavaScript")</f>
        <v>JavaScript</v>
      </c>
      <c r="H2535" s="4" t="str">
        <f>IFERROR(__xludf.DUMMYFUNCTION("""COMPUTED_VALUE"""),"Python")</f>
        <v>Python</v>
      </c>
      <c r="I2535" s="4" t="str">
        <f>IFERROR(__xludf.DUMMYFUNCTION("""COMPUTED_VALUE"""),"SQL")</f>
        <v>SQL</v>
      </c>
      <c r="J2535" s="4" t="str">
        <f>IFERROR(__xludf.DUMMYFUNCTION("""COMPUTED_VALUE"""),"TypeScript")</f>
        <v>TypeScript</v>
      </c>
    </row>
    <row r="2536">
      <c r="A2536" s="3">
        <v>2535.0</v>
      </c>
      <c r="B2536" s="4" t="str">
        <f>IFERROR(__xludf.DUMMYFUNCTION("SPLIT(IMPORTRANGE!B2536:B12535,"";"",0,1)"),"HTML/CSS")</f>
        <v>HTML/CSS</v>
      </c>
      <c r="C2536" s="4" t="str">
        <f>IFERROR(__xludf.DUMMYFUNCTION("""COMPUTED_VALUE"""),"JavaScript")</f>
        <v>JavaScript</v>
      </c>
      <c r="D2536" s="4" t="str">
        <f>IFERROR(__xludf.DUMMYFUNCTION("""COMPUTED_VALUE"""),"PHP")</f>
        <v>PHP</v>
      </c>
      <c r="E2536" s="4" t="str">
        <f>IFERROR(__xludf.DUMMYFUNCTION("""COMPUTED_VALUE"""),"Python")</f>
        <v>Python</v>
      </c>
      <c r="F2536" s="4" t="str">
        <f>IFERROR(__xludf.DUMMYFUNCTION("""COMPUTED_VALUE"""),"SQL")</f>
        <v>SQL</v>
      </c>
    </row>
    <row r="2537">
      <c r="A2537" s="3">
        <v>2536.0</v>
      </c>
      <c r="B2537" s="4" t="str">
        <f>IFERROR(__xludf.DUMMYFUNCTION("SPLIT(IMPORTRANGE!B2537:B12536,"";"",0,1)"),"C++")</f>
        <v>C++</v>
      </c>
      <c r="C2537" s="4" t="str">
        <f>IFERROR(__xludf.DUMMYFUNCTION("""COMPUTED_VALUE"""),"Python")</f>
        <v>Python</v>
      </c>
    </row>
    <row r="2538">
      <c r="A2538" s="3">
        <v>2537.0</v>
      </c>
      <c r="B2538" s="4" t="str">
        <f>IFERROR(__xludf.DUMMYFUNCTION("SPLIT(IMPORTRANGE!B2538:B12537,"";"",0,1)"),"Java")</f>
        <v>Java</v>
      </c>
      <c r="C2538" s="4" t="str">
        <f>IFERROR(__xludf.DUMMYFUNCTION("""COMPUTED_VALUE"""),"Kotlin")</f>
        <v>Kotlin</v>
      </c>
    </row>
    <row r="2539">
      <c r="A2539" s="3">
        <v>2538.0</v>
      </c>
      <c r="B2539" s="4" t="str">
        <f>IFERROR(__xludf.DUMMYFUNCTION("SPLIT(IMPORTRANGE!B2539:B12538,"";"",0,1)"),"Bash/Shell/PowerShell")</f>
        <v>Bash/Shell/PowerShell</v>
      </c>
      <c r="C2539" s="4" t="str">
        <f>IFERROR(__xludf.DUMMYFUNCTION("""COMPUTED_VALUE"""),"HTML/CSS")</f>
        <v>HTML/CSS</v>
      </c>
      <c r="D2539" s="4" t="str">
        <f>IFERROR(__xludf.DUMMYFUNCTION("""COMPUTED_VALUE"""),"Java")</f>
        <v>Java</v>
      </c>
      <c r="E2539" s="4" t="str">
        <f>IFERROR(__xludf.DUMMYFUNCTION("""COMPUTED_VALUE"""),"JavaScript")</f>
        <v>JavaScript</v>
      </c>
      <c r="F2539" s="4" t="str">
        <f>IFERROR(__xludf.DUMMYFUNCTION("""COMPUTED_VALUE"""),"SQL")</f>
        <v>SQL</v>
      </c>
      <c r="G2539" s="4" t="str">
        <f>IFERROR(__xludf.DUMMYFUNCTION("""COMPUTED_VALUE"""),"TypeScript")</f>
        <v>TypeScript</v>
      </c>
    </row>
    <row r="2540">
      <c r="A2540" s="3">
        <v>2539.0</v>
      </c>
      <c r="B2540" s="4" t="str">
        <f>IFERROR(__xludf.DUMMYFUNCTION("SPLIT(IMPORTRANGE!B2540:B12539,"";"",0,1)"),"Objective-C")</f>
        <v>Objective-C</v>
      </c>
      <c r="C2540" s="4" t="str">
        <f>IFERROR(__xludf.DUMMYFUNCTION("""COMPUTED_VALUE"""),"Python")</f>
        <v>Python</v>
      </c>
      <c r="D2540" s="4" t="str">
        <f>IFERROR(__xludf.DUMMYFUNCTION("""COMPUTED_VALUE"""),"Swift")</f>
        <v>Swift</v>
      </c>
    </row>
    <row r="2541">
      <c r="A2541" s="3">
        <v>2540.0</v>
      </c>
      <c r="B2541" s="4" t="str">
        <f>IFERROR(__xludf.DUMMYFUNCTION("SPLIT(IMPORTRANGE!B2541:B12540,"";"",0,1)"),"C#")</f>
        <v>C#</v>
      </c>
      <c r="C2541" s="4" t="str">
        <f>IFERROR(__xludf.DUMMYFUNCTION("""COMPUTED_VALUE"""),"HTML/CSS")</f>
        <v>HTML/CSS</v>
      </c>
      <c r="D2541" s="4" t="str">
        <f>IFERROR(__xludf.DUMMYFUNCTION("""COMPUTED_VALUE"""),"JavaScript")</f>
        <v>JavaScript</v>
      </c>
      <c r="E2541" s="4" t="str">
        <f>IFERROR(__xludf.DUMMYFUNCTION("""COMPUTED_VALUE"""),"SQL")</f>
        <v>SQL</v>
      </c>
    </row>
    <row r="2542">
      <c r="A2542" s="3">
        <v>2541.0</v>
      </c>
      <c r="B2542" s="4" t="str">
        <f>IFERROR(__xludf.DUMMYFUNCTION("SPLIT(IMPORTRANGE!B2542:B12541,"";"",0,1)"),"Bash/Shell/PowerShell")</f>
        <v>Bash/Shell/PowerShell</v>
      </c>
      <c r="C2542" s="4" t="str">
        <f>IFERROR(__xludf.DUMMYFUNCTION("""COMPUTED_VALUE"""),"HTML/CSS")</f>
        <v>HTML/CSS</v>
      </c>
      <c r="D2542" s="4" t="str">
        <f>IFERROR(__xludf.DUMMYFUNCTION("""COMPUTED_VALUE"""),"JavaScript")</f>
        <v>JavaScript</v>
      </c>
      <c r="E2542" s="4" t="str">
        <f>IFERROR(__xludf.DUMMYFUNCTION("""COMPUTED_VALUE"""),"Python")</f>
        <v>Python</v>
      </c>
      <c r="F2542" s="4" t="str">
        <f>IFERROR(__xludf.DUMMYFUNCTION("""COMPUTED_VALUE"""),"R")</f>
        <v>R</v>
      </c>
    </row>
    <row r="2543">
      <c r="A2543" s="3">
        <v>2542.0</v>
      </c>
      <c r="B2543" s="4" t="str">
        <f>IFERROR(__xludf.DUMMYFUNCTION("SPLIT(IMPORTRANGE!B2543:B12542,"";"",0,1)"),"Python")</f>
        <v>Python</v>
      </c>
      <c r="C2543" s="4" t="str">
        <f>IFERROR(__xludf.DUMMYFUNCTION("""COMPUTED_VALUE"""),"R")</f>
        <v>R</v>
      </c>
      <c r="D2543" s="4" t="str">
        <f>IFERROR(__xludf.DUMMYFUNCTION("""COMPUTED_VALUE"""),"Scala")</f>
        <v>Scala</v>
      </c>
      <c r="E2543" s="4" t="str">
        <f>IFERROR(__xludf.DUMMYFUNCTION("""COMPUTED_VALUE"""),"SQL")</f>
        <v>SQL</v>
      </c>
    </row>
    <row r="2544">
      <c r="A2544" s="3">
        <v>2543.0</v>
      </c>
      <c r="B2544" s="4" t="str">
        <f>IFERROR(__xludf.DUMMYFUNCTION("SPLIT(IMPORTRANGE!B2544:B12543,"";"",0,1)"),"Bash/Shell/PowerShell")</f>
        <v>Bash/Shell/PowerShell</v>
      </c>
      <c r="C2544" s="4" t="str">
        <f>IFERROR(__xludf.DUMMYFUNCTION("""COMPUTED_VALUE"""),"C#")</f>
        <v>C#</v>
      </c>
      <c r="D2544" s="4" t="str">
        <f>IFERROR(__xludf.DUMMYFUNCTION("""COMPUTED_VALUE"""),"Go")</f>
        <v>Go</v>
      </c>
      <c r="E2544" s="4" t="str">
        <f>IFERROR(__xludf.DUMMYFUNCTION("""COMPUTED_VALUE"""),"JavaScript")</f>
        <v>JavaScript</v>
      </c>
      <c r="F2544" s="4" t="str">
        <f>IFERROR(__xludf.DUMMYFUNCTION("""COMPUTED_VALUE"""),"Kotlin")</f>
        <v>Kotlin</v>
      </c>
      <c r="G2544" s="4" t="str">
        <f>IFERROR(__xludf.DUMMYFUNCTION("""COMPUTED_VALUE"""),"Rust")</f>
        <v>Rust</v>
      </c>
      <c r="H2544" s="4" t="str">
        <f>IFERROR(__xludf.DUMMYFUNCTION("""COMPUTED_VALUE"""),"TypeScript")</f>
        <v>TypeScript</v>
      </c>
    </row>
    <row r="2545">
      <c r="A2545" s="3">
        <v>2544.0</v>
      </c>
      <c r="B2545" s="4" t="str">
        <f>IFERROR(__xludf.DUMMYFUNCTION("SPLIT(IMPORTRANGE!B2545:B12544,"";"",0,1)"),"Go")</f>
        <v>Go</v>
      </c>
      <c r="C2545" s="4" t="str">
        <f>IFERROR(__xludf.DUMMYFUNCTION("""COMPUTED_VALUE"""),"JavaScript")</f>
        <v>JavaScript</v>
      </c>
      <c r="D2545" s="4" t="str">
        <f>IFERROR(__xludf.DUMMYFUNCTION("""COMPUTED_VALUE"""),"Python")</f>
        <v>Python</v>
      </c>
      <c r="E2545" s="4" t="str">
        <f>IFERROR(__xludf.DUMMYFUNCTION("""COMPUTED_VALUE"""),"TypeScript")</f>
        <v>TypeScript</v>
      </c>
    </row>
    <row r="2546">
      <c r="A2546" s="3">
        <v>2545.0</v>
      </c>
      <c r="B2546" s="4" t="str">
        <f>IFERROR(__xludf.DUMMYFUNCTION("SPLIT(IMPORTRANGE!B2546:B12545,"";"",0,1)"),"C#")</f>
        <v>C#</v>
      </c>
      <c r="C2546" s="4" t="str">
        <f>IFERROR(__xludf.DUMMYFUNCTION("""COMPUTED_VALUE"""),"HTML/CSS")</f>
        <v>HTML/CSS</v>
      </c>
      <c r="D2546" s="4" t="str">
        <f>IFERROR(__xludf.DUMMYFUNCTION("""COMPUTED_VALUE"""),"Java")</f>
        <v>Java</v>
      </c>
      <c r="E2546" s="4" t="str">
        <f>IFERROR(__xludf.DUMMYFUNCTION("""COMPUTED_VALUE"""),"JavaScript")</f>
        <v>JavaScript</v>
      </c>
      <c r="F2546" s="4" t="str">
        <f>IFERROR(__xludf.DUMMYFUNCTION("""COMPUTED_VALUE"""),"Python")</f>
        <v>Python</v>
      </c>
      <c r="G2546" s="4" t="str">
        <f>IFERROR(__xludf.DUMMYFUNCTION("""COMPUTED_VALUE"""),"SQL")</f>
        <v>SQL</v>
      </c>
      <c r="H2546" s="4" t="str">
        <f>IFERROR(__xludf.DUMMYFUNCTION("""COMPUTED_VALUE"""),"TypeScript")</f>
        <v>TypeScript</v>
      </c>
    </row>
    <row r="2547">
      <c r="A2547" s="3">
        <v>2546.0</v>
      </c>
      <c r="B2547" s="4" t="str">
        <f>IFERROR(__xludf.DUMMYFUNCTION("SPLIT(IMPORTRANGE!B2547:B12546,"";"",0,1)"),"C")</f>
        <v>C</v>
      </c>
      <c r="C2547" s="4" t="str">
        <f>IFERROR(__xludf.DUMMYFUNCTION("""COMPUTED_VALUE"""),"C++")</f>
        <v>C++</v>
      </c>
      <c r="D2547" s="4" t="str">
        <f>IFERROR(__xludf.DUMMYFUNCTION("""COMPUTED_VALUE"""),"Java")</f>
        <v>Java</v>
      </c>
      <c r="E2547" s="4" t="str">
        <f>IFERROR(__xludf.DUMMYFUNCTION("""COMPUTED_VALUE"""),"Python")</f>
        <v>Python</v>
      </c>
    </row>
    <row r="2548">
      <c r="A2548" s="3">
        <v>2547.0</v>
      </c>
      <c r="B2548" s="4" t="str">
        <f>IFERROR(__xludf.DUMMYFUNCTION("SPLIT(IMPORTRANGE!B2548:B12547,"";"",0,1)"),"C")</f>
        <v>C</v>
      </c>
      <c r="C2548" s="4" t="str">
        <f>IFERROR(__xludf.DUMMYFUNCTION("""COMPUTED_VALUE"""),"C#")</f>
        <v>C#</v>
      </c>
      <c r="D2548" s="4" t="str">
        <f>IFERROR(__xludf.DUMMYFUNCTION("""COMPUTED_VALUE"""),"HTML/CSS")</f>
        <v>HTML/CSS</v>
      </c>
      <c r="E2548" s="4" t="str">
        <f>IFERROR(__xludf.DUMMYFUNCTION("""COMPUTED_VALUE"""),"Java")</f>
        <v>Java</v>
      </c>
      <c r="F2548" s="4" t="str">
        <f>IFERROR(__xludf.DUMMYFUNCTION("""COMPUTED_VALUE"""),"JavaScript")</f>
        <v>JavaScript</v>
      </c>
      <c r="G2548" s="4" t="str">
        <f>IFERROR(__xludf.DUMMYFUNCTION("""COMPUTED_VALUE"""),"Objective-C")</f>
        <v>Objective-C</v>
      </c>
      <c r="H2548" s="4" t="str">
        <f>IFERROR(__xludf.DUMMYFUNCTION("""COMPUTED_VALUE"""),"PHP")</f>
        <v>PHP</v>
      </c>
      <c r="I2548" s="4" t="str">
        <f>IFERROR(__xludf.DUMMYFUNCTION("""COMPUTED_VALUE"""),"SQL")</f>
        <v>SQL</v>
      </c>
      <c r="J2548" s="4" t="str">
        <f>IFERROR(__xludf.DUMMYFUNCTION("""COMPUTED_VALUE"""),"Swift")</f>
        <v>Swift</v>
      </c>
      <c r="K2548" s="4" t="str">
        <f>IFERROR(__xludf.DUMMYFUNCTION("""COMPUTED_VALUE"""),"TypeScript")</f>
        <v>TypeScript</v>
      </c>
    </row>
    <row r="2549">
      <c r="A2549" s="3">
        <v>2548.0</v>
      </c>
      <c r="B2549" s="4" t="str">
        <f>IFERROR(__xludf.DUMMYFUNCTION("SPLIT(IMPORTRANGE!B2549:B12548,"";"",0,1)"),"Go")</f>
        <v>Go</v>
      </c>
      <c r="C2549" s="4" t="str">
        <f>IFERROR(__xludf.DUMMYFUNCTION("""COMPUTED_VALUE"""),"HTML/CSS")</f>
        <v>HTML/CSS</v>
      </c>
      <c r="D2549" s="4" t="str">
        <f>IFERROR(__xludf.DUMMYFUNCTION("""COMPUTED_VALUE"""),"JavaScript")</f>
        <v>JavaScript</v>
      </c>
      <c r="E2549" s="4" t="str">
        <f>IFERROR(__xludf.DUMMYFUNCTION("""COMPUTED_VALUE"""),"TypeScript")</f>
        <v>TypeScript</v>
      </c>
    </row>
    <row r="2550">
      <c r="A2550" s="3">
        <v>2549.0</v>
      </c>
      <c r="B2550" s="4" t="str">
        <f>IFERROR(__xludf.DUMMYFUNCTION("SPLIT(IMPORTRANGE!B2550:B12549,"";"",0,1)"),"Bash/Shell/PowerShell")</f>
        <v>Bash/Shell/PowerShell</v>
      </c>
      <c r="C2550" s="4" t="str">
        <f>IFERROR(__xludf.DUMMYFUNCTION("""COMPUTED_VALUE"""),"HTML/CSS")</f>
        <v>HTML/CSS</v>
      </c>
      <c r="D2550" s="4" t="str">
        <f>IFERROR(__xludf.DUMMYFUNCTION("""COMPUTED_VALUE"""),"Java")</f>
        <v>Java</v>
      </c>
      <c r="E2550" s="4" t="str">
        <f>IFERROR(__xludf.DUMMYFUNCTION("""COMPUTED_VALUE"""),"JavaScript")</f>
        <v>JavaScript</v>
      </c>
      <c r="F2550" s="4" t="str">
        <f>IFERROR(__xludf.DUMMYFUNCTION("""COMPUTED_VALUE"""),"PHP")</f>
        <v>PHP</v>
      </c>
      <c r="G2550" s="4" t="str">
        <f>IFERROR(__xludf.DUMMYFUNCTION("""COMPUTED_VALUE"""),"Python")</f>
        <v>Python</v>
      </c>
      <c r="H2550" s="4" t="str">
        <f>IFERROR(__xludf.DUMMYFUNCTION("""COMPUTED_VALUE"""),"SQL")</f>
        <v>SQL</v>
      </c>
    </row>
    <row r="2551">
      <c r="A2551" s="3">
        <v>2550.0</v>
      </c>
      <c r="B2551" s="4" t="str">
        <f>IFERROR(__xludf.DUMMYFUNCTION("SPLIT(IMPORTRANGE!B2551:B12550,"";"",0,1)"),"HTML/CSS")</f>
        <v>HTML/CSS</v>
      </c>
      <c r="C2551" s="4" t="str">
        <f>IFERROR(__xludf.DUMMYFUNCTION("""COMPUTED_VALUE"""),"PHP")</f>
        <v>PHP</v>
      </c>
      <c r="D2551" s="4" t="str">
        <f>IFERROR(__xludf.DUMMYFUNCTION("""COMPUTED_VALUE"""),"SQL")</f>
        <v>SQL</v>
      </c>
    </row>
    <row r="2552">
      <c r="A2552" s="3">
        <v>2551.0</v>
      </c>
      <c r="B2552" s="4" t="str">
        <f>IFERROR(__xludf.DUMMYFUNCTION("SPLIT(IMPORTRANGE!B2552:B12551,"";"",0,1)"),"Objective-C")</f>
        <v>Objective-C</v>
      </c>
      <c r="C2552" s="4" t="str">
        <f>IFERROR(__xludf.DUMMYFUNCTION("""COMPUTED_VALUE"""),"Swift")</f>
        <v>Swift</v>
      </c>
    </row>
    <row r="2553">
      <c r="A2553" s="3">
        <v>2552.0</v>
      </c>
      <c r="B2553" s="4" t="str">
        <f>IFERROR(__xludf.DUMMYFUNCTION("SPLIT(IMPORTRANGE!B2553:B12552,"";"",0,1)"),"Java")</f>
        <v>Java</v>
      </c>
      <c r="C2553" s="4" t="str">
        <f>IFERROR(__xludf.DUMMYFUNCTION("""COMPUTED_VALUE"""),"JavaScript")</f>
        <v>JavaScript</v>
      </c>
      <c r="D2553" s="4" t="str">
        <f>IFERROR(__xludf.DUMMYFUNCTION("""COMPUTED_VALUE"""),"Scala")</f>
        <v>Scala</v>
      </c>
      <c r="E2553" s="4" t="str">
        <f>IFERROR(__xludf.DUMMYFUNCTION("""COMPUTED_VALUE"""),"TypeScript")</f>
        <v>TypeScript</v>
      </c>
    </row>
    <row r="2554">
      <c r="A2554" s="3">
        <v>2553.0</v>
      </c>
      <c r="B2554" s="4" t="str">
        <f>IFERROR(__xludf.DUMMYFUNCTION("SPLIT(IMPORTRANGE!B2554:B12553,"";"",0,1)"),"C")</f>
        <v>C</v>
      </c>
      <c r="C2554" s="4" t="str">
        <f>IFERROR(__xludf.DUMMYFUNCTION("""COMPUTED_VALUE"""),"Python")</f>
        <v>Python</v>
      </c>
    </row>
    <row r="2555">
      <c r="A2555" s="3">
        <v>2554.0</v>
      </c>
      <c r="B2555" s="4" t="str">
        <f>IFERROR(__xludf.DUMMYFUNCTION("SPLIT(IMPORTRANGE!B2555:B12554,"";"",0,1)"),"Bash/Shell/PowerShell")</f>
        <v>Bash/Shell/PowerShell</v>
      </c>
      <c r="C2555" s="4" t="str">
        <f>IFERROR(__xludf.DUMMYFUNCTION("""COMPUTED_VALUE"""),"HTML/CSS")</f>
        <v>HTML/CSS</v>
      </c>
      <c r="D2555" s="4" t="str">
        <f>IFERROR(__xludf.DUMMYFUNCTION("""COMPUTED_VALUE"""),"JavaScript")</f>
        <v>JavaScript</v>
      </c>
      <c r="E2555" s="4" t="str">
        <f>IFERROR(__xludf.DUMMYFUNCTION("""COMPUTED_VALUE"""),"Python")</f>
        <v>Python</v>
      </c>
      <c r="F2555" s="4" t="str">
        <f>IFERROR(__xludf.DUMMYFUNCTION("""COMPUTED_VALUE"""),"Ruby")</f>
        <v>Ruby</v>
      </c>
      <c r="G2555" s="4" t="str">
        <f>IFERROR(__xludf.DUMMYFUNCTION("""COMPUTED_VALUE"""),"TypeScript")</f>
        <v>TypeScript</v>
      </c>
    </row>
    <row r="2556">
      <c r="A2556" s="3">
        <v>2555.0</v>
      </c>
      <c r="B2556" s="4" t="str">
        <f>IFERROR(__xludf.DUMMYFUNCTION("SPLIT(IMPORTRANGE!B2556:B12555,"";"",0,1)"),"C#")</f>
        <v>C#</v>
      </c>
      <c r="C2556" s="4" t="str">
        <f>IFERROR(__xludf.DUMMYFUNCTION("""COMPUTED_VALUE"""),"HTML/CSS")</f>
        <v>HTML/CSS</v>
      </c>
      <c r="D2556" s="4" t="str">
        <f>IFERROR(__xludf.DUMMYFUNCTION("""COMPUTED_VALUE"""),"JavaScript")</f>
        <v>JavaScript</v>
      </c>
    </row>
    <row r="2557">
      <c r="A2557" s="3">
        <v>2556.0</v>
      </c>
      <c r="B2557" s="4" t="str">
        <f>IFERROR(__xludf.DUMMYFUNCTION("SPLIT(IMPORTRANGE!B2557:B12556,"";"",0,1)"),"Bash/Shell/PowerShell")</f>
        <v>Bash/Shell/PowerShell</v>
      </c>
      <c r="C2557" s="4" t="str">
        <f>IFERROR(__xludf.DUMMYFUNCTION("""COMPUTED_VALUE"""),"HTML/CSS")</f>
        <v>HTML/CSS</v>
      </c>
      <c r="D2557" s="4" t="str">
        <f>IFERROR(__xludf.DUMMYFUNCTION("""COMPUTED_VALUE"""),"JavaScript")</f>
        <v>JavaScript</v>
      </c>
      <c r="E2557" s="4" t="str">
        <f>IFERROR(__xludf.DUMMYFUNCTION("""COMPUTED_VALUE"""),"PHP")</f>
        <v>PHP</v>
      </c>
      <c r="F2557" s="4" t="str">
        <f>IFERROR(__xludf.DUMMYFUNCTION("""COMPUTED_VALUE"""),"Python")</f>
        <v>Python</v>
      </c>
      <c r="G2557" s="4" t="str">
        <f>IFERROR(__xludf.DUMMYFUNCTION("""COMPUTED_VALUE"""),"Other(s):")</f>
        <v>Other(s):</v>
      </c>
    </row>
    <row r="2558">
      <c r="A2558" s="3">
        <v>2557.0</v>
      </c>
      <c r="B2558" s="4" t="str">
        <f>IFERROR(__xludf.DUMMYFUNCTION("SPLIT(IMPORTRANGE!B2558:B12557,"";"",0,1)"),"Bash/Shell/PowerShell")</f>
        <v>Bash/Shell/PowerShell</v>
      </c>
      <c r="C2558" s="4" t="str">
        <f>IFERROR(__xludf.DUMMYFUNCTION("""COMPUTED_VALUE"""),"JavaScript")</f>
        <v>JavaScript</v>
      </c>
      <c r="D2558" s="4" t="str">
        <f>IFERROR(__xludf.DUMMYFUNCTION("""COMPUTED_VALUE"""),"PHP")</f>
        <v>PHP</v>
      </c>
      <c r="E2558" s="4" t="str">
        <f>IFERROR(__xludf.DUMMYFUNCTION("""COMPUTED_VALUE"""),"SQL")</f>
        <v>SQL</v>
      </c>
    </row>
    <row r="2559">
      <c r="A2559" s="3">
        <v>2558.0</v>
      </c>
      <c r="B2559" s="4" t="str">
        <f>IFERROR(__xludf.DUMMYFUNCTION("SPLIT(IMPORTRANGE!B2559:B12558,"";"",0,1)"),"C++")</f>
        <v>C++</v>
      </c>
      <c r="C2559" s="4" t="str">
        <f>IFERROR(__xludf.DUMMYFUNCTION("""COMPUTED_VALUE"""),"C#")</f>
        <v>C#</v>
      </c>
      <c r="D2559" s="4" t="str">
        <f>IFERROR(__xludf.DUMMYFUNCTION("""COMPUTED_VALUE"""),"HTML/CSS")</f>
        <v>HTML/CSS</v>
      </c>
      <c r="E2559" s="4" t="str">
        <f>IFERROR(__xludf.DUMMYFUNCTION("""COMPUTED_VALUE"""),"JavaScript")</f>
        <v>JavaScript</v>
      </c>
      <c r="F2559" s="4" t="str">
        <f>IFERROR(__xludf.DUMMYFUNCTION("""COMPUTED_VALUE"""),"VBA")</f>
        <v>VBA</v>
      </c>
    </row>
    <row r="2560">
      <c r="A2560" s="3">
        <v>2559.0</v>
      </c>
      <c r="B2560" s="4" t="str">
        <f>IFERROR(__xludf.DUMMYFUNCTION("SPLIT(IMPORTRANGE!B2560:B12559,"";"",0,1)"),"C#")</f>
        <v>C#</v>
      </c>
      <c r="C2560" s="4" t="str">
        <f>IFERROR(__xludf.DUMMYFUNCTION("""COMPUTED_VALUE"""),"HTML/CSS")</f>
        <v>HTML/CSS</v>
      </c>
      <c r="D2560" s="4" t="str">
        <f>IFERROR(__xludf.DUMMYFUNCTION("""COMPUTED_VALUE"""),"JavaScript")</f>
        <v>JavaScript</v>
      </c>
      <c r="E2560" s="4" t="str">
        <f>IFERROR(__xludf.DUMMYFUNCTION("""COMPUTED_VALUE"""),"SQL")</f>
        <v>SQL</v>
      </c>
    </row>
    <row r="2561">
      <c r="A2561" s="3">
        <v>2560.0</v>
      </c>
      <c r="B2561" s="4" t="str">
        <f>IFERROR(__xludf.DUMMYFUNCTION("SPLIT(IMPORTRANGE!B2561:B12560,"";"",0,1)"),"C")</f>
        <v>C</v>
      </c>
      <c r="C2561" s="4" t="str">
        <f>IFERROR(__xludf.DUMMYFUNCTION("""COMPUTED_VALUE"""),"C#")</f>
        <v>C#</v>
      </c>
      <c r="D2561" s="4" t="str">
        <f>IFERROR(__xludf.DUMMYFUNCTION("""COMPUTED_VALUE"""),"Dart")</f>
        <v>Dart</v>
      </c>
      <c r="E2561" s="4" t="str">
        <f>IFERROR(__xludf.DUMMYFUNCTION("""COMPUTED_VALUE"""),"Go")</f>
        <v>Go</v>
      </c>
      <c r="F2561" s="4" t="str">
        <f>IFERROR(__xludf.DUMMYFUNCTION("""COMPUTED_VALUE"""),"HTML/CSS")</f>
        <v>HTML/CSS</v>
      </c>
      <c r="G2561" s="4" t="str">
        <f>IFERROR(__xludf.DUMMYFUNCTION("""COMPUTED_VALUE"""),"Java")</f>
        <v>Java</v>
      </c>
      <c r="H2561" s="4" t="str">
        <f>IFERROR(__xludf.DUMMYFUNCTION("""COMPUTED_VALUE"""),"JavaScript")</f>
        <v>JavaScript</v>
      </c>
      <c r="I2561" s="4" t="str">
        <f>IFERROR(__xludf.DUMMYFUNCTION("""COMPUTED_VALUE"""),"Python")</f>
        <v>Python</v>
      </c>
      <c r="J2561" s="4" t="str">
        <f>IFERROR(__xludf.DUMMYFUNCTION("""COMPUTED_VALUE"""),"SQL")</f>
        <v>SQL</v>
      </c>
      <c r="K2561" s="4" t="str">
        <f>IFERROR(__xludf.DUMMYFUNCTION("""COMPUTED_VALUE"""),"Swift")</f>
        <v>Swift</v>
      </c>
      <c r="L2561" s="4" t="str">
        <f>IFERROR(__xludf.DUMMYFUNCTION("""COMPUTED_VALUE"""),"TypeScript")</f>
        <v>TypeScript</v>
      </c>
    </row>
    <row r="2562">
      <c r="A2562" s="3">
        <v>2561.0</v>
      </c>
      <c r="B2562" s="4" t="str">
        <f>IFERROR(__xludf.DUMMYFUNCTION("SPLIT(IMPORTRANGE!B2562:B12561,"";"",0,1)"),"C#")</f>
        <v>C#</v>
      </c>
    </row>
    <row r="2563">
      <c r="A2563" s="3">
        <v>2562.0</v>
      </c>
      <c r="B2563" s="4" t="str">
        <f>IFERROR(__xludf.DUMMYFUNCTION("SPLIT(IMPORTRANGE!B2563:B12562,"";"",0,1)"),"C++")</f>
        <v>C++</v>
      </c>
      <c r="C2563" s="4" t="str">
        <f>IFERROR(__xludf.DUMMYFUNCTION("""COMPUTED_VALUE"""),"HTML/CSS")</f>
        <v>HTML/CSS</v>
      </c>
      <c r="D2563" s="4" t="str">
        <f>IFERROR(__xludf.DUMMYFUNCTION("""COMPUTED_VALUE"""),"Java")</f>
        <v>Java</v>
      </c>
      <c r="E2563" s="4" t="str">
        <f>IFERROR(__xludf.DUMMYFUNCTION("""COMPUTED_VALUE"""),"JavaScript")</f>
        <v>JavaScript</v>
      </c>
      <c r="F2563" s="4" t="str">
        <f>IFERROR(__xludf.DUMMYFUNCTION("""COMPUTED_VALUE"""),"Scala")</f>
        <v>Scala</v>
      </c>
      <c r="G2563" s="4" t="str">
        <f>IFERROR(__xludf.DUMMYFUNCTION("""COMPUTED_VALUE"""),"TypeScript")</f>
        <v>TypeScript</v>
      </c>
      <c r="H2563" s="4" t="str">
        <f>IFERROR(__xludf.DUMMYFUNCTION("""COMPUTED_VALUE"""),"WebAssembly")</f>
        <v>WebAssembly</v>
      </c>
    </row>
    <row r="2564">
      <c r="A2564" s="3">
        <v>2563.0</v>
      </c>
      <c r="B2564" s="4" t="str">
        <f>IFERROR(__xludf.DUMMYFUNCTION("SPLIT(IMPORTRANGE!B2564:B12563,"";"",0,1)"),"Bash/Shell/PowerShell")</f>
        <v>Bash/Shell/PowerShell</v>
      </c>
      <c r="C2564" s="4" t="str">
        <f>IFERROR(__xludf.DUMMYFUNCTION("""COMPUTED_VALUE"""),"Python")</f>
        <v>Python</v>
      </c>
    </row>
    <row r="2565">
      <c r="A2565" s="3">
        <v>2564.0</v>
      </c>
      <c r="B2565" s="4" t="str">
        <f>IFERROR(__xludf.DUMMYFUNCTION("SPLIT(IMPORTRANGE!B2565:B12564,"";"",0,1)"),"HTML/CSS")</f>
        <v>HTML/CSS</v>
      </c>
      <c r="C2565" s="4" t="str">
        <f>IFERROR(__xludf.DUMMYFUNCTION("""COMPUTED_VALUE"""),"JavaScript")</f>
        <v>JavaScript</v>
      </c>
      <c r="D2565" s="4" t="str">
        <f>IFERROR(__xludf.DUMMYFUNCTION("""COMPUTED_VALUE"""),"Python")</f>
        <v>Python</v>
      </c>
    </row>
    <row r="2566">
      <c r="A2566" s="3">
        <v>2565.0</v>
      </c>
      <c r="B2566" s="4" t="str">
        <f>IFERROR(__xludf.DUMMYFUNCTION("SPLIT(IMPORTRANGE!B2566:B12565,"";"",0,1)"),"C#")</f>
        <v>C#</v>
      </c>
      <c r="C2566" s="4" t="str">
        <f>IFERROR(__xludf.DUMMYFUNCTION("""COMPUTED_VALUE"""),"Dart")</f>
        <v>Dart</v>
      </c>
      <c r="D2566" s="4" t="str">
        <f>IFERROR(__xludf.DUMMYFUNCTION("""COMPUTED_VALUE"""),"JavaScript")</f>
        <v>JavaScript</v>
      </c>
      <c r="E2566" s="4" t="str">
        <f>IFERROR(__xludf.DUMMYFUNCTION("""COMPUTED_VALUE"""),"Python")</f>
        <v>Python</v>
      </c>
      <c r="F2566" s="4" t="str">
        <f>IFERROR(__xludf.DUMMYFUNCTION("""COMPUTED_VALUE"""),"SQL")</f>
        <v>SQL</v>
      </c>
      <c r="G2566" s="4" t="str">
        <f>IFERROR(__xludf.DUMMYFUNCTION("""COMPUTED_VALUE"""),"TypeScript")</f>
        <v>TypeScript</v>
      </c>
    </row>
    <row r="2567">
      <c r="A2567" s="3">
        <v>2566.0</v>
      </c>
      <c r="B2567" s="4" t="str">
        <f>IFERROR(__xludf.DUMMYFUNCTION("SPLIT(IMPORTRANGE!B2567:B12566,"";"",0,1)"),"Java")</f>
        <v>Java</v>
      </c>
    </row>
    <row r="2568">
      <c r="A2568" s="3">
        <v>2567.0</v>
      </c>
      <c r="B2568" s="4" t="str">
        <f>IFERROR(__xludf.DUMMYFUNCTION("SPLIT(IMPORTRANGE!B2568:B12567,"";"",0,1)"),"HTML/CSS")</f>
        <v>HTML/CSS</v>
      </c>
      <c r="C2568" s="4" t="str">
        <f>IFERROR(__xludf.DUMMYFUNCTION("""COMPUTED_VALUE"""),"JavaScript")</f>
        <v>JavaScript</v>
      </c>
      <c r="D2568" s="4" t="str">
        <f>IFERROR(__xludf.DUMMYFUNCTION("""COMPUTED_VALUE"""),"PHP")</f>
        <v>PHP</v>
      </c>
      <c r="E2568" s="4" t="str">
        <f>IFERROR(__xludf.DUMMYFUNCTION("""COMPUTED_VALUE"""),"SQL")</f>
        <v>SQL</v>
      </c>
    </row>
    <row r="2569">
      <c r="A2569" s="3">
        <v>2568.0</v>
      </c>
      <c r="B2569" s="4" t="str">
        <f>IFERROR(__xludf.DUMMYFUNCTION("SPLIT(IMPORTRANGE!B2569:B12568,"";"",0,1)"),"Assembly")</f>
        <v>Assembly</v>
      </c>
      <c r="C2569" s="4" t="str">
        <f>IFERROR(__xludf.DUMMYFUNCTION("""COMPUTED_VALUE"""),"C")</f>
        <v>C</v>
      </c>
      <c r="D2569" s="4" t="str">
        <f>IFERROR(__xludf.DUMMYFUNCTION("""COMPUTED_VALUE"""),"C++")</f>
        <v>C++</v>
      </c>
      <c r="E2569" s="4" t="str">
        <f>IFERROR(__xludf.DUMMYFUNCTION("""COMPUTED_VALUE"""),"HTML/CSS")</f>
        <v>HTML/CSS</v>
      </c>
      <c r="F2569" s="4" t="str">
        <f>IFERROR(__xludf.DUMMYFUNCTION("""COMPUTED_VALUE"""),"Java")</f>
        <v>Java</v>
      </c>
      <c r="G2569" s="4" t="str">
        <f>IFERROR(__xludf.DUMMYFUNCTION("""COMPUTED_VALUE"""),"JavaScript")</f>
        <v>JavaScript</v>
      </c>
      <c r="H2569" s="4" t="str">
        <f>IFERROR(__xludf.DUMMYFUNCTION("""COMPUTED_VALUE"""),"Python")</f>
        <v>Python</v>
      </c>
      <c r="I2569" s="4" t="str">
        <f>IFERROR(__xludf.DUMMYFUNCTION("""COMPUTED_VALUE"""),"Ruby")</f>
        <v>Ruby</v>
      </c>
      <c r="J2569" s="4" t="str">
        <f>IFERROR(__xludf.DUMMYFUNCTION("""COMPUTED_VALUE"""),"Scala")</f>
        <v>Scala</v>
      </c>
      <c r="K2569" s="4" t="str">
        <f>IFERROR(__xludf.DUMMYFUNCTION("""COMPUTED_VALUE"""),"SQL")</f>
        <v>SQL</v>
      </c>
    </row>
    <row r="2570">
      <c r="A2570" s="3">
        <v>2569.0</v>
      </c>
      <c r="B2570" s="4" t="str">
        <f>IFERROR(__xludf.DUMMYFUNCTION("SPLIT(IMPORTRANGE!B2570:B12569,"";"",0,1)"),"JavaScript")</f>
        <v>JavaScript</v>
      </c>
    </row>
    <row r="2571">
      <c r="A2571" s="3">
        <v>2570.0</v>
      </c>
      <c r="B2571" s="4" t="str">
        <f>IFERROR(__xludf.DUMMYFUNCTION("SPLIT(IMPORTRANGE!B2571:B12570,"";"",0,1)"),"Bash/Shell/PowerShell")</f>
        <v>Bash/Shell/PowerShell</v>
      </c>
      <c r="C2571" s="4" t="str">
        <f>IFERROR(__xludf.DUMMYFUNCTION("""COMPUTED_VALUE"""),"JavaScript")</f>
        <v>JavaScript</v>
      </c>
      <c r="D2571" s="4" t="str">
        <f>IFERROR(__xludf.DUMMYFUNCTION("""COMPUTED_VALUE"""),"Python")</f>
        <v>Python</v>
      </c>
    </row>
    <row r="2572">
      <c r="A2572" s="3">
        <v>2571.0</v>
      </c>
      <c r="B2572" s="4" t="str">
        <f>IFERROR(__xludf.DUMMYFUNCTION("SPLIT(IMPORTRANGE!B2572:B12571,"";"",0,1)"),"HTML/CSS")</f>
        <v>HTML/CSS</v>
      </c>
      <c r="C2572" s="4" t="str">
        <f>IFERROR(__xludf.DUMMYFUNCTION("""COMPUTED_VALUE"""),"JavaScript")</f>
        <v>JavaScript</v>
      </c>
      <c r="D2572" s="4" t="str">
        <f>IFERROR(__xludf.DUMMYFUNCTION("""COMPUTED_VALUE"""),"Python")</f>
        <v>Python</v>
      </c>
      <c r="E2572" s="4" t="str">
        <f>IFERROR(__xludf.DUMMYFUNCTION("""COMPUTED_VALUE"""),"SQL")</f>
        <v>SQL</v>
      </c>
    </row>
    <row r="2573">
      <c r="A2573" s="3">
        <v>2572.0</v>
      </c>
      <c r="B2573" s="4" t="str">
        <f>IFERROR(__xludf.DUMMYFUNCTION("SPLIT(IMPORTRANGE!B2573:B12572,"";"",0,1)"),"Bash/Shell/PowerShell")</f>
        <v>Bash/Shell/PowerShell</v>
      </c>
      <c r="C2573" s="4" t="str">
        <f>IFERROR(__xludf.DUMMYFUNCTION("""COMPUTED_VALUE"""),"C#")</f>
        <v>C#</v>
      </c>
      <c r="D2573" s="4" t="str">
        <f>IFERROR(__xludf.DUMMYFUNCTION("""COMPUTED_VALUE"""),"HTML/CSS")</f>
        <v>HTML/CSS</v>
      </c>
      <c r="E2573" s="4" t="str">
        <f>IFERROR(__xludf.DUMMYFUNCTION("""COMPUTED_VALUE"""),"Java")</f>
        <v>Java</v>
      </c>
      <c r="F2573" s="4" t="str">
        <f>IFERROR(__xludf.DUMMYFUNCTION("""COMPUTED_VALUE"""),"JavaScript")</f>
        <v>JavaScript</v>
      </c>
      <c r="G2573" s="4" t="str">
        <f>IFERROR(__xludf.DUMMYFUNCTION("""COMPUTED_VALUE"""),"Rust")</f>
        <v>Rust</v>
      </c>
      <c r="H2573" s="4" t="str">
        <f>IFERROR(__xludf.DUMMYFUNCTION("""COMPUTED_VALUE"""),"SQL")</f>
        <v>SQL</v>
      </c>
      <c r="I2573" s="4" t="str">
        <f>IFERROR(__xludf.DUMMYFUNCTION("""COMPUTED_VALUE"""),"TypeScript")</f>
        <v>TypeScript</v>
      </c>
    </row>
    <row r="2574">
      <c r="A2574" s="3">
        <v>2573.0</v>
      </c>
      <c r="B2574" s="4" t="str">
        <f>IFERROR(__xludf.DUMMYFUNCTION("SPLIT(IMPORTRANGE!B2574:B12573,"";"",0,1)"),"HTML/CSS")</f>
        <v>HTML/CSS</v>
      </c>
      <c r="C2574" s="4" t="str">
        <f>IFERROR(__xludf.DUMMYFUNCTION("""COMPUTED_VALUE"""),"JavaScript")</f>
        <v>JavaScript</v>
      </c>
      <c r="D2574" s="4" t="str">
        <f>IFERROR(__xludf.DUMMYFUNCTION("""COMPUTED_VALUE"""),"PHP")</f>
        <v>PHP</v>
      </c>
      <c r="E2574" s="4" t="str">
        <f>IFERROR(__xludf.DUMMYFUNCTION("""COMPUTED_VALUE"""),"Ruby")</f>
        <v>Ruby</v>
      </c>
    </row>
    <row r="2575">
      <c r="A2575" s="3">
        <v>2574.0</v>
      </c>
      <c r="B2575" s="4" t="str">
        <f>IFERROR(__xludf.DUMMYFUNCTION("SPLIT(IMPORTRANGE!B2575:B12574,"";"",0,1)"),"Assembly")</f>
        <v>Assembly</v>
      </c>
      <c r="C2575" s="4" t="str">
        <f>IFERROR(__xludf.DUMMYFUNCTION("""COMPUTED_VALUE"""),"Bash/Shell/PowerShell")</f>
        <v>Bash/Shell/PowerShell</v>
      </c>
      <c r="D2575" s="4" t="str">
        <f>IFERROR(__xludf.DUMMYFUNCTION("""COMPUTED_VALUE"""),"C")</f>
        <v>C</v>
      </c>
      <c r="E2575" s="4" t="str">
        <f>IFERROR(__xludf.DUMMYFUNCTION("""COMPUTED_VALUE"""),"C++")</f>
        <v>C++</v>
      </c>
      <c r="F2575" s="4" t="str">
        <f>IFERROR(__xludf.DUMMYFUNCTION("""COMPUTED_VALUE"""),"C#")</f>
        <v>C#</v>
      </c>
      <c r="G2575" s="4" t="str">
        <f>IFERROR(__xludf.DUMMYFUNCTION("""COMPUTED_VALUE"""),"HTML/CSS")</f>
        <v>HTML/CSS</v>
      </c>
      <c r="H2575" s="4" t="str">
        <f>IFERROR(__xludf.DUMMYFUNCTION("""COMPUTED_VALUE"""),"Java")</f>
        <v>Java</v>
      </c>
      <c r="I2575" s="4" t="str">
        <f>IFERROR(__xludf.DUMMYFUNCTION("""COMPUTED_VALUE"""),"JavaScript")</f>
        <v>JavaScript</v>
      </c>
      <c r="J2575" s="4" t="str">
        <f>IFERROR(__xludf.DUMMYFUNCTION("""COMPUTED_VALUE"""),"Kotlin")</f>
        <v>Kotlin</v>
      </c>
      <c r="K2575" s="4" t="str">
        <f>IFERROR(__xludf.DUMMYFUNCTION("""COMPUTED_VALUE"""),"PHP")</f>
        <v>PHP</v>
      </c>
      <c r="L2575" s="4" t="str">
        <f>IFERROR(__xludf.DUMMYFUNCTION("""COMPUTED_VALUE"""),"Python")</f>
        <v>Python</v>
      </c>
      <c r="M2575" s="4" t="str">
        <f>IFERROR(__xludf.DUMMYFUNCTION("""COMPUTED_VALUE"""),"SQL")</f>
        <v>SQL</v>
      </c>
      <c r="N2575" s="4" t="str">
        <f>IFERROR(__xludf.DUMMYFUNCTION("""COMPUTED_VALUE"""),"Other(s):")</f>
        <v>Other(s):</v>
      </c>
    </row>
    <row r="2576">
      <c r="A2576" s="3">
        <v>2575.0</v>
      </c>
      <c r="B2576" s="4" t="str">
        <f>IFERROR(__xludf.DUMMYFUNCTION("SPLIT(IMPORTRANGE!B2576:B12575,"";"",0,1)"),"HTML/CSS")</f>
        <v>HTML/CSS</v>
      </c>
      <c r="C2576" s="4" t="str">
        <f>IFERROR(__xludf.DUMMYFUNCTION("""COMPUTED_VALUE"""),"Java")</f>
        <v>Java</v>
      </c>
      <c r="D2576" s="4" t="str">
        <f>IFERROR(__xludf.DUMMYFUNCTION("""COMPUTED_VALUE"""),"JavaScript")</f>
        <v>JavaScript</v>
      </c>
    </row>
    <row r="2577">
      <c r="A2577" s="3">
        <v>2576.0</v>
      </c>
      <c r="B2577" s="4" t="str">
        <f>IFERROR(__xludf.DUMMYFUNCTION("SPLIT(IMPORTRANGE!B2577:B12576,"";"",0,1)"),"Bash/Shell/PowerShell")</f>
        <v>Bash/Shell/PowerShell</v>
      </c>
      <c r="C2577" s="4" t="str">
        <f>IFERROR(__xludf.DUMMYFUNCTION("""COMPUTED_VALUE"""),"C")</f>
        <v>C</v>
      </c>
      <c r="D2577" s="4" t="str">
        <f>IFERROR(__xludf.DUMMYFUNCTION("""COMPUTED_VALUE"""),"C++")</f>
        <v>C++</v>
      </c>
      <c r="E2577" s="4" t="str">
        <f>IFERROR(__xludf.DUMMYFUNCTION("""COMPUTED_VALUE"""),"HTML/CSS")</f>
        <v>HTML/CSS</v>
      </c>
      <c r="F2577" s="4" t="str">
        <f>IFERROR(__xludf.DUMMYFUNCTION("""COMPUTED_VALUE"""),"Java")</f>
        <v>Java</v>
      </c>
      <c r="G2577" s="4" t="str">
        <f>IFERROR(__xludf.DUMMYFUNCTION("""COMPUTED_VALUE"""),"JavaScript")</f>
        <v>JavaScript</v>
      </c>
      <c r="H2577" s="4" t="str">
        <f>IFERROR(__xludf.DUMMYFUNCTION("""COMPUTED_VALUE"""),"PHP")</f>
        <v>PHP</v>
      </c>
      <c r="I2577" s="4" t="str">
        <f>IFERROR(__xludf.DUMMYFUNCTION("""COMPUTED_VALUE"""),"Python")</f>
        <v>Python</v>
      </c>
    </row>
    <row r="2578">
      <c r="A2578" s="3">
        <v>2577.0</v>
      </c>
      <c r="B2578" s="4" t="str">
        <f>IFERROR(__xludf.DUMMYFUNCTION("SPLIT(IMPORTRANGE!B2578:B12577,"";"",0,1)"),"C#")</f>
        <v>C#</v>
      </c>
      <c r="C2578" s="4" t="str">
        <f>IFERROR(__xludf.DUMMYFUNCTION("""COMPUTED_VALUE"""),"JavaScript")</f>
        <v>JavaScript</v>
      </c>
      <c r="D2578" s="4" t="str">
        <f>IFERROR(__xludf.DUMMYFUNCTION("""COMPUTED_VALUE"""),"SQL")</f>
        <v>SQL</v>
      </c>
    </row>
    <row r="2579">
      <c r="A2579" s="3">
        <v>2578.0</v>
      </c>
      <c r="B2579" s="4" t="str">
        <f>IFERROR(__xludf.DUMMYFUNCTION("SPLIT(IMPORTRANGE!B2579:B12578,"";"",0,1)"),"HTML/CSS")</f>
        <v>HTML/CSS</v>
      </c>
      <c r="C2579" s="4" t="str">
        <f>IFERROR(__xludf.DUMMYFUNCTION("""COMPUTED_VALUE"""),"JavaScript")</f>
        <v>JavaScript</v>
      </c>
      <c r="D2579" s="4" t="str">
        <f>IFERROR(__xludf.DUMMYFUNCTION("""COMPUTED_VALUE"""),"TypeScript")</f>
        <v>TypeScript</v>
      </c>
    </row>
    <row r="2580">
      <c r="A2580" s="3">
        <v>2579.0</v>
      </c>
      <c r="B2580" s="4" t="str">
        <f>IFERROR(__xludf.DUMMYFUNCTION("SPLIT(IMPORTRANGE!B2580:B12579,"";"",0,1)"),"Dart")</f>
        <v>Dart</v>
      </c>
      <c r="C2580" s="4" t="str">
        <f>IFERROR(__xludf.DUMMYFUNCTION("""COMPUTED_VALUE"""),"HTML/CSS")</f>
        <v>HTML/CSS</v>
      </c>
      <c r="D2580" s="4" t="str">
        <f>IFERROR(__xludf.DUMMYFUNCTION("""COMPUTED_VALUE"""),"JavaScript")</f>
        <v>JavaScript</v>
      </c>
      <c r="E2580" s="4" t="str">
        <f>IFERROR(__xludf.DUMMYFUNCTION("""COMPUTED_VALUE"""),"PHP")</f>
        <v>PHP</v>
      </c>
      <c r="F2580" s="4" t="str">
        <f>IFERROR(__xludf.DUMMYFUNCTION("""COMPUTED_VALUE"""),"SQL")</f>
        <v>SQL</v>
      </c>
    </row>
    <row r="2581">
      <c r="A2581" s="3">
        <v>2580.0</v>
      </c>
      <c r="B2581" s="4" t="str">
        <f>IFERROR(__xludf.DUMMYFUNCTION("SPLIT(IMPORTRANGE!B2581:B12580,"";"",0,1)"),"Bash/Shell/PowerShell")</f>
        <v>Bash/Shell/PowerShell</v>
      </c>
      <c r="C2581" s="4" t="str">
        <f>IFERROR(__xludf.DUMMYFUNCTION("""COMPUTED_VALUE"""),"C#")</f>
        <v>C#</v>
      </c>
      <c r="D2581" s="4" t="str">
        <f>IFERROR(__xludf.DUMMYFUNCTION("""COMPUTED_VALUE"""),"HTML/CSS")</f>
        <v>HTML/CSS</v>
      </c>
      <c r="E2581" s="4" t="str">
        <f>IFERROR(__xludf.DUMMYFUNCTION("""COMPUTED_VALUE"""),"JavaScript")</f>
        <v>JavaScript</v>
      </c>
      <c r="F2581" s="4" t="str">
        <f>IFERROR(__xludf.DUMMYFUNCTION("""COMPUTED_VALUE"""),"PHP")</f>
        <v>PHP</v>
      </c>
      <c r="G2581" s="4" t="str">
        <f>IFERROR(__xludf.DUMMYFUNCTION("""COMPUTED_VALUE"""),"SQL")</f>
        <v>SQL</v>
      </c>
    </row>
    <row r="2582">
      <c r="A2582" s="3">
        <v>2581.0</v>
      </c>
      <c r="B2582" s="4" t="str">
        <f>IFERROR(__xludf.DUMMYFUNCTION("SPLIT(IMPORTRANGE!B2582:B12581,"";"",0,1)"),"Kotlin")</f>
        <v>Kotlin</v>
      </c>
      <c r="C2582" s="4" t="str">
        <f>IFERROR(__xludf.DUMMYFUNCTION("""COMPUTED_VALUE"""),"Objective-C")</f>
        <v>Objective-C</v>
      </c>
      <c r="D2582" s="4" t="str">
        <f>IFERROR(__xludf.DUMMYFUNCTION("""COMPUTED_VALUE"""),"Swift")</f>
        <v>Swift</v>
      </c>
    </row>
    <row r="2583">
      <c r="A2583" s="3">
        <v>2582.0</v>
      </c>
      <c r="B2583" s="4" t="str">
        <f>IFERROR(__xludf.DUMMYFUNCTION("SPLIT(IMPORTRANGE!B2583:B12582,"";"",0,1)"),"Bash/Shell/PowerShell")</f>
        <v>Bash/Shell/PowerShell</v>
      </c>
      <c r="C2583" s="4" t="str">
        <f>IFERROR(__xludf.DUMMYFUNCTION("""COMPUTED_VALUE"""),"C")</f>
        <v>C</v>
      </c>
      <c r="D2583" s="4" t="str">
        <f>IFERROR(__xludf.DUMMYFUNCTION("""COMPUTED_VALUE"""),"C++")</f>
        <v>C++</v>
      </c>
      <c r="E2583" s="4" t="str">
        <f>IFERROR(__xludf.DUMMYFUNCTION("""COMPUTED_VALUE"""),"C#")</f>
        <v>C#</v>
      </c>
      <c r="F2583" s="4" t="str">
        <f>IFERROR(__xludf.DUMMYFUNCTION("""COMPUTED_VALUE"""),"HTML/CSS")</f>
        <v>HTML/CSS</v>
      </c>
      <c r="G2583" s="4" t="str">
        <f>IFERROR(__xludf.DUMMYFUNCTION("""COMPUTED_VALUE"""),"JavaScript")</f>
        <v>JavaScript</v>
      </c>
      <c r="H2583" s="4" t="str">
        <f>IFERROR(__xludf.DUMMYFUNCTION("""COMPUTED_VALUE"""),"PHP")</f>
        <v>PHP</v>
      </c>
      <c r="I2583" s="4" t="str">
        <f>IFERROR(__xludf.DUMMYFUNCTION("""COMPUTED_VALUE"""),"Python")</f>
        <v>Python</v>
      </c>
      <c r="J2583" s="4" t="str">
        <f>IFERROR(__xludf.DUMMYFUNCTION("""COMPUTED_VALUE"""),"SQL")</f>
        <v>SQL</v>
      </c>
      <c r="K2583" s="4" t="str">
        <f>IFERROR(__xludf.DUMMYFUNCTION("""COMPUTED_VALUE"""),"WebAssembly")</f>
        <v>WebAssembly</v>
      </c>
    </row>
    <row r="2584">
      <c r="A2584" s="3">
        <v>2583.0</v>
      </c>
      <c r="B2584" s="4" t="str">
        <f>IFERROR(__xludf.DUMMYFUNCTION("SPLIT(IMPORTRANGE!B2584:B12583,"";"",0,1)"),"C")</f>
        <v>C</v>
      </c>
      <c r="C2584" s="4" t="str">
        <f>IFERROR(__xludf.DUMMYFUNCTION("""COMPUTED_VALUE"""),"C++")</f>
        <v>C++</v>
      </c>
      <c r="D2584" s="4" t="str">
        <f>IFERROR(__xludf.DUMMYFUNCTION("""COMPUTED_VALUE"""),"HTML/CSS")</f>
        <v>HTML/CSS</v>
      </c>
      <c r="E2584" s="4" t="str">
        <f>IFERROR(__xludf.DUMMYFUNCTION("""COMPUTED_VALUE"""),"Java")</f>
        <v>Java</v>
      </c>
      <c r="F2584" s="4" t="str">
        <f>IFERROR(__xludf.DUMMYFUNCTION("""COMPUTED_VALUE"""),"JavaScript")</f>
        <v>JavaScript</v>
      </c>
      <c r="G2584" s="4" t="str">
        <f>IFERROR(__xludf.DUMMYFUNCTION("""COMPUTED_VALUE"""),"Python")</f>
        <v>Python</v>
      </c>
    </row>
    <row r="2585">
      <c r="A2585" s="3">
        <v>2584.0</v>
      </c>
      <c r="B2585" s="4" t="str">
        <f>IFERROR(__xludf.DUMMYFUNCTION("SPLIT(IMPORTRANGE!B2585:B12584,"";"",0,1)"),"Bash/Shell/PowerShell")</f>
        <v>Bash/Shell/PowerShell</v>
      </c>
      <c r="C2585" s="4" t="str">
        <f>IFERROR(__xludf.DUMMYFUNCTION("""COMPUTED_VALUE"""),"C++")</f>
        <v>C++</v>
      </c>
      <c r="D2585" s="4" t="str">
        <f>IFERROR(__xludf.DUMMYFUNCTION("""COMPUTED_VALUE"""),"C#")</f>
        <v>C#</v>
      </c>
      <c r="E2585" s="4" t="str">
        <f>IFERROR(__xludf.DUMMYFUNCTION("""COMPUTED_VALUE"""),"HTML/CSS")</f>
        <v>HTML/CSS</v>
      </c>
      <c r="F2585" s="4" t="str">
        <f>IFERROR(__xludf.DUMMYFUNCTION("""COMPUTED_VALUE"""),"JavaScript")</f>
        <v>JavaScript</v>
      </c>
      <c r="G2585" s="4" t="str">
        <f>IFERROR(__xludf.DUMMYFUNCTION("""COMPUTED_VALUE"""),"PHP")</f>
        <v>PHP</v>
      </c>
      <c r="H2585" s="4" t="str">
        <f>IFERROR(__xludf.DUMMYFUNCTION("""COMPUTED_VALUE"""),"Rust")</f>
        <v>Rust</v>
      </c>
      <c r="I2585" s="4" t="str">
        <f>IFERROR(__xludf.DUMMYFUNCTION("""COMPUTED_VALUE"""),"SQL")</f>
        <v>SQL</v>
      </c>
      <c r="J2585" s="4" t="str">
        <f>IFERROR(__xludf.DUMMYFUNCTION("""COMPUTED_VALUE"""),"TypeScript")</f>
        <v>TypeScript</v>
      </c>
    </row>
    <row r="2586">
      <c r="A2586" s="3">
        <v>2585.0</v>
      </c>
      <c r="B2586" s="4" t="str">
        <f>IFERROR(__xludf.DUMMYFUNCTION("SPLIT(IMPORTRANGE!B2586:B12585,"";"",0,1)"),"C++")</f>
        <v>C++</v>
      </c>
      <c r="C2586" s="4" t="str">
        <f>IFERROR(__xludf.DUMMYFUNCTION("""COMPUTED_VALUE"""),"C#")</f>
        <v>C#</v>
      </c>
      <c r="D2586" s="4" t="str">
        <f>IFERROR(__xludf.DUMMYFUNCTION("""COMPUTED_VALUE"""),"Go")</f>
        <v>Go</v>
      </c>
      <c r="E2586" s="4" t="str">
        <f>IFERROR(__xludf.DUMMYFUNCTION("""COMPUTED_VALUE"""),"HTML/CSS")</f>
        <v>HTML/CSS</v>
      </c>
      <c r="F2586" s="4" t="str">
        <f>IFERROR(__xludf.DUMMYFUNCTION("""COMPUTED_VALUE"""),"JavaScript")</f>
        <v>JavaScript</v>
      </c>
      <c r="G2586" s="4" t="str">
        <f>IFERROR(__xludf.DUMMYFUNCTION("""COMPUTED_VALUE"""),"Python")</f>
        <v>Python</v>
      </c>
      <c r="H2586" s="4" t="str">
        <f>IFERROR(__xludf.DUMMYFUNCTION("""COMPUTED_VALUE"""),"Ruby")</f>
        <v>Ruby</v>
      </c>
      <c r="I2586" s="4" t="str">
        <f>IFERROR(__xludf.DUMMYFUNCTION("""COMPUTED_VALUE"""),"SQL")</f>
        <v>SQL</v>
      </c>
    </row>
    <row r="2587">
      <c r="A2587" s="3">
        <v>2586.0</v>
      </c>
      <c r="B2587" s="4" t="str">
        <f>IFERROR(__xludf.DUMMYFUNCTION("SPLIT(IMPORTRANGE!B2587:B12586,"";"",0,1)"),"C++")</f>
        <v>C++</v>
      </c>
      <c r="C2587" s="4" t="str">
        <f>IFERROR(__xludf.DUMMYFUNCTION("""COMPUTED_VALUE"""),"Go")</f>
        <v>Go</v>
      </c>
      <c r="D2587" s="4" t="str">
        <f>IFERROR(__xludf.DUMMYFUNCTION("""COMPUTED_VALUE"""),"Kotlin")</f>
        <v>Kotlin</v>
      </c>
      <c r="E2587" s="4" t="str">
        <f>IFERROR(__xludf.DUMMYFUNCTION("""COMPUTED_VALUE"""),"Python")</f>
        <v>Python</v>
      </c>
      <c r="F2587" s="4" t="str">
        <f>IFERROR(__xludf.DUMMYFUNCTION("""COMPUTED_VALUE"""),"Ruby")</f>
        <v>Ruby</v>
      </c>
      <c r="G2587" s="4" t="str">
        <f>IFERROR(__xludf.DUMMYFUNCTION("""COMPUTED_VALUE"""),"SQL")</f>
        <v>SQL</v>
      </c>
      <c r="H2587" s="4" t="str">
        <f>IFERROR(__xludf.DUMMYFUNCTION("""COMPUTED_VALUE"""),"Swift")</f>
        <v>Swift</v>
      </c>
      <c r="I2587" s="4" t="str">
        <f>IFERROR(__xludf.DUMMYFUNCTION("""COMPUTED_VALUE"""),"TypeScript")</f>
        <v>TypeScript</v>
      </c>
    </row>
    <row r="2588">
      <c r="A2588" s="3">
        <v>2587.0</v>
      </c>
      <c r="B2588" s="4" t="str">
        <f>IFERROR(__xludf.DUMMYFUNCTION("SPLIT(IMPORTRANGE!B2588:B12587,"";"",0,1)"),"C")</f>
        <v>C</v>
      </c>
      <c r="C2588" s="4" t="str">
        <f>IFERROR(__xludf.DUMMYFUNCTION("""COMPUTED_VALUE"""),"HTML/CSS")</f>
        <v>HTML/CSS</v>
      </c>
      <c r="D2588" s="4" t="str">
        <f>IFERROR(__xludf.DUMMYFUNCTION("""COMPUTED_VALUE"""),"Java")</f>
        <v>Java</v>
      </c>
      <c r="E2588" s="4" t="str">
        <f>IFERROR(__xludf.DUMMYFUNCTION("""COMPUTED_VALUE"""),"PHP")</f>
        <v>PHP</v>
      </c>
      <c r="F2588" s="4" t="str">
        <f>IFERROR(__xludf.DUMMYFUNCTION("""COMPUTED_VALUE"""),"SQL")</f>
        <v>SQL</v>
      </c>
    </row>
    <row r="2589">
      <c r="A2589" s="3">
        <v>2588.0</v>
      </c>
      <c r="B2589" s="4" t="str">
        <f>IFERROR(__xludf.DUMMYFUNCTION("SPLIT(IMPORTRANGE!B2589:B12588,"";"",0,1)"),"Go")</f>
        <v>Go</v>
      </c>
      <c r="C2589" s="4" t="str">
        <f>IFERROR(__xludf.DUMMYFUNCTION("""COMPUTED_VALUE"""),"HTML/CSS")</f>
        <v>HTML/CSS</v>
      </c>
      <c r="D2589" s="4" t="str">
        <f>IFERROR(__xludf.DUMMYFUNCTION("""COMPUTED_VALUE"""),"JavaScript")</f>
        <v>JavaScript</v>
      </c>
      <c r="E2589" s="4" t="str">
        <f>IFERROR(__xludf.DUMMYFUNCTION("""COMPUTED_VALUE"""),"TypeScript")</f>
        <v>TypeScript</v>
      </c>
    </row>
    <row r="2590">
      <c r="A2590" s="3">
        <v>2589.0</v>
      </c>
      <c r="B2590" s="4" t="str">
        <f>IFERROR(__xludf.DUMMYFUNCTION("SPLIT(IMPORTRANGE!B2590:B12589,"";"",0,1)"),"Bash/Shell/PowerShell")</f>
        <v>Bash/Shell/PowerShell</v>
      </c>
      <c r="C2590" s="4" t="str">
        <f>IFERROR(__xludf.DUMMYFUNCTION("""COMPUTED_VALUE"""),"Python")</f>
        <v>Python</v>
      </c>
      <c r="D2590" s="4" t="str">
        <f>IFERROR(__xludf.DUMMYFUNCTION("""COMPUTED_VALUE"""),"Other(s):")</f>
        <v>Other(s):</v>
      </c>
    </row>
    <row r="2591">
      <c r="A2591" s="3">
        <v>2590.0</v>
      </c>
      <c r="B2591" s="4" t="str">
        <f>IFERROR(__xludf.DUMMYFUNCTION("SPLIT(IMPORTRANGE!B2591:B12590,"";"",0,1)"),"Elixir")</f>
        <v>Elixir</v>
      </c>
      <c r="C2591" s="4" t="str">
        <f>IFERROR(__xludf.DUMMYFUNCTION("""COMPUTED_VALUE"""),"JavaScript")</f>
        <v>JavaScript</v>
      </c>
      <c r="D2591" s="4" t="str">
        <f>IFERROR(__xludf.DUMMYFUNCTION("""COMPUTED_VALUE"""),"Ruby")</f>
        <v>Ruby</v>
      </c>
      <c r="E2591" s="4" t="str">
        <f>IFERROR(__xludf.DUMMYFUNCTION("""COMPUTED_VALUE"""),"SQL")</f>
        <v>SQL</v>
      </c>
      <c r="F2591" s="4" t="str">
        <f>IFERROR(__xludf.DUMMYFUNCTION("""COMPUTED_VALUE"""),"TypeScript")</f>
        <v>TypeScript</v>
      </c>
    </row>
    <row r="2592">
      <c r="A2592" s="3">
        <v>2591.0</v>
      </c>
      <c r="B2592" s="4" t="str">
        <f>IFERROR(__xludf.DUMMYFUNCTION("SPLIT(IMPORTRANGE!B2592:B12591,"";"",0,1)"),"HTML/CSS")</f>
        <v>HTML/CSS</v>
      </c>
      <c r="C2592" s="4" t="str">
        <f>IFERROR(__xludf.DUMMYFUNCTION("""COMPUTED_VALUE"""),"Java")</f>
        <v>Java</v>
      </c>
      <c r="D2592" s="4" t="str">
        <f>IFERROR(__xludf.DUMMYFUNCTION("""COMPUTED_VALUE"""),"JavaScript")</f>
        <v>JavaScript</v>
      </c>
      <c r="E2592" s="4" t="str">
        <f>IFERROR(__xludf.DUMMYFUNCTION("""COMPUTED_VALUE"""),"Other(s):")</f>
        <v>Other(s):</v>
      </c>
    </row>
    <row r="2593">
      <c r="A2593" s="3">
        <v>2592.0</v>
      </c>
      <c r="B2593" s="4" t="str">
        <f>IFERROR(__xludf.DUMMYFUNCTION("SPLIT(IMPORTRANGE!B2593:B12592,"";"",0,1)"),"Assembly")</f>
        <v>Assembly</v>
      </c>
      <c r="C2593" s="4" t="str">
        <f>IFERROR(__xludf.DUMMYFUNCTION("""COMPUTED_VALUE"""),"Bash/Shell/PowerShell")</f>
        <v>Bash/Shell/PowerShell</v>
      </c>
      <c r="D2593" s="4" t="str">
        <f>IFERROR(__xludf.DUMMYFUNCTION("""COMPUTED_VALUE"""),"C")</f>
        <v>C</v>
      </c>
      <c r="E2593" s="4" t="str">
        <f>IFERROR(__xludf.DUMMYFUNCTION("""COMPUTED_VALUE"""),"HTML/CSS")</f>
        <v>HTML/CSS</v>
      </c>
      <c r="F2593" s="4" t="str">
        <f>IFERROR(__xludf.DUMMYFUNCTION("""COMPUTED_VALUE"""),"JavaScript")</f>
        <v>JavaScript</v>
      </c>
      <c r="G2593" s="4" t="str">
        <f>IFERROR(__xludf.DUMMYFUNCTION("""COMPUTED_VALUE"""),"Python")</f>
        <v>Python</v>
      </c>
      <c r="H2593" s="4" t="str">
        <f>IFERROR(__xludf.DUMMYFUNCTION("""COMPUTED_VALUE"""),"Ruby")</f>
        <v>Ruby</v>
      </c>
      <c r="I2593" s="4" t="str">
        <f>IFERROR(__xludf.DUMMYFUNCTION("""COMPUTED_VALUE"""),"SQL")</f>
        <v>SQL</v>
      </c>
    </row>
    <row r="2594">
      <c r="A2594" s="3">
        <v>2593.0</v>
      </c>
      <c r="B2594" s="4" t="str">
        <f>IFERROR(__xludf.DUMMYFUNCTION("SPLIT(IMPORTRANGE!B2594:B12593,"";"",0,1)"),"JavaScript")</f>
        <v>JavaScript</v>
      </c>
    </row>
    <row r="2595">
      <c r="A2595" s="3">
        <v>2594.0</v>
      </c>
      <c r="B2595" s="4" t="str">
        <f>IFERROR(__xludf.DUMMYFUNCTION("SPLIT(IMPORTRANGE!B2595:B12594,"";"",0,1)"),"Bash/Shell/PowerShell")</f>
        <v>Bash/Shell/PowerShell</v>
      </c>
      <c r="C2595" s="4" t="str">
        <f>IFERROR(__xludf.DUMMYFUNCTION("""COMPUTED_VALUE"""),"C")</f>
        <v>C</v>
      </c>
      <c r="D2595" s="4" t="str">
        <f>IFERROR(__xludf.DUMMYFUNCTION("""COMPUTED_VALUE"""),"C++")</f>
        <v>C++</v>
      </c>
      <c r="E2595" s="4" t="str">
        <f>IFERROR(__xludf.DUMMYFUNCTION("""COMPUTED_VALUE"""),"JavaScript")</f>
        <v>JavaScript</v>
      </c>
      <c r="F2595" s="4" t="str">
        <f>IFERROR(__xludf.DUMMYFUNCTION("""COMPUTED_VALUE"""),"Python")</f>
        <v>Python</v>
      </c>
      <c r="G2595" s="4" t="str">
        <f>IFERROR(__xludf.DUMMYFUNCTION("""COMPUTED_VALUE"""),"Other(s):")</f>
        <v>Other(s):</v>
      </c>
    </row>
    <row r="2596">
      <c r="A2596" s="3">
        <v>2595.0</v>
      </c>
      <c r="B2596" s="4" t="str">
        <f>IFERROR(__xludf.DUMMYFUNCTION("SPLIT(IMPORTRANGE!B2596:B12595,"";"",0,1)"),"Bash/Shell/PowerShell")</f>
        <v>Bash/Shell/PowerShell</v>
      </c>
      <c r="C2596" s="4" t="str">
        <f>IFERROR(__xludf.DUMMYFUNCTION("""COMPUTED_VALUE"""),"C++")</f>
        <v>C++</v>
      </c>
      <c r="D2596" s="4" t="str">
        <f>IFERROR(__xludf.DUMMYFUNCTION("""COMPUTED_VALUE"""),"Java")</f>
        <v>Java</v>
      </c>
      <c r="E2596" s="4" t="str">
        <f>IFERROR(__xludf.DUMMYFUNCTION("""COMPUTED_VALUE"""),"Python")</f>
        <v>Python</v>
      </c>
      <c r="F2596" s="4" t="str">
        <f>IFERROR(__xludf.DUMMYFUNCTION("""COMPUTED_VALUE"""),"SQL")</f>
        <v>SQL</v>
      </c>
    </row>
    <row r="2597">
      <c r="A2597" s="3">
        <v>2596.0</v>
      </c>
      <c r="B2597" s="4" t="str">
        <f>IFERROR(__xludf.DUMMYFUNCTION("SPLIT(IMPORTRANGE!B2597:B12596,"";"",0,1)"),"HTML/CSS")</f>
        <v>HTML/CSS</v>
      </c>
      <c r="C2597" s="4" t="str">
        <f>IFERROR(__xludf.DUMMYFUNCTION("""COMPUTED_VALUE"""),"JavaScript")</f>
        <v>JavaScript</v>
      </c>
      <c r="D2597" s="4" t="str">
        <f>IFERROR(__xludf.DUMMYFUNCTION("""COMPUTED_VALUE"""),"PHP")</f>
        <v>PHP</v>
      </c>
      <c r="E2597" s="4" t="str">
        <f>IFERROR(__xludf.DUMMYFUNCTION("""COMPUTED_VALUE"""),"SQL")</f>
        <v>SQL</v>
      </c>
    </row>
    <row r="2598">
      <c r="A2598" s="3">
        <v>2597.0</v>
      </c>
      <c r="B2598" s="4" t="str">
        <f>IFERROR(__xludf.DUMMYFUNCTION("SPLIT(IMPORTRANGE!B2598:B12597,"";"",0,1)"),"HTML/CSS")</f>
        <v>HTML/CSS</v>
      </c>
      <c r="C2598" s="4" t="str">
        <f>IFERROR(__xludf.DUMMYFUNCTION("""COMPUTED_VALUE"""),"JavaScript")</f>
        <v>JavaScript</v>
      </c>
      <c r="D2598" s="4" t="str">
        <f>IFERROR(__xludf.DUMMYFUNCTION("""COMPUTED_VALUE"""),"PHP")</f>
        <v>PHP</v>
      </c>
      <c r="E2598" s="4" t="str">
        <f>IFERROR(__xludf.DUMMYFUNCTION("""COMPUTED_VALUE"""),"SQL")</f>
        <v>SQL</v>
      </c>
      <c r="F2598" s="4" t="str">
        <f>IFERROR(__xludf.DUMMYFUNCTION("""COMPUTED_VALUE"""),"TypeScript")</f>
        <v>TypeScript</v>
      </c>
    </row>
    <row r="2599">
      <c r="A2599" s="3">
        <v>2598.0</v>
      </c>
      <c r="B2599" s="4" t="str">
        <f>IFERROR(__xludf.DUMMYFUNCTION("SPLIT(IMPORTRANGE!B2599:B12598,"";"",0,1)"),"Bash/Shell/PowerShell")</f>
        <v>Bash/Shell/PowerShell</v>
      </c>
      <c r="C2599" s="4" t="str">
        <f>IFERROR(__xludf.DUMMYFUNCTION("""COMPUTED_VALUE"""),"C#")</f>
        <v>C#</v>
      </c>
      <c r="D2599" s="4" t="str">
        <f>IFERROR(__xludf.DUMMYFUNCTION("""COMPUTED_VALUE"""),"HTML/CSS")</f>
        <v>HTML/CSS</v>
      </c>
      <c r="E2599" s="4" t="str">
        <f>IFERROR(__xludf.DUMMYFUNCTION("""COMPUTED_VALUE"""),"JavaScript")</f>
        <v>JavaScript</v>
      </c>
      <c r="F2599" s="4" t="str">
        <f>IFERROR(__xludf.DUMMYFUNCTION("""COMPUTED_VALUE"""),"PHP")</f>
        <v>PHP</v>
      </c>
      <c r="G2599" s="4" t="str">
        <f>IFERROR(__xludf.DUMMYFUNCTION("""COMPUTED_VALUE"""),"Ruby")</f>
        <v>Ruby</v>
      </c>
      <c r="H2599" s="4" t="str">
        <f>IFERROR(__xludf.DUMMYFUNCTION("""COMPUTED_VALUE"""),"SQL")</f>
        <v>SQL</v>
      </c>
    </row>
    <row r="2600">
      <c r="A2600" s="3">
        <v>2599.0</v>
      </c>
      <c r="B2600" s="4" t="str">
        <f>IFERROR(__xludf.DUMMYFUNCTION("SPLIT(IMPORTRANGE!B2600:B12599,"";"",0,1)"),"Bash/Shell/PowerShell")</f>
        <v>Bash/Shell/PowerShell</v>
      </c>
      <c r="C2600" s="4" t="str">
        <f>IFERROR(__xludf.DUMMYFUNCTION("""COMPUTED_VALUE"""),"C#")</f>
        <v>C#</v>
      </c>
      <c r="D2600" s="4" t="str">
        <f>IFERROR(__xludf.DUMMYFUNCTION("""COMPUTED_VALUE"""),"Go")</f>
        <v>Go</v>
      </c>
      <c r="E2600" s="4" t="str">
        <f>IFERROR(__xludf.DUMMYFUNCTION("""COMPUTED_VALUE"""),"HTML/CSS")</f>
        <v>HTML/CSS</v>
      </c>
      <c r="F2600" s="4" t="str">
        <f>IFERROR(__xludf.DUMMYFUNCTION("""COMPUTED_VALUE"""),"JavaScript")</f>
        <v>JavaScript</v>
      </c>
      <c r="G2600" s="4" t="str">
        <f>IFERROR(__xludf.DUMMYFUNCTION("""COMPUTED_VALUE"""),"Python")</f>
        <v>Python</v>
      </c>
    </row>
    <row r="2601">
      <c r="A2601" s="3">
        <v>2600.0</v>
      </c>
      <c r="B2601" s="4" t="str">
        <f>IFERROR(__xludf.DUMMYFUNCTION("SPLIT(IMPORTRANGE!B2601:B12600,"";"",0,1)"),"HTML/CSS")</f>
        <v>HTML/CSS</v>
      </c>
      <c r="C2601" s="4" t="str">
        <f>IFERROR(__xludf.DUMMYFUNCTION("""COMPUTED_VALUE"""),"JavaScript")</f>
        <v>JavaScript</v>
      </c>
      <c r="D2601" s="4" t="str">
        <f>IFERROR(__xludf.DUMMYFUNCTION("""COMPUTED_VALUE"""),"PHP")</f>
        <v>PHP</v>
      </c>
      <c r="E2601" s="4" t="str">
        <f>IFERROR(__xludf.DUMMYFUNCTION("""COMPUTED_VALUE"""),"Ruby")</f>
        <v>Ruby</v>
      </c>
      <c r="F2601" s="4" t="str">
        <f>IFERROR(__xludf.DUMMYFUNCTION("""COMPUTED_VALUE"""),"SQL")</f>
        <v>SQL</v>
      </c>
    </row>
    <row r="2602">
      <c r="A2602" s="3">
        <v>2601.0</v>
      </c>
      <c r="B2602" s="4" t="str">
        <f>IFERROR(__xludf.DUMMYFUNCTION("SPLIT(IMPORTRANGE!B2602:B12601,"";"",0,1)"),"HTML/CSS")</f>
        <v>HTML/CSS</v>
      </c>
      <c r="C2602" s="4" t="str">
        <f>IFERROR(__xludf.DUMMYFUNCTION("""COMPUTED_VALUE"""),"JavaScript")</f>
        <v>JavaScript</v>
      </c>
      <c r="D2602" s="4" t="str">
        <f>IFERROR(__xludf.DUMMYFUNCTION("""COMPUTED_VALUE"""),"Python")</f>
        <v>Python</v>
      </c>
      <c r="E2602" s="4" t="str">
        <f>IFERROR(__xludf.DUMMYFUNCTION("""COMPUTED_VALUE"""),"Ruby")</f>
        <v>Ruby</v>
      </c>
    </row>
    <row r="2603">
      <c r="A2603" s="3">
        <v>2602.0</v>
      </c>
      <c r="B2603" s="4" t="str">
        <f>IFERROR(__xludf.DUMMYFUNCTION("SPLIT(IMPORTRANGE!B2603:B12602,"";"",0,1)"),"JavaScript")</f>
        <v>JavaScript</v>
      </c>
      <c r="C2603" s="4" t="str">
        <f>IFERROR(__xludf.DUMMYFUNCTION("""COMPUTED_VALUE"""),"TypeScript")</f>
        <v>TypeScript</v>
      </c>
    </row>
    <row r="2604">
      <c r="A2604" s="3">
        <v>2603.0</v>
      </c>
      <c r="B2604" s="4" t="str">
        <f>IFERROR(__xludf.DUMMYFUNCTION("SPLIT(IMPORTRANGE!B2604:B12603,"";"",0,1)"),"Bash/Shell/PowerShell")</f>
        <v>Bash/Shell/PowerShell</v>
      </c>
      <c r="C2604" s="4" t="str">
        <f>IFERROR(__xludf.DUMMYFUNCTION("""COMPUTED_VALUE"""),"HTML/CSS")</f>
        <v>HTML/CSS</v>
      </c>
      <c r="D2604" s="4" t="str">
        <f>IFERROR(__xludf.DUMMYFUNCTION("""COMPUTED_VALUE"""),"JavaScript")</f>
        <v>JavaScript</v>
      </c>
      <c r="E2604" s="4" t="str">
        <f>IFERROR(__xludf.DUMMYFUNCTION("""COMPUTED_VALUE"""),"PHP")</f>
        <v>PHP</v>
      </c>
      <c r="F2604" s="4" t="str">
        <f>IFERROR(__xludf.DUMMYFUNCTION("""COMPUTED_VALUE"""),"SQL")</f>
        <v>SQL</v>
      </c>
    </row>
    <row r="2605">
      <c r="A2605" s="3">
        <v>2604.0</v>
      </c>
      <c r="B2605" s="4" t="str">
        <f>IFERROR(__xludf.DUMMYFUNCTION("SPLIT(IMPORTRANGE!B2605:B12604,"";"",0,1)"),"Java")</f>
        <v>Java</v>
      </c>
      <c r="C2605" s="4" t="str">
        <f>IFERROR(__xludf.DUMMYFUNCTION("""COMPUTED_VALUE"""),"TypeScript")</f>
        <v>TypeScript</v>
      </c>
    </row>
    <row r="2606">
      <c r="A2606" s="3">
        <v>2605.0</v>
      </c>
      <c r="B2606" s="4" t="str">
        <f>IFERROR(__xludf.DUMMYFUNCTION("SPLIT(IMPORTRANGE!B2606:B12605,"";"",0,1)"),"HTML/CSS")</f>
        <v>HTML/CSS</v>
      </c>
      <c r="C2606" s="4" t="str">
        <f>IFERROR(__xludf.DUMMYFUNCTION("""COMPUTED_VALUE"""),"JavaScript")</f>
        <v>JavaScript</v>
      </c>
    </row>
    <row r="2607">
      <c r="A2607" s="3">
        <v>2606.0</v>
      </c>
      <c r="B2607" s="4" t="str">
        <f>IFERROR(__xludf.DUMMYFUNCTION("SPLIT(IMPORTRANGE!B2607:B12606,"";"",0,1)"),"HTML/CSS")</f>
        <v>HTML/CSS</v>
      </c>
      <c r="C2607" s="4" t="str">
        <f>IFERROR(__xludf.DUMMYFUNCTION("""COMPUTED_VALUE"""),"JavaScript")</f>
        <v>JavaScript</v>
      </c>
      <c r="D2607" s="4" t="str">
        <f>IFERROR(__xludf.DUMMYFUNCTION("""COMPUTED_VALUE"""),"TypeScript")</f>
        <v>TypeScript</v>
      </c>
    </row>
    <row r="2608">
      <c r="A2608" s="3">
        <v>2607.0</v>
      </c>
      <c r="B2608" s="4" t="str">
        <f>IFERROR(__xludf.DUMMYFUNCTION("SPLIT(IMPORTRANGE!B2608:B12607,"";"",0,1)"),"Bash/Shell/PowerShell")</f>
        <v>Bash/Shell/PowerShell</v>
      </c>
      <c r="C2608" s="4" t="str">
        <f>IFERROR(__xludf.DUMMYFUNCTION("""COMPUTED_VALUE"""),"C#")</f>
        <v>C#</v>
      </c>
      <c r="D2608" s="4" t="str">
        <f>IFERROR(__xludf.DUMMYFUNCTION("""COMPUTED_VALUE"""),"Other(s):")</f>
        <v>Other(s):</v>
      </c>
    </row>
    <row r="2609">
      <c r="A2609" s="3">
        <v>2608.0</v>
      </c>
      <c r="B2609" s="4" t="str">
        <f>IFERROR(__xludf.DUMMYFUNCTION("SPLIT(IMPORTRANGE!B2609:B12608,"";"",0,1)"),"C")</f>
        <v>C</v>
      </c>
      <c r="C2609" s="4" t="str">
        <f>IFERROR(__xludf.DUMMYFUNCTION("""COMPUTED_VALUE"""),"C++")</f>
        <v>C++</v>
      </c>
      <c r="D2609" s="4" t="str">
        <f>IFERROR(__xludf.DUMMYFUNCTION("""COMPUTED_VALUE"""),"Python")</f>
        <v>Python</v>
      </c>
      <c r="E2609" s="4" t="str">
        <f>IFERROR(__xludf.DUMMYFUNCTION("""COMPUTED_VALUE"""),"Other(s):")</f>
        <v>Other(s):</v>
      </c>
    </row>
    <row r="2610">
      <c r="A2610" s="3">
        <v>2609.0</v>
      </c>
      <c r="B2610" s="4" t="str">
        <f>IFERROR(__xludf.DUMMYFUNCTION("SPLIT(IMPORTRANGE!B2610:B12609,"";"",0,1)"),"Bash/Shell/PowerShell")</f>
        <v>Bash/Shell/PowerShell</v>
      </c>
      <c r="C2610" s="4" t="str">
        <f>IFERROR(__xludf.DUMMYFUNCTION("""COMPUTED_VALUE"""),"C#")</f>
        <v>C#</v>
      </c>
      <c r="D2610" s="4" t="str">
        <f>IFERROR(__xludf.DUMMYFUNCTION("""COMPUTED_VALUE"""),"F#")</f>
        <v>F#</v>
      </c>
      <c r="E2610" s="4" t="str">
        <f>IFERROR(__xludf.DUMMYFUNCTION("""COMPUTED_VALUE"""),"Go")</f>
        <v>Go</v>
      </c>
    </row>
    <row r="2611">
      <c r="A2611" s="3">
        <v>2610.0</v>
      </c>
      <c r="B2611" s="4" t="str">
        <f>IFERROR(__xludf.DUMMYFUNCTION("SPLIT(IMPORTRANGE!B2611:B12610,"";"",0,1)"),"Bash/Shell/PowerShell")</f>
        <v>Bash/Shell/PowerShell</v>
      </c>
      <c r="C2611" s="4" t="str">
        <f>IFERROR(__xludf.DUMMYFUNCTION("""COMPUTED_VALUE"""),"HTML/CSS")</f>
        <v>HTML/CSS</v>
      </c>
      <c r="D2611" s="4" t="str">
        <f>IFERROR(__xludf.DUMMYFUNCTION("""COMPUTED_VALUE"""),"Java")</f>
        <v>Java</v>
      </c>
      <c r="E2611" s="4" t="str">
        <f>IFERROR(__xludf.DUMMYFUNCTION("""COMPUTED_VALUE"""),"JavaScript")</f>
        <v>JavaScript</v>
      </c>
      <c r="F2611" s="4" t="str">
        <f>IFERROR(__xludf.DUMMYFUNCTION("""COMPUTED_VALUE"""),"TypeScript")</f>
        <v>TypeScript</v>
      </c>
    </row>
    <row r="2612">
      <c r="A2612" s="3">
        <v>2611.0</v>
      </c>
      <c r="B2612" s="4" t="str">
        <f>IFERROR(__xludf.DUMMYFUNCTION("SPLIT(IMPORTRANGE!B2612:B12611,"";"",0,1)"),"HTML/CSS")</f>
        <v>HTML/CSS</v>
      </c>
      <c r="C2612" s="4" t="str">
        <f>IFERROR(__xludf.DUMMYFUNCTION("""COMPUTED_VALUE"""),"Java")</f>
        <v>Java</v>
      </c>
      <c r="D2612" s="4" t="str">
        <f>IFERROR(__xludf.DUMMYFUNCTION("""COMPUTED_VALUE"""),"Kotlin")</f>
        <v>Kotlin</v>
      </c>
      <c r="E2612" s="4" t="str">
        <f>IFERROR(__xludf.DUMMYFUNCTION("""COMPUTED_VALUE"""),"SQL")</f>
        <v>SQL</v>
      </c>
      <c r="F2612" s="4" t="str">
        <f>IFERROR(__xludf.DUMMYFUNCTION("""COMPUTED_VALUE"""),"VBA")</f>
        <v>VBA</v>
      </c>
    </row>
    <row r="2613">
      <c r="A2613" s="3">
        <v>2612.0</v>
      </c>
      <c r="B2613" s="4" t="str">
        <f>IFERROR(__xludf.DUMMYFUNCTION("SPLIT(IMPORTRANGE!B2613:B12612,"";"",0,1)"),"Bash/Shell/PowerShell")</f>
        <v>Bash/Shell/PowerShell</v>
      </c>
      <c r="C2613" s="4" t="str">
        <f>IFERROR(__xludf.DUMMYFUNCTION("""COMPUTED_VALUE"""),"Python")</f>
        <v>Python</v>
      </c>
      <c r="D2613" s="4" t="str">
        <f>IFERROR(__xludf.DUMMYFUNCTION("""COMPUTED_VALUE"""),"R")</f>
        <v>R</v>
      </c>
      <c r="E2613" s="4" t="str">
        <f>IFERROR(__xludf.DUMMYFUNCTION("""COMPUTED_VALUE"""),"SQL")</f>
        <v>SQL</v>
      </c>
      <c r="F2613" s="4" t="str">
        <f>IFERROR(__xludf.DUMMYFUNCTION("""COMPUTED_VALUE"""),"VBA")</f>
        <v>VBA</v>
      </c>
    </row>
    <row r="2614">
      <c r="A2614" s="3">
        <v>2613.0</v>
      </c>
      <c r="B2614" s="4" t="str">
        <f>IFERROR(__xludf.DUMMYFUNCTION("SPLIT(IMPORTRANGE!B2614:B12613,"";"",0,1)"),"Bash/Shell/PowerShell")</f>
        <v>Bash/Shell/PowerShell</v>
      </c>
      <c r="C2614" s="4" t="str">
        <f>IFERROR(__xludf.DUMMYFUNCTION("""COMPUTED_VALUE"""),"C#")</f>
        <v>C#</v>
      </c>
      <c r="D2614" s="4" t="str">
        <f>IFERROR(__xludf.DUMMYFUNCTION("""COMPUTED_VALUE"""),"Elixir")</f>
        <v>Elixir</v>
      </c>
      <c r="E2614" s="4" t="str">
        <f>IFERROR(__xludf.DUMMYFUNCTION("""COMPUTED_VALUE"""),"Erlang")</f>
        <v>Erlang</v>
      </c>
    </row>
    <row r="2615">
      <c r="A2615" s="3">
        <v>2614.0</v>
      </c>
      <c r="B2615" s="4" t="str">
        <f>IFERROR(__xludf.DUMMYFUNCTION("SPLIT(IMPORTRANGE!B2615:B12614,"";"",0,1)"),"Bash/Shell/PowerShell")</f>
        <v>Bash/Shell/PowerShell</v>
      </c>
      <c r="C2615" s="4" t="str">
        <f>IFERROR(__xludf.DUMMYFUNCTION("""COMPUTED_VALUE"""),"Dart")</f>
        <v>Dart</v>
      </c>
      <c r="D2615" s="4" t="str">
        <f>IFERROR(__xludf.DUMMYFUNCTION("""COMPUTED_VALUE"""),"HTML/CSS")</f>
        <v>HTML/CSS</v>
      </c>
      <c r="E2615" s="4" t="str">
        <f>IFERROR(__xludf.DUMMYFUNCTION("""COMPUTED_VALUE"""),"Java")</f>
        <v>Java</v>
      </c>
      <c r="F2615" s="4" t="str">
        <f>IFERROR(__xludf.DUMMYFUNCTION("""COMPUTED_VALUE"""),"JavaScript")</f>
        <v>JavaScript</v>
      </c>
      <c r="G2615" s="4" t="str">
        <f>IFERROR(__xludf.DUMMYFUNCTION("""COMPUTED_VALUE"""),"Python")</f>
        <v>Python</v>
      </c>
      <c r="H2615" s="4" t="str">
        <f>IFERROR(__xludf.DUMMYFUNCTION("""COMPUTED_VALUE"""),"SQL")</f>
        <v>SQL</v>
      </c>
      <c r="I2615" s="4" t="str">
        <f>IFERROR(__xludf.DUMMYFUNCTION("""COMPUTED_VALUE"""),"TypeScript")</f>
        <v>TypeScript</v>
      </c>
    </row>
    <row r="2616">
      <c r="A2616" s="3">
        <v>2615.0</v>
      </c>
      <c r="B2616" s="4" t="str">
        <f>IFERROR(__xludf.DUMMYFUNCTION("SPLIT(IMPORTRANGE!B2616:B12615,"";"",0,1)"),"HTML/CSS")</f>
        <v>HTML/CSS</v>
      </c>
      <c r="C2616" s="4" t="str">
        <f>IFERROR(__xludf.DUMMYFUNCTION("""COMPUTED_VALUE"""),"JavaScript")</f>
        <v>JavaScript</v>
      </c>
      <c r="D2616" s="4" t="str">
        <f>IFERROR(__xludf.DUMMYFUNCTION("""COMPUTED_VALUE"""),"SQL")</f>
        <v>SQL</v>
      </c>
      <c r="E2616" s="4" t="str">
        <f>IFERROR(__xludf.DUMMYFUNCTION("""COMPUTED_VALUE"""),"TypeScript")</f>
        <v>TypeScript</v>
      </c>
    </row>
    <row r="2617">
      <c r="A2617" s="3">
        <v>2616.0</v>
      </c>
      <c r="B2617" s="4" t="str">
        <f>IFERROR(__xludf.DUMMYFUNCTION("SPLIT(IMPORTRANGE!B2617:B12616,"";"",0,1)"),"HTML/CSS")</f>
        <v>HTML/CSS</v>
      </c>
      <c r="C2617" s="4" t="str">
        <f>IFERROR(__xludf.DUMMYFUNCTION("""COMPUTED_VALUE"""),"JavaScript")</f>
        <v>JavaScript</v>
      </c>
      <c r="D2617" s="4" t="str">
        <f>IFERROR(__xludf.DUMMYFUNCTION("""COMPUTED_VALUE"""),"PHP")</f>
        <v>PHP</v>
      </c>
    </row>
    <row r="2618">
      <c r="A2618" s="3">
        <v>2617.0</v>
      </c>
      <c r="B2618" s="4" t="str">
        <f>IFERROR(__xludf.DUMMYFUNCTION("SPLIT(IMPORTRANGE!B2618:B12617,"";"",0,1)"),"C++")</f>
        <v>C++</v>
      </c>
      <c r="C2618" s="4" t="str">
        <f>IFERROR(__xludf.DUMMYFUNCTION("""COMPUTED_VALUE"""),"HTML/CSS")</f>
        <v>HTML/CSS</v>
      </c>
      <c r="D2618" s="4" t="str">
        <f>IFERROR(__xludf.DUMMYFUNCTION("""COMPUTED_VALUE"""),"Java")</f>
        <v>Java</v>
      </c>
      <c r="E2618" s="4" t="str">
        <f>IFERROR(__xludf.DUMMYFUNCTION("""COMPUTED_VALUE"""),"Python")</f>
        <v>Python</v>
      </c>
    </row>
    <row r="2619">
      <c r="A2619" s="3">
        <v>2618.0</v>
      </c>
      <c r="B2619" s="4" t="str">
        <f>IFERROR(__xludf.DUMMYFUNCTION("SPLIT(IMPORTRANGE!B2619:B12618,"";"",0,1)"),"Bash/Shell/PowerShell")</f>
        <v>Bash/Shell/PowerShell</v>
      </c>
      <c r="C2619" s="4" t="str">
        <f>IFERROR(__xludf.DUMMYFUNCTION("""COMPUTED_VALUE"""),"HTML/CSS")</f>
        <v>HTML/CSS</v>
      </c>
      <c r="D2619" s="4" t="str">
        <f>IFERROR(__xludf.DUMMYFUNCTION("""COMPUTED_VALUE"""),"JavaScript")</f>
        <v>JavaScript</v>
      </c>
      <c r="E2619" s="4" t="str">
        <f>IFERROR(__xludf.DUMMYFUNCTION("""COMPUTED_VALUE"""),"Ruby")</f>
        <v>Ruby</v>
      </c>
      <c r="F2619" s="4" t="str">
        <f>IFERROR(__xludf.DUMMYFUNCTION("""COMPUTED_VALUE"""),"SQL")</f>
        <v>SQL</v>
      </c>
    </row>
    <row r="2620">
      <c r="A2620" s="3">
        <v>2619.0</v>
      </c>
      <c r="B2620" s="4" t="str">
        <f>IFERROR(__xludf.DUMMYFUNCTION("SPLIT(IMPORTRANGE!B2620:B12619,"";"",0,1)"),"Bash/Shell/PowerShell")</f>
        <v>Bash/Shell/PowerShell</v>
      </c>
      <c r="C2620" s="4" t="str">
        <f>IFERROR(__xludf.DUMMYFUNCTION("""COMPUTED_VALUE"""),"Ruby")</f>
        <v>Ruby</v>
      </c>
      <c r="D2620" s="4" t="str">
        <f>IFERROR(__xludf.DUMMYFUNCTION("""COMPUTED_VALUE"""),"SQL")</f>
        <v>SQL</v>
      </c>
    </row>
    <row r="2621">
      <c r="A2621" s="3">
        <v>2620.0</v>
      </c>
      <c r="B2621" s="4" t="str">
        <f>IFERROR(__xludf.DUMMYFUNCTION("SPLIT(IMPORTRANGE!B2621:B12620,"";"",0,1)"),"Go")</f>
        <v>Go</v>
      </c>
      <c r="C2621" s="4" t="str">
        <f>IFERROR(__xludf.DUMMYFUNCTION("""COMPUTED_VALUE"""),"HTML/CSS")</f>
        <v>HTML/CSS</v>
      </c>
      <c r="D2621" s="4" t="str">
        <f>IFERROR(__xludf.DUMMYFUNCTION("""COMPUTED_VALUE"""),"JavaScript")</f>
        <v>JavaScript</v>
      </c>
      <c r="E2621" s="4" t="str">
        <f>IFERROR(__xludf.DUMMYFUNCTION("""COMPUTED_VALUE"""),"Python")</f>
        <v>Python</v>
      </c>
      <c r="F2621" s="4" t="str">
        <f>IFERROR(__xludf.DUMMYFUNCTION("""COMPUTED_VALUE"""),"Ruby")</f>
        <v>Ruby</v>
      </c>
      <c r="G2621" s="4" t="str">
        <f>IFERROR(__xludf.DUMMYFUNCTION("""COMPUTED_VALUE"""),"SQL")</f>
        <v>SQL</v>
      </c>
    </row>
    <row r="2622">
      <c r="A2622" s="3">
        <v>2621.0</v>
      </c>
      <c r="B2622" s="4" t="str">
        <f>IFERROR(__xludf.DUMMYFUNCTION("SPLIT(IMPORTRANGE!B2622:B12621,"";"",0,1)"),"C#")</f>
        <v>C#</v>
      </c>
      <c r="C2622" s="4" t="str">
        <f>IFERROR(__xludf.DUMMYFUNCTION("""COMPUTED_VALUE"""),"F#")</f>
        <v>F#</v>
      </c>
      <c r="D2622" s="4" t="str">
        <f>IFERROR(__xludf.DUMMYFUNCTION("""COMPUTED_VALUE"""),"Java")</f>
        <v>Java</v>
      </c>
      <c r="E2622" s="4" t="str">
        <f>IFERROR(__xludf.DUMMYFUNCTION("""COMPUTED_VALUE"""),"SQL")</f>
        <v>SQL</v>
      </c>
    </row>
    <row r="2623">
      <c r="A2623" s="3">
        <v>2622.0</v>
      </c>
      <c r="B2623" s="4" t="str">
        <f>IFERROR(__xludf.DUMMYFUNCTION("SPLIT(IMPORTRANGE!B2623:B12622,"";"",0,1)"),"Bash/Shell/PowerShell")</f>
        <v>Bash/Shell/PowerShell</v>
      </c>
      <c r="C2623" s="4" t="str">
        <f>IFERROR(__xludf.DUMMYFUNCTION("""COMPUTED_VALUE"""),"HTML/CSS")</f>
        <v>HTML/CSS</v>
      </c>
      <c r="D2623" s="4" t="str">
        <f>IFERROR(__xludf.DUMMYFUNCTION("""COMPUTED_VALUE"""),"JavaScript")</f>
        <v>JavaScript</v>
      </c>
      <c r="E2623" s="4" t="str">
        <f>IFERROR(__xludf.DUMMYFUNCTION("""COMPUTED_VALUE"""),"PHP")</f>
        <v>PHP</v>
      </c>
      <c r="F2623" s="4" t="str">
        <f>IFERROR(__xludf.DUMMYFUNCTION("""COMPUTED_VALUE"""),"Python")</f>
        <v>Python</v>
      </c>
      <c r="G2623" s="4" t="str">
        <f>IFERROR(__xludf.DUMMYFUNCTION("""COMPUTED_VALUE"""),"Scala")</f>
        <v>Scala</v>
      </c>
    </row>
    <row r="2624">
      <c r="A2624" s="3">
        <v>2623.0</v>
      </c>
      <c r="B2624" s="4" t="str">
        <f>IFERROR(__xludf.DUMMYFUNCTION("SPLIT(IMPORTRANGE!B2624:B12623,"";"",0,1)"),"Bash/Shell/PowerShell")</f>
        <v>Bash/Shell/PowerShell</v>
      </c>
      <c r="C2624" s="4" t="str">
        <f>IFERROR(__xludf.DUMMYFUNCTION("""COMPUTED_VALUE"""),"C")</f>
        <v>C</v>
      </c>
      <c r="D2624" s="4" t="str">
        <f>IFERROR(__xludf.DUMMYFUNCTION("""COMPUTED_VALUE"""),"C++")</f>
        <v>C++</v>
      </c>
      <c r="E2624" s="4" t="str">
        <f>IFERROR(__xludf.DUMMYFUNCTION("""COMPUTED_VALUE"""),"HTML/CSS")</f>
        <v>HTML/CSS</v>
      </c>
      <c r="F2624" s="4" t="str">
        <f>IFERROR(__xludf.DUMMYFUNCTION("""COMPUTED_VALUE"""),"Java")</f>
        <v>Java</v>
      </c>
      <c r="G2624" s="4" t="str">
        <f>IFERROR(__xludf.DUMMYFUNCTION("""COMPUTED_VALUE"""),"JavaScript")</f>
        <v>JavaScript</v>
      </c>
      <c r="H2624" s="4" t="str">
        <f>IFERROR(__xludf.DUMMYFUNCTION("""COMPUTED_VALUE"""),"Python")</f>
        <v>Python</v>
      </c>
      <c r="I2624" s="4" t="str">
        <f>IFERROR(__xludf.DUMMYFUNCTION("""COMPUTED_VALUE"""),"SQL")</f>
        <v>SQL</v>
      </c>
    </row>
    <row r="2625">
      <c r="A2625" s="3">
        <v>2624.0</v>
      </c>
      <c r="B2625" s="4" t="str">
        <f>IFERROR(__xludf.DUMMYFUNCTION("SPLIT(IMPORTRANGE!B2625:B12624,"";"",0,1)"),"Bash/Shell/PowerShell")</f>
        <v>Bash/Shell/PowerShell</v>
      </c>
      <c r="C2625" s="4" t="str">
        <f>IFERROR(__xludf.DUMMYFUNCTION("""COMPUTED_VALUE"""),"Go")</f>
        <v>Go</v>
      </c>
      <c r="D2625" s="4" t="str">
        <f>IFERROR(__xludf.DUMMYFUNCTION("""COMPUTED_VALUE"""),"HTML/CSS")</f>
        <v>HTML/CSS</v>
      </c>
      <c r="E2625" s="4" t="str">
        <f>IFERROR(__xludf.DUMMYFUNCTION("""COMPUTED_VALUE"""),"JavaScript")</f>
        <v>JavaScript</v>
      </c>
      <c r="F2625" s="4" t="str">
        <f>IFERROR(__xludf.DUMMYFUNCTION("""COMPUTED_VALUE"""),"Python")</f>
        <v>Python</v>
      </c>
      <c r="G2625" s="4" t="str">
        <f>IFERROR(__xludf.DUMMYFUNCTION("""COMPUTED_VALUE"""),"SQL")</f>
        <v>SQL</v>
      </c>
    </row>
    <row r="2626">
      <c r="A2626" s="3">
        <v>2625.0</v>
      </c>
      <c r="B2626" s="4" t="str">
        <f>IFERROR(__xludf.DUMMYFUNCTION("SPLIT(IMPORTRANGE!B2626:B12625,"";"",0,1)"),"C")</f>
        <v>C</v>
      </c>
      <c r="C2626" s="4" t="str">
        <f>IFERROR(__xludf.DUMMYFUNCTION("""COMPUTED_VALUE"""),"C#")</f>
        <v>C#</v>
      </c>
      <c r="D2626" s="4" t="str">
        <f>IFERROR(__xludf.DUMMYFUNCTION("""COMPUTED_VALUE"""),"Go")</f>
        <v>Go</v>
      </c>
      <c r="E2626" s="4" t="str">
        <f>IFERROR(__xludf.DUMMYFUNCTION("""COMPUTED_VALUE"""),"HTML/CSS")</f>
        <v>HTML/CSS</v>
      </c>
      <c r="F2626" s="4" t="str">
        <f>IFERROR(__xludf.DUMMYFUNCTION("""COMPUTED_VALUE"""),"JavaScript")</f>
        <v>JavaScript</v>
      </c>
      <c r="G2626" s="4" t="str">
        <f>IFERROR(__xludf.DUMMYFUNCTION("""COMPUTED_VALUE"""),"PHP")</f>
        <v>PHP</v>
      </c>
      <c r="H2626" s="4" t="str">
        <f>IFERROR(__xludf.DUMMYFUNCTION("""COMPUTED_VALUE"""),"Python")</f>
        <v>Python</v>
      </c>
      <c r="I2626" s="4" t="str">
        <f>IFERROR(__xludf.DUMMYFUNCTION("""COMPUTED_VALUE"""),"SQL")</f>
        <v>SQL</v>
      </c>
    </row>
    <row r="2627">
      <c r="A2627" s="3">
        <v>2626.0</v>
      </c>
      <c r="B2627" s="4" t="str">
        <f>IFERROR(__xludf.DUMMYFUNCTION("SPLIT(IMPORTRANGE!B2627:B12626,"";"",0,1)"),"HTML/CSS")</f>
        <v>HTML/CSS</v>
      </c>
      <c r="C2627" s="4" t="str">
        <f>IFERROR(__xludf.DUMMYFUNCTION("""COMPUTED_VALUE"""),"JavaScript")</f>
        <v>JavaScript</v>
      </c>
      <c r="D2627" s="4" t="str">
        <f>IFERROR(__xludf.DUMMYFUNCTION("""COMPUTED_VALUE"""),"Python")</f>
        <v>Python</v>
      </c>
      <c r="E2627" s="4" t="str">
        <f>IFERROR(__xludf.DUMMYFUNCTION("""COMPUTED_VALUE"""),"SQL")</f>
        <v>SQL</v>
      </c>
    </row>
    <row r="2628">
      <c r="A2628" s="3">
        <v>2627.0</v>
      </c>
      <c r="B2628" s="4" t="str">
        <f>IFERROR(__xludf.DUMMYFUNCTION("SPLIT(IMPORTRANGE!B2628:B12627,"";"",0,1)"),"Bash/Shell/PowerShell")</f>
        <v>Bash/Shell/PowerShell</v>
      </c>
      <c r="C2628" s="4" t="str">
        <f>IFERROR(__xludf.DUMMYFUNCTION("""COMPUTED_VALUE"""),"C#")</f>
        <v>C#</v>
      </c>
      <c r="D2628" s="4" t="str">
        <f>IFERROR(__xludf.DUMMYFUNCTION("""COMPUTED_VALUE"""),"Java")</f>
        <v>Java</v>
      </c>
      <c r="E2628" s="4" t="str">
        <f>IFERROR(__xludf.DUMMYFUNCTION("""COMPUTED_VALUE"""),"JavaScript")</f>
        <v>JavaScript</v>
      </c>
      <c r="F2628" s="4" t="str">
        <f>IFERROR(__xludf.DUMMYFUNCTION("""COMPUTED_VALUE"""),"SQL")</f>
        <v>SQL</v>
      </c>
    </row>
    <row r="2629">
      <c r="A2629" s="3">
        <v>2628.0</v>
      </c>
      <c r="B2629" s="4" t="str">
        <f>IFERROR(__xludf.DUMMYFUNCTION("SPLIT(IMPORTRANGE!B2629:B12628,"";"",0,1)"),"C#")</f>
        <v>C#</v>
      </c>
      <c r="C2629" s="4" t="str">
        <f>IFERROR(__xludf.DUMMYFUNCTION("""COMPUTED_VALUE"""),"HTML/CSS")</f>
        <v>HTML/CSS</v>
      </c>
      <c r="D2629" s="4" t="str">
        <f>IFERROR(__xludf.DUMMYFUNCTION("""COMPUTED_VALUE"""),"JavaScript")</f>
        <v>JavaScript</v>
      </c>
      <c r="E2629" s="4" t="str">
        <f>IFERROR(__xludf.DUMMYFUNCTION("""COMPUTED_VALUE"""),"SQL")</f>
        <v>SQL</v>
      </c>
      <c r="F2629" s="4" t="str">
        <f>IFERROR(__xludf.DUMMYFUNCTION("""COMPUTED_VALUE"""),"Other(s):")</f>
        <v>Other(s):</v>
      </c>
    </row>
    <row r="2630">
      <c r="A2630" s="3">
        <v>2629.0</v>
      </c>
      <c r="B2630" s="4" t="str">
        <f>IFERROR(__xludf.DUMMYFUNCTION("SPLIT(IMPORTRANGE!B2630:B12629,"";"",0,1)"),"Bash/Shell/PowerShell")</f>
        <v>Bash/Shell/PowerShell</v>
      </c>
      <c r="C2630" s="4" t="str">
        <f>IFERROR(__xludf.DUMMYFUNCTION("""COMPUTED_VALUE"""),"C")</f>
        <v>C</v>
      </c>
      <c r="D2630" s="4" t="str">
        <f>IFERROR(__xludf.DUMMYFUNCTION("""COMPUTED_VALUE"""),"C++")</f>
        <v>C++</v>
      </c>
      <c r="E2630" s="4" t="str">
        <f>IFERROR(__xludf.DUMMYFUNCTION("""COMPUTED_VALUE"""),"HTML/CSS")</f>
        <v>HTML/CSS</v>
      </c>
      <c r="F2630" s="4" t="str">
        <f>IFERROR(__xludf.DUMMYFUNCTION("""COMPUTED_VALUE"""),"JavaScript")</f>
        <v>JavaScript</v>
      </c>
      <c r="G2630" s="4" t="str">
        <f>IFERROR(__xludf.DUMMYFUNCTION("""COMPUTED_VALUE"""),"Python")</f>
        <v>Python</v>
      </c>
      <c r="H2630" s="4" t="str">
        <f>IFERROR(__xludf.DUMMYFUNCTION("""COMPUTED_VALUE"""),"Rust")</f>
        <v>Rust</v>
      </c>
      <c r="I2630" s="4" t="str">
        <f>IFERROR(__xludf.DUMMYFUNCTION("""COMPUTED_VALUE"""),"SQL")</f>
        <v>SQL</v>
      </c>
    </row>
    <row r="2631">
      <c r="A2631" s="3">
        <v>2630.0</v>
      </c>
      <c r="B2631" s="4" t="str">
        <f>IFERROR(__xludf.DUMMYFUNCTION("SPLIT(IMPORTRANGE!B2631:B12630,"";"",0,1)"),"C#")</f>
        <v>C#</v>
      </c>
      <c r="C2631" s="4" t="str">
        <f>IFERROR(__xludf.DUMMYFUNCTION("""COMPUTED_VALUE"""),"JavaScript")</f>
        <v>JavaScript</v>
      </c>
      <c r="D2631" s="4" t="str">
        <f>IFERROR(__xludf.DUMMYFUNCTION("""COMPUTED_VALUE"""),"TypeScript")</f>
        <v>TypeScript</v>
      </c>
    </row>
    <row r="2632">
      <c r="A2632" s="3">
        <v>2631.0</v>
      </c>
      <c r="B2632" s="4" t="str">
        <f>IFERROR(__xludf.DUMMYFUNCTION("SPLIT(IMPORTRANGE!B2632:B12631,"";"",0,1)"),"HTML/CSS")</f>
        <v>HTML/CSS</v>
      </c>
      <c r="C2632" s="4" t="str">
        <f>IFERROR(__xludf.DUMMYFUNCTION("""COMPUTED_VALUE"""),"SQL")</f>
        <v>SQL</v>
      </c>
    </row>
    <row r="2633">
      <c r="A2633" s="3">
        <v>2632.0</v>
      </c>
      <c r="B2633" s="4" t="str">
        <f>IFERROR(__xludf.DUMMYFUNCTION("SPLIT(IMPORTRANGE!B2633:B12632,"";"",0,1)"),"C#")</f>
        <v>C#</v>
      </c>
      <c r="C2633" s="4" t="str">
        <f>IFERROR(__xludf.DUMMYFUNCTION("""COMPUTED_VALUE"""),"HTML/CSS")</f>
        <v>HTML/CSS</v>
      </c>
      <c r="D2633" s="4" t="str">
        <f>IFERROR(__xludf.DUMMYFUNCTION("""COMPUTED_VALUE"""),"Java")</f>
        <v>Java</v>
      </c>
      <c r="E2633" s="4" t="str">
        <f>IFERROR(__xludf.DUMMYFUNCTION("""COMPUTED_VALUE"""),"JavaScript")</f>
        <v>JavaScript</v>
      </c>
      <c r="F2633" s="4" t="str">
        <f>IFERROR(__xludf.DUMMYFUNCTION("""COMPUTED_VALUE"""),"PHP")</f>
        <v>PHP</v>
      </c>
      <c r="G2633" s="4" t="str">
        <f>IFERROR(__xludf.DUMMYFUNCTION("""COMPUTED_VALUE"""),"SQL")</f>
        <v>SQL</v>
      </c>
      <c r="H2633" s="4" t="str">
        <f>IFERROR(__xludf.DUMMYFUNCTION("""COMPUTED_VALUE"""),"VBA")</f>
        <v>VBA</v>
      </c>
    </row>
    <row r="2634">
      <c r="A2634" s="3">
        <v>2633.0</v>
      </c>
      <c r="B2634" s="4" t="str">
        <f>IFERROR(__xludf.DUMMYFUNCTION("SPLIT(IMPORTRANGE!B2634:B12633,"";"",0,1)"),"C#")</f>
        <v>C#</v>
      </c>
      <c r="C2634" s="4" t="str">
        <f>IFERROR(__xludf.DUMMYFUNCTION("""COMPUTED_VALUE"""),"JavaScript")</f>
        <v>JavaScript</v>
      </c>
      <c r="D2634" s="4" t="str">
        <f>IFERROR(__xludf.DUMMYFUNCTION("""COMPUTED_VALUE"""),"TypeScript")</f>
        <v>TypeScript</v>
      </c>
    </row>
    <row r="2635">
      <c r="A2635" s="3">
        <v>2634.0</v>
      </c>
      <c r="B2635" s="4" t="str">
        <f>IFERROR(__xludf.DUMMYFUNCTION("SPLIT(IMPORTRANGE!B2635:B12634,"";"",0,1)"),"C#")</f>
        <v>C#</v>
      </c>
      <c r="C2635" s="4" t="str">
        <f>IFERROR(__xludf.DUMMYFUNCTION("""COMPUTED_VALUE"""),"HTML/CSS")</f>
        <v>HTML/CSS</v>
      </c>
      <c r="D2635" s="4" t="str">
        <f>IFERROR(__xludf.DUMMYFUNCTION("""COMPUTED_VALUE"""),"JavaScript")</f>
        <v>JavaScript</v>
      </c>
      <c r="E2635" s="4" t="str">
        <f>IFERROR(__xludf.DUMMYFUNCTION("""COMPUTED_VALUE"""),"TypeScript")</f>
        <v>TypeScript</v>
      </c>
    </row>
    <row r="2636">
      <c r="A2636" s="3">
        <v>2635.0</v>
      </c>
      <c r="B2636" s="4" t="str">
        <f>IFERROR(__xludf.DUMMYFUNCTION("SPLIT(IMPORTRANGE!B2636:B12635,"";"",0,1)"),"Go")</f>
        <v>Go</v>
      </c>
      <c r="C2636" s="4" t="str">
        <f>IFERROR(__xludf.DUMMYFUNCTION("""COMPUTED_VALUE"""),"HTML/CSS")</f>
        <v>HTML/CSS</v>
      </c>
      <c r="D2636" s="4" t="str">
        <f>IFERROR(__xludf.DUMMYFUNCTION("""COMPUTED_VALUE"""),"JavaScript")</f>
        <v>JavaScript</v>
      </c>
      <c r="E2636" s="4" t="str">
        <f>IFERROR(__xludf.DUMMYFUNCTION("""COMPUTED_VALUE"""),"TypeScript")</f>
        <v>TypeScript</v>
      </c>
    </row>
    <row r="2637">
      <c r="A2637" s="3">
        <v>2636.0</v>
      </c>
      <c r="B2637" s="4" t="str">
        <f>IFERROR(__xludf.DUMMYFUNCTION("SPLIT(IMPORTRANGE!B2637:B12636,"";"",0,1)"),"C#")</f>
        <v>C#</v>
      </c>
      <c r="C2637" s="4" t="str">
        <f>IFERROR(__xludf.DUMMYFUNCTION("""COMPUTED_VALUE"""),"F#")</f>
        <v>F#</v>
      </c>
      <c r="D2637" s="4" t="str">
        <f>IFERROR(__xludf.DUMMYFUNCTION("""COMPUTED_VALUE"""),"SQL")</f>
        <v>SQL</v>
      </c>
    </row>
    <row r="2638">
      <c r="A2638" s="3">
        <v>2637.0</v>
      </c>
      <c r="B2638" s="4" t="str">
        <f>IFERROR(__xludf.DUMMYFUNCTION("SPLIT(IMPORTRANGE!B2638:B12637,"";"",0,1)"),"Elixir")</f>
        <v>Elixir</v>
      </c>
      <c r="C2638" s="4" t="str">
        <f>IFERROR(__xludf.DUMMYFUNCTION("""COMPUTED_VALUE"""),"HTML/CSS")</f>
        <v>HTML/CSS</v>
      </c>
      <c r="D2638" s="4" t="str">
        <f>IFERROR(__xludf.DUMMYFUNCTION("""COMPUTED_VALUE"""),"JavaScript")</f>
        <v>JavaScript</v>
      </c>
      <c r="E2638" s="4" t="str">
        <f>IFERROR(__xludf.DUMMYFUNCTION("""COMPUTED_VALUE"""),"Ruby")</f>
        <v>Ruby</v>
      </c>
    </row>
    <row r="2639">
      <c r="A2639" s="3">
        <v>2638.0</v>
      </c>
      <c r="B2639" s="4" t="str">
        <f>IFERROR(__xludf.DUMMYFUNCTION("SPLIT(IMPORTRANGE!B2639:B12638,"";"",0,1)"),"HTML/CSS")</f>
        <v>HTML/CSS</v>
      </c>
      <c r="C2639" s="4" t="str">
        <f>IFERROR(__xludf.DUMMYFUNCTION("""COMPUTED_VALUE"""),"JavaScript")</f>
        <v>JavaScript</v>
      </c>
      <c r="D2639" s="4" t="str">
        <f>IFERROR(__xludf.DUMMYFUNCTION("""COMPUTED_VALUE"""),"PHP")</f>
        <v>PHP</v>
      </c>
      <c r="E2639" s="4" t="str">
        <f>IFERROR(__xludf.DUMMYFUNCTION("""COMPUTED_VALUE"""),"SQL")</f>
        <v>SQL</v>
      </c>
      <c r="F2639" s="4" t="str">
        <f>IFERROR(__xludf.DUMMYFUNCTION("""COMPUTED_VALUE"""),"TypeScript")</f>
        <v>TypeScript</v>
      </c>
    </row>
    <row r="2640">
      <c r="A2640" s="3">
        <v>2639.0</v>
      </c>
      <c r="B2640" s="4" t="str">
        <f>IFERROR(__xludf.DUMMYFUNCTION("SPLIT(IMPORTRANGE!B2640:B12639,"";"",0,1)"),"C++")</f>
        <v>C++</v>
      </c>
      <c r="C2640" s="4" t="str">
        <f>IFERROR(__xludf.DUMMYFUNCTION("""COMPUTED_VALUE"""),"C#")</f>
        <v>C#</v>
      </c>
      <c r="D2640" s="4" t="str">
        <f>IFERROR(__xludf.DUMMYFUNCTION("""COMPUTED_VALUE"""),"HTML/CSS")</f>
        <v>HTML/CSS</v>
      </c>
      <c r="E2640" s="4" t="str">
        <f>IFERROR(__xludf.DUMMYFUNCTION("""COMPUTED_VALUE"""),"Java")</f>
        <v>Java</v>
      </c>
      <c r="F2640" s="4" t="str">
        <f>IFERROR(__xludf.DUMMYFUNCTION("""COMPUTED_VALUE"""),"JavaScript")</f>
        <v>JavaScript</v>
      </c>
      <c r="G2640" s="4" t="str">
        <f>IFERROR(__xludf.DUMMYFUNCTION("""COMPUTED_VALUE"""),"SQL")</f>
        <v>SQL</v>
      </c>
      <c r="H2640" s="4" t="str">
        <f>IFERROR(__xludf.DUMMYFUNCTION("""COMPUTED_VALUE"""),"Other(s):")</f>
        <v>Other(s):</v>
      </c>
    </row>
    <row r="2641">
      <c r="A2641" s="3">
        <v>2640.0</v>
      </c>
      <c r="B2641" s="4" t="str">
        <f>IFERROR(__xludf.DUMMYFUNCTION("SPLIT(IMPORTRANGE!B2641:B12640,"";"",0,1)"),"Bash/Shell/PowerShell")</f>
        <v>Bash/Shell/PowerShell</v>
      </c>
      <c r="C2641" s="4" t="str">
        <f>IFERROR(__xludf.DUMMYFUNCTION("""COMPUTED_VALUE"""),"HTML/CSS")</f>
        <v>HTML/CSS</v>
      </c>
      <c r="D2641" s="4" t="str">
        <f>IFERROR(__xludf.DUMMYFUNCTION("""COMPUTED_VALUE"""),"SQL")</f>
        <v>SQL</v>
      </c>
      <c r="E2641" s="4" t="str">
        <f>IFERROR(__xludf.DUMMYFUNCTION("""COMPUTED_VALUE"""),"VBA")</f>
        <v>VBA</v>
      </c>
    </row>
    <row r="2642">
      <c r="A2642" s="3">
        <v>2641.0</v>
      </c>
      <c r="B2642" s="4" t="str">
        <f>IFERROR(__xludf.DUMMYFUNCTION("SPLIT(IMPORTRANGE!B2642:B12641,"";"",0,1)"),"C#")</f>
        <v>C#</v>
      </c>
      <c r="C2642" s="4" t="str">
        <f>IFERROR(__xludf.DUMMYFUNCTION("""COMPUTED_VALUE"""),"HTML/CSS")</f>
        <v>HTML/CSS</v>
      </c>
      <c r="D2642" s="4" t="str">
        <f>IFERROR(__xludf.DUMMYFUNCTION("""COMPUTED_VALUE"""),"JavaScript")</f>
        <v>JavaScript</v>
      </c>
      <c r="E2642" s="4" t="str">
        <f>IFERROR(__xludf.DUMMYFUNCTION("""COMPUTED_VALUE"""),"PHP")</f>
        <v>PHP</v>
      </c>
      <c r="F2642" s="4" t="str">
        <f>IFERROR(__xludf.DUMMYFUNCTION("""COMPUTED_VALUE"""),"Ruby")</f>
        <v>Ruby</v>
      </c>
      <c r="G2642" s="4" t="str">
        <f>IFERROR(__xludf.DUMMYFUNCTION("""COMPUTED_VALUE"""),"SQL")</f>
        <v>SQL</v>
      </c>
    </row>
    <row r="2643">
      <c r="A2643" s="3">
        <v>2642.0</v>
      </c>
      <c r="B2643" s="4" t="str">
        <f>IFERROR(__xludf.DUMMYFUNCTION("SPLIT(IMPORTRANGE!B2643:B12642,"";"",0,1)"),"Bash/Shell/PowerShell")</f>
        <v>Bash/Shell/PowerShell</v>
      </c>
      <c r="C2643" s="4" t="str">
        <f>IFERROR(__xludf.DUMMYFUNCTION("""COMPUTED_VALUE"""),"C#")</f>
        <v>C#</v>
      </c>
      <c r="D2643" s="4" t="str">
        <f>IFERROR(__xludf.DUMMYFUNCTION("""COMPUTED_VALUE"""),"HTML/CSS")</f>
        <v>HTML/CSS</v>
      </c>
      <c r="E2643" s="4" t="str">
        <f>IFERROR(__xludf.DUMMYFUNCTION("""COMPUTED_VALUE"""),"Java")</f>
        <v>Java</v>
      </c>
      <c r="F2643" s="4" t="str">
        <f>IFERROR(__xludf.DUMMYFUNCTION("""COMPUTED_VALUE"""),"Python")</f>
        <v>Python</v>
      </c>
      <c r="G2643" s="4" t="str">
        <f>IFERROR(__xludf.DUMMYFUNCTION("""COMPUTED_VALUE"""),"SQL")</f>
        <v>SQL</v>
      </c>
    </row>
    <row r="2644">
      <c r="A2644" s="3">
        <v>2643.0</v>
      </c>
      <c r="B2644" s="4" t="str">
        <f>IFERROR(__xludf.DUMMYFUNCTION("SPLIT(IMPORTRANGE!B2644:B12643,"";"",0,1)"),"C#")</f>
        <v>C#</v>
      </c>
      <c r="C2644" s="4" t="str">
        <f>IFERROR(__xludf.DUMMYFUNCTION("""COMPUTED_VALUE"""),"PHP")</f>
        <v>PHP</v>
      </c>
      <c r="D2644" s="4" t="str">
        <f>IFERROR(__xludf.DUMMYFUNCTION("""COMPUTED_VALUE"""),"SQL")</f>
        <v>SQL</v>
      </c>
    </row>
    <row r="2645">
      <c r="A2645" s="3">
        <v>2644.0</v>
      </c>
      <c r="B2645" s="4" t="str">
        <f>IFERROR(__xludf.DUMMYFUNCTION("SPLIT(IMPORTRANGE!B2645:B12644,"";"",0,1)"),"Assembly")</f>
        <v>Assembly</v>
      </c>
      <c r="C2645" s="4" t="str">
        <f>IFERROR(__xludf.DUMMYFUNCTION("""COMPUTED_VALUE"""),"C")</f>
        <v>C</v>
      </c>
      <c r="D2645" s="4" t="str">
        <f>IFERROR(__xludf.DUMMYFUNCTION("""COMPUTED_VALUE"""),"C++")</f>
        <v>C++</v>
      </c>
      <c r="E2645" s="4" t="str">
        <f>IFERROR(__xludf.DUMMYFUNCTION("""COMPUTED_VALUE"""),"C#")</f>
        <v>C#</v>
      </c>
      <c r="F2645" s="4" t="str">
        <f>IFERROR(__xludf.DUMMYFUNCTION("""COMPUTED_VALUE"""),"HTML/CSS")</f>
        <v>HTML/CSS</v>
      </c>
      <c r="G2645" s="4" t="str">
        <f>IFERROR(__xludf.DUMMYFUNCTION("""COMPUTED_VALUE"""),"Java")</f>
        <v>Java</v>
      </c>
      <c r="H2645" s="4" t="str">
        <f>IFERROR(__xludf.DUMMYFUNCTION("""COMPUTED_VALUE"""),"JavaScript")</f>
        <v>JavaScript</v>
      </c>
      <c r="I2645" s="4" t="str">
        <f>IFERROR(__xludf.DUMMYFUNCTION("""COMPUTED_VALUE"""),"PHP")</f>
        <v>PHP</v>
      </c>
      <c r="J2645" s="4" t="str">
        <f>IFERROR(__xludf.DUMMYFUNCTION("""COMPUTED_VALUE"""),"SQL")</f>
        <v>SQL</v>
      </c>
      <c r="K2645" s="4" t="str">
        <f>IFERROR(__xludf.DUMMYFUNCTION("""COMPUTED_VALUE"""),"VBA")</f>
        <v>VBA</v>
      </c>
    </row>
    <row r="2646">
      <c r="A2646" s="3">
        <v>2645.0</v>
      </c>
      <c r="B2646" s="4" t="str">
        <f>IFERROR(__xludf.DUMMYFUNCTION("SPLIT(IMPORTRANGE!B2646:B12645,"";"",0,1)"),"HTML/CSS")</f>
        <v>HTML/CSS</v>
      </c>
      <c r="C2646" s="4" t="str">
        <f>IFERROR(__xludf.DUMMYFUNCTION("""COMPUTED_VALUE"""),"JavaScript")</f>
        <v>JavaScript</v>
      </c>
    </row>
    <row r="2647">
      <c r="A2647" s="3">
        <v>2646.0</v>
      </c>
      <c r="B2647" s="4" t="str">
        <f>IFERROR(__xludf.DUMMYFUNCTION("SPLIT(IMPORTRANGE!B2647:B12646,"";"",0,1)"),"HTML/CSS")</f>
        <v>HTML/CSS</v>
      </c>
      <c r="C2647" s="4" t="str">
        <f>IFERROR(__xludf.DUMMYFUNCTION("""COMPUTED_VALUE"""),"JavaScript")</f>
        <v>JavaScript</v>
      </c>
    </row>
    <row r="2648">
      <c r="A2648" s="3">
        <v>2647.0</v>
      </c>
      <c r="B2648" s="4" t="str">
        <f>IFERROR(__xludf.DUMMYFUNCTION("SPLIT(IMPORTRANGE!B2648:B12647,"";"",0,1)"),"Bash/Shell/PowerShell")</f>
        <v>Bash/Shell/PowerShell</v>
      </c>
      <c r="C2648" s="4" t="str">
        <f>IFERROR(__xludf.DUMMYFUNCTION("""COMPUTED_VALUE"""),"C#")</f>
        <v>C#</v>
      </c>
      <c r="D2648" s="4" t="str">
        <f>IFERROR(__xludf.DUMMYFUNCTION("""COMPUTED_VALUE"""),"HTML/CSS")</f>
        <v>HTML/CSS</v>
      </c>
      <c r="E2648" s="4" t="str">
        <f>IFERROR(__xludf.DUMMYFUNCTION("""COMPUTED_VALUE"""),"JavaScript")</f>
        <v>JavaScript</v>
      </c>
    </row>
    <row r="2649">
      <c r="A2649" s="3">
        <v>2648.0</v>
      </c>
      <c r="B2649" s="4" t="str">
        <f>IFERROR(__xludf.DUMMYFUNCTION("SPLIT(IMPORTRANGE!B2649:B12648,"";"",0,1)"),"C")</f>
        <v>C</v>
      </c>
      <c r="C2649" s="4" t="str">
        <f>IFERROR(__xludf.DUMMYFUNCTION("""COMPUTED_VALUE"""),"C++")</f>
        <v>C++</v>
      </c>
      <c r="D2649" s="4" t="str">
        <f>IFERROR(__xludf.DUMMYFUNCTION("""COMPUTED_VALUE"""),"HTML/CSS")</f>
        <v>HTML/CSS</v>
      </c>
      <c r="E2649" s="4" t="str">
        <f>IFERROR(__xludf.DUMMYFUNCTION("""COMPUTED_VALUE"""),"Java")</f>
        <v>Java</v>
      </c>
      <c r="F2649" s="4" t="str">
        <f>IFERROR(__xludf.DUMMYFUNCTION("""COMPUTED_VALUE"""),"JavaScript")</f>
        <v>JavaScript</v>
      </c>
      <c r="G2649" s="4" t="str">
        <f>IFERROR(__xludf.DUMMYFUNCTION("""COMPUTED_VALUE"""),"PHP")</f>
        <v>PHP</v>
      </c>
      <c r="H2649" s="4" t="str">
        <f>IFERROR(__xludf.DUMMYFUNCTION("""COMPUTED_VALUE"""),"SQL")</f>
        <v>SQL</v>
      </c>
    </row>
    <row r="2650">
      <c r="A2650" s="3">
        <v>2649.0</v>
      </c>
      <c r="B2650" s="4" t="str">
        <f>IFERROR(__xludf.DUMMYFUNCTION("SPLIT(IMPORTRANGE!B2650:B12649,"";"",0,1)"),"Bash/Shell/PowerShell")</f>
        <v>Bash/Shell/PowerShell</v>
      </c>
      <c r="C2650" s="4" t="str">
        <f>IFERROR(__xludf.DUMMYFUNCTION("""COMPUTED_VALUE"""),"C")</f>
        <v>C</v>
      </c>
      <c r="D2650" s="4" t="str">
        <f>IFERROR(__xludf.DUMMYFUNCTION("""COMPUTED_VALUE"""),"C++")</f>
        <v>C++</v>
      </c>
      <c r="E2650" s="4" t="str">
        <f>IFERROR(__xludf.DUMMYFUNCTION("""COMPUTED_VALUE"""),"C#")</f>
        <v>C#</v>
      </c>
      <c r="F2650" s="4" t="str">
        <f>IFERROR(__xludf.DUMMYFUNCTION("""COMPUTED_VALUE"""),"Java")</f>
        <v>Java</v>
      </c>
      <c r="G2650" s="4" t="str">
        <f>IFERROR(__xludf.DUMMYFUNCTION("""COMPUTED_VALUE"""),"Objective-C")</f>
        <v>Objective-C</v>
      </c>
      <c r="H2650" s="4" t="str">
        <f>IFERROR(__xludf.DUMMYFUNCTION("""COMPUTED_VALUE"""),"Ruby")</f>
        <v>Ruby</v>
      </c>
      <c r="I2650" s="4" t="str">
        <f>IFERROR(__xludf.DUMMYFUNCTION("""COMPUTED_VALUE"""),"Swift")</f>
        <v>Swift</v>
      </c>
    </row>
    <row r="2651">
      <c r="A2651" s="3">
        <v>2650.0</v>
      </c>
      <c r="B2651" s="4" t="str">
        <f>IFERROR(__xludf.DUMMYFUNCTION("SPLIT(IMPORTRANGE!B2651:B12650,"";"",0,1)"),"Bash/Shell/PowerShell")</f>
        <v>Bash/Shell/PowerShell</v>
      </c>
      <c r="C2651" s="4" t="str">
        <f>IFERROR(__xludf.DUMMYFUNCTION("""COMPUTED_VALUE"""),"HTML/CSS")</f>
        <v>HTML/CSS</v>
      </c>
      <c r="D2651" s="4" t="str">
        <f>IFERROR(__xludf.DUMMYFUNCTION("""COMPUTED_VALUE"""),"JavaScript")</f>
        <v>JavaScript</v>
      </c>
      <c r="E2651" s="4" t="str">
        <f>IFERROR(__xludf.DUMMYFUNCTION("""COMPUTED_VALUE"""),"PHP")</f>
        <v>PHP</v>
      </c>
      <c r="F2651" s="4" t="str">
        <f>IFERROR(__xludf.DUMMYFUNCTION("""COMPUTED_VALUE"""),"Python")</f>
        <v>Python</v>
      </c>
      <c r="G2651" s="4" t="str">
        <f>IFERROR(__xludf.DUMMYFUNCTION("""COMPUTED_VALUE"""),"Rust")</f>
        <v>Rust</v>
      </c>
      <c r="H2651" s="4" t="str">
        <f>IFERROR(__xludf.DUMMYFUNCTION("""COMPUTED_VALUE"""),"SQL")</f>
        <v>SQL</v>
      </c>
      <c r="I2651" s="4" t="str">
        <f>IFERROR(__xludf.DUMMYFUNCTION("""COMPUTED_VALUE"""),"TypeScript")</f>
        <v>TypeScript</v>
      </c>
    </row>
    <row r="2652">
      <c r="A2652" s="3">
        <v>2651.0</v>
      </c>
      <c r="B2652" s="4" t="str">
        <f>IFERROR(__xludf.DUMMYFUNCTION("SPLIT(IMPORTRANGE!B2652:B12651,"";"",0,1)"),"C#")</f>
        <v>C#</v>
      </c>
      <c r="C2652" s="4" t="str">
        <f>IFERROR(__xludf.DUMMYFUNCTION("""COMPUTED_VALUE"""),"Java")</f>
        <v>Java</v>
      </c>
      <c r="D2652" s="4" t="str">
        <f>IFERROR(__xludf.DUMMYFUNCTION("""COMPUTED_VALUE"""),"JavaScript")</f>
        <v>JavaScript</v>
      </c>
      <c r="E2652" s="4" t="str">
        <f>IFERROR(__xludf.DUMMYFUNCTION("""COMPUTED_VALUE"""),"TypeScript")</f>
        <v>TypeScript</v>
      </c>
    </row>
    <row r="2653">
      <c r="A2653" s="3">
        <v>2652.0</v>
      </c>
      <c r="B2653" s="4" t="str">
        <f>IFERROR(__xludf.DUMMYFUNCTION("SPLIT(IMPORTRANGE!B2653:B12652,"";"",0,1)"),"Java")</f>
        <v>Java</v>
      </c>
      <c r="C2653" s="4" t="str">
        <f>IFERROR(__xludf.DUMMYFUNCTION("""COMPUTED_VALUE"""),"JavaScript")</f>
        <v>JavaScript</v>
      </c>
    </row>
    <row r="2654">
      <c r="A2654" s="3">
        <v>2653.0</v>
      </c>
      <c r="B2654" s="4" t="str">
        <f>IFERROR(__xludf.DUMMYFUNCTION("SPLIT(IMPORTRANGE!B2654:B12653,"";"",0,1)"),"Bash/Shell/PowerShell")</f>
        <v>Bash/Shell/PowerShell</v>
      </c>
      <c r="C2654" s="4" t="str">
        <f>IFERROR(__xludf.DUMMYFUNCTION("""COMPUTED_VALUE"""),"C#")</f>
        <v>C#</v>
      </c>
      <c r="D2654" s="4" t="str">
        <f>IFERROR(__xludf.DUMMYFUNCTION("""COMPUTED_VALUE"""),"JavaScript")</f>
        <v>JavaScript</v>
      </c>
      <c r="E2654" s="4" t="str">
        <f>IFERROR(__xludf.DUMMYFUNCTION("""COMPUTED_VALUE"""),"SQL")</f>
        <v>SQL</v>
      </c>
      <c r="F2654" s="4" t="str">
        <f>IFERROR(__xludf.DUMMYFUNCTION("""COMPUTED_VALUE"""),"TypeScript")</f>
        <v>TypeScript</v>
      </c>
    </row>
    <row r="2655">
      <c r="A2655" s="3">
        <v>2654.0</v>
      </c>
      <c r="B2655" s="4" t="str">
        <f>IFERROR(__xludf.DUMMYFUNCTION("SPLIT(IMPORTRANGE!B2655:B12654,"";"",0,1)"),"Bash/Shell/PowerShell")</f>
        <v>Bash/Shell/PowerShell</v>
      </c>
      <c r="C2655" s="4" t="str">
        <f>IFERROR(__xludf.DUMMYFUNCTION("""COMPUTED_VALUE"""),"C#")</f>
        <v>C#</v>
      </c>
      <c r="D2655" s="4" t="str">
        <f>IFERROR(__xludf.DUMMYFUNCTION("""COMPUTED_VALUE"""),"SQL")</f>
        <v>SQL</v>
      </c>
    </row>
    <row r="2656">
      <c r="A2656" s="3">
        <v>2655.0</v>
      </c>
      <c r="B2656" s="4" t="str">
        <f>IFERROR(__xludf.DUMMYFUNCTION("SPLIT(IMPORTRANGE!B2656:B12655,"";"",0,1)"),"Bash/Shell/PowerShell")</f>
        <v>Bash/Shell/PowerShell</v>
      </c>
      <c r="C2656" s="4" t="str">
        <f>IFERROR(__xludf.DUMMYFUNCTION("""COMPUTED_VALUE"""),"HTML/CSS")</f>
        <v>HTML/CSS</v>
      </c>
      <c r="D2656" s="4" t="str">
        <f>IFERROR(__xludf.DUMMYFUNCTION("""COMPUTED_VALUE"""),"JavaScript")</f>
        <v>JavaScript</v>
      </c>
    </row>
    <row r="2657">
      <c r="A2657" s="3">
        <v>2656.0</v>
      </c>
      <c r="B2657" s="4" t="str">
        <f>IFERROR(__xludf.DUMMYFUNCTION("SPLIT(IMPORTRANGE!B2657:B12656,"";"",0,1)"),"Python")</f>
        <v>Python</v>
      </c>
      <c r="C2657" s="4" t="str">
        <f>IFERROR(__xludf.DUMMYFUNCTION("""COMPUTED_VALUE"""),"Rust")</f>
        <v>Rust</v>
      </c>
    </row>
    <row r="2658">
      <c r="A2658" s="3">
        <v>2657.0</v>
      </c>
      <c r="B2658" s="4" t="str">
        <f>IFERROR(__xludf.DUMMYFUNCTION("SPLIT(IMPORTRANGE!B2658:B12657,"";"",0,1)"),"Bash/Shell/PowerShell")</f>
        <v>Bash/Shell/PowerShell</v>
      </c>
      <c r="C2658" s="4" t="str">
        <f>IFERROR(__xludf.DUMMYFUNCTION("""COMPUTED_VALUE"""),"Java")</f>
        <v>Java</v>
      </c>
      <c r="D2658" s="4" t="str">
        <f>IFERROR(__xludf.DUMMYFUNCTION("""COMPUTED_VALUE"""),"SQL")</f>
        <v>SQL</v>
      </c>
      <c r="E2658" s="4" t="str">
        <f>IFERROR(__xludf.DUMMYFUNCTION("""COMPUTED_VALUE"""),"TypeScript")</f>
        <v>TypeScript</v>
      </c>
    </row>
    <row r="2659">
      <c r="A2659" s="3">
        <v>2658.0</v>
      </c>
      <c r="B2659" s="4" t="str">
        <f>IFERROR(__xludf.DUMMYFUNCTION("SPLIT(IMPORTRANGE!B2659:B12658,"";"",0,1)"),"Bash/Shell/PowerShell")</f>
        <v>Bash/Shell/PowerShell</v>
      </c>
      <c r="C2659" s="4" t="str">
        <f>IFERROR(__xludf.DUMMYFUNCTION("""COMPUTED_VALUE"""),"Python")</f>
        <v>Python</v>
      </c>
      <c r="D2659" s="4" t="str">
        <f>IFERROR(__xludf.DUMMYFUNCTION("""COMPUTED_VALUE"""),"SQL")</f>
        <v>SQL</v>
      </c>
      <c r="E2659" s="4" t="str">
        <f>IFERROR(__xludf.DUMMYFUNCTION("""COMPUTED_VALUE"""),"Other(s):")</f>
        <v>Other(s):</v>
      </c>
    </row>
    <row r="2660">
      <c r="A2660" s="3">
        <v>2659.0</v>
      </c>
      <c r="B2660" s="4" t="str">
        <f>IFERROR(__xludf.DUMMYFUNCTION("SPLIT(IMPORTRANGE!B2660:B12659,"";"",0,1)"),"Java")</f>
        <v>Java</v>
      </c>
    </row>
    <row r="2661">
      <c r="A2661" s="3">
        <v>2660.0</v>
      </c>
      <c r="B2661" s="4" t="str">
        <f>IFERROR(__xludf.DUMMYFUNCTION("SPLIT(IMPORTRANGE!B2661:B12660,"";"",0,1)"),"Bash/Shell/PowerShell")</f>
        <v>Bash/Shell/PowerShell</v>
      </c>
      <c r="C2661" s="4" t="str">
        <f>IFERROR(__xludf.DUMMYFUNCTION("""COMPUTED_VALUE"""),"HTML/CSS")</f>
        <v>HTML/CSS</v>
      </c>
      <c r="D2661" s="4" t="str">
        <f>IFERROR(__xludf.DUMMYFUNCTION("""COMPUTED_VALUE"""),"Java")</f>
        <v>Java</v>
      </c>
      <c r="E2661" s="4" t="str">
        <f>IFERROR(__xludf.DUMMYFUNCTION("""COMPUTED_VALUE"""),"JavaScript")</f>
        <v>JavaScript</v>
      </c>
      <c r="F2661" s="4" t="str">
        <f>IFERROR(__xludf.DUMMYFUNCTION("""COMPUTED_VALUE"""),"Python")</f>
        <v>Python</v>
      </c>
    </row>
    <row r="2662">
      <c r="A2662" s="3">
        <v>2661.0</v>
      </c>
      <c r="B2662" s="4" t="str">
        <f>IFERROR(__xludf.DUMMYFUNCTION("SPLIT(IMPORTRANGE!B2662:B12661,"";"",0,1)"),"C#")</f>
        <v>C#</v>
      </c>
      <c r="C2662" s="4" t="str">
        <f>IFERROR(__xludf.DUMMYFUNCTION("""COMPUTED_VALUE"""),"HTML/CSS")</f>
        <v>HTML/CSS</v>
      </c>
      <c r="D2662" s="4" t="str">
        <f>IFERROR(__xludf.DUMMYFUNCTION("""COMPUTED_VALUE"""),"Java")</f>
        <v>Java</v>
      </c>
      <c r="E2662" s="4" t="str">
        <f>IFERROR(__xludf.DUMMYFUNCTION("""COMPUTED_VALUE"""),"JavaScript")</f>
        <v>JavaScript</v>
      </c>
      <c r="F2662" s="4" t="str">
        <f>IFERROR(__xludf.DUMMYFUNCTION("""COMPUTED_VALUE"""),"PHP")</f>
        <v>PHP</v>
      </c>
      <c r="G2662" s="4" t="str">
        <f>IFERROR(__xludf.DUMMYFUNCTION("""COMPUTED_VALUE"""),"SQL")</f>
        <v>SQL</v>
      </c>
      <c r="H2662" s="4" t="str">
        <f>IFERROR(__xludf.DUMMYFUNCTION("""COMPUTED_VALUE"""),"TypeScript")</f>
        <v>TypeScript</v>
      </c>
    </row>
    <row r="2663">
      <c r="A2663" s="3">
        <v>2662.0</v>
      </c>
      <c r="B2663" s="4" t="str">
        <f>IFERROR(__xludf.DUMMYFUNCTION("SPLIT(IMPORTRANGE!B2663:B12662,"";"",0,1)"),"C#")</f>
        <v>C#</v>
      </c>
      <c r="C2663" s="4" t="str">
        <f>IFERROR(__xludf.DUMMYFUNCTION("""COMPUTED_VALUE"""),"HTML/CSS")</f>
        <v>HTML/CSS</v>
      </c>
      <c r="D2663" s="4" t="str">
        <f>IFERROR(__xludf.DUMMYFUNCTION("""COMPUTED_VALUE"""),"JavaScript")</f>
        <v>JavaScript</v>
      </c>
      <c r="E2663" s="4" t="str">
        <f>IFERROR(__xludf.DUMMYFUNCTION("""COMPUTED_VALUE"""),"TypeScript")</f>
        <v>TypeScript</v>
      </c>
    </row>
    <row r="2664">
      <c r="A2664" s="3">
        <v>2663.0</v>
      </c>
      <c r="B2664" s="4" t="str">
        <f>IFERROR(__xludf.DUMMYFUNCTION("SPLIT(IMPORTRANGE!B2664:B12663,"";"",0,1)"),"C")</f>
        <v>C</v>
      </c>
      <c r="C2664" s="4" t="str">
        <f>IFERROR(__xludf.DUMMYFUNCTION("""COMPUTED_VALUE"""),"C++")</f>
        <v>C++</v>
      </c>
      <c r="D2664" s="4" t="str">
        <f>IFERROR(__xludf.DUMMYFUNCTION("""COMPUTED_VALUE"""),"HTML/CSS")</f>
        <v>HTML/CSS</v>
      </c>
      <c r="E2664" s="4" t="str">
        <f>IFERROR(__xludf.DUMMYFUNCTION("""COMPUTED_VALUE"""),"Java")</f>
        <v>Java</v>
      </c>
      <c r="F2664" s="4" t="str">
        <f>IFERROR(__xludf.DUMMYFUNCTION("""COMPUTED_VALUE"""),"JavaScript")</f>
        <v>JavaScript</v>
      </c>
      <c r="G2664" s="4" t="str">
        <f>IFERROR(__xludf.DUMMYFUNCTION("""COMPUTED_VALUE"""),"Objective-C")</f>
        <v>Objective-C</v>
      </c>
      <c r="H2664" s="4" t="str">
        <f>IFERROR(__xludf.DUMMYFUNCTION("""COMPUTED_VALUE"""),"Swift")</f>
        <v>Swift</v>
      </c>
    </row>
    <row r="2665">
      <c r="A2665" s="3">
        <v>2664.0</v>
      </c>
      <c r="B2665" s="4" t="str">
        <f>IFERROR(__xludf.DUMMYFUNCTION("SPLIT(IMPORTRANGE!B2665:B12664,"";"",0,1)"),"Bash/Shell/PowerShell")</f>
        <v>Bash/Shell/PowerShell</v>
      </c>
      <c r="C2665" s="4" t="str">
        <f>IFERROR(__xludf.DUMMYFUNCTION("""COMPUTED_VALUE"""),"C")</f>
        <v>C</v>
      </c>
      <c r="D2665" s="4" t="str">
        <f>IFERROR(__xludf.DUMMYFUNCTION("""COMPUTED_VALUE"""),"C++")</f>
        <v>C++</v>
      </c>
      <c r="E2665" s="4" t="str">
        <f>IFERROR(__xludf.DUMMYFUNCTION("""COMPUTED_VALUE"""),"HTML/CSS")</f>
        <v>HTML/CSS</v>
      </c>
      <c r="F2665" s="4" t="str">
        <f>IFERROR(__xludf.DUMMYFUNCTION("""COMPUTED_VALUE"""),"Java")</f>
        <v>Java</v>
      </c>
      <c r="G2665" s="4" t="str">
        <f>IFERROR(__xludf.DUMMYFUNCTION("""COMPUTED_VALUE"""),"Python")</f>
        <v>Python</v>
      </c>
    </row>
    <row r="2666">
      <c r="A2666" s="3">
        <v>2665.0</v>
      </c>
      <c r="B2666" s="4" t="str">
        <f>IFERROR(__xludf.DUMMYFUNCTION("SPLIT(IMPORTRANGE!B2666:B12665,"";"",0,1)"),"HTML/CSS")</f>
        <v>HTML/CSS</v>
      </c>
      <c r="C2666" s="4" t="str">
        <f>IFERROR(__xludf.DUMMYFUNCTION("""COMPUTED_VALUE"""),"JavaScript")</f>
        <v>JavaScript</v>
      </c>
    </row>
    <row r="2667">
      <c r="A2667" s="3">
        <v>2666.0</v>
      </c>
      <c r="B2667" s="4" t="str">
        <f>IFERROR(__xludf.DUMMYFUNCTION("SPLIT(IMPORTRANGE!B2667:B12666,"";"",0,1)"),"HTML/CSS")</f>
        <v>HTML/CSS</v>
      </c>
      <c r="C2667" s="4" t="str">
        <f>IFERROR(__xludf.DUMMYFUNCTION("""COMPUTED_VALUE"""),"JavaScript")</f>
        <v>JavaScript</v>
      </c>
      <c r="D2667" s="4" t="str">
        <f>IFERROR(__xludf.DUMMYFUNCTION("""COMPUTED_VALUE"""),"PHP")</f>
        <v>PHP</v>
      </c>
      <c r="E2667" s="4" t="str">
        <f>IFERROR(__xludf.DUMMYFUNCTION("""COMPUTED_VALUE"""),"SQL")</f>
        <v>SQL</v>
      </c>
    </row>
    <row r="2668">
      <c r="A2668" s="3">
        <v>2667.0</v>
      </c>
      <c r="B2668" s="4" t="str">
        <f>IFERROR(__xludf.DUMMYFUNCTION("SPLIT(IMPORTRANGE!B2668:B12667,"";"",0,1)"),"Assembly")</f>
        <v>Assembly</v>
      </c>
      <c r="C2668" s="4" t="str">
        <f>IFERROR(__xludf.DUMMYFUNCTION("""COMPUTED_VALUE"""),"Bash/Shell/PowerShell")</f>
        <v>Bash/Shell/PowerShell</v>
      </c>
      <c r="D2668" s="4" t="str">
        <f>IFERROR(__xludf.DUMMYFUNCTION("""COMPUTED_VALUE"""),"C")</f>
        <v>C</v>
      </c>
      <c r="E2668" s="4" t="str">
        <f>IFERROR(__xludf.DUMMYFUNCTION("""COMPUTED_VALUE"""),"C++")</f>
        <v>C++</v>
      </c>
      <c r="F2668" s="4" t="str">
        <f>IFERROR(__xludf.DUMMYFUNCTION("""COMPUTED_VALUE"""),"C#")</f>
        <v>C#</v>
      </c>
      <c r="G2668" s="4" t="str">
        <f>IFERROR(__xludf.DUMMYFUNCTION("""COMPUTED_VALUE"""),"HTML/CSS")</f>
        <v>HTML/CSS</v>
      </c>
      <c r="H2668" s="4" t="str">
        <f>IFERROR(__xludf.DUMMYFUNCTION("""COMPUTED_VALUE"""),"Java")</f>
        <v>Java</v>
      </c>
      <c r="I2668" s="4" t="str">
        <f>IFERROR(__xludf.DUMMYFUNCTION("""COMPUTED_VALUE"""),"JavaScript")</f>
        <v>JavaScript</v>
      </c>
      <c r="J2668" s="4" t="str">
        <f>IFERROR(__xludf.DUMMYFUNCTION("""COMPUTED_VALUE"""),"Kotlin")</f>
        <v>Kotlin</v>
      </c>
      <c r="K2668" s="4" t="str">
        <f>IFERROR(__xludf.DUMMYFUNCTION("""COMPUTED_VALUE"""),"Python")</f>
        <v>Python</v>
      </c>
      <c r="L2668" s="4" t="str">
        <f>IFERROR(__xludf.DUMMYFUNCTION("""COMPUTED_VALUE"""),"SQL")</f>
        <v>SQL</v>
      </c>
    </row>
    <row r="2669">
      <c r="A2669" s="3">
        <v>2668.0</v>
      </c>
      <c r="B2669" s="4" t="str">
        <f>IFERROR(__xludf.DUMMYFUNCTION("SPLIT(IMPORTRANGE!B2669:B12668,"";"",0,1)"),"Assembly")</f>
        <v>Assembly</v>
      </c>
      <c r="C2669" s="4" t="str">
        <f>IFERROR(__xludf.DUMMYFUNCTION("""COMPUTED_VALUE"""),"Bash/Shell/PowerShell")</f>
        <v>Bash/Shell/PowerShell</v>
      </c>
      <c r="D2669" s="4" t="str">
        <f>IFERROR(__xludf.DUMMYFUNCTION("""COMPUTED_VALUE"""),"C")</f>
        <v>C</v>
      </c>
      <c r="E2669" s="4" t="str">
        <f>IFERROR(__xludf.DUMMYFUNCTION("""COMPUTED_VALUE"""),"HTML/CSS")</f>
        <v>HTML/CSS</v>
      </c>
      <c r="F2669" s="4" t="str">
        <f>IFERROR(__xludf.DUMMYFUNCTION("""COMPUTED_VALUE"""),"JavaScript")</f>
        <v>JavaScript</v>
      </c>
      <c r="G2669" s="4" t="str">
        <f>IFERROR(__xludf.DUMMYFUNCTION("""COMPUTED_VALUE"""),"PHP")</f>
        <v>PHP</v>
      </c>
      <c r="H2669" s="4" t="str">
        <f>IFERROR(__xludf.DUMMYFUNCTION("""COMPUTED_VALUE"""),"Python")</f>
        <v>Python</v>
      </c>
      <c r="I2669" s="4" t="str">
        <f>IFERROR(__xludf.DUMMYFUNCTION("""COMPUTED_VALUE"""),"SQL")</f>
        <v>SQL</v>
      </c>
      <c r="J2669" s="4" t="str">
        <f>IFERROR(__xludf.DUMMYFUNCTION("""COMPUTED_VALUE"""),"Other(s):")</f>
        <v>Other(s):</v>
      </c>
    </row>
    <row r="2670">
      <c r="A2670" s="3">
        <v>2669.0</v>
      </c>
      <c r="B2670" s="4" t="str">
        <f>IFERROR(__xludf.DUMMYFUNCTION("SPLIT(IMPORTRANGE!B2670:B12669,"";"",0,1)"),"Bash/Shell/PowerShell")</f>
        <v>Bash/Shell/PowerShell</v>
      </c>
      <c r="C2670" s="4" t="str">
        <f>IFERROR(__xludf.DUMMYFUNCTION("""COMPUTED_VALUE"""),"Go")</f>
        <v>Go</v>
      </c>
      <c r="D2670" s="4" t="str">
        <f>IFERROR(__xludf.DUMMYFUNCTION("""COMPUTED_VALUE"""),"HTML/CSS")</f>
        <v>HTML/CSS</v>
      </c>
      <c r="E2670" s="4" t="str">
        <f>IFERROR(__xludf.DUMMYFUNCTION("""COMPUTED_VALUE"""),"Java")</f>
        <v>Java</v>
      </c>
      <c r="F2670" s="4" t="str">
        <f>IFERROR(__xludf.DUMMYFUNCTION("""COMPUTED_VALUE"""),"JavaScript")</f>
        <v>JavaScript</v>
      </c>
      <c r="G2670" s="4" t="str">
        <f>IFERROR(__xludf.DUMMYFUNCTION("""COMPUTED_VALUE"""),"Python")</f>
        <v>Python</v>
      </c>
      <c r="H2670" s="4" t="str">
        <f>IFERROR(__xludf.DUMMYFUNCTION("""COMPUTED_VALUE"""),"SQL")</f>
        <v>SQL</v>
      </c>
      <c r="I2670" s="4" t="str">
        <f>IFERROR(__xludf.DUMMYFUNCTION("""COMPUTED_VALUE"""),"VBA")</f>
        <v>VBA</v>
      </c>
    </row>
    <row r="2671">
      <c r="A2671" s="3">
        <v>2670.0</v>
      </c>
      <c r="B2671" s="4" t="str">
        <f>IFERROR(__xludf.DUMMYFUNCTION("SPLIT(IMPORTRANGE!B2671:B12670,"";"",0,1)"),"Bash/Shell/PowerShell")</f>
        <v>Bash/Shell/PowerShell</v>
      </c>
      <c r="C2671" s="4" t="str">
        <f>IFERROR(__xludf.DUMMYFUNCTION("""COMPUTED_VALUE"""),"C")</f>
        <v>C</v>
      </c>
      <c r="D2671" s="4" t="str">
        <f>IFERROR(__xludf.DUMMYFUNCTION("""COMPUTED_VALUE"""),"HTML/CSS")</f>
        <v>HTML/CSS</v>
      </c>
      <c r="E2671" s="4" t="str">
        <f>IFERROR(__xludf.DUMMYFUNCTION("""COMPUTED_VALUE"""),"JavaScript")</f>
        <v>JavaScript</v>
      </c>
      <c r="F2671" s="4" t="str">
        <f>IFERROR(__xludf.DUMMYFUNCTION("""COMPUTED_VALUE"""),"Ruby")</f>
        <v>Ruby</v>
      </c>
      <c r="G2671" s="4" t="str">
        <f>IFERROR(__xludf.DUMMYFUNCTION("""COMPUTED_VALUE"""),"TypeScript")</f>
        <v>TypeScript</v>
      </c>
    </row>
    <row r="2672">
      <c r="A2672" s="3">
        <v>2671.0</v>
      </c>
      <c r="B2672" s="4" t="str">
        <f>IFERROR(__xludf.DUMMYFUNCTION("SPLIT(IMPORTRANGE!B2672:B12671,"";"",0,1)"),"Assembly")</f>
        <v>Assembly</v>
      </c>
      <c r="C2672" s="4" t="str">
        <f>IFERROR(__xludf.DUMMYFUNCTION("""COMPUTED_VALUE"""),"Bash/Shell/PowerShell")</f>
        <v>Bash/Shell/PowerShell</v>
      </c>
      <c r="D2672" s="4" t="str">
        <f>IFERROR(__xludf.DUMMYFUNCTION("""COMPUTED_VALUE"""),"C")</f>
        <v>C</v>
      </c>
      <c r="E2672" s="4" t="str">
        <f>IFERROR(__xludf.DUMMYFUNCTION("""COMPUTED_VALUE"""),"HTML/CSS")</f>
        <v>HTML/CSS</v>
      </c>
      <c r="F2672" s="4" t="str">
        <f>IFERROR(__xludf.DUMMYFUNCTION("""COMPUTED_VALUE"""),"Java")</f>
        <v>Java</v>
      </c>
      <c r="G2672" s="4" t="str">
        <f>IFERROR(__xludf.DUMMYFUNCTION("""COMPUTED_VALUE"""),"JavaScript")</f>
        <v>JavaScript</v>
      </c>
      <c r="H2672" s="4" t="str">
        <f>IFERROR(__xludf.DUMMYFUNCTION("""COMPUTED_VALUE"""),"PHP")</f>
        <v>PHP</v>
      </c>
      <c r="I2672" s="4" t="str">
        <f>IFERROR(__xludf.DUMMYFUNCTION("""COMPUTED_VALUE"""),"SQL")</f>
        <v>SQL</v>
      </c>
    </row>
    <row r="2673">
      <c r="A2673" s="3">
        <v>2672.0</v>
      </c>
      <c r="B2673" s="4" t="str">
        <f>IFERROR(__xludf.DUMMYFUNCTION("SPLIT(IMPORTRANGE!B2673:B12672,"";"",0,1)"),"Erlang")</f>
        <v>Erlang</v>
      </c>
      <c r="C2673" s="4" t="str">
        <f>IFERROR(__xludf.DUMMYFUNCTION("""COMPUTED_VALUE"""),"Go")</f>
        <v>Go</v>
      </c>
      <c r="D2673" s="4" t="str">
        <f>IFERROR(__xludf.DUMMYFUNCTION("""COMPUTED_VALUE"""),"HTML/CSS")</f>
        <v>HTML/CSS</v>
      </c>
      <c r="E2673" s="4" t="str">
        <f>IFERROR(__xludf.DUMMYFUNCTION("""COMPUTED_VALUE"""),"Java")</f>
        <v>Java</v>
      </c>
      <c r="F2673" s="4" t="str">
        <f>IFERROR(__xludf.DUMMYFUNCTION("""COMPUTED_VALUE"""),"JavaScript")</f>
        <v>JavaScript</v>
      </c>
      <c r="G2673" s="4" t="str">
        <f>IFERROR(__xludf.DUMMYFUNCTION("""COMPUTED_VALUE"""),"Python")</f>
        <v>Python</v>
      </c>
      <c r="H2673" s="4" t="str">
        <f>IFERROR(__xludf.DUMMYFUNCTION("""COMPUTED_VALUE"""),"SQL")</f>
        <v>SQL</v>
      </c>
      <c r="I2673" s="4" t="str">
        <f>IFERROR(__xludf.DUMMYFUNCTION("""COMPUTED_VALUE"""),"TypeScript")</f>
        <v>TypeScript</v>
      </c>
    </row>
    <row r="2674">
      <c r="A2674" s="3">
        <v>2673.0</v>
      </c>
      <c r="B2674" s="4" t="str">
        <f>IFERROR(__xludf.DUMMYFUNCTION("SPLIT(IMPORTRANGE!B2674:B12673,"";"",0,1)"),"HTML/CSS")</f>
        <v>HTML/CSS</v>
      </c>
      <c r="C2674" s="4" t="str">
        <f>IFERROR(__xludf.DUMMYFUNCTION("""COMPUTED_VALUE"""),"JavaScript")</f>
        <v>JavaScript</v>
      </c>
      <c r="D2674" s="4" t="str">
        <f>IFERROR(__xludf.DUMMYFUNCTION("""COMPUTED_VALUE"""),"PHP")</f>
        <v>PHP</v>
      </c>
      <c r="E2674" s="4" t="str">
        <f>IFERROR(__xludf.DUMMYFUNCTION("""COMPUTED_VALUE"""),"Ruby")</f>
        <v>Ruby</v>
      </c>
      <c r="F2674" s="4" t="str">
        <f>IFERROR(__xludf.DUMMYFUNCTION("""COMPUTED_VALUE"""),"SQL")</f>
        <v>SQL</v>
      </c>
    </row>
    <row r="2675">
      <c r="A2675" s="3">
        <v>2674.0</v>
      </c>
      <c r="B2675" s="4" t="str">
        <f>IFERROR(__xludf.DUMMYFUNCTION("SPLIT(IMPORTRANGE!B2675:B12674,"";"",0,1)"),"Bash/Shell/PowerShell")</f>
        <v>Bash/Shell/PowerShell</v>
      </c>
      <c r="C2675" s="4" t="str">
        <f>IFERROR(__xludf.DUMMYFUNCTION("""COMPUTED_VALUE"""),"C")</f>
        <v>C</v>
      </c>
      <c r="D2675" s="4" t="str">
        <f>IFERROR(__xludf.DUMMYFUNCTION("""COMPUTED_VALUE"""),"C++")</f>
        <v>C++</v>
      </c>
      <c r="E2675" s="4" t="str">
        <f>IFERROR(__xludf.DUMMYFUNCTION("""COMPUTED_VALUE"""),"HTML/CSS")</f>
        <v>HTML/CSS</v>
      </c>
      <c r="F2675" s="4" t="str">
        <f>IFERROR(__xludf.DUMMYFUNCTION("""COMPUTED_VALUE"""),"Python")</f>
        <v>Python</v>
      </c>
      <c r="G2675" s="4" t="str">
        <f>IFERROR(__xludf.DUMMYFUNCTION("""COMPUTED_VALUE"""),"R")</f>
        <v>R</v>
      </c>
      <c r="H2675" s="4" t="str">
        <f>IFERROR(__xludf.DUMMYFUNCTION("""COMPUTED_VALUE"""),"Rust")</f>
        <v>Rust</v>
      </c>
      <c r="I2675" s="4" t="str">
        <f>IFERROR(__xludf.DUMMYFUNCTION("""COMPUTED_VALUE"""),"Other(s):")</f>
        <v>Other(s):</v>
      </c>
    </row>
    <row r="2676">
      <c r="A2676" s="3">
        <v>2675.0</v>
      </c>
      <c r="B2676" s="4" t="str">
        <f>IFERROR(__xludf.DUMMYFUNCTION("SPLIT(IMPORTRANGE!B2676:B12675,"";"",0,1)"),"Go")</f>
        <v>Go</v>
      </c>
      <c r="C2676" s="4" t="str">
        <f>IFERROR(__xludf.DUMMYFUNCTION("""COMPUTED_VALUE"""),"Python")</f>
        <v>Python</v>
      </c>
    </row>
    <row r="2677">
      <c r="A2677" s="3">
        <v>2676.0</v>
      </c>
      <c r="B2677" s="4" t="str">
        <f>IFERROR(__xludf.DUMMYFUNCTION("SPLIT(IMPORTRANGE!B2677:B12676,"";"",0,1)"),"Bash/Shell/PowerShell")</f>
        <v>Bash/Shell/PowerShell</v>
      </c>
      <c r="C2677" s="4" t="str">
        <f>IFERROR(__xludf.DUMMYFUNCTION("""COMPUTED_VALUE"""),"C#")</f>
        <v>C#</v>
      </c>
      <c r="D2677" s="4" t="str">
        <f>IFERROR(__xludf.DUMMYFUNCTION("""COMPUTED_VALUE"""),"SQL")</f>
        <v>SQL</v>
      </c>
    </row>
    <row r="2678">
      <c r="A2678" s="3">
        <v>2677.0</v>
      </c>
      <c r="B2678" s="4" t="str">
        <f>IFERROR(__xludf.DUMMYFUNCTION("SPLIT(IMPORTRANGE!B2678:B12677,"";"",0,1)"),"Python")</f>
        <v>Python</v>
      </c>
    </row>
    <row r="2679">
      <c r="A2679" s="3">
        <v>2678.0</v>
      </c>
      <c r="B2679" s="4" t="str">
        <f>IFERROR(__xludf.DUMMYFUNCTION("SPLIT(IMPORTRANGE!B2679:B12678,"";"",0,1)"),"HTML/CSS")</f>
        <v>HTML/CSS</v>
      </c>
      <c r="C2679" s="4" t="str">
        <f>IFERROR(__xludf.DUMMYFUNCTION("""COMPUTED_VALUE"""),"JavaScript")</f>
        <v>JavaScript</v>
      </c>
      <c r="D2679" s="4" t="str">
        <f>IFERROR(__xludf.DUMMYFUNCTION("""COMPUTED_VALUE"""),"Ruby")</f>
        <v>Ruby</v>
      </c>
      <c r="E2679" s="4" t="str">
        <f>IFERROR(__xludf.DUMMYFUNCTION("""COMPUTED_VALUE"""),"SQL")</f>
        <v>SQL</v>
      </c>
      <c r="F2679" s="4" t="str">
        <f>IFERROR(__xludf.DUMMYFUNCTION("""COMPUTED_VALUE"""),"TypeScript")</f>
        <v>TypeScript</v>
      </c>
    </row>
    <row r="2680">
      <c r="A2680" s="3">
        <v>2679.0</v>
      </c>
      <c r="B2680" s="4" t="str">
        <f>IFERROR(__xludf.DUMMYFUNCTION("SPLIT(IMPORTRANGE!B2680:B12679,"";"",0,1)"),"HTML/CSS")</f>
        <v>HTML/CSS</v>
      </c>
      <c r="C2680" s="4" t="str">
        <f>IFERROR(__xludf.DUMMYFUNCTION("""COMPUTED_VALUE"""),"JavaScript")</f>
        <v>JavaScript</v>
      </c>
      <c r="D2680" s="4" t="str">
        <f>IFERROR(__xludf.DUMMYFUNCTION("""COMPUTED_VALUE"""),"PHP")</f>
        <v>PHP</v>
      </c>
      <c r="E2680" s="4" t="str">
        <f>IFERROR(__xludf.DUMMYFUNCTION("""COMPUTED_VALUE"""),"SQL")</f>
        <v>SQL</v>
      </c>
    </row>
    <row r="2681">
      <c r="A2681" s="3">
        <v>2680.0</v>
      </c>
      <c r="B2681" s="4" t="str">
        <f>IFERROR(__xludf.DUMMYFUNCTION("SPLIT(IMPORTRANGE!B2681:B12680,"";"",0,1)"),"JavaScript")</f>
        <v>JavaScript</v>
      </c>
    </row>
    <row r="2682">
      <c r="A2682" s="3">
        <v>2681.0</v>
      </c>
      <c r="B2682" s="4" t="str">
        <f>IFERROR(__xludf.DUMMYFUNCTION("SPLIT(IMPORTRANGE!B2682:B12681,"";"",0,1)"),"Assembly")</f>
        <v>Assembly</v>
      </c>
      <c r="C2682" s="4" t="str">
        <f>IFERROR(__xludf.DUMMYFUNCTION("""COMPUTED_VALUE"""),"Python")</f>
        <v>Python</v>
      </c>
    </row>
    <row r="2683">
      <c r="A2683" s="3">
        <v>2682.0</v>
      </c>
      <c r="B2683" s="4" t="str">
        <f>IFERROR(__xludf.DUMMYFUNCTION("SPLIT(IMPORTRANGE!B2683:B12682,"";"",0,1)"),"Python")</f>
        <v>Python</v>
      </c>
    </row>
    <row r="2684">
      <c r="A2684" s="3">
        <v>2683.0</v>
      </c>
      <c r="B2684" s="4" t="str">
        <f>IFERROR(__xludf.DUMMYFUNCTION("SPLIT(IMPORTRANGE!B2684:B12683,"";"",0,1)"),"Go")</f>
        <v>Go</v>
      </c>
      <c r="C2684" s="4" t="str">
        <f>IFERROR(__xludf.DUMMYFUNCTION("""COMPUTED_VALUE"""),"JavaScript")</f>
        <v>JavaScript</v>
      </c>
      <c r="D2684" s="4" t="str">
        <f>IFERROR(__xludf.DUMMYFUNCTION("""COMPUTED_VALUE"""),"Objective-C")</f>
        <v>Objective-C</v>
      </c>
      <c r="E2684" s="4" t="str">
        <f>IFERROR(__xludf.DUMMYFUNCTION("""COMPUTED_VALUE"""),"PHP")</f>
        <v>PHP</v>
      </c>
      <c r="F2684" s="4" t="str">
        <f>IFERROR(__xludf.DUMMYFUNCTION("""COMPUTED_VALUE"""),"Ruby")</f>
        <v>Ruby</v>
      </c>
      <c r="G2684" s="4" t="str">
        <f>IFERROR(__xludf.DUMMYFUNCTION("""COMPUTED_VALUE"""),"SQL")</f>
        <v>SQL</v>
      </c>
      <c r="H2684" s="4" t="str">
        <f>IFERROR(__xludf.DUMMYFUNCTION("""COMPUTED_VALUE"""),"Swift")</f>
        <v>Swift</v>
      </c>
    </row>
    <row r="2685">
      <c r="A2685" s="3">
        <v>2684.0</v>
      </c>
      <c r="B2685" s="4" t="str">
        <f>IFERROR(__xludf.DUMMYFUNCTION("SPLIT(IMPORTRANGE!B2685:B12684,"";"",0,1)"),"Bash/Shell/PowerShell")</f>
        <v>Bash/Shell/PowerShell</v>
      </c>
      <c r="C2685" s="4" t="str">
        <f>IFERROR(__xludf.DUMMYFUNCTION("""COMPUTED_VALUE"""),"Java")</f>
        <v>Java</v>
      </c>
      <c r="D2685" s="4" t="str">
        <f>IFERROR(__xludf.DUMMYFUNCTION("""COMPUTED_VALUE"""),"SQL")</f>
        <v>SQL</v>
      </c>
    </row>
    <row r="2686">
      <c r="A2686" s="3">
        <v>2685.0</v>
      </c>
      <c r="B2686" s="4" t="str">
        <f>IFERROR(__xludf.DUMMYFUNCTION("SPLIT(IMPORTRANGE!B2686:B12685,"";"",0,1)"),"Bash/Shell/PowerShell")</f>
        <v>Bash/Shell/PowerShell</v>
      </c>
      <c r="C2686" s="4" t="str">
        <f>IFERROR(__xludf.DUMMYFUNCTION("""COMPUTED_VALUE"""),"C")</f>
        <v>C</v>
      </c>
      <c r="D2686" s="4" t="str">
        <f>IFERROR(__xludf.DUMMYFUNCTION("""COMPUTED_VALUE"""),"C++")</f>
        <v>C++</v>
      </c>
      <c r="E2686" s="4" t="str">
        <f>IFERROR(__xludf.DUMMYFUNCTION("""COMPUTED_VALUE"""),"Go")</f>
        <v>Go</v>
      </c>
    </row>
    <row r="2687">
      <c r="A2687" s="3">
        <v>2686.0</v>
      </c>
      <c r="B2687" s="4" t="str">
        <f>IFERROR(__xludf.DUMMYFUNCTION("SPLIT(IMPORTRANGE!B2687:B12686,"";"",0,1)"),"C#")</f>
        <v>C#</v>
      </c>
      <c r="C2687" s="4" t="str">
        <f>IFERROR(__xludf.DUMMYFUNCTION("""COMPUTED_VALUE"""),"HTML/CSS")</f>
        <v>HTML/CSS</v>
      </c>
      <c r="D2687" s="4" t="str">
        <f>IFERROR(__xludf.DUMMYFUNCTION("""COMPUTED_VALUE"""),"JavaScript")</f>
        <v>JavaScript</v>
      </c>
    </row>
    <row r="2688">
      <c r="A2688" s="3">
        <v>2687.0</v>
      </c>
      <c r="B2688" s="4" t="str">
        <f>IFERROR(__xludf.DUMMYFUNCTION("SPLIT(IMPORTRANGE!B2688:B12687,"";"",0,1)"),"Assembly")</f>
        <v>Assembly</v>
      </c>
      <c r="C2688" s="4" t="str">
        <f>IFERROR(__xludf.DUMMYFUNCTION("""COMPUTED_VALUE"""),"C++")</f>
        <v>C++</v>
      </c>
      <c r="D2688" s="4" t="str">
        <f>IFERROR(__xludf.DUMMYFUNCTION("""COMPUTED_VALUE"""),"HTML/CSS")</f>
        <v>HTML/CSS</v>
      </c>
      <c r="E2688" s="4" t="str">
        <f>IFERROR(__xludf.DUMMYFUNCTION("""COMPUTED_VALUE"""),"Java")</f>
        <v>Java</v>
      </c>
      <c r="F2688" s="4" t="str">
        <f>IFERROR(__xludf.DUMMYFUNCTION("""COMPUTED_VALUE"""),"JavaScript")</f>
        <v>JavaScript</v>
      </c>
      <c r="G2688" s="4" t="str">
        <f>IFERROR(__xludf.DUMMYFUNCTION("""COMPUTED_VALUE"""),"SQL")</f>
        <v>SQL</v>
      </c>
      <c r="H2688" s="4" t="str">
        <f>IFERROR(__xludf.DUMMYFUNCTION("""COMPUTED_VALUE"""),"Swift")</f>
        <v>Swift</v>
      </c>
      <c r="I2688" s="4" t="str">
        <f>IFERROR(__xludf.DUMMYFUNCTION("""COMPUTED_VALUE"""),"TypeScript")</f>
        <v>TypeScript</v>
      </c>
      <c r="J2688" s="4" t="str">
        <f>IFERROR(__xludf.DUMMYFUNCTION("""COMPUTED_VALUE"""),"VBA")</f>
        <v>VBA</v>
      </c>
    </row>
    <row r="2689">
      <c r="A2689" s="3">
        <v>2688.0</v>
      </c>
      <c r="B2689" s="4" t="str">
        <f>IFERROR(__xludf.DUMMYFUNCTION("SPLIT(IMPORTRANGE!B2689:B12688,"";"",0,1)"),"Bash/Shell/PowerShell")</f>
        <v>Bash/Shell/PowerShell</v>
      </c>
      <c r="C2689" s="4" t="str">
        <f>IFERROR(__xludf.DUMMYFUNCTION("""COMPUTED_VALUE"""),"HTML/CSS")</f>
        <v>HTML/CSS</v>
      </c>
      <c r="D2689" s="4" t="str">
        <f>IFERROR(__xludf.DUMMYFUNCTION("""COMPUTED_VALUE"""),"JavaScript")</f>
        <v>JavaScript</v>
      </c>
      <c r="E2689" s="4" t="str">
        <f>IFERROR(__xludf.DUMMYFUNCTION("""COMPUTED_VALUE"""),"Python")</f>
        <v>Python</v>
      </c>
      <c r="F2689" s="4" t="str">
        <f>IFERROR(__xludf.DUMMYFUNCTION("""COMPUTED_VALUE"""),"TypeScript")</f>
        <v>TypeScript</v>
      </c>
    </row>
    <row r="2690">
      <c r="A2690" s="3">
        <v>2689.0</v>
      </c>
      <c r="B2690" s="4" t="str">
        <f>IFERROR(__xludf.DUMMYFUNCTION("SPLIT(IMPORTRANGE!B2690:B12689,"";"",0,1)"),"HTML/CSS")</f>
        <v>HTML/CSS</v>
      </c>
      <c r="C2690" s="4" t="str">
        <f>IFERROR(__xludf.DUMMYFUNCTION("""COMPUTED_VALUE"""),"JavaScript")</f>
        <v>JavaScript</v>
      </c>
      <c r="D2690" s="4" t="str">
        <f>IFERROR(__xludf.DUMMYFUNCTION("""COMPUTED_VALUE"""),"Python")</f>
        <v>Python</v>
      </c>
      <c r="E2690" s="4" t="str">
        <f>IFERROR(__xludf.DUMMYFUNCTION("""COMPUTED_VALUE"""),"Ruby")</f>
        <v>Ruby</v>
      </c>
      <c r="F2690" s="4" t="str">
        <f>IFERROR(__xludf.DUMMYFUNCTION("""COMPUTED_VALUE"""),"SQL")</f>
        <v>SQL</v>
      </c>
      <c r="G2690" s="4" t="str">
        <f>IFERROR(__xludf.DUMMYFUNCTION("""COMPUTED_VALUE"""),"VBA")</f>
        <v>VBA</v>
      </c>
    </row>
    <row r="2691">
      <c r="A2691" s="3">
        <v>2690.0</v>
      </c>
      <c r="B2691" s="4" t="str">
        <f>IFERROR(__xludf.DUMMYFUNCTION("SPLIT(IMPORTRANGE!B2691:B12690,"";"",0,1)"),"HTML/CSS")</f>
        <v>HTML/CSS</v>
      </c>
      <c r="C2691" s="4" t="str">
        <f>IFERROR(__xludf.DUMMYFUNCTION("""COMPUTED_VALUE"""),"JavaScript")</f>
        <v>JavaScript</v>
      </c>
      <c r="D2691" s="4" t="str">
        <f>IFERROR(__xludf.DUMMYFUNCTION("""COMPUTED_VALUE"""),"PHP")</f>
        <v>PHP</v>
      </c>
    </row>
    <row r="2692">
      <c r="A2692" s="3">
        <v>2691.0</v>
      </c>
      <c r="B2692" s="4" t="str">
        <f>IFERROR(__xludf.DUMMYFUNCTION("SPLIT(IMPORTRANGE!B2692:B12691,"";"",0,1)"),"Java")</f>
        <v>Java</v>
      </c>
    </row>
    <row r="2693">
      <c r="A2693" s="3">
        <v>2692.0</v>
      </c>
      <c r="B2693" s="4" t="str">
        <f>IFERROR(__xludf.DUMMYFUNCTION("SPLIT(IMPORTRANGE!B2693:B12692,"";"",0,1)"),"C")</f>
        <v>C</v>
      </c>
      <c r="C2693" s="4" t="str">
        <f>IFERROR(__xludf.DUMMYFUNCTION("""COMPUTED_VALUE"""),"HTML/CSS")</f>
        <v>HTML/CSS</v>
      </c>
      <c r="D2693" s="4" t="str">
        <f>IFERROR(__xludf.DUMMYFUNCTION("""COMPUTED_VALUE"""),"Java")</f>
        <v>Java</v>
      </c>
      <c r="E2693" s="4" t="str">
        <f>IFERROR(__xludf.DUMMYFUNCTION("""COMPUTED_VALUE"""),"JavaScript")</f>
        <v>JavaScript</v>
      </c>
      <c r="F2693" s="4" t="str">
        <f>IFERROR(__xludf.DUMMYFUNCTION("""COMPUTED_VALUE"""),"PHP")</f>
        <v>PHP</v>
      </c>
      <c r="G2693" s="4" t="str">
        <f>IFERROR(__xludf.DUMMYFUNCTION("""COMPUTED_VALUE"""),"Python")</f>
        <v>Python</v>
      </c>
      <c r="H2693" s="4" t="str">
        <f>IFERROR(__xludf.DUMMYFUNCTION("""COMPUTED_VALUE"""),"SQL")</f>
        <v>SQL</v>
      </c>
    </row>
    <row r="2694">
      <c r="A2694" s="3">
        <v>2693.0</v>
      </c>
      <c r="B2694" s="4" t="str">
        <f>IFERROR(__xludf.DUMMYFUNCTION("SPLIT(IMPORTRANGE!B2694:B12693,"";"",0,1)"),"C++")</f>
        <v>C++</v>
      </c>
      <c r="C2694" s="4" t="str">
        <f>IFERROR(__xludf.DUMMYFUNCTION("""COMPUTED_VALUE"""),"Objective-C")</f>
        <v>Objective-C</v>
      </c>
      <c r="D2694" s="4" t="str">
        <f>IFERROR(__xludf.DUMMYFUNCTION("""COMPUTED_VALUE"""),"Swift")</f>
        <v>Swift</v>
      </c>
    </row>
    <row r="2695">
      <c r="A2695" s="3">
        <v>2694.0</v>
      </c>
      <c r="B2695" s="4" t="str">
        <f>IFERROR(__xludf.DUMMYFUNCTION("SPLIT(IMPORTRANGE!B2695:B12694,"";"",0,1)"),"Python")</f>
        <v>Python</v>
      </c>
    </row>
    <row r="2696">
      <c r="A2696" s="3">
        <v>2695.0</v>
      </c>
      <c r="B2696" s="4" t="str">
        <f>IFERROR(__xludf.DUMMYFUNCTION("SPLIT(IMPORTRANGE!B2696:B12695,"";"",0,1)"),"Bash/Shell/PowerShell")</f>
        <v>Bash/Shell/PowerShell</v>
      </c>
      <c r="C2696" s="4" t="str">
        <f>IFERROR(__xludf.DUMMYFUNCTION("""COMPUTED_VALUE"""),"C")</f>
        <v>C</v>
      </c>
      <c r="D2696" s="4" t="str">
        <f>IFERROR(__xludf.DUMMYFUNCTION("""COMPUTED_VALUE"""),"C++")</f>
        <v>C++</v>
      </c>
      <c r="E2696" s="4" t="str">
        <f>IFERROR(__xludf.DUMMYFUNCTION("""COMPUTED_VALUE"""),"Dart")</f>
        <v>Dart</v>
      </c>
      <c r="F2696" s="4" t="str">
        <f>IFERROR(__xludf.DUMMYFUNCTION("""COMPUTED_VALUE"""),"Go")</f>
        <v>Go</v>
      </c>
      <c r="G2696" s="4" t="str">
        <f>IFERROR(__xludf.DUMMYFUNCTION("""COMPUTED_VALUE"""),"HTML/CSS")</f>
        <v>HTML/CSS</v>
      </c>
      <c r="H2696" s="4" t="str">
        <f>IFERROR(__xludf.DUMMYFUNCTION("""COMPUTED_VALUE"""),"Java")</f>
        <v>Java</v>
      </c>
      <c r="I2696" s="4" t="str">
        <f>IFERROR(__xludf.DUMMYFUNCTION("""COMPUTED_VALUE"""),"JavaScript")</f>
        <v>JavaScript</v>
      </c>
      <c r="J2696" s="4" t="str">
        <f>IFERROR(__xludf.DUMMYFUNCTION("""COMPUTED_VALUE"""),"Kotlin")</f>
        <v>Kotlin</v>
      </c>
      <c r="K2696" s="4" t="str">
        <f>IFERROR(__xludf.DUMMYFUNCTION("""COMPUTED_VALUE"""),"Python")</f>
        <v>Python</v>
      </c>
      <c r="L2696" s="4" t="str">
        <f>IFERROR(__xludf.DUMMYFUNCTION("""COMPUTED_VALUE"""),"Ruby")</f>
        <v>Ruby</v>
      </c>
      <c r="M2696" s="4" t="str">
        <f>IFERROR(__xludf.DUMMYFUNCTION("""COMPUTED_VALUE"""),"Rust")</f>
        <v>Rust</v>
      </c>
      <c r="N2696" s="4" t="str">
        <f>IFERROR(__xludf.DUMMYFUNCTION("""COMPUTED_VALUE"""),"Scala")</f>
        <v>Scala</v>
      </c>
      <c r="O2696" s="4" t="str">
        <f>IFERROR(__xludf.DUMMYFUNCTION("""COMPUTED_VALUE"""),"SQL")</f>
        <v>SQL</v>
      </c>
      <c r="P2696" s="4" t="str">
        <f>IFERROR(__xludf.DUMMYFUNCTION("""COMPUTED_VALUE"""),"TypeScript")</f>
        <v>TypeScript</v>
      </c>
    </row>
    <row r="2697">
      <c r="A2697" s="3">
        <v>2696.0</v>
      </c>
      <c r="B2697" s="4" t="str">
        <f>IFERROR(__xludf.DUMMYFUNCTION("SPLIT(IMPORTRANGE!B2697:B12696,"";"",0,1)"),"Bash/Shell/PowerShell")</f>
        <v>Bash/Shell/PowerShell</v>
      </c>
      <c r="C2697" s="4" t="str">
        <f>IFERROR(__xludf.DUMMYFUNCTION("""COMPUTED_VALUE"""),"Dart")</f>
        <v>Dart</v>
      </c>
      <c r="D2697" s="4" t="str">
        <f>IFERROR(__xludf.DUMMYFUNCTION("""COMPUTED_VALUE"""),"HTML/CSS")</f>
        <v>HTML/CSS</v>
      </c>
      <c r="E2697" s="4" t="str">
        <f>IFERROR(__xludf.DUMMYFUNCTION("""COMPUTED_VALUE"""),"JavaScript")</f>
        <v>JavaScript</v>
      </c>
      <c r="F2697" s="4" t="str">
        <f>IFERROR(__xludf.DUMMYFUNCTION("""COMPUTED_VALUE"""),"Python")</f>
        <v>Python</v>
      </c>
      <c r="G2697" s="4" t="str">
        <f>IFERROR(__xludf.DUMMYFUNCTION("""COMPUTED_VALUE"""),"Rust")</f>
        <v>Rust</v>
      </c>
      <c r="H2697" s="4" t="str">
        <f>IFERROR(__xludf.DUMMYFUNCTION("""COMPUTED_VALUE"""),"TypeScript")</f>
        <v>TypeScript</v>
      </c>
    </row>
    <row r="2698">
      <c r="A2698" s="3">
        <v>2697.0</v>
      </c>
      <c r="B2698" s="4" t="str">
        <f>IFERROR(__xludf.DUMMYFUNCTION("SPLIT(IMPORTRANGE!B2698:B12697,"";"",0,1)"),"HTML/CSS")</f>
        <v>HTML/CSS</v>
      </c>
      <c r="C2698" s="4" t="str">
        <f>IFERROR(__xludf.DUMMYFUNCTION("""COMPUTED_VALUE"""),"Java")</f>
        <v>Java</v>
      </c>
      <c r="D2698" s="4" t="str">
        <f>IFERROR(__xludf.DUMMYFUNCTION("""COMPUTED_VALUE"""),"Python")</f>
        <v>Python</v>
      </c>
      <c r="E2698" s="4" t="str">
        <f>IFERROR(__xludf.DUMMYFUNCTION("""COMPUTED_VALUE"""),"SQL")</f>
        <v>SQL</v>
      </c>
    </row>
    <row r="2699">
      <c r="A2699" s="3">
        <v>2698.0</v>
      </c>
      <c r="B2699" s="4" t="str">
        <f>IFERROR(__xludf.DUMMYFUNCTION("SPLIT(IMPORTRANGE!B2699:B12698,"";"",0,1)"),"HTML/CSS")</f>
        <v>HTML/CSS</v>
      </c>
      <c r="C2699" s="4" t="str">
        <f>IFERROR(__xludf.DUMMYFUNCTION("""COMPUTED_VALUE"""),"JavaScript")</f>
        <v>JavaScript</v>
      </c>
      <c r="D2699" s="4" t="str">
        <f>IFERROR(__xludf.DUMMYFUNCTION("""COMPUTED_VALUE"""),"PHP")</f>
        <v>PHP</v>
      </c>
    </row>
    <row r="2700">
      <c r="A2700" s="3">
        <v>2699.0</v>
      </c>
      <c r="B2700" s="4" t="str">
        <f>IFERROR(__xludf.DUMMYFUNCTION("SPLIT(IMPORTRANGE!B2700:B12699,"";"",0,1)"),"Bash/Shell/PowerShell")</f>
        <v>Bash/Shell/PowerShell</v>
      </c>
      <c r="C2700" s="4" t="str">
        <f>IFERROR(__xludf.DUMMYFUNCTION("""COMPUTED_VALUE"""),"HTML/CSS")</f>
        <v>HTML/CSS</v>
      </c>
      <c r="D2700" s="4" t="str">
        <f>IFERROR(__xludf.DUMMYFUNCTION("""COMPUTED_VALUE"""),"Java")</f>
        <v>Java</v>
      </c>
      <c r="E2700" s="4" t="str">
        <f>IFERROR(__xludf.DUMMYFUNCTION("""COMPUTED_VALUE"""),"JavaScript")</f>
        <v>JavaScript</v>
      </c>
      <c r="F2700" s="4" t="str">
        <f>IFERROR(__xludf.DUMMYFUNCTION("""COMPUTED_VALUE"""),"PHP")</f>
        <v>PHP</v>
      </c>
      <c r="G2700" s="4" t="str">
        <f>IFERROR(__xludf.DUMMYFUNCTION("""COMPUTED_VALUE"""),"Python")</f>
        <v>Python</v>
      </c>
      <c r="H2700" s="4" t="str">
        <f>IFERROR(__xludf.DUMMYFUNCTION("""COMPUTED_VALUE"""),"SQL")</f>
        <v>SQL</v>
      </c>
    </row>
    <row r="2701">
      <c r="A2701" s="3">
        <v>2700.0</v>
      </c>
      <c r="B2701" s="4" t="str">
        <f>IFERROR(__xludf.DUMMYFUNCTION("SPLIT(IMPORTRANGE!B2701:B12700,"";"",0,1)"),"Bash/Shell/PowerShell")</f>
        <v>Bash/Shell/PowerShell</v>
      </c>
      <c r="C2701" s="4" t="str">
        <f>IFERROR(__xludf.DUMMYFUNCTION("""COMPUTED_VALUE"""),"C")</f>
        <v>C</v>
      </c>
      <c r="D2701" s="4" t="str">
        <f>IFERROR(__xludf.DUMMYFUNCTION("""COMPUTED_VALUE"""),"Java")</f>
        <v>Java</v>
      </c>
    </row>
    <row r="2702">
      <c r="A2702" s="3">
        <v>2701.0</v>
      </c>
      <c r="B2702" s="4" t="str">
        <f>IFERROR(__xludf.DUMMYFUNCTION("SPLIT(IMPORTRANGE!B2702:B12701,"";"",0,1)"),"Bash/Shell/PowerShell")</f>
        <v>Bash/Shell/PowerShell</v>
      </c>
      <c r="C2702" s="4" t="str">
        <f>IFERROR(__xludf.DUMMYFUNCTION("""COMPUTED_VALUE"""),"Dart")</f>
        <v>Dart</v>
      </c>
      <c r="D2702" s="4" t="str">
        <f>IFERROR(__xludf.DUMMYFUNCTION("""COMPUTED_VALUE"""),"Java")</f>
        <v>Java</v>
      </c>
      <c r="E2702" s="4" t="str">
        <f>IFERROR(__xludf.DUMMYFUNCTION("""COMPUTED_VALUE"""),"JavaScript")</f>
        <v>JavaScript</v>
      </c>
      <c r="F2702" s="4" t="str">
        <f>IFERROR(__xludf.DUMMYFUNCTION("""COMPUTED_VALUE"""),"Kotlin")</f>
        <v>Kotlin</v>
      </c>
      <c r="G2702" s="4" t="str">
        <f>IFERROR(__xludf.DUMMYFUNCTION("""COMPUTED_VALUE"""),"R")</f>
        <v>R</v>
      </c>
      <c r="H2702" s="4" t="str">
        <f>IFERROR(__xludf.DUMMYFUNCTION("""COMPUTED_VALUE"""),"SQL")</f>
        <v>SQL</v>
      </c>
    </row>
    <row r="2703">
      <c r="A2703" s="3">
        <v>2702.0</v>
      </c>
      <c r="B2703" s="4" t="str">
        <f>IFERROR(__xludf.DUMMYFUNCTION("SPLIT(IMPORTRANGE!B2703:B12702,"";"",0,1)"),"C")</f>
        <v>C</v>
      </c>
      <c r="C2703" s="4" t="str">
        <f>IFERROR(__xludf.DUMMYFUNCTION("""COMPUTED_VALUE"""),"C#")</f>
        <v>C#</v>
      </c>
      <c r="D2703" s="4" t="str">
        <f>IFERROR(__xludf.DUMMYFUNCTION("""COMPUTED_VALUE"""),"HTML/CSS")</f>
        <v>HTML/CSS</v>
      </c>
      <c r="E2703" s="4" t="str">
        <f>IFERROR(__xludf.DUMMYFUNCTION("""COMPUTED_VALUE"""),"Java")</f>
        <v>Java</v>
      </c>
      <c r="F2703" s="4" t="str">
        <f>IFERROR(__xludf.DUMMYFUNCTION("""COMPUTED_VALUE"""),"Python")</f>
        <v>Python</v>
      </c>
      <c r="G2703" s="4" t="str">
        <f>IFERROR(__xludf.DUMMYFUNCTION("""COMPUTED_VALUE"""),"SQL")</f>
        <v>SQL</v>
      </c>
    </row>
    <row r="2704">
      <c r="A2704" s="3">
        <v>2703.0</v>
      </c>
      <c r="B2704" s="4" t="str">
        <f>IFERROR(__xludf.DUMMYFUNCTION("SPLIT(IMPORTRANGE!B2704:B12703,"";"",0,1)"),"HTML/CSS")</f>
        <v>HTML/CSS</v>
      </c>
      <c r="C2704" s="4" t="str">
        <f>IFERROR(__xludf.DUMMYFUNCTION("""COMPUTED_VALUE"""),"JavaScript")</f>
        <v>JavaScript</v>
      </c>
      <c r="D2704" s="4" t="str">
        <f>IFERROR(__xludf.DUMMYFUNCTION("""COMPUTED_VALUE"""),"PHP")</f>
        <v>PHP</v>
      </c>
      <c r="E2704" s="4" t="str">
        <f>IFERROR(__xludf.DUMMYFUNCTION("""COMPUTED_VALUE"""),"SQL")</f>
        <v>SQL</v>
      </c>
    </row>
    <row r="2705">
      <c r="A2705" s="3">
        <v>2704.0</v>
      </c>
      <c r="B2705" s="4" t="str">
        <f>IFERROR(__xludf.DUMMYFUNCTION("SPLIT(IMPORTRANGE!B2705:B12704,"";"",0,1)"),"C++")</f>
        <v>C++</v>
      </c>
      <c r="C2705" s="4" t="str">
        <f>IFERROR(__xludf.DUMMYFUNCTION("""COMPUTED_VALUE"""),"R")</f>
        <v>R</v>
      </c>
    </row>
    <row r="2706">
      <c r="A2706" s="3">
        <v>2705.0</v>
      </c>
      <c r="B2706" s="4" t="str">
        <f>IFERROR(__xludf.DUMMYFUNCTION("SPLIT(IMPORTRANGE!B2706:B12705,"";"",0,1)"),"Bash/Shell/PowerShell")</f>
        <v>Bash/Shell/PowerShell</v>
      </c>
      <c r="C2706" s="4" t="str">
        <f>IFERROR(__xludf.DUMMYFUNCTION("""COMPUTED_VALUE"""),"HTML/CSS")</f>
        <v>HTML/CSS</v>
      </c>
      <c r="D2706" s="4" t="str">
        <f>IFERROR(__xludf.DUMMYFUNCTION("""COMPUTED_VALUE"""),"JavaScript")</f>
        <v>JavaScript</v>
      </c>
      <c r="E2706" s="4" t="str">
        <f>IFERROR(__xludf.DUMMYFUNCTION("""COMPUTED_VALUE"""),"SQL")</f>
        <v>SQL</v>
      </c>
    </row>
    <row r="2707">
      <c r="A2707" s="3">
        <v>2706.0</v>
      </c>
      <c r="B2707" s="4" t="str">
        <f>IFERROR(__xludf.DUMMYFUNCTION("SPLIT(IMPORTRANGE!B2707:B12706,"";"",0,1)"),"HTML/CSS")</f>
        <v>HTML/CSS</v>
      </c>
      <c r="C2707" s="4" t="str">
        <f>IFERROR(__xludf.DUMMYFUNCTION("""COMPUTED_VALUE"""),"Java")</f>
        <v>Java</v>
      </c>
      <c r="D2707" s="4" t="str">
        <f>IFERROR(__xludf.DUMMYFUNCTION("""COMPUTED_VALUE"""),"Kotlin")</f>
        <v>Kotlin</v>
      </c>
    </row>
    <row r="2708">
      <c r="A2708" s="3">
        <v>2707.0</v>
      </c>
      <c r="B2708" s="4" t="str">
        <f>IFERROR(__xludf.DUMMYFUNCTION("SPLIT(IMPORTRANGE!B2708:B12707,"";"",0,1)"),"HTML/CSS")</f>
        <v>HTML/CSS</v>
      </c>
      <c r="C2708" s="4" t="str">
        <f>IFERROR(__xludf.DUMMYFUNCTION("""COMPUTED_VALUE"""),"JavaScript")</f>
        <v>JavaScript</v>
      </c>
      <c r="D2708" s="4" t="str">
        <f>IFERROR(__xludf.DUMMYFUNCTION("""COMPUTED_VALUE"""),"PHP")</f>
        <v>PHP</v>
      </c>
      <c r="E2708" s="4" t="str">
        <f>IFERROR(__xludf.DUMMYFUNCTION("""COMPUTED_VALUE"""),"Python")</f>
        <v>Python</v>
      </c>
      <c r="F2708" s="4" t="str">
        <f>IFERROR(__xludf.DUMMYFUNCTION("""COMPUTED_VALUE"""),"SQL")</f>
        <v>SQL</v>
      </c>
    </row>
    <row r="2709">
      <c r="A2709" s="3">
        <v>2708.0</v>
      </c>
      <c r="B2709" s="4" t="str">
        <f>IFERROR(__xludf.DUMMYFUNCTION("SPLIT(IMPORTRANGE!B2709:B12708,"";"",0,1)"),"Bash/Shell/PowerShell")</f>
        <v>Bash/Shell/PowerShell</v>
      </c>
      <c r="C2709" s="4" t="str">
        <f>IFERROR(__xludf.DUMMYFUNCTION("""COMPUTED_VALUE"""),"C#")</f>
        <v>C#</v>
      </c>
      <c r="D2709" s="4" t="str">
        <f>IFERROR(__xludf.DUMMYFUNCTION("""COMPUTED_VALUE"""),"Java")</f>
        <v>Java</v>
      </c>
      <c r="E2709" s="4" t="str">
        <f>IFERROR(__xludf.DUMMYFUNCTION("""COMPUTED_VALUE"""),"SQL")</f>
        <v>SQL</v>
      </c>
      <c r="F2709" s="4" t="str">
        <f>IFERROR(__xludf.DUMMYFUNCTION("""COMPUTED_VALUE"""),"Other(s):")</f>
        <v>Other(s):</v>
      </c>
    </row>
    <row r="2710">
      <c r="A2710" s="3">
        <v>2709.0</v>
      </c>
      <c r="B2710" s="4" t="str">
        <f>IFERROR(__xludf.DUMMYFUNCTION("SPLIT(IMPORTRANGE!B2710:B12709,"";"",0,1)"),"HTML/CSS")</f>
        <v>HTML/CSS</v>
      </c>
      <c r="C2710" s="4" t="str">
        <f>IFERROR(__xludf.DUMMYFUNCTION("""COMPUTED_VALUE"""),"Java")</f>
        <v>Java</v>
      </c>
      <c r="D2710" s="4" t="str">
        <f>IFERROR(__xludf.DUMMYFUNCTION("""COMPUTED_VALUE"""),"JavaScript")</f>
        <v>JavaScript</v>
      </c>
      <c r="E2710" s="4" t="str">
        <f>IFERROR(__xludf.DUMMYFUNCTION("""COMPUTED_VALUE"""),"Kotlin")</f>
        <v>Kotlin</v>
      </c>
      <c r="F2710" s="4" t="str">
        <f>IFERROR(__xludf.DUMMYFUNCTION("""COMPUTED_VALUE"""),"PHP")</f>
        <v>PHP</v>
      </c>
      <c r="G2710" s="4" t="str">
        <f>IFERROR(__xludf.DUMMYFUNCTION("""COMPUTED_VALUE"""),"SQL")</f>
        <v>SQL</v>
      </c>
      <c r="H2710" s="4" t="str">
        <f>IFERROR(__xludf.DUMMYFUNCTION("""COMPUTED_VALUE"""),"Swift")</f>
        <v>Swift</v>
      </c>
    </row>
    <row r="2711">
      <c r="A2711" s="3">
        <v>2710.0</v>
      </c>
      <c r="B2711" s="4" t="str">
        <f>IFERROR(__xludf.DUMMYFUNCTION("SPLIT(IMPORTRANGE!B2711:B12710,"";"",0,1)"),"C#")</f>
        <v>C#</v>
      </c>
      <c r="C2711" s="4" t="str">
        <f>IFERROR(__xludf.DUMMYFUNCTION("""COMPUTED_VALUE"""),"HTML/CSS")</f>
        <v>HTML/CSS</v>
      </c>
      <c r="D2711" s="4" t="str">
        <f>IFERROR(__xludf.DUMMYFUNCTION("""COMPUTED_VALUE"""),"JavaScript")</f>
        <v>JavaScript</v>
      </c>
      <c r="E2711" s="4" t="str">
        <f>IFERROR(__xludf.DUMMYFUNCTION("""COMPUTED_VALUE"""),"PHP")</f>
        <v>PHP</v>
      </c>
      <c r="F2711" s="4" t="str">
        <f>IFERROR(__xludf.DUMMYFUNCTION("""COMPUTED_VALUE"""),"SQL")</f>
        <v>SQL</v>
      </c>
    </row>
    <row r="2712">
      <c r="A2712" s="3">
        <v>2711.0</v>
      </c>
      <c r="B2712" s="4" t="str">
        <f>IFERROR(__xludf.DUMMYFUNCTION("SPLIT(IMPORTRANGE!B2712:B12711,"";"",0,1)"),"Bash/Shell/PowerShell")</f>
        <v>Bash/Shell/PowerShell</v>
      </c>
      <c r="C2712" s="4" t="str">
        <f>IFERROR(__xludf.DUMMYFUNCTION("""COMPUTED_VALUE"""),"C#")</f>
        <v>C#</v>
      </c>
      <c r="D2712" s="4" t="str">
        <f>IFERROR(__xludf.DUMMYFUNCTION("""COMPUTED_VALUE"""),"HTML/CSS")</f>
        <v>HTML/CSS</v>
      </c>
      <c r="E2712" s="4" t="str">
        <f>IFERROR(__xludf.DUMMYFUNCTION("""COMPUTED_VALUE"""),"JavaScript")</f>
        <v>JavaScript</v>
      </c>
      <c r="F2712" s="4" t="str">
        <f>IFERROR(__xludf.DUMMYFUNCTION("""COMPUTED_VALUE"""),"SQL")</f>
        <v>SQL</v>
      </c>
      <c r="G2712" s="4" t="str">
        <f>IFERROR(__xludf.DUMMYFUNCTION("""COMPUTED_VALUE"""),"TypeScript")</f>
        <v>TypeScript</v>
      </c>
    </row>
    <row r="2713">
      <c r="A2713" s="3">
        <v>2712.0</v>
      </c>
      <c r="B2713" s="4" t="str">
        <f>IFERROR(__xludf.DUMMYFUNCTION("SPLIT(IMPORTRANGE!B2713:B12712,"";"",0,1)"),"Bash/Shell/PowerShell")</f>
        <v>Bash/Shell/PowerShell</v>
      </c>
      <c r="C2713" s="4" t="str">
        <f>IFERROR(__xludf.DUMMYFUNCTION("""COMPUTED_VALUE"""),"C#")</f>
        <v>C#</v>
      </c>
      <c r="D2713" s="4" t="str">
        <f>IFERROR(__xludf.DUMMYFUNCTION("""COMPUTED_VALUE"""),"HTML/CSS")</f>
        <v>HTML/CSS</v>
      </c>
      <c r="E2713" s="4" t="str">
        <f>IFERROR(__xludf.DUMMYFUNCTION("""COMPUTED_VALUE"""),"Java")</f>
        <v>Java</v>
      </c>
      <c r="F2713" s="4" t="str">
        <f>IFERROR(__xludf.DUMMYFUNCTION("""COMPUTED_VALUE"""),"JavaScript")</f>
        <v>JavaScript</v>
      </c>
      <c r="G2713" s="4" t="str">
        <f>IFERROR(__xludf.DUMMYFUNCTION("""COMPUTED_VALUE"""),"SQL")</f>
        <v>SQL</v>
      </c>
      <c r="H2713" s="4" t="str">
        <f>IFERROR(__xludf.DUMMYFUNCTION("""COMPUTED_VALUE"""),"TypeScript")</f>
        <v>TypeScript</v>
      </c>
    </row>
    <row r="2714">
      <c r="A2714" s="3">
        <v>2713.0</v>
      </c>
      <c r="B2714" s="4" t="str">
        <f>IFERROR(__xludf.DUMMYFUNCTION("SPLIT(IMPORTRANGE!B2714:B12713,"";"",0,1)"),"HTML/CSS")</f>
        <v>HTML/CSS</v>
      </c>
      <c r="C2714" s="4" t="str">
        <f>IFERROR(__xludf.DUMMYFUNCTION("""COMPUTED_VALUE"""),"JavaScript")</f>
        <v>JavaScript</v>
      </c>
      <c r="D2714" s="4" t="str">
        <f>IFERROR(__xludf.DUMMYFUNCTION("""COMPUTED_VALUE"""),"Python")</f>
        <v>Python</v>
      </c>
      <c r="E2714" s="4" t="str">
        <f>IFERROR(__xludf.DUMMYFUNCTION("""COMPUTED_VALUE"""),"SQL")</f>
        <v>SQL</v>
      </c>
    </row>
    <row r="2715">
      <c r="A2715" s="3">
        <v>2714.0</v>
      </c>
      <c r="B2715" s="4" t="str">
        <f>IFERROR(__xludf.DUMMYFUNCTION("SPLIT(IMPORTRANGE!B2715:B12714,"";"",0,1)"),"Bash/Shell/PowerShell")</f>
        <v>Bash/Shell/PowerShell</v>
      </c>
      <c r="C2715" s="4" t="str">
        <f>IFERROR(__xludf.DUMMYFUNCTION("""COMPUTED_VALUE"""),"C++")</f>
        <v>C++</v>
      </c>
      <c r="D2715" s="4" t="str">
        <f>IFERROR(__xludf.DUMMYFUNCTION("""COMPUTED_VALUE"""),"JavaScript")</f>
        <v>JavaScript</v>
      </c>
      <c r="E2715" s="4" t="str">
        <f>IFERROR(__xludf.DUMMYFUNCTION("""COMPUTED_VALUE"""),"Python")</f>
        <v>Python</v>
      </c>
      <c r="F2715" s="4" t="str">
        <f>IFERROR(__xludf.DUMMYFUNCTION("""COMPUTED_VALUE"""),"TypeScript")</f>
        <v>TypeScript</v>
      </c>
    </row>
    <row r="2716">
      <c r="A2716" s="3">
        <v>2715.0</v>
      </c>
      <c r="B2716" s="4" t="str">
        <f>IFERROR(__xludf.DUMMYFUNCTION("SPLIT(IMPORTRANGE!B2716:B12715,"";"",0,1)"),"HTML/CSS")</f>
        <v>HTML/CSS</v>
      </c>
      <c r="C2716" s="4" t="str">
        <f>IFERROR(__xludf.DUMMYFUNCTION("""COMPUTED_VALUE"""),"Java")</f>
        <v>Java</v>
      </c>
      <c r="D2716" s="4" t="str">
        <f>IFERROR(__xludf.DUMMYFUNCTION("""COMPUTED_VALUE"""),"JavaScript")</f>
        <v>JavaScript</v>
      </c>
      <c r="E2716" s="4" t="str">
        <f>IFERROR(__xludf.DUMMYFUNCTION("""COMPUTED_VALUE"""),"PHP")</f>
        <v>PHP</v>
      </c>
      <c r="F2716" s="4" t="str">
        <f>IFERROR(__xludf.DUMMYFUNCTION("""COMPUTED_VALUE"""),"Python")</f>
        <v>Python</v>
      </c>
    </row>
    <row r="2717">
      <c r="A2717" s="3">
        <v>2716.0</v>
      </c>
      <c r="B2717" s="4" t="str">
        <f>IFERROR(__xludf.DUMMYFUNCTION("SPLIT(IMPORTRANGE!B2717:B12716,"";"",0,1)"),"Bash/Shell/PowerShell")</f>
        <v>Bash/Shell/PowerShell</v>
      </c>
      <c r="C2717" s="4" t="str">
        <f>IFERROR(__xludf.DUMMYFUNCTION("""COMPUTED_VALUE"""),"C#")</f>
        <v>C#</v>
      </c>
      <c r="D2717" s="4" t="str">
        <f>IFERROR(__xludf.DUMMYFUNCTION("""COMPUTED_VALUE"""),"HTML/CSS")</f>
        <v>HTML/CSS</v>
      </c>
      <c r="E2717" s="4" t="str">
        <f>IFERROR(__xludf.DUMMYFUNCTION("""COMPUTED_VALUE"""),"JavaScript")</f>
        <v>JavaScript</v>
      </c>
      <c r="F2717" s="4" t="str">
        <f>IFERROR(__xludf.DUMMYFUNCTION("""COMPUTED_VALUE"""),"Python")</f>
        <v>Python</v>
      </c>
      <c r="G2717" s="4" t="str">
        <f>IFERROR(__xludf.DUMMYFUNCTION("""COMPUTED_VALUE"""),"SQL")</f>
        <v>SQL</v>
      </c>
    </row>
    <row r="2718">
      <c r="A2718" s="3">
        <v>2717.0</v>
      </c>
      <c r="B2718" s="4" t="str">
        <f>IFERROR(__xludf.DUMMYFUNCTION("SPLIT(IMPORTRANGE!B2718:B12717,"";"",0,1)"),"C++")</f>
        <v>C++</v>
      </c>
    </row>
    <row r="2719">
      <c r="A2719" s="3">
        <v>2718.0</v>
      </c>
      <c r="B2719" s="4" t="str">
        <f>IFERROR(__xludf.DUMMYFUNCTION("SPLIT(IMPORTRANGE!B2719:B12718,"";"",0,1)"),"Bash/Shell/PowerShell")</f>
        <v>Bash/Shell/PowerShell</v>
      </c>
      <c r="C2719" s="4" t="str">
        <f>IFERROR(__xludf.DUMMYFUNCTION("""COMPUTED_VALUE"""),"JavaScript")</f>
        <v>JavaScript</v>
      </c>
      <c r="D2719" s="4" t="str">
        <f>IFERROR(__xludf.DUMMYFUNCTION("""COMPUTED_VALUE"""),"Python")</f>
        <v>Python</v>
      </c>
      <c r="E2719" s="4" t="str">
        <f>IFERROR(__xludf.DUMMYFUNCTION("""COMPUTED_VALUE"""),"R")</f>
        <v>R</v>
      </c>
      <c r="F2719" s="4" t="str">
        <f>IFERROR(__xludf.DUMMYFUNCTION("""COMPUTED_VALUE"""),"SQL")</f>
        <v>SQL</v>
      </c>
      <c r="G2719" s="4" t="str">
        <f>IFERROR(__xludf.DUMMYFUNCTION("""COMPUTED_VALUE"""),"Other(s):")</f>
        <v>Other(s):</v>
      </c>
    </row>
    <row r="2720">
      <c r="A2720" s="3">
        <v>2719.0</v>
      </c>
      <c r="B2720" s="4" t="str">
        <f>IFERROR(__xludf.DUMMYFUNCTION("SPLIT(IMPORTRANGE!B2720:B12719,"";"",0,1)"),"C++")</f>
        <v>C++</v>
      </c>
      <c r="C2720" s="4" t="str">
        <f>IFERROR(__xludf.DUMMYFUNCTION("""COMPUTED_VALUE"""),"JavaScript")</f>
        <v>JavaScript</v>
      </c>
      <c r="D2720" s="4" t="str">
        <f>IFERROR(__xludf.DUMMYFUNCTION("""COMPUTED_VALUE"""),"Python")</f>
        <v>Python</v>
      </c>
      <c r="E2720" s="4" t="str">
        <f>IFERROR(__xludf.DUMMYFUNCTION("""COMPUTED_VALUE"""),"Rust")</f>
        <v>Rust</v>
      </c>
      <c r="F2720" s="4" t="str">
        <f>IFERROR(__xludf.DUMMYFUNCTION("""COMPUTED_VALUE"""),"TypeScript")</f>
        <v>TypeScript</v>
      </c>
    </row>
    <row r="2721">
      <c r="A2721" s="3">
        <v>2720.0</v>
      </c>
      <c r="B2721" s="4" t="str">
        <f>IFERROR(__xludf.DUMMYFUNCTION("SPLIT(IMPORTRANGE!B2721:B12720,"";"",0,1)"),"Bash/Shell/PowerShell")</f>
        <v>Bash/Shell/PowerShell</v>
      </c>
      <c r="C2721" s="4" t="str">
        <f>IFERROR(__xludf.DUMMYFUNCTION("""COMPUTED_VALUE"""),"C#")</f>
        <v>C#</v>
      </c>
      <c r="D2721" s="4" t="str">
        <f>IFERROR(__xludf.DUMMYFUNCTION("""COMPUTED_VALUE"""),"F#")</f>
        <v>F#</v>
      </c>
      <c r="E2721" s="4" t="str">
        <f>IFERROR(__xludf.DUMMYFUNCTION("""COMPUTED_VALUE"""),"SQL")</f>
        <v>SQL</v>
      </c>
    </row>
    <row r="2722">
      <c r="A2722" s="3">
        <v>2721.0</v>
      </c>
      <c r="B2722" s="4" t="str">
        <f>IFERROR(__xludf.DUMMYFUNCTION("SPLIT(IMPORTRANGE!B2722:B12721,"";"",0,1)"),"Bash/Shell/PowerShell")</f>
        <v>Bash/Shell/PowerShell</v>
      </c>
      <c r="C2722" s="4" t="str">
        <f>IFERROR(__xludf.DUMMYFUNCTION("""COMPUTED_VALUE"""),"C")</f>
        <v>C</v>
      </c>
      <c r="D2722" s="4" t="str">
        <f>IFERROR(__xludf.DUMMYFUNCTION("""COMPUTED_VALUE"""),"HTML/CSS")</f>
        <v>HTML/CSS</v>
      </c>
      <c r="E2722" s="4" t="str">
        <f>IFERROR(__xludf.DUMMYFUNCTION("""COMPUTED_VALUE"""),"Java")</f>
        <v>Java</v>
      </c>
      <c r="F2722" s="4" t="str">
        <f>IFERROR(__xludf.DUMMYFUNCTION("""COMPUTED_VALUE"""),"JavaScript")</f>
        <v>JavaScript</v>
      </c>
      <c r="G2722" s="4" t="str">
        <f>IFERROR(__xludf.DUMMYFUNCTION("""COMPUTED_VALUE"""),"Objective-C")</f>
        <v>Objective-C</v>
      </c>
      <c r="H2722" s="4" t="str">
        <f>IFERROR(__xludf.DUMMYFUNCTION("""COMPUTED_VALUE"""),"SQL")</f>
        <v>SQL</v>
      </c>
    </row>
    <row r="2723">
      <c r="A2723" s="3">
        <v>2722.0</v>
      </c>
      <c r="B2723" s="4" t="str">
        <f>IFERROR(__xludf.DUMMYFUNCTION("SPLIT(IMPORTRANGE!B2723:B12722,"";"",0,1)"),"C")</f>
        <v>C</v>
      </c>
      <c r="C2723" s="4" t="str">
        <f>IFERROR(__xludf.DUMMYFUNCTION("""COMPUTED_VALUE"""),"C++")</f>
        <v>C++</v>
      </c>
      <c r="D2723" s="4" t="str">
        <f>IFERROR(__xludf.DUMMYFUNCTION("""COMPUTED_VALUE"""),"Java")</f>
        <v>Java</v>
      </c>
      <c r="E2723" s="4" t="str">
        <f>IFERROR(__xludf.DUMMYFUNCTION("""COMPUTED_VALUE"""),"JavaScript")</f>
        <v>JavaScript</v>
      </c>
      <c r="F2723" s="4" t="str">
        <f>IFERROR(__xludf.DUMMYFUNCTION("""COMPUTED_VALUE"""),"Kotlin")</f>
        <v>Kotlin</v>
      </c>
      <c r="G2723" s="4" t="str">
        <f>IFERROR(__xludf.DUMMYFUNCTION("""COMPUTED_VALUE"""),"TypeScript")</f>
        <v>TypeScript</v>
      </c>
    </row>
    <row r="2724">
      <c r="A2724" s="3">
        <v>2723.0</v>
      </c>
      <c r="B2724" s="4" t="str">
        <f>IFERROR(__xludf.DUMMYFUNCTION("SPLIT(IMPORTRANGE!B2724:B12723,"";"",0,1)"),"Java")</f>
        <v>Java</v>
      </c>
      <c r="C2724" s="4" t="str">
        <f>IFERROR(__xludf.DUMMYFUNCTION("""COMPUTED_VALUE"""),"JavaScript")</f>
        <v>JavaScript</v>
      </c>
    </row>
    <row r="2725">
      <c r="A2725" s="3">
        <v>2724.0</v>
      </c>
      <c r="B2725" s="4" t="str">
        <f>IFERROR(__xludf.DUMMYFUNCTION("SPLIT(IMPORTRANGE!B2725:B12724,"";"",0,1)"),"Bash/Shell/PowerShell")</f>
        <v>Bash/Shell/PowerShell</v>
      </c>
      <c r="C2725" s="4" t="str">
        <f>IFERROR(__xludf.DUMMYFUNCTION("""COMPUTED_VALUE"""),"HTML/CSS")</f>
        <v>HTML/CSS</v>
      </c>
      <c r="D2725" s="4" t="str">
        <f>IFERROR(__xludf.DUMMYFUNCTION("""COMPUTED_VALUE"""),"JavaScript")</f>
        <v>JavaScript</v>
      </c>
      <c r="E2725" s="4" t="str">
        <f>IFERROR(__xludf.DUMMYFUNCTION("""COMPUTED_VALUE"""),"PHP")</f>
        <v>PHP</v>
      </c>
      <c r="F2725" s="4" t="str">
        <f>IFERROR(__xludf.DUMMYFUNCTION("""COMPUTED_VALUE"""),"SQL")</f>
        <v>SQL</v>
      </c>
    </row>
    <row r="2726">
      <c r="A2726" s="3">
        <v>2725.0</v>
      </c>
      <c r="B2726" s="4" t="str">
        <f>IFERROR(__xludf.DUMMYFUNCTION("SPLIT(IMPORTRANGE!B2726:B12725,"";"",0,1)"),"Bash/Shell/PowerShell")</f>
        <v>Bash/Shell/PowerShell</v>
      </c>
      <c r="C2726" s="4" t="str">
        <f>IFERROR(__xludf.DUMMYFUNCTION("""COMPUTED_VALUE"""),"Elixir")</f>
        <v>Elixir</v>
      </c>
      <c r="D2726" s="4" t="str">
        <f>IFERROR(__xludf.DUMMYFUNCTION("""COMPUTED_VALUE"""),"HTML/CSS")</f>
        <v>HTML/CSS</v>
      </c>
      <c r="E2726" s="4" t="str">
        <f>IFERROR(__xludf.DUMMYFUNCTION("""COMPUTED_VALUE"""),"Java")</f>
        <v>Java</v>
      </c>
      <c r="F2726" s="4" t="str">
        <f>IFERROR(__xludf.DUMMYFUNCTION("""COMPUTED_VALUE"""),"JavaScript")</f>
        <v>JavaScript</v>
      </c>
      <c r="G2726" s="4" t="str">
        <f>IFERROR(__xludf.DUMMYFUNCTION("""COMPUTED_VALUE"""),"Ruby")</f>
        <v>Ruby</v>
      </c>
      <c r="H2726" s="4" t="str">
        <f>IFERROR(__xludf.DUMMYFUNCTION("""COMPUTED_VALUE"""),"SQL")</f>
        <v>SQL</v>
      </c>
    </row>
    <row r="2727">
      <c r="A2727" s="3">
        <v>2726.0</v>
      </c>
      <c r="B2727" s="4" t="str">
        <f>IFERROR(__xludf.DUMMYFUNCTION("SPLIT(IMPORTRANGE!B2727:B12726,"";"",0,1)"),"Bash/Shell/PowerShell")</f>
        <v>Bash/Shell/PowerShell</v>
      </c>
      <c r="C2727" s="4" t="str">
        <f>IFERROR(__xludf.DUMMYFUNCTION("""COMPUTED_VALUE"""),"C")</f>
        <v>C</v>
      </c>
      <c r="D2727" s="4" t="str">
        <f>IFERROR(__xludf.DUMMYFUNCTION("""COMPUTED_VALUE"""),"JavaScript")</f>
        <v>JavaScript</v>
      </c>
      <c r="E2727" s="4" t="str">
        <f>IFERROR(__xludf.DUMMYFUNCTION("""COMPUTED_VALUE"""),"Python")</f>
        <v>Python</v>
      </c>
      <c r="F2727" s="4" t="str">
        <f>IFERROR(__xludf.DUMMYFUNCTION("""COMPUTED_VALUE"""),"VBA")</f>
        <v>VBA</v>
      </c>
    </row>
    <row r="2728">
      <c r="A2728" s="3">
        <v>2727.0</v>
      </c>
      <c r="B2728" s="4" t="str">
        <f>IFERROR(__xludf.DUMMYFUNCTION("SPLIT(IMPORTRANGE!B2728:B12727,"";"",0,1)"),"HTML/CSS")</f>
        <v>HTML/CSS</v>
      </c>
      <c r="C2728" s="4" t="str">
        <f>IFERROR(__xludf.DUMMYFUNCTION("""COMPUTED_VALUE"""),"JavaScript")</f>
        <v>JavaScript</v>
      </c>
      <c r="D2728" s="4" t="str">
        <f>IFERROR(__xludf.DUMMYFUNCTION("""COMPUTED_VALUE"""),"PHP")</f>
        <v>PHP</v>
      </c>
      <c r="E2728" s="4" t="str">
        <f>IFERROR(__xludf.DUMMYFUNCTION("""COMPUTED_VALUE"""),"SQL")</f>
        <v>SQL</v>
      </c>
      <c r="F2728" s="4" t="str">
        <f>IFERROR(__xludf.DUMMYFUNCTION("""COMPUTED_VALUE"""),"TypeScript")</f>
        <v>TypeScript</v>
      </c>
    </row>
    <row r="2729">
      <c r="A2729" s="3">
        <v>2728.0</v>
      </c>
      <c r="B2729" s="4" t="str">
        <f>IFERROR(__xludf.DUMMYFUNCTION("SPLIT(IMPORTRANGE!B2729:B12728,"";"",0,1)"),"HTML/CSS")</f>
        <v>HTML/CSS</v>
      </c>
      <c r="C2729" s="4" t="str">
        <f>IFERROR(__xludf.DUMMYFUNCTION("""COMPUTED_VALUE"""),"JavaScript")</f>
        <v>JavaScript</v>
      </c>
      <c r="D2729" s="4" t="str">
        <f>IFERROR(__xludf.DUMMYFUNCTION("""COMPUTED_VALUE"""),"Python")</f>
        <v>Python</v>
      </c>
      <c r="E2729" s="4" t="str">
        <f>IFERROR(__xludf.DUMMYFUNCTION("""COMPUTED_VALUE"""),"SQL")</f>
        <v>SQL</v>
      </c>
      <c r="F2729" s="4" t="str">
        <f>IFERROR(__xludf.DUMMYFUNCTION("""COMPUTED_VALUE"""),"TypeScript")</f>
        <v>TypeScript</v>
      </c>
    </row>
    <row r="2730">
      <c r="A2730" s="3">
        <v>2729.0</v>
      </c>
      <c r="B2730" s="4" t="str">
        <f>IFERROR(__xludf.DUMMYFUNCTION("SPLIT(IMPORTRANGE!B2730:B12729,"";"",0,1)"),"Bash/Shell/PowerShell")</f>
        <v>Bash/Shell/PowerShell</v>
      </c>
      <c r="C2730" s="4" t="str">
        <f>IFERROR(__xludf.DUMMYFUNCTION("""COMPUTED_VALUE"""),"C")</f>
        <v>C</v>
      </c>
      <c r="D2730" s="4" t="str">
        <f>IFERROR(__xludf.DUMMYFUNCTION("""COMPUTED_VALUE"""),"PHP")</f>
        <v>PHP</v>
      </c>
      <c r="E2730" s="4" t="str">
        <f>IFERROR(__xludf.DUMMYFUNCTION("""COMPUTED_VALUE"""),"Python")</f>
        <v>Python</v>
      </c>
    </row>
    <row r="2731">
      <c r="A2731" s="3">
        <v>2730.0</v>
      </c>
      <c r="B2731" s="4" t="str">
        <f>IFERROR(__xludf.DUMMYFUNCTION("SPLIT(IMPORTRANGE!B2731:B12730,"";"",0,1)"),"Python")</f>
        <v>Python</v>
      </c>
    </row>
    <row r="2732">
      <c r="A2732" s="3">
        <v>2731.0</v>
      </c>
      <c r="B2732" s="4" t="str">
        <f>IFERROR(__xludf.DUMMYFUNCTION("SPLIT(IMPORTRANGE!B2732:B12731,"";"",0,1)"),"C")</f>
        <v>C</v>
      </c>
      <c r="C2732" s="4" t="str">
        <f>IFERROR(__xludf.DUMMYFUNCTION("""COMPUTED_VALUE"""),"C++")</f>
        <v>C++</v>
      </c>
      <c r="D2732" s="4" t="str">
        <f>IFERROR(__xludf.DUMMYFUNCTION("""COMPUTED_VALUE"""),"HTML/CSS")</f>
        <v>HTML/CSS</v>
      </c>
      <c r="E2732" s="4" t="str">
        <f>IFERROR(__xludf.DUMMYFUNCTION("""COMPUTED_VALUE"""),"JavaScript")</f>
        <v>JavaScript</v>
      </c>
      <c r="F2732" s="4" t="str">
        <f>IFERROR(__xludf.DUMMYFUNCTION("""COMPUTED_VALUE"""),"PHP")</f>
        <v>PHP</v>
      </c>
      <c r="G2732" s="4" t="str">
        <f>IFERROR(__xludf.DUMMYFUNCTION("""COMPUTED_VALUE"""),"SQL")</f>
        <v>SQL</v>
      </c>
      <c r="H2732" s="4" t="str">
        <f>IFERROR(__xludf.DUMMYFUNCTION("""COMPUTED_VALUE"""),"WebAssembly")</f>
        <v>WebAssembly</v>
      </c>
    </row>
    <row r="2733">
      <c r="A2733" s="3">
        <v>2732.0</v>
      </c>
      <c r="B2733" s="4" t="str">
        <f>IFERROR(__xludf.DUMMYFUNCTION("SPLIT(IMPORTRANGE!B2733:B12732,"";"",0,1)"),"C++")</f>
        <v>C++</v>
      </c>
      <c r="C2733" s="4" t="str">
        <f>IFERROR(__xludf.DUMMYFUNCTION("""COMPUTED_VALUE"""),"HTML/CSS")</f>
        <v>HTML/CSS</v>
      </c>
      <c r="D2733" s="4" t="str">
        <f>IFERROR(__xludf.DUMMYFUNCTION("""COMPUTED_VALUE"""),"PHP")</f>
        <v>PHP</v>
      </c>
      <c r="E2733" s="4" t="str">
        <f>IFERROR(__xludf.DUMMYFUNCTION("""COMPUTED_VALUE"""),"SQL")</f>
        <v>SQL</v>
      </c>
    </row>
    <row r="2734">
      <c r="A2734" s="3">
        <v>2733.0</v>
      </c>
      <c r="B2734" s="4" t="str">
        <f>IFERROR(__xludf.DUMMYFUNCTION("SPLIT(IMPORTRANGE!B2734:B12733,"";"",0,1)"),"C#")</f>
        <v>C#</v>
      </c>
      <c r="C2734" s="4" t="str">
        <f>IFERROR(__xludf.DUMMYFUNCTION("""COMPUTED_VALUE"""),"HTML/CSS")</f>
        <v>HTML/CSS</v>
      </c>
      <c r="D2734" s="4" t="str">
        <f>IFERROR(__xludf.DUMMYFUNCTION("""COMPUTED_VALUE"""),"JavaScript")</f>
        <v>JavaScript</v>
      </c>
      <c r="E2734" s="4" t="str">
        <f>IFERROR(__xludf.DUMMYFUNCTION("""COMPUTED_VALUE"""),"SQL")</f>
        <v>SQL</v>
      </c>
      <c r="F2734" s="4" t="str">
        <f>IFERROR(__xludf.DUMMYFUNCTION("""COMPUTED_VALUE"""),"TypeScript")</f>
        <v>TypeScript</v>
      </c>
    </row>
    <row r="2735">
      <c r="A2735" s="3">
        <v>2734.0</v>
      </c>
      <c r="B2735" s="4" t="str">
        <f>IFERROR(__xludf.DUMMYFUNCTION("SPLIT(IMPORTRANGE!B2735:B12734,"";"",0,1)"),"HTML/CSS")</f>
        <v>HTML/CSS</v>
      </c>
      <c r="C2735" s="4" t="str">
        <f>IFERROR(__xludf.DUMMYFUNCTION("""COMPUTED_VALUE"""),"Java")</f>
        <v>Java</v>
      </c>
      <c r="D2735" s="4" t="str">
        <f>IFERROR(__xludf.DUMMYFUNCTION("""COMPUTED_VALUE"""),"JavaScript")</f>
        <v>JavaScript</v>
      </c>
      <c r="E2735" s="4" t="str">
        <f>IFERROR(__xludf.DUMMYFUNCTION("""COMPUTED_VALUE"""),"PHP")</f>
        <v>PHP</v>
      </c>
      <c r="F2735" s="4" t="str">
        <f>IFERROR(__xludf.DUMMYFUNCTION("""COMPUTED_VALUE"""),"SQL")</f>
        <v>SQL</v>
      </c>
      <c r="G2735" s="4" t="str">
        <f>IFERROR(__xludf.DUMMYFUNCTION("""COMPUTED_VALUE"""),"TypeScript")</f>
        <v>TypeScript</v>
      </c>
      <c r="H2735" s="4" t="str">
        <f>IFERROR(__xludf.DUMMYFUNCTION("""COMPUTED_VALUE"""),"Other(s):")</f>
        <v>Other(s):</v>
      </c>
    </row>
    <row r="2736">
      <c r="A2736" s="3">
        <v>2735.0</v>
      </c>
      <c r="B2736" s="4" t="str">
        <f>IFERROR(__xludf.DUMMYFUNCTION("SPLIT(IMPORTRANGE!B2736:B12735,"";"",0,1)"),"HTML/CSS")</f>
        <v>HTML/CSS</v>
      </c>
      <c r="C2736" s="4" t="str">
        <f>IFERROR(__xludf.DUMMYFUNCTION("""COMPUTED_VALUE"""),"JavaScript")</f>
        <v>JavaScript</v>
      </c>
      <c r="D2736" s="4" t="str">
        <f>IFERROR(__xludf.DUMMYFUNCTION("""COMPUTED_VALUE"""),"PHP")</f>
        <v>PHP</v>
      </c>
      <c r="E2736" s="4" t="str">
        <f>IFERROR(__xludf.DUMMYFUNCTION("""COMPUTED_VALUE"""),"Python")</f>
        <v>Python</v>
      </c>
    </row>
    <row r="2737">
      <c r="A2737" s="3">
        <v>2736.0</v>
      </c>
      <c r="B2737" s="4" t="str">
        <f>IFERROR(__xludf.DUMMYFUNCTION("SPLIT(IMPORTRANGE!B2737:B12736,"";"",0,1)"),"Java")</f>
        <v>Java</v>
      </c>
      <c r="C2737" s="4" t="str">
        <f>IFERROR(__xludf.DUMMYFUNCTION("""COMPUTED_VALUE"""),"JavaScript")</f>
        <v>JavaScript</v>
      </c>
    </row>
    <row r="2738">
      <c r="A2738" s="3">
        <v>2737.0</v>
      </c>
      <c r="B2738" s="4" t="str">
        <f>IFERROR(__xludf.DUMMYFUNCTION("SPLIT(IMPORTRANGE!B2738:B12737,"";"",0,1)"),"HTML/CSS")</f>
        <v>HTML/CSS</v>
      </c>
      <c r="C2738" s="4" t="str">
        <f>IFERROR(__xludf.DUMMYFUNCTION("""COMPUTED_VALUE"""),"JavaScript")</f>
        <v>JavaScript</v>
      </c>
      <c r="D2738" s="4" t="str">
        <f>IFERROR(__xludf.DUMMYFUNCTION("""COMPUTED_VALUE"""),"PHP")</f>
        <v>PHP</v>
      </c>
      <c r="E2738" s="4" t="str">
        <f>IFERROR(__xludf.DUMMYFUNCTION("""COMPUTED_VALUE"""),"TypeScript")</f>
        <v>TypeScript</v>
      </c>
    </row>
    <row r="2739">
      <c r="A2739" s="3">
        <v>2738.0</v>
      </c>
      <c r="B2739" s="4" t="str">
        <f>IFERROR(__xludf.DUMMYFUNCTION("SPLIT(IMPORTRANGE!B2739:B12738,"";"",0,1)"),"HTML/CSS")</f>
        <v>HTML/CSS</v>
      </c>
      <c r="C2739" s="4" t="str">
        <f>IFERROR(__xludf.DUMMYFUNCTION("""COMPUTED_VALUE"""),"JavaScript")</f>
        <v>JavaScript</v>
      </c>
      <c r="D2739" s="4" t="str">
        <f>IFERROR(__xludf.DUMMYFUNCTION("""COMPUTED_VALUE"""),"Python")</f>
        <v>Python</v>
      </c>
    </row>
    <row r="2740">
      <c r="A2740" s="3">
        <v>2739.0</v>
      </c>
      <c r="B2740" s="4" t="str">
        <f>IFERROR(__xludf.DUMMYFUNCTION("SPLIT(IMPORTRANGE!B2740:B12739,"";"",0,1)"),"Bash/Shell/PowerShell")</f>
        <v>Bash/Shell/PowerShell</v>
      </c>
      <c r="C2740" s="4" t="str">
        <f>IFERROR(__xludf.DUMMYFUNCTION("""COMPUTED_VALUE"""),"C#")</f>
        <v>C#</v>
      </c>
      <c r="D2740" s="4" t="str">
        <f>IFERROR(__xludf.DUMMYFUNCTION("""COMPUTED_VALUE"""),"HTML/CSS")</f>
        <v>HTML/CSS</v>
      </c>
      <c r="E2740" s="4" t="str">
        <f>IFERROR(__xludf.DUMMYFUNCTION("""COMPUTED_VALUE"""),"JavaScript")</f>
        <v>JavaScript</v>
      </c>
      <c r="F2740" s="4" t="str">
        <f>IFERROR(__xludf.DUMMYFUNCTION("""COMPUTED_VALUE"""),"SQL")</f>
        <v>SQL</v>
      </c>
      <c r="G2740" s="4" t="str">
        <f>IFERROR(__xludf.DUMMYFUNCTION("""COMPUTED_VALUE"""),"TypeScript")</f>
        <v>TypeScript</v>
      </c>
    </row>
    <row r="2741">
      <c r="A2741" s="3">
        <v>2740.0</v>
      </c>
      <c r="B2741" s="4" t="str">
        <f>IFERROR(__xludf.DUMMYFUNCTION("SPLIT(IMPORTRANGE!B2741:B12740,"";"",0,1)"),"Bash/Shell/PowerShell")</f>
        <v>Bash/Shell/PowerShell</v>
      </c>
      <c r="C2741" s="4" t="str">
        <f>IFERROR(__xludf.DUMMYFUNCTION("""COMPUTED_VALUE"""),"C")</f>
        <v>C</v>
      </c>
      <c r="D2741" s="4" t="str">
        <f>IFERROR(__xludf.DUMMYFUNCTION("""COMPUTED_VALUE"""),"C++")</f>
        <v>C++</v>
      </c>
      <c r="E2741" s="4" t="str">
        <f>IFERROR(__xludf.DUMMYFUNCTION("""COMPUTED_VALUE"""),"HTML/CSS")</f>
        <v>HTML/CSS</v>
      </c>
      <c r="F2741" s="4" t="str">
        <f>IFERROR(__xludf.DUMMYFUNCTION("""COMPUTED_VALUE"""),"Python")</f>
        <v>Python</v>
      </c>
    </row>
    <row r="2742">
      <c r="A2742" s="3">
        <v>2741.0</v>
      </c>
      <c r="B2742" s="4" t="str">
        <f>IFERROR(__xludf.DUMMYFUNCTION("SPLIT(IMPORTRANGE!B2742:B12741,"";"",0,1)"),"JavaScript")</f>
        <v>JavaScript</v>
      </c>
    </row>
    <row r="2743">
      <c r="A2743" s="3">
        <v>2742.0</v>
      </c>
      <c r="B2743" s="4" t="str">
        <f>IFERROR(__xludf.DUMMYFUNCTION("SPLIT(IMPORTRANGE!B2743:B12742,"";"",0,1)"),"Go")</f>
        <v>Go</v>
      </c>
      <c r="C2743" s="4" t="str">
        <f>IFERROR(__xludf.DUMMYFUNCTION("""COMPUTED_VALUE"""),"HTML/CSS")</f>
        <v>HTML/CSS</v>
      </c>
      <c r="D2743" s="4" t="str">
        <f>IFERROR(__xludf.DUMMYFUNCTION("""COMPUTED_VALUE"""),"Java")</f>
        <v>Java</v>
      </c>
      <c r="E2743" s="4" t="str">
        <f>IFERROR(__xludf.DUMMYFUNCTION("""COMPUTED_VALUE"""),"JavaScript")</f>
        <v>JavaScript</v>
      </c>
      <c r="F2743" s="4" t="str">
        <f>IFERROR(__xludf.DUMMYFUNCTION("""COMPUTED_VALUE"""),"Python")</f>
        <v>Python</v>
      </c>
      <c r="G2743" s="4" t="str">
        <f>IFERROR(__xludf.DUMMYFUNCTION("""COMPUTED_VALUE"""),"Ruby")</f>
        <v>Ruby</v>
      </c>
      <c r="H2743" s="4" t="str">
        <f>IFERROR(__xludf.DUMMYFUNCTION("""COMPUTED_VALUE"""),"Scala")</f>
        <v>Scala</v>
      </c>
    </row>
    <row r="2744">
      <c r="A2744" s="3">
        <v>2743.0</v>
      </c>
      <c r="B2744" s="4" t="str">
        <f>IFERROR(__xludf.DUMMYFUNCTION("SPLIT(IMPORTRANGE!B2744:B12743,"";"",0,1)"),"Bash/Shell/PowerShell")</f>
        <v>Bash/Shell/PowerShell</v>
      </c>
      <c r="C2744" s="4" t="str">
        <f>IFERROR(__xludf.DUMMYFUNCTION("""COMPUTED_VALUE"""),"HTML/CSS")</f>
        <v>HTML/CSS</v>
      </c>
      <c r="D2744" s="4" t="str">
        <f>IFERROR(__xludf.DUMMYFUNCTION("""COMPUTED_VALUE"""),"JavaScript")</f>
        <v>JavaScript</v>
      </c>
      <c r="E2744" s="4" t="str">
        <f>IFERROR(__xludf.DUMMYFUNCTION("""COMPUTED_VALUE"""),"PHP")</f>
        <v>PHP</v>
      </c>
      <c r="F2744" s="4" t="str">
        <f>IFERROR(__xludf.DUMMYFUNCTION("""COMPUTED_VALUE"""),"SQL")</f>
        <v>SQL</v>
      </c>
      <c r="G2744" s="4" t="str">
        <f>IFERROR(__xludf.DUMMYFUNCTION("""COMPUTED_VALUE"""),"TypeScript")</f>
        <v>TypeScript</v>
      </c>
    </row>
    <row r="2745">
      <c r="A2745" s="3">
        <v>2744.0</v>
      </c>
      <c r="B2745" s="4" t="str">
        <f>IFERROR(__xludf.DUMMYFUNCTION("SPLIT(IMPORTRANGE!B2745:B12744,"";"",0,1)"),"HTML/CSS")</f>
        <v>HTML/CSS</v>
      </c>
      <c r="C2745" s="4" t="str">
        <f>IFERROR(__xludf.DUMMYFUNCTION("""COMPUTED_VALUE"""),"Java")</f>
        <v>Java</v>
      </c>
      <c r="D2745" s="4" t="str">
        <f>IFERROR(__xludf.DUMMYFUNCTION("""COMPUTED_VALUE"""),"JavaScript")</f>
        <v>JavaScript</v>
      </c>
      <c r="E2745" s="4" t="str">
        <f>IFERROR(__xludf.DUMMYFUNCTION("""COMPUTED_VALUE"""),"Python")</f>
        <v>Python</v>
      </c>
      <c r="F2745" s="4" t="str">
        <f>IFERROR(__xludf.DUMMYFUNCTION("""COMPUTED_VALUE"""),"SQL")</f>
        <v>SQL</v>
      </c>
    </row>
    <row r="2746">
      <c r="A2746" s="3">
        <v>2745.0</v>
      </c>
      <c r="B2746" s="4" t="str">
        <f>IFERROR(__xludf.DUMMYFUNCTION("SPLIT(IMPORTRANGE!B2746:B12745,"";"",0,1)"),"Bash/Shell/PowerShell")</f>
        <v>Bash/Shell/PowerShell</v>
      </c>
      <c r="C2746" s="4" t="str">
        <f>IFERROR(__xludf.DUMMYFUNCTION("""COMPUTED_VALUE"""),"HTML/CSS")</f>
        <v>HTML/CSS</v>
      </c>
      <c r="D2746" s="4" t="str">
        <f>IFERROR(__xludf.DUMMYFUNCTION("""COMPUTED_VALUE"""),"JavaScript")</f>
        <v>JavaScript</v>
      </c>
      <c r="E2746" s="4" t="str">
        <f>IFERROR(__xludf.DUMMYFUNCTION("""COMPUTED_VALUE"""),"Python")</f>
        <v>Python</v>
      </c>
      <c r="F2746" s="4" t="str">
        <f>IFERROR(__xludf.DUMMYFUNCTION("""COMPUTED_VALUE"""),"SQL")</f>
        <v>SQL</v>
      </c>
    </row>
    <row r="2747">
      <c r="A2747" s="3">
        <v>2746.0</v>
      </c>
      <c r="B2747" s="4" t="str">
        <f>IFERROR(__xludf.DUMMYFUNCTION("SPLIT(IMPORTRANGE!B2747:B12746,"";"",0,1)"),"C#")</f>
        <v>C#</v>
      </c>
      <c r="C2747" s="4" t="str">
        <f>IFERROR(__xludf.DUMMYFUNCTION("""COMPUTED_VALUE"""),"Go")</f>
        <v>Go</v>
      </c>
      <c r="D2747" s="4" t="str">
        <f>IFERROR(__xludf.DUMMYFUNCTION("""COMPUTED_VALUE"""),"HTML/CSS")</f>
        <v>HTML/CSS</v>
      </c>
      <c r="E2747" s="4" t="str">
        <f>IFERROR(__xludf.DUMMYFUNCTION("""COMPUTED_VALUE"""),"Java")</f>
        <v>Java</v>
      </c>
      <c r="F2747" s="4" t="str">
        <f>IFERROR(__xludf.DUMMYFUNCTION("""COMPUTED_VALUE"""),"JavaScript")</f>
        <v>JavaScript</v>
      </c>
      <c r="G2747" s="4" t="str">
        <f>IFERROR(__xludf.DUMMYFUNCTION("""COMPUTED_VALUE"""),"Objective-C")</f>
        <v>Objective-C</v>
      </c>
      <c r="H2747" s="4" t="str">
        <f>IFERROR(__xludf.DUMMYFUNCTION("""COMPUTED_VALUE"""),"SQL")</f>
        <v>SQL</v>
      </c>
      <c r="I2747" s="4" t="str">
        <f>IFERROR(__xludf.DUMMYFUNCTION("""COMPUTED_VALUE"""),"Swift")</f>
        <v>Swift</v>
      </c>
      <c r="J2747" s="4" t="str">
        <f>IFERROR(__xludf.DUMMYFUNCTION("""COMPUTED_VALUE"""),"Other(s):")</f>
        <v>Other(s):</v>
      </c>
    </row>
    <row r="2748">
      <c r="A2748" s="3">
        <v>2747.0</v>
      </c>
      <c r="B2748" s="4" t="str">
        <f>IFERROR(__xludf.DUMMYFUNCTION("SPLIT(IMPORTRANGE!B2748:B12747,"";"",0,1)"),"C#")</f>
        <v>C#</v>
      </c>
      <c r="C2748" s="4" t="str">
        <f>IFERROR(__xludf.DUMMYFUNCTION("""COMPUTED_VALUE"""),"HTML/CSS")</f>
        <v>HTML/CSS</v>
      </c>
      <c r="D2748" s="4" t="str">
        <f>IFERROR(__xludf.DUMMYFUNCTION("""COMPUTED_VALUE"""),"Java")</f>
        <v>Java</v>
      </c>
      <c r="E2748" s="4" t="str">
        <f>IFERROR(__xludf.DUMMYFUNCTION("""COMPUTED_VALUE"""),"JavaScript")</f>
        <v>JavaScript</v>
      </c>
    </row>
    <row r="2749">
      <c r="A2749" s="3">
        <v>2748.0</v>
      </c>
      <c r="B2749" s="4" t="str">
        <f>IFERROR(__xludf.DUMMYFUNCTION("SPLIT(IMPORTRANGE!B2749:B12748,"";"",0,1)"),"HTML/CSS")</f>
        <v>HTML/CSS</v>
      </c>
      <c r="C2749" s="4" t="str">
        <f>IFERROR(__xludf.DUMMYFUNCTION("""COMPUTED_VALUE"""),"JavaScript")</f>
        <v>JavaScript</v>
      </c>
      <c r="D2749" s="4" t="str">
        <f>IFERROR(__xludf.DUMMYFUNCTION("""COMPUTED_VALUE"""),"PHP")</f>
        <v>PHP</v>
      </c>
      <c r="E2749" s="4" t="str">
        <f>IFERROR(__xludf.DUMMYFUNCTION("""COMPUTED_VALUE"""),"Python")</f>
        <v>Python</v>
      </c>
      <c r="F2749" s="4" t="str">
        <f>IFERROR(__xludf.DUMMYFUNCTION("""COMPUTED_VALUE"""),"Ruby")</f>
        <v>Ruby</v>
      </c>
      <c r="G2749" s="4" t="str">
        <f>IFERROR(__xludf.DUMMYFUNCTION("""COMPUTED_VALUE"""),"SQL")</f>
        <v>SQL</v>
      </c>
    </row>
    <row r="2750">
      <c r="A2750" s="3">
        <v>2749.0</v>
      </c>
      <c r="B2750" s="4" t="str">
        <f>IFERROR(__xludf.DUMMYFUNCTION("SPLIT(IMPORTRANGE!B2750:B12749,"";"",0,1)"),"Bash/Shell/PowerShell")</f>
        <v>Bash/Shell/PowerShell</v>
      </c>
      <c r="C2750" s="4" t="str">
        <f>IFERROR(__xludf.DUMMYFUNCTION("""COMPUTED_VALUE"""),"C")</f>
        <v>C</v>
      </c>
      <c r="D2750" s="4" t="str">
        <f>IFERROR(__xludf.DUMMYFUNCTION("""COMPUTED_VALUE"""),"C#")</f>
        <v>C#</v>
      </c>
      <c r="E2750" s="4" t="str">
        <f>IFERROR(__xludf.DUMMYFUNCTION("""COMPUTED_VALUE"""),"HTML/CSS")</f>
        <v>HTML/CSS</v>
      </c>
      <c r="F2750" s="4" t="str">
        <f>IFERROR(__xludf.DUMMYFUNCTION("""COMPUTED_VALUE"""),"Java")</f>
        <v>Java</v>
      </c>
      <c r="G2750" s="4" t="str">
        <f>IFERROR(__xludf.DUMMYFUNCTION("""COMPUTED_VALUE"""),"JavaScript")</f>
        <v>JavaScript</v>
      </c>
      <c r="H2750" s="4" t="str">
        <f>IFERROR(__xludf.DUMMYFUNCTION("""COMPUTED_VALUE"""),"Python")</f>
        <v>Python</v>
      </c>
      <c r="I2750" s="4" t="str">
        <f>IFERROR(__xludf.DUMMYFUNCTION("""COMPUTED_VALUE"""),"SQL")</f>
        <v>SQL</v>
      </c>
    </row>
    <row r="2751">
      <c r="A2751" s="3">
        <v>2750.0</v>
      </c>
      <c r="B2751" s="4" t="str">
        <f>IFERROR(__xludf.DUMMYFUNCTION("SPLIT(IMPORTRANGE!B2751:B12750,"";"",0,1)"),"HTML/CSS")</f>
        <v>HTML/CSS</v>
      </c>
      <c r="C2751" s="4" t="str">
        <f>IFERROR(__xludf.DUMMYFUNCTION("""COMPUTED_VALUE"""),"Java")</f>
        <v>Java</v>
      </c>
      <c r="D2751" s="4" t="str">
        <f>IFERROR(__xludf.DUMMYFUNCTION("""COMPUTED_VALUE"""),"JavaScript")</f>
        <v>JavaScript</v>
      </c>
      <c r="E2751" s="4" t="str">
        <f>IFERROR(__xludf.DUMMYFUNCTION("""COMPUTED_VALUE"""),"SQL")</f>
        <v>SQL</v>
      </c>
    </row>
    <row r="2752">
      <c r="A2752" s="3">
        <v>2751.0</v>
      </c>
      <c r="B2752" s="4" t="str">
        <f>IFERROR(__xludf.DUMMYFUNCTION("SPLIT(IMPORTRANGE!B2752:B12751,"";"",0,1)"),"C#")</f>
        <v>C#</v>
      </c>
      <c r="C2752" s="4" t="str">
        <f>IFERROR(__xludf.DUMMYFUNCTION("""COMPUTED_VALUE"""),"HTML/CSS")</f>
        <v>HTML/CSS</v>
      </c>
      <c r="D2752" s="4" t="str">
        <f>IFERROR(__xludf.DUMMYFUNCTION("""COMPUTED_VALUE"""),"SQL")</f>
        <v>SQL</v>
      </c>
    </row>
    <row r="2753">
      <c r="A2753" s="3">
        <v>2752.0</v>
      </c>
      <c r="B2753" s="4" t="str">
        <f>IFERROR(__xludf.DUMMYFUNCTION("SPLIT(IMPORTRANGE!B2753:B12752,"";"",0,1)"),"HTML/CSS")</f>
        <v>HTML/CSS</v>
      </c>
      <c r="C2753" s="4" t="str">
        <f>IFERROR(__xludf.DUMMYFUNCTION("""COMPUTED_VALUE"""),"JavaScript")</f>
        <v>JavaScript</v>
      </c>
      <c r="D2753" s="4" t="str">
        <f>IFERROR(__xludf.DUMMYFUNCTION("""COMPUTED_VALUE"""),"Python")</f>
        <v>Python</v>
      </c>
      <c r="E2753" s="4" t="str">
        <f>IFERROR(__xludf.DUMMYFUNCTION("""COMPUTED_VALUE"""),"Ruby")</f>
        <v>Ruby</v>
      </c>
      <c r="F2753" s="4" t="str">
        <f>IFERROR(__xludf.DUMMYFUNCTION("""COMPUTED_VALUE"""),"SQL")</f>
        <v>SQL</v>
      </c>
      <c r="G2753" s="4" t="str">
        <f>IFERROR(__xludf.DUMMYFUNCTION("""COMPUTED_VALUE"""),"VBA")</f>
        <v>VBA</v>
      </c>
    </row>
    <row r="2754">
      <c r="A2754" s="3">
        <v>2753.0</v>
      </c>
      <c r="B2754" s="4" t="str">
        <f>IFERROR(__xludf.DUMMYFUNCTION("SPLIT(IMPORTRANGE!B2754:B12753,"";"",0,1)"),"Bash/Shell/PowerShell")</f>
        <v>Bash/Shell/PowerShell</v>
      </c>
      <c r="C2754" s="4" t="str">
        <f>IFERROR(__xludf.DUMMYFUNCTION("""COMPUTED_VALUE"""),"C")</f>
        <v>C</v>
      </c>
      <c r="D2754" s="4" t="str">
        <f>IFERROR(__xludf.DUMMYFUNCTION("""COMPUTED_VALUE"""),"C++")</f>
        <v>C++</v>
      </c>
      <c r="E2754" s="4" t="str">
        <f>IFERROR(__xludf.DUMMYFUNCTION("""COMPUTED_VALUE"""),"C#")</f>
        <v>C#</v>
      </c>
      <c r="F2754" s="4" t="str">
        <f>IFERROR(__xludf.DUMMYFUNCTION("""COMPUTED_VALUE"""),"HTML/CSS")</f>
        <v>HTML/CSS</v>
      </c>
      <c r="G2754" s="4" t="str">
        <f>IFERROR(__xludf.DUMMYFUNCTION("""COMPUTED_VALUE"""),"Java")</f>
        <v>Java</v>
      </c>
      <c r="H2754" s="4" t="str">
        <f>IFERROR(__xludf.DUMMYFUNCTION("""COMPUTED_VALUE"""),"Python")</f>
        <v>Python</v>
      </c>
      <c r="I2754" s="4" t="str">
        <f>IFERROR(__xludf.DUMMYFUNCTION("""COMPUTED_VALUE"""),"Rust")</f>
        <v>Rust</v>
      </c>
      <c r="J2754" s="4" t="str">
        <f>IFERROR(__xludf.DUMMYFUNCTION("""COMPUTED_VALUE"""),"Scala")</f>
        <v>Scala</v>
      </c>
      <c r="K2754" s="4" t="str">
        <f>IFERROR(__xludf.DUMMYFUNCTION("""COMPUTED_VALUE"""),"SQL")</f>
        <v>SQL</v>
      </c>
      <c r="L2754" s="4" t="str">
        <f>IFERROR(__xludf.DUMMYFUNCTION("""COMPUTED_VALUE"""),"TypeScript")</f>
        <v>TypeScript</v>
      </c>
    </row>
    <row r="2755">
      <c r="A2755" s="3">
        <v>2754.0</v>
      </c>
      <c r="B2755" s="4" t="str">
        <f>IFERROR(__xludf.DUMMYFUNCTION("SPLIT(IMPORTRANGE!B2755:B12754,"";"",0,1)"),"C#")</f>
        <v>C#</v>
      </c>
      <c r="C2755" s="4" t="str">
        <f>IFERROR(__xludf.DUMMYFUNCTION("""COMPUTED_VALUE"""),"Java")</f>
        <v>Java</v>
      </c>
      <c r="D2755" s="4" t="str">
        <f>IFERROR(__xludf.DUMMYFUNCTION("""COMPUTED_VALUE"""),"JavaScript")</f>
        <v>JavaScript</v>
      </c>
      <c r="E2755" s="4" t="str">
        <f>IFERROR(__xludf.DUMMYFUNCTION("""COMPUTED_VALUE"""),"PHP")</f>
        <v>PHP</v>
      </c>
      <c r="F2755" s="4" t="str">
        <f>IFERROR(__xludf.DUMMYFUNCTION("""COMPUTED_VALUE"""),"SQL")</f>
        <v>SQL</v>
      </c>
    </row>
    <row r="2756">
      <c r="A2756" s="3">
        <v>2755.0</v>
      </c>
      <c r="B2756" s="4" t="str">
        <f>IFERROR(__xludf.DUMMYFUNCTION("SPLIT(IMPORTRANGE!B2756:B12755,"";"",0,1)"),"HTML/CSS")</f>
        <v>HTML/CSS</v>
      </c>
      <c r="C2756" s="4" t="str">
        <f>IFERROR(__xludf.DUMMYFUNCTION("""COMPUTED_VALUE"""),"Java")</f>
        <v>Java</v>
      </c>
      <c r="D2756" s="4" t="str">
        <f>IFERROR(__xludf.DUMMYFUNCTION("""COMPUTED_VALUE"""),"JavaScript")</f>
        <v>JavaScript</v>
      </c>
      <c r="E2756" s="4" t="str">
        <f>IFERROR(__xludf.DUMMYFUNCTION("""COMPUTED_VALUE"""),"TypeScript")</f>
        <v>TypeScript</v>
      </c>
    </row>
    <row r="2757">
      <c r="A2757" s="3">
        <v>2756.0</v>
      </c>
      <c r="B2757" s="4" t="str">
        <f>IFERROR(__xludf.DUMMYFUNCTION("SPLIT(IMPORTRANGE!B2757:B12756,"";"",0,1)"),"C++")</f>
        <v>C++</v>
      </c>
      <c r="C2757" s="4" t="str">
        <f>IFERROR(__xludf.DUMMYFUNCTION("""COMPUTED_VALUE"""),"HTML/CSS")</f>
        <v>HTML/CSS</v>
      </c>
      <c r="D2757" s="4" t="str">
        <f>IFERROR(__xludf.DUMMYFUNCTION("""COMPUTED_VALUE"""),"JavaScript")</f>
        <v>JavaScript</v>
      </c>
      <c r="E2757" s="4" t="str">
        <f>IFERROR(__xludf.DUMMYFUNCTION("""COMPUTED_VALUE"""),"PHP")</f>
        <v>PHP</v>
      </c>
      <c r="F2757" s="4" t="str">
        <f>IFERROR(__xludf.DUMMYFUNCTION("""COMPUTED_VALUE"""),"SQL")</f>
        <v>SQL</v>
      </c>
    </row>
    <row r="2758">
      <c r="A2758" s="3">
        <v>2757.0</v>
      </c>
      <c r="B2758" s="4" t="str">
        <f>IFERROR(__xludf.DUMMYFUNCTION("SPLIT(IMPORTRANGE!B2758:B12757,"";"",0,1)"),"HTML/CSS")</f>
        <v>HTML/CSS</v>
      </c>
      <c r="C2758" s="4" t="str">
        <f>IFERROR(__xludf.DUMMYFUNCTION("""COMPUTED_VALUE"""),"JavaScript")</f>
        <v>JavaScript</v>
      </c>
      <c r="D2758" s="4" t="str">
        <f>IFERROR(__xludf.DUMMYFUNCTION("""COMPUTED_VALUE"""),"PHP")</f>
        <v>PHP</v>
      </c>
      <c r="E2758" s="4" t="str">
        <f>IFERROR(__xludf.DUMMYFUNCTION("""COMPUTED_VALUE"""),"SQL")</f>
        <v>SQL</v>
      </c>
    </row>
    <row r="2759">
      <c r="A2759" s="3">
        <v>2758.0</v>
      </c>
      <c r="B2759" s="4" t="str">
        <f>IFERROR(__xludf.DUMMYFUNCTION("SPLIT(IMPORTRANGE!B2759:B12758,"";"",0,1)"),"Bash/Shell/PowerShell")</f>
        <v>Bash/Shell/PowerShell</v>
      </c>
      <c r="C2759" s="4" t="str">
        <f>IFERROR(__xludf.DUMMYFUNCTION("""COMPUTED_VALUE"""),"C++")</f>
        <v>C++</v>
      </c>
      <c r="D2759" s="4" t="str">
        <f>IFERROR(__xludf.DUMMYFUNCTION("""COMPUTED_VALUE"""),"C#")</f>
        <v>C#</v>
      </c>
      <c r="E2759" s="4" t="str">
        <f>IFERROR(__xludf.DUMMYFUNCTION("""COMPUTED_VALUE"""),"HTML/CSS")</f>
        <v>HTML/CSS</v>
      </c>
      <c r="F2759" s="4" t="str">
        <f>IFERROR(__xludf.DUMMYFUNCTION("""COMPUTED_VALUE"""),"JavaScript")</f>
        <v>JavaScript</v>
      </c>
      <c r="G2759" s="4" t="str">
        <f>IFERROR(__xludf.DUMMYFUNCTION("""COMPUTED_VALUE"""),"PHP")</f>
        <v>PHP</v>
      </c>
      <c r="H2759" s="4" t="str">
        <f>IFERROR(__xludf.DUMMYFUNCTION("""COMPUTED_VALUE"""),"SQL")</f>
        <v>SQL</v>
      </c>
      <c r="I2759" s="4" t="str">
        <f>IFERROR(__xludf.DUMMYFUNCTION("""COMPUTED_VALUE"""),"TypeScript")</f>
        <v>TypeScript</v>
      </c>
    </row>
    <row r="2760">
      <c r="A2760" s="3">
        <v>2759.0</v>
      </c>
      <c r="B2760" s="4" t="str">
        <f>IFERROR(__xludf.DUMMYFUNCTION("SPLIT(IMPORTRANGE!B2760:B12759,"";"",0,1)"),"C++")</f>
        <v>C++</v>
      </c>
      <c r="C2760" s="4" t="str">
        <f>IFERROR(__xludf.DUMMYFUNCTION("""COMPUTED_VALUE"""),"HTML/CSS")</f>
        <v>HTML/CSS</v>
      </c>
      <c r="D2760" s="4" t="str">
        <f>IFERROR(__xludf.DUMMYFUNCTION("""COMPUTED_VALUE"""),"Java")</f>
        <v>Java</v>
      </c>
      <c r="E2760" s="4" t="str">
        <f>IFERROR(__xludf.DUMMYFUNCTION("""COMPUTED_VALUE"""),"JavaScript")</f>
        <v>JavaScript</v>
      </c>
      <c r="F2760" s="4" t="str">
        <f>IFERROR(__xludf.DUMMYFUNCTION("""COMPUTED_VALUE"""),"SQL")</f>
        <v>SQL</v>
      </c>
    </row>
    <row r="2761">
      <c r="A2761" s="3">
        <v>2760.0</v>
      </c>
      <c r="B2761" s="4" t="str">
        <f>IFERROR(__xludf.DUMMYFUNCTION("SPLIT(IMPORTRANGE!B2761:B12760,"";"",0,1)"),"Bash/Shell/PowerShell")</f>
        <v>Bash/Shell/PowerShell</v>
      </c>
      <c r="C2761" s="4" t="str">
        <f>IFERROR(__xludf.DUMMYFUNCTION("""COMPUTED_VALUE"""),"C#")</f>
        <v>C#</v>
      </c>
      <c r="D2761" s="4" t="str">
        <f>IFERROR(__xludf.DUMMYFUNCTION("""COMPUTED_VALUE"""),"HTML/CSS")</f>
        <v>HTML/CSS</v>
      </c>
      <c r="E2761" s="4" t="str">
        <f>IFERROR(__xludf.DUMMYFUNCTION("""COMPUTED_VALUE"""),"JavaScript")</f>
        <v>JavaScript</v>
      </c>
      <c r="F2761" s="4" t="str">
        <f>IFERROR(__xludf.DUMMYFUNCTION("""COMPUTED_VALUE"""),"PHP")</f>
        <v>PHP</v>
      </c>
      <c r="G2761" s="4" t="str">
        <f>IFERROR(__xludf.DUMMYFUNCTION("""COMPUTED_VALUE"""),"Python")</f>
        <v>Python</v>
      </c>
      <c r="H2761" s="4" t="str">
        <f>IFERROR(__xludf.DUMMYFUNCTION("""COMPUTED_VALUE"""),"SQL")</f>
        <v>SQL</v>
      </c>
      <c r="I2761" s="4" t="str">
        <f>IFERROR(__xludf.DUMMYFUNCTION("""COMPUTED_VALUE"""),"VBA")</f>
        <v>VBA</v>
      </c>
    </row>
    <row r="2762">
      <c r="A2762" s="3">
        <v>2761.0</v>
      </c>
      <c r="B2762" s="4" t="str">
        <f>IFERROR(__xludf.DUMMYFUNCTION("SPLIT(IMPORTRANGE!B2762:B12761,"";"",0,1)"),"Bash/Shell/PowerShell")</f>
        <v>Bash/Shell/PowerShell</v>
      </c>
      <c r="C2762" s="4" t="str">
        <f>IFERROR(__xludf.DUMMYFUNCTION("""COMPUTED_VALUE"""),"Clojure")</f>
        <v>Clojure</v>
      </c>
      <c r="D2762" s="4" t="str">
        <f>IFERROR(__xludf.DUMMYFUNCTION("""COMPUTED_VALUE"""),"Go")</f>
        <v>Go</v>
      </c>
      <c r="E2762" s="4" t="str">
        <f>IFERROR(__xludf.DUMMYFUNCTION("""COMPUTED_VALUE"""),"JavaScript")</f>
        <v>JavaScript</v>
      </c>
      <c r="F2762" s="4" t="str">
        <f>IFERROR(__xludf.DUMMYFUNCTION("""COMPUTED_VALUE"""),"Python")</f>
        <v>Python</v>
      </c>
      <c r="G2762" s="4" t="str">
        <f>IFERROR(__xludf.DUMMYFUNCTION("""COMPUTED_VALUE"""),"SQL")</f>
        <v>SQL</v>
      </c>
    </row>
    <row r="2763">
      <c r="A2763" s="3">
        <v>2762.0</v>
      </c>
      <c r="B2763" s="4" t="str">
        <f>IFERROR(__xludf.DUMMYFUNCTION("SPLIT(IMPORTRANGE!B2763:B12762,"";"",0,1)"),"C#")</f>
        <v>C#</v>
      </c>
      <c r="C2763" s="4" t="str">
        <f>IFERROR(__xludf.DUMMYFUNCTION("""COMPUTED_VALUE"""),"HTML/CSS")</f>
        <v>HTML/CSS</v>
      </c>
      <c r="D2763" s="4" t="str">
        <f>IFERROR(__xludf.DUMMYFUNCTION("""COMPUTED_VALUE"""),"JavaScript")</f>
        <v>JavaScript</v>
      </c>
      <c r="E2763" s="4" t="str">
        <f>IFERROR(__xludf.DUMMYFUNCTION("""COMPUTED_VALUE"""),"PHP")</f>
        <v>PHP</v>
      </c>
      <c r="F2763" s="4" t="str">
        <f>IFERROR(__xludf.DUMMYFUNCTION("""COMPUTED_VALUE"""),"Python")</f>
        <v>Python</v>
      </c>
      <c r="G2763" s="4" t="str">
        <f>IFERROR(__xludf.DUMMYFUNCTION("""COMPUTED_VALUE"""),"SQL")</f>
        <v>SQL</v>
      </c>
      <c r="H2763" s="4" t="str">
        <f>IFERROR(__xludf.DUMMYFUNCTION("""COMPUTED_VALUE"""),"TypeScript")</f>
        <v>TypeScript</v>
      </c>
    </row>
    <row r="2764">
      <c r="A2764" s="3">
        <v>2763.0</v>
      </c>
      <c r="B2764" s="4" t="str">
        <f>IFERROR(__xludf.DUMMYFUNCTION("SPLIT(IMPORTRANGE!B2764:B12763,"";"",0,1)"),"Bash/Shell/PowerShell")</f>
        <v>Bash/Shell/PowerShell</v>
      </c>
      <c r="C2764" s="4" t="str">
        <f>IFERROR(__xludf.DUMMYFUNCTION("""COMPUTED_VALUE"""),"C")</f>
        <v>C</v>
      </c>
      <c r="D2764" s="4" t="str">
        <f>IFERROR(__xludf.DUMMYFUNCTION("""COMPUTED_VALUE"""),"HTML/CSS")</f>
        <v>HTML/CSS</v>
      </c>
      <c r="E2764" s="4" t="str">
        <f>IFERROR(__xludf.DUMMYFUNCTION("""COMPUTED_VALUE"""),"JavaScript")</f>
        <v>JavaScript</v>
      </c>
      <c r="F2764" s="4" t="str">
        <f>IFERROR(__xludf.DUMMYFUNCTION("""COMPUTED_VALUE"""),"Python")</f>
        <v>Python</v>
      </c>
      <c r="G2764" s="4" t="str">
        <f>IFERROR(__xludf.DUMMYFUNCTION("""COMPUTED_VALUE"""),"TypeScript")</f>
        <v>TypeScript</v>
      </c>
    </row>
    <row r="2765">
      <c r="A2765" s="3">
        <v>2764.0</v>
      </c>
      <c r="B2765" s="4" t="str">
        <f>IFERROR(__xludf.DUMMYFUNCTION("SPLIT(IMPORTRANGE!B2765:B12764,"";"",0,1)"),"Bash/Shell/PowerShell")</f>
        <v>Bash/Shell/PowerShell</v>
      </c>
      <c r="C2765" s="4" t="str">
        <f>IFERROR(__xludf.DUMMYFUNCTION("""COMPUTED_VALUE"""),"C++")</f>
        <v>C++</v>
      </c>
      <c r="D2765" s="4" t="str">
        <f>IFERROR(__xludf.DUMMYFUNCTION("""COMPUTED_VALUE"""),"HTML/CSS")</f>
        <v>HTML/CSS</v>
      </c>
      <c r="E2765" s="4" t="str">
        <f>IFERROR(__xludf.DUMMYFUNCTION("""COMPUTED_VALUE"""),"JavaScript")</f>
        <v>JavaScript</v>
      </c>
      <c r="F2765" s="4" t="str">
        <f>IFERROR(__xludf.DUMMYFUNCTION("""COMPUTED_VALUE"""),"Python")</f>
        <v>Python</v>
      </c>
    </row>
    <row r="2766">
      <c r="A2766" s="3">
        <v>2765.0</v>
      </c>
      <c r="B2766" s="4" t="str">
        <f>IFERROR(__xludf.DUMMYFUNCTION("SPLIT(IMPORTRANGE!B2766:B12765,"";"",0,1)"),"Clojure")</f>
        <v>Clojure</v>
      </c>
      <c r="C2766" s="4" t="str">
        <f>IFERROR(__xludf.DUMMYFUNCTION("""COMPUTED_VALUE"""),"Elixir")</f>
        <v>Elixir</v>
      </c>
      <c r="D2766" s="4" t="str">
        <f>IFERROR(__xludf.DUMMYFUNCTION("""COMPUTED_VALUE"""),"HTML/CSS")</f>
        <v>HTML/CSS</v>
      </c>
      <c r="E2766" s="4" t="str">
        <f>IFERROR(__xludf.DUMMYFUNCTION("""COMPUTED_VALUE"""),"JavaScript")</f>
        <v>JavaScript</v>
      </c>
      <c r="F2766" s="4" t="str">
        <f>IFERROR(__xludf.DUMMYFUNCTION("""COMPUTED_VALUE"""),"Python")</f>
        <v>Python</v>
      </c>
      <c r="G2766" s="4" t="str">
        <f>IFERROR(__xludf.DUMMYFUNCTION("""COMPUTED_VALUE"""),"R")</f>
        <v>R</v>
      </c>
      <c r="H2766" s="4" t="str">
        <f>IFERROR(__xludf.DUMMYFUNCTION("""COMPUTED_VALUE"""),"Rust")</f>
        <v>Rust</v>
      </c>
      <c r="I2766" s="4" t="str">
        <f>IFERROR(__xludf.DUMMYFUNCTION("""COMPUTED_VALUE"""),"SQL")</f>
        <v>SQL</v>
      </c>
      <c r="J2766" s="4" t="str">
        <f>IFERROR(__xludf.DUMMYFUNCTION("""COMPUTED_VALUE"""),"TypeScript")</f>
        <v>TypeScript</v>
      </c>
    </row>
    <row r="2767">
      <c r="A2767" s="3">
        <v>2766.0</v>
      </c>
      <c r="B2767" s="4" t="str">
        <f>IFERROR(__xludf.DUMMYFUNCTION("SPLIT(IMPORTRANGE!B2767:B12766,"";"",0,1)"),"C#")</f>
        <v>C#</v>
      </c>
      <c r="C2767" s="4" t="str">
        <f>IFERROR(__xludf.DUMMYFUNCTION("""COMPUTED_VALUE"""),"SQL")</f>
        <v>SQL</v>
      </c>
    </row>
    <row r="2768">
      <c r="A2768" s="3">
        <v>2767.0</v>
      </c>
      <c r="B2768" s="4" t="str">
        <f>IFERROR(__xludf.DUMMYFUNCTION("SPLIT(IMPORTRANGE!B2768:B12767,"";"",0,1)"),"Assembly")</f>
        <v>Assembly</v>
      </c>
      <c r="C2768" s="4" t="str">
        <f>IFERROR(__xludf.DUMMYFUNCTION("""COMPUTED_VALUE"""),"Bash/Shell/PowerShell")</f>
        <v>Bash/Shell/PowerShell</v>
      </c>
      <c r="D2768" s="4" t="str">
        <f>IFERROR(__xludf.DUMMYFUNCTION("""COMPUTED_VALUE"""),"C")</f>
        <v>C</v>
      </c>
      <c r="E2768" s="4" t="str">
        <f>IFERROR(__xludf.DUMMYFUNCTION("""COMPUTED_VALUE"""),"HTML/CSS")</f>
        <v>HTML/CSS</v>
      </c>
      <c r="F2768" s="4" t="str">
        <f>IFERROR(__xludf.DUMMYFUNCTION("""COMPUTED_VALUE"""),"JavaScript")</f>
        <v>JavaScript</v>
      </c>
      <c r="G2768" s="4" t="str">
        <f>IFERROR(__xludf.DUMMYFUNCTION("""COMPUTED_VALUE"""),"Python")</f>
        <v>Python</v>
      </c>
      <c r="H2768" s="4" t="str">
        <f>IFERROR(__xludf.DUMMYFUNCTION("""COMPUTED_VALUE"""),"Ruby")</f>
        <v>Ruby</v>
      </c>
    </row>
    <row r="2769">
      <c r="A2769" s="3">
        <v>2768.0</v>
      </c>
      <c r="B2769" s="4" t="str">
        <f>IFERROR(__xludf.DUMMYFUNCTION("SPLIT(IMPORTRANGE!B2769:B12768,"";"",0,1)"),"C")</f>
        <v>C</v>
      </c>
      <c r="C2769" s="4" t="str">
        <f>IFERROR(__xludf.DUMMYFUNCTION("""COMPUTED_VALUE"""),"C++")</f>
        <v>C++</v>
      </c>
      <c r="D2769" s="4" t="str">
        <f>IFERROR(__xludf.DUMMYFUNCTION("""COMPUTED_VALUE"""),"C#")</f>
        <v>C#</v>
      </c>
      <c r="E2769" s="4" t="str">
        <f>IFERROR(__xludf.DUMMYFUNCTION("""COMPUTED_VALUE"""),"HTML/CSS")</f>
        <v>HTML/CSS</v>
      </c>
      <c r="F2769" s="4" t="str">
        <f>IFERROR(__xludf.DUMMYFUNCTION("""COMPUTED_VALUE"""),"Java")</f>
        <v>Java</v>
      </c>
    </row>
    <row r="2770">
      <c r="A2770" s="3">
        <v>2769.0</v>
      </c>
      <c r="B2770" s="4" t="str">
        <f>IFERROR(__xludf.DUMMYFUNCTION("SPLIT(IMPORTRANGE!B2770:B12769,"";"",0,1)"),"Bash/Shell/PowerShell")</f>
        <v>Bash/Shell/PowerShell</v>
      </c>
      <c r="C2770" s="4" t="str">
        <f>IFERROR(__xludf.DUMMYFUNCTION("""COMPUTED_VALUE"""),"Python")</f>
        <v>Python</v>
      </c>
      <c r="D2770" s="4" t="str">
        <f>IFERROR(__xludf.DUMMYFUNCTION("""COMPUTED_VALUE"""),"Scala")</f>
        <v>Scala</v>
      </c>
      <c r="E2770" s="4" t="str">
        <f>IFERROR(__xludf.DUMMYFUNCTION("""COMPUTED_VALUE"""),"SQL")</f>
        <v>SQL</v>
      </c>
    </row>
    <row r="2771">
      <c r="A2771" s="3">
        <v>2770.0</v>
      </c>
      <c r="B2771" s="4" t="str">
        <f>IFERROR(__xludf.DUMMYFUNCTION("SPLIT(IMPORTRANGE!B2771:B12770,"";"",0,1)"),"Bash/Shell/PowerShell")</f>
        <v>Bash/Shell/PowerShell</v>
      </c>
      <c r="C2771" s="4" t="str">
        <f>IFERROR(__xludf.DUMMYFUNCTION("""COMPUTED_VALUE"""),"C")</f>
        <v>C</v>
      </c>
      <c r="D2771" s="4" t="str">
        <f>IFERROR(__xludf.DUMMYFUNCTION("""COMPUTED_VALUE"""),"C++")</f>
        <v>C++</v>
      </c>
      <c r="E2771" s="4" t="str">
        <f>IFERROR(__xludf.DUMMYFUNCTION("""COMPUTED_VALUE"""),"HTML/CSS")</f>
        <v>HTML/CSS</v>
      </c>
      <c r="F2771" s="4" t="str">
        <f>IFERROR(__xludf.DUMMYFUNCTION("""COMPUTED_VALUE"""),"Java")</f>
        <v>Java</v>
      </c>
      <c r="G2771" s="4" t="str">
        <f>IFERROR(__xludf.DUMMYFUNCTION("""COMPUTED_VALUE"""),"JavaScript")</f>
        <v>JavaScript</v>
      </c>
      <c r="H2771" s="4" t="str">
        <f>IFERROR(__xludf.DUMMYFUNCTION("""COMPUTED_VALUE"""),"Python")</f>
        <v>Python</v>
      </c>
      <c r="I2771" s="4" t="str">
        <f>IFERROR(__xludf.DUMMYFUNCTION("""COMPUTED_VALUE"""),"SQL")</f>
        <v>SQL</v>
      </c>
      <c r="J2771" s="4" t="str">
        <f>IFERROR(__xludf.DUMMYFUNCTION("""COMPUTED_VALUE"""),"Other(s):")</f>
        <v>Other(s):</v>
      </c>
    </row>
    <row r="2772">
      <c r="A2772" s="3">
        <v>2771.0</v>
      </c>
      <c r="B2772" s="4" t="str">
        <f>IFERROR(__xludf.DUMMYFUNCTION("SPLIT(IMPORTRANGE!B2772:B12771,"";"",0,1)"),"HTML/CSS")</f>
        <v>HTML/CSS</v>
      </c>
      <c r="C2772" s="4" t="str">
        <f>IFERROR(__xludf.DUMMYFUNCTION("""COMPUTED_VALUE"""),"JavaScript")</f>
        <v>JavaScript</v>
      </c>
      <c r="D2772" s="4" t="str">
        <f>IFERROR(__xludf.DUMMYFUNCTION("""COMPUTED_VALUE"""),"PHP")</f>
        <v>PHP</v>
      </c>
    </row>
    <row r="2773">
      <c r="A2773" s="3">
        <v>2772.0</v>
      </c>
      <c r="B2773" s="4" t="str">
        <f>IFERROR(__xludf.DUMMYFUNCTION("SPLIT(IMPORTRANGE!B2773:B12772,"";"",0,1)"),"Bash/Shell/PowerShell")</f>
        <v>Bash/Shell/PowerShell</v>
      </c>
      <c r="C2773" s="4" t="str">
        <f>IFERROR(__xludf.DUMMYFUNCTION("""COMPUTED_VALUE"""),"C")</f>
        <v>C</v>
      </c>
      <c r="D2773" s="4" t="str">
        <f>IFERROR(__xludf.DUMMYFUNCTION("""COMPUTED_VALUE"""),"C#")</f>
        <v>C#</v>
      </c>
      <c r="E2773" s="4" t="str">
        <f>IFERROR(__xludf.DUMMYFUNCTION("""COMPUTED_VALUE"""),"Dart")</f>
        <v>Dart</v>
      </c>
      <c r="F2773" s="4" t="str">
        <f>IFERROR(__xludf.DUMMYFUNCTION("""COMPUTED_VALUE"""),"Go")</f>
        <v>Go</v>
      </c>
      <c r="G2773" s="4" t="str">
        <f>IFERROR(__xludf.DUMMYFUNCTION("""COMPUTED_VALUE"""),"HTML/CSS")</f>
        <v>HTML/CSS</v>
      </c>
      <c r="H2773" s="4" t="str">
        <f>IFERROR(__xludf.DUMMYFUNCTION("""COMPUTED_VALUE"""),"JavaScript")</f>
        <v>JavaScript</v>
      </c>
      <c r="I2773" s="4" t="str">
        <f>IFERROR(__xludf.DUMMYFUNCTION("""COMPUTED_VALUE"""),"SQL")</f>
        <v>SQL</v>
      </c>
      <c r="J2773" s="4" t="str">
        <f>IFERROR(__xludf.DUMMYFUNCTION("""COMPUTED_VALUE"""),"TypeScript")</f>
        <v>TypeScript</v>
      </c>
    </row>
    <row r="2774">
      <c r="A2774" s="3">
        <v>2773.0</v>
      </c>
      <c r="B2774" s="4" t="str">
        <f>IFERROR(__xludf.DUMMYFUNCTION("SPLIT(IMPORTRANGE!B2774:B12773,"";"",0,1)"),"Java")</f>
        <v>Java</v>
      </c>
      <c r="C2774" s="4" t="str">
        <f>IFERROR(__xludf.DUMMYFUNCTION("""COMPUTED_VALUE"""),"JavaScript")</f>
        <v>JavaScript</v>
      </c>
      <c r="D2774" s="4" t="str">
        <f>IFERROR(__xludf.DUMMYFUNCTION("""COMPUTED_VALUE"""),"Python")</f>
        <v>Python</v>
      </c>
    </row>
    <row r="2775">
      <c r="A2775" s="3">
        <v>2774.0</v>
      </c>
      <c r="B2775" s="4" t="str">
        <f>IFERROR(__xludf.DUMMYFUNCTION("SPLIT(IMPORTRANGE!B2775:B12774,"";"",0,1)"),"HTML/CSS")</f>
        <v>HTML/CSS</v>
      </c>
      <c r="C2775" s="4" t="str">
        <f>IFERROR(__xludf.DUMMYFUNCTION("""COMPUTED_VALUE"""),"JavaScript")</f>
        <v>JavaScript</v>
      </c>
      <c r="D2775" s="4" t="str">
        <f>IFERROR(__xludf.DUMMYFUNCTION("""COMPUTED_VALUE"""),"Other(s):")</f>
        <v>Other(s):</v>
      </c>
    </row>
    <row r="2776">
      <c r="A2776" s="3">
        <v>2775.0</v>
      </c>
      <c r="B2776" s="4" t="str">
        <f>IFERROR(__xludf.DUMMYFUNCTION("SPLIT(IMPORTRANGE!B2776:B12775,"";"",0,1)"),"C")</f>
        <v>C</v>
      </c>
      <c r="C2776" s="4" t="str">
        <f>IFERROR(__xludf.DUMMYFUNCTION("""COMPUTED_VALUE"""),"C#")</f>
        <v>C#</v>
      </c>
      <c r="D2776" s="4" t="str">
        <f>IFERROR(__xludf.DUMMYFUNCTION("""COMPUTED_VALUE"""),"HTML/CSS")</f>
        <v>HTML/CSS</v>
      </c>
      <c r="E2776" s="4" t="str">
        <f>IFERROR(__xludf.DUMMYFUNCTION("""COMPUTED_VALUE"""),"JavaScript")</f>
        <v>JavaScript</v>
      </c>
      <c r="F2776" s="4" t="str">
        <f>IFERROR(__xludf.DUMMYFUNCTION("""COMPUTED_VALUE"""),"PHP")</f>
        <v>PHP</v>
      </c>
      <c r="G2776" s="4" t="str">
        <f>IFERROR(__xludf.DUMMYFUNCTION("""COMPUTED_VALUE"""),"Python")</f>
        <v>Python</v>
      </c>
    </row>
    <row r="2777">
      <c r="A2777" s="3">
        <v>2776.0</v>
      </c>
      <c r="B2777" s="4" t="str">
        <f>IFERROR(__xludf.DUMMYFUNCTION("SPLIT(IMPORTRANGE!B2777:B12776,"";"",0,1)"),"Bash/Shell/PowerShell")</f>
        <v>Bash/Shell/PowerShell</v>
      </c>
      <c r="C2777" s="4" t="str">
        <f>IFERROR(__xludf.DUMMYFUNCTION("""COMPUTED_VALUE"""),"HTML/CSS")</f>
        <v>HTML/CSS</v>
      </c>
      <c r="D2777" s="4" t="str">
        <f>IFERROR(__xludf.DUMMYFUNCTION("""COMPUTED_VALUE"""),"Java")</f>
        <v>Java</v>
      </c>
      <c r="E2777" s="4" t="str">
        <f>IFERROR(__xludf.DUMMYFUNCTION("""COMPUTED_VALUE"""),"JavaScript")</f>
        <v>JavaScript</v>
      </c>
      <c r="F2777" s="4" t="str">
        <f>IFERROR(__xludf.DUMMYFUNCTION("""COMPUTED_VALUE"""),"Python")</f>
        <v>Python</v>
      </c>
      <c r="G2777" s="4" t="str">
        <f>IFERROR(__xludf.DUMMYFUNCTION("""COMPUTED_VALUE"""),"SQL")</f>
        <v>SQL</v>
      </c>
    </row>
    <row r="2778">
      <c r="A2778" s="3">
        <v>2777.0</v>
      </c>
      <c r="B2778" s="4" t="str">
        <f>IFERROR(__xludf.DUMMYFUNCTION("SPLIT(IMPORTRANGE!B2778:B12777,"";"",0,1)"),"Assembly")</f>
        <v>Assembly</v>
      </c>
      <c r="C2778" s="4" t="str">
        <f>IFERROR(__xludf.DUMMYFUNCTION("""COMPUTED_VALUE"""),"Bash/Shell/PowerShell")</f>
        <v>Bash/Shell/PowerShell</v>
      </c>
      <c r="D2778" s="4" t="str">
        <f>IFERROR(__xludf.DUMMYFUNCTION("""COMPUTED_VALUE"""),"C")</f>
        <v>C</v>
      </c>
      <c r="E2778" s="4" t="str">
        <f>IFERROR(__xludf.DUMMYFUNCTION("""COMPUTED_VALUE"""),"C++")</f>
        <v>C++</v>
      </c>
      <c r="F2778" s="4" t="str">
        <f>IFERROR(__xludf.DUMMYFUNCTION("""COMPUTED_VALUE"""),"C#")</f>
        <v>C#</v>
      </c>
      <c r="G2778" s="4" t="str">
        <f>IFERROR(__xludf.DUMMYFUNCTION("""COMPUTED_VALUE"""),"HTML/CSS")</f>
        <v>HTML/CSS</v>
      </c>
      <c r="H2778" s="4" t="str">
        <f>IFERROR(__xludf.DUMMYFUNCTION("""COMPUTED_VALUE"""),"Java")</f>
        <v>Java</v>
      </c>
      <c r="I2778" s="4" t="str">
        <f>IFERROR(__xludf.DUMMYFUNCTION("""COMPUTED_VALUE"""),"Kotlin")</f>
        <v>Kotlin</v>
      </c>
      <c r="J2778" s="4" t="str">
        <f>IFERROR(__xludf.DUMMYFUNCTION("""COMPUTED_VALUE"""),"PHP")</f>
        <v>PHP</v>
      </c>
      <c r="K2778" s="4" t="str">
        <f>IFERROR(__xludf.DUMMYFUNCTION("""COMPUTED_VALUE"""),"SQL")</f>
        <v>SQL</v>
      </c>
      <c r="L2778" s="4" t="str">
        <f>IFERROR(__xludf.DUMMYFUNCTION("""COMPUTED_VALUE"""),"Swift")</f>
        <v>Swift</v>
      </c>
    </row>
    <row r="2779">
      <c r="A2779" s="3">
        <v>2778.0</v>
      </c>
      <c r="B2779" s="4" t="str">
        <f>IFERROR(__xludf.DUMMYFUNCTION("SPLIT(IMPORTRANGE!B2779:B12778,"";"",0,1)"),"Bash/Shell/PowerShell")</f>
        <v>Bash/Shell/PowerShell</v>
      </c>
      <c r="C2779" s="4" t="str">
        <f>IFERROR(__xludf.DUMMYFUNCTION("""COMPUTED_VALUE"""),"C")</f>
        <v>C</v>
      </c>
      <c r="D2779" s="4" t="str">
        <f>IFERROR(__xludf.DUMMYFUNCTION("""COMPUTED_VALUE"""),"HTML/CSS")</f>
        <v>HTML/CSS</v>
      </c>
      <c r="E2779" s="4" t="str">
        <f>IFERROR(__xludf.DUMMYFUNCTION("""COMPUTED_VALUE"""),"JavaScript")</f>
        <v>JavaScript</v>
      </c>
      <c r="F2779" s="4" t="str">
        <f>IFERROR(__xludf.DUMMYFUNCTION("""COMPUTED_VALUE"""),"Python")</f>
        <v>Python</v>
      </c>
    </row>
    <row r="2780">
      <c r="A2780" s="3">
        <v>2779.0</v>
      </c>
      <c r="B2780" s="4" t="str">
        <f>IFERROR(__xludf.DUMMYFUNCTION("SPLIT(IMPORTRANGE!B2780:B12779,"";"",0,1)"),"Bash/Shell/PowerShell")</f>
        <v>Bash/Shell/PowerShell</v>
      </c>
      <c r="C2780" s="4" t="str">
        <f>IFERROR(__xludf.DUMMYFUNCTION("""COMPUTED_VALUE"""),"C++")</f>
        <v>C++</v>
      </c>
      <c r="D2780" s="4" t="str">
        <f>IFERROR(__xludf.DUMMYFUNCTION("""COMPUTED_VALUE"""),"C#")</f>
        <v>C#</v>
      </c>
      <c r="E2780" s="4" t="str">
        <f>IFERROR(__xludf.DUMMYFUNCTION("""COMPUTED_VALUE"""),"HTML/CSS")</f>
        <v>HTML/CSS</v>
      </c>
      <c r="F2780" s="4" t="str">
        <f>IFERROR(__xludf.DUMMYFUNCTION("""COMPUTED_VALUE"""),"JavaScript")</f>
        <v>JavaScript</v>
      </c>
      <c r="G2780" s="4" t="str">
        <f>IFERROR(__xludf.DUMMYFUNCTION("""COMPUTED_VALUE"""),"PHP")</f>
        <v>PHP</v>
      </c>
      <c r="H2780" s="4" t="str">
        <f>IFERROR(__xludf.DUMMYFUNCTION("""COMPUTED_VALUE"""),"Python")</f>
        <v>Python</v>
      </c>
      <c r="I2780" s="4" t="str">
        <f>IFERROR(__xludf.DUMMYFUNCTION("""COMPUTED_VALUE"""),"SQL")</f>
        <v>SQL</v>
      </c>
      <c r="J2780" s="4" t="str">
        <f>IFERROR(__xludf.DUMMYFUNCTION("""COMPUTED_VALUE"""),"TypeScript")</f>
        <v>TypeScript</v>
      </c>
    </row>
    <row r="2781">
      <c r="A2781" s="3">
        <v>2780.0</v>
      </c>
      <c r="B2781" s="4" t="str">
        <f>IFERROR(__xludf.DUMMYFUNCTION("SPLIT(IMPORTRANGE!B2781:B12780,"";"",0,1)"),"Bash/Shell/PowerShell")</f>
        <v>Bash/Shell/PowerShell</v>
      </c>
      <c r="C2781" s="4" t="str">
        <f>IFERROR(__xludf.DUMMYFUNCTION("""COMPUTED_VALUE"""),"C")</f>
        <v>C</v>
      </c>
      <c r="D2781" s="4" t="str">
        <f>IFERROR(__xludf.DUMMYFUNCTION("""COMPUTED_VALUE"""),"C++")</f>
        <v>C++</v>
      </c>
      <c r="E2781" s="4" t="str">
        <f>IFERROR(__xludf.DUMMYFUNCTION("""COMPUTED_VALUE"""),"C#")</f>
        <v>C#</v>
      </c>
      <c r="F2781" s="4" t="str">
        <f>IFERROR(__xludf.DUMMYFUNCTION("""COMPUTED_VALUE"""),"Python")</f>
        <v>Python</v>
      </c>
    </row>
    <row r="2782">
      <c r="A2782" s="3">
        <v>2781.0</v>
      </c>
      <c r="B2782" s="4" t="str">
        <f>IFERROR(__xludf.DUMMYFUNCTION("SPLIT(IMPORTRANGE!B2782:B12781,"";"",0,1)"),"Assembly")</f>
        <v>Assembly</v>
      </c>
      <c r="C2782" s="4" t="str">
        <f>IFERROR(__xludf.DUMMYFUNCTION("""COMPUTED_VALUE"""),"Bash/Shell/PowerShell")</f>
        <v>Bash/Shell/PowerShell</v>
      </c>
      <c r="D2782" s="4" t="str">
        <f>IFERROR(__xludf.DUMMYFUNCTION("""COMPUTED_VALUE"""),"C")</f>
        <v>C</v>
      </c>
      <c r="E2782" s="4" t="str">
        <f>IFERROR(__xludf.DUMMYFUNCTION("""COMPUTED_VALUE"""),"C++")</f>
        <v>C++</v>
      </c>
      <c r="F2782" s="4" t="str">
        <f>IFERROR(__xludf.DUMMYFUNCTION("""COMPUTED_VALUE"""),"HTML/CSS")</f>
        <v>HTML/CSS</v>
      </c>
      <c r="G2782" s="4" t="str">
        <f>IFERROR(__xludf.DUMMYFUNCTION("""COMPUTED_VALUE"""),"JavaScript")</f>
        <v>JavaScript</v>
      </c>
      <c r="H2782" s="4" t="str">
        <f>IFERROR(__xludf.DUMMYFUNCTION("""COMPUTED_VALUE"""),"PHP")</f>
        <v>PHP</v>
      </c>
      <c r="I2782" s="4" t="str">
        <f>IFERROR(__xludf.DUMMYFUNCTION("""COMPUTED_VALUE"""),"Python")</f>
        <v>Python</v>
      </c>
      <c r="J2782" s="4" t="str">
        <f>IFERROR(__xludf.DUMMYFUNCTION("""COMPUTED_VALUE"""),"SQL")</f>
        <v>SQL</v>
      </c>
    </row>
    <row r="2783">
      <c r="A2783" s="3">
        <v>2782.0</v>
      </c>
      <c r="B2783" s="4" t="str">
        <f>IFERROR(__xludf.DUMMYFUNCTION("SPLIT(IMPORTRANGE!B2783:B12782,"";"",0,1)"),"Java")</f>
        <v>Java</v>
      </c>
      <c r="C2783" s="4" t="str">
        <f>IFERROR(__xludf.DUMMYFUNCTION("""COMPUTED_VALUE"""),"Python")</f>
        <v>Python</v>
      </c>
      <c r="D2783" s="4" t="str">
        <f>IFERROR(__xludf.DUMMYFUNCTION("""COMPUTED_VALUE"""),"Ruby")</f>
        <v>Ruby</v>
      </c>
    </row>
    <row r="2784">
      <c r="A2784" s="3">
        <v>2783.0</v>
      </c>
      <c r="B2784" s="4" t="str">
        <f>IFERROR(__xludf.DUMMYFUNCTION("SPLIT(IMPORTRANGE!B2784:B12783,"";"",0,1)"),"HTML/CSS")</f>
        <v>HTML/CSS</v>
      </c>
      <c r="C2784" s="4" t="str">
        <f>IFERROR(__xludf.DUMMYFUNCTION("""COMPUTED_VALUE"""),"JavaScript")</f>
        <v>JavaScript</v>
      </c>
      <c r="D2784" s="4" t="str">
        <f>IFERROR(__xludf.DUMMYFUNCTION("""COMPUTED_VALUE"""),"Python")</f>
        <v>Python</v>
      </c>
      <c r="E2784" s="4" t="str">
        <f>IFERROR(__xludf.DUMMYFUNCTION("""COMPUTED_VALUE"""),"TypeScript")</f>
        <v>TypeScript</v>
      </c>
    </row>
    <row r="2785">
      <c r="A2785" s="3">
        <v>2784.0</v>
      </c>
      <c r="B2785" s="4" t="str">
        <f>IFERROR(__xludf.DUMMYFUNCTION("SPLIT(IMPORTRANGE!B2785:B12784,"";"",0,1)"),"Bash/Shell/PowerShell")</f>
        <v>Bash/Shell/PowerShell</v>
      </c>
      <c r="C2785" s="4" t="str">
        <f>IFERROR(__xludf.DUMMYFUNCTION("""COMPUTED_VALUE"""),"Go")</f>
        <v>Go</v>
      </c>
      <c r="D2785" s="4" t="str">
        <f>IFERROR(__xludf.DUMMYFUNCTION("""COMPUTED_VALUE"""),"HTML/CSS")</f>
        <v>HTML/CSS</v>
      </c>
      <c r="E2785" s="4" t="str">
        <f>IFERROR(__xludf.DUMMYFUNCTION("""COMPUTED_VALUE"""),"Java")</f>
        <v>Java</v>
      </c>
      <c r="F2785" s="4" t="str">
        <f>IFERROR(__xludf.DUMMYFUNCTION("""COMPUTED_VALUE"""),"JavaScript")</f>
        <v>JavaScript</v>
      </c>
      <c r="G2785" s="4" t="str">
        <f>IFERROR(__xludf.DUMMYFUNCTION("""COMPUTED_VALUE"""),"Kotlin")</f>
        <v>Kotlin</v>
      </c>
      <c r="H2785" s="4" t="str">
        <f>IFERROR(__xludf.DUMMYFUNCTION("""COMPUTED_VALUE"""),"PHP")</f>
        <v>PHP</v>
      </c>
      <c r="I2785" s="4" t="str">
        <f>IFERROR(__xludf.DUMMYFUNCTION("""COMPUTED_VALUE"""),"Python")</f>
        <v>Python</v>
      </c>
      <c r="J2785" s="4" t="str">
        <f>IFERROR(__xludf.DUMMYFUNCTION("""COMPUTED_VALUE"""),"Ruby")</f>
        <v>Ruby</v>
      </c>
      <c r="K2785" s="4" t="str">
        <f>IFERROR(__xludf.DUMMYFUNCTION("""COMPUTED_VALUE"""),"SQL")</f>
        <v>SQL</v>
      </c>
    </row>
    <row r="2786">
      <c r="A2786" s="3">
        <v>2785.0</v>
      </c>
      <c r="B2786" s="4" t="str">
        <f>IFERROR(__xludf.DUMMYFUNCTION("SPLIT(IMPORTRANGE!B2786:B12785,"";"",0,1)"),"Bash/Shell/PowerShell")</f>
        <v>Bash/Shell/PowerShell</v>
      </c>
      <c r="C2786" s="4" t="str">
        <f>IFERROR(__xludf.DUMMYFUNCTION("""COMPUTED_VALUE"""),"C#")</f>
        <v>C#</v>
      </c>
      <c r="D2786" s="4" t="str">
        <f>IFERROR(__xludf.DUMMYFUNCTION("""COMPUTED_VALUE"""),"HTML/CSS")</f>
        <v>HTML/CSS</v>
      </c>
      <c r="E2786" s="4" t="str">
        <f>IFERROR(__xludf.DUMMYFUNCTION("""COMPUTED_VALUE"""),"JavaScript")</f>
        <v>JavaScript</v>
      </c>
      <c r="F2786" s="4" t="str">
        <f>IFERROR(__xludf.DUMMYFUNCTION("""COMPUTED_VALUE"""),"Python")</f>
        <v>Python</v>
      </c>
      <c r="G2786" s="4" t="str">
        <f>IFERROR(__xludf.DUMMYFUNCTION("""COMPUTED_VALUE"""),"R")</f>
        <v>R</v>
      </c>
      <c r="H2786" s="4" t="str">
        <f>IFERROR(__xludf.DUMMYFUNCTION("""COMPUTED_VALUE"""),"SQL")</f>
        <v>SQL</v>
      </c>
    </row>
    <row r="2787">
      <c r="A2787" s="3">
        <v>2786.0</v>
      </c>
      <c r="B2787" s="4" t="str">
        <f>IFERROR(__xludf.DUMMYFUNCTION("SPLIT(IMPORTRANGE!B2787:B12786,"";"",0,1)"),"JavaScript")</f>
        <v>JavaScript</v>
      </c>
      <c r="C2787" s="4" t="str">
        <f>IFERROR(__xludf.DUMMYFUNCTION("""COMPUTED_VALUE"""),"TypeScript")</f>
        <v>TypeScript</v>
      </c>
    </row>
    <row r="2788">
      <c r="A2788" s="3">
        <v>2787.0</v>
      </c>
      <c r="B2788" s="4" t="str">
        <f>IFERROR(__xludf.DUMMYFUNCTION("SPLIT(IMPORTRANGE!B2788:B12787,"";"",0,1)"),"C")</f>
        <v>C</v>
      </c>
      <c r="C2788" s="4" t="str">
        <f>IFERROR(__xludf.DUMMYFUNCTION("""COMPUTED_VALUE"""),"HTML/CSS")</f>
        <v>HTML/CSS</v>
      </c>
      <c r="D2788" s="4" t="str">
        <f>IFERROR(__xludf.DUMMYFUNCTION("""COMPUTED_VALUE"""),"Java")</f>
        <v>Java</v>
      </c>
      <c r="E2788" s="4" t="str">
        <f>IFERROR(__xludf.DUMMYFUNCTION("""COMPUTED_VALUE"""),"JavaScript")</f>
        <v>JavaScript</v>
      </c>
      <c r="F2788" s="4" t="str">
        <f>IFERROR(__xludf.DUMMYFUNCTION("""COMPUTED_VALUE"""),"Python")</f>
        <v>Python</v>
      </c>
      <c r="G2788" s="4" t="str">
        <f>IFERROR(__xludf.DUMMYFUNCTION("""COMPUTED_VALUE"""),"SQL")</f>
        <v>SQL</v>
      </c>
    </row>
    <row r="2789">
      <c r="A2789" s="3">
        <v>2788.0</v>
      </c>
      <c r="B2789" s="4" t="str">
        <f>IFERROR(__xludf.DUMMYFUNCTION("SPLIT(IMPORTRANGE!B2789:B12788,"";"",0,1)"),"C#")</f>
        <v>C#</v>
      </c>
      <c r="C2789" s="4" t="str">
        <f>IFERROR(__xludf.DUMMYFUNCTION("""COMPUTED_VALUE"""),"Java")</f>
        <v>Java</v>
      </c>
      <c r="D2789" s="4" t="str">
        <f>IFERROR(__xludf.DUMMYFUNCTION("""COMPUTED_VALUE"""),"Kotlin")</f>
        <v>Kotlin</v>
      </c>
      <c r="E2789" s="4" t="str">
        <f>IFERROR(__xludf.DUMMYFUNCTION("""COMPUTED_VALUE"""),"Objective-C")</f>
        <v>Objective-C</v>
      </c>
      <c r="F2789" s="4" t="str">
        <f>IFERROR(__xludf.DUMMYFUNCTION("""COMPUTED_VALUE"""),"Python")</f>
        <v>Python</v>
      </c>
      <c r="G2789" s="4" t="str">
        <f>IFERROR(__xludf.DUMMYFUNCTION("""COMPUTED_VALUE"""),"SQL")</f>
        <v>SQL</v>
      </c>
      <c r="H2789" s="4" t="str">
        <f>IFERROR(__xludf.DUMMYFUNCTION("""COMPUTED_VALUE"""),"Swift")</f>
        <v>Swift</v>
      </c>
    </row>
    <row r="2790">
      <c r="A2790" s="3">
        <v>2789.0</v>
      </c>
      <c r="B2790" s="4" t="str">
        <f>IFERROR(__xludf.DUMMYFUNCTION("SPLIT(IMPORTRANGE!B2790:B12789,"";"",0,1)"),"C#")</f>
        <v>C#</v>
      </c>
      <c r="C2790" s="4" t="str">
        <f>IFERROR(__xludf.DUMMYFUNCTION("""COMPUTED_VALUE"""),"JavaScript")</f>
        <v>JavaScript</v>
      </c>
      <c r="D2790" s="4" t="str">
        <f>IFERROR(__xludf.DUMMYFUNCTION("""COMPUTED_VALUE"""),"SQL")</f>
        <v>SQL</v>
      </c>
      <c r="E2790" s="4" t="str">
        <f>IFERROR(__xludf.DUMMYFUNCTION("""COMPUTED_VALUE"""),"TypeScript")</f>
        <v>TypeScript</v>
      </c>
      <c r="F2790" s="4" t="str">
        <f>IFERROR(__xludf.DUMMYFUNCTION("""COMPUTED_VALUE"""),"VBA")</f>
        <v>VBA</v>
      </c>
    </row>
    <row r="2791">
      <c r="A2791" s="3">
        <v>2790.0</v>
      </c>
      <c r="B2791" s="4" t="str">
        <f>IFERROR(__xludf.DUMMYFUNCTION("SPLIT(IMPORTRANGE!B2791:B12790,"";"",0,1)"),"C#")</f>
        <v>C#</v>
      </c>
      <c r="C2791" s="4" t="str">
        <f>IFERROR(__xludf.DUMMYFUNCTION("""COMPUTED_VALUE"""),"F#")</f>
        <v>F#</v>
      </c>
    </row>
    <row r="2792">
      <c r="A2792" s="3">
        <v>2791.0</v>
      </c>
      <c r="B2792" s="4" t="str">
        <f>IFERROR(__xludf.DUMMYFUNCTION("SPLIT(IMPORTRANGE!B2792:B12791,"";"",0,1)"),"Bash/Shell/PowerShell")</f>
        <v>Bash/Shell/PowerShell</v>
      </c>
      <c r="C2792" s="4" t="str">
        <f>IFERROR(__xludf.DUMMYFUNCTION("""COMPUTED_VALUE"""),"HTML/CSS")</f>
        <v>HTML/CSS</v>
      </c>
      <c r="D2792" s="4" t="str">
        <f>IFERROR(__xludf.DUMMYFUNCTION("""COMPUTED_VALUE"""),"JavaScript")</f>
        <v>JavaScript</v>
      </c>
    </row>
    <row r="2793">
      <c r="A2793" s="3">
        <v>2792.0</v>
      </c>
      <c r="B2793" s="4" t="str">
        <f>IFERROR(__xludf.DUMMYFUNCTION("SPLIT(IMPORTRANGE!B2793:B12792,"";"",0,1)"),"C")</f>
        <v>C</v>
      </c>
      <c r="C2793" s="4" t="str">
        <f>IFERROR(__xludf.DUMMYFUNCTION("""COMPUTED_VALUE"""),"SQL")</f>
        <v>SQL</v>
      </c>
    </row>
    <row r="2794">
      <c r="A2794" s="3">
        <v>2793.0</v>
      </c>
      <c r="B2794" s="4" t="str">
        <f>IFERROR(__xludf.DUMMYFUNCTION("SPLIT(IMPORTRANGE!B2794:B12793,"";"",0,1)"),"C")</f>
        <v>C</v>
      </c>
      <c r="C2794" s="4" t="str">
        <f>IFERROR(__xludf.DUMMYFUNCTION("""COMPUTED_VALUE"""),"C#")</f>
        <v>C#</v>
      </c>
      <c r="D2794" s="4" t="str">
        <f>IFERROR(__xludf.DUMMYFUNCTION("""COMPUTED_VALUE"""),"HTML/CSS")</f>
        <v>HTML/CSS</v>
      </c>
      <c r="E2794" s="4" t="str">
        <f>IFERROR(__xludf.DUMMYFUNCTION("""COMPUTED_VALUE"""),"Java")</f>
        <v>Java</v>
      </c>
      <c r="F2794" s="4" t="str">
        <f>IFERROR(__xludf.DUMMYFUNCTION("""COMPUTED_VALUE"""),"JavaScript")</f>
        <v>JavaScript</v>
      </c>
      <c r="G2794" s="4" t="str">
        <f>IFERROR(__xludf.DUMMYFUNCTION("""COMPUTED_VALUE"""),"Ruby")</f>
        <v>Ruby</v>
      </c>
      <c r="H2794" s="4" t="str">
        <f>IFERROR(__xludf.DUMMYFUNCTION("""COMPUTED_VALUE"""),"SQL")</f>
        <v>SQL</v>
      </c>
      <c r="I2794" s="4" t="str">
        <f>IFERROR(__xludf.DUMMYFUNCTION("""COMPUTED_VALUE"""),"VBA")</f>
        <v>VBA</v>
      </c>
    </row>
    <row r="2795">
      <c r="A2795" s="3">
        <v>2794.0</v>
      </c>
      <c r="B2795" s="4" t="str">
        <f>IFERROR(__xludf.DUMMYFUNCTION("SPLIT(IMPORTRANGE!B2795:B12794,"";"",0,1)"),"Bash/Shell/PowerShell")</f>
        <v>Bash/Shell/PowerShell</v>
      </c>
      <c r="C2795" s="4" t="str">
        <f>IFERROR(__xludf.DUMMYFUNCTION("""COMPUTED_VALUE"""),"HTML/CSS")</f>
        <v>HTML/CSS</v>
      </c>
      <c r="D2795" s="4" t="str">
        <f>IFERROR(__xludf.DUMMYFUNCTION("""COMPUTED_VALUE"""),"JavaScript")</f>
        <v>JavaScript</v>
      </c>
      <c r="E2795" s="4" t="str">
        <f>IFERROR(__xludf.DUMMYFUNCTION("""COMPUTED_VALUE"""),"Python")</f>
        <v>Python</v>
      </c>
      <c r="F2795" s="4" t="str">
        <f>IFERROR(__xludf.DUMMYFUNCTION("""COMPUTED_VALUE"""),"SQL")</f>
        <v>SQL</v>
      </c>
    </row>
    <row r="2796">
      <c r="A2796" s="3">
        <v>2795.0</v>
      </c>
      <c r="B2796" s="4" t="str">
        <f>IFERROR(__xludf.DUMMYFUNCTION("SPLIT(IMPORTRANGE!B2796:B12795,"";"",0,1)"),"HTML/CSS")</f>
        <v>HTML/CSS</v>
      </c>
      <c r="C2796" s="4" t="str">
        <f>IFERROR(__xludf.DUMMYFUNCTION("""COMPUTED_VALUE"""),"JavaScript")</f>
        <v>JavaScript</v>
      </c>
      <c r="D2796" s="4" t="str">
        <f>IFERROR(__xludf.DUMMYFUNCTION("""COMPUTED_VALUE"""),"SQL")</f>
        <v>SQL</v>
      </c>
    </row>
    <row r="2797">
      <c r="A2797" s="3">
        <v>2796.0</v>
      </c>
      <c r="B2797" s="4" t="str">
        <f>IFERROR(__xludf.DUMMYFUNCTION("SPLIT(IMPORTRANGE!B2797:B12796,"";"",0,1)"),"Bash/Shell/PowerShell")</f>
        <v>Bash/Shell/PowerShell</v>
      </c>
      <c r="C2797" s="4" t="str">
        <f>IFERROR(__xludf.DUMMYFUNCTION("""COMPUTED_VALUE"""),"HTML/CSS")</f>
        <v>HTML/CSS</v>
      </c>
      <c r="D2797" s="4" t="str">
        <f>IFERROR(__xludf.DUMMYFUNCTION("""COMPUTED_VALUE"""),"JavaScript")</f>
        <v>JavaScript</v>
      </c>
    </row>
    <row r="2798">
      <c r="A2798" s="3">
        <v>2797.0</v>
      </c>
      <c r="B2798" s="4" t="str">
        <f>IFERROR(__xludf.DUMMYFUNCTION("SPLIT(IMPORTRANGE!B2798:B12797,"";"",0,1)"),"Assembly")</f>
        <v>Assembly</v>
      </c>
      <c r="C2798" s="4" t="str">
        <f>IFERROR(__xludf.DUMMYFUNCTION("""COMPUTED_VALUE"""),"Bash/Shell/PowerShell")</f>
        <v>Bash/Shell/PowerShell</v>
      </c>
      <c r="D2798" s="4" t="str">
        <f>IFERROR(__xludf.DUMMYFUNCTION("""COMPUTED_VALUE"""),"C")</f>
        <v>C</v>
      </c>
    </row>
    <row r="2799">
      <c r="A2799" s="3">
        <v>2798.0</v>
      </c>
      <c r="B2799" s="4" t="str">
        <f>IFERROR(__xludf.DUMMYFUNCTION("SPLIT(IMPORTRANGE!B2799:B12798,"";"",0,1)"),"Bash/Shell/PowerShell")</f>
        <v>Bash/Shell/PowerShell</v>
      </c>
      <c r="C2799" s="4" t="str">
        <f>IFERROR(__xludf.DUMMYFUNCTION("""COMPUTED_VALUE"""),"HTML/CSS")</f>
        <v>HTML/CSS</v>
      </c>
      <c r="D2799" s="4" t="str">
        <f>IFERROR(__xludf.DUMMYFUNCTION("""COMPUTED_VALUE"""),"JavaScript")</f>
        <v>JavaScript</v>
      </c>
      <c r="E2799" s="4" t="str">
        <f>IFERROR(__xludf.DUMMYFUNCTION("""COMPUTED_VALUE"""),"Ruby")</f>
        <v>Ruby</v>
      </c>
    </row>
    <row r="2800">
      <c r="A2800" s="3">
        <v>2799.0</v>
      </c>
      <c r="B2800" s="4" t="str">
        <f>IFERROR(__xludf.DUMMYFUNCTION("SPLIT(IMPORTRANGE!B2800:B12799,"";"",0,1)"),"HTML/CSS")</f>
        <v>HTML/CSS</v>
      </c>
      <c r="C2800" s="4" t="str">
        <f>IFERROR(__xludf.DUMMYFUNCTION("""COMPUTED_VALUE"""),"Java")</f>
        <v>Java</v>
      </c>
      <c r="D2800" s="4" t="str">
        <f>IFERROR(__xludf.DUMMYFUNCTION("""COMPUTED_VALUE"""),"JavaScript")</f>
        <v>JavaScript</v>
      </c>
      <c r="E2800" s="4" t="str">
        <f>IFERROR(__xludf.DUMMYFUNCTION("""COMPUTED_VALUE"""),"Python")</f>
        <v>Python</v>
      </c>
      <c r="F2800" s="4" t="str">
        <f>IFERROR(__xludf.DUMMYFUNCTION("""COMPUTED_VALUE"""),"R")</f>
        <v>R</v>
      </c>
      <c r="G2800" s="4" t="str">
        <f>IFERROR(__xludf.DUMMYFUNCTION("""COMPUTED_VALUE"""),"SQL")</f>
        <v>SQL</v>
      </c>
    </row>
    <row r="2801">
      <c r="A2801" s="3">
        <v>2800.0</v>
      </c>
      <c r="B2801" s="4" t="str">
        <f>IFERROR(__xludf.DUMMYFUNCTION("SPLIT(IMPORTRANGE!B2801:B12800,"";"",0,1)"),"Bash/Shell/PowerShell")</f>
        <v>Bash/Shell/PowerShell</v>
      </c>
      <c r="C2801" s="4" t="str">
        <f>IFERROR(__xludf.DUMMYFUNCTION("""COMPUTED_VALUE"""),"HTML/CSS")</f>
        <v>HTML/CSS</v>
      </c>
      <c r="D2801" s="4" t="str">
        <f>IFERROR(__xludf.DUMMYFUNCTION("""COMPUTED_VALUE"""),"JavaScript")</f>
        <v>JavaScript</v>
      </c>
    </row>
    <row r="2802">
      <c r="A2802" s="3">
        <v>2801.0</v>
      </c>
      <c r="B2802" s="4" t="str">
        <f>IFERROR(__xludf.DUMMYFUNCTION("SPLIT(IMPORTRANGE!B2802:B12801,"";"",0,1)"),"HTML/CSS")</f>
        <v>HTML/CSS</v>
      </c>
      <c r="C2802" s="4" t="str">
        <f>IFERROR(__xludf.DUMMYFUNCTION("""COMPUTED_VALUE"""),"JavaScript")</f>
        <v>JavaScript</v>
      </c>
      <c r="D2802" s="4" t="str">
        <f>IFERROR(__xludf.DUMMYFUNCTION("""COMPUTED_VALUE"""),"PHP")</f>
        <v>PHP</v>
      </c>
      <c r="E2802" s="4" t="str">
        <f>IFERROR(__xludf.DUMMYFUNCTION("""COMPUTED_VALUE"""),"SQL")</f>
        <v>SQL</v>
      </c>
    </row>
    <row r="2803">
      <c r="A2803" s="3">
        <v>2802.0</v>
      </c>
      <c r="B2803" s="4" t="str">
        <f>IFERROR(__xludf.DUMMYFUNCTION("SPLIT(IMPORTRANGE!B2803:B12802,"";"",0,1)"),"Bash/Shell/PowerShell")</f>
        <v>Bash/Shell/PowerShell</v>
      </c>
      <c r="C2803" s="4" t="str">
        <f>IFERROR(__xludf.DUMMYFUNCTION("""COMPUTED_VALUE"""),"C++")</f>
        <v>C++</v>
      </c>
      <c r="D2803" s="4" t="str">
        <f>IFERROR(__xludf.DUMMYFUNCTION("""COMPUTED_VALUE"""),"Go")</f>
        <v>Go</v>
      </c>
      <c r="E2803" s="4" t="str">
        <f>IFERROR(__xludf.DUMMYFUNCTION("""COMPUTED_VALUE"""),"Java")</f>
        <v>Java</v>
      </c>
      <c r="F2803" s="4" t="str">
        <f>IFERROR(__xludf.DUMMYFUNCTION("""COMPUTED_VALUE"""),"Rust")</f>
        <v>Rust</v>
      </c>
    </row>
    <row r="2804">
      <c r="A2804" s="3">
        <v>2803.0</v>
      </c>
      <c r="B2804" s="4" t="str">
        <f>IFERROR(__xludf.DUMMYFUNCTION("SPLIT(IMPORTRANGE!B2804:B12803,"";"",0,1)"),"C#")</f>
        <v>C#</v>
      </c>
      <c r="C2804" s="4" t="str">
        <f>IFERROR(__xludf.DUMMYFUNCTION("""COMPUTED_VALUE"""),"HTML/CSS")</f>
        <v>HTML/CSS</v>
      </c>
      <c r="D2804" s="4" t="str">
        <f>IFERROR(__xludf.DUMMYFUNCTION("""COMPUTED_VALUE"""),"JavaScript")</f>
        <v>JavaScript</v>
      </c>
      <c r="E2804" s="4" t="str">
        <f>IFERROR(__xludf.DUMMYFUNCTION("""COMPUTED_VALUE"""),"SQL")</f>
        <v>SQL</v>
      </c>
    </row>
    <row r="2805">
      <c r="A2805" s="3">
        <v>2804.0</v>
      </c>
      <c r="B2805" s="4" t="str">
        <f>IFERROR(__xludf.DUMMYFUNCTION("SPLIT(IMPORTRANGE!B2805:B12804,"";"",0,1)"),"Go")</f>
        <v>Go</v>
      </c>
      <c r="C2805" s="4" t="str">
        <f>IFERROR(__xludf.DUMMYFUNCTION("""COMPUTED_VALUE"""),"Ruby")</f>
        <v>Ruby</v>
      </c>
      <c r="D2805" s="4" t="str">
        <f>IFERROR(__xludf.DUMMYFUNCTION("""COMPUTED_VALUE"""),"TypeScript")</f>
        <v>TypeScript</v>
      </c>
    </row>
    <row r="2806">
      <c r="A2806" s="3">
        <v>2805.0</v>
      </c>
      <c r="B2806" s="4" t="str">
        <f>IFERROR(__xludf.DUMMYFUNCTION("SPLIT(IMPORTRANGE!B2806:B12805,"";"",0,1)"),"Assembly")</f>
        <v>Assembly</v>
      </c>
      <c r="C2806" s="4" t="str">
        <f>IFERROR(__xludf.DUMMYFUNCTION("""COMPUTED_VALUE"""),"Bash/Shell/PowerShell")</f>
        <v>Bash/Shell/PowerShell</v>
      </c>
      <c r="D2806" s="4" t="str">
        <f>IFERROR(__xludf.DUMMYFUNCTION("""COMPUTED_VALUE"""),"C")</f>
        <v>C</v>
      </c>
      <c r="E2806" s="4" t="str">
        <f>IFERROR(__xludf.DUMMYFUNCTION("""COMPUTED_VALUE"""),"C++")</f>
        <v>C++</v>
      </c>
      <c r="F2806" s="4" t="str">
        <f>IFERROR(__xludf.DUMMYFUNCTION("""COMPUTED_VALUE"""),"C#")</f>
        <v>C#</v>
      </c>
      <c r="G2806" s="4" t="str">
        <f>IFERROR(__xludf.DUMMYFUNCTION("""COMPUTED_VALUE"""),"Go")</f>
        <v>Go</v>
      </c>
      <c r="H2806" s="4" t="str">
        <f>IFERROR(__xludf.DUMMYFUNCTION("""COMPUTED_VALUE"""),"HTML/CSS")</f>
        <v>HTML/CSS</v>
      </c>
      <c r="I2806" s="4" t="str">
        <f>IFERROR(__xludf.DUMMYFUNCTION("""COMPUTED_VALUE"""),"Java")</f>
        <v>Java</v>
      </c>
      <c r="J2806" s="4" t="str">
        <f>IFERROR(__xludf.DUMMYFUNCTION("""COMPUTED_VALUE"""),"JavaScript")</f>
        <v>JavaScript</v>
      </c>
      <c r="K2806" s="4" t="str">
        <f>IFERROR(__xludf.DUMMYFUNCTION("""COMPUTED_VALUE"""),"Kotlin")</f>
        <v>Kotlin</v>
      </c>
      <c r="L2806" s="4" t="str">
        <f>IFERROR(__xludf.DUMMYFUNCTION("""COMPUTED_VALUE"""),"PHP")</f>
        <v>PHP</v>
      </c>
      <c r="M2806" s="4" t="str">
        <f>IFERROR(__xludf.DUMMYFUNCTION("""COMPUTED_VALUE"""),"Python")</f>
        <v>Python</v>
      </c>
      <c r="N2806" s="4" t="str">
        <f>IFERROR(__xludf.DUMMYFUNCTION("""COMPUTED_VALUE"""),"SQL")</f>
        <v>SQL</v>
      </c>
      <c r="O2806" s="4" t="str">
        <f>IFERROR(__xludf.DUMMYFUNCTION("""COMPUTED_VALUE"""),"VBA")</f>
        <v>VBA</v>
      </c>
    </row>
    <row r="2807">
      <c r="A2807" s="3">
        <v>2806.0</v>
      </c>
      <c r="B2807" s="4" t="str">
        <f>IFERROR(__xludf.DUMMYFUNCTION("SPLIT(IMPORTRANGE!B2807:B12806,"";"",0,1)"),"C++")</f>
        <v>C++</v>
      </c>
      <c r="C2807" s="4" t="str">
        <f>IFERROR(__xludf.DUMMYFUNCTION("""COMPUTED_VALUE"""),"C#")</f>
        <v>C#</v>
      </c>
      <c r="D2807" s="4" t="str">
        <f>IFERROR(__xludf.DUMMYFUNCTION("""COMPUTED_VALUE"""),"HTML/CSS")</f>
        <v>HTML/CSS</v>
      </c>
      <c r="E2807" s="4" t="str">
        <f>IFERROR(__xludf.DUMMYFUNCTION("""COMPUTED_VALUE"""),"Java")</f>
        <v>Java</v>
      </c>
      <c r="F2807" s="4" t="str">
        <f>IFERROR(__xludf.DUMMYFUNCTION("""COMPUTED_VALUE"""),"JavaScript")</f>
        <v>JavaScript</v>
      </c>
      <c r="G2807" s="4" t="str">
        <f>IFERROR(__xludf.DUMMYFUNCTION("""COMPUTED_VALUE"""),"SQL")</f>
        <v>SQL</v>
      </c>
    </row>
    <row r="2808">
      <c r="A2808" s="3">
        <v>2807.0</v>
      </c>
      <c r="B2808" s="4" t="str">
        <f>IFERROR(__xludf.DUMMYFUNCTION("SPLIT(IMPORTRANGE!B2808:B12807,"";"",0,1)"),"Assembly")</f>
        <v>Assembly</v>
      </c>
      <c r="C2808" s="4" t="str">
        <f>IFERROR(__xludf.DUMMYFUNCTION("""COMPUTED_VALUE"""),"Bash/Shell/PowerShell")</f>
        <v>Bash/Shell/PowerShell</v>
      </c>
      <c r="D2808" s="4" t="str">
        <f>IFERROR(__xludf.DUMMYFUNCTION("""COMPUTED_VALUE"""),"C")</f>
        <v>C</v>
      </c>
      <c r="E2808" s="4" t="str">
        <f>IFERROR(__xludf.DUMMYFUNCTION("""COMPUTED_VALUE"""),"C++")</f>
        <v>C++</v>
      </c>
      <c r="F2808" s="4" t="str">
        <f>IFERROR(__xludf.DUMMYFUNCTION("""COMPUTED_VALUE"""),"Dart")</f>
        <v>Dart</v>
      </c>
      <c r="G2808" s="4" t="str">
        <f>IFERROR(__xludf.DUMMYFUNCTION("""COMPUTED_VALUE"""),"Elixir")</f>
        <v>Elixir</v>
      </c>
      <c r="H2808" s="4" t="str">
        <f>IFERROR(__xludf.DUMMYFUNCTION("""COMPUTED_VALUE"""),"Erlang")</f>
        <v>Erlang</v>
      </c>
      <c r="I2808" s="4" t="str">
        <f>IFERROR(__xludf.DUMMYFUNCTION("""COMPUTED_VALUE"""),"Go")</f>
        <v>Go</v>
      </c>
      <c r="J2808" s="4" t="str">
        <f>IFERROR(__xludf.DUMMYFUNCTION("""COMPUTED_VALUE"""),"HTML/CSS")</f>
        <v>HTML/CSS</v>
      </c>
      <c r="K2808" s="4" t="str">
        <f>IFERROR(__xludf.DUMMYFUNCTION("""COMPUTED_VALUE"""),"Java")</f>
        <v>Java</v>
      </c>
      <c r="L2808" s="4" t="str">
        <f>IFERROR(__xludf.DUMMYFUNCTION("""COMPUTED_VALUE"""),"JavaScript")</f>
        <v>JavaScript</v>
      </c>
      <c r="M2808" s="4" t="str">
        <f>IFERROR(__xludf.DUMMYFUNCTION("""COMPUTED_VALUE"""),"Ruby")</f>
        <v>Ruby</v>
      </c>
      <c r="N2808" s="4" t="str">
        <f>IFERROR(__xludf.DUMMYFUNCTION("""COMPUTED_VALUE"""),"Rust")</f>
        <v>Rust</v>
      </c>
      <c r="O2808" s="4" t="str">
        <f>IFERROR(__xludf.DUMMYFUNCTION("""COMPUTED_VALUE"""),"TypeScript")</f>
        <v>TypeScript</v>
      </c>
      <c r="P2808" s="4" t="str">
        <f>IFERROR(__xludf.DUMMYFUNCTION("""COMPUTED_VALUE"""),"WebAssembly")</f>
        <v>WebAssembly</v>
      </c>
    </row>
    <row r="2809">
      <c r="A2809" s="3">
        <v>2808.0</v>
      </c>
      <c r="B2809" s="4" t="str">
        <f>IFERROR(__xludf.DUMMYFUNCTION("SPLIT(IMPORTRANGE!B2809:B12808,"";"",0,1)"),"Bash/Shell/PowerShell")</f>
        <v>Bash/Shell/PowerShell</v>
      </c>
      <c r="C2809" s="4" t="str">
        <f>IFERROR(__xludf.DUMMYFUNCTION("""COMPUTED_VALUE"""),"HTML/CSS")</f>
        <v>HTML/CSS</v>
      </c>
      <c r="D2809" s="4" t="str">
        <f>IFERROR(__xludf.DUMMYFUNCTION("""COMPUTED_VALUE"""),"Java")</f>
        <v>Java</v>
      </c>
      <c r="E2809" s="4" t="str">
        <f>IFERROR(__xludf.DUMMYFUNCTION("""COMPUTED_VALUE"""),"JavaScript")</f>
        <v>JavaScript</v>
      </c>
      <c r="F2809" s="4" t="str">
        <f>IFERROR(__xludf.DUMMYFUNCTION("""COMPUTED_VALUE"""),"PHP")</f>
        <v>PHP</v>
      </c>
      <c r="G2809" s="4" t="str">
        <f>IFERROR(__xludf.DUMMYFUNCTION("""COMPUTED_VALUE"""),"SQL")</f>
        <v>SQL</v>
      </c>
    </row>
    <row r="2810">
      <c r="A2810" s="3">
        <v>2809.0</v>
      </c>
      <c r="B2810" s="4" t="str">
        <f>IFERROR(__xludf.DUMMYFUNCTION("SPLIT(IMPORTRANGE!B2810:B12809,"";"",0,1)"),"Java")</f>
        <v>Java</v>
      </c>
      <c r="C2810" s="4" t="str">
        <f>IFERROR(__xludf.DUMMYFUNCTION("""COMPUTED_VALUE"""),"SQL")</f>
        <v>SQL</v>
      </c>
    </row>
    <row r="2811">
      <c r="A2811" s="3">
        <v>2810.0</v>
      </c>
      <c r="B2811" s="4" t="str">
        <f>IFERROR(__xludf.DUMMYFUNCTION("SPLIT(IMPORTRANGE!B2811:B12810,"";"",0,1)"),"HTML/CSS")</f>
        <v>HTML/CSS</v>
      </c>
      <c r="C2811" s="4" t="str">
        <f>IFERROR(__xludf.DUMMYFUNCTION("""COMPUTED_VALUE"""),"Java")</f>
        <v>Java</v>
      </c>
      <c r="D2811" s="4" t="str">
        <f>IFERROR(__xludf.DUMMYFUNCTION("""COMPUTED_VALUE"""),"JavaScript")</f>
        <v>JavaScript</v>
      </c>
    </row>
    <row r="2812">
      <c r="A2812" s="3">
        <v>2811.0</v>
      </c>
      <c r="B2812" s="4" t="str">
        <f>IFERROR(__xludf.DUMMYFUNCTION("SPLIT(IMPORTRANGE!B2812:B12811,"";"",0,1)"),"Java")</f>
        <v>Java</v>
      </c>
      <c r="C2812" s="4" t="str">
        <f>IFERROR(__xludf.DUMMYFUNCTION("""COMPUTED_VALUE"""),"PHP")</f>
        <v>PHP</v>
      </c>
      <c r="D2812" s="4" t="str">
        <f>IFERROR(__xludf.DUMMYFUNCTION("""COMPUTED_VALUE"""),"Python")</f>
        <v>Python</v>
      </c>
    </row>
    <row r="2813">
      <c r="A2813" s="3">
        <v>2812.0</v>
      </c>
      <c r="B2813" s="4" t="str">
        <f>IFERROR(__xludf.DUMMYFUNCTION("SPLIT(IMPORTRANGE!B2813:B12812,"";"",0,1)"),"HTML/CSS")</f>
        <v>HTML/CSS</v>
      </c>
      <c r="C2813" s="4" t="str">
        <f>IFERROR(__xludf.DUMMYFUNCTION("""COMPUTED_VALUE"""),"JavaScript")</f>
        <v>JavaScript</v>
      </c>
      <c r="D2813" s="4" t="str">
        <f>IFERROR(__xludf.DUMMYFUNCTION("""COMPUTED_VALUE"""),"SQL")</f>
        <v>SQL</v>
      </c>
    </row>
    <row r="2814">
      <c r="A2814" s="3">
        <v>2813.0</v>
      </c>
      <c r="B2814" s="4" t="str">
        <f>IFERROR(__xludf.DUMMYFUNCTION("SPLIT(IMPORTRANGE!B2814:B12813,"";"",0,1)"),"Go")</f>
        <v>Go</v>
      </c>
      <c r="C2814" s="4" t="str">
        <f>IFERROR(__xludf.DUMMYFUNCTION("""COMPUTED_VALUE"""),"Other(s):")</f>
        <v>Other(s):</v>
      </c>
    </row>
    <row r="2815">
      <c r="A2815" s="3">
        <v>2814.0</v>
      </c>
      <c r="B2815" s="4" t="str">
        <f>IFERROR(__xludf.DUMMYFUNCTION("SPLIT(IMPORTRANGE!B2815:B12814,"";"",0,1)"),"HTML/CSS")</f>
        <v>HTML/CSS</v>
      </c>
      <c r="C2815" s="4" t="str">
        <f>IFERROR(__xludf.DUMMYFUNCTION("""COMPUTED_VALUE"""),"JavaScript")</f>
        <v>JavaScript</v>
      </c>
    </row>
    <row r="2816">
      <c r="A2816" s="3">
        <v>2815.0</v>
      </c>
      <c r="B2816" s="4" t="str">
        <f>IFERROR(__xludf.DUMMYFUNCTION("SPLIT(IMPORTRANGE!B2816:B12815,"";"",0,1)"),"Bash/Shell/PowerShell")</f>
        <v>Bash/Shell/PowerShell</v>
      </c>
      <c r="C2816" s="4" t="str">
        <f>IFERROR(__xludf.DUMMYFUNCTION("""COMPUTED_VALUE"""),"C#")</f>
        <v>C#</v>
      </c>
      <c r="D2816" s="4" t="str">
        <f>IFERROR(__xludf.DUMMYFUNCTION("""COMPUTED_VALUE"""),"HTML/CSS")</f>
        <v>HTML/CSS</v>
      </c>
      <c r="E2816" s="4" t="str">
        <f>IFERROR(__xludf.DUMMYFUNCTION("""COMPUTED_VALUE"""),"JavaScript")</f>
        <v>JavaScript</v>
      </c>
      <c r="F2816" s="4" t="str">
        <f>IFERROR(__xludf.DUMMYFUNCTION("""COMPUTED_VALUE"""),"SQL")</f>
        <v>SQL</v>
      </c>
      <c r="G2816" s="4" t="str">
        <f>IFERROR(__xludf.DUMMYFUNCTION("""COMPUTED_VALUE"""),"TypeScript")</f>
        <v>TypeScript</v>
      </c>
    </row>
    <row r="2817">
      <c r="A2817" s="3">
        <v>2816.0</v>
      </c>
      <c r="B2817" s="4" t="str">
        <f>IFERROR(__xludf.DUMMYFUNCTION("SPLIT(IMPORTRANGE!B2817:B12816,"";"",0,1)"),"C")</f>
        <v>C</v>
      </c>
      <c r="C2817" s="4" t="str">
        <f>IFERROR(__xludf.DUMMYFUNCTION("""COMPUTED_VALUE"""),"C++")</f>
        <v>C++</v>
      </c>
      <c r="D2817" s="4" t="str">
        <f>IFERROR(__xludf.DUMMYFUNCTION("""COMPUTED_VALUE"""),"C#")</f>
        <v>C#</v>
      </c>
      <c r="E2817" s="4" t="str">
        <f>IFERROR(__xludf.DUMMYFUNCTION("""COMPUTED_VALUE"""),"Go")</f>
        <v>Go</v>
      </c>
      <c r="F2817" s="4" t="str">
        <f>IFERROR(__xludf.DUMMYFUNCTION("""COMPUTED_VALUE"""),"HTML/CSS")</f>
        <v>HTML/CSS</v>
      </c>
      <c r="G2817" s="4" t="str">
        <f>IFERROR(__xludf.DUMMYFUNCTION("""COMPUTED_VALUE"""),"Java")</f>
        <v>Java</v>
      </c>
      <c r="H2817" s="4" t="str">
        <f>IFERROR(__xludf.DUMMYFUNCTION("""COMPUTED_VALUE"""),"JavaScript")</f>
        <v>JavaScript</v>
      </c>
      <c r="I2817" s="4" t="str">
        <f>IFERROR(__xludf.DUMMYFUNCTION("""COMPUTED_VALUE"""),"Objective-C")</f>
        <v>Objective-C</v>
      </c>
      <c r="J2817" s="4" t="str">
        <f>IFERROR(__xludf.DUMMYFUNCTION("""COMPUTED_VALUE"""),"PHP")</f>
        <v>PHP</v>
      </c>
      <c r="K2817" s="4" t="str">
        <f>IFERROR(__xludf.DUMMYFUNCTION("""COMPUTED_VALUE"""),"Python")</f>
        <v>Python</v>
      </c>
      <c r="L2817" s="4" t="str">
        <f>IFERROR(__xludf.DUMMYFUNCTION("""COMPUTED_VALUE"""),"Ruby")</f>
        <v>Ruby</v>
      </c>
      <c r="M2817" s="4" t="str">
        <f>IFERROR(__xludf.DUMMYFUNCTION("""COMPUTED_VALUE"""),"SQL")</f>
        <v>SQL</v>
      </c>
      <c r="N2817" s="4" t="str">
        <f>IFERROR(__xludf.DUMMYFUNCTION("""COMPUTED_VALUE"""),"Swift")</f>
        <v>Swift</v>
      </c>
      <c r="O2817" s="4" t="str">
        <f>IFERROR(__xludf.DUMMYFUNCTION("""COMPUTED_VALUE"""),"TypeScript")</f>
        <v>TypeScript</v>
      </c>
    </row>
    <row r="2818">
      <c r="A2818" s="3">
        <v>2817.0</v>
      </c>
      <c r="B2818" s="4" t="str">
        <f>IFERROR(__xludf.DUMMYFUNCTION("SPLIT(IMPORTRANGE!B2818:B12817,"";"",0,1)"),"C++")</f>
        <v>C++</v>
      </c>
      <c r="C2818" s="4" t="str">
        <f>IFERROR(__xludf.DUMMYFUNCTION("""COMPUTED_VALUE"""),"C#")</f>
        <v>C#</v>
      </c>
      <c r="D2818" s="4" t="str">
        <f>IFERROR(__xludf.DUMMYFUNCTION("""COMPUTED_VALUE"""),"F#")</f>
        <v>F#</v>
      </c>
      <c r="E2818" s="4" t="str">
        <f>IFERROR(__xludf.DUMMYFUNCTION("""COMPUTED_VALUE"""),"HTML/CSS")</f>
        <v>HTML/CSS</v>
      </c>
      <c r="F2818" s="4" t="str">
        <f>IFERROR(__xludf.DUMMYFUNCTION("""COMPUTED_VALUE"""),"JavaScript")</f>
        <v>JavaScript</v>
      </c>
      <c r="G2818" s="4" t="str">
        <f>IFERROR(__xludf.DUMMYFUNCTION("""COMPUTED_VALUE"""),"TypeScript")</f>
        <v>TypeScript</v>
      </c>
      <c r="H2818" s="4" t="str">
        <f>IFERROR(__xludf.DUMMYFUNCTION("""COMPUTED_VALUE"""),"WebAssembly")</f>
        <v>WebAssembly</v>
      </c>
    </row>
    <row r="2819">
      <c r="A2819" s="3">
        <v>2818.0</v>
      </c>
      <c r="B2819" s="4" t="str">
        <f>IFERROR(__xludf.DUMMYFUNCTION("SPLIT(IMPORTRANGE!B2819:B12818,"";"",0,1)"),"Bash/Shell/PowerShell")</f>
        <v>Bash/Shell/PowerShell</v>
      </c>
      <c r="C2819" s="4" t="str">
        <f>IFERROR(__xludf.DUMMYFUNCTION("""COMPUTED_VALUE"""),"HTML/CSS")</f>
        <v>HTML/CSS</v>
      </c>
      <c r="D2819" s="4" t="str">
        <f>IFERROR(__xludf.DUMMYFUNCTION("""COMPUTED_VALUE"""),"JavaScript")</f>
        <v>JavaScript</v>
      </c>
      <c r="E2819" s="4" t="str">
        <f>IFERROR(__xludf.DUMMYFUNCTION("""COMPUTED_VALUE"""),"Python")</f>
        <v>Python</v>
      </c>
      <c r="F2819" s="4" t="str">
        <f>IFERROR(__xludf.DUMMYFUNCTION("""COMPUTED_VALUE"""),"R")</f>
        <v>R</v>
      </c>
      <c r="G2819" s="4" t="str">
        <f>IFERROR(__xludf.DUMMYFUNCTION("""COMPUTED_VALUE"""),"SQL")</f>
        <v>SQL</v>
      </c>
    </row>
    <row r="2820">
      <c r="A2820" s="3">
        <v>2819.0</v>
      </c>
      <c r="B2820" s="4" t="str">
        <f>IFERROR(__xludf.DUMMYFUNCTION("SPLIT(IMPORTRANGE!B2820:B12819,"";"",0,1)"),"Java")</f>
        <v>Java</v>
      </c>
      <c r="C2820" s="4" t="str">
        <f>IFERROR(__xludf.DUMMYFUNCTION("""COMPUTED_VALUE"""),"JavaScript")</f>
        <v>JavaScript</v>
      </c>
      <c r="D2820" s="4" t="str">
        <f>IFERROR(__xludf.DUMMYFUNCTION("""COMPUTED_VALUE"""),"TypeScript")</f>
        <v>TypeScript</v>
      </c>
    </row>
    <row r="2821">
      <c r="A2821" s="3">
        <v>2820.0</v>
      </c>
      <c r="B2821" s="4" t="str">
        <f>IFERROR(__xludf.DUMMYFUNCTION("SPLIT(IMPORTRANGE!B2821:B12820,"";"",0,1)"),"Bash/Shell/PowerShell")</f>
        <v>Bash/Shell/PowerShell</v>
      </c>
      <c r="C2821" s="4" t="str">
        <f>IFERROR(__xludf.DUMMYFUNCTION("""COMPUTED_VALUE"""),"HTML/CSS")</f>
        <v>HTML/CSS</v>
      </c>
      <c r="D2821" s="4" t="str">
        <f>IFERROR(__xludf.DUMMYFUNCTION("""COMPUTED_VALUE"""),"Java")</f>
        <v>Java</v>
      </c>
      <c r="E2821" s="4" t="str">
        <f>IFERROR(__xludf.DUMMYFUNCTION("""COMPUTED_VALUE"""),"JavaScript")</f>
        <v>JavaScript</v>
      </c>
      <c r="F2821" s="4" t="str">
        <f>IFERROR(__xludf.DUMMYFUNCTION("""COMPUTED_VALUE"""),"PHP")</f>
        <v>PHP</v>
      </c>
      <c r="G2821" s="4" t="str">
        <f>IFERROR(__xludf.DUMMYFUNCTION("""COMPUTED_VALUE"""),"Python")</f>
        <v>Python</v>
      </c>
      <c r="H2821" s="4" t="str">
        <f>IFERROR(__xludf.DUMMYFUNCTION("""COMPUTED_VALUE"""),"SQL")</f>
        <v>SQL</v>
      </c>
    </row>
    <row r="2822">
      <c r="A2822" s="3">
        <v>2821.0</v>
      </c>
      <c r="B2822" s="4" t="str">
        <f>IFERROR(__xludf.DUMMYFUNCTION("SPLIT(IMPORTRANGE!B2822:B12821,"";"",0,1)"),"Java")</f>
        <v>Java</v>
      </c>
      <c r="C2822" s="4" t="str">
        <f>IFERROR(__xludf.DUMMYFUNCTION("""COMPUTED_VALUE"""),"JavaScript")</f>
        <v>JavaScript</v>
      </c>
      <c r="D2822" s="4" t="str">
        <f>IFERROR(__xludf.DUMMYFUNCTION("""COMPUTED_VALUE"""),"Scala")</f>
        <v>Scala</v>
      </c>
      <c r="E2822" s="4" t="str">
        <f>IFERROR(__xludf.DUMMYFUNCTION("""COMPUTED_VALUE"""),"TypeScript")</f>
        <v>TypeScript</v>
      </c>
    </row>
    <row r="2823">
      <c r="A2823" s="3">
        <v>2822.0</v>
      </c>
      <c r="B2823" s="4" t="str">
        <f>IFERROR(__xludf.DUMMYFUNCTION("SPLIT(IMPORTRANGE!B2823:B12822,"";"",0,1)"),"JavaScript")</f>
        <v>JavaScript</v>
      </c>
    </row>
    <row r="2824">
      <c r="A2824" s="3">
        <v>2823.0</v>
      </c>
      <c r="B2824" s="4" t="str">
        <f>IFERROR(__xludf.DUMMYFUNCTION("SPLIT(IMPORTRANGE!B2824:B12823,"";"",0,1)"),"HTML/CSS")</f>
        <v>HTML/CSS</v>
      </c>
      <c r="C2824" s="4" t="str">
        <f>IFERROR(__xludf.DUMMYFUNCTION("""COMPUTED_VALUE"""),"Java")</f>
        <v>Java</v>
      </c>
      <c r="D2824" s="4" t="str">
        <f>IFERROR(__xludf.DUMMYFUNCTION("""COMPUTED_VALUE"""),"JavaScript")</f>
        <v>JavaScript</v>
      </c>
      <c r="E2824" s="4" t="str">
        <f>IFERROR(__xludf.DUMMYFUNCTION("""COMPUTED_VALUE"""),"SQL")</f>
        <v>SQL</v>
      </c>
      <c r="F2824" s="4" t="str">
        <f>IFERROR(__xludf.DUMMYFUNCTION("""COMPUTED_VALUE"""),"Other(s):")</f>
        <v>Other(s):</v>
      </c>
    </row>
    <row r="2825">
      <c r="A2825" s="3">
        <v>2824.0</v>
      </c>
      <c r="B2825" s="4" t="str">
        <f>IFERROR(__xludf.DUMMYFUNCTION("SPLIT(IMPORTRANGE!B2825:B12824,"";"",0,1)"),"C#")</f>
        <v>C#</v>
      </c>
      <c r="C2825" s="4" t="str">
        <f>IFERROR(__xludf.DUMMYFUNCTION("""COMPUTED_VALUE"""),"HTML/CSS")</f>
        <v>HTML/CSS</v>
      </c>
      <c r="D2825" s="4" t="str">
        <f>IFERROR(__xludf.DUMMYFUNCTION("""COMPUTED_VALUE"""),"JavaScript")</f>
        <v>JavaScript</v>
      </c>
      <c r="E2825" s="4" t="str">
        <f>IFERROR(__xludf.DUMMYFUNCTION("""COMPUTED_VALUE"""),"TypeScript")</f>
        <v>TypeScript</v>
      </c>
    </row>
    <row r="2826">
      <c r="A2826" s="3">
        <v>2825.0</v>
      </c>
      <c r="B2826" s="4" t="str">
        <f>IFERROR(__xludf.DUMMYFUNCTION("SPLIT(IMPORTRANGE!B2826:B12825,"";"",0,1)"),"Bash/Shell/PowerShell")</f>
        <v>Bash/Shell/PowerShell</v>
      </c>
      <c r="C2826" s="4" t="str">
        <f>IFERROR(__xludf.DUMMYFUNCTION("""COMPUTED_VALUE"""),"HTML/CSS")</f>
        <v>HTML/CSS</v>
      </c>
      <c r="D2826" s="4" t="str">
        <f>IFERROR(__xludf.DUMMYFUNCTION("""COMPUTED_VALUE"""),"JavaScript")</f>
        <v>JavaScript</v>
      </c>
      <c r="E2826" s="4" t="str">
        <f>IFERROR(__xludf.DUMMYFUNCTION("""COMPUTED_VALUE"""),"Python")</f>
        <v>Python</v>
      </c>
      <c r="F2826" s="4" t="str">
        <f>IFERROR(__xludf.DUMMYFUNCTION("""COMPUTED_VALUE"""),"Ruby")</f>
        <v>Ruby</v>
      </c>
    </row>
    <row r="2827">
      <c r="A2827" s="3">
        <v>2826.0</v>
      </c>
      <c r="B2827" s="4" t="str">
        <f>IFERROR(__xludf.DUMMYFUNCTION("SPLIT(IMPORTRANGE!B2827:B12826,"";"",0,1)"),"Dart")</f>
        <v>Dart</v>
      </c>
      <c r="C2827" s="4" t="str">
        <f>IFERROR(__xludf.DUMMYFUNCTION("""COMPUTED_VALUE"""),"Java")</f>
        <v>Java</v>
      </c>
      <c r="D2827" s="4" t="str">
        <f>IFERROR(__xludf.DUMMYFUNCTION("""COMPUTED_VALUE"""),"JavaScript")</f>
        <v>JavaScript</v>
      </c>
      <c r="E2827" s="4" t="str">
        <f>IFERROR(__xludf.DUMMYFUNCTION("""COMPUTED_VALUE"""),"SQL")</f>
        <v>SQL</v>
      </c>
      <c r="F2827" s="4" t="str">
        <f>IFERROR(__xludf.DUMMYFUNCTION("""COMPUTED_VALUE"""),"TypeScript")</f>
        <v>TypeScript</v>
      </c>
    </row>
    <row r="2828">
      <c r="A2828" s="3">
        <v>2827.0</v>
      </c>
      <c r="B2828" s="4" t="str">
        <f>IFERROR(__xludf.DUMMYFUNCTION("SPLIT(IMPORTRANGE!B2828:B12827,"";"",0,1)"),"JavaScript")</f>
        <v>JavaScript</v>
      </c>
      <c r="C2828" s="4" t="str">
        <f>IFERROR(__xludf.DUMMYFUNCTION("""COMPUTED_VALUE"""),"Python")</f>
        <v>Python</v>
      </c>
      <c r="D2828" s="4" t="str">
        <f>IFERROR(__xludf.DUMMYFUNCTION("""COMPUTED_VALUE"""),"TypeScript")</f>
        <v>TypeScript</v>
      </c>
    </row>
    <row r="2829">
      <c r="A2829" s="3">
        <v>2828.0</v>
      </c>
      <c r="B2829" s="4" t="str">
        <f>IFERROR(__xludf.DUMMYFUNCTION("SPLIT(IMPORTRANGE!B2829:B12828,"";"",0,1)"),"HTML/CSS")</f>
        <v>HTML/CSS</v>
      </c>
      <c r="C2829" s="4" t="str">
        <f>IFERROR(__xludf.DUMMYFUNCTION("""COMPUTED_VALUE"""),"JavaScript")</f>
        <v>JavaScript</v>
      </c>
      <c r="D2829" s="4" t="str">
        <f>IFERROR(__xludf.DUMMYFUNCTION("""COMPUTED_VALUE"""),"Ruby")</f>
        <v>Ruby</v>
      </c>
      <c r="E2829" s="4" t="str">
        <f>IFERROR(__xludf.DUMMYFUNCTION("""COMPUTED_VALUE"""),"SQL")</f>
        <v>SQL</v>
      </c>
    </row>
    <row r="2830">
      <c r="A2830" s="3">
        <v>2829.0</v>
      </c>
      <c r="B2830" s="4" t="str">
        <f>IFERROR(__xludf.DUMMYFUNCTION("SPLIT(IMPORTRANGE!B2830:B12829,"";"",0,1)"),"Python")</f>
        <v>Python</v>
      </c>
      <c r="C2830" s="4" t="str">
        <f>IFERROR(__xludf.DUMMYFUNCTION("""COMPUTED_VALUE"""),"SQL")</f>
        <v>SQL</v>
      </c>
    </row>
    <row r="2831">
      <c r="A2831" s="3">
        <v>2830.0</v>
      </c>
      <c r="B2831" s="4" t="str">
        <f>IFERROR(__xludf.DUMMYFUNCTION("SPLIT(IMPORTRANGE!B2831:B12830,"";"",0,1)"),"C++")</f>
        <v>C++</v>
      </c>
    </row>
    <row r="2832">
      <c r="A2832" s="3">
        <v>2831.0</v>
      </c>
      <c r="B2832" s="4" t="str">
        <f>IFERROR(__xludf.DUMMYFUNCTION("SPLIT(IMPORTRANGE!B2832:B12831,"";"",0,1)"),"C++")</f>
        <v>C++</v>
      </c>
      <c r="C2832" s="4" t="str">
        <f>IFERROR(__xludf.DUMMYFUNCTION("""COMPUTED_VALUE"""),"HTML/CSS")</f>
        <v>HTML/CSS</v>
      </c>
      <c r="D2832" s="4" t="str">
        <f>IFERROR(__xludf.DUMMYFUNCTION("""COMPUTED_VALUE"""),"Java")</f>
        <v>Java</v>
      </c>
      <c r="E2832" s="4" t="str">
        <f>IFERROR(__xludf.DUMMYFUNCTION("""COMPUTED_VALUE"""),"PHP")</f>
        <v>PHP</v>
      </c>
      <c r="F2832" s="4" t="str">
        <f>IFERROR(__xludf.DUMMYFUNCTION("""COMPUTED_VALUE"""),"SQL")</f>
        <v>SQL</v>
      </c>
    </row>
    <row r="2833">
      <c r="A2833" s="3">
        <v>2832.0</v>
      </c>
      <c r="B2833" s="4" t="str">
        <f>IFERROR(__xludf.DUMMYFUNCTION("SPLIT(IMPORTRANGE!B2833:B12832,"";"",0,1)"),"Bash/Shell/PowerShell")</f>
        <v>Bash/Shell/PowerShell</v>
      </c>
      <c r="C2833" s="4" t="str">
        <f>IFERROR(__xludf.DUMMYFUNCTION("""COMPUTED_VALUE"""),"C#")</f>
        <v>C#</v>
      </c>
      <c r="D2833" s="4" t="str">
        <f>IFERROR(__xludf.DUMMYFUNCTION("""COMPUTED_VALUE"""),"Python")</f>
        <v>Python</v>
      </c>
      <c r="E2833" s="4" t="str">
        <f>IFERROR(__xludf.DUMMYFUNCTION("""COMPUTED_VALUE"""),"SQL")</f>
        <v>SQL</v>
      </c>
    </row>
    <row r="2834">
      <c r="A2834" s="3">
        <v>2833.0</v>
      </c>
      <c r="B2834" s="4" t="str">
        <f>IFERROR(__xludf.DUMMYFUNCTION("SPLIT(IMPORTRANGE!B2834:B12833,"";"",0,1)"),"C#")</f>
        <v>C#</v>
      </c>
      <c r="C2834" s="4" t="str">
        <f>IFERROR(__xludf.DUMMYFUNCTION("""COMPUTED_VALUE"""),"HTML/CSS")</f>
        <v>HTML/CSS</v>
      </c>
      <c r="D2834" s="4" t="str">
        <f>IFERROR(__xludf.DUMMYFUNCTION("""COMPUTED_VALUE"""),"JavaScript")</f>
        <v>JavaScript</v>
      </c>
    </row>
    <row r="2835">
      <c r="A2835" s="3">
        <v>2834.0</v>
      </c>
      <c r="B2835" s="4" t="str">
        <f>IFERROR(__xludf.DUMMYFUNCTION("SPLIT(IMPORTRANGE!B2835:B12834,"";"",0,1)"),"C")</f>
        <v>C</v>
      </c>
      <c r="C2835" s="4" t="str">
        <f>IFERROR(__xludf.DUMMYFUNCTION("""COMPUTED_VALUE"""),"C++")</f>
        <v>C++</v>
      </c>
      <c r="D2835" s="4" t="str">
        <f>IFERROR(__xludf.DUMMYFUNCTION("""COMPUTED_VALUE"""),"HTML/CSS")</f>
        <v>HTML/CSS</v>
      </c>
      <c r="E2835" s="4" t="str">
        <f>IFERROR(__xludf.DUMMYFUNCTION("""COMPUTED_VALUE"""),"Java")</f>
        <v>Java</v>
      </c>
      <c r="F2835" s="4" t="str">
        <f>IFERROR(__xludf.DUMMYFUNCTION("""COMPUTED_VALUE"""),"Python")</f>
        <v>Python</v>
      </c>
      <c r="G2835" s="4" t="str">
        <f>IFERROR(__xludf.DUMMYFUNCTION("""COMPUTED_VALUE"""),"SQL")</f>
        <v>SQL</v>
      </c>
    </row>
    <row r="2836">
      <c r="A2836" s="3">
        <v>2835.0</v>
      </c>
      <c r="B2836" s="4" t="str">
        <f>IFERROR(__xludf.DUMMYFUNCTION("SPLIT(IMPORTRANGE!B2836:B12835,"";"",0,1)"),"Bash/Shell/PowerShell")</f>
        <v>Bash/Shell/PowerShell</v>
      </c>
      <c r="C2836" s="4" t="str">
        <f>IFERROR(__xludf.DUMMYFUNCTION("""COMPUTED_VALUE"""),"HTML/CSS")</f>
        <v>HTML/CSS</v>
      </c>
      <c r="D2836" s="4" t="str">
        <f>IFERROR(__xludf.DUMMYFUNCTION("""COMPUTED_VALUE"""),"JavaScript")</f>
        <v>JavaScript</v>
      </c>
      <c r="E2836" s="4" t="str">
        <f>IFERROR(__xludf.DUMMYFUNCTION("""COMPUTED_VALUE"""),"PHP")</f>
        <v>PHP</v>
      </c>
    </row>
    <row r="2837">
      <c r="A2837" s="3">
        <v>2836.0</v>
      </c>
      <c r="B2837" s="4" t="str">
        <f>IFERROR(__xludf.DUMMYFUNCTION("SPLIT(IMPORTRANGE!B2837:B12836,"";"",0,1)"),"Java")</f>
        <v>Java</v>
      </c>
      <c r="C2837" s="4" t="str">
        <f>IFERROR(__xludf.DUMMYFUNCTION("""COMPUTED_VALUE"""),"Python")</f>
        <v>Python</v>
      </c>
      <c r="D2837" s="4" t="str">
        <f>IFERROR(__xludf.DUMMYFUNCTION("""COMPUTED_VALUE"""),"R")</f>
        <v>R</v>
      </c>
      <c r="E2837" s="4" t="str">
        <f>IFERROR(__xludf.DUMMYFUNCTION("""COMPUTED_VALUE"""),"SQL")</f>
        <v>SQL</v>
      </c>
      <c r="F2837" s="4" t="str">
        <f>IFERROR(__xludf.DUMMYFUNCTION("""COMPUTED_VALUE"""),"VBA")</f>
        <v>VBA</v>
      </c>
    </row>
    <row r="2838">
      <c r="A2838" s="3">
        <v>2837.0</v>
      </c>
      <c r="B2838" s="4" t="str">
        <f>IFERROR(__xludf.DUMMYFUNCTION("SPLIT(IMPORTRANGE!B2838:B12837,"";"",0,1)"),"Assembly")</f>
        <v>Assembly</v>
      </c>
      <c r="C2838" s="4" t="str">
        <f>IFERROR(__xludf.DUMMYFUNCTION("""COMPUTED_VALUE"""),"Java")</f>
        <v>Java</v>
      </c>
    </row>
    <row r="2839">
      <c r="A2839" s="3">
        <v>2838.0</v>
      </c>
      <c r="B2839" s="4" t="str">
        <f>IFERROR(__xludf.DUMMYFUNCTION("SPLIT(IMPORTRANGE!B2839:B12838,"";"",0,1)"),"C")</f>
        <v>C</v>
      </c>
      <c r="C2839" s="4" t="str">
        <f>IFERROR(__xludf.DUMMYFUNCTION("""COMPUTED_VALUE"""),"C++")</f>
        <v>C++</v>
      </c>
      <c r="D2839" s="4" t="str">
        <f>IFERROR(__xludf.DUMMYFUNCTION("""COMPUTED_VALUE"""),"HTML/CSS")</f>
        <v>HTML/CSS</v>
      </c>
      <c r="E2839" s="4" t="str">
        <f>IFERROR(__xludf.DUMMYFUNCTION("""COMPUTED_VALUE"""),"JavaScript")</f>
        <v>JavaScript</v>
      </c>
      <c r="F2839" s="4" t="str">
        <f>IFERROR(__xludf.DUMMYFUNCTION("""COMPUTED_VALUE"""),"Python")</f>
        <v>Python</v>
      </c>
      <c r="G2839" s="4" t="str">
        <f>IFERROR(__xludf.DUMMYFUNCTION("""COMPUTED_VALUE"""),"SQL")</f>
        <v>SQL</v>
      </c>
    </row>
    <row r="2840">
      <c r="A2840" s="3">
        <v>2839.0</v>
      </c>
      <c r="B2840" s="4" t="str">
        <f>IFERROR(__xludf.DUMMYFUNCTION("SPLIT(IMPORTRANGE!B2840:B12839,"";"",0,1)"),"C#")</f>
        <v>C#</v>
      </c>
      <c r="C2840" s="4" t="str">
        <f>IFERROR(__xludf.DUMMYFUNCTION("""COMPUTED_VALUE"""),"HTML/CSS")</f>
        <v>HTML/CSS</v>
      </c>
      <c r="D2840" s="4" t="str">
        <f>IFERROR(__xludf.DUMMYFUNCTION("""COMPUTED_VALUE"""),"JavaScript")</f>
        <v>JavaScript</v>
      </c>
      <c r="E2840" s="4" t="str">
        <f>IFERROR(__xludf.DUMMYFUNCTION("""COMPUTED_VALUE"""),"SQL")</f>
        <v>SQL</v>
      </c>
    </row>
    <row r="2841">
      <c r="A2841" s="3">
        <v>2840.0</v>
      </c>
      <c r="B2841" s="4" t="str">
        <f>IFERROR(__xludf.DUMMYFUNCTION("SPLIT(IMPORTRANGE!B2841:B12840,"";"",0,1)"),"HTML/CSS")</f>
        <v>HTML/CSS</v>
      </c>
      <c r="C2841" s="4" t="str">
        <f>IFERROR(__xludf.DUMMYFUNCTION("""COMPUTED_VALUE"""),"JavaScript")</f>
        <v>JavaScript</v>
      </c>
      <c r="D2841" s="4" t="str">
        <f>IFERROR(__xludf.DUMMYFUNCTION("""COMPUTED_VALUE"""),"Python")</f>
        <v>Python</v>
      </c>
      <c r="E2841" s="4" t="str">
        <f>IFERROR(__xludf.DUMMYFUNCTION("""COMPUTED_VALUE"""),"SQL")</f>
        <v>SQL</v>
      </c>
    </row>
    <row r="2842">
      <c r="A2842" s="3">
        <v>2841.0</v>
      </c>
      <c r="B2842" s="4" t="str">
        <f>IFERROR(__xludf.DUMMYFUNCTION("SPLIT(IMPORTRANGE!B2842:B12841,"";"",0,1)"),"C#")</f>
        <v>C#</v>
      </c>
      <c r="C2842" s="4" t="str">
        <f>IFERROR(__xludf.DUMMYFUNCTION("""COMPUTED_VALUE"""),"HTML/CSS")</f>
        <v>HTML/CSS</v>
      </c>
      <c r="D2842" s="4" t="str">
        <f>IFERROR(__xludf.DUMMYFUNCTION("""COMPUTED_VALUE"""),"Java")</f>
        <v>Java</v>
      </c>
      <c r="E2842" s="4" t="str">
        <f>IFERROR(__xludf.DUMMYFUNCTION("""COMPUTED_VALUE"""),"JavaScript")</f>
        <v>JavaScript</v>
      </c>
      <c r="F2842" s="4" t="str">
        <f>IFERROR(__xludf.DUMMYFUNCTION("""COMPUTED_VALUE"""),"PHP")</f>
        <v>PHP</v>
      </c>
      <c r="G2842" s="4" t="str">
        <f>IFERROR(__xludf.DUMMYFUNCTION("""COMPUTED_VALUE"""),"SQL")</f>
        <v>SQL</v>
      </c>
    </row>
    <row r="2843">
      <c r="A2843" s="3">
        <v>2842.0</v>
      </c>
      <c r="B2843" s="4" t="str">
        <f>IFERROR(__xludf.DUMMYFUNCTION("SPLIT(IMPORTRANGE!B2843:B12842,"";"",0,1)"),"Bash/Shell/PowerShell")</f>
        <v>Bash/Shell/PowerShell</v>
      </c>
      <c r="C2843" s="4" t="str">
        <f>IFERROR(__xludf.DUMMYFUNCTION("""COMPUTED_VALUE"""),"HTML/CSS")</f>
        <v>HTML/CSS</v>
      </c>
      <c r="D2843" s="4" t="str">
        <f>IFERROR(__xludf.DUMMYFUNCTION("""COMPUTED_VALUE"""),"JavaScript")</f>
        <v>JavaScript</v>
      </c>
      <c r="E2843" s="4" t="str">
        <f>IFERROR(__xludf.DUMMYFUNCTION("""COMPUTED_VALUE"""),"Ruby")</f>
        <v>Ruby</v>
      </c>
    </row>
    <row r="2844">
      <c r="A2844" s="3">
        <v>2843.0</v>
      </c>
      <c r="B2844" s="4" t="str">
        <f>IFERROR(__xludf.DUMMYFUNCTION("SPLIT(IMPORTRANGE!B2844:B12843,"";"",0,1)"),"Bash/Shell/PowerShell")</f>
        <v>Bash/Shell/PowerShell</v>
      </c>
      <c r="C2844" s="4" t="str">
        <f>IFERROR(__xludf.DUMMYFUNCTION("""COMPUTED_VALUE"""),"C#")</f>
        <v>C#</v>
      </c>
      <c r="D2844" s="4" t="str">
        <f>IFERROR(__xludf.DUMMYFUNCTION("""COMPUTED_VALUE"""),"HTML/CSS")</f>
        <v>HTML/CSS</v>
      </c>
      <c r="E2844" s="4" t="str">
        <f>IFERROR(__xludf.DUMMYFUNCTION("""COMPUTED_VALUE"""),"JavaScript")</f>
        <v>JavaScript</v>
      </c>
      <c r="F2844" s="4" t="str">
        <f>IFERROR(__xludf.DUMMYFUNCTION("""COMPUTED_VALUE"""),"Python")</f>
        <v>Python</v>
      </c>
      <c r="G2844" s="4" t="str">
        <f>IFERROR(__xludf.DUMMYFUNCTION("""COMPUTED_VALUE"""),"R")</f>
        <v>R</v>
      </c>
      <c r="H2844" s="4" t="str">
        <f>IFERROR(__xludf.DUMMYFUNCTION("""COMPUTED_VALUE"""),"SQL")</f>
        <v>SQL</v>
      </c>
    </row>
    <row r="2845">
      <c r="A2845" s="3">
        <v>2844.0</v>
      </c>
      <c r="B2845" s="4" t="str">
        <f>IFERROR(__xludf.DUMMYFUNCTION("SPLIT(IMPORTRANGE!B2845:B12844,"";"",0,1)"),"HTML/CSS")</f>
        <v>HTML/CSS</v>
      </c>
      <c r="C2845" s="4" t="str">
        <f>IFERROR(__xludf.DUMMYFUNCTION("""COMPUTED_VALUE"""),"Java")</f>
        <v>Java</v>
      </c>
      <c r="D2845" s="4" t="str">
        <f>IFERROR(__xludf.DUMMYFUNCTION("""COMPUTED_VALUE"""),"JavaScript")</f>
        <v>JavaScript</v>
      </c>
    </row>
    <row r="2846">
      <c r="A2846" s="3">
        <v>2845.0</v>
      </c>
      <c r="B2846" s="4" t="str">
        <f>IFERROR(__xludf.DUMMYFUNCTION("SPLIT(IMPORTRANGE!B2846:B12845,"";"",0,1)"),"HTML/CSS")</f>
        <v>HTML/CSS</v>
      </c>
      <c r="C2846" s="4" t="str">
        <f>IFERROR(__xludf.DUMMYFUNCTION("""COMPUTED_VALUE"""),"Java")</f>
        <v>Java</v>
      </c>
      <c r="D2846" s="4" t="str">
        <f>IFERROR(__xludf.DUMMYFUNCTION("""COMPUTED_VALUE"""),"JavaScript")</f>
        <v>JavaScript</v>
      </c>
      <c r="E2846" s="4" t="str">
        <f>IFERROR(__xludf.DUMMYFUNCTION("""COMPUTED_VALUE"""),"PHP")</f>
        <v>PHP</v>
      </c>
      <c r="F2846" s="4" t="str">
        <f>IFERROR(__xludf.DUMMYFUNCTION("""COMPUTED_VALUE"""),"Python")</f>
        <v>Python</v>
      </c>
      <c r="G2846" s="4" t="str">
        <f>IFERROR(__xludf.DUMMYFUNCTION("""COMPUTED_VALUE"""),"SQL")</f>
        <v>SQL</v>
      </c>
      <c r="H2846" s="4" t="str">
        <f>IFERROR(__xludf.DUMMYFUNCTION("""COMPUTED_VALUE"""),"TypeScript")</f>
        <v>TypeScript</v>
      </c>
    </row>
    <row r="2847">
      <c r="A2847" s="3">
        <v>2846.0</v>
      </c>
      <c r="B2847" s="4" t="str">
        <f>IFERROR(__xludf.DUMMYFUNCTION("SPLIT(IMPORTRANGE!B2847:B12846,"";"",0,1)"),"Bash/Shell/PowerShell")</f>
        <v>Bash/Shell/PowerShell</v>
      </c>
      <c r="C2847" s="4" t="str">
        <f>IFERROR(__xludf.DUMMYFUNCTION("""COMPUTED_VALUE"""),"Go")</f>
        <v>Go</v>
      </c>
      <c r="D2847" s="4" t="str">
        <f>IFERROR(__xludf.DUMMYFUNCTION("""COMPUTED_VALUE"""),"HTML/CSS")</f>
        <v>HTML/CSS</v>
      </c>
      <c r="E2847" s="4" t="str">
        <f>IFERROR(__xludf.DUMMYFUNCTION("""COMPUTED_VALUE"""),"Java")</f>
        <v>Java</v>
      </c>
      <c r="F2847" s="4" t="str">
        <f>IFERROR(__xludf.DUMMYFUNCTION("""COMPUTED_VALUE"""),"JavaScript")</f>
        <v>JavaScript</v>
      </c>
      <c r="G2847" s="4" t="str">
        <f>IFERROR(__xludf.DUMMYFUNCTION("""COMPUTED_VALUE"""),"Objective-C")</f>
        <v>Objective-C</v>
      </c>
      <c r="H2847" s="4" t="str">
        <f>IFERROR(__xludf.DUMMYFUNCTION("""COMPUTED_VALUE"""),"PHP")</f>
        <v>PHP</v>
      </c>
      <c r="I2847" s="4" t="str">
        <f>IFERROR(__xludf.DUMMYFUNCTION("""COMPUTED_VALUE"""),"Python")</f>
        <v>Python</v>
      </c>
      <c r="J2847" s="4" t="str">
        <f>IFERROR(__xludf.DUMMYFUNCTION("""COMPUTED_VALUE"""),"Ruby")</f>
        <v>Ruby</v>
      </c>
      <c r="K2847" s="4" t="str">
        <f>IFERROR(__xludf.DUMMYFUNCTION("""COMPUTED_VALUE"""),"SQL")</f>
        <v>SQL</v>
      </c>
    </row>
    <row r="2848">
      <c r="A2848" s="3">
        <v>2847.0</v>
      </c>
      <c r="B2848" s="4" t="str">
        <f>IFERROR(__xludf.DUMMYFUNCTION("SPLIT(IMPORTRANGE!B2848:B12847,"";"",0,1)"),"Objective-C")</f>
        <v>Objective-C</v>
      </c>
      <c r="C2848" s="4" t="str">
        <f>IFERROR(__xludf.DUMMYFUNCTION("""COMPUTED_VALUE"""),"Swift")</f>
        <v>Swift</v>
      </c>
    </row>
    <row r="2849">
      <c r="A2849" s="3">
        <v>2848.0</v>
      </c>
      <c r="B2849" s="4" t="str">
        <f>IFERROR(__xludf.DUMMYFUNCTION("SPLIT(IMPORTRANGE!B2849:B12848,"";"",0,1)"),"HTML/CSS")</f>
        <v>HTML/CSS</v>
      </c>
      <c r="C2849" s="4" t="str">
        <f>IFERROR(__xludf.DUMMYFUNCTION("""COMPUTED_VALUE"""),"Java")</f>
        <v>Java</v>
      </c>
      <c r="D2849" s="4" t="str">
        <f>IFERROR(__xludf.DUMMYFUNCTION("""COMPUTED_VALUE"""),"JavaScript")</f>
        <v>JavaScript</v>
      </c>
      <c r="E2849" s="4" t="str">
        <f>IFERROR(__xludf.DUMMYFUNCTION("""COMPUTED_VALUE"""),"SQL")</f>
        <v>SQL</v>
      </c>
    </row>
    <row r="2850">
      <c r="A2850" s="3">
        <v>2849.0</v>
      </c>
      <c r="B2850" s="4" t="str">
        <f>IFERROR(__xludf.DUMMYFUNCTION("SPLIT(IMPORTRANGE!B2850:B12849,"";"",0,1)"),"Bash/Shell/PowerShell")</f>
        <v>Bash/Shell/PowerShell</v>
      </c>
      <c r="C2850" s="4" t="str">
        <f>IFERROR(__xludf.DUMMYFUNCTION("""COMPUTED_VALUE"""),"C")</f>
        <v>C</v>
      </c>
      <c r="D2850" s="4" t="str">
        <f>IFERROR(__xludf.DUMMYFUNCTION("""COMPUTED_VALUE"""),"Java")</f>
        <v>Java</v>
      </c>
      <c r="E2850" s="4" t="str">
        <f>IFERROR(__xludf.DUMMYFUNCTION("""COMPUTED_VALUE"""),"JavaScript")</f>
        <v>JavaScript</v>
      </c>
      <c r="F2850" s="4" t="str">
        <f>IFERROR(__xludf.DUMMYFUNCTION("""COMPUTED_VALUE"""),"Python")</f>
        <v>Python</v>
      </c>
      <c r="G2850" s="4" t="str">
        <f>IFERROR(__xludf.DUMMYFUNCTION("""COMPUTED_VALUE"""),"R")</f>
        <v>R</v>
      </c>
      <c r="H2850" s="4" t="str">
        <f>IFERROR(__xludf.DUMMYFUNCTION("""COMPUTED_VALUE"""),"Scala")</f>
        <v>Scala</v>
      </c>
      <c r="I2850" s="4" t="str">
        <f>IFERROR(__xludf.DUMMYFUNCTION("""COMPUTED_VALUE"""),"SQL")</f>
        <v>SQL</v>
      </c>
    </row>
    <row r="2851">
      <c r="A2851" s="3">
        <v>2850.0</v>
      </c>
      <c r="B2851" s="4" t="str">
        <f>IFERROR(__xludf.DUMMYFUNCTION("SPLIT(IMPORTRANGE!B2851:B12850,"";"",0,1)"),"Bash/Shell/PowerShell")</f>
        <v>Bash/Shell/PowerShell</v>
      </c>
      <c r="C2851" s="4" t="str">
        <f>IFERROR(__xludf.DUMMYFUNCTION("""COMPUTED_VALUE"""),"C#")</f>
        <v>C#</v>
      </c>
      <c r="D2851" s="4" t="str">
        <f>IFERROR(__xludf.DUMMYFUNCTION("""COMPUTED_VALUE"""),"HTML/CSS")</f>
        <v>HTML/CSS</v>
      </c>
      <c r="E2851" s="4" t="str">
        <f>IFERROR(__xludf.DUMMYFUNCTION("""COMPUTED_VALUE"""),"JavaScript")</f>
        <v>JavaScript</v>
      </c>
      <c r="F2851" s="4" t="str">
        <f>IFERROR(__xludf.DUMMYFUNCTION("""COMPUTED_VALUE"""),"TypeScript")</f>
        <v>TypeScript</v>
      </c>
      <c r="G2851" s="4" t="str">
        <f>IFERROR(__xludf.DUMMYFUNCTION("""COMPUTED_VALUE"""),"VBA")</f>
        <v>VBA</v>
      </c>
    </row>
    <row r="2852">
      <c r="A2852" s="3">
        <v>2851.0</v>
      </c>
      <c r="B2852" s="4" t="str">
        <f>IFERROR(__xludf.DUMMYFUNCTION("SPLIT(IMPORTRANGE!B2852:B12851,"";"",0,1)"),"Bash/Shell/PowerShell")</f>
        <v>Bash/Shell/PowerShell</v>
      </c>
      <c r="C2852" s="4" t="str">
        <f>IFERROR(__xludf.DUMMYFUNCTION("""COMPUTED_VALUE"""),"C")</f>
        <v>C</v>
      </c>
      <c r="D2852" s="4" t="str">
        <f>IFERROR(__xludf.DUMMYFUNCTION("""COMPUTED_VALUE"""),"HTML/CSS")</f>
        <v>HTML/CSS</v>
      </c>
      <c r="E2852" s="4" t="str">
        <f>IFERROR(__xludf.DUMMYFUNCTION("""COMPUTED_VALUE"""),"Java")</f>
        <v>Java</v>
      </c>
      <c r="F2852" s="4" t="str">
        <f>IFERROR(__xludf.DUMMYFUNCTION("""COMPUTED_VALUE"""),"JavaScript")</f>
        <v>JavaScript</v>
      </c>
      <c r="G2852" s="4" t="str">
        <f>IFERROR(__xludf.DUMMYFUNCTION("""COMPUTED_VALUE"""),"SQL")</f>
        <v>SQL</v>
      </c>
      <c r="H2852" s="4" t="str">
        <f>IFERROR(__xludf.DUMMYFUNCTION("""COMPUTED_VALUE"""),"TypeScript")</f>
        <v>TypeScript</v>
      </c>
      <c r="I2852" s="4" t="str">
        <f>IFERROR(__xludf.DUMMYFUNCTION("""COMPUTED_VALUE"""),"Other(s):")</f>
        <v>Other(s):</v>
      </c>
    </row>
    <row r="2853">
      <c r="A2853" s="3">
        <v>2852.0</v>
      </c>
      <c r="B2853" s="4" t="str">
        <f>IFERROR(__xludf.DUMMYFUNCTION("SPLIT(IMPORTRANGE!B2853:B12852,"";"",0,1)"),"HTML/CSS")</f>
        <v>HTML/CSS</v>
      </c>
      <c r="C2853" s="4" t="str">
        <f>IFERROR(__xludf.DUMMYFUNCTION("""COMPUTED_VALUE"""),"JavaScript")</f>
        <v>JavaScript</v>
      </c>
      <c r="D2853" s="4" t="str">
        <f>IFERROR(__xludf.DUMMYFUNCTION("""COMPUTED_VALUE"""),"Python")</f>
        <v>Python</v>
      </c>
    </row>
    <row r="2854">
      <c r="A2854" s="3">
        <v>2853.0</v>
      </c>
      <c r="B2854" s="4" t="str">
        <f>IFERROR(__xludf.DUMMYFUNCTION("SPLIT(IMPORTRANGE!B2854:B12853,"";"",0,1)"),"Other(s):")</f>
        <v>Other(s):</v>
      </c>
    </row>
    <row r="2855">
      <c r="A2855" s="3">
        <v>2854.0</v>
      </c>
      <c r="B2855" s="4" t="str">
        <f>IFERROR(__xludf.DUMMYFUNCTION("SPLIT(IMPORTRANGE!B2855:B12854,"";"",0,1)"),"Dart")</f>
        <v>Dart</v>
      </c>
      <c r="C2855" s="4" t="str">
        <f>IFERROR(__xludf.DUMMYFUNCTION("""COMPUTED_VALUE"""),"HTML/CSS")</f>
        <v>HTML/CSS</v>
      </c>
      <c r="D2855" s="4" t="str">
        <f>IFERROR(__xludf.DUMMYFUNCTION("""COMPUTED_VALUE"""),"Java")</f>
        <v>Java</v>
      </c>
      <c r="E2855" s="4" t="str">
        <f>IFERROR(__xludf.DUMMYFUNCTION("""COMPUTED_VALUE"""),"Python")</f>
        <v>Python</v>
      </c>
    </row>
    <row r="2856">
      <c r="A2856" s="3">
        <v>2855.0</v>
      </c>
      <c r="B2856" s="4" t="str">
        <f>IFERROR(__xludf.DUMMYFUNCTION("SPLIT(IMPORTRANGE!B2856:B12855,"";"",0,1)"),"HTML/CSS")</f>
        <v>HTML/CSS</v>
      </c>
      <c r="C2856" s="4" t="str">
        <f>IFERROR(__xludf.DUMMYFUNCTION("""COMPUTED_VALUE"""),"Java")</f>
        <v>Java</v>
      </c>
      <c r="D2856" s="4" t="str">
        <f>IFERROR(__xludf.DUMMYFUNCTION("""COMPUTED_VALUE"""),"JavaScript")</f>
        <v>JavaScript</v>
      </c>
      <c r="E2856" s="4" t="str">
        <f>IFERROR(__xludf.DUMMYFUNCTION("""COMPUTED_VALUE"""),"PHP")</f>
        <v>PHP</v>
      </c>
      <c r="F2856" s="4" t="str">
        <f>IFERROR(__xludf.DUMMYFUNCTION("""COMPUTED_VALUE"""),"SQL")</f>
        <v>SQL</v>
      </c>
    </row>
    <row r="2857">
      <c r="A2857" s="3">
        <v>2856.0</v>
      </c>
      <c r="B2857" s="4" t="str">
        <f>IFERROR(__xludf.DUMMYFUNCTION("SPLIT(IMPORTRANGE!B2857:B12856,"";"",0,1)"),"HTML/CSS")</f>
        <v>HTML/CSS</v>
      </c>
      <c r="C2857" s="4" t="str">
        <f>IFERROR(__xludf.DUMMYFUNCTION("""COMPUTED_VALUE"""),"Java")</f>
        <v>Java</v>
      </c>
      <c r="D2857" s="4" t="str">
        <f>IFERROR(__xludf.DUMMYFUNCTION("""COMPUTED_VALUE"""),"JavaScript")</f>
        <v>JavaScript</v>
      </c>
      <c r="E2857" s="4" t="str">
        <f>IFERROR(__xludf.DUMMYFUNCTION("""COMPUTED_VALUE"""),"Kotlin")</f>
        <v>Kotlin</v>
      </c>
    </row>
    <row r="2858">
      <c r="A2858" s="3">
        <v>2857.0</v>
      </c>
      <c r="B2858" s="4" t="str">
        <f>IFERROR(__xludf.DUMMYFUNCTION("SPLIT(IMPORTRANGE!B2858:B12857,"";"",0,1)"),"C")</f>
        <v>C</v>
      </c>
      <c r="C2858" s="4" t="str">
        <f>IFERROR(__xludf.DUMMYFUNCTION("""COMPUTED_VALUE"""),"C++")</f>
        <v>C++</v>
      </c>
      <c r="D2858" s="4" t="str">
        <f>IFERROR(__xludf.DUMMYFUNCTION("""COMPUTED_VALUE"""),"Objective-C")</f>
        <v>Objective-C</v>
      </c>
      <c r="E2858" s="4" t="str">
        <f>IFERROR(__xludf.DUMMYFUNCTION("""COMPUTED_VALUE"""),"SQL")</f>
        <v>SQL</v>
      </c>
      <c r="F2858" s="4" t="str">
        <f>IFERROR(__xludf.DUMMYFUNCTION("""COMPUTED_VALUE"""),"Swift")</f>
        <v>Swift</v>
      </c>
    </row>
    <row r="2859">
      <c r="A2859" s="3">
        <v>2858.0</v>
      </c>
      <c r="B2859" s="4" t="str">
        <f>IFERROR(__xludf.DUMMYFUNCTION("SPLIT(IMPORTRANGE!B2859:B12858,"";"",0,1)"),"HTML/CSS")</f>
        <v>HTML/CSS</v>
      </c>
      <c r="C2859" s="4" t="str">
        <f>IFERROR(__xludf.DUMMYFUNCTION("""COMPUTED_VALUE"""),"JavaScript")</f>
        <v>JavaScript</v>
      </c>
      <c r="D2859" s="4" t="str">
        <f>IFERROR(__xludf.DUMMYFUNCTION("""COMPUTED_VALUE"""),"PHP")</f>
        <v>PHP</v>
      </c>
      <c r="E2859" s="4" t="str">
        <f>IFERROR(__xludf.DUMMYFUNCTION("""COMPUTED_VALUE"""),"SQL")</f>
        <v>SQL</v>
      </c>
      <c r="F2859" s="4" t="str">
        <f>IFERROR(__xludf.DUMMYFUNCTION("""COMPUTED_VALUE"""),"Other(s):")</f>
        <v>Other(s):</v>
      </c>
    </row>
    <row r="2860">
      <c r="A2860" s="3">
        <v>2859.0</v>
      </c>
      <c r="B2860" s="4" t="str">
        <f>IFERROR(__xludf.DUMMYFUNCTION("SPLIT(IMPORTRANGE!B2860:B12859,"";"",0,1)"),"Java")</f>
        <v>Java</v>
      </c>
      <c r="C2860" s="4" t="str">
        <f>IFERROR(__xludf.DUMMYFUNCTION("""COMPUTED_VALUE"""),"JavaScript")</f>
        <v>JavaScript</v>
      </c>
      <c r="D2860" s="4" t="str">
        <f>IFERROR(__xludf.DUMMYFUNCTION("""COMPUTED_VALUE"""),"Python")</f>
        <v>Python</v>
      </c>
      <c r="E2860" s="4" t="str">
        <f>IFERROR(__xludf.DUMMYFUNCTION("""COMPUTED_VALUE"""),"Scala")</f>
        <v>Scala</v>
      </c>
      <c r="F2860" s="4" t="str">
        <f>IFERROR(__xludf.DUMMYFUNCTION("""COMPUTED_VALUE"""),"SQL")</f>
        <v>SQL</v>
      </c>
    </row>
    <row r="2861">
      <c r="A2861" s="3">
        <v>2860.0</v>
      </c>
      <c r="B2861" s="4" t="str">
        <f>IFERROR(__xludf.DUMMYFUNCTION("SPLIT(IMPORTRANGE!B2861:B12860,"";"",0,1)"),"C#")</f>
        <v>C#</v>
      </c>
      <c r="C2861" s="4" t="str">
        <f>IFERROR(__xludf.DUMMYFUNCTION("""COMPUTED_VALUE"""),"F#")</f>
        <v>F#</v>
      </c>
      <c r="D2861" s="4" t="str">
        <f>IFERROR(__xludf.DUMMYFUNCTION("""COMPUTED_VALUE"""),"HTML/CSS")</f>
        <v>HTML/CSS</v>
      </c>
    </row>
    <row r="2862">
      <c r="A2862" s="3">
        <v>2861.0</v>
      </c>
      <c r="B2862" s="4" t="str">
        <f>IFERROR(__xludf.DUMMYFUNCTION("SPLIT(IMPORTRANGE!B2862:B12861,"";"",0,1)"),"C")</f>
        <v>C</v>
      </c>
      <c r="C2862" s="4" t="str">
        <f>IFERROR(__xludf.DUMMYFUNCTION("""COMPUTED_VALUE"""),"Java")</f>
        <v>Java</v>
      </c>
      <c r="D2862" s="4" t="str">
        <f>IFERROR(__xludf.DUMMYFUNCTION("""COMPUTED_VALUE"""),"Python")</f>
        <v>Python</v>
      </c>
    </row>
    <row r="2863">
      <c r="A2863" s="3">
        <v>2862.0</v>
      </c>
      <c r="B2863" s="4" t="str">
        <f>IFERROR(__xludf.DUMMYFUNCTION("SPLIT(IMPORTRANGE!B2863:B12862,"";"",0,1)"),"Assembly")</f>
        <v>Assembly</v>
      </c>
      <c r="C2863" s="4" t="str">
        <f>IFERROR(__xludf.DUMMYFUNCTION("""COMPUTED_VALUE"""),"Bash/Shell/PowerShell")</f>
        <v>Bash/Shell/PowerShell</v>
      </c>
      <c r="D2863" s="4" t="str">
        <f>IFERROR(__xludf.DUMMYFUNCTION("""COMPUTED_VALUE"""),"C++")</f>
        <v>C++</v>
      </c>
      <c r="E2863" s="4" t="str">
        <f>IFERROR(__xludf.DUMMYFUNCTION("""COMPUTED_VALUE"""),"C#")</f>
        <v>C#</v>
      </c>
      <c r="F2863" s="4" t="str">
        <f>IFERROR(__xludf.DUMMYFUNCTION("""COMPUTED_VALUE"""),"HTML/CSS")</f>
        <v>HTML/CSS</v>
      </c>
      <c r="G2863" s="4" t="str">
        <f>IFERROR(__xludf.DUMMYFUNCTION("""COMPUTED_VALUE"""),"JavaScript")</f>
        <v>JavaScript</v>
      </c>
      <c r="H2863" s="4" t="str">
        <f>IFERROR(__xludf.DUMMYFUNCTION("""COMPUTED_VALUE"""),"Python")</f>
        <v>Python</v>
      </c>
      <c r="I2863" s="4" t="str">
        <f>IFERROR(__xludf.DUMMYFUNCTION("""COMPUTED_VALUE"""),"R")</f>
        <v>R</v>
      </c>
      <c r="J2863" s="4" t="str">
        <f>IFERROR(__xludf.DUMMYFUNCTION("""COMPUTED_VALUE"""),"SQL")</f>
        <v>SQL</v>
      </c>
      <c r="K2863" s="4" t="str">
        <f>IFERROR(__xludf.DUMMYFUNCTION("""COMPUTED_VALUE"""),"Other(s):")</f>
        <v>Other(s):</v>
      </c>
    </row>
    <row r="2864">
      <c r="A2864" s="3">
        <v>2863.0</v>
      </c>
      <c r="B2864" s="4" t="str">
        <f>IFERROR(__xludf.DUMMYFUNCTION("SPLIT(IMPORTRANGE!B2864:B12863,"";"",0,1)"),"JavaScript")</f>
        <v>JavaScript</v>
      </c>
      <c r="C2864" s="4" t="str">
        <f>IFERROR(__xludf.DUMMYFUNCTION("""COMPUTED_VALUE"""),"PHP")</f>
        <v>PHP</v>
      </c>
      <c r="D2864" s="4" t="str">
        <f>IFERROR(__xludf.DUMMYFUNCTION("""COMPUTED_VALUE"""),"SQL")</f>
        <v>SQL</v>
      </c>
    </row>
    <row r="2865">
      <c r="A2865" s="3">
        <v>2864.0</v>
      </c>
      <c r="B2865" s="4" t="str">
        <f>IFERROR(__xludf.DUMMYFUNCTION("SPLIT(IMPORTRANGE!B2865:B12864,"";"",0,1)"),"HTML/CSS")</f>
        <v>HTML/CSS</v>
      </c>
      <c r="C2865" s="4" t="str">
        <f>IFERROR(__xludf.DUMMYFUNCTION("""COMPUTED_VALUE"""),"JavaScript")</f>
        <v>JavaScript</v>
      </c>
      <c r="D2865" s="4" t="str">
        <f>IFERROR(__xludf.DUMMYFUNCTION("""COMPUTED_VALUE"""),"PHP")</f>
        <v>PHP</v>
      </c>
    </row>
    <row r="2866">
      <c r="A2866" s="3">
        <v>2865.0</v>
      </c>
      <c r="B2866" s="4" t="str">
        <f>IFERROR(__xludf.DUMMYFUNCTION("SPLIT(IMPORTRANGE!B2866:B12865,"";"",0,1)"),"Bash/Shell/PowerShell")</f>
        <v>Bash/Shell/PowerShell</v>
      </c>
      <c r="C2866" s="4" t="str">
        <f>IFERROR(__xludf.DUMMYFUNCTION("""COMPUTED_VALUE"""),"C")</f>
        <v>C</v>
      </c>
      <c r="D2866" s="4" t="str">
        <f>IFERROR(__xludf.DUMMYFUNCTION("""COMPUTED_VALUE"""),"C++")</f>
        <v>C++</v>
      </c>
      <c r="E2866" s="4" t="str">
        <f>IFERROR(__xludf.DUMMYFUNCTION("""COMPUTED_VALUE"""),"HTML/CSS")</f>
        <v>HTML/CSS</v>
      </c>
      <c r="F2866" s="4" t="str">
        <f>IFERROR(__xludf.DUMMYFUNCTION("""COMPUTED_VALUE"""),"Java")</f>
        <v>Java</v>
      </c>
      <c r="G2866" s="4" t="str">
        <f>IFERROR(__xludf.DUMMYFUNCTION("""COMPUTED_VALUE"""),"JavaScript")</f>
        <v>JavaScript</v>
      </c>
      <c r="H2866" s="4" t="str">
        <f>IFERROR(__xludf.DUMMYFUNCTION("""COMPUTED_VALUE"""),"Objective-C")</f>
        <v>Objective-C</v>
      </c>
      <c r="I2866" s="4" t="str">
        <f>IFERROR(__xludf.DUMMYFUNCTION("""COMPUTED_VALUE"""),"SQL")</f>
        <v>SQL</v>
      </c>
    </row>
    <row r="2867">
      <c r="A2867" s="3">
        <v>2866.0</v>
      </c>
      <c r="B2867" s="4" t="str">
        <f>IFERROR(__xludf.DUMMYFUNCTION("SPLIT(IMPORTRANGE!B2867:B12866,"";"",0,1)"),"Java")</f>
        <v>Java</v>
      </c>
      <c r="C2867" s="4" t="str">
        <f>IFERROR(__xludf.DUMMYFUNCTION("""COMPUTED_VALUE"""),"JavaScript")</f>
        <v>JavaScript</v>
      </c>
    </row>
    <row r="2868">
      <c r="A2868" s="3">
        <v>2867.0</v>
      </c>
      <c r="B2868" s="4" t="str">
        <f>IFERROR(__xludf.DUMMYFUNCTION("SPLIT(IMPORTRANGE!B2868:B12867,"";"",0,1)"),"Assembly")</f>
        <v>Assembly</v>
      </c>
      <c r="C2868" s="4" t="str">
        <f>IFERROR(__xludf.DUMMYFUNCTION("""COMPUTED_VALUE"""),"Bash/Shell/PowerShell")</f>
        <v>Bash/Shell/PowerShell</v>
      </c>
      <c r="D2868" s="4" t="str">
        <f>IFERROR(__xludf.DUMMYFUNCTION("""COMPUTED_VALUE"""),"C")</f>
        <v>C</v>
      </c>
      <c r="E2868" s="4" t="str">
        <f>IFERROR(__xludf.DUMMYFUNCTION("""COMPUTED_VALUE"""),"C++")</f>
        <v>C++</v>
      </c>
      <c r="F2868" s="4" t="str">
        <f>IFERROR(__xludf.DUMMYFUNCTION("""COMPUTED_VALUE"""),"C#")</f>
        <v>C#</v>
      </c>
      <c r="G2868" s="4" t="str">
        <f>IFERROR(__xludf.DUMMYFUNCTION("""COMPUTED_VALUE"""),"HTML/CSS")</f>
        <v>HTML/CSS</v>
      </c>
      <c r="H2868" s="4" t="str">
        <f>IFERROR(__xludf.DUMMYFUNCTION("""COMPUTED_VALUE"""),"Java")</f>
        <v>Java</v>
      </c>
      <c r="I2868" s="4" t="str">
        <f>IFERROR(__xludf.DUMMYFUNCTION("""COMPUTED_VALUE"""),"JavaScript")</f>
        <v>JavaScript</v>
      </c>
      <c r="J2868" s="4" t="str">
        <f>IFERROR(__xludf.DUMMYFUNCTION("""COMPUTED_VALUE"""),"SQL")</f>
        <v>SQL</v>
      </c>
      <c r="K2868" s="4" t="str">
        <f>IFERROR(__xludf.DUMMYFUNCTION("""COMPUTED_VALUE"""),"VBA")</f>
        <v>VBA</v>
      </c>
    </row>
    <row r="2869">
      <c r="A2869" s="3">
        <v>2868.0</v>
      </c>
      <c r="B2869" s="4" t="str">
        <f>IFERROR(__xludf.DUMMYFUNCTION("SPLIT(IMPORTRANGE!B2869:B12868,"";"",0,1)"),"HTML/CSS")</f>
        <v>HTML/CSS</v>
      </c>
      <c r="C2869" s="4" t="str">
        <f>IFERROR(__xludf.DUMMYFUNCTION("""COMPUTED_VALUE"""),"Java")</f>
        <v>Java</v>
      </c>
      <c r="D2869" s="4" t="str">
        <f>IFERROR(__xludf.DUMMYFUNCTION("""COMPUTED_VALUE"""),"JavaScript")</f>
        <v>JavaScript</v>
      </c>
      <c r="E2869" s="4" t="str">
        <f>IFERROR(__xludf.DUMMYFUNCTION("""COMPUTED_VALUE"""),"PHP")</f>
        <v>PHP</v>
      </c>
      <c r="F2869" s="4" t="str">
        <f>IFERROR(__xludf.DUMMYFUNCTION("""COMPUTED_VALUE"""),"Other(s):")</f>
        <v>Other(s):</v>
      </c>
    </row>
    <row r="2870">
      <c r="A2870" s="3">
        <v>2869.0</v>
      </c>
      <c r="B2870" s="4" t="str">
        <f>IFERROR(__xludf.DUMMYFUNCTION("SPLIT(IMPORTRANGE!B2870:B12869,"";"",0,1)"),"C#")</f>
        <v>C#</v>
      </c>
      <c r="C2870" s="4" t="str">
        <f>IFERROR(__xludf.DUMMYFUNCTION("""COMPUTED_VALUE"""),"HTML/CSS")</f>
        <v>HTML/CSS</v>
      </c>
      <c r="D2870" s="4" t="str">
        <f>IFERROR(__xludf.DUMMYFUNCTION("""COMPUTED_VALUE"""),"JavaScript")</f>
        <v>JavaScript</v>
      </c>
      <c r="E2870" s="4" t="str">
        <f>IFERROR(__xludf.DUMMYFUNCTION("""COMPUTED_VALUE"""),"SQL")</f>
        <v>SQL</v>
      </c>
    </row>
    <row r="2871">
      <c r="A2871" s="3">
        <v>2870.0</v>
      </c>
      <c r="B2871" s="4" t="str">
        <f>IFERROR(__xludf.DUMMYFUNCTION("SPLIT(IMPORTRANGE!B2871:B12870,"";"",0,1)"),"C#")</f>
        <v>C#</v>
      </c>
      <c r="C2871" s="4" t="str">
        <f>IFERROR(__xludf.DUMMYFUNCTION("""COMPUTED_VALUE"""),"HTML/CSS")</f>
        <v>HTML/CSS</v>
      </c>
      <c r="D2871" s="4" t="str">
        <f>IFERROR(__xludf.DUMMYFUNCTION("""COMPUTED_VALUE"""),"JavaScript")</f>
        <v>JavaScript</v>
      </c>
      <c r="E2871" s="4" t="str">
        <f>IFERROR(__xludf.DUMMYFUNCTION("""COMPUTED_VALUE"""),"PHP")</f>
        <v>PHP</v>
      </c>
      <c r="F2871" s="4" t="str">
        <f>IFERROR(__xludf.DUMMYFUNCTION("""COMPUTED_VALUE"""),"SQL")</f>
        <v>SQL</v>
      </c>
    </row>
    <row r="2872">
      <c r="A2872" s="3">
        <v>2871.0</v>
      </c>
      <c r="B2872" s="4" t="str">
        <f>IFERROR(__xludf.DUMMYFUNCTION("SPLIT(IMPORTRANGE!B2872:B12871,"";"",0,1)"),"C#")</f>
        <v>C#</v>
      </c>
      <c r="C2872" s="4" t="str">
        <f>IFERROR(__xludf.DUMMYFUNCTION("""COMPUTED_VALUE"""),"JavaScript")</f>
        <v>JavaScript</v>
      </c>
      <c r="D2872" s="4" t="str">
        <f>IFERROR(__xludf.DUMMYFUNCTION("""COMPUTED_VALUE"""),"SQL")</f>
        <v>SQL</v>
      </c>
    </row>
    <row r="2873">
      <c r="A2873" s="3">
        <v>2872.0</v>
      </c>
      <c r="B2873" s="4" t="str">
        <f>IFERROR(__xludf.DUMMYFUNCTION("SPLIT(IMPORTRANGE!B2873:B12872,"";"",0,1)"),"C++")</f>
        <v>C++</v>
      </c>
      <c r="C2873" s="4" t="str">
        <f>IFERROR(__xludf.DUMMYFUNCTION("""COMPUTED_VALUE"""),"Objective-C")</f>
        <v>Objective-C</v>
      </c>
    </row>
    <row r="2874">
      <c r="A2874" s="3">
        <v>2873.0</v>
      </c>
      <c r="B2874" s="4" t="str">
        <f>IFERROR(__xludf.DUMMYFUNCTION("SPLIT(IMPORTRANGE!B2874:B12873,"";"",0,1)"),"Bash/Shell/PowerShell")</f>
        <v>Bash/Shell/PowerShell</v>
      </c>
      <c r="C2874" s="4" t="str">
        <f>IFERROR(__xludf.DUMMYFUNCTION("""COMPUTED_VALUE"""),"JavaScript")</f>
        <v>JavaScript</v>
      </c>
      <c r="D2874" s="4" t="str">
        <f>IFERROR(__xludf.DUMMYFUNCTION("""COMPUTED_VALUE"""),"PHP")</f>
        <v>PHP</v>
      </c>
      <c r="E2874" s="4" t="str">
        <f>IFERROR(__xludf.DUMMYFUNCTION("""COMPUTED_VALUE"""),"TypeScript")</f>
        <v>TypeScript</v>
      </c>
    </row>
    <row r="2875">
      <c r="A2875" s="3">
        <v>2874.0</v>
      </c>
      <c r="B2875" s="4" t="str">
        <f>IFERROR(__xludf.DUMMYFUNCTION("SPLIT(IMPORTRANGE!B2875:B12874,"";"",0,1)"),"HTML/CSS")</f>
        <v>HTML/CSS</v>
      </c>
      <c r="C2875" s="4" t="str">
        <f>IFERROR(__xludf.DUMMYFUNCTION("""COMPUTED_VALUE"""),"JavaScript")</f>
        <v>JavaScript</v>
      </c>
      <c r="D2875" s="4" t="str">
        <f>IFERROR(__xludf.DUMMYFUNCTION("""COMPUTED_VALUE"""),"Python")</f>
        <v>Python</v>
      </c>
      <c r="E2875" s="4" t="str">
        <f>IFERROR(__xludf.DUMMYFUNCTION("""COMPUTED_VALUE"""),"SQL")</f>
        <v>SQL</v>
      </c>
      <c r="F2875" s="4" t="str">
        <f>IFERROR(__xludf.DUMMYFUNCTION("""COMPUTED_VALUE"""),"VBA")</f>
        <v>VBA</v>
      </c>
    </row>
    <row r="2876">
      <c r="A2876" s="3">
        <v>2875.0</v>
      </c>
      <c r="B2876" s="4" t="str">
        <f>IFERROR(__xludf.DUMMYFUNCTION("SPLIT(IMPORTRANGE!B2876:B12875,"";"",0,1)"),"C#")</f>
        <v>C#</v>
      </c>
      <c r="C2876" s="4" t="str">
        <f>IFERROR(__xludf.DUMMYFUNCTION("""COMPUTED_VALUE"""),"HTML/CSS")</f>
        <v>HTML/CSS</v>
      </c>
    </row>
    <row r="2877">
      <c r="A2877" s="3">
        <v>2876.0</v>
      </c>
      <c r="B2877" s="4" t="str">
        <f>IFERROR(__xludf.DUMMYFUNCTION("SPLIT(IMPORTRANGE!B2877:B12876,"";"",0,1)"),"Assembly")</f>
        <v>Assembly</v>
      </c>
      <c r="C2877" s="4" t="str">
        <f>IFERROR(__xludf.DUMMYFUNCTION("""COMPUTED_VALUE"""),"Bash/Shell/PowerShell")</f>
        <v>Bash/Shell/PowerShell</v>
      </c>
      <c r="D2877" s="4" t="str">
        <f>IFERROR(__xludf.DUMMYFUNCTION("""COMPUTED_VALUE"""),"C")</f>
        <v>C</v>
      </c>
      <c r="E2877" s="4" t="str">
        <f>IFERROR(__xludf.DUMMYFUNCTION("""COMPUTED_VALUE"""),"HTML/CSS")</f>
        <v>HTML/CSS</v>
      </c>
      <c r="F2877" s="4" t="str">
        <f>IFERROR(__xludf.DUMMYFUNCTION("""COMPUTED_VALUE"""),"Java")</f>
        <v>Java</v>
      </c>
      <c r="G2877" s="4" t="str">
        <f>IFERROR(__xludf.DUMMYFUNCTION("""COMPUTED_VALUE"""),"Python")</f>
        <v>Python</v>
      </c>
    </row>
    <row r="2878">
      <c r="A2878" s="3">
        <v>2877.0</v>
      </c>
      <c r="B2878" s="4" t="str">
        <f>IFERROR(__xludf.DUMMYFUNCTION("SPLIT(IMPORTRANGE!B2878:B12877,"";"",0,1)"),"Assembly")</f>
        <v>Assembly</v>
      </c>
      <c r="C2878" s="4" t="str">
        <f>IFERROR(__xludf.DUMMYFUNCTION("""COMPUTED_VALUE"""),"Bash/Shell/PowerShell")</f>
        <v>Bash/Shell/PowerShell</v>
      </c>
      <c r="D2878" s="4" t="str">
        <f>IFERROR(__xludf.DUMMYFUNCTION("""COMPUTED_VALUE"""),"C")</f>
        <v>C</v>
      </c>
      <c r="E2878" s="4" t="str">
        <f>IFERROR(__xludf.DUMMYFUNCTION("""COMPUTED_VALUE"""),"C++")</f>
        <v>C++</v>
      </c>
      <c r="F2878" s="4" t="str">
        <f>IFERROR(__xludf.DUMMYFUNCTION("""COMPUTED_VALUE"""),"HTML/CSS")</f>
        <v>HTML/CSS</v>
      </c>
      <c r="G2878" s="4" t="str">
        <f>IFERROR(__xludf.DUMMYFUNCTION("""COMPUTED_VALUE"""),"Java")</f>
        <v>Java</v>
      </c>
      <c r="H2878" s="4" t="str">
        <f>IFERROR(__xludf.DUMMYFUNCTION("""COMPUTED_VALUE"""),"JavaScript")</f>
        <v>JavaScript</v>
      </c>
      <c r="I2878" s="4" t="str">
        <f>IFERROR(__xludf.DUMMYFUNCTION("""COMPUTED_VALUE"""),"PHP")</f>
        <v>PHP</v>
      </c>
      <c r="J2878" s="4" t="str">
        <f>IFERROR(__xludf.DUMMYFUNCTION("""COMPUTED_VALUE"""),"Python")</f>
        <v>Python</v>
      </c>
      <c r="K2878" s="4" t="str">
        <f>IFERROR(__xludf.DUMMYFUNCTION("""COMPUTED_VALUE"""),"Ruby")</f>
        <v>Ruby</v>
      </c>
      <c r="L2878" s="4" t="str">
        <f>IFERROR(__xludf.DUMMYFUNCTION("""COMPUTED_VALUE"""),"SQL")</f>
        <v>SQL</v>
      </c>
    </row>
    <row r="2879">
      <c r="A2879" s="3">
        <v>2878.0</v>
      </c>
      <c r="B2879" s="4" t="str">
        <f>IFERROR(__xludf.DUMMYFUNCTION("SPLIT(IMPORTRANGE!B2879:B12878,"";"",0,1)"),"HTML/CSS")</f>
        <v>HTML/CSS</v>
      </c>
      <c r="C2879" s="4" t="str">
        <f>IFERROR(__xludf.DUMMYFUNCTION("""COMPUTED_VALUE"""),"Python")</f>
        <v>Python</v>
      </c>
    </row>
    <row r="2880">
      <c r="A2880" s="3">
        <v>2879.0</v>
      </c>
      <c r="B2880" s="4" t="str">
        <f>IFERROR(__xludf.DUMMYFUNCTION("SPLIT(IMPORTRANGE!B2880:B12879,"";"",0,1)"),"HTML/CSS")</f>
        <v>HTML/CSS</v>
      </c>
      <c r="C2880" s="4" t="str">
        <f>IFERROR(__xludf.DUMMYFUNCTION("""COMPUTED_VALUE"""),"Java")</f>
        <v>Java</v>
      </c>
      <c r="D2880" s="4" t="str">
        <f>IFERROR(__xludf.DUMMYFUNCTION("""COMPUTED_VALUE"""),"JavaScript")</f>
        <v>JavaScript</v>
      </c>
    </row>
    <row r="2881">
      <c r="A2881" s="3">
        <v>2880.0</v>
      </c>
      <c r="B2881" s="4" t="str">
        <f>IFERROR(__xludf.DUMMYFUNCTION("SPLIT(IMPORTRANGE!B2881:B12880,"";"",0,1)"),"Assembly")</f>
        <v>Assembly</v>
      </c>
      <c r="C2881" s="4" t="str">
        <f>IFERROR(__xludf.DUMMYFUNCTION("""COMPUTED_VALUE"""),"Bash/Shell/PowerShell")</f>
        <v>Bash/Shell/PowerShell</v>
      </c>
      <c r="D2881" s="4" t="str">
        <f>IFERROR(__xludf.DUMMYFUNCTION("""COMPUTED_VALUE"""),"C")</f>
        <v>C</v>
      </c>
      <c r="E2881" s="4" t="str">
        <f>IFERROR(__xludf.DUMMYFUNCTION("""COMPUTED_VALUE"""),"C++")</f>
        <v>C++</v>
      </c>
      <c r="F2881" s="4" t="str">
        <f>IFERROR(__xludf.DUMMYFUNCTION("""COMPUTED_VALUE"""),"C#")</f>
        <v>C#</v>
      </c>
      <c r="G2881" s="4" t="str">
        <f>IFERROR(__xludf.DUMMYFUNCTION("""COMPUTED_VALUE"""),"HTML/CSS")</f>
        <v>HTML/CSS</v>
      </c>
      <c r="H2881" s="4" t="str">
        <f>IFERROR(__xludf.DUMMYFUNCTION("""COMPUTED_VALUE"""),"SQL")</f>
        <v>SQL</v>
      </c>
    </row>
    <row r="2882">
      <c r="A2882" s="3">
        <v>2881.0</v>
      </c>
      <c r="B2882" s="4" t="str">
        <f>IFERROR(__xludf.DUMMYFUNCTION("SPLIT(IMPORTRANGE!B2882:B12881,"";"",0,1)"),"JavaScript")</f>
        <v>JavaScript</v>
      </c>
      <c r="C2882" s="4" t="str">
        <f>IFERROR(__xludf.DUMMYFUNCTION("""COMPUTED_VALUE"""),"SQL")</f>
        <v>SQL</v>
      </c>
      <c r="D2882" s="4" t="str">
        <f>IFERROR(__xludf.DUMMYFUNCTION("""COMPUTED_VALUE"""),"TypeScript")</f>
        <v>TypeScript</v>
      </c>
    </row>
    <row r="2883">
      <c r="A2883" s="3">
        <v>2882.0</v>
      </c>
      <c r="B2883" s="4" t="str">
        <f>IFERROR(__xludf.DUMMYFUNCTION("SPLIT(IMPORTRANGE!B2883:B12882,"";"",0,1)"),"Java")</f>
        <v>Java</v>
      </c>
      <c r="C2883" s="4" t="str">
        <f>IFERROR(__xludf.DUMMYFUNCTION("""COMPUTED_VALUE"""),"Python")</f>
        <v>Python</v>
      </c>
      <c r="D2883" s="4" t="str">
        <f>IFERROR(__xludf.DUMMYFUNCTION("""COMPUTED_VALUE"""),"Ruby")</f>
        <v>Ruby</v>
      </c>
      <c r="E2883" s="4" t="str">
        <f>IFERROR(__xludf.DUMMYFUNCTION("""COMPUTED_VALUE"""),"Scala")</f>
        <v>Scala</v>
      </c>
    </row>
    <row r="2884">
      <c r="A2884" s="3">
        <v>2883.0</v>
      </c>
      <c r="B2884" s="4" t="str">
        <f>IFERROR(__xludf.DUMMYFUNCTION("SPLIT(IMPORTRANGE!B2884:B12883,"";"",0,1)"),"HTML/CSS")</f>
        <v>HTML/CSS</v>
      </c>
      <c r="C2884" s="4" t="str">
        <f>IFERROR(__xludf.DUMMYFUNCTION("""COMPUTED_VALUE"""),"JavaScript")</f>
        <v>JavaScript</v>
      </c>
      <c r="D2884" s="4" t="str">
        <f>IFERROR(__xludf.DUMMYFUNCTION("""COMPUTED_VALUE"""),"PHP")</f>
        <v>PHP</v>
      </c>
      <c r="E2884" s="4" t="str">
        <f>IFERROR(__xludf.DUMMYFUNCTION("""COMPUTED_VALUE"""),"SQL")</f>
        <v>SQL</v>
      </c>
    </row>
    <row r="2885">
      <c r="A2885" s="3">
        <v>2884.0</v>
      </c>
      <c r="B2885" s="4" t="str">
        <f>IFERROR(__xludf.DUMMYFUNCTION("SPLIT(IMPORTRANGE!B2885:B12884,"";"",0,1)"),"Assembly")</f>
        <v>Assembly</v>
      </c>
      <c r="C2885" s="4" t="str">
        <f>IFERROR(__xludf.DUMMYFUNCTION("""COMPUTED_VALUE"""),"C")</f>
        <v>C</v>
      </c>
      <c r="D2885" s="4" t="str">
        <f>IFERROR(__xludf.DUMMYFUNCTION("""COMPUTED_VALUE"""),"C++")</f>
        <v>C++</v>
      </c>
      <c r="E2885" s="4" t="str">
        <f>IFERROR(__xludf.DUMMYFUNCTION("""COMPUTED_VALUE"""),"HTML/CSS")</f>
        <v>HTML/CSS</v>
      </c>
      <c r="F2885" s="4" t="str">
        <f>IFERROR(__xludf.DUMMYFUNCTION("""COMPUTED_VALUE"""),"Java")</f>
        <v>Java</v>
      </c>
      <c r="G2885" s="4" t="str">
        <f>IFERROR(__xludf.DUMMYFUNCTION("""COMPUTED_VALUE"""),"Objective-C")</f>
        <v>Objective-C</v>
      </c>
      <c r="H2885" s="4" t="str">
        <f>IFERROR(__xludf.DUMMYFUNCTION("""COMPUTED_VALUE"""),"Python")</f>
        <v>Python</v>
      </c>
      <c r="I2885" s="4" t="str">
        <f>IFERROR(__xludf.DUMMYFUNCTION("""COMPUTED_VALUE"""),"SQL")</f>
        <v>SQL</v>
      </c>
    </row>
    <row r="2886">
      <c r="A2886" s="3">
        <v>2885.0</v>
      </c>
      <c r="B2886" s="4" t="str">
        <f>IFERROR(__xludf.DUMMYFUNCTION("SPLIT(IMPORTRANGE!B2886:B12885,"";"",0,1)"),"Assembly")</f>
        <v>Assembly</v>
      </c>
      <c r="C2886" s="4" t="str">
        <f>IFERROR(__xludf.DUMMYFUNCTION("""COMPUTED_VALUE"""),"C++")</f>
        <v>C++</v>
      </c>
      <c r="D2886" s="4" t="str">
        <f>IFERROR(__xludf.DUMMYFUNCTION("""COMPUTED_VALUE"""),"C#")</f>
        <v>C#</v>
      </c>
      <c r="E2886" s="4" t="str">
        <f>IFERROR(__xludf.DUMMYFUNCTION("""COMPUTED_VALUE"""),"HTML/CSS")</f>
        <v>HTML/CSS</v>
      </c>
      <c r="F2886" s="4" t="str">
        <f>IFERROR(__xludf.DUMMYFUNCTION("""COMPUTED_VALUE"""),"Java")</f>
        <v>Java</v>
      </c>
      <c r="G2886" s="4" t="str">
        <f>IFERROR(__xludf.DUMMYFUNCTION("""COMPUTED_VALUE"""),"JavaScript")</f>
        <v>JavaScript</v>
      </c>
      <c r="H2886" s="4" t="str">
        <f>IFERROR(__xludf.DUMMYFUNCTION("""COMPUTED_VALUE"""),"PHP")</f>
        <v>PHP</v>
      </c>
      <c r="I2886" s="4" t="str">
        <f>IFERROR(__xludf.DUMMYFUNCTION("""COMPUTED_VALUE"""),"Python")</f>
        <v>Python</v>
      </c>
      <c r="J2886" s="4" t="str">
        <f>IFERROR(__xludf.DUMMYFUNCTION("""COMPUTED_VALUE"""),"SQL")</f>
        <v>SQL</v>
      </c>
    </row>
    <row r="2887">
      <c r="A2887" s="3">
        <v>2886.0</v>
      </c>
      <c r="B2887" s="4" t="str">
        <f>IFERROR(__xludf.DUMMYFUNCTION("SPLIT(IMPORTRANGE!B2887:B12886,"";"",0,1)"),"C#")</f>
        <v>C#</v>
      </c>
      <c r="C2887" s="4" t="str">
        <f>IFERROR(__xludf.DUMMYFUNCTION("""COMPUTED_VALUE"""),"HTML/CSS")</f>
        <v>HTML/CSS</v>
      </c>
      <c r="D2887" s="4" t="str">
        <f>IFERROR(__xludf.DUMMYFUNCTION("""COMPUTED_VALUE"""),"JavaScript")</f>
        <v>JavaScript</v>
      </c>
      <c r="E2887" s="4" t="str">
        <f>IFERROR(__xludf.DUMMYFUNCTION("""COMPUTED_VALUE"""),"SQL")</f>
        <v>SQL</v>
      </c>
      <c r="F2887" s="4" t="str">
        <f>IFERROR(__xludf.DUMMYFUNCTION("""COMPUTED_VALUE"""),"Swift")</f>
        <v>Swift</v>
      </c>
      <c r="G2887" s="4" t="str">
        <f>IFERROR(__xludf.DUMMYFUNCTION("""COMPUTED_VALUE"""),"TypeScript")</f>
        <v>TypeScript</v>
      </c>
    </row>
    <row r="2888">
      <c r="A2888" s="3">
        <v>2887.0</v>
      </c>
      <c r="B2888" s="4" t="str">
        <f>IFERROR(__xludf.DUMMYFUNCTION("SPLIT(IMPORTRANGE!B2888:B12887,"";"",0,1)"),"C#")</f>
        <v>C#</v>
      </c>
    </row>
    <row r="2889">
      <c r="A2889" s="3">
        <v>2888.0</v>
      </c>
      <c r="B2889" s="4" t="str">
        <f>IFERROR(__xludf.DUMMYFUNCTION("SPLIT(IMPORTRANGE!B2889:B12888,"";"",0,1)"),"Java")</f>
        <v>Java</v>
      </c>
      <c r="C2889" s="4" t="str">
        <f>IFERROR(__xludf.DUMMYFUNCTION("""COMPUTED_VALUE"""),"Kotlin")</f>
        <v>Kotlin</v>
      </c>
      <c r="D2889" s="4" t="str">
        <f>IFERROR(__xludf.DUMMYFUNCTION("""COMPUTED_VALUE"""),"Objective-C")</f>
        <v>Objective-C</v>
      </c>
      <c r="E2889" s="4" t="str">
        <f>IFERROR(__xludf.DUMMYFUNCTION("""COMPUTED_VALUE"""),"Swift")</f>
        <v>Swift</v>
      </c>
      <c r="F2889" s="4" t="str">
        <f>IFERROR(__xludf.DUMMYFUNCTION("""COMPUTED_VALUE"""),"Other(s):")</f>
        <v>Other(s):</v>
      </c>
    </row>
    <row r="2890">
      <c r="A2890" s="3">
        <v>2889.0</v>
      </c>
      <c r="B2890" s="4" t="str">
        <f>IFERROR(__xludf.DUMMYFUNCTION("SPLIT(IMPORTRANGE!B2890:B12889,"";"",0,1)"),"HTML/CSS")</f>
        <v>HTML/CSS</v>
      </c>
      <c r="C2890" s="4" t="str">
        <f>IFERROR(__xludf.DUMMYFUNCTION("""COMPUTED_VALUE"""),"Java")</f>
        <v>Java</v>
      </c>
      <c r="D2890" s="4" t="str">
        <f>IFERROR(__xludf.DUMMYFUNCTION("""COMPUTED_VALUE"""),"JavaScript")</f>
        <v>JavaScript</v>
      </c>
      <c r="E2890" s="4" t="str">
        <f>IFERROR(__xludf.DUMMYFUNCTION("""COMPUTED_VALUE"""),"PHP")</f>
        <v>PHP</v>
      </c>
    </row>
    <row r="2891">
      <c r="A2891" s="3">
        <v>2890.0</v>
      </c>
      <c r="B2891" s="4" t="str">
        <f>IFERROR(__xludf.DUMMYFUNCTION("SPLIT(IMPORTRANGE!B2891:B12890,"";"",0,1)"),"Bash/Shell/PowerShell")</f>
        <v>Bash/Shell/PowerShell</v>
      </c>
      <c r="C2891" s="4" t="str">
        <f>IFERROR(__xludf.DUMMYFUNCTION("""COMPUTED_VALUE"""),"Go")</f>
        <v>Go</v>
      </c>
      <c r="D2891" s="4" t="str">
        <f>IFERROR(__xludf.DUMMYFUNCTION("""COMPUTED_VALUE"""),"HTML/CSS")</f>
        <v>HTML/CSS</v>
      </c>
      <c r="E2891" s="4" t="str">
        <f>IFERROR(__xludf.DUMMYFUNCTION("""COMPUTED_VALUE"""),"Java")</f>
        <v>Java</v>
      </c>
      <c r="F2891" s="4" t="str">
        <f>IFERROR(__xludf.DUMMYFUNCTION("""COMPUTED_VALUE"""),"JavaScript")</f>
        <v>JavaScript</v>
      </c>
      <c r="G2891" s="4" t="str">
        <f>IFERROR(__xludf.DUMMYFUNCTION("""COMPUTED_VALUE"""),"Python")</f>
        <v>Python</v>
      </c>
      <c r="H2891" s="4" t="str">
        <f>IFERROR(__xludf.DUMMYFUNCTION("""COMPUTED_VALUE"""),"Ruby")</f>
        <v>Ruby</v>
      </c>
      <c r="I2891" s="4" t="str">
        <f>IFERROR(__xludf.DUMMYFUNCTION("""COMPUTED_VALUE"""),"Rust")</f>
        <v>Rust</v>
      </c>
      <c r="J2891" s="4" t="str">
        <f>IFERROR(__xludf.DUMMYFUNCTION("""COMPUTED_VALUE"""),"SQL")</f>
        <v>SQL</v>
      </c>
      <c r="K2891" s="4" t="str">
        <f>IFERROR(__xludf.DUMMYFUNCTION("""COMPUTED_VALUE"""),"Swift")</f>
        <v>Swift</v>
      </c>
      <c r="L2891" s="4" t="str">
        <f>IFERROR(__xludf.DUMMYFUNCTION("""COMPUTED_VALUE"""),"TypeScript")</f>
        <v>TypeScript</v>
      </c>
      <c r="M2891" s="4" t="str">
        <f>IFERROR(__xludf.DUMMYFUNCTION("""COMPUTED_VALUE"""),"WebAssembly")</f>
        <v>WebAssembly</v>
      </c>
    </row>
    <row r="2892">
      <c r="A2892" s="3">
        <v>2891.0</v>
      </c>
      <c r="B2892" s="4" t="str">
        <f>IFERROR(__xludf.DUMMYFUNCTION("SPLIT(IMPORTRANGE!B2892:B12891,"";"",0,1)"),"Assembly")</f>
        <v>Assembly</v>
      </c>
      <c r="C2892" s="4" t="str">
        <f>IFERROR(__xludf.DUMMYFUNCTION("""COMPUTED_VALUE"""),"C")</f>
        <v>C</v>
      </c>
      <c r="D2892" s="4" t="str">
        <f>IFERROR(__xludf.DUMMYFUNCTION("""COMPUTED_VALUE"""),"C++")</f>
        <v>C++</v>
      </c>
      <c r="E2892" s="4" t="str">
        <f>IFERROR(__xludf.DUMMYFUNCTION("""COMPUTED_VALUE"""),"HTML/CSS")</f>
        <v>HTML/CSS</v>
      </c>
      <c r="F2892" s="4" t="str">
        <f>IFERROR(__xludf.DUMMYFUNCTION("""COMPUTED_VALUE"""),"Java")</f>
        <v>Java</v>
      </c>
      <c r="G2892" s="4" t="str">
        <f>IFERROR(__xludf.DUMMYFUNCTION("""COMPUTED_VALUE"""),"JavaScript")</f>
        <v>JavaScript</v>
      </c>
      <c r="H2892" s="4" t="str">
        <f>IFERROR(__xludf.DUMMYFUNCTION("""COMPUTED_VALUE"""),"Ruby")</f>
        <v>Ruby</v>
      </c>
    </row>
    <row r="2893">
      <c r="A2893" s="3">
        <v>2892.0</v>
      </c>
      <c r="B2893" s="4" t="str">
        <f>IFERROR(__xludf.DUMMYFUNCTION("SPLIT(IMPORTRANGE!B2893:B12892,"";"",0,1)"),"Bash/Shell/PowerShell")</f>
        <v>Bash/Shell/PowerShell</v>
      </c>
      <c r="C2893" s="4" t="str">
        <f>IFERROR(__xludf.DUMMYFUNCTION("""COMPUTED_VALUE"""),"Go")</f>
        <v>Go</v>
      </c>
      <c r="D2893" s="4" t="str">
        <f>IFERROR(__xludf.DUMMYFUNCTION("""COMPUTED_VALUE"""),"HTML/CSS")</f>
        <v>HTML/CSS</v>
      </c>
      <c r="E2893" s="4" t="str">
        <f>IFERROR(__xludf.DUMMYFUNCTION("""COMPUTED_VALUE"""),"Kotlin")</f>
        <v>Kotlin</v>
      </c>
      <c r="F2893" s="4" t="str">
        <f>IFERROR(__xludf.DUMMYFUNCTION("""COMPUTED_VALUE"""),"Python")</f>
        <v>Python</v>
      </c>
      <c r="G2893" s="4" t="str">
        <f>IFERROR(__xludf.DUMMYFUNCTION("""COMPUTED_VALUE"""),"SQL")</f>
        <v>SQL</v>
      </c>
    </row>
    <row r="2894">
      <c r="A2894" s="3">
        <v>2893.0</v>
      </c>
      <c r="B2894" s="4" t="str">
        <f>IFERROR(__xludf.DUMMYFUNCTION("SPLIT(IMPORTRANGE!B2894:B12893,"";"",0,1)"),"Bash/Shell/PowerShell")</f>
        <v>Bash/Shell/PowerShell</v>
      </c>
      <c r="C2894" s="4" t="str">
        <f>IFERROR(__xludf.DUMMYFUNCTION("""COMPUTED_VALUE"""),"Objective-C")</f>
        <v>Objective-C</v>
      </c>
      <c r="D2894" s="4" t="str">
        <f>IFERROR(__xludf.DUMMYFUNCTION("""COMPUTED_VALUE"""),"Python")</f>
        <v>Python</v>
      </c>
      <c r="E2894" s="4" t="str">
        <f>IFERROR(__xludf.DUMMYFUNCTION("""COMPUTED_VALUE"""),"Swift")</f>
        <v>Swift</v>
      </c>
    </row>
    <row r="2895">
      <c r="A2895" s="3">
        <v>2894.0</v>
      </c>
      <c r="B2895" s="4" t="str">
        <f>IFERROR(__xludf.DUMMYFUNCTION("SPLIT(IMPORTRANGE!B2895:B12894,"";"",0,1)"),"Assembly")</f>
        <v>Assembly</v>
      </c>
      <c r="C2895" s="4" t="str">
        <f>IFERROR(__xludf.DUMMYFUNCTION("""COMPUTED_VALUE"""),"Bash/Shell/PowerShell")</f>
        <v>Bash/Shell/PowerShell</v>
      </c>
      <c r="D2895" s="4" t="str">
        <f>IFERROR(__xludf.DUMMYFUNCTION("""COMPUTED_VALUE"""),"C")</f>
        <v>C</v>
      </c>
      <c r="E2895" s="4" t="str">
        <f>IFERROR(__xludf.DUMMYFUNCTION("""COMPUTED_VALUE"""),"C++")</f>
        <v>C++</v>
      </c>
      <c r="F2895" s="4" t="str">
        <f>IFERROR(__xludf.DUMMYFUNCTION("""COMPUTED_VALUE"""),"HTML/CSS")</f>
        <v>HTML/CSS</v>
      </c>
      <c r="G2895" s="4" t="str">
        <f>IFERROR(__xludf.DUMMYFUNCTION("""COMPUTED_VALUE"""),"JavaScript")</f>
        <v>JavaScript</v>
      </c>
      <c r="H2895" s="4" t="str">
        <f>IFERROR(__xludf.DUMMYFUNCTION("""COMPUTED_VALUE"""),"PHP")</f>
        <v>PHP</v>
      </c>
      <c r="I2895" s="4" t="str">
        <f>IFERROR(__xludf.DUMMYFUNCTION("""COMPUTED_VALUE"""),"Ruby")</f>
        <v>Ruby</v>
      </c>
    </row>
    <row r="2896">
      <c r="A2896" s="3">
        <v>2895.0</v>
      </c>
      <c r="B2896" s="4" t="str">
        <f>IFERROR(__xludf.DUMMYFUNCTION("SPLIT(IMPORTRANGE!B2896:B12895,"";"",0,1)"),"C++")</f>
        <v>C++</v>
      </c>
      <c r="C2896" s="4" t="str">
        <f>IFERROR(__xludf.DUMMYFUNCTION("""COMPUTED_VALUE"""),"Go")</f>
        <v>Go</v>
      </c>
    </row>
    <row r="2897">
      <c r="A2897" s="3">
        <v>2896.0</v>
      </c>
      <c r="B2897" s="4" t="str">
        <f>IFERROR(__xludf.DUMMYFUNCTION("SPLIT(IMPORTRANGE!B2897:B12896,"";"",0,1)"),"Bash/Shell/PowerShell")</f>
        <v>Bash/Shell/PowerShell</v>
      </c>
      <c r="C2897" s="4" t="str">
        <f>IFERROR(__xludf.DUMMYFUNCTION("""COMPUTED_VALUE"""),"C#")</f>
        <v>C#</v>
      </c>
      <c r="D2897" s="4" t="str">
        <f>IFERROR(__xludf.DUMMYFUNCTION("""COMPUTED_VALUE"""),"Go")</f>
        <v>Go</v>
      </c>
      <c r="E2897" s="4" t="str">
        <f>IFERROR(__xludf.DUMMYFUNCTION("""COMPUTED_VALUE"""),"HTML/CSS")</f>
        <v>HTML/CSS</v>
      </c>
      <c r="F2897" s="4" t="str">
        <f>IFERROR(__xludf.DUMMYFUNCTION("""COMPUTED_VALUE"""),"JavaScript")</f>
        <v>JavaScript</v>
      </c>
      <c r="G2897" s="4" t="str">
        <f>IFERROR(__xludf.DUMMYFUNCTION("""COMPUTED_VALUE"""),"PHP")</f>
        <v>PHP</v>
      </c>
      <c r="H2897" s="4" t="str">
        <f>IFERROR(__xludf.DUMMYFUNCTION("""COMPUTED_VALUE"""),"Python")</f>
        <v>Python</v>
      </c>
      <c r="I2897" s="4" t="str">
        <f>IFERROR(__xludf.DUMMYFUNCTION("""COMPUTED_VALUE"""),"SQL")</f>
        <v>SQL</v>
      </c>
      <c r="J2897" s="4" t="str">
        <f>IFERROR(__xludf.DUMMYFUNCTION("""COMPUTED_VALUE"""),"VBA")</f>
        <v>VBA</v>
      </c>
    </row>
    <row r="2898">
      <c r="A2898" s="3">
        <v>2897.0</v>
      </c>
      <c r="B2898" s="4" t="str">
        <f>IFERROR(__xludf.DUMMYFUNCTION("SPLIT(IMPORTRANGE!B2898:B12897,"";"",0,1)"),"HTML/CSS")</f>
        <v>HTML/CSS</v>
      </c>
      <c r="C2898" s="4" t="str">
        <f>IFERROR(__xludf.DUMMYFUNCTION("""COMPUTED_VALUE"""),"JavaScript")</f>
        <v>JavaScript</v>
      </c>
      <c r="D2898" s="4" t="str">
        <f>IFERROR(__xludf.DUMMYFUNCTION("""COMPUTED_VALUE"""),"PHP")</f>
        <v>PHP</v>
      </c>
      <c r="E2898" s="4" t="str">
        <f>IFERROR(__xludf.DUMMYFUNCTION("""COMPUTED_VALUE"""),"SQL")</f>
        <v>SQL</v>
      </c>
      <c r="F2898" s="4" t="str">
        <f>IFERROR(__xludf.DUMMYFUNCTION("""COMPUTED_VALUE"""),"TypeScript")</f>
        <v>TypeScript</v>
      </c>
      <c r="G2898" s="4" t="str">
        <f>IFERROR(__xludf.DUMMYFUNCTION("""COMPUTED_VALUE"""),"Other(s):")</f>
        <v>Other(s):</v>
      </c>
    </row>
    <row r="2899">
      <c r="A2899" s="3">
        <v>2898.0</v>
      </c>
      <c r="B2899" s="4" t="str">
        <f>IFERROR(__xludf.DUMMYFUNCTION("SPLIT(IMPORTRANGE!B2899:B12898,"";"",0,1)"),"HTML/CSS")</f>
        <v>HTML/CSS</v>
      </c>
      <c r="C2899" s="4" t="str">
        <f>IFERROR(__xludf.DUMMYFUNCTION("""COMPUTED_VALUE"""),"JavaScript")</f>
        <v>JavaScript</v>
      </c>
      <c r="D2899" s="4" t="str">
        <f>IFERROR(__xludf.DUMMYFUNCTION("""COMPUTED_VALUE"""),"PHP")</f>
        <v>PHP</v>
      </c>
      <c r="E2899" s="4" t="str">
        <f>IFERROR(__xludf.DUMMYFUNCTION("""COMPUTED_VALUE"""),"SQL")</f>
        <v>SQL</v>
      </c>
      <c r="F2899" s="4" t="str">
        <f>IFERROR(__xludf.DUMMYFUNCTION("""COMPUTED_VALUE"""),"Other(s):")</f>
        <v>Other(s):</v>
      </c>
    </row>
    <row r="2900">
      <c r="A2900" s="3">
        <v>2899.0</v>
      </c>
      <c r="B2900" s="4" t="str">
        <f>IFERROR(__xludf.DUMMYFUNCTION("SPLIT(IMPORTRANGE!B2900:B12899,"";"",0,1)"),"C++")</f>
        <v>C++</v>
      </c>
      <c r="C2900" s="4" t="str">
        <f>IFERROR(__xludf.DUMMYFUNCTION("""COMPUTED_VALUE"""),"Dart")</f>
        <v>Dart</v>
      </c>
      <c r="D2900" s="4" t="str">
        <f>IFERROR(__xludf.DUMMYFUNCTION("""COMPUTED_VALUE"""),"Go")</f>
        <v>Go</v>
      </c>
      <c r="E2900" s="4" t="str">
        <f>IFERROR(__xludf.DUMMYFUNCTION("""COMPUTED_VALUE"""),"HTML/CSS")</f>
        <v>HTML/CSS</v>
      </c>
      <c r="F2900" s="4" t="str">
        <f>IFERROR(__xludf.DUMMYFUNCTION("""COMPUTED_VALUE"""),"SQL")</f>
        <v>SQL</v>
      </c>
      <c r="G2900" s="4" t="str">
        <f>IFERROR(__xludf.DUMMYFUNCTION("""COMPUTED_VALUE"""),"VBA")</f>
        <v>VBA</v>
      </c>
    </row>
    <row r="2901">
      <c r="A2901" s="3">
        <v>2900.0</v>
      </c>
      <c r="B2901" s="4" t="str">
        <f>IFERROR(__xludf.DUMMYFUNCTION("SPLIT(IMPORTRANGE!B2901:B12900,"";"",0,1)"),"Assembly")</f>
        <v>Assembly</v>
      </c>
      <c r="C2901" s="4" t="str">
        <f>IFERROR(__xludf.DUMMYFUNCTION("""COMPUTED_VALUE"""),"Bash/Shell/PowerShell")</f>
        <v>Bash/Shell/PowerShell</v>
      </c>
      <c r="D2901" s="4" t="str">
        <f>IFERROR(__xludf.DUMMYFUNCTION("""COMPUTED_VALUE"""),"C")</f>
        <v>C</v>
      </c>
      <c r="E2901" s="4" t="str">
        <f>IFERROR(__xludf.DUMMYFUNCTION("""COMPUTED_VALUE"""),"C++")</f>
        <v>C++</v>
      </c>
      <c r="F2901" s="4" t="str">
        <f>IFERROR(__xludf.DUMMYFUNCTION("""COMPUTED_VALUE"""),"HTML/CSS")</f>
        <v>HTML/CSS</v>
      </c>
      <c r="G2901" s="4" t="str">
        <f>IFERROR(__xludf.DUMMYFUNCTION("""COMPUTED_VALUE"""),"Java")</f>
        <v>Java</v>
      </c>
      <c r="H2901" s="4" t="str">
        <f>IFERROR(__xludf.DUMMYFUNCTION("""COMPUTED_VALUE"""),"JavaScript")</f>
        <v>JavaScript</v>
      </c>
      <c r="I2901" s="4" t="str">
        <f>IFERROR(__xludf.DUMMYFUNCTION("""COMPUTED_VALUE"""),"Python")</f>
        <v>Python</v>
      </c>
      <c r="J2901" s="4" t="str">
        <f>IFERROR(__xludf.DUMMYFUNCTION("""COMPUTED_VALUE"""),"SQL")</f>
        <v>SQL</v>
      </c>
      <c r="K2901" s="4" t="str">
        <f>IFERROR(__xludf.DUMMYFUNCTION("""COMPUTED_VALUE"""),"TypeScript")</f>
        <v>TypeScript</v>
      </c>
    </row>
    <row r="2902">
      <c r="A2902" s="3">
        <v>2901.0</v>
      </c>
      <c r="B2902" s="4" t="str">
        <f>IFERROR(__xludf.DUMMYFUNCTION("SPLIT(IMPORTRANGE!B2902:B12901,"";"",0,1)"),"C++")</f>
        <v>C++</v>
      </c>
      <c r="C2902" s="4" t="str">
        <f>IFERROR(__xludf.DUMMYFUNCTION("""COMPUTED_VALUE"""),"C#")</f>
        <v>C#</v>
      </c>
      <c r="D2902" s="4" t="str">
        <f>IFERROR(__xludf.DUMMYFUNCTION("""COMPUTED_VALUE"""),"HTML/CSS")</f>
        <v>HTML/CSS</v>
      </c>
      <c r="E2902" s="4" t="str">
        <f>IFERROR(__xludf.DUMMYFUNCTION("""COMPUTED_VALUE"""),"Java")</f>
        <v>Java</v>
      </c>
      <c r="F2902" s="4" t="str">
        <f>IFERROR(__xludf.DUMMYFUNCTION("""COMPUTED_VALUE"""),"JavaScript")</f>
        <v>JavaScript</v>
      </c>
      <c r="G2902" s="4" t="str">
        <f>IFERROR(__xludf.DUMMYFUNCTION("""COMPUTED_VALUE"""),"Kotlin")</f>
        <v>Kotlin</v>
      </c>
      <c r="H2902" s="4" t="str">
        <f>IFERROR(__xludf.DUMMYFUNCTION("""COMPUTED_VALUE"""),"SQL")</f>
        <v>SQL</v>
      </c>
      <c r="I2902" s="4" t="str">
        <f>IFERROR(__xludf.DUMMYFUNCTION("""COMPUTED_VALUE"""),"TypeScript")</f>
        <v>TypeScript</v>
      </c>
    </row>
    <row r="2903">
      <c r="A2903" s="3">
        <v>2902.0</v>
      </c>
      <c r="B2903" s="4" t="str">
        <f>IFERROR(__xludf.DUMMYFUNCTION("SPLIT(IMPORTRANGE!B2903:B12902,"";"",0,1)"),"HTML/CSS")</f>
        <v>HTML/CSS</v>
      </c>
      <c r="C2903" s="4" t="str">
        <f>IFERROR(__xludf.DUMMYFUNCTION("""COMPUTED_VALUE"""),"Java")</f>
        <v>Java</v>
      </c>
      <c r="D2903" s="4" t="str">
        <f>IFERROR(__xludf.DUMMYFUNCTION("""COMPUTED_VALUE"""),"JavaScript")</f>
        <v>JavaScript</v>
      </c>
      <c r="E2903" s="4" t="str">
        <f>IFERROR(__xludf.DUMMYFUNCTION("""COMPUTED_VALUE"""),"Python")</f>
        <v>Python</v>
      </c>
      <c r="F2903" s="4" t="str">
        <f>IFERROR(__xludf.DUMMYFUNCTION("""COMPUTED_VALUE"""),"SQL")</f>
        <v>SQL</v>
      </c>
    </row>
    <row r="2904">
      <c r="A2904" s="3">
        <v>2903.0</v>
      </c>
      <c r="B2904" s="4" t="str">
        <f>IFERROR(__xludf.DUMMYFUNCTION("SPLIT(IMPORTRANGE!B2904:B12903,"";"",0,1)"),"Bash/Shell/PowerShell")</f>
        <v>Bash/Shell/PowerShell</v>
      </c>
      <c r="C2904" s="4" t="str">
        <f>IFERROR(__xludf.DUMMYFUNCTION("""COMPUTED_VALUE"""),"C++")</f>
        <v>C++</v>
      </c>
      <c r="D2904" s="4" t="str">
        <f>IFERROR(__xludf.DUMMYFUNCTION("""COMPUTED_VALUE"""),"C#")</f>
        <v>C#</v>
      </c>
      <c r="E2904" s="4" t="str">
        <f>IFERROR(__xludf.DUMMYFUNCTION("""COMPUTED_VALUE"""),"HTML/CSS")</f>
        <v>HTML/CSS</v>
      </c>
      <c r="F2904" s="4" t="str">
        <f>IFERROR(__xludf.DUMMYFUNCTION("""COMPUTED_VALUE"""),"JavaScript")</f>
        <v>JavaScript</v>
      </c>
    </row>
    <row r="2905">
      <c r="A2905" s="3">
        <v>2904.0</v>
      </c>
      <c r="B2905" s="4" t="str">
        <f>IFERROR(__xludf.DUMMYFUNCTION("SPLIT(IMPORTRANGE!B2905:B12904,"";"",0,1)"),"Bash/Shell/PowerShell")</f>
        <v>Bash/Shell/PowerShell</v>
      </c>
      <c r="C2905" s="4" t="str">
        <f>IFERROR(__xludf.DUMMYFUNCTION("""COMPUTED_VALUE"""),"HTML/CSS")</f>
        <v>HTML/CSS</v>
      </c>
      <c r="D2905" s="4" t="str">
        <f>IFERROR(__xludf.DUMMYFUNCTION("""COMPUTED_VALUE"""),"Java")</f>
        <v>Java</v>
      </c>
      <c r="E2905" s="4" t="str">
        <f>IFERROR(__xludf.DUMMYFUNCTION("""COMPUTED_VALUE"""),"JavaScript")</f>
        <v>JavaScript</v>
      </c>
      <c r="F2905" s="4" t="str">
        <f>IFERROR(__xludf.DUMMYFUNCTION("""COMPUTED_VALUE"""),"PHP")</f>
        <v>PHP</v>
      </c>
      <c r="G2905" s="4" t="str">
        <f>IFERROR(__xludf.DUMMYFUNCTION("""COMPUTED_VALUE"""),"SQL")</f>
        <v>SQL</v>
      </c>
    </row>
    <row r="2906">
      <c r="A2906" s="3">
        <v>2905.0</v>
      </c>
      <c r="B2906" s="4" t="str">
        <f>IFERROR(__xludf.DUMMYFUNCTION("SPLIT(IMPORTRANGE!B2906:B12905,"";"",0,1)"),"Java")</f>
        <v>Java</v>
      </c>
    </row>
    <row r="2907">
      <c r="A2907" s="3">
        <v>2906.0</v>
      </c>
      <c r="B2907" s="4" t="str">
        <f>IFERROR(__xludf.DUMMYFUNCTION("SPLIT(IMPORTRANGE!B2907:B12906,"";"",0,1)"),"Assembly")</f>
        <v>Assembly</v>
      </c>
      <c r="C2907" s="4" t="str">
        <f>IFERROR(__xludf.DUMMYFUNCTION("""COMPUTED_VALUE"""),"Bash/Shell/PowerShell")</f>
        <v>Bash/Shell/PowerShell</v>
      </c>
      <c r="D2907" s="4" t="str">
        <f>IFERROR(__xludf.DUMMYFUNCTION("""COMPUTED_VALUE"""),"C")</f>
        <v>C</v>
      </c>
      <c r="E2907" s="4" t="str">
        <f>IFERROR(__xludf.DUMMYFUNCTION("""COMPUTED_VALUE"""),"C++")</f>
        <v>C++</v>
      </c>
      <c r="F2907" s="4" t="str">
        <f>IFERROR(__xludf.DUMMYFUNCTION("""COMPUTED_VALUE"""),"C#")</f>
        <v>C#</v>
      </c>
      <c r="G2907" s="4" t="str">
        <f>IFERROR(__xludf.DUMMYFUNCTION("""COMPUTED_VALUE"""),"HTML/CSS")</f>
        <v>HTML/CSS</v>
      </c>
      <c r="H2907" s="4" t="str">
        <f>IFERROR(__xludf.DUMMYFUNCTION("""COMPUTED_VALUE"""),"Java")</f>
        <v>Java</v>
      </c>
      <c r="I2907" s="4" t="str">
        <f>IFERROR(__xludf.DUMMYFUNCTION("""COMPUTED_VALUE"""),"JavaScript")</f>
        <v>JavaScript</v>
      </c>
      <c r="J2907" s="4" t="str">
        <f>IFERROR(__xludf.DUMMYFUNCTION("""COMPUTED_VALUE"""),"Python")</f>
        <v>Python</v>
      </c>
      <c r="K2907" s="4" t="str">
        <f>IFERROR(__xludf.DUMMYFUNCTION("""COMPUTED_VALUE"""),"SQL")</f>
        <v>SQL</v>
      </c>
      <c r="L2907" s="4" t="str">
        <f>IFERROR(__xludf.DUMMYFUNCTION("""COMPUTED_VALUE"""),"TypeScript")</f>
        <v>TypeScript</v>
      </c>
    </row>
    <row r="2908">
      <c r="A2908" s="3">
        <v>2907.0</v>
      </c>
      <c r="B2908" s="4" t="str">
        <f>IFERROR(__xludf.DUMMYFUNCTION("SPLIT(IMPORTRANGE!B2908:B12907,"";"",0,1)"),"C++")</f>
        <v>C++</v>
      </c>
      <c r="C2908" s="4" t="str">
        <f>IFERROR(__xludf.DUMMYFUNCTION("""COMPUTED_VALUE"""),"Java")</f>
        <v>Java</v>
      </c>
      <c r="D2908" s="4" t="str">
        <f>IFERROR(__xludf.DUMMYFUNCTION("""COMPUTED_VALUE"""),"Python")</f>
        <v>Python</v>
      </c>
    </row>
    <row r="2909">
      <c r="A2909" s="3">
        <v>2908.0</v>
      </c>
      <c r="B2909" s="4" t="str">
        <f>IFERROR(__xludf.DUMMYFUNCTION("SPLIT(IMPORTRANGE!B2909:B12908,"";"",0,1)"),"Bash/Shell/PowerShell")</f>
        <v>Bash/Shell/PowerShell</v>
      </c>
      <c r="C2909" s="4" t="str">
        <f>IFERROR(__xludf.DUMMYFUNCTION("""COMPUTED_VALUE"""),"C#")</f>
        <v>C#</v>
      </c>
      <c r="D2909" s="4" t="str">
        <f>IFERROR(__xludf.DUMMYFUNCTION("""COMPUTED_VALUE"""),"HTML/CSS")</f>
        <v>HTML/CSS</v>
      </c>
      <c r="E2909" s="4" t="str">
        <f>IFERROR(__xludf.DUMMYFUNCTION("""COMPUTED_VALUE"""),"JavaScript")</f>
        <v>JavaScript</v>
      </c>
      <c r="F2909" s="4" t="str">
        <f>IFERROR(__xludf.DUMMYFUNCTION("""COMPUTED_VALUE"""),"SQL")</f>
        <v>SQL</v>
      </c>
      <c r="G2909" s="4" t="str">
        <f>IFERROR(__xludf.DUMMYFUNCTION("""COMPUTED_VALUE"""),"TypeScript")</f>
        <v>TypeScript</v>
      </c>
      <c r="H2909" s="4" t="str">
        <f>IFERROR(__xludf.DUMMYFUNCTION("""COMPUTED_VALUE"""),"VBA")</f>
        <v>VBA</v>
      </c>
    </row>
    <row r="2910">
      <c r="A2910" s="3">
        <v>2909.0</v>
      </c>
      <c r="B2910" s="4" t="str">
        <f>IFERROR(__xludf.DUMMYFUNCTION("SPLIT(IMPORTRANGE!B2910:B12909,"";"",0,1)"),"Clojure")</f>
        <v>Clojure</v>
      </c>
    </row>
    <row r="2911">
      <c r="A2911" s="3">
        <v>2910.0</v>
      </c>
      <c r="B2911" s="4" t="str">
        <f>IFERROR(__xludf.DUMMYFUNCTION("SPLIT(IMPORTRANGE!B2911:B12910,"";"",0,1)"),"HTML/CSS")</f>
        <v>HTML/CSS</v>
      </c>
      <c r="C2911" s="4" t="str">
        <f>IFERROR(__xludf.DUMMYFUNCTION("""COMPUTED_VALUE"""),"JavaScript")</f>
        <v>JavaScript</v>
      </c>
      <c r="D2911" s="4" t="str">
        <f>IFERROR(__xludf.DUMMYFUNCTION("""COMPUTED_VALUE"""),"PHP")</f>
        <v>PHP</v>
      </c>
      <c r="E2911" s="4" t="str">
        <f>IFERROR(__xludf.DUMMYFUNCTION("""COMPUTED_VALUE"""),"SQL")</f>
        <v>SQL</v>
      </c>
    </row>
    <row r="2912">
      <c r="A2912" s="3">
        <v>2911.0</v>
      </c>
      <c r="B2912" s="4" t="str">
        <f>IFERROR(__xludf.DUMMYFUNCTION("SPLIT(IMPORTRANGE!B2912:B12911,"";"",0,1)"),"Java")</f>
        <v>Java</v>
      </c>
      <c r="C2912" s="4" t="str">
        <f>IFERROR(__xludf.DUMMYFUNCTION("""COMPUTED_VALUE"""),"Python")</f>
        <v>Python</v>
      </c>
      <c r="D2912" s="4" t="str">
        <f>IFERROR(__xludf.DUMMYFUNCTION("""COMPUTED_VALUE"""),"Scala")</f>
        <v>Scala</v>
      </c>
      <c r="E2912" s="4" t="str">
        <f>IFERROR(__xludf.DUMMYFUNCTION("""COMPUTED_VALUE"""),"SQL")</f>
        <v>SQL</v>
      </c>
    </row>
    <row r="2913">
      <c r="A2913" s="3">
        <v>2912.0</v>
      </c>
      <c r="B2913" s="4" t="str">
        <f>IFERROR(__xludf.DUMMYFUNCTION("SPLIT(IMPORTRANGE!B2913:B12912,"";"",0,1)"),"C#")</f>
        <v>C#</v>
      </c>
      <c r="C2913" s="4" t="str">
        <f>IFERROR(__xludf.DUMMYFUNCTION("""COMPUTED_VALUE"""),"SQL")</f>
        <v>SQL</v>
      </c>
    </row>
    <row r="2914">
      <c r="A2914" s="3">
        <v>2913.0</v>
      </c>
      <c r="B2914" s="4" t="str">
        <f>IFERROR(__xludf.DUMMYFUNCTION("SPLIT(IMPORTRANGE!B2914:B12913,"";"",0,1)"),"HTML/CSS")</f>
        <v>HTML/CSS</v>
      </c>
      <c r="C2914" s="4" t="str">
        <f>IFERROR(__xludf.DUMMYFUNCTION("""COMPUTED_VALUE"""),"Java")</f>
        <v>Java</v>
      </c>
      <c r="D2914" s="4" t="str">
        <f>IFERROR(__xludf.DUMMYFUNCTION("""COMPUTED_VALUE"""),"JavaScript")</f>
        <v>JavaScript</v>
      </c>
      <c r="E2914" s="4" t="str">
        <f>IFERROR(__xludf.DUMMYFUNCTION("""COMPUTED_VALUE"""),"Python")</f>
        <v>Python</v>
      </c>
      <c r="F2914" s="4" t="str">
        <f>IFERROR(__xludf.DUMMYFUNCTION("""COMPUTED_VALUE"""),"SQL")</f>
        <v>SQL</v>
      </c>
    </row>
    <row r="2915">
      <c r="A2915" s="3">
        <v>2914.0</v>
      </c>
      <c r="B2915" s="4" t="str">
        <f>IFERROR(__xludf.DUMMYFUNCTION("SPLIT(IMPORTRANGE!B2915:B12914,"";"",0,1)"),"Bash/Shell/PowerShell")</f>
        <v>Bash/Shell/PowerShell</v>
      </c>
      <c r="C2915" s="4" t="str">
        <f>IFERROR(__xludf.DUMMYFUNCTION("""COMPUTED_VALUE"""),"HTML/CSS")</f>
        <v>HTML/CSS</v>
      </c>
      <c r="D2915" s="4" t="str">
        <f>IFERROR(__xludf.DUMMYFUNCTION("""COMPUTED_VALUE"""),"JavaScript")</f>
        <v>JavaScript</v>
      </c>
      <c r="E2915" s="4" t="str">
        <f>IFERROR(__xludf.DUMMYFUNCTION("""COMPUTED_VALUE"""),"Python")</f>
        <v>Python</v>
      </c>
    </row>
    <row r="2916">
      <c r="A2916" s="3">
        <v>2915.0</v>
      </c>
      <c r="B2916" s="4" t="str">
        <f>IFERROR(__xludf.DUMMYFUNCTION("SPLIT(IMPORTRANGE!B2916:B12915,"";"",0,1)"),"Assembly")</f>
        <v>Assembly</v>
      </c>
      <c r="C2916" s="4" t="str">
        <f>IFERROR(__xludf.DUMMYFUNCTION("""COMPUTED_VALUE"""),"Bash/Shell/PowerShell")</f>
        <v>Bash/Shell/PowerShell</v>
      </c>
      <c r="D2916" s="4" t="str">
        <f>IFERROR(__xludf.DUMMYFUNCTION("""COMPUTED_VALUE"""),"C")</f>
        <v>C</v>
      </c>
      <c r="E2916" s="4" t="str">
        <f>IFERROR(__xludf.DUMMYFUNCTION("""COMPUTED_VALUE"""),"C++")</f>
        <v>C++</v>
      </c>
      <c r="F2916" s="4" t="str">
        <f>IFERROR(__xludf.DUMMYFUNCTION("""COMPUTED_VALUE"""),"HTML/CSS")</f>
        <v>HTML/CSS</v>
      </c>
      <c r="G2916" s="4" t="str">
        <f>IFERROR(__xludf.DUMMYFUNCTION("""COMPUTED_VALUE"""),"Python")</f>
        <v>Python</v>
      </c>
      <c r="H2916" s="4" t="str">
        <f>IFERROR(__xludf.DUMMYFUNCTION("""COMPUTED_VALUE"""),"VBA")</f>
        <v>VBA</v>
      </c>
    </row>
    <row r="2917">
      <c r="A2917" s="3">
        <v>2916.0</v>
      </c>
      <c r="B2917" s="4" t="str">
        <f>IFERROR(__xludf.DUMMYFUNCTION("SPLIT(IMPORTRANGE!B2917:B12916,"";"",0,1)"),"C")</f>
        <v>C</v>
      </c>
      <c r="C2917" s="4" t="str">
        <f>IFERROR(__xludf.DUMMYFUNCTION("""COMPUTED_VALUE"""),"HTML/CSS")</f>
        <v>HTML/CSS</v>
      </c>
      <c r="D2917" s="4" t="str">
        <f>IFERROR(__xludf.DUMMYFUNCTION("""COMPUTED_VALUE"""),"Java")</f>
        <v>Java</v>
      </c>
      <c r="E2917" s="4" t="str">
        <f>IFERROR(__xludf.DUMMYFUNCTION("""COMPUTED_VALUE"""),"JavaScript")</f>
        <v>JavaScript</v>
      </c>
      <c r="F2917" s="4" t="str">
        <f>IFERROR(__xludf.DUMMYFUNCTION("""COMPUTED_VALUE"""),"Python")</f>
        <v>Python</v>
      </c>
    </row>
    <row r="2918">
      <c r="A2918" s="3">
        <v>2917.0</v>
      </c>
      <c r="B2918" s="4" t="str">
        <f>IFERROR(__xludf.DUMMYFUNCTION("SPLIT(IMPORTRANGE!B2918:B12917,"";"",0,1)"),"HTML/CSS")</f>
        <v>HTML/CSS</v>
      </c>
      <c r="C2918" s="4" t="str">
        <f>IFERROR(__xludf.DUMMYFUNCTION("""COMPUTED_VALUE"""),"JavaScript")</f>
        <v>JavaScript</v>
      </c>
      <c r="D2918" s="4" t="str">
        <f>IFERROR(__xludf.DUMMYFUNCTION("""COMPUTED_VALUE"""),"Python")</f>
        <v>Python</v>
      </c>
      <c r="E2918" s="4" t="str">
        <f>IFERROR(__xludf.DUMMYFUNCTION("""COMPUTED_VALUE"""),"SQL")</f>
        <v>SQL</v>
      </c>
    </row>
    <row r="2919">
      <c r="A2919" s="3">
        <v>2918.0</v>
      </c>
      <c r="B2919" s="4" t="str">
        <f>IFERROR(__xludf.DUMMYFUNCTION("SPLIT(IMPORTRANGE!B2919:B12918,"";"",0,1)"),"C")</f>
        <v>C</v>
      </c>
      <c r="C2919" s="4" t="str">
        <f>IFERROR(__xludf.DUMMYFUNCTION("""COMPUTED_VALUE"""),"C++")</f>
        <v>C++</v>
      </c>
      <c r="D2919" s="4" t="str">
        <f>IFERROR(__xludf.DUMMYFUNCTION("""COMPUTED_VALUE"""),"Java")</f>
        <v>Java</v>
      </c>
      <c r="E2919" s="4" t="str">
        <f>IFERROR(__xludf.DUMMYFUNCTION("""COMPUTED_VALUE"""),"Kotlin")</f>
        <v>Kotlin</v>
      </c>
      <c r="F2919" s="4" t="str">
        <f>IFERROR(__xludf.DUMMYFUNCTION("""COMPUTED_VALUE"""),"SQL")</f>
        <v>SQL</v>
      </c>
      <c r="G2919" s="4" t="str">
        <f>IFERROR(__xludf.DUMMYFUNCTION("""COMPUTED_VALUE"""),"Other(s):")</f>
        <v>Other(s):</v>
      </c>
    </row>
    <row r="2920">
      <c r="A2920" s="3">
        <v>2919.0</v>
      </c>
      <c r="B2920" s="4" t="str">
        <f>IFERROR(__xludf.DUMMYFUNCTION("SPLIT(IMPORTRANGE!B2920:B12919,"";"",0,1)"),"Bash/Shell/PowerShell")</f>
        <v>Bash/Shell/PowerShell</v>
      </c>
      <c r="C2920" s="4" t="str">
        <f>IFERROR(__xludf.DUMMYFUNCTION("""COMPUTED_VALUE"""),"C#")</f>
        <v>C#</v>
      </c>
      <c r="D2920" s="4" t="str">
        <f>IFERROR(__xludf.DUMMYFUNCTION("""COMPUTED_VALUE"""),"HTML/CSS")</f>
        <v>HTML/CSS</v>
      </c>
      <c r="E2920" s="4" t="str">
        <f>IFERROR(__xludf.DUMMYFUNCTION("""COMPUTED_VALUE"""),"JavaScript")</f>
        <v>JavaScript</v>
      </c>
      <c r="F2920" s="4" t="str">
        <f>IFERROR(__xludf.DUMMYFUNCTION("""COMPUTED_VALUE"""),"Kotlin")</f>
        <v>Kotlin</v>
      </c>
      <c r="G2920" s="4" t="str">
        <f>IFERROR(__xludf.DUMMYFUNCTION("""COMPUTED_VALUE"""),"PHP")</f>
        <v>PHP</v>
      </c>
      <c r="H2920" s="4" t="str">
        <f>IFERROR(__xludf.DUMMYFUNCTION("""COMPUTED_VALUE"""),"Python")</f>
        <v>Python</v>
      </c>
      <c r="I2920" s="4" t="str">
        <f>IFERROR(__xludf.DUMMYFUNCTION("""COMPUTED_VALUE"""),"SQL")</f>
        <v>SQL</v>
      </c>
      <c r="J2920" s="4" t="str">
        <f>IFERROR(__xludf.DUMMYFUNCTION("""COMPUTED_VALUE"""),"TypeScript")</f>
        <v>TypeScript</v>
      </c>
    </row>
    <row r="2921">
      <c r="A2921" s="3">
        <v>2920.0</v>
      </c>
      <c r="B2921" s="4" t="str">
        <f>IFERROR(__xludf.DUMMYFUNCTION("SPLIT(IMPORTRANGE!B2921:B12920,"";"",0,1)"),"Java")</f>
        <v>Java</v>
      </c>
      <c r="C2921" s="4" t="str">
        <f>IFERROR(__xludf.DUMMYFUNCTION("""COMPUTED_VALUE"""),"JavaScript")</f>
        <v>JavaScript</v>
      </c>
      <c r="D2921" s="4" t="str">
        <f>IFERROR(__xludf.DUMMYFUNCTION("""COMPUTED_VALUE"""),"SQL")</f>
        <v>SQL</v>
      </c>
    </row>
    <row r="2922">
      <c r="A2922" s="3">
        <v>2921.0</v>
      </c>
      <c r="B2922" s="4" t="str">
        <f>IFERROR(__xludf.DUMMYFUNCTION("SPLIT(IMPORTRANGE!B2922:B12921,"";"",0,1)"),"HTML/CSS")</f>
        <v>HTML/CSS</v>
      </c>
      <c r="C2922" s="4" t="str">
        <f>IFERROR(__xludf.DUMMYFUNCTION("""COMPUTED_VALUE"""),"JavaScript")</f>
        <v>JavaScript</v>
      </c>
    </row>
    <row r="2923">
      <c r="A2923" s="3">
        <v>2922.0</v>
      </c>
      <c r="B2923" s="4" t="str">
        <f>IFERROR(__xludf.DUMMYFUNCTION("SPLIT(IMPORTRANGE!B2923:B12922,"";"",0,1)"),"Bash/Shell/PowerShell")</f>
        <v>Bash/Shell/PowerShell</v>
      </c>
      <c r="C2923" s="4" t="str">
        <f>IFERROR(__xludf.DUMMYFUNCTION("""COMPUTED_VALUE"""),"Java")</f>
        <v>Java</v>
      </c>
      <c r="D2923" s="4" t="str">
        <f>IFERROR(__xludf.DUMMYFUNCTION("""COMPUTED_VALUE"""),"Python")</f>
        <v>Python</v>
      </c>
    </row>
    <row r="2924">
      <c r="A2924" s="3">
        <v>2923.0</v>
      </c>
      <c r="B2924" s="4" t="str">
        <f>IFERROR(__xludf.DUMMYFUNCTION("SPLIT(IMPORTRANGE!B2924:B12923,"";"",0,1)"),"C++")</f>
        <v>C++</v>
      </c>
      <c r="C2924" s="4" t="str">
        <f>IFERROR(__xludf.DUMMYFUNCTION("""COMPUTED_VALUE"""),"HTML/CSS")</f>
        <v>HTML/CSS</v>
      </c>
      <c r="D2924" s="4" t="str">
        <f>IFERROR(__xludf.DUMMYFUNCTION("""COMPUTED_VALUE"""),"JavaScript")</f>
        <v>JavaScript</v>
      </c>
      <c r="E2924" s="4" t="str">
        <f>IFERROR(__xludf.DUMMYFUNCTION("""COMPUTED_VALUE"""),"PHP")</f>
        <v>PHP</v>
      </c>
    </row>
    <row r="2925">
      <c r="A2925" s="3">
        <v>2924.0</v>
      </c>
      <c r="B2925" s="4" t="str">
        <f>IFERROR(__xludf.DUMMYFUNCTION("SPLIT(IMPORTRANGE!B2925:B12924,"";"",0,1)"),"HTML/CSS")</f>
        <v>HTML/CSS</v>
      </c>
      <c r="C2925" s="4" t="str">
        <f>IFERROR(__xludf.DUMMYFUNCTION("""COMPUTED_VALUE"""),"JavaScript")</f>
        <v>JavaScript</v>
      </c>
      <c r="D2925" s="4" t="str">
        <f>IFERROR(__xludf.DUMMYFUNCTION("""COMPUTED_VALUE"""),"PHP")</f>
        <v>PHP</v>
      </c>
      <c r="E2925" s="4" t="str">
        <f>IFERROR(__xludf.DUMMYFUNCTION("""COMPUTED_VALUE"""),"Ruby")</f>
        <v>Ruby</v>
      </c>
      <c r="F2925" s="4" t="str">
        <f>IFERROR(__xludf.DUMMYFUNCTION("""COMPUTED_VALUE"""),"SQL")</f>
        <v>SQL</v>
      </c>
    </row>
    <row r="2926">
      <c r="A2926" s="3">
        <v>2925.0</v>
      </c>
      <c r="B2926" s="4" t="str">
        <f>IFERROR(__xludf.DUMMYFUNCTION("SPLIT(IMPORTRANGE!B2926:B12925,"";"",0,1)"),"Python")</f>
        <v>Python</v>
      </c>
    </row>
    <row r="2927">
      <c r="A2927" s="3">
        <v>2926.0</v>
      </c>
      <c r="B2927" s="4" t="str">
        <f>IFERROR(__xludf.DUMMYFUNCTION("SPLIT(IMPORTRANGE!B2927:B12926,"";"",0,1)"),"HTML/CSS")</f>
        <v>HTML/CSS</v>
      </c>
      <c r="C2927" s="4" t="str">
        <f>IFERROR(__xludf.DUMMYFUNCTION("""COMPUTED_VALUE"""),"Java")</f>
        <v>Java</v>
      </c>
      <c r="D2927" s="4" t="str">
        <f>IFERROR(__xludf.DUMMYFUNCTION("""COMPUTED_VALUE"""),"Kotlin")</f>
        <v>Kotlin</v>
      </c>
    </row>
    <row r="2928">
      <c r="A2928" s="3">
        <v>2927.0</v>
      </c>
      <c r="B2928" s="4" t="str">
        <f>IFERROR(__xludf.DUMMYFUNCTION("SPLIT(IMPORTRANGE!B2928:B12927,"";"",0,1)"),"Bash/Shell/PowerShell")</f>
        <v>Bash/Shell/PowerShell</v>
      </c>
      <c r="C2928" s="4" t="str">
        <f>IFERROR(__xludf.DUMMYFUNCTION("""COMPUTED_VALUE"""),"HTML/CSS")</f>
        <v>HTML/CSS</v>
      </c>
      <c r="D2928" s="4" t="str">
        <f>IFERROR(__xludf.DUMMYFUNCTION("""COMPUTED_VALUE"""),"Java")</f>
        <v>Java</v>
      </c>
      <c r="E2928" s="4" t="str">
        <f>IFERROR(__xludf.DUMMYFUNCTION("""COMPUTED_VALUE"""),"JavaScript")</f>
        <v>JavaScript</v>
      </c>
      <c r="F2928" s="4" t="str">
        <f>IFERROR(__xludf.DUMMYFUNCTION("""COMPUTED_VALUE"""),"Python")</f>
        <v>Python</v>
      </c>
      <c r="G2928" s="4" t="str">
        <f>IFERROR(__xludf.DUMMYFUNCTION("""COMPUTED_VALUE"""),"TypeScript")</f>
        <v>TypeScript</v>
      </c>
    </row>
    <row r="2929">
      <c r="A2929" s="3">
        <v>2928.0</v>
      </c>
      <c r="B2929" s="4" t="str">
        <f>IFERROR(__xludf.DUMMYFUNCTION("SPLIT(IMPORTRANGE!B2929:B12928,"";"",0,1)"),"Bash/Shell/PowerShell")</f>
        <v>Bash/Shell/PowerShell</v>
      </c>
      <c r="C2929" s="4" t="str">
        <f>IFERROR(__xludf.DUMMYFUNCTION("""COMPUTED_VALUE"""),"Java")</f>
        <v>Java</v>
      </c>
      <c r="D2929" s="4" t="str">
        <f>IFERROR(__xludf.DUMMYFUNCTION("""COMPUTED_VALUE"""),"SQL")</f>
        <v>SQL</v>
      </c>
    </row>
    <row r="2930">
      <c r="A2930" s="3">
        <v>2929.0</v>
      </c>
      <c r="B2930" s="4" t="str">
        <f>IFERROR(__xludf.DUMMYFUNCTION("SPLIT(IMPORTRANGE!B2930:B12929,"";"",0,1)"),"C#")</f>
        <v>C#</v>
      </c>
      <c r="C2930" s="4" t="str">
        <f>IFERROR(__xludf.DUMMYFUNCTION("""COMPUTED_VALUE"""),"HTML/CSS")</f>
        <v>HTML/CSS</v>
      </c>
      <c r="D2930" s="4" t="str">
        <f>IFERROR(__xludf.DUMMYFUNCTION("""COMPUTED_VALUE"""),"JavaScript")</f>
        <v>JavaScript</v>
      </c>
      <c r="E2930" s="4" t="str">
        <f>IFERROR(__xludf.DUMMYFUNCTION("""COMPUTED_VALUE"""),"SQL")</f>
        <v>SQL</v>
      </c>
      <c r="F2930" s="4" t="str">
        <f>IFERROR(__xludf.DUMMYFUNCTION("""COMPUTED_VALUE"""),"TypeScript")</f>
        <v>TypeScript</v>
      </c>
    </row>
    <row r="2931">
      <c r="A2931" s="3">
        <v>2930.0</v>
      </c>
      <c r="B2931" s="4" t="str">
        <f>IFERROR(__xludf.DUMMYFUNCTION("SPLIT(IMPORTRANGE!B2931:B12930,"";"",0,1)"),"Assembly")</f>
        <v>Assembly</v>
      </c>
      <c r="C2931" s="4" t="str">
        <f>IFERROR(__xludf.DUMMYFUNCTION("""COMPUTED_VALUE"""),"Bash/Shell/PowerShell")</f>
        <v>Bash/Shell/PowerShell</v>
      </c>
      <c r="D2931" s="4" t="str">
        <f>IFERROR(__xludf.DUMMYFUNCTION("""COMPUTED_VALUE"""),"C")</f>
        <v>C</v>
      </c>
      <c r="E2931" s="4" t="str">
        <f>IFERROR(__xludf.DUMMYFUNCTION("""COMPUTED_VALUE"""),"Dart")</f>
        <v>Dart</v>
      </c>
      <c r="F2931" s="4" t="str">
        <f>IFERROR(__xludf.DUMMYFUNCTION("""COMPUTED_VALUE"""),"Java")</f>
        <v>Java</v>
      </c>
      <c r="G2931" s="4" t="str">
        <f>IFERROR(__xludf.DUMMYFUNCTION("""COMPUTED_VALUE"""),"Python")</f>
        <v>Python</v>
      </c>
      <c r="H2931" s="4" t="str">
        <f>IFERROR(__xludf.DUMMYFUNCTION("""COMPUTED_VALUE"""),"R")</f>
        <v>R</v>
      </c>
      <c r="I2931" s="4" t="str">
        <f>IFERROR(__xludf.DUMMYFUNCTION("""COMPUTED_VALUE"""),"SQL")</f>
        <v>SQL</v>
      </c>
    </row>
    <row r="2932">
      <c r="A2932" s="3">
        <v>2931.0</v>
      </c>
      <c r="B2932" s="4" t="str">
        <f>IFERROR(__xludf.DUMMYFUNCTION("SPLIT(IMPORTRANGE!B2932:B12931,"";"",0,1)"),"Java")</f>
        <v>Java</v>
      </c>
      <c r="C2932" s="4" t="str">
        <f>IFERROR(__xludf.DUMMYFUNCTION("""COMPUTED_VALUE"""),"Kotlin")</f>
        <v>Kotlin</v>
      </c>
    </row>
    <row r="2933">
      <c r="A2933" s="3">
        <v>2932.0</v>
      </c>
      <c r="B2933" s="4" t="str">
        <f>IFERROR(__xludf.DUMMYFUNCTION("SPLIT(IMPORTRANGE!B2933:B12932,"";"",0,1)"),"Bash/Shell/PowerShell")</f>
        <v>Bash/Shell/PowerShell</v>
      </c>
      <c r="C2933" s="4" t="str">
        <f>IFERROR(__xludf.DUMMYFUNCTION("""COMPUTED_VALUE"""),"HTML/CSS")</f>
        <v>HTML/CSS</v>
      </c>
      <c r="D2933" s="4" t="str">
        <f>IFERROR(__xludf.DUMMYFUNCTION("""COMPUTED_VALUE"""),"PHP")</f>
        <v>PHP</v>
      </c>
    </row>
    <row r="2934">
      <c r="A2934" s="3">
        <v>2933.0</v>
      </c>
      <c r="B2934" s="4" t="str">
        <f>IFERROR(__xludf.DUMMYFUNCTION("SPLIT(IMPORTRANGE!B2934:B12933,"";"",0,1)"),"HTML/CSS")</f>
        <v>HTML/CSS</v>
      </c>
      <c r="C2934" s="4" t="str">
        <f>IFERROR(__xludf.DUMMYFUNCTION("""COMPUTED_VALUE"""),"JavaScript")</f>
        <v>JavaScript</v>
      </c>
      <c r="D2934" s="4" t="str">
        <f>IFERROR(__xludf.DUMMYFUNCTION("""COMPUTED_VALUE"""),"Python")</f>
        <v>Python</v>
      </c>
      <c r="E2934" s="4" t="str">
        <f>IFERROR(__xludf.DUMMYFUNCTION("""COMPUTED_VALUE"""),"TypeScript")</f>
        <v>TypeScript</v>
      </c>
    </row>
    <row r="2935">
      <c r="A2935" s="3">
        <v>2934.0</v>
      </c>
      <c r="B2935" s="4" t="str">
        <f>IFERROR(__xludf.DUMMYFUNCTION("SPLIT(IMPORTRANGE!B2935:B12934,"";"",0,1)"),"Bash/Shell/PowerShell")</f>
        <v>Bash/Shell/PowerShell</v>
      </c>
      <c r="C2935" s="4" t="str">
        <f>IFERROR(__xludf.DUMMYFUNCTION("""COMPUTED_VALUE"""),"JavaScript")</f>
        <v>JavaScript</v>
      </c>
    </row>
    <row r="2936">
      <c r="A2936" s="3">
        <v>2935.0</v>
      </c>
      <c r="B2936" s="4" t="str">
        <f>IFERROR(__xludf.DUMMYFUNCTION("SPLIT(IMPORTRANGE!B2936:B12935,"";"",0,1)"),"Assembly")</f>
        <v>Assembly</v>
      </c>
      <c r="C2936" s="4" t="str">
        <f>IFERROR(__xludf.DUMMYFUNCTION("""COMPUTED_VALUE"""),"C")</f>
        <v>C</v>
      </c>
      <c r="D2936" s="4" t="str">
        <f>IFERROR(__xludf.DUMMYFUNCTION("""COMPUTED_VALUE"""),"Python")</f>
        <v>Python</v>
      </c>
    </row>
    <row r="2937">
      <c r="A2937" s="3">
        <v>2936.0</v>
      </c>
      <c r="B2937" s="4" t="str">
        <f>IFERROR(__xludf.DUMMYFUNCTION("SPLIT(IMPORTRANGE!B2937:B12936,"";"",0,1)"),"C")</f>
        <v>C</v>
      </c>
      <c r="C2937" s="4" t="str">
        <f>IFERROR(__xludf.DUMMYFUNCTION("""COMPUTED_VALUE"""),"C++")</f>
        <v>C++</v>
      </c>
      <c r="D2937" s="4" t="str">
        <f>IFERROR(__xludf.DUMMYFUNCTION("""COMPUTED_VALUE"""),"Python")</f>
        <v>Python</v>
      </c>
    </row>
    <row r="2938">
      <c r="A2938" s="3">
        <v>2937.0</v>
      </c>
      <c r="B2938" s="4" t="str">
        <f>IFERROR(__xludf.DUMMYFUNCTION("SPLIT(IMPORTRANGE!B2938:B12937,"";"",0,1)"),"C")</f>
        <v>C</v>
      </c>
      <c r="C2938" s="4" t="str">
        <f>IFERROR(__xludf.DUMMYFUNCTION("""COMPUTED_VALUE"""),"C++")</f>
        <v>C++</v>
      </c>
      <c r="D2938" s="4" t="str">
        <f>IFERROR(__xludf.DUMMYFUNCTION("""COMPUTED_VALUE"""),"C#")</f>
        <v>C#</v>
      </c>
      <c r="E2938" s="4" t="str">
        <f>IFERROR(__xludf.DUMMYFUNCTION("""COMPUTED_VALUE"""),"HTML/CSS")</f>
        <v>HTML/CSS</v>
      </c>
      <c r="F2938" s="4" t="str">
        <f>IFERROR(__xludf.DUMMYFUNCTION("""COMPUTED_VALUE"""),"Java")</f>
        <v>Java</v>
      </c>
      <c r="G2938" s="4" t="str">
        <f>IFERROR(__xludf.DUMMYFUNCTION("""COMPUTED_VALUE"""),"JavaScript")</f>
        <v>JavaScript</v>
      </c>
      <c r="H2938" s="4" t="str">
        <f>IFERROR(__xludf.DUMMYFUNCTION("""COMPUTED_VALUE"""),"SQL")</f>
        <v>SQL</v>
      </c>
      <c r="I2938" s="4" t="str">
        <f>IFERROR(__xludf.DUMMYFUNCTION("""COMPUTED_VALUE"""),"TypeScript")</f>
        <v>TypeScript</v>
      </c>
    </row>
    <row r="2939">
      <c r="A2939" s="3">
        <v>2938.0</v>
      </c>
      <c r="B2939" s="4" t="str">
        <f>IFERROR(__xludf.DUMMYFUNCTION("SPLIT(IMPORTRANGE!B2939:B12938,"";"",0,1)"),"Bash/Shell/PowerShell")</f>
        <v>Bash/Shell/PowerShell</v>
      </c>
      <c r="C2939" s="4" t="str">
        <f>IFERROR(__xludf.DUMMYFUNCTION("""COMPUTED_VALUE"""),"Go")</f>
        <v>Go</v>
      </c>
      <c r="D2939" s="4" t="str">
        <f>IFERROR(__xludf.DUMMYFUNCTION("""COMPUTED_VALUE"""),"HTML/CSS")</f>
        <v>HTML/CSS</v>
      </c>
      <c r="E2939" s="4" t="str">
        <f>IFERROR(__xludf.DUMMYFUNCTION("""COMPUTED_VALUE"""),"JavaScript")</f>
        <v>JavaScript</v>
      </c>
      <c r="F2939" s="4" t="str">
        <f>IFERROR(__xludf.DUMMYFUNCTION("""COMPUTED_VALUE"""),"Python")</f>
        <v>Python</v>
      </c>
      <c r="G2939" s="4" t="str">
        <f>IFERROR(__xludf.DUMMYFUNCTION("""COMPUTED_VALUE"""),"Ruby")</f>
        <v>Ruby</v>
      </c>
      <c r="H2939" s="4" t="str">
        <f>IFERROR(__xludf.DUMMYFUNCTION("""COMPUTED_VALUE"""),"SQL")</f>
        <v>SQL</v>
      </c>
    </row>
    <row r="2940">
      <c r="A2940" s="3">
        <v>2939.0</v>
      </c>
      <c r="B2940" s="4" t="str">
        <f>IFERROR(__xludf.DUMMYFUNCTION("SPLIT(IMPORTRANGE!B2940:B12939,"";"",0,1)"),"C#")</f>
        <v>C#</v>
      </c>
      <c r="C2940" s="4" t="str">
        <f>IFERROR(__xludf.DUMMYFUNCTION("""COMPUTED_VALUE"""),"Java")</f>
        <v>Java</v>
      </c>
    </row>
    <row r="2941">
      <c r="A2941" s="3">
        <v>2940.0</v>
      </c>
      <c r="B2941" s="4" t="str">
        <f>IFERROR(__xludf.DUMMYFUNCTION("SPLIT(IMPORTRANGE!B2941:B12940,"";"",0,1)"),"Java")</f>
        <v>Java</v>
      </c>
      <c r="C2941" s="4" t="str">
        <f>IFERROR(__xludf.DUMMYFUNCTION("""COMPUTED_VALUE"""),"Kotlin")</f>
        <v>Kotlin</v>
      </c>
      <c r="D2941" s="4" t="str">
        <f>IFERROR(__xludf.DUMMYFUNCTION("""COMPUTED_VALUE"""),"Python")</f>
        <v>Python</v>
      </c>
    </row>
    <row r="2942">
      <c r="A2942" s="3">
        <v>2941.0</v>
      </c>
      <c r="B2942" s="4" t="str">
        <f>IFERROR(__xludf.DUMMYFUNCTION("SPLIT(IMPORTRANGE!B2942:B12941,"";"",0,1)"),"C")</f>
        <v>C</v>
      </c>
      <c r="C2942" s="4" t="str">
        <f>IFERROR(__xludf.DUMMYFUNCTION("""COMPUTED_VALUE"""),"C++")</f>
        <v>C++</v>
      </c>
      <c r="D2942" s="4" t="str">
        <f>IFERROR(__xludf.DUMMYFUNCTION("""COMPUTED_VALUE"""),"HTML/CSS")</f>
        <v>HTML/CSS</v>
      </c>
      <c r="E2942" s="4" t="str">
        <f>IFERROR(__xludf.DUMMYFUNCTION("""COMPUTED_VALUE"""),"PHP")</f>
        <v>PHP</v>
      </c>
      <c r="F2942" s="4" t="str">
        <f>IFERROR(__xludf.DUMMYFUNCTION("""COMPUTED_VALUE"""),"Other(s):")</f>
        <v>Other(s):</v>
      </c>
    </row>
    <row r="2943">
      <c r="A2943" s="3">
        <v>2942.0</v>
      </c>
      <c r="B2943" s="4" t="str">
        <f>IFERROR(__xludf.DUMMYFUNCTION("SPLIT(IMPORTRANGE!B2943:B12942,"";"",0,1)"),"HTML/CSS")</f>
        <v>HTML/CSS</v>
      </c>
      <c r="C2943" s="4" t="str">
        <f>IFERROR(__xludf.DUMMYFUNCTION("""COMPUTED_VALUE"""),"JavaScript")</f>
        <v>JavaScript</v>
      </c>
      <c r="D2943" s="4" t="str">
        <f>IFERROR(__xludf.DUMMYFUNCTION("""COMPUTED_VALUE"""),"PHP")</f>
        <v>PHP</v>
      </c>
    </row>
    <row r="2944">
      <c r="A2944" s="3">
        <v>2943.0</v>
      </c>
      <c r="B2944" s="4" t="str">
        <f>IFERROR(__xludf.DUMMYFUNCTION("SPLIT(IMPORTRANGE!B2944:B12943,"";"",0,1)"),"C#")</f>
        <v>C#</v>
      </c>
      <c r="C2944" s="4" t="str">
        <f>IFERROR(__xludf.DUMMYFUNCTION("""COMPUTED_VALUE"""),"HTML/CSS")</f>
        <v>HTML/CSS</v>
      </c>
      <c r="D2944" s="4" t="str">
        <f>IFERROR(__xludf.DUMMYFUNCTION("""COMPUTED_VALUE"""),"JavaScript")</f>
        <v>JavaScript</v>
      </c>
      <c r="E2944" s="4" t="str">
        <f>IFERROR(__xludf.DUMMYFUNCTION("""COMPUTED_VALUE"""),"Rust")</f>
        <v>Rust</v>
      </c>
      <c r="F2944" s="4" t="str">
        <f>IFERROR(__xludf.DUMMYFUNCTION("""COMPUTED_VALUE"""),"SQL")</f>
        <v>SQL</v>
      </c>
      <c r="G2944" s="4" t="str">
        <f>IFERROR(__xludf.DUMMYFUNCTION("""COMPUTED_VALUE"""),"TypeScript")</f>
        <v>TypeScript</v>
      </c>
    </row>
    <row r="2945">
      <c r="A2945" s="3">
        <v>2944.0</v>
      </c>
      <c r="B2945" s="4" t="str">
        <f>IFERROR(__xludf.DUMMYFUNCTION("SPLIT(IMPORTRANGE!B2945:B12944,"";"",0,1)"),"Bash/Shell/PowerShell")</f>
        <v>Bash/Shell/PowerShell</v>
      </c>
      <c r="C2945" s="4" t="str">
        <f>IFERROR(__xludf.DUMMYFUNCTION("""COMPUTED_VALUE"""),"HTML/CSS")</f>
        <v>HTML/CSS</v>
      </c>
      <c r="D2945" s="4" t="str">
        <f>IFERROR(__xludf.DUMMYFUNCTION("""COMPUTED_VALUE"""),"JavaScript")</f>
        <v>JavaScript</v>
      </c>
      <c r="E2945" s="4" t="str">
        <f>IFERROR(__xludf.DUMMYFUNCTION("""COMPUTED_VALUE"""),"PHP")</f>
        <v>PHP</v>
      </c>
      <c r="F2945" s="4" t="str">
        <f>IFERROR(__xludf.DUMMYFUNCTION("""COMPUTED_VALUE"""),"Ruby")</f>
        <v>Ruby</v>
      </c>
      <c r="G2945" s="4" t="str">
        <f>IFERROR(__xludf.DUMMYFUNCTION("""COMPUTED_VALUE"""),"SQL")</f>
        <v>SQL</v>
      </c>
      <c r="H2945" s="4" t="str">
        <f>IFERROR(__xludf.DUMMYFUNCTION("""COMPUTED_VALUE"""),"TypeScript")</f>
        <v>TypeScript</v>
      </c>
      <c r="I2945" s="4" t="str">
        <f>IFERROR(__xludf.DUMMYFUNCTION("""COMPUTED_VALUE"""),"Other(s):")</f>
        <v>Other(s):</v>
      </c>
    </row>
    <row r="2946">
      <c r="A2946" s="3">
        <v>2945.0</v>
      </c>
      <c r="B2946" s="4" t="str">
        <f>IFERROR(__xludf.DUMMYFUNCTION("SPLIT(IMPORTRANGE!B2946:B12945,"";"",0,1)"),"Bash/Shell/PowerShell")</f>
        <v>Bash/Shell/PowerShell</v>
      </c>
      <c r="C2946" s="4" t="str">
        <f>IFERROR(__xludf.DUMMYFUNCTION("""COMPUTED_VALUE"""),"C#")</f>
        <v>C#</v>
      </c>
      <c r="D2946" s="4" t="str">
        <f>IFERROR(__xludf.DUMMYFUNCTION("""COMPUTED_VALUE"""),"HTML/CSS")</f>
        <v>HTML/CSS</v>
      </c>
      <c r="E2946" s="4" t="str">
        <f>IFERROR(__xludf.DUMMYFUNCTION("""COMPUTED_VALUE"""),"JavaScript")</f>
        <v>JavaScript</v>
      </c>
    </row>
    <row r="2947">
      <c r="A2947" s="3">
        <v>2946.0</v>
      </c>
      <c r="B2947" s="4" t="str">
        <f>IFERROR(__xludf.DUMMYFUNCTION("SPLIT(IMPORTRANGE!B2947:B12946,"";"",0,1)"),"C")</f>
        <v>C</v>
      </c>
      <c r="C2947" s="4" t="str">
        <f>IFERROR(__xludf.DUMMYFUNCTION("""COMPUTED_VALUE"""),"C++")</f>
        <v>C++</v>
      </c>
      <c r="D2947" s="4" t="str">
        <f>IFERROR(__xludf.DUMMYFUNCTION("""COMPUTED_VALUE"""),"HTML/CSS")</f>
        <v>HTML/CSS</v>
      </c>
      <c r="E2947" s="4" t="str">
        <f>IFERROR(__xludf.DUMMYFUNCTION("""COMPUTED_VALUE"""),"Java")</f>
        <v>Java</v>
      </c>
      <c r="F2947" s="4" t="str">
        <f>IFERROR(__xludf.DUMMYFUNCTION("""COMPUTED_VALUE"""),"JavaScript")</f>
        <v>JavaScript</v>
      </c>
      <c r="G2947" s="4" t="str">
        <f>IFERROR(__xludf.DUMMYFUNCTION("""COMPUTED_VALUE"""),"Python")</f>
        <v>Python</v>
      </c>
      <c r="H2947" s="4" t="str">
        <f>IFERROR(__xludf.DUMMYFUNCTION("""COMPUTED_VALUE"""),"VBA")</f>
        <v>VBA</v>
      </c>
    </row>
    <row r="2948">
      <c r="A2948" s="3">
        <v>2947.0</v>
      </c>
      <c r="B2948" s="4" t="str">
        <f>IFERROR(__xludf.DUMMYFUNCTION("SPLIT(IMPORTRANGE!B2948:B12947,"";"",0,1)"),"Dart")</f>
        <v>Dart</v>
      </c>
      <c r="C2948" s="4" t="str">
        <f>IFERROR(__xludf.DUMMYFUNCTION("""COMPUTED_VALUE"""),"Go")</f>
        <v>Go</v>
      </c>
      <c r="D2948" s="4" t="str">
        <f>IFERROR(__xludf.DUMMYFUNCTION("""COMPUTED_VALUE"""),"JavaScript")</f>
        <v>JavaScript</v>
      </c>
      <c r="E2948" s="4" t="str">
        <f>IFERROR(__xludf.DUMMYFUNCTION("""COMPUTED_VALUE"""),"Rust")</f>
        <v>Rust</v>
      </c>
      <c r="F2948" s="4" t="str">
        <f>IFERROR(__xludf.DUMMYFUNCTION("""COMPUTED_VALUE"""),"WebAssembly")</f>
        <v>WebAssembly</v>
      </c>
    </row>
    <row r="2949">
      <c r="A2949" s="3">
        <v>2948.0</v>
      </c>
      <c r="B2949" s="4" t="str">
        <f>IFERROR(__xludf.DUMMYFUNCTION("SPLIT(IMPORTRANGE!B2949:B12948,"";"",0,1)"),"C#")</f>
        <v>C#</v>
      </c>
      <c r="C2949" s="4" t="str">
        <f>IFERROR(__xludf.DUMMYFUNCTION("""COMPUTED_VALUE"""),"HTML/CSS")</f>
        <v>HTML/CSS</v>
      </c>
      <c r="D2949" s="4" t="str">
        <f>IFERROR(__xludf.DUMMYFUNCTION("""COMPUTED_VALUE"""),"JavaScript")</f>
        <v>JavaScript</v>
      </c>
      <c r="E2949" s="4" t="str">
        <f>IFERROR(__xludf.DUMMYFUNCTION("""COMPUTED_VALUE"""),"SQL")</f>
        <v>SQL</v>
      </c>
      <c r="F2949" s="4" t="str">
        <f>IFERROR(__xludf.DUMMYFUNCTION("""COMPUTED_VALUE"""),"VBA")</f>
        <v>VBA</v>
      </c>
    </row>
    <row r="2950">
      <c r="A2950" s="3">
        <v>2949.0</v>
      </c>
      <c r="B2950" s="4" t="str">
        <f>IFERROR(__xludf.DUMMYFUNCTION("SPLIT(IMPORTRANGE!B2950:B12949,"";"",0,1)"),"Bash/Shell/PowerShell")</f>
        <v>Bash/Shell/PowerShell</v>
      </c>
      <c r="C2950" s="4" t="str">
        <f>IFERROR(__xludf.DUMMYFUNCTION("""COMPUTED_VALUE"""),"C")</f>
        <v>C</v>
      </c>
      <c r="D2950" s="4" t="str">
        <f>IFERROR(__xludf.DUMMYFUNCTION("""COMPUTED_VALUE"""),"HTML/CSS")</f>
        <v>HTML/CSS</v>
      </c>
      <c r="E2950" s="4" t="str">
        <f>IFERROR(__xludf.DUMMYFUNCTION("""COMPUTED_VALUE"""),"Java")</f>
        <v>Java</v>
      </c>
      <c r="F2950" s="4" t="str">
        <f>IFERROR(__xludf.DUMMYFUNCTION("""COMPUTED_VALUE"""),"JavaScript")</f>
        <v>JavaScript</v>
      </c>
      <c r="G2950" s="4" t="str">
        <f>IFERROR(__xludf.DUMMYFUNCTION("""COMPUTED_VALUE"""),"Python")</f>
        <v>Python</v>
      </c>
      <c r="H2950" s="4" t="str">
        <f>IFERROR(__xludf.DUMMYFUNCTION("""COMPUTED_VALUE"""),"Ruby")</f>
        <v>Ruby</v>
      </c>
      <c r="I2950" s="4" t="str">
        <f>IFERROR(__xludf.DUMMYFUNCTION("""COMPUTED_VALUE"""),"SQL")</f>
        <v>SQL</v>
      </c>
      <c r="J2950" s="4" t="str">
        <f>IFERROR(__xludf.DUMMYFUNCTION("""COMPUTED_VALUE"""),"TypeScript")</f>
        <v>TypeScript</v>
      </c>
    </row>
    <row r="2951">
      <c r="A2951" s="3">
        <v>2950.0</v>
      </c>
      <c r="B2951" s="4" t="str">
        <f>IFERROR(__xludf.DUMMYFUNCTION("SPLIT(IMPORTRANGE!B2951:B12950,"";"",0,1)"),"C#")</f>
        <v>C#</v>
      </c>
      <c r="C2951" s="4" t="str">
        <f>IFERROR(__xludf.DUMMYFUNCTION("""COMPUTED_VALUE"""),"HTML/CSS")</f>
        <v>HTML/CSS</v>
      </c>
      <c r="D2951" s="4" t="str">
        <f>IFERROR(__xludf.DUMMYFUNCTION("""COMPUTED_VALUE"""),"Java")</f>
        <v>Java</v>
      </c>
      <c r="E2951" s="4" t="str">
        <f>IFERROR(__xludf.DUMMYFUNCTION("""COMPUTED_VALUE"""),"JavaScript")</f>
        <v>JavaScript</v>
      </c>
      <c r="F2951" s="4" t="str">
        <f>IFERROR(__xludf.DUMMYFUNCTION("""COMPUTED_VALUE"""),"Kotlin")</f>
        <v>Kotlin</v>
      </c>
      <c r="G2951" s="4" t="str">
        <f>IFERROR(__xludf.DUMMYFUNCTION("""COMPUTED_VALUE"""),"SQL")</f>
        <v>SQL</v>
      </c>
      <c r="H2951" s="4" t="str">
        <f>IFERROR(__xludf.DUMMYFUNCTION("""COMPUTED_VALUE"""),"TypeScript")</f>
        <v>TypeScript</v>
      </c>
    </row>
    <row r="2952">
      <c r="A2952" s="3">
        <v>2951.0</v>
      </c>
      <c r="B2952" s="4" t="str">
        <f>IFERROR(__xludf.DUMMYFUNCTION("SPLIT(IMPORTRANGE!B2952:B12951,"";"",0,1)"),"Bash/Shell/PowerShell")</f>
        <v>Bash/Shell/PowerShell</v>
      </c>
      <c r="C2952" s="4" t="str">
        <f>IFERROR(__xludf.DUMMYFUNCTION("""COMPUTED_VALUE"""),"HTML/CSS")</f>
        <v>HTML/CSS</v>
      </c>
      <c r="D2952" s="4" t="str">
        <f>IFERROR(__xludf.DUMMYFUNCTION("""COMPUTED_VALUE"""),"Java")</f>
        <v>Java</v>
      </c>
      <c r="E2952" s="4" t="str">
        <f>IFERROR(__xludf.DUMMYFUNCTION("""COMPUTED_VALUE"""),"JavaScript")</f>
        <v>JavaScript</v>
      </c>
      <c r="F2952" s="4" t="str">
        <f>IFERROR(__xludf.DUMMYFUNCTION("""COMPUTED_VALUE"""),"PHP")</f>
        <v>PHP</v>
      </c>
      <c r="G2952" s="4" t="str">
        <f>IFERROR(__xludf.DUMMYFUNCTION("""COMPUTED_VALUE"""),"SQL")</f>
        <v>SQL</v>
      </c>
    </row>
    <row r="2953">
      <c r="A2953" s="3">
        <v>2952.0</v>
      </c>
      <c r="B2953" s="4" t="str">
        <f>IFERROR(__xludf.DUMMYFUNCTION("SPLIT(IMPORTRANGE!B2953:B12952,"";"",0,1)"),"HTML/CSS")</f>
        <v>HTML/CSS</v>
      </c>
      <c r="C2953" s="4" t="str">
        <f>IFERROR(__xludf.DUMMYFUNCTION("""COMPUTED_VALUE"""),"Java")</f>
        <v>Java</v>
      </c>
      <c r="D2953" s="4" t="str">
        <f>IFERROR(__xludf.DUMMYFUNCTION("""COMPUTED_VALUE"""),"JavaScript")</f>
        <v>JavaScript</v>
      </c>
    </row>
    <row r="2954">
      <c r="A2954" s="3">
        <v>2953.0</v>
      </c>
      <c r="B2954" s="4" t="str">
        <f>IFERROR(__xludf.DUMMYFUNCTION("SPLIT(IMPORTRANGE!B2954:B12953,"";"",0,1)"),"HTML/CSS")</f>
        <v>HTML/CSS</v>
      </c>
      <c r="C2954" s="4" t="str">
        <f>IFERROR(__xludf.DUMMYFUNCTION("""COMPUTED_VALUE"""),"Java")</f>
        <v>Java</v>
      </c>
      <c r="D2954" s="4" t="str">
        <f>IFERROR(__xludf.DUMMYFUNCTION("""COMPUTED_VALUE"""),"JavaScript")</f>
        <v>JavaScript</v>
      </c>
      <c r="E2954" s="4" t="str">
        <f>IFERROR(__xludf.DUMMYFUNCTION("""COMPUTED_VALUE"""),"PHP")</f>
        <v>PHP</v>
      </c>
      <c r="F2954" s="4" t="str">
        <f>IFERROR(__xludf.DUMMYFUNCTION("""COMPUTED_VALUE"""),"Python")</f>
        <v>Python</v>
      </c>
    </row>
    <row r="2955">
      <c r="A2955" s="3">
        <v>2954.0</v>
      </c>
      <c r="B2955" s="4" t="str">
        <f>IFERROR(__xludf.DUMMYFUNCTION("SPLIT(IMPORTRANGE!B2955:B12954,"";"",0,1)"),"Bash/Shell/PowerShell")</f>
        <v>Bash/Shell/PowerShell</v>
      </c>
      <c r="C2955" s="4" t="str">
        <f>IFERROR(__xludf.DUMMYFUNCTION("""COMPUTED_VALUE"""),"C#")</f>
        <v>C#</v>
      </c>
      <c r="D2955" s="4" t="str">
        <f>IFERROR(__xludf.DUMMYFUNCTION("""COMPUTED_VALUE"""),"HTML/CSS")</f>
        <v>HTML/CSS</v>
      </c>
      <c r="E2955" s="4" t="str">
        <f>IFERROR(__xludf.DUMMYFUNCTION("""COMPUTED_VALUE"""),"Java")</f>
        <v>Java</v>
      </c>
      <c r="F2955" s="4" t="str">
        <f>IFERROR(__xludf.DUMMYFUNCTION("""COMPUTED_VALUE"""),"JavaScript")</f>
        <v>JavaScript</v>
      </c>
      <c r="G2955" s="4" t="str">
        <f>IFERROR(__xludf.DUMMYFUNCTION("""COMPUTED_VALUE"""),"SQL")</f>
        <v>SQL</v>
      </c>
      <c r="H2955" s="4" t="str">
        <f>IFERROR(__xludf.DUMMYFUNCTION("""COMPUTED_VALUE"""),"TypeScript")</f>
        <v>TypeScript</v>
      </c>
    </row>
    <row r="2956">
      <c r="A2956" s="3">
        <v>2955.0</v>
      </c>
      <c r="B2956" s="4" t="str">
        <f>IFERROR(__xludf.DUMMYFUNCTION("SPLIT(IMPORTRANGE!B2956:B12955,"";"",0,1)"),"Other(s):")</f>
        <v>Other(s):</v>
      </c>
    </row>
    <row r="2957">
      <c r="A2957" s="3">
        <v>2956.0</v>
      </c>
      <c r="B2957" s="4" t="str">
        <f>IFERROR(__xludf.DUMMYFUNCTION("SPLIT(IMPORTRANGE!B2957:B12956,"";"",0,1)"),"Bash/Shell/PowerShell")</f>
        <v>Bash/Shell/PowerShell</v>
      </c>
      <c r="C2957" s="4" t="str">
        <f>IFERROR(__xludf.DUMMYFUNCTION("""COMPUTED_VALUE"""),"C#")</f>
        <v>C#</v>
      </c>
      <c r="D2957" s="4" t="str">
        <f>IFERROR(__xludf.DUMMYFUNCTION("""COMPUTED_VALUE"""),"Go")</f>
        <v>Go</v>
      </c>
      <c r="E2957" s="4" t="str">
        <f>IFERROR(__xludf.DUMMYFUNCTION("""COMPUTED_VALUE"""),"HTML/CSS")</f>
        <v>HTML/CSS</v>
      </c>
      <c r="F2957" s="4" t="str">
        <f>IFERROR(__xludf.DUMMYFUNCTION("""COMPUTED_VALUE"""),"JavaScript")</f>
        <v>JavaScript</v>
      </c>
      <c r="G2957" s="4" t="str">
        <f>IFERROR(__xludf.DUMMYFUNCTION("""COMPUTED_VALUE"""),"Kotlin")</f>
        <v>Kotlin</v>
      </c>
      <c r="H2957" s="4" t="str">
        <f>IFERROR(__xludf.DUMMYFUNCTION("""COMPUTED_VALUE"""),"Python")</f>
        <v>Python</v>
      </c>
      <c r="I2957" s="4" t="str">
        <f>IFERROR(__xludf.DUMMYFUNCTION("""COMPUTED_VALUE"""),"SQL")</f>
        <v>SQL</v>
      </c>
      <c r="J2957" s="4" t="str">
        <f>IFERROR(__xludf.DUMMYFUNCTION("""COMPUTED_VALUE"""),"TypeScript")</f>
        <v>TypeScript</v>
      </c>
    </row>
    <row r="2958">
      <c r="A2958" s="3">
        <v>2957.0</v>
      </c>
      <c r="B2958" s="4" t="str">
        <f>IFERROR(__xludf.DUMMYFUNCTION("SPLIT(IMPORTRANGE!B2958:B12957,"";"",0,1)"),"Swift")</f>
        <v>Swift</v>
      </c>
    </row>
    <row r="2959">
      <c r="A2959" s="3">
        <v>2958.0</v>
      </c>
      <c r="B2959" s="4" t="str">
        <f>IFERROR(__xludf.DUMMYFUNCTION("SPLIT(IMPORTRANGE!B2959:B12958,"";"",0,1)"),"HTML/CSS")</f>
        <v>HTML/CSS</v>
      </c>
      <c r="C2959" s="4" t="str">
        <f>IFERROR(__xludf.DUMMYFUNCTION("""COMPUTED_VALUE"""),"Java")</f>
        <v>Java</v>
      </c>
      <c r="D2959" s="4" t="str">
        <f>IFERROR(__xludf.DUMMYFUNCTION("""COMPUTED_VALUE"""),"JavaScript")</f>
        <v>JavaScript</v>
      </c>
      <c r="E2959" s="4" t="str">
        <f>IFERROR(__xludf.DUMMYFUNCTION("""COMPUTED_VALUE"""),"SQL")</f>
        <v>SQL</v>
      </c>
    </row>
    <row r="2960">
      <c r="A2960" s="3">
        <v>2959.0</v>
      </c>
      <c r="B2960" s="4" t="str">
        <f>IFERROR(__xludf.DUMMYFUNCTION("SPLIT(IMPORTRANGE!B2960:B12959,"";"",0,1)"),"C#")</f>
        <v>C#</v>
      </c>
      <c r="C2960" s="4" t="str">
        <f>IFERROR(__xludf.DUMMYFUNCTION("""COMPUTED_VALUE"""),"Java")</f>
        <v>Java</v>
      </c>
      <c r="D2960" s="4" t="str">
        <f>IFERROR(__xludf.DUMMYFUNCTION("""COMPUTED_VALUE"""),"JavaScript")</f>
        <v>JavaScript</v>
      </c>
      <c r="E2960" s="4" t="str">
        <f>IFERROR(__xludf.DUMMYFUNCTION("""COMPUTED_VALUE"""),"PHP")</f>
        <v>PHP</v>
      </c>
      <c r="F2960" s="4" t="str">
        <f>IFERROR(__xludf.DUMMYFUNCTION("""COMPUTED_VALUE"""),"SQL")</f>
        <v>SQL</v>
      </c>
      <c r="G2960" s="4" t="str">
        <f>IFERROR(__xludf.DUMMYFUNCTION("""COMPUTED_VALUE"""),"Swift")</f>
        <v>Swift</v>
      </c>
    </row>
    <row r="2961">
      <c r="A2961" s="3">
        <v>2960.0</v>
      </c>
      <c r="B2961" s="4" t="str">
        <f>IFERROR(__xludf.DUMMYFUNCTION("SPLIT(IMPORTRANGE!B2961:B12960,"";"",0,1)"),"Bash/Shell/PowerShell")</f>
        <v>Bash/Shell/PowerShell</v>
      </c>
      <c r="C2961" s="4" t="str">
        <f>IFERROR(__xludf.DUMMYFUNCTION("""COMPUTED_VALUE"""),"HTML/CSS")</f>
        <v>HTML/CSS</v>
      </c>
      <c r="D2961" s="4" t="str">
        <f>IFERROR(__xludf.DUMMYFUNCTION("""COMPUTED_VALUE"""),"JavaScript")</f>
        <v>JavaScript</v>
      </c>
      <c r="E2961" s="4" t="str">
        <f>IFERROR(__xludf.DUMMYFUNCTION("""COMPUTED_VALUE"""),"PHP")</f>
        <v>PHP</v>
      </c>
      <c r="F2961" s="4" t="str">
        <f>IFERROR(__xludf.DUMMYFUNCTION("""COMPUTED_VALUE"""),"Python")</f>
        <v>Python</v>
      </c>
      <c r="G2961" s="4" t="str">
        <f>IFERROR(__xludf.DUMMYFUNCTION("""COMPUTED_VALUE"""),"SQL")</f>
        <v>SQL</v>
      </c>
    </row>
    <row r="2962">
      <c r="A2962" s="3">
        <v>2961.0</v>
      </c>
      <c r="B2962" s="4" t="str">
        <f>IFERROR(__xludf.DUMMYFUNCTION("SPLIT(IMPORTRANGE!B2962:B12961,"";"",0,1)"),"Bash/Shell/PowerShell")</f>
        <v>Bash/Shell/PowerShell</v>
      </c>
      <c r="C2962" s="4" t="str">
        <f>IFERROR(__xludf.DUMMYFUNCTION("""COMPUTED_VALUE"""),"Go")</f>
        <v>Go</v>
      </c>
      <c r="D2962" s="4" t="str">
        <f>IFERROR(__xludf.DUMMYFUNCTION("""COMPUTED_VALUE"""),"HTML/CSS")</f>
        <v>HTML/CSS</v>
      </c>
      <c r="E2962" s="4" t="str">
        <f>IFERROR(__xludf.DUMMYFUNCTION("""COMPUTED_VALUE"""),"JavaScript")</f>
        <v>JavaScript</v>
      </c>
      <c r="F2962" s="4" t="str">
        <f>IFERROR(__xludf.DUMMYFUNCTION("""COMPUTED_VALUE"""),"Objective-C")</f>
        <v>Objective-C</v>
      </c>
      <c r="G2962" s="4" t="str">
        <f>IFERROR(__xludf.DUMMYFUNCTION("""COMPUTED_VALUE"""),"Ruby")</f>
        <v>Ruby</v>
      </c>
      <c r="H2962" s="4" t="str">
        <f>IFERROR(__xludf.DUMMYFUNCTION("""COMPUTED_VALUE"""),"SQL")</f>
        <v>SQL</v>
      </c>
      <c r="I2962" s="4" t="str">
        <f>IFERROR(__xludf.DUMMYFUNCTION("""COMPUTED_VALUE"""),"Swift")</f>
        <v>Swift</v>
      </c>
      <c r="J2962" s="4" t="str">
        <f>IFERROR(__xludf.DUMMYFUNCTION("""COMPUTED_VALUE"""),"TypeScript")</f>
        <v>TypeScript</v>
      </c>
    </row>
    <row r="2963">
      <c r="A2963" s="3">
        <v>2962.0</v>
      </c>
      <c r="B2963" s="4" t="str">
        <f>IFERROR(__xludf.DUMMYFUNCTION("SPLIT(IMPORTRANGE!B2963:B12962,"";"",0,1)"),"Bash/Shell/PowerShell")</f>
        <v>Bash/Shell/PowerShell</v>
      </c>
      <c r="C2963" s="4" t="str">
        <f>IFERROR(__xludf.DUMMYFUNCTION("""COMPUTED_VALUE"""),"Go")</f>
        <v>Go</v>
      </c>
      <c r="D2963" s="4" t="str">
        <f>IFERROR(__xludf.DUMMYFUNCTION("""COMPUTED_VALUE"""),"Java")</f>
        <v>Java</v>
      </c>
      <c r="E2963" s="4" t="str">
        <f>IFERROR(__xludf.DUMMYFUNCTION("""COMPUTED_VALUE"""),"Kotlin")</f>
        <v>Kotlin</v>
      </c>
      <c r="F2963" s="4" t="str">
        <f>IFERROR(__xludf.DUMMYFUNCTION("""COMPUTED_VALUE"""),"Python")</f>
        <v>Python</v>
      </c>
    </row>
    <row r="2964">
      <c r="A2964" s="3">
        <v>2963.0</v>
      </c>
      <c r="B2964" s="4" t="str">
        <f>IFERROR(__xludf.DUMMYFUNCTION("SPLIT(IMPORTRANGE!B2964:B12963,"";"",0,1)"),"Bash/Shell/PowerShell")</f>
        <v>Bash/Shell/PowerShell</v>
      </c>
      <c r="C2964" s="4" t="str">
        <f>IFERROR(__xludf.DUMMYFUNCTION("""COMPUTED_VALUE"""),"C")</f>
        <v>C</v>
      </c>
      <c r="D2964" s="4" t="str">
        <f>IFERROR(__xludf.DUMMYFUNCTION("""COMPUTED_VALUE"""),"Python")</f>
        <v>Python</v>
      </c>
    </row>
    <row r="2965">
      <c r="A2965" s="3">
        <v>2964.0</v>
      </c>
      <c r="B2965" s="4" t="str">
        <f>IFERROR(__xludf.DUMMYFUNCTION("SPLIT(IMPORTRANGE!B2965:B12964,"";"",0,1)"),"Assembly")</f>
        <v>Assembly</v>
      </c>
      <c r="C2965" s="4" t="str">
        <f>IFERROR(__xludf.DUMMYFUNCTION("""COMPUTED_VALUE"""),"C")</f>
        <v>C</v>
      </c>
      <c r="D2965" s="4" t="str">
        <f>IFERROR(__xludf.DUMMYFUNCTION("""COMPUTED_VALUE"""),"C++")</f>
        <v>C++</v>
      </c>
      <c r="E2965" s="4" t="str">
        <f>IFERROR(__xludf.DUMMYFUNCTION("""COMPUTED_VALUE"""),"C#")</f>
        <v>C#</v>
      </c>
      <c r="F2965" s="4" t="str">
        <f>IFERROR(__xludf.DUMMYFUNCTION("""COMPUTED_VALUE"""),"HTML/CSS")</f>
        <v>HTML/CSS</v>
      </c>
      <c r="G2965" s="4" t="str">
        <f>IFERROR(__xludf.DUMMYFUNCTION("""COMPUTED_VALUE"""),"Java")</f>
        <v>Java</v>
      </c>
      <c r="H2965" s="4" t="str">
        <f>IFERROR(__xludf.DUMMYFUNCTION("""COMPUTED_VALUE"""),"JavaScript")</f>
        <v>JavaScript</v>
      </c>
      <c r="I2965" s="4" t="str">
        <f>IFERROR(__xludf.DUMMYFUNCTION("""COMPUTED_VALUE"""),"Python")</f>
        <v>Python</v>
      </c>
    </row>
    <row r="2966">
      <c r="A2966" s="3">
        <v>2965.0</v>
      </c>
      <c r="B2966" s="4" t="str">
        <f>IFERROR(__xludf.DUMMYFUNCTION("SPLIT(IMPORTRANGE!B2966:B12965,"";"",0,1)"),"C")</f>
        <v>C</v>
      </c>
      <c r="C2966" s="4" t="str">
        <f>IFERROR(__xludf.DUMMYFUNCTION("""COMPUTED_VALUE"""),"JavaScript")</f>
        <v>JavaScript</v>
      </c>
      <c r="D2966" s="4" t="str">
        <f>IFERROR(__xludf.DUMMYFUNCTION("""COMPUTED_VALUE"""),"Python")</f>
        <v>Python</v>
      </c>
    </row>
    <row r="2967">
      <c r="A2967" s="3">
        <v>2966.0</v>
      </c>
      <c r="B2967" s="4" t="str">
        <f>IFERROR(__xludf.DUMMYFUNCTION("SPLIT(IMPORTRANGE!B2967:B12966,"";"",0,1)"),"Bash/Shell/PowerShell")</f>
        <v>Bash/Shell/PowerShell</v>
      </c>
      <c r="C2967" s="4" t="str">
        <f>IFERROR(__xludf.DUMMYFUNCTION("""COMPUTED_VALUE"""),"Go")</f>
        <v>Go</v>
      </c>
      <c r="D2967" s="4" t="str">
        <f>IFERROR(__xludf.DUMMYFUNCTION("""COMPUTED_VALUE"""),"JavaScript")</f>
        <v>JavaScript</v>
      </c>
      <c r="E2967" s="4" t="str">
        <f>IFERROR(__xludf.DUMMYFUNCTION("""COMPUTED_VALUE"""),"PHP")</f>
        <v>PHP</v>
      </c>
      <c r="F2967" s="4" t="str">
        <f>IFERROR(__xludf.DUMMYFUNCTION("""COMPUTED_VALUE"""),"Python")</f>
        <v>Python</v>
      </c>
      <c r="G2967" s="4" t="str">
        <f>IFERROR(__xludf.DUMMYFUNCTION("""COMPUTED_VALUE"""),"Other(s):")</f>
        <v>Other(s):</v>
      </c>
    </row>
    <row r="2968">
      <c r="A2968" s="3">
        <v>2967.0</v>
      </c>
      <c r="B2968" s="4" t="str">
        <f>IFERROR(__xludf.DUMMYFUNCTION("SPLIT(IMPORTRANGE!B2968:B12967,"";"",0,1)"),"C#")</f>
        <v>C#</v>
      </c>
      <c r="C2968" s="4" t="str">
        <f>IFERROR(__xludf.DUMMYFUNCTION("""COMPUTED_VALUE"""),"HTML/CSS")</f>
        <v>HTML/CSS</v>
      </c>
      <c r="D2968" s="4" t="str">
        <f>IFERROR(__xludf.DUMMYFUNCTION("""COMPUTED_VALUE"""),"TypeScript")</f>
        <v>TypeScript</v>
      </c>
    </row>
    <row r="2969">
      <c r="A2969" s="3">
        <v>2968.0</v>
      </c>
      <c r="B2969" s="4" t="str">
        <f>IFERROR(__xludf.DUMMYFUNCTION("SPLIT(IMPORTRANGE!B2969:B12968,"";"",0,1)"),"Bash/Shell/PowerShell")</f>
        <v>Bash/Shell/PowerShell</v>
      </c>
      <c r="C2969" s="4" t="str">
        <f>IFERROR(__xludf.DUMMYFUNCTION("""COMPUTED_VALUE"""),"C")</f>
        <v>C</v>
      </c>
      <c r="D2969" s="4" t="str">
        <f>IFERROR(__xludf.DUMMYFUNCTION("""COMPUTED_VALUE"""),"C++")</f>
        <v>C++</v>
      </c>
      <c r="E2969" s="4" t="str">
        <f>IFERROR(__xludf.DUMMYFUNCTION("""COMPUTED_VALUE"""),"Go")</f>
        <v>Go</v>
      </c>
      <c r="F2969" s="4" t="str">
        <f>IFERROR(__xludf.DUMMYFUNCTION("""COMPUTED_VALUE"""),"Java")</f>
        <v>Java</v>
      </c>
      <c r="G2969" s="4" t="str">
        <f>IFERROR(__xludf.DUMMYFUNCTION("""COMPUTED_VALUE"""),"JavaScript")</f>
        <v>JavaScript</v>
      </c>
      <c r="H2969" s="4" t="str">
        <f>IFERROR(__xludf.DUMMYFUNCTION("""COMPUTED_VALUE"""),"Python")</f>
        <v>Python</v>
      </c>
      <c r="I2969" s="4" t="str">
        <f>IFERROR(__xludf.DUMMYFUNCTION("""COMPUTED_VALUE"""),"SQL")</f>
        <v>SQL</v>
      </c>
    </row>
    <row r="2970">
      <c r="A2970" s="3">
        <v>2969.0</v>
      </c>
      <c r="B2970" s="4" t="str">
        <f>IFERROR(__xludf.DUMMYFUNCTION("SPLIT(IMPORTRANGE!B2970:B12969,"";"",0,1)"),"Bash/Shell/PowerShell")</f>
        <v>Bash/Shell/PowerShell</v>
      </c>
      <c r="C2970" s="4" t="str">
        <f>IFERROR(__xludf.DUMMYFUNCTION("""COMPUTED_VALUE"""),"HTML/CSS")</f>
        <v>HTML/CSS</v>
      </c>
      <c r="D2970" s="4" t="str">
        <f>IFERROR(__xludf.DUMMYFUNCTION("""COMPUTED_VALUE"""),"Java")</f>
        <v>Java</v>
      </c>
      <c r="E2970" s="4" t="str">
        <f>IFERROR(__xludf.DUMMYFUNCTION("""COMPUTED_VALUE"""),"JavaScript")</f>
        <v>JavaScript</v>
      </c>
      <c r="F2970" s="4" t="str">
        <f>IFERROR(__xludf.DUMMYFUNCTION("""COMPUTED_VALUE"""),"Kotlin")</f>
        <v>Kotlin</v>
      </c>
      <c r="G2970" s="4" t="str">
        <f>IFERROR(__xludf.DUMMYFUNCTION("""COMPUTED_VALUE"""),"Python")</f>
        <v>Python</v>
      </c>
      <c r="H2970" s="4" t="str">
        <f>IFERROR(__xludf.DUMMYFUNCTION("""COMPUTED_VALUE"""),"TypeScript")</f>
        <v>TypeScript</v>
      </c>
    </row>
    <row r="2971">
      <c r="A2971" s="3">
        <v>2970.0</v>
      </c>
      <c r="B2971" s="4" t="str">
        <f>IFERROR(__xludf.DUMMYFUNCTION("SPLIT(IMPORTRANGE!B2971:B12970,"";"",0,1)"),"C")</f>
        <v>C</v>
      </c>
      <c r="C2971" s="4" t="str">
        <f>IFERROR(__xludf.DUMMYFUNCTION("""COMPUTED_VALUE"""),"C++")</f>
        <v>C++</v>
      </c>
      <c r="D2971" s="4" t="str">
        <f>IFERROR(__xludf.DUMMYFUNCTION("""COMPUTED_VALUE"""),"Objective-C")</f>
        <v>Objective-C</v>
      </c>
      <c r="E2971" s="4" t="str">
        <f>IFERROR(__xludf.DUMMYFUNCTION("""COMPUTED_VALUE"""),"Swift")</f>
        <v>Swift</v>
      </c>
      <c r="F2971" s="4" t="str">
        <f>IFERROR(__xludf.DUMMYFUNCTION("""COMPUTED_VALUE"""),"TypeScript")</f>
        <v>TypeScript</v>
      </c>
    </row>
    <row r="2972">
      <c r="A2972" s="3">
        <v>2971.0</v>
      </c>
      <c r="B2972" s="4" t="str">
        <f>IFERROR(__xludf.DUMMYFUNCTION("SPLIT(IMPORTRANGE!B2972:B12971,"";"",0,1)"),"Bash/Shell/PowerShell")</f>
        <v>Bash/Shell/PowerShell</v>
      </c>
      <c r="C2972" s="4" t="str">
        <f>IFERROR(__xludf.DUMMYFUNCTION("""COMPUTED_VALUE"""),"JavaScript")</f>
        <v>JavaScript</v>
      </c>
      <c r="D2972" s="4" t="str">
        <f>IFERROR(__xludf.DUMMYFUNCTION("""COMPUTED_VALUE"""),"TypeScript")</f>
        <v>TypeScript</v>
      </c>
    </row>
    <row r="2973">
      <c r="A2973" s="3">
        <v>2972.0</v>
      </c>
      <c r="B2973" s="4" t="str">
        <f>IFERROR(__xludf.DUMMYFUNCTION("SPLIT(IMPORTRANGE!B2973:B12972,"";"",0,1)"),"Bash/Shell/PowerShell")</f>
        <v>Bash/Shell/PowerShell</v>
      </c>
      <c r="C2973" s="4" t="str">
        <f>IFERROR(__xludf.DUMMYFUNCTION("""COMPUTED_VALUE"""),"C#")</f>
        <v>C#</v>
      </c>
      <c r="D2973" s="4" t="str">
        <f>IFERROR(__xludf.DUMMYFUNCTION("""COMPUTED_VALUE"""),"HTML/CSS")</f>
        <v>HTML/CSS</v>
      </c>
      <c r="E2973" s="4" t="str">
        <f>IFERROR(__xludf.DUMMYFUNCTION("""COMPUTED_VALUE"""),"Java")</f>
        <v>Java</v>
      </c>
      <c r="F2973" s="4" t="str">
        <f>IFERROR(__xludf.DUMMYFUNCTION("""COMPUTED_VALUE"""),"JavaScript")</f>
        <v>JavaScript</v>
      </c>
      <c r="G2973" s="4" t="str">
        <f>IFERROR(__xludf.DUMMYFUNCTION("""COMPUTED_VALUE"""),"PHP")</f>
        <v>PHP</v>
      </c>
      <c r="H2973" s="4" t="str">
        <f>IFERROR(__xludf.DUMMYFUNCTION("""COMPUTED_VALUE"""),"Python")</f>
        <v>Python</v>
      </c>
      <c r="I2973" s="4" t="str">
        <f>IFERROR(__xludf.DUMMYFUNCTION("""COMPUTED_VALUE"""),"SQL")</f>
        <v>SQL</v>
      </c>
      <c r="J2973" s="4" t="str">
        <f>IFERROR(__xludf.DUMMYFUNCTION("""COMPUTED_VALUE"""),"TypeScript")</f>
        <v>TypeScript</v>
      </c>
    </row>
    <row r="2974">
      <c r="A2974" s="3">
        <v>2973.0</v>
      </c>
      <c r="B2974" s="4" t="str">
        <f>IFERROR(__xludf.DUMMYFUNCTION("SPLIT(IMPORTRANGE!B2974:B12973,"";"",0,1)"),"HTML/CSS")</f>
        <v>HTML/CSS</v>
      </c>
      <c r="C2974" s="4" t="str">
        <f>IFERROR(__xludf.DUMMYFUNCTION("""COMPUTED_VALUE"""),"JavaScript")</f>
        <v>JavaScript</v>
      </c>
      <c r="D2974" s="4" t="str">
        <f>IFERROR(__xludf.DUMMYFUNCTION("""COMPUTED_VALUE"""),"Kotlin")</f>
        <v>Kotlin</v>
      </c>
      <c r="E2974" s="4" t="str">
        <f>IFERROR(__xludf.DUMMYFUNCTION("""COMPUTED_VALUE"""),"Python")</f>
        <v>Python</v>
      </c>
      <c r="F2974" s="4" t="str">
        <f>IFERROR(__xludf.DUMMYFUNCTION("""COMPUTED_VALUE"""),"Scala")</f>
        <v>Scala</v>
      </c>
      <c r="G2974" s="4" t="str">
        <f>IFERROR(__xludf.DUMMYFUNCTION("""COMPUTED_VALUE"""),"SQL")</f>
        <v>SQL</v>
      </c>
      <c r="H2974" s="4" t="str">
        <f>IFERROR(__xludf.DUMMYFUNCTION("""COMPUTED_VALUE"""),"TypeScript")</f>
        <v>TypeScript</v>
      </c>
    </row>
    <row r="2975">
      <c r="A2975" s="3">
        <v>2974.0</v>
      </c>
      <c r="B2975" s="4" t="str">
        <f>IFERROR(__xludf.DUMMYFUNCTION("SPLIT(IMPORTRANGE!B2975:B12974,"";"",0,1)"),"HTML/CSS")</f>
        <v>HTML/CSS</v>
      </c>
      <c r="C2975" s="4" t="str">
        <f>IFERROR(__xludf.DUMMYFUNCTION("""COMPUTED_VALUE"""),"JavaScript")</f>
        <v>JavaScript</v>
      </c>
      <c r="D2975" s="4" t="str">
        <f>IFERROR(__xludf.DUMMYFUNCTION("""COMPUTED_VALUE"""),"TypeScript")</f>
        <v>TypeScript</v>
      </c>
    </row>
    <row r="2976">
      <c r="A2976" s="3">
        <v>2975.0</v>
      </c>
      <c r="B2976" s="4" t="str">
        <f>IFERROR(__xludf.DUMMYFUNCTION("SPLIT(IMPORTRANGE!B2976:B12975,"";"",0,1)"),"HTML/CSS")</f>
        <v>HTML/CSS</v>
      </c>
      <c r="C2976" s="4" t="str">
        <f>IFERROR(__xludf.DUMMYFUNCTION("""COMPUTED_VALUE"""),"JavaScript")</f>
        <v>JavaScript</v>
      </c>
      <c r="D2976" s="4" t="str">
        <f>IFERROR(__xludf.DUMMYFUNCTION("""COMPUTED_VALUE"""),"Python")</f>
        <v>Python</v>
      </c>
    </row>
    <row r="2977">
      <c r="A2977" s="3">
        <v>2976.0</v>
      </c>
      <c r="B2977" s="4" t="str">
        <f>IFERROR(__xludf.DUMMYFUNCTION("SPLIT(IMPORTRANGE!B2977:B12976,"";"",0,1)"),"C")</f>
        <v>C</v>
      </c>
      <c r="C2977" s="4" t="str">
        <f>IFERROR(__xludf.DUMMYFUNCTION("""COMPUTED_VALUE"""),"C++")</f>
        <v>C++</v>
      </c>
      <c r="D2977" s="4" t="str">
        <f>IFERROR(__xludf.DUMMYFUNCTION("""COMPUTED_VALUE"""),"C#")</f>
        <v>C#</v>
      </c>
      <c r="E2977" s="4" t="str">
        <f>IFERROR(__xludf.DUMMYFUNCTION("""COMPUTED_VALUE"""),"HTML/CSS")</f>
        <v>HTML/CSS</v>
      </c>
      <c r="F2977" s="4" t="str">
        <f>IFERROR(__xludf.DUMMYFUNCTION("""COMPUTED_VALUE"""),"JavaScript")</f>
        <v>JavaScript</v>
      </c>
      <c r="G2977" s="4" t="str">
        <f>IFERROR(__xludf.DUMMYFUNCTION("""COMPUTED_VALUE"""),"PHP")</f>
        <v>PHP</v>
      </c>
      <c r="H2977" s="4" t="str">
        <f>IFERROR(__xludf.DUMMYFUNCTION("""COMPUTED_VALUE"""),"SQL")</f>
        <v>SQL</v>
      </c>
    </row>
    <row r="2978">
      <c r="A2978" s="3">
        <v>2977.0</v>
      </c>
      <c r="B2978" s="4" t="str">
        <f>IFERROR(__xludf.DUMMYFUNCTION("SPLIT(IMPORTRANGE!B2978:B12977,"";"",0,1)"),"Assembly")</f>
        <v>Assembly</v>
      </c>
      <c r="C2978" s="4" t="str">
        <f>IFERROR(__xludf.DUMMYFUNCTION("""COMPUTED_VALUE"""),"C")</f>
        <v>C</v>
      </c>
      <c r="D2978" s="4" t="str">
        <f>IFERROR(__xludf.DUMMYFUNCTION("""COMPUTED_VALUE"""),"C++")</f>
        <v>C++</v>
      </c>
      <c r="E2978" s="4" t="str">
        <f>IFERROR(__xludf.DUMMYFUNCTION("""COMPUTED_VALUE"""),"C#")</f>
        <v>C#</v>
      </c>
      <c r="F2978" s="4" t="str">
        <f>IFERROR(__xludf.DUMMYFUNCTION("""COMPUTED_VALUE"""),"HTML/CSS")</f>
        <v>HTML/CSS</v>
      </c>
      <c r="G2978" s="4" t="str">
        <f>IFERROR(__xludf.DUMMYFUNCTION("""COMPUTED_VALUE"""),"JavaScript")</f>
        <v>JavaScript</v>
      </c>
      <c r="H2978" s="4" t="str">
        <f>IFERROR(__xludf.DUMMYFUNCTION("""COMPUTED_VALUE"""),"Python")</f>
        <v>Python</v>
      </c>
      <c r="I2978" s="4" t="str">
        <f>IFERROR(__xludf.DUMMYFUNCTION("""COMPUTED_VALUE"""),"TypeScript")</f>
        <v>TypeScript</v>
      </c>
    </row>
    <row r="2979">
      <c r="A2979" s="3">
        <v>2978.0</v>
      </c>
      <c r="B2979" s="4" t="str">
        <f>IFERROR(__xludf.DUMMYFUNCTION("SPLIT(IMPORTRANGE!B2979:B12978,"";"",0,1)"),"Assembly")</f>
        <v>Assembly</v>
      </c>
      <c r="C2979" s="4" t="str">
        <f>IFERROR(__xludf.DUMMYFUNCTION("""COMPUTED_VALUE"""),"C")</f>
        <v>C</v>
      </c>
      <c r="D2979" s="4" t="str">
        <f>IFERROR(__xludf.DUMMYFUNCTION("""COMPUTED_VALUE"""),"C++")</f>
        <v>C++</v>
      </c>
      <c r="E2979" s="4" t="str">
        <f>IFERROR(__xludf.DUMMYFUNCTION("""COMPUTED_VALUE"""),"C#")</f>
        <v>C#</v>
      </c>
      <c r="F2979" s="4" t="str">
        <f>IFERROR(__xludf.DUMMYFUNCTION("""COMPUTED_VALUE"""),"HTML/CSS")</f>
        <v>HTML/CSS</v>
      </c>
      <c r="G2979" s="4" t="str">
        <f>IFERROR(__xludf.DUMMYFUNCTION("""COMPUTED_VALUE"""),"Java")</f>
        <v>Java</v>
      </c>
      <c r="H2979" s="4" t="str">
        <f>IFERROR(__xludf.DUMMYFUNCTION("""COMPUTED_VALUE"""),"JavaScript")</f>
        <v>JavaScript</v>
      </c>
      <c r="I2979" s="4" t="str">
        <f>IFERROR(__xludf.DUMMYFUNCTION("""COMPUTED_VALUE"""),"VBA")</f>
        <v>VBA</v>
      </c>
    </row>
    <row r="2980">
      <c r="A2980" s="3">
        <v>2979.0</v>
      </c>
      <c r="B2980" s="4" t="str">
        <f>IFERROR(__xludf.DUMMYFUNCTION("SPLIT(IMPORTRANGE!B2980:B12979,"";"",0,1)"),"Dart")</f>
        <v>Dart</v>
      </c>
      <c r="C2980" s="4" t="str">
        <f>IFERROR(__xludf.DUMMYFUNCTION("""COMPUTED_VALUE"""),"HTML/CSS")</f>
        <v>HTML/CSS</v>
      </c>
      <c r="D2980" s="4" t="str">
        <f>IFERROR(__xludf.DUMMYFUNCTION("""COMPUTED_VALUE"""),"JavaScript")</f>
        <v>JavaScript</v>
      </c>
      <c r="E2980" s="4" t="str">
        <f>IFERROR(__xludf.DUMMYFUNCTION("""COMPUTED_VALUE"""),"PHP")</f>
        <v>PHP</v>
      </c>
    </row>
    <row r="2981">
      <c r="A2981" s="3">
        <v>2980.0</v>
      </c>
      <c r="B2981" s="4" t="str">
        <f>IFERROR(__xludf.DUMMYFUNCTION("SPLIT(IMPORTRANGE!B2981:B12980,"";"",0,1)"),"JavaScript")</f>
        <v>JavaScript</v>
      </c>
      <c r="C2981" s="4" t="str">
        <f>IFERROR(__xludf.DUMMYFUNCTION("""COMPUTED_VALUE"""),"PHP")</f>
        <v>PHP</v>
      </c>
      <c r="D2981" s="4" t="str">
        <f>IFERROR(__xludf.DUMMYFUNCTION("""COMPUTED_VALUE"""),"SQL")</f>
        <v>SQL</v>
      </c>
      <c r="E2981" s="4" t="str">
        <f>IFERROR(__xludf.DUMMYFUNCTION("""COMPUTED_VALUE"""),"TypeScript")</f>
        <v>TypeScript</v>
      </c>
    </row>
    <row r="2982">
      <c r="A2982" s="3">
        <v>2981.0</v>
      </c>
      <c r="B2982" s="4" t="str">
        <f>IFERROR(__xludf.DUMMYFUNCTION("SPLIT(IMPORTRANGE!B2982:B12981,"";"",0,1)"),"Bash/Shell/PowerShell")</f>
        <v>Bash/Shell/PowerShell</v>
      </c>
      <c r="C2982" s="4" t="str">
        <f>IFERROR(__xludf.DUMMYFUNCTION("""COMPUTED_VALUE"""),"C")</f>
        <v>C</v>
      </c>
      <c r="D2982" s="4" t="str">
        <f>IFERROR(__xludf.DUMMYFUNCTION("""COMPUTED_VALUE"""),"C++")</f>
        <v>C++</v>
      </c>
      <c r="E2982" s="4" t="str">
        <f>IFERROR(__xludf.DUMMYFUNCTION("""COMPUTED_VALUE"""),"C#")</f>
        <v>C#</v>
      </c>
      <c r="F2982" s="4" t="str">
        <f>IFERROR(__xludf.DUMMYFUNCTION("""COMPUTED_VALUE"""),"HTML/CSS")</f>
        <v>HTML/CSS</v>
      </c>
      <c r="G2982" s="4" t="str">
        <f>IFERROR(__xludf.DUMMYFUNCTION("""COMPUTED_VALUE"""),"JavaScript")</f>
        <v>JavaScript</v>
      </c>
      <c r="H2982" s="4" t="str">
        <f>IFERROR(__xludf.DUMMYFUNCTION("""COMPUTED_VALUE"""),"SQL")</f>
        <v>SQL</v>
      </c>
      <c r="I2982" s="4" t="str">
        <f>IFERROR(__xludf.DUMMYFUNCTION("""COMPUTED_VALUE"""),"TypeScript")</f>
        <v>TypeScript</v>
      </c>
    </row>
    <row r="2983">
      <c r="A2983" s="3">
        <v>2982.0</v>
      </c>
      <c r="B2983" s="4" t="str">
        <f>IFERROR(__xludf.DUMMYFUNCTION("SPLIT(IMPORTRANGE!B2983:B12982,"";"",0,1)"),"HTML/CSS")</f>
        <v>HTML/CSS</v>
      </c>
      <c r="C2983" s="4" t="str">
        <f>IFERROR(__xludf.DUMMYFUNCTION("""COMPUTED_VALUE"""),"JavaScript")</f>
        <v>JavaScript</v>
      </c>
      <c r="D2983" s="4" t="str">
        <f>IFERROR(__xludf.DUMMYFUNCTION("""COMPUTED_VALUE"""),"PHP")</f>
        <v>PHP</v>
      </c>
    </row>
    <row r="2984">
      <c r="A2984" s="3">
        <v>2983.0</v>
      </c>
      <c r="B2984" s="4" t="str">
        <f>IFERROR(__xludf.DUMMYFUNCTION("SPLIT(IMPORTRANGE!B2984:B12983,"";"",0,1)"),"C")</f>
        <v>C</v>
      </c>
      <c r="C2984" s="4" t="str">
        <f>IFERROR(__xludf.DUMMYFUNCTION("""COMPUTED_VALUE"""),"C++")</f>
        <v>C++</v>
      </c>
      <c r="D2984" s="4" t="str">
        <f>IFERROR(__xludf.DUMMYFUNCTION("""COMPUTED_VALUE"""),"HTML/CSS")</f>
        <v>HTML/CSS</v>
      </c>
      <c r="E2984" s="4" t="str">
        <f>IFERROR(__xludf.DUMMYFUNCTION("""COMPUTED_VALUE"""),"Java")</f>
        <v>Java</v>
      </c>
      <c r="F2984" s="4" t="str">
        <f>IFERROR(__xludf.DUMMYFUNCTION("""COMPUTED_VALUE"""),"PHP")</f>
        <v>PHP</v>
      </c>
      <c r="G2984" s="4" t="str">
        <f>IFERROR(__xludf.DUMMYFUNCTION("""COMPUTED_VALUE"""),"Python")</f>
        <v>Python</v>
      </c>
      <c r="H2984" s="4" t="str">
        <f>IFERROR(__xludf.DUMMYFUNCTION("""COMPUTED_VALUE"""),"SQL")</f>
        <v>SQL</v>
      </c>
    </row>
    <row r="2985">
      <c r="A2985" s="3">
        <v>2984.0</v>
      </c>
      <c r="B2985" s="4" t="str">
        <f>IFERROR(__xludf.DUMMYFUNCTION("SPLIT(IMPORTRANGE!B2985:B12984,"";"",0,1)"),"Java")</f>
        <v>Java</v>
      </c>
    </row>
    <row r="2986">
      <c r="A2986" s="3">
        <v>2985.0</v>
      </c>
      <c r="B2986" s="4" t="str">
        <f>IFERROR(__xludf.DUMMYFUNCTION("SPLIT(IMPORTRANGE!B2986:B12985,"";"",0,1)"),"HTML/CSS")</f>
        <v>HTML/CSS</v>
      </c>
      <c r="C2986" s="4" t="str">
        <f>IFERROR(__xludf.DUMMYFUNCTION("""COMPUTED_VALUE"""),"JavaScript")</f>
        <v>JavaScript</v>
      </c>
      <c r="D2986" s="4" t="str">
        <f>IFERROR(__xludf.DUMMYFUNCTION("""COMPUTED_VALUE"""),"Python")</f>
        <v>Python</v>
      </c>
    </row>
    <row r="2987">
      <c r="A2987" s="3">
        <v>2986.0</v>
      </c>
      <c r="B2987" s="4" t="str">
        <f>IFERROR(__xludf.DUMMYFUNCTION("SPLIT(IMPORTRANGE!B2987:B12986,"";"",0,1)"),"C#")</f>
        <v>C#</v>
      </c>
      <c r="C2987" s="4" t="str">
        <f>IFERROR(__xludf.DUMMYFUNCTION("""COMPUTED_VALUE"""),"Ruby")</f>
        <v>Ruby</v>
      </c>
      <c r="D2987" s="4" t="str">
        <f>IFERROR(__xludf.DUMMYFUNCTION("""COMPUTED_VALUE"""),"Swift")</f>
        <v>Swift</v>
      </c>
    </row>
    <row r="2988">
      <c r="A2988" s="3">
        <v>2987.0</v>
      </c>
      <c r="B2988" s="4" t="str">
        <f>IFERROR(__xludf.DUMMYFUNCTION("SPLIT(IMPORTRANGE!B2988:B12987,"";"",0,1)"),"Go")</f>
        <v>Go</v>
      </c>
      <c r="C2988" s="4" t="str">
        <f>IFERROR(__xludf.DUMMYFUNCTION("""COMPUTED_VALUE"""),"Java")</f>
        <v>Java</v>
      </c>
      <c r="D2988" s="4" t="str">
        <f>IFERROR(__xludf.DUMMYFUNCTION("""COMPUTED_VALUE"""),"Python")</f>
        <v>Python</v>
      </c>
      <c r="E2988" s="4" t="str">
        <f>IFERROR(__xludf.DUMMYFUNCTION("""COMPUTED_VALUE"""),"Other(s):")</f>
        <v>Other(s):</v>
      </c>
    </row>
    <row r="2989">
      <c r="A2989" s="3">
        <v>2988.0</v>
      </c>
      <c r="B2989" s="4" t="str">
        <f>IFERROR(__xludf.DUMMYFUNCTION("SPLIT(IMPORTRANGE!B2989:B12988,"";"",0,1)"),"C")</f>
        <v>C</v>
      </c>
      <c r="C2989" s="4" t="str">
        <f>IFERROR(__xludf.DUMMYFUNCTION("""COMPUTED_VALUE"""),"C++")</f>
        <v>C++</v>
      </c>
      <c r="D2989" s="4" t="str">
        <f>IFERROR(__xludf.DUMMYFUNCTION("""COMPUTED_VALUE"""),"HTML/CSS")</f>
        <v>HTML/CSS</v>
      </c>
      <c r="E2989" s="4" t="str">
        <f>IFERROR(__xludf.DUMMYFUNCTION("""COMPUTED_VALUE"""),"JavaScript")</f>
        <v>JavaScript</v>
      </c>
      <c r="F2989" s="4" t="str">
        <f>IFERROR(__xludf.DUMMYFUNCTION("""COMPUTED_VALUE"""),"PHP")</f>
        <v>PHP</v>
      </c>
      <c r="G2989" s="4" t="str">
        <f>IFERROR(__xludf.DUMMYFUNCTION("""COMPUTED_VALUE"""),"Other(s):")</f>
        <v>Other(s):</v>
      </c>
    </row>
    <row r="2990">
      <c r="A2990" s="3">
        <v>2989.0</v>
      </c>
      <c r="B2990" s="4" t="str">
        <f>IFERROR(__xludf.DUMMYFUNCTION("SPLIT(IMPORTRANGE!B2990:B12989,"";"",0,1)"),"C++")</f>
        <v>C++</v>
      </c>
      <c r="C2990" s="4" t="str">
        <f>IFERROR(__xludf.DUMMYFUNCTION("""COMPUTED_VALUE"""),"HTML/CSS")</f>
        <v>HTML/CSS</v>
      </c>
      <c r="D2990" s="4" t="str">
        <f>IFERROR(__xludf.DUMMYFUNCTION("""COMPUTED_VALUE"""),"JavaScript")</f>
        <v>JavaScript</v>
      </c>
      <c r="E2990" s="4" t="str">
        <f>IFERROR(__xludf.DUMMYFUNCTION("""COMPUTED_VALUE"""),"Kotlin")</f>
        <v>Kotlin</v>
      </c>
      <c r="F2990" s="4" t="str">
        <f>IFERROR(__xludf.DUMMYFUNCTION("""COMPUTED_VALUE"""),"TypeScript")</f>
        <v>TypeScript</v>
      </c>
      <c r="G2990" s="4" t="str">
        <f>IFERROR(__xludf.DUMMYFUNCTION("""COMPUTED_VALUE"""),"Other(s):")</f>
        <v>Other(s):</v>
      </c>
    </row>
    <row r="2991">
      <c r="A2991" s="3">
        <v>2990.0</v>
      </c>
      <c r="B2991" s="4" t="str">
        <f>IFERROR(__xludf.DUMMYFUNCTION("SPLIT(IMPORTRANGE!B2991:B12990,"";"",0,1)"),"Bash/Shell/PowerShell")</f>
        <v>Bash/Shell/PowerShell</v>
      </c>
      <c r="C2991" s="4" t="str">
        <f>IFERROR(__xludf.DUMMYFUNCTION("""COMPUTED_VALUE"""),"HTML/CSS")</f>
        <v>HTML/CSS</v>
      </c>
      <c r="D2991" s="4" t="str">
        <f>IFERROR(__xludf.DUMMYFUNCTION("""COMPUTED_VALUE"""),"JavaScript")</f>
        <v>JavaScript</v>
      </c>
      <c r="E2991" s="4" t="str">
        <f>IFERROR(__xludf.DUMMYFUNCTION("""COMPUTED_VALUE"""),"Python")</f>
        <v>Python</v>
      </c>
      <c r="F2991" s="4" t="str">
        <f>IFERROR(__xludf.DUMMYFUNCTION("""COMPUTED_VALUE"""),"SQL")</f>
        <v>SQL</v>
      </c>
    </row>
    <row r="2992">
      <c r="A2992" s="3">
        <v>2991.0</v>
      </c>
      <c r="B2992" s="4" t="str">
        <f>IFERROR(__xludf.DUMMYFUNCTION("SPLIT(IMPORTRANGE!B2992:B12991,"";"",0,1)"),"Bash/Shell/PowerShell")</f>
        <v>Bash/Shell/PowerShell</v>
      </c>
      <c r="C2992" s="4" t="str">
        <f>IFERROR(__xludf.DUMMYFUNCTION("""COMPUTED_VALUE"""),"C")</f>
        <v>C</v>
      </c>
      <c r="D2992" s="4" t="str">
        <f>IFERROR(__xludf.DUMMYFUNCTION("""COMPUTED_VALUE"""),"C++")</f>
        <v>C++</v>
      </c>
      <c r="E2992" s="4" t="str">
        <f>IFERROR(__xludf.DUMMYFUNCTION("""COMPUTED_VALUE"""),"C#")</f>
        <v>C#</v>
      </c>
      <c r="F2992" s="4" t="str">
        <f>IFERROR(__xludf.DUMMYFUNCTION("""COMPUTED_VALUE"""),"HTML/CSS")</f>
        <v>HTML/CSS</v>
      </c>
      <c r="G2992" s="4" t="str">
        <f>IFERROR(__xludf.DUMMYFUNCTION("""COMPUTED_VALUE"""),"Java")</f>
        <v>Java</v>
      </c>
      <c r="H2992" s="4" t="str">
        <f>IFERROR(__xludf.DUMMYFUNCTION("""COMPUTED_VALUE"""),"JavaScript")</f>
        <v>JavaScript</v>
      </c>
      <c r="I2992" s="4" t="str">
        <f>IFERROR(__xludf.DUMMYFUNCTION("""COMPUTED_VALUE"""),"PHP")</f>
        <v>PHP</v>
      </c>
      <c r="J2992" s="4" t="str">
        <f>IFERROR(__xludf.DUMMYFUNCTION("""COMPUTED_VALUE"""),"Python")</f>
        <v>Python</v>
      </c>
      <c r="K2992" s="4" t="str">
        <f>IFERROR(__xludf.DUMMYFUNCTION("""COMPUTED_VALUE"""),"SQL")</f>
        <v>SQL</v>
      </c>
      <c r="L2992" s="4" t="str">
        <f>IFERROR(__xludf.DUMMYFUNCTION("""COMPUTED_VALUE"""),"VBA")</f>
        <v>VBA</v>
      </c>
    </row>
    <row r="2993">
      <c r="A2993" s="3">
        <v>2992.0</v>
      </c>
      <c r="B2993" s="4" t="str">
        <f>IFERROR(__xludf.DUMMYFUNCTION("SPLIT(IMPORTRANGE!B2993:B12992,"";"",0,1)"),"Bash/Shell/PowerShell")</f>
        <v>Bash/Shell/PowerShell</v>
      </c>
      <c r="C2993" s="4" t="str">
        <f>IFERROR(__xludf.DUMMYFUNCTION("""COMPUTED_VALUE"""),"C")</f>
        <v>C</v>
      </c>
      <c r="D2993" s="4" t="str">
        <f>IFERROR(__xludf.DUMMYFUNCTION("""COMPUTED_VALUE"""),"HTML/CSS")</f>
        <v>HTML/CSS</v>
      </c>
      <c r="E2993" s="4" t="str">
        <f>IFERROR(__xludf.DUMMYFUNCTION("""COMPUTED_VALUE"""),"Java")</f>
        <v>Java</v>
      </c>
      <c r="F2993" s="4" t="str">
        <f>IFERROR(__xludf.DUMMYFUNCTION("""COMPUTED_VALUE"""),"JavaScript")</f>
        <v>JavaScript</v>
      </c>
      <c r="G2993" s="4" t="str">
        <f>IFERROR(__xludf.DUMMYFUNCTION("""COMPUTED_VALUE"""),"SQL")</f>
        <v>SQL</v>
      </c>
    </row>
    <row r="2994">
      <c r="A2994" s="3">
        <v>2993.0</v>
      </c>
      <c r="B2994" s="4" t="str">
        <f>IFERROR(__xludf.DUMMYFUNCTION("SPLIT(IMPORTRANGE!B2994:B12993,"";"",0,1)"),"HTML/CSS")</f>
        <v>HTML/CSS</v>
      </c>
      <c r="C2994" s="4" t="str">
        <f>IFERROR(__xludf.DUMMYFUNCTION("""COMPUTED_VALUE"""),"PHP")</f>
        <v>PHP</v>
      </c>
      <c r="D2994" s="4" t="str">
        <f>IFERROR(__xludf.DUMMYFUNCTION("""COMPUTED_VALUE"""),"SQL")</f>
        <v>SQL</v>
      </c>
    </row>
    <row r="2995">
      <c r="A2995" s="3">
        <v>2994.0</v>
      </c>
      <c r="B2995" s="4" t="str">
        <f>IFERROR(__xludf.DUMMYFUNCTION("SPLIT(IMPORTRANGE!B2995:B12994,"";"",0,1)"),"HTML/CSS")</f>
        <v>HTML/CSS</v>
      </c>
      <c r="C2995" s="4" t="str">
        <f>IFERROR(__xludf.DUMMYFUNCTION("""COMPUTED_VALUE"""),"Java")</f>
        <v>Java</v>
      </c>
      <c r="D2995" s="4" t="str">
        <f>IFERROR(__xludf.DUMMYFUNCTION("""COMPUTED_VALUE"""),"JavaScript")</f>
        <v>JavaScript</v>
      </c>
      <c r="E2995" s="4" t="str">
        <f>IFERROR(__xludf.DUMMYFUNCTION("""COMPUTED_VALUE"""),"PHP")</f>
        <v>PHP</v>
      </c>
      <c r="F2995" s="4" t="str">
        <f>IFERROR(__xludf.DUMMYFUNCTION("""COMPUTED_VALUE"""),"Python")</f>
        <v>Python</v>
      </c>
      <c r="G2995" s="4" t="str">
        <f>IFERROR(__xludf.DUMMYFUNCTION("""COMPUTED_VALUE"""),"SQL")</f>
        <v>SQL</v>
      </c>
    </row>
    <row r="2996">
      <c r="A2996" s="3">
        <v>2995.0</v>
      </c>
      <c r="B2996" s="4" t="str">
        <f>IFERROR(__xludf.DUMMYFUNCTION("SPLIT(IMPORTRANGE!B2996:B12995,"";"",0,1)"),"C")</f>
        <v>C</v>
      </c>
      <c r="C2996" s="4" t="str">
        <f>IFERROR(__xludf.DUMMYFUNCTION("""COMPUTED_VALUE"""),"C++")</f>
        <v>C++</v>
      </c>
      <c r="D2996" s="4" t="str">
        <f>IFERROR(__xludf.DUMMYFUNCTION("""COMPUTED_VALUE"""),"C#")</f>
        <v>C#</v>
      </c>
      <c r="E2996" s="4" t="str">
        <f>IFERROR(__xludf.DUMMYFUNCTION("""COMPUTED_VALUE"""),"HTML/CSS")</f>
        <v>HTML/CSS</v>
      </c>
      <c r="F2996" s="4" t="str">
        <f>IFERROR(__xludf.DUMMYFUNCTION("""COMPUTED_VALUE"""),"JavaScript")</f>
        <v>JavaScript</v>
      </c>
      <c r="G2996" s="4" t="str">
        <f>IFERROR(__xludf.DUMMYFUNCTION("""COMPUTED_VALUE"""),"SQL")</f>
        <v>SQL</v>
      </c>
    </row>
    <row r="2997">
      <c r="A2997" s="3">
        <v>2996.0</v>
      </c>
      <c r="B2997" s="4" t="str">
        <f>IFERROR(__xludf.DUMMYFUNCTION("SPLIT(IMPORTRANGE!B2997:B12996,"";"",0,1)"),"Bash/Shell/PowerShell")</f>
        <v>Bash/Shell/PowerShell</v>
      </c>
      <c r="C2997" s="4" t="str">
        <f>IFERROR(__xludf.DUMMYFUNCTION("""COMPUTED_VALUE"""),"C++")</f>
        <v>C++</v>
      </c>
      <c r="D2997" s="4" t="str">
        <f>IFERROR(__xludf.DUMMYFUNCTION("""COMPUTED_VALUE"""),"C#")</f>
        <v>C#</v>
      </c>
      <c r="E2997" s="4" t="str">
        <f>IFERROR(__xludf.DUMMYFUNCTION("""COMPUTED_VALUE"""),"Go")</f>
        <v>Go</v>
      </c>
      <c r="F2997" s="4" t="str">
        <f>IFERROR(__xludf.DUMMYFUNCTION("""COMPUTED_VALUE"""),"Java")</f>
        <v>Java</v>
      </c>
      <c r="G2997" s="4" t="str">
        <f>IFERROR(__xludf.DUMMYFUNCTION("""COMPUTED_VALUE"""),"Kotlin")</f>
        <v>Kotlin</v>
      </c>
      <c r="H2997" s="4" t="str">
        <f>IFERROR(__xludf.DUMMYFUNCTION("""COMPUTED_VALUE"""),"Python")</f>
        <v>Python</v>
      </c>
      <c r="I2997" s="4" t="str">
        <f>IFERROR(__xludf.DUMMYFUNCTION("""COMPUTED_VALUE"""),"SQL")</f>
        <v>SQL</v>
      </c>
    </row>
    <row r="2998">
      <c r="A2998" s="3">
        <v>2997.0</v>
      </c>
      <c r="B2998" s="4" t="str">
        <f>IFERROR(__xludf.DUMMYFUNCTION("SPLIT(IMPORTRANGE!B2998:B12997,"";"",0,1)"),"Bash/Shell/PowerShell")</f>
        <v>Bash/Shell/PowerShell</v>
      </c>
      <c r="C2998" s="4" t="str">
        <f>IFERROR(__xludf.DUMMYFUNCTION("""COMPUTED_VALUE"""),"HTML/CSS")</f>
        <v>HTML/CSS</v>
      </c>
      <c r="D2998" s="4" t="str">
        <f>IFERROR(__xludf.DUMMYFUNCTION("""COMPUTED_VALUE"""),"Java")</f>
        <v>Java</v>
      </c>
      <c r="E2998" s="4" t="str">
        <f>IFERROR(__xludf.DUMMYFUNCTION("""COMPUTED_VALUE"""),"JavaScript")</f>
        <v>JavaScript</v>
      </c>
      <c r="F2998" s="4" t="str">
        <f>IFERROR(__xludf.DUMMYFUNCTION("""COMPUTED_VALUE"""),"PHP")</f>
        <v>PHP</v>
      </c>
      <c r="G2998" s="4" t="str">
        <f>IFERROR(__xludf.DUMMYFUNCTION("""COMPUTED_VALUE"""),"SQL")</f>
        <v>SQL</v>
      </c>
    </row>
    <row r="2999">
      <c r="A2999" s="3">
        <v>2998.0</v>
      </c>
      <c r="B2999" s="4" t="str">
        <f>IFERROR(__xludf.DUMMYFUNCTION("SPLIT(IMPORTRANGE!B2999:B12998,"";"",0,1)"),"Bash/Shell/PowerShell")</f>
        <v>Bash/Shell/PowerShell</v>
      </c>
      <c r="C2999" s="4" t="str">
        <f>IFERROR(__xludf.DUMMYFUNCTION("""COMPUTED_VALUE"""),"HTML/CSS")</f>
        <v>HTML/CSS</v>
      </c>
      <c r="D2999" s="4" t="str">
        <f>IFERROR(__xludf.DUMMYFUNCTION("""COMPUTED_VALUE"""),"JavaScript")</f>
        <v>JavaScript</v>
      </c>
      <c r="E2999" s="4" t="str">
        <f>IFERROR(__xludf.DUMMYFUNCTION("""COMPUTED_VALUE"""),"Ruby")</f>
        <v>Ruby</v>
      </c>
    </row>
    <row r="3000">
      <c r="A3000" s="3">
        <v>2999.0</v>
      </c>
      <c r="B3000" s="4" t="str">
        <f>IFERROR(__xludf.DUMMYFUNCTION("SPLIT(IMPORTRANGE!B3000:B12999,"";"",0,1)"),"HTML/CSS")</f>
        <v>HTML/CSS</v>
      </c>
      <c r="C3000" s="4" t="str">
        <f>IFERROR(__xludf.DUMMYFUNCTION("""COMPUTED_VALUE"""),"Java")</f>
        <v>Java</v>
      </c>
      <c r="D3000" s="4" t="str">
        <f>IFERROR(__xludf.DUMMYFUNCTION("""COMPUTED_VALUE"""),"JavaScript")</f>
        <v>JavaScript</v>
      </c>
      <c r="E3000" s="4" t="str">
        <f>IFERROR(__xludf.DUMMYFUNCTION("""COMPUTED_VALUE"""),"Objective-C")</f>
        <v>Objective-C</v>
      </c>
      <c r="F3000" s="4" t="str">
        <f>IFERROR(__xludf.DUMMYFUNCTION("""COMPUTED_VALUE"""),"SQL")</f>
        <v>SQL</v>
      </c>
      <c r="G3000" s="4" t="str">
        <f>IFERROR(__xludf.DUMMYFUNCTION("""COMPUTED_VALUE"""),"Swift")</f>
        <v>Swift</v>
      </c>
    </row>
    <row r="3001">
      <c r="A3001" s="3">
        <v>3000.0</v>
      </c>
      <c r="B3001" s="4" t="str">
        <f>IFERROR(__xludf.DUMMYFUNCTION("SPLIT(IMPORTRANGE!B3001:B13000,"";"",0,1)"),"Java")</f>
        <v>Java</v>
      </c>
      <c r="C3001" s="4" t="str">
        <f>IFERROR(__xludf.DUMMYFUNCTION("""COMPUTED_VALUE"""),"Python")</f>
        <v>Python</v>
      </c>
    </row>
    <row r="3002">
      <c r="A3002" s="3">
        <v>3001.0</v>
      </c>
      <c r="B3002" s="4" t="str">
        <f>IFERROR(__xludf.DUMMYFUNCTION("SPLIT(IMPORTRANGE!B3002:B13001,"";"",0,1)"),"Java")</f>
        <v>Java</v>
      </c>
      <c r="C3002" s="4" t="str">
        <f>IFERROR(__xludf.DUMMYFUNCTION("""COMPUTED_VALUE"""),"PHP")</f>
        <v>PHP</v>
      </c>
      <c r="D3002" s="4" t="str">
        <f>IFERROR(__xludf.DUMMYFUNCTION("""COMPUTED_VALUE"""),"Python")</f>
        <v>Python</v>
      </c>
      <c r="E3002" s="4" t="str">
        <f>IFERROR(__xludf.DUMMYFUNCTION("""COMPUTED_VALUE"""),"SQL")</f>
        <v>SQL</v>
      </c>
    </row>
    <row r="3003">
      <c r="A3003" s="3">
        <v>3002.0</v>
      </c>
      <c r="B3003" s="4" t="str">
        <f>IFERROR(__xludf.DUMMYFUNCTION("SPLIT(IMPORTRANGE!B3003:B13002,"";"",0,1)"),"C#")</f>
        <v>C#</v>
      </c>
      <c r="C3003" s="4" t="str">
        <f>IFERROR(__xludf.DUMMYFUNCTION("""COMPUTED_VALUE"""),"HTML/CSS")</f>
        <v>HTML/CSS</v>
      </c>
      <c r="D3003" s="4" t="str">
        <f>IFERROR(__xludf.DUMMYFUNCTION("""COMPUTED_VALUE"""),"JavaScript")</f>
        <v>JavaScript</v>
      </c>
      <c r="E3003" s="4" t="str">
        <f>IFERROR(__xludf.DUMMYFUNCTION("""COMPUTED_VALUE"""),"Python")</f>
        <v>Python</v>
      </c>
      <c r="F3003" s="4" t="str">
        <f>IFERROR(__xludf.DUMMYFUNCTION("""COMPUTED_VALUE"""),"VBA")</f>
        <v>VBA</v>
      </c>
      <c r="G3003" s="4" t="str">
        <f>IFERROR(__xludf.DUMMYFUNCTION("""COMPUTED_VALUE"""),"Other(s):")</f>
        <v>Other(s):</v>
      </c>
    </row>
    <row r="3004">
      <c r="A3004" s="3">
        <v>3003.0</v>
      </c>
      <c r="B3004" s="4" t="str">
        <f>IFERROR(__xludf.DUMMYFUNCTION("SPLIT(IMPORTRANGE!B3004:B13003,"";"",0,1)"),"Bash/Shell/PowerShell")</f>
        <v>Bash/Shell/PowerShell</v>
      </c>
      <c r="C3004" s="4" t="str">
        <f>IFERROR(__xludf.DUMMYFUNCTION("""COMPUTED_VALUE"""),"C")</f>
        <v>C</v>
      </c>
      <c r="D3004" s="4" t="str">
        <f>IFERROR(__xludf.DUMMYFUNCTION("""COMPUTED_VALUE"""),"C++")</f>
        <v>C++</v>
      </c>
      <c r="E3004" s="4" t="str">
        <f>IFERROR(__xludf.DUMMYFUNCTION("""COMPUTED_VALUE"""),"C#")</f>
        <v>C#</v>
      </c>
      <c r="F3004" s="4" t="str">
        <f>IFERROR(__xludf.DUMMYFUNCTION("""COMPUTED_VALUE"""),"JavaScript")</f>
        <v>JavaScript</v>
      </c>
      <c r="G3004" s="4" t="str">
        <f>IFERROR(__xludf.DUMMYFUNCTION("""COMPUTED_VALUE"""),"PHP")</f>
        <v>PHP</v>
      </c>
      <c r="H3004" s="4" t="str">
        <f>IFERROR(__xludf.DUMMYFUNCTION("""COMPUTED_VALUE"""),"SQL")</f>
        <v>SQL</v>
      </c>
    </row>
    <row r="3005">
      <c r="A3005" s="3">
        <v>3004.0</v>
      </c>
      <c r="B3005" s="4" t="str">
        <f>IFERROR(__xludf.DUMMYFUNCTION("SPLIT(IMPORTRANGE!B3005:B13004,"";"",0,1)"),"HTML/CSS")</f>
        <v>HTML/CSS</v>
      </c>
      <c r="C3005" s="4" t="str">
        <f>IFERROR(__xludf.DUMMYFUNCTION("""COMPUTED_VALUE"""),"JavaScript")</f>
        <v>JavaScript</v>
      </c>
      <c r="D3005" s="4" t="str">
        <f>IFERROR(__xludf.DUMMYFUNCTION("""COMPUTED_VALUE"""),"TypeScript")</f>
        <v>TypeScript</v>
      </c>
      <c r="E3005" s="4" t="str">
        <f>IFERROR(__xludf.DUMMYFUNCTION("""COMPUTED_VALUE"""),"Other(s):")</f>
        <v>Other(s):</v>
      </c>
    </row>
    <row r="3006">
      <c r="A3006" s="3">
        <v>3005.0</v>
      </c>
      <c r="B3006" s="4" t="str">
        <f>IFERROR(__xludf.DUMMYFUNCTION("SPLIT(IMPORTRANGE!B3006:B13005,"";"",0,1)"),"Assembly")</f>
        <v>Assembly</v>
      </c>
      <c r="C3006" s="4" t="str">
        <f>IFERROR(__xludf.DUMMYFUNCTION("""COMPUTED_VALUE"""),"Bash/Shell/PowerShell")</f>
        <v>Bash/Shell/PowerShell</v>
      </c>
      <c r="D3006" s="4" t="str">
        <f>IFERROR(__xludf.DUMMYFUNCTION("""COMPUTED_VALUE"""),"C")</f>
        <v>C</v>
      </c>
      <c r="E3006" s="4" t="str">
        <f>IFERROR(__xludf.DUMMYFUNCTION("""COMPUTED_VALUE"""),"HTML/CSS")</f>
        <v>HTML/CSS</v>
      </c>
      <c r="F3006" s="4" t="str">
        <f>IFERROR(__xludf.DUMMYFUNCTION("""COMPUTED_VALUE"""),"JavaScript")</f>
        <v>JavaScript</v>
      </c>
      <c r="G3006" s="4" t="str">
        <f>IFERROR(__xludf.DUMMYFUNCTION("""COMPUTED_VALUE"""),"PHP")</f>
        <v>PHP</v>
      </c>
      <c r="H3006" s="4" t="str">
        <f>IFERROR(__xludf.DUMMYFUNCTION("""COMPUTED_VALUE"""),"Python")</f>
        <v>Python</v>
      </c>
      <c r="I3006" s="4" t="str">
        <f>IFERROR(__xludf.DUMMYFUNCTION("""COMPUTED_VALUE"""),"SQL")</f>
        <v>SQL</v>
      </c>
    </row>
    <row r="3007">
      <c r="A3007" s="3">
        <v>3006.0</v>
      </c>
      <c r="B3007" s="4" t="str">
        <f>IFERROR(__xludf.DUMMYFUNCTION("SPLIT(IMPORTRANGE!B3007:B13006,"";"",0,1)"),"Bash/Shell/PowerShell")</f>
        <v>Bash/Shell/PowerShell</v>
      </c>
      <c r="C3007" s="4" t="str">
        <f>IFERROR(__xludf.DUMMYFUNCTION("""COMPUTED_VALUE"""),"Clojure")</f>
        <v>Clojure</v>
      </c>
      <c r="D3007" s="4" t="str">
        <f>IFERROR(__xludf.DUMMYFUNCTION("""COMPUTED_VALUE"""),"HTML/CSS")</f>
        <v>HTML/CSS</v>
      </c>
      <c r="E3007" s="4" t="str">
        <f>IFERROR(__xludf.DUMMYFUNCTION("""COMPUTED_VALUE"""),"Java")</f>
        <v>Java</v>
      </c>
      <c r="F3007" s="4" t="str">
        <f>IFERROR(__xludf.DUMMYFUNCTION("""COMPUTED_VALUE"""),"JavaScript")</f>
        <v>JavaScript</v>
      </c>
    </row>
    <row r="3008">
      <c r="A3008" s="3">
        <v>3007.0</v>
      </c>
      <c r="B3008" s="4" t="str">
        <f>IFERROR(__xludf.DUMMYFUNCTION("SPLIT(IMPORTRANGE!B3008:B13007,"";"",0,1)"),"C++")</f>
        <v>C++</v>
      </c>
      <c r="C3008" s="4" t="str">
        <f>IFERROR(__xludf.DUMMYFUNCTION("""COMPUTED_VALUE"""),"HTML/CSS")</f>
        <v>HTML/CSS</v>
      </c>
      <c r="D3008" s="4" t="str">
        <f>IFERROR(__xludf.DUMMYFUNCTION("""COMPUTED_VALUE"""),"JavaScript")</f>
        <v>JavaScript</v>
      </c>
      <c r="E3008" s="4" t="str">
        <f>IFERROR(__xludf.DUMMYFUNCTION("""COMPUTED_VALUE"""),"SQL")</f>
        <v>SQL</v>
      </c>
    </row>
    <row r="3009">
      <c r="A3009" s="3">
        <v>3008.0</v>
      </c>
      <c r="B3009" s="4" t="str">
        <f>IFERROR(__xludf.DUMMYFUNCTION("SPLIT(IMPORTRANGE!B3009:B13008,"";"",0,1)"),"C#")</f>
        <v>C#</v>
      </c>
      <c r="C3009" s="4" t="str">
        <f>IFERROR(__xludf.DUMMYFUNCTION("""COMPUTED_VALUE"""),"HTML/CSS")</f>
        <v>HTML/CSS</v>
      </c>
      <c r="D3009" s="4" t="str">
        <f>IFERROR(__xludf.DUMMYFUNCTION("""COMPUTED_VALUE"""),"Java")</f>
        <v>Java</v>
      </c>
      <c r="E3009" s="4" t="str">
        <f>IFERROR(__xludf.DUMMYFUNCTION("""COMPUTED_VALUE"""),"JavaScript")</f>
        <v>JavaScript</v>
      </c>
      <c r="F3009" s="4" t="str">
        <f>IFERROR(__xludf.DUMMYFUNCTION("""COMPUTED_VALUE"""),"PHP")</f>
        <v>PHP</v>
      </c>
      <c r="G3009" s="4" t="str">
        <f>IFERROR(__xludf.DUMMYFUNCTION("""COMPUTED_VALUE"""),"SQL")</f>
        <v>SQL</v>
      </c>
      <c r="H3009" s="4" t="str">
        <f>IFERROR(__xludf.DUMMYFUNCTION("""COMPUTED_VALUE"""),"VBA")</f>
        <v>VBA</v>
      </c>
    </row>
    <row r="3010">
      <c r="A3010" s="3">
        <v>3009.0</v>
      </c>
      <c r="B3010" s="4" t="str">
        <f>IFERROR(__xludf.DUMMYFUNCTION("SPLIT(IMPORTRANGE!B3010:B13009,"";"",0,1)"),"C")</f>
        <v>C</v>
      </c>
      <c r="C3010" s="4" t="str">
        <f>IFERROR(__xludf.DUMMYFUNCTION("""COMPUTED_VALUE"""),"C++")</f>
        <v>C++</v>
      </c>
      <c r="D3010" s="4" t="str">
        <f>IFERROR(__xludf.DUMMYFUNCTION("""COMPUTED_VALUE"""),"C#")</f>
        <v>C#</v>
      </c>
      <c r="E3010" s="4" t="str">
        <f>IFERROR(__xludf.DUMMYFUNCTION("""COMPUTED_VALUE"""),"HTML/CSS")</f>
        <v>HTML/CSS</v>
      </c>
      <c r="F3010" s="4" t="str">
        <f>IFERROR(__xludf.DUMMYFUNCTION("""COMPUTED_VALUE"""),"Java")</f>
        <v>Java</v>
      </c>
      <c r="G3010" s="4" t="str">
        <f>IFERROR(__xludf.DUMMYFUNCTION("""COMPUTED_VALUE"""),"JavaScript")</f>
        <v>JavaScript</v>
      </c>
      <c r="H3010" s="4" t="str">
        <f>IFERROR(__xludf.DUMMYFUNCTION("""COMPUTED_VALUE"""),"SQL")</f>
        <v>SQL</v>
      </c>
      <c r="I3010" s="4" t="str">
        <f>IFERROR(__xludf.DUMMYFUNCTION("""COMPUTED_VALUE"""),"WebAssembly")</f>
        <v>WebAssembly</v>
      </c>
    </row>
    <row r="3011">
      <c r="A3011" s="3">
        <v>3010.0</v>
      </c>
      <c r="B3011" s="4" t="str">
        <f>IFERROR(__xludf.DUMMYFUNCTION("SPLIT(IMPORTRANGE!B3011:B13010,"";"",0,1)"),"Bash/Shell/PowerShell")</f>
        <v>Bash/Shell/PowerShell</v>
      </c>
      <c r="C3011" s="4" t="str">
        <f>IFERROR(__xludf.DUMMYFUNCTION("""COMPUTED_VALUE"""),"HTML/CSS")</f>
        <v>HTML/CSS</v>
      </c>
      <c r="D3011" s="4" t="str">
        <f>IFERROR(__xludf.DUMMYFUNCTION("""COMPUTED_VALUE"""),"JavaScript")</f>
        <v>JavaScript</v>
      </c>
      <c r="E3011" s="4" t="str">
        <f>IFERROR(__xludf.DUMMYFUNCTION("""COMPUTED_VALUE"""),"PHP")</f>
        <v>PHP</v>
      </c>
      <c r="F3011" s="4" t="str">
        <f>IFERROR(__xludf.DUMMYFUNCTION("""COMPUTED_VALUE"""),"Python")</f>
        <v>Python</v>
      </c>
      <c r="G3011" s="4" t="str">
        <f>IFERROR(__xludf.DUMMYFUNCTION("""COMPUTED_VALUE"""),"SQL")</f>
        <v>SQL</v>
      </c>
      <c r="H3011" s="4" t="str">
        <f>IFERROR(__xludf.DUMMYFUNCTION("""COMPUTED_VALUE"""),"Swift")</f>
        <v>Swift</v>
      </c>
    </row>
    <row r="3012">
      <c r="A3012" s="3">
        <v>3011.0</v>
      </c>
      <c r="B3012" s="4" t="str">
        <f>IFERROR(__xludf.DUMMYFUNCTION("SPLIT(IMPORTRANGE!B3012:B13011,"";"",0,1)"),"C#")</f>
        <v>C#</v>
      </c>
      <c r="C3012" s="4" t="str">
        <f>IFERROR(__xludf.DUMMYFUNCTION("""COMPUTED_VALUE"""),"HTML/CSS")</f>
        <v>HTML/CSS</v>
      </c>
      <c r="D3012" s="4" t="str">
        <f>IFERROR(__xludf.DUMMYFUNCTION("""COMPUTED_VALUE"""),"JavaScript")</f>
        <v>JavaScript</v>
      </c>
      <c r="E3012" s="4" t="str">
        <f>IFERROR(__xludf.DUMMYFUNCTION("""COMPUTED_VALUE"""),"SQL")</f>
        <v>SQL</v>
      </c>
      <c r="F3012" s="4" t="str">
        <f>IFERROR(__xludf.DUMMYFUNCTION("""COMPUTED_VALUE"""),"TypeScript")</f>
        <v>TypeScript</v>
      </c>
    </row>
    <row r="3013">
      <c r="A3013" s="3">
        <v>3012.0</v>
      </c>
      <c r="B3013" s="4" t="str">
        <f>IFERROR(__xludf.DUMMYFUNCTION("SPLIT(IMPORTRANGE!B3013:B13012,"";"",0,1)"),"Bash/Shell/PowerShell")</f>
        <v>Bash/Shell/PowerShell</v>
      </c>
      <c r="C3013" s="4" t="str">
        <f>IFERROR(__xludf.DUMMYFUNCTION("""COMPUTED_VALUE"""),"HTML/CSS")</f>
        <v>HTML/CSS</v>
      </c>
      <c r="D3013" s="4" t="str">
        <f>IFERROR(__xludf.DUMMYFUNCTION("""COMPUTED_VALUE"""),"Java")</f>
        <v>Java</v>
      </c>
      <c r="E3013" s="4" t="str">
        <f>IFERROR(__xludf.DUMMYFUNCTION("""COMPUTED_VALUE"""),"JavaScript")</f>
        <v>JavaScript</v>
      </c>
      <c r="F3013" s="4" t="str">
        <f>IFERROR(__xludf.DUMMYFUNCTION("""COMPUTED_VALUE"""),"Kotlin")</f>
        <v>Kotlin</v>
      </c>
    </row>
    <row r="3014">
      <c r="A3014" s="3">
        <v>3013.0</v>
      </c>
      <c r="B3014" s="4" t="str">
        <f>IFERROR(__xludf.DUMMYFUNCTION("SPLIT(IMPORTRANGE!B3014:B13013,"";"",0,1)"),"C#")</f>
        <v>C#</v>
      </c>
      <c r="C3014" s="4" t="str">
        <f>IFERROR(__xludf.DUMMYFUNCTION("""COMPUTED_VALUE"""),"HTML/CSS")</f>
        <v>HTML/CSS</v>
      </c>
      <c r="D3014" s="4" t="str">
        <f>IFERROR(__xludf.DUMMYFUNCTION("""COMPUTED_VALUE"""),"JavaScript")</f>
        <v>JavaScript</v>
      </c>
      <c r="E3014" s="4" t="str">
        <f>IFERROR(__xludf.DUMMYFUNCTION("""COMPUTED_VALUE"""),"SQL")</f>
        <v>SQL</v>
      </c>
    </row>
    <row r="3015">
      <c r="A3015" s="3">
        <v>3014.0</v>
      </c>
      <c r="B3015" s="4" t="str">
        <f>IFERROR(__xludf.DUMMYFUNCTION("SPLIT(IMPORTRANGE!B3015:B13014,"";"",0,1)"),"C")</f>
        <v>C</v>
      </c>
      <c r="C3015" s="4" t="str">
        <f>IFERROR(__xludf.DUMMYFUNCTION("""COMPUTED_VALUE"""),"C++")</f>
        <v>C++</v>
      </c>
      <c r="D3015" s="4" t="str">
        <f>IFERROR(__xludf.DUMMYFUNCTION("""COMPUTED_VALUE"""),"C#")</f>
        <v>C#</v>
      </c>
      <c r="E3015" s="4" t="str">
        <f>IFERROR(__xludf.DUMMYFUNCTION("""COMPUTED_VALUE"""),"Java")</f>
        <v>Java</v>
      </c>
      <c r="F3015" s="4" t="str">
        <f>IFERROR(__xludf.DUMMYFUNCTION("""COMPUTED_VALUE"""),"JavaScript")</f>
        <v>JavaScript</v>
      </c>
    </row>
    <row r="3016">
      <c r="A3016" s="3">
        <v>3015.0</v>
      </c>
      <c r="B3016" s="4" t="str">
        <f>IFERROR(__xludf.DUMMYFUNCTION("SPLIT(IMPORTRANGE!B3016:B13015,"";"",0,1)"),"Bash/Shell/PowerShell")</f>
        <v>Bash/Shell/PowerShell</v>
      </c>
      <c r="C3016" s="4" t="str">
        <f>IFERROR(__xludf.DUMMYFUNCTION("""COMPUTED_VALUE"""),"C#")</f>
        <v>C#</v>
      </c>
      <c r="D3016" s="4" t="str">
        <f>IFERROR(__xludf.DUMMYFUNCTION("""COMPUTED_VALUE"""),"HTML/CSS")</f>
        <v>HTML/CSS</v>
      </c>
      <c r="E3016" s="4" t="str">
        <f>IFERROR(__xludf.DUMMYFUNCTION("""COMPUTED_VALUE"""),"JavaScript")</f>
        <v>JavaScript</v>
      </c>
      <c r="F3016" s="4" t="str">
        <f>IFERROR(__xludf.DUMMYFUNCTION("""COMPUTED_VALUE"""),"Python")</f>
        <v>Python</v>
      </c>
    </row>
    <row r="3017">
      <c r="A3017" s="3">
        <v>3016.0</v>
      </c>
      <c r="B3017" s="4" t="str">
        <f>IFERROR(__xludf.DUMMYFUNCTION("SPLIT(IMPORTRANGE!B3017:B13016,"";"",0,1)"),"Bash/Shell/PowerShell")</f>
        <v>Bash/Shell/PowerShell</v>
      </c>
      <c r="C3017" s="4" t="str">
        <f>IFERROR(__xludf.DUMMYFUNCTION("""COMPUTED_VALUE"""),"Java")</f>
        <v>Java</v>
      </c>
      <c r="D3017" s="4" t="str">
        <f>IFERROR(__xludf.DUMMYFUNCTION("""COMPUTED_VALUE"""),"Kotlin")</f>
        <v>Kotlin</v>
      </c>
      <c r="E3017" s="4" t="str">
        <f>IFERROR(__xludf.DUMMYFUNCTION("""COMPUTED_VALUE"""),"Python")</f>
        <v>Python</v>
      </c>
    </row>
    <row r="3018">
      <c r="A3018" s="3">
        <v>3017.0</v>
      </c>
      <c r="B3018" s="4" t="str">
        <f>IFERROR(__xludf.DUMMYFUNCTION("SPLIT(IMPORTRANGE!B3018:B13017,"";"",0,1)"),"Bash/Shell/PowerShell")</f>
        <v>Bash/Shell/PowerShell</v>
      </c>
      <c r="C3018" s="4" t="str">
        <f>IFERROR(__xludf.DUMMYFUNCTION("""COMPUTED_VALUE"""),"HTML/CSS")</f>
        <v>HTML/CSS</v>
      </c>
      <c r="D3018" s="4" t="str">
        <f>IFERROR(__xludf.DUMMYFUNCTION("""COMPUTED_VALUE"""),"JavaScript")</f>
        <v>JavaScript</v>
      </c>
      <c r="E3018" s="4" t="str">
        <f>IFERROR(__xludf.DUMMYFUNCTION("""COMPUTED_VALUE"""),"Ruby")</f>
        <v>Ruby</v>
      </c>
    </row>
    <row r="3019">
      <c r="A3019" s="3">
        <v>3018.0</v>
      </c>
      <c r="B3019" s="4" t="str">
        <f>IFERROR(__xludf.DUMMYFUNCTION("SPLIT(IMPORTRANGE!B3019:B13018,"";"",0,1)"),"Assembly")</f>
        <v>Assembly</v>
      </c>
      <c r="C3019" s="4" t="str">
        <f>IFERROR(__xludf.DUMMYFUNCTION("""COMPUTED_VALUE"""),"Bash/Shell/PowerShell")</f>
        <v>Bash/Shell/PowerShell</v>
      </c>
      <c r="D3019" s="4" t="str">
        <f>IFERROR(__xludf.DUMMYFUNCTION("""COMPUTED_VALUE"""),"C")</f>
        <v>C</v>
      </c>
      <c r="E3019" s="4" t="str">
        <f>IFERROR(__xludf.DUMMYFUNCTION("""COMPUTED_VALUE"""),"C++")</f>
        <v>C++</v>
      </c>
      <c r="F3019" s="4" t="str">
        <f>IFERROR(__xludf.DUMMYFUNCTION("""COMPUTED_VALUE"""),"Java")</f>
        <v>Java</v>
      </c>
      <c r="G3019" s="4" t="str">
        <f>IFERROR(__xludf.DUMMYFUNCTION("""COMPUTED_VALUE"""),"SQL")</f>
        <v>SQL</v>
      </c>
    </row>
    <row r="3020">
      <c r="A3020" s="3">
        <v>3019.0</v>
      </c>
      <c r="B3020" s="4" t="str">
        <f>IFERROR(__xludf.DUMMYFUNCTION("SPLIT(IMPORTRANGE!B3020:B13019,"";"",0,1)"),"Bash/Shell/PowerShell")</f>
        <v>Bash/Shell/PowerShell</v>
      </c>
      <c r="C3020" s="4" t="str">
        <f>IFERROR(__xludf.DUMMYFUNCTION("""COMPUTED_VALUE"""),"Go")</f>
        <v>Go</v>
      </c>
      <c r="D3020" s="4" t="str">
        <f>IFERROR(__xludf.DUMMYFUNCTION("""COMPUTED_VALUE"""),"HTML/CSS")</f>
        <v>HTML/CSS</v>
      </c>
      <c r="E3020" s="4" t="str">
        <f>IFERROR(__xludf.DUMMYFUNCTION("""COMPUTED_VALUE"""),"JavaScript")</f>
        <v>JavaScript</v>
      </c>
      <c r="F3020" s="4" t="str">
        <f>IFERROR(__xludf.DUMMYFUNCTION("""COMPUTED_VALUE"""),"SQL")</f>
        <v>SQL</v>
      </c>
    </row>
    <row r="3021">
      <c r="A3021" s="3">
        <v>3020.0</v>
      </c>
      <c r="B3021" s="4" t="str">
        <f>IFERROR(__xludf.DUMMYFUNCTION("SPLIT(IMPORTRANGE!B3021:B13020,"";"",0,1)"),"C#")</f>
        <v>C#</v>
      </c>
      <c r="C3021" s="4" t="str">
        <f>IFERROR(__xludf.DUMMYFUNCTION("""COMPUTED_VALUE"""),"JavaScript")</f>
        <v>JavaScript</v>
      </c>
      <c r="D3021" s="4" t="str">
        <f>IFERROR(__xludf.DUMMYFUNCTION("""COMPUTED_VALUE"""),"Kotlin")</f>
        <v>Kotlin</v>
      </c>
      <c r="E3021" s="4" t="str">
        <f>IFERROR(__xludf.DUMMYFUNCTION("""COMPUTED_VALUE"""),"TypeScript")</f>
        <v>TypeScript</v>
      </c>
    </row>
    <row r="3022">
      <c r="A3022" s="3">
        <v>3021.0</v>
      </c>
      <c r="B3022" s="4" t="str">
        <f>IFERROR(__xludf.DUMMYFUNCTION("SPLIT(IMPORTRANGE!B3022:B13021,"";"",0,1)"),"C++")</f>
        <v>C++</v>
      </c>
      <c r="C3022" s="4" t="str">
        <f>IFERROR(__xludf.DUMMYFUNCTION("""COMPUTED_VALUE"""),"C#")</f>
        <v>C#</v>
      </c>
      <c r="D3022" s="4" t="str">
        <f>IFERROR(__xludf.DUMMYFUNCTION("""COMPUTED_VALUE"""),"HTML/CSS")</f>
        <v>HTML/CSS</v>
      </c>
      <c r="E3022" s="4" t="str">
        <f>IFERROR(__xludf.DUMMYFUNCTION("""COMPUTED_VALUE"""),"JavaScript")</f>
        <v>JavaScript</v>
      </c>
      <c r="F3022" s="4" t="str">
        <f>IFERROR(__xludf.DUMMYFUNCTION("""COMPUTED_VALUE"""),"SQL")</f>
        <v>SQL</v>
      </c>
      <c r="G3022" s="4" t="str">
        <f>IFERROR(__xludf.DUMMYFUNCTION("""COMPUTED_VALUE"""),"TypeScript")</f>
        <v>TypeScript</v>
      </c>
    </row>
    <row r="3023">
      <c r="A3023" s="3">
        <v>3022.0</v>
      </c>
      <c r="B3023" s="4" t="str">
        <f>IFERROR(__xludf.DUMMYFUNCTION("SPLIT(IMPORTRANGE!B3023:B13022,"";"",0,1)"),"Bash/Shell/PowerShell")</f>
        <v>Bash/Shell/PowerShell</v>
      </c>
      <c r="C3023" s="4" t="str">
        <f>IFERROR(__xludf.DUMMYFUNCTION("""COMPUTED_VALUE"""),"C")</f>
        <v>C</v>
      </c>
      <c r="D3023" s="4" t="str">
        <f>IFERROR(__xludf.DUMMYFUNCTION("""COMPUTED_VALUE"""),"HTML/CSS")</f>
        <v>HTML/CSS</v>
      </c>
      <c r="E3023" s="4" t="str">
        <f>IFERROR(__xludf.DUMMYFUNCTION("""COMPUTED_VALUE"""),"Java")</f>
        <v>Java</v>
      </c>
      <c r="F3023" s="4" t="str">
        <f>IFERROR(__xludf.DUMMYFUNCTION("""COMPUTED_VALUE"""),"Python")</f>
        <v>Python</v>
      </c>
    </row>
    <row r="3024">
      <c r="A3024" s="3">
        <v>3023.0</v>
      </c>
      <c r="B3024" s="4" t="str">
        <f>IFERROR(__xludf.DUMMYFUNCTION("SPLIT(IMPORTRANGE!B3024:B13023,"";"",0,1)"),"Bash/Shell/PowerShell")</f>
        <v>Bash/Shell/PowerShell</v>
      </c>
      <c r="C3024" s="4" t="str">
        <f>IFERROR(__xludf.DUMMYFUNCTION("""COMPUTED_VALUE"""),"C")</f>
        <v>C</v>
      </c>
      <c r="D3024" s="4" t="str">
        <f>IFERROR(__xludf.DUMMYFUNCTION("""COMPUTED_VALUE"""),"Clojure")</f>
        <v>Clojure</v>
      </c>
      <c r="E3024" s="4" t="str">
        <f>IFERROR(__xludf.DUMMYFUNCTION("""COMPUTED_VALUE"""),"Elixir")</f>
        <v>Elixir</v>
      </c>
      <c r="F3024" s="4" t="str">
        <f>IFERROR(__xludf.DUMMYFUNCTION("""COMPUTED_VALUE"""),"HTML/CSS")</f>
        <v>HTML/CSS</v>
      </c>
      <c r="G3024" s="4" t="str">
        <f>IFERROR(__xludf.DUMMYFUNCTION("""COMPUTED_VALUE"""),"Java")</f>
        <v>Java</v>
      </c>
      <c r="H3024" s="4" t="str">
        <f>IFERROR(__xludf.DUMMYFUNCTION("""COMPUTED_VALUE"""),"JavaScript")</f>
        <v>JavaScript</v>
      </c>
      <c r="I3024" s="4" t="str">
        <f>IFERROR(__xludf.DUMMYFUNCTION("""COMPUTED_VALUE"""),"Python")</f>
        <v>Python</v>
      </c>
      <c r="J3024" s="4" t="str">
        <f>IFERROR(__xludf.DUMMYFUNCTION("""COMPUTED_VALUE"""),"R")</f>
        <v>R</v>
      </c>
      <c r="K3024" s="4" t="str">
        <f>IFERROR(__xludf.DUMMYFUNCTION("""COMPUTED_VALUE"""),"Rust")</f>
        <v>Rust</v>
      </c>
      <c r="L3024" s="4" t="str">
        <f>IFERROR(__xludf.DUMMYFUNCTION("""COMPUTED_VALUE"""),"Other(s):")</f>
        <v>Other(s):</v>
      </c>
    </row>
    <row r="3025">
      <c r="A3025" s="3">
        <v>3024.0</v>
      </c>
      <c r="B3025" s="4" t="str">
        <f>IFERROR(__xludf.DUMMYFUNCTION("SPLIT(IMPORTRANGE!B3025:B13024,"";"",0,1)"),"Clojure")</f>
        <v>Clojure</v>
      </c>
      <c r="C3025" s="4" t="str">
        <f>IFERROR(__xludf.DUMMYFUNCTION("""COMPUTED_VALUE"""),"Java")</f>
        <v>Java</v>
      </c>
    </row>
    <row r="3026">
      <c r="A3026" s="3">
        <v>3025.0</v>
      </c>
      <c r="B3026" s="4" t="str">
        <f>IFERROR(__xludf.DUMMYFUNCTION("SPLIT(IMPORTRANGE!B3026:B13025,"";"",0,1)"),"C")</f>
        <v>C</v>
      </c>
      <c r="C3026" s="4" t="str">
        <f>IFERROR(__xludf.DUMMYFUNCTION("""COMPUTED_VALUE"""),"HTML/CSS")</f>
        <v>HTML/CSS</v>
      </c>
      <c r="D3026" s="4" t="str">
        <f>IFERROR(__xludf.DUMMYFUNCTION("""COMPUTED_VALUE"""),"Java")</f>
        <v>Java</v>
      </c>
      <c r="E3026" s="4" t="str">
        <f>IFERROR(__xludf.DUMMYFUNCTION("""COMPUTED_VALUE"""),"JavaScript")</f>
        <v>JavaScript</v>
      </c>
      <c r="F3026" s="4" t="str">
        <f>IFERROR(__xludf.DUMMYFUNCTION("""COMPUTED_VALUE"""),"Python")</f>
        <v>Python</v>
      </c>
    </row>
    <row r="3027">
      <c r="A3027" s="3">
        <v>3026.0</v>
      </c>
      <c r="B3027" s="4" t="str">
        <f>IFERROR(__xludf.DUMMYFUNCTION("SPLIT(IMPORTRANGE!B3027:B13026,"";"",0,1)"),"Bash/Shell/PowerShell")</f>
        <v>Bash/Shell/PowerShell</v>
      </c>
      <c r="C3027" s="4" t="str">
        <f>IFERROR(__xludf.DUMMYFUNCTION("""COMPUTED_VALUE"""),"C#")</f>
        <v>C#</v>
      </c>
      <c r="D3027" s="4" t="str">
        <f>IFERROR(__xludf.DUMMYFUNCTION("""COMPUTED_VALUE"""),"HTML/CSS")</f>
        <v>HTML/CSS</v>
      </c>
      <c r="E3027" s="4" t="str">
        <f>IFERROR(__xludf.DUMMYFUNCTION("""COMPUTED_VALUE"""),"Java")</f>
        <v>Java</v>
      </c>
      <c r="F3027" s="4" t="str">
        <f>IFERROR(__xludf.DUMMYFUNCTION("""COMPUTED_VALUE"""),"JavaScript")</f>
        <v>JavaScript</v>
      </c>
      <c r="G3027" s="4" t="str">
        <f>IFERROR(__xludf.DUMMYFUNCTION("""COMPUTED_VALUE"""),"SQL")</f>
        <v>SQL</v>
      </c>
      <c r="H3027" s="4" t="str">
        <f>IFERROR(__xludf.DUMMYFUNCTION("""COMPUTED_VALUE"""),"VBA")</f>
        <v>VBA</v>
      </c>
    </row>
    <row r="3028">
      <c r="A3028" s="3">
        <v>3027.0</v>
      </c>
      <c r="B3028" s="4" t="str">
        <f>IFERROR(__xludf.DUMMYFUNCTION("SPLIT(IMPORTRANGE!B3028:B13027,"";"",0,1)"),"Elixir")</f>
        <v>Elixir</v>
      </c>
      <c r="C3028" s="4" t="str">
        <f>IFERROR(__xludf.DUMMYFUNCTION("""COMPUTED_VALUE"""),"Objective-C")</f>
        <v>Objective-C</v>
      </c>
      <c r="D3028" s="4" t="str">
        <f>IFERROR(__xludf.DUMMYFUNCTION("""COMPUTED_VALUE"""),"Swift")</f>
        <v>Swift</v>
      </c>
    </row>
    <row r="3029">
      <c r="A3029" s="3">
        <v>3028.0</v>
      </c>
      <c r="B3029" s="4" t="str">
        <f>IFERROR(__xludf.DUMMYFUNCTION("SPLIT(IMPORTRANGE!B3029:B13028,"";"",0,1)"),"PHP")</f>
        <v>PHP</v>
      </c>
      <c r="C3029" s="4" t="str">
        <f>IFERROR(__xludf.DUMMYFUNCTION("""COMPUTED_VALUE"""),"SQL")</f>
        <v>SQL</v>
      </c>
      <c r="D3029" s="4" t="str">
        <f>IFERROR(__xludf.DUMMYFUNCTION("""COMPUTED_VALUE"""),"Other(s):")</f>
        <v>Other(s):</v>
      </c>
    </row>
    <row r="3030">
      <c r="A3030" s="3">
        <v>3029.0</v>
      </c>
      <c r="B3030" s="4" t="str">
        <f>IFERROR(__xludf.DUMMYFUNCTION("SPLIT(IMPORTRANGE!B3030:B13029,"";"",0,1)"),"Assembly")</f>
        <v>Assembly</v>
      </c>
      <c r="C3030" s="4" t="str">
        <f>IFERROR(__xludf.DUMMYFUNCTION("""COMPUTED_VALUE"""),"Bash/Shell/PowerShell")</f>
        <v>Bash/Shell/PowerShell</v>
      </c>
      <c r="D3030" s="4" t="str">
        <f>IFERROR(__xludf.DUMMYFUNCTION("""COMPUTED_VALUE"""),"C++")</f>
        <v>C++</v>
      </c>
      <c r="E3030" s="4" t="str">
        <f>IFERROR(__xludf.DUMMYFUNCTION("""COMPUTED_VALUE"""),"C#")</f>
        <v>C#</v>
      </c>
      <c r="F3030" s="4" t="str">
        <f>IFERROR(__xludf.DUMMYFUNCTION("""COMPUTED_VALUE"""),"F#")</f>
        <v>F#</v>
      </c>
      <c r="G3030" s="4" t="str">
        <f>IFERROR(__xludf.DUMMYFUNCTION("""COMPUTED_VALUE"""),"HTML/CSS")</f>
        <v>HTML/CSS</v>
      </c>
      <c r="H3030" s="4" t="str">
        <f>IFERROR(__xludf.DUMMYFUNCTION("""COMPUTED_VALUE"""),"JavaScript")</f>
        <v>JavaScript</v>
      </c>
      <c r="I3030" s="4" t="str">
        <f>IFERROR(__xludf.DUMMYFUNCTION("""COMPUTED_VALUE"""),"SQL")</f>
        <v>SQL</v>
      </c>
      <c r="J3030" s="4" t="str">
        <f>IFERROR(__xludf.DUMMYFUNCTION("""COMPUTED_VALUE"""),"TypeScript")</f>
        <v>TypeScript</v>
      </c>
      <c r="K3030" s="4" t="str">
        <f>IFERROR(__xludf.DUMMYFUNCTION("""COMPUTED_VALUE"""),"WebAssembly")</f>
        <v>WebAssembly</v>
      </c>
    </row>
    <row r="3031">
      <c r="A3031" s="3">
        <v>3030.0</v>
      </c>
      <c r="B3031" s="4" t="str">
        <f>IFERROR(__xludf.DUMMYFUNCTION("SPLIT(IMPORTRANGE!B3031:B13030,"";"",0,1)"),"JavaScript")</f>
        <v>JavaScript</v>
      </c>
      <c r="C3031" s="4" t="str">
        <f>IFERROR(__xludf.DUMMYFUNCTION("""COMPUTED_VALUE"""),"Python")</f>
        <v>Python</v>
      </c>
    </row>
    <row r="3032">
      <c r="A3032" s="3">
        <v>3031.0</v>
      </c>
      <c r="B3032" s="4" t="str">
        <f>IFERROR(__xludf.DUMMYFUNCTION("SPLIT(IMPORTRANGE!B3032:B13031,"";"",0,1)"),"Elixir")</f>
        <v>Elixir</v>
      </c>
      <c r="C3032" s="4" t="str">
        <f>IFERROR(__xludf.DUMMYFUNCTION("""COMPUTED_VALUE"""),"HTML/CSS")</f>
        <v>HTML/CSS</v>
      </c>
      <c r="D3032" s="4" t="str">
        <f>IFERROR(__xludf.DUMMYFUNCTION("""COMPUTED_VALUE"""),"JavaScript")</f>
        <v>JavaScript</v>
      </c>
      <c r="E3032" s="4" t="str">
        <f>IFERROR(__xludf.DUMMYFUNCTION("""COMPUTED_VALUE"""),"Ruby")</f>
        <v>Ruby</v>
      </c>
      <c r="F3032" s="4" t="str">
        <f>IFERROR(__xludf.DUMMYFUNCTION("""COMPUTED_VALUE"""),"SQL")</f>
        <v>SQL</v>
      </c>
    </row>
    <row r="3033">
      <c r="A3033" s="3">
        <v>3032.0</v>
      </c>
      <c r="B3033" s="4" t="str">
        <f>IFERROR(__xludf.DUMMYFUNCTION("SPLIT(IMPORTRANGE!B3033:B13032,"";"",0,1)"),"C")</f>
        <v>C</v>
      </c>
      <c r="C3033" s="4" t="str">
        <f>IFERROR(__xludf.DUMMYFUNCTION("""COMPUTED_VALUE"""),"C++")</f>
        <v>C++</v>
      </c>
    </row>
    <row r="3034">
      <c r="A3034" s="3">
        <v>3033.0</v>
      </c>
      <c r="B3034" s="4" t="str">
        <f>IFERROR(__xludf.DUMMYFUNCTION("SPLIT(IMPORTRANGE!B3034:B13033,"";"",0,1)"),"C++")</f>
        <v>C++</v>
      </c>
      <c r="C3034" s="4" t="str">
        <f>IFERROR(__xludf.DUMMYFUNCTION("""COMPUTED_VALUE"""),"Python")</f>
        <v>Python</v>
      </c>
    </row>
    <row r="3035">
      <c r="A3035" s="3">
        <v>3034.0</v>
      </c>
      <c r="B3035" s="4" t="str">
        <f>IFERROR(__xludf.DUMMYFUNCTION("SPLIT(IMPORTRANGE!B3035:B13034,"";"",0,1)"),"Python")</f>
        <v>Python</v>
      </c>
      <c r="C3035" s="4" t="str">
        <f>IFERROR(__xludf.DUMMYFUNCTION("""COMPUTED_VALUE"""),"SQL")</f>
        <v>SQL</v>
      </c>
    </row>
    <row r="3036">
      <c r="A3036" s="3">
        <v>3035.0</v>
      </c>
      <c r="B3036" s="4" t="str">
        <f>IFERROR(__xludf.DUMMYFUNCTION("SPLIT(IMPORTRANGE!B3036:B13035,"";"",0,1)"),"C#")</f>
        <v>C#</v>
      </c>
      <c r="C3036" s="4" t="str">
        <f>IFERROR(__xludf.DUMMYFUNCTION("""COMPUTED_VALUE"""),"HTML/CSS")</f>
        <v>HTML/CSS</v>
      </c>
      <c r="D3036" s="4" t="str">
        <f>IFERROR(__xludf.DUMMYFUNCTION("""COMPUTED_VALUE"""),"Java")</f>
        <v>Java</v>
      </c>
      <c r="E3036" s="4" t="str">
        <f>IFERROR(__xludf.DUMMYFUNCTION("""COMPUTED_VALUE"""),"JavaScript")</f>
        <v>JavaScript</v>
      </c>
      <c r="F3036" s="4" t="str">
        <f>IFERROR(__xludf.DUMMYFUNCTION("""COMPUTED_VALUE"""),"Kotlin")</f>
        <v>Kotlin</v>
      </c>
      <c r="G3036" s="4" t="str">
        <f>IFERROR(__xludf.DUMMYFUNCTION("""COMPUTED_VALUE"""),"Objective-C")</f>
        <v>Objective-C</v>
      </c>
      <c r="H3036" s="4" t="str">
        <f>IFERROR(__xludf.DUMMYFUNCTION("""COMPUTED_VALUE"""),"SQL")</f>
        <v>SQL</v>
      </c>
      <c r="I3036" s="4" t="str">
        <f>IFERROR(__xludf.DUMMYFUNCTION("""COMPUTED_VALUE"""),"Swift")</f>
        <v>Swift</v>
      </c>
    </row>
    <row r="3037">
      <c r="A3037" s="3">
        <v>3036.0</v>
      </c>
      <c r="B3037" s="4" t="str">
        <f>IFERROR(__xludf.DUMMYFUNCTION("SPLIT(IMPORTRANGE!B3037:B13036,"";"",0,1)"),"Go")</f>
        <v>Go</v>
      </c>
      <c r="C3037" s="4" t="str">
        <f>IFERROR(__xludf.DUMMYFUNCTION("""COMPUTED_VALUE"""),"Ruby")</f>
        <v>Ruby</v>
      </c>
      <c r="D3037" s="4" t="str">
        <f>IFERROR(__xludf.DUMMYFUNCTION("""COMPUTED_VALUE"""),"Scala")</f>
        <v>Scala</v>
      </c>
    </row>
    <row r="3038">
      <c r="A3038" s="3">
        <v>3037.0</v>
      </c>
      <c r="B3038" s="4" t="str">
        <f>IFERROR(__xludf.DUMMYFUNCTION("SPLIT(IMPORTRANGE!B3038:B13037,"";"",0,1)"),"JavaScript")</f>
        <v>JavaScript</v>
      </c>
    </row>
    <row r="3039">
      <c r="A3039" s="3">
        <v>3038.0</v>
      </c>
      <c r="B3039" s="4" t="str">
        <f>IFERROR(__xludf.DUMMYFUNCTION("SPLIT(IMPORTRANGE!B3039:B13038,"";"",0,1)"),"C#")</f>
        <v>C#</v>
      </c>
      <c r="C3039" s="4" t="str">
        <f>IFERROR(__xludf.DUMMYFUNCTION("""COMPUTED_VALUE"""),"Java")</f>
        <v>Java</v>
      </c>
      <c r="D3039" s="4" t="str">
        <f>IFERROR(__xludf.DUMMYFUNCTION("""COMPUTED_VALUE"""),"JavaScript")</f>
        <v>JavaScript</v>
      </c>
      <c r="E3039" s="4" t="str">
        <f>IFERROR(__xludf.DUMMYFUNCTION("""COMPUTED_VALUE"""),"Python")</f>
        <v>Python</v>
      </c>
      <c r="F3039" s="4" t="str">
        <f>IFERROR(__xludf.DUMMYFUNCTION("""COMPUTED_VALUE"""),"Scala")</f>
        <v>Scala</v>
      </c>
      <c r="G3039" s="4" t="str">
        <f>IFERROR(__xludf.DUMMYFUNCTION("""COMPUTED_VALUE"""),"SQL")</f>
        <v>SQL</v>
      </c>
    </row>
    <row r="3040">
      <c r="A3040" s="3">
        <v>3039.0</v>
      </c>
      <c r="B3040" s="4" t="str">
        <f>IFERROR(__xludf.DUMMYFUNCTION("SPLIT(IMPORTRANGE!B3040:B13039,"";"",0,1)"),"C++")</f>
        <v>C++</v>
      </c>
      <c r="C3040" s="4" t="str">
        <f>IFERROR(__xludf.DUMMYFUNCTION("""COMPUTED_VALUE"""),"Python")</f>
        <v>Python</v>
      </c>
      <c r="D3040" s="4" t="str">
        <f>IFERROR(__xludf.DUMMYFUNCTION("""COMPUTED_VALUE"""),"Other(s):")</f>
        <v>Other(s):</v>
      </c>
    </row>
    <row r="3041">
      <c r="A3041" s="3">
        <v>3040.0</v>
      </c>
      <c r="B3041" s="4" t="str">
        <f>IFERROR(__xludf.DUMMYFUNCTION("SPLIT(IMPORTRANGE!B3041:B13040,"";"",0,1)"),"Python")</f>
        <v>Python</v>
      </c>
      <c r="C3041" s="4" t="str">
        <f>IFERROR(__xludf.DUMMYFUNCTION("""COMPUTED_VALUE"""),"R")</f>
        <v>R</v>
      </c>
      <c r="D3041" s="4" t="str">
        <f>IFERROR(__xludf.DUMMYFUNCTION("""COMPUTED_VALUE"""),"SQL")</f>
        <v>SQL</v>
      </c>
    </row>
    <row r="3042">
      <c r="A3042" s="3">
        <v>3041.0</v>
      </c>
      <c r="B3042" s="4" t="str">
        <f>IFERROR(__xludf.DUMMYFUNCTION("SPLIT(IMPORTRANGE!B3042:B13041,"";"",0,1)"),"Bash/Shell/PowerShell")</f>
        <v>Bash/Shell/PowerShell</v>
      </c>
      <c r="C3042" s="4" t="str">
        <f>IFERROR(__xludf.DUMMYFUNCTION("""COMPUTED_VALUE"""),"C")</f>
        <v>C</v>
      </c>
      <c r="D3042" s="4" t="str">
        <f>IFERROR(__xludf.DUMMYFUNCTION("""COMPUTED_VALUE"""),"C++")</f>
        <v>C++</v>
      </c>
      <c r="E3042" s="4" t="str">
        <f>IFERROR(__xludf.DUMMYFUNCTION("""COMPUTED_VALUE"""),"HTML/CSS")</f>
        <v>HTML/CSS</v>
      </c>
      <c r="F3042" s="4" t="str">
        <f>IFERROR(__xludf.DUMMYFUNCTION("""COMPUTED_VALUE"""),"Java")</f>
        <v>Java</v>
      </c>
      <c r="G3042" s="4" t="str">
        <f>IFERROR(__xludf.DUMMYFUNCTION("""COMPUTED_VALUE"""),"JavaScript")</f>
        <v>JavaScript</v>
      </c>
      <c r="H3042" s="4" t="str">
        <f>IFERROR(__xludf.DUMMYFUNCTION("""COMPUTED_VALUE"""),"PHP")</f>
        <v>PHP</v>
      </c>
      <c r="I3042" s="4" t="str">
        <f>IFERROR(__xludf.DUMMYFUNCTION("""COMPUTED_VALUE"""),"Python")</f>
        <v>Python</v>
      </c>
    </row>
    <row r="3043">
      <c r="A3043" s="3">
        <v>3042.0</v>
      </c>
      <c r="B3043" s="4" t="str">
        <f>IFERROR(__xludf.DUMMYFUNCTION("SPLIT(IMPORTRANGE!B3043:B13042,"";"",0,1)"),"C#")</f>
        <v>C#</v>
      </c>
      <c r="C3043" s="4" t="str">
        <f>IFERROR(__xludf.DUMMYFUNCTION("""COMPUTED_VALUE"""),"HTML/CSS")</f>
        <v>HTML/CSS</v>
      </c>
      <c r="D3043" s="4" t="str">
        <f>IFERROR(__xludf.DUMMYFUNCTION("""COMPUTED_VALUE"""),"JavaScript")</f>
        <v>JavaScript</v>
      </c>
      <c r="E3043" s="4" t="str">
        <f>IFERROR(__xludf.DUMMYFUNCTION("""COMPUTED_VALUE"""),"SQL")</f>
        <v>SQL</v>
      </c>
    </row>
    <row r="3044">
      <c r="A3044" s="3">
        <v>3043.0</v>
      </c>
      <c r="B3044" s="4" t="str">
        <f>IFERROR(__xludf.DUMMYFUNCTION("SPLIT(IMPORTRANGE!B3044:B13043,"";"",0,1)"),"C++")</f>
        <v>C++</v>
      </c>
      <c r="C3044" s="4" t="str">
        <f>IFERROR(__xludf.DUMMYFUNCTION("""COMPUTED_VALUE"""),"C#")</f>
        <v>C#</v>
      </c>
      <c r="D3044" s="4" t="str">
        <f>IFERROR(__xludf.DUMMYFUNCTION("""COMPUTED_VALUE"""),"JavaScript")</f>
        <v>JavaScript</v>
      </c>
    </row>
    <row r="3045">
      <c r="A3045" s="3">
        <v>3044.0</v>
      </c>
      <c r="B3045" s="4" t="str">
        <f>IFERROR(__xludf.DUMMYFUNCTION("SPLIT(IMPORTRANGE!B3045:B13044,"";"",0,1)"),"Bash/Shell/PowerShell")</f>
        <v>Bash/Shell/PowerShell</v>
      </c>
      <c r="C3045" s="4" t="str">
        <f>IFERROR(__xludf.DUMMYFUNCTION("""COMPUTED_VALUE"""),"C#")</f>
        <v>C#</v>
      </c>
      <c r="D3045" s="4" t="str">
        <f>IFERROR(__xludf.DUMMYFUNCTION("""COMPUTED_VALUE"""),"HTML/CSS")</f>
        <v>HTML/CSS</v>
      </c>
      <c r="E3045" s="4" t="str">
        <f>IFERROR(__xludf.DUMMYFUNCTION("""COMPUTED_VALUE"""),"Java")</f>
        <v>Java</v>
      </c>
      <c r="F3045" s="4" t="str">
        <f>IFERROR(__xludf.DUMMYFUNCTION("""COMPUTED_VALUE"""),"JavaScript")</f>
        <v>JavaScript</v>
      </c>
      <c r="G3045" s="4" t="str">
        <f>IFERROR(__xludf.DUMMYFUNCTION("""COMPUTED_VALUE"""),"PHP")</f>
        <v>PHP</v>
      </c>
      <c r="H3045" s="4" t="str">
        <f>IFERROR(__xludf.DUMMYFUNCTION("""COMPUTED_VALUE"""),"Python")</f>
        <v>Python</v>
      </c>
      <c r="I3045" s="4" t="str">
        <f>IFERROR(__xludf.DUMMYFUNCTION("""COMPUTED_VALUE"""),"SQL")</f>
        <v>SQL</v>
      </c>
    </row>
    <row r="3046">
      <c r="A3046" s="3">
        <v>3045.0</v>
      </c>
      <c r="B3046" s="4" t="str">
        <f>IFERROR(__xludf.DUMMYFUNCTION("SPLIT(IMPORTRANGE!B3046:B13045,"";"",0,1)"),"Bash/Shell/PowerShell")</f>
        <v>Bash/Shell/PowerShell</v>
      </c>
      <c r="C3046" s="4" t="str">
        <f>IFERROR(__xludf.DUMMYFUNCTION("""COMPUTED_VALUE"""),"JavaScript")</f>
        <v>JavaScript</v>
      </c>
      <c r="D3046" s="4" t="str">
        <f>IFERROR(__xludf.DUMMYFUNCTION("""COMPUTED_VALUE"""),"PHP")</f>
        <v>PHP</v>
      </c>
      <c r="E3046" s="4" t="str">
        <f>IFERROR(__xludf.DUMMYFUNCTION("""COMPUTED_VALUE"""),"Python")</f>
        <v>Python</v>
      </c>
      <c r="F3046" s="4" t="str">
        <f>IFERROR(__xludf.DUMMYFUNCTION("""COMPUTED_VALUE"""),"SQL")</f>
        <v>SQL</v>
      </c>
    </row>
    <row r="3047">
      <c r="A3047" s="3">
        <v>3046.0</v>
      </c>
      <c r="B3047" s="4" t="str">
        <f>IFERROR(__xludf.DUMMYFUNCTION("SPLIT(IMPORTRANGE!B3047:B13046,"";"",0,1)"),"C++")</f>
        <v>C++</v>
      </c>
      <c r="C3047" s="4" t="str">
        <f>IFERROR(__xludf.DUMMYFUNCTION("""COMPUTED_VALUE"""),"HTML/CSS")</f>
        <v>HTML/CSS</v>
      </c>
      <c r="D3047" s="4" t="str">
        <f>IFERROR(__xludf.DUMMYFUNCTION("""COMPUTED_VALUE"""),"JavaScript")</f>
        <v>JavaScript</v>
      </c>
      <c r="E3047" s="4" t="str">
        <f>IFERROR(__xludf.DUMMYFUNCTION("""COMPUTED_VALUE"""),"PHP")</f>
        <v>PHP</v>
      </c>
      <c r="F3047" s="4" t="str">
        <f>IFERROR(__xludf.DUMMYFUNCTION("""COMPUTED_VALUE"""),"Python")</f>
        <v>Python</v>
      </c>
      <c r="G3047" s="4" t="str">
        <f>IFERROR(__xludf.DUMMYFUNCTION("""COMPUTED_VALUE"""),"SQL")</f>
        <v>SQL</v>
      </c>
      <c r="H3047" s="4" t="str">
        <f>IFERROR(__xludf.DUMMYFUNCTION("""COMPUTED_VALUE"""),"TypeScript")</f>
        <v>TypeScript</v>
      </c>
    </row>
    <row r="3048">
      <c r="A3048" s="3">
        <v>3047.0</v>
      </c>
      <c r="B3048" s="4" t="str">
        <f>IFERROR(__xludf.DUMMYFUNCTION("SPLIT(IMPORTRANGE!B3048:B13047,"";"",0,1)"),"HTML/CSS")</f>
        <v>HTML/CSS</v>
      </c>
      <c r="C3048" s="4" t="str">
        <f>IFERROR(__xludf.DUMMYFUNCTION("""COMPUTED_VALUE"""),"JavaScript")</f>
        <v>JavaScript</v>
      </c>
      <c r="D3048" s="4" t="str">
        <f>IFERROR(__xludf.DUMMYFUNCTION("""COMPUTED_VALUE"""),"PHP")</f>
        <v>PHP</v>
      </c>
    </row>
    <row r="3049">
      <c r="A3049" s="3">
        <v>3048.0</v>
      </c>
      <c r="B3049" s="4" t="str">
        <f>IFERROR(__xludf.DUMMYFUNCTION("SPLIT(IMPORTRANGE!B3049:B13048,"";"",0,1)"),"HTML/CSS")</f>
        <v>HTML/CSS</v>
      </c>
      <c r="C3049" s="4" t="str">
        <f>IFERROR(__xludf.DUMMYFUNCTION("""COMPUTED_VALUE"""),"JavaScript")</f>
        <v>JavaScript</v>
      </c>
      <c r="D3049" s="4" t="str">
        <f>IFERROR(__xludf.DUMMYFUNCTION("""COMPUTED_VALUE"""),"PHP")</f>
        <v>PHP</v>
      </c>
      <c r="E3049" s="4" t="str">
        <f>IFERROR(__xludf.DUMMYFUNCTION("""COMPUTED_VALUE"""),"SQL")</f>
        <v>SQL</v>
      </c>
    </row>
    <row r="3050">
      <c r="A3050" s="3">
        <v>3049.0</v>
      </c>
      <c r="B3050" s="4" t="str">
        <f>IFERROR(__xludf.DUMMYFUNCTION("SPLIT(IMPORTRANGE!B3050:B13049,"";"",0,1)"),"Bash/Shell/PowerShell")</f>
        <v>Bash/Shell/PowerShell</v>
      </c>
      <c r="C3050" s="4" t="str">
        <f>IFERROR(__xludf.DUMMYFUNCTION("""COMPUTED_VALUE"""),"C++")</f>
        <v>C++</v>
      </c>
      <c r="D3050" s="4" t="str">
        <f>IFERROR(__xludf.DUMMYFUNCTION("""COMPUTED_VALUE"""),"C#")</f>
        <v>C#</v>
      </c>
      <c r="E3050" s="4" t="str">
        <f>IFERROR(__xludf.DUMMYFUNCTION("""COMPUTED_VALUE"""),"F#")</f>
        <v>F#</v>
      </c>
      <c r="F3050" s="4" t="str">
        <f>IFERROR(__xludf.DUMMYFUNCTION("""COMPUTED_VALUE"""),"HTML/CSS")</f>
        <v>HTML/CSS</v>
      </c>
      <c r="G3050" s="4" t="str">
        <f>IFERROR(__xludf.DUMMYFUNCTION("""COMPUTED_VALUE"""),"SQL")</f>
        <v>SQL</v>
      </c>
      <c r="H3050" s="4" t="str">
        <f>IFERROR(__xludf.DUMMYFUNCTION("""COMPUTED_VALUE"""),"TypeScript")</f>
        <v>TypeScript</v>
      </c>
    </row>
    <row r="3051">
      <c r="A3051" s="3">
        <v>3050.0</v>
      </c>
      <c r="B3051" s="4" t="str">
        <f>IFERROR(__xludf.DUMMYFUNCTION("SPLIT(IMPORTRANGE!B3051:B13050,"";"",0,1)"),"C#")</f>
        <v>C#</v>
      </c>
      <c r="C3051" s="4" t="str">
        <f>IFERROR(__xludf.DUMMYFUNCTION("""COMPUTED_VALUE"""),"HTML/CSS")</f>
        <v>HTML/CSS</v>
      </c>
      <c r="D3051" s="4" t="str">
        <f>IFERROR(__xludf.DUMMYFUNCTION("""COMPUTED_VALUE"""),"JavaScript")</f>
        <v>JavaScript</v>
      </c>
      <c r="E3051" s="4" t="str">
        <f>IFERROR(__xludf.DUMMYFUNCTION("""COMPUTED_VALUE"""),"SQL")</f>
        <v>SQL</v>
      </c>
      <c r="F3051" s="4" t="str">
        <f>IFERROR(__xludf.DUMMYFUNCTION("""COMPUTED_VALUE"""),"TypeScript")</f>
        <v>TypeScript</v>
      </c>
    </row>
    <row r="3052">
      <c r="A3052" s="3">
        <v>3051.0</v>
      </c>
      <c r="B3052" s="4" t="str">
        <f>IFERROR(__xludf.DUMMYFUNCTION("SPLIT(IMPORTRANGE!B3052:B13051,"";"",0,1)"),"Bash/Shell/PowerShell")</f>
        <v>Bash/Shell/PowerShell</v>
      </c>
      <c r="C3052" s="4" t="str">
        <f>IFERROR(__xludf.DUMMYFUNCTION("""COMPUTED_VALUE"""),"C#")</f>
        <v>C#</v>
      </c>
      <c r="D3052" s="4" t="str">
        <f>IFERROR(__xludf.DUMMYFUNCTION("""COMPUTED_VALUE"""),"JavaScript")</f>
        <v>JavaScript</v>
      </c>
      <c r="E3052" s="4" t="str">
        <f>IFERROR(__xludf.DUMMYFUNCTION("""COMPUTED_VALUE"""),"PHP")</f>
        <v>PHP</v>
      </c>
      <c r="F3052" s="4" t="str">
        <f>IFERROR(__xludf.DUMMYFUNCTION("""COMPUTED_VALUE"""),"SQL")</f>
        <v>SQL</v>
      </c>
      <c r="G3052" s="4" t="str">
        <f>IFERROR(__xludf.DUMMYFUNCTION("""COMPUTED_VALUE"""),"VBA")</f>
        <v>VBA</v>
      </c>
    </row>
    <row r="3053">
      <c r="A3053" s="3">
        <v>3052.0</v>
      </c>
      <c r="B3053" s="4" t="str">
        <f>IFERROR(__xludf.DUMMYFUNCTION("SPLIT(IMPORTRANGE!B3053:B13052,"";"",0,1)"),"C")</f>
        <v>C</v>
      </c>
      <c r="C3053" s="4" t="str">
        <f>IFERROR(__xludf.DUMMYFUNCTION("""COMPUTED_VALUE"""),"C++")</f>
        <v>C++</v>
      </c>
      <c r="D3053" s="4" t="str">
        <f>IFERROR(__xludf.DUMMYFUNCTION("""COMPUTED_VALUE"""),"C#")</f>
        <v>C#</v>
      </c>
      <c r="E3053" s="4" t="str">
        <f>IFERROR(__xludf.DUMMYFUNCTION("""COMPUTED_VALUE"""),"Java")</f>
        <v>Java</v>
      </c>
      <c r="F3053" s="4" t="str">
        <f>IFERROR(__xludf.DUMMYFUNCTION("""COMPUTED_VALUE"""),"Python")</f>
        <v>Python</v>
      </c>
      <c r="G3053" s="4" t="str">
        <f>IFERROR(__xludf.DUMMYFUNCTION("""COMPUTED_VALUE"""),"R")</f>
        <v>R</v>
      </c>
    </row>
    <row r="3054">
      <c r="A3054" s="3">
        <v>3053.0</v>
      </c>
      <c r="B3054" s="4" t="str">
        <f>IFERROR(__xludf.DUMMYFUNCTION("SPLIT(IMPORTRANGE!B3054:B13053,"";"",0,1)"),"Clojure")</f>
        <v>Clojure</v>
      </c>
      <c r="C3054" s="4" t="str">
        <f>IFERROR(__xludf.DUMMYFUNCTION("""COMPUTED_VALUE"""),"Erlang")</f>
        <v>Erlang</v>
      </c>
      <c r="D3054" s="4" t="str">
        <f>IFERROR(__xludf.DUMMYFUNCTION("""COMPUTED_VALUE"""),"Python")</f>
        <v>Python</v>
      </c>
      <c r="E3054" s="4" t="str">
        <f>IFERROR(__xludf.DUMMYFUNCTION("""COMPUTED_VALUE"""),"Other(s):")</f>
        <v>Other(s):</v>
      </c>
    </row>
    <row r="3055">
      <c r="A3055" s="3">
        <v>3054.0</v>
      </c>
      <c r="B3055" s="4" t="str">
        <f>IFERROR(__xludf.DUMMYFUNCTION("SPLIT(IMPORTRANGE!B3055:B13054,"";"",0,1)"),"Java")</f>
        <v>Java</v>
      </c>
      <c r="C3055" s="4" t="str">
        <f>IFERROR(__xludf.DUMMYFUNCTION("""COMPUTED_VALUE"""),"Python")</f>
        <v>Python</v>
      </c>
      <c r="D3055" s="4" t="str">
        <f>IFERROR(__xludf.DUMMYFUNCTION("""COMPUTED_VALUE"""),"SQL")</f>
        <v>SQL</v>
      </c>
    </row>
    <row r="3056">
      <c r="A3056" s="3">
        <v>3055.0</v>
      </c>
      <c r="B3056" s="4" t="str">
        <f>IFERROR(__xludf.DUMMYFUNCTION("SPLIT(IMPORTRANGE!B3056:B13055,"";"",0,1)"),"Assembly")</f>
        <v>Assembly</v>
      </c>
      <c r="C3056" s="4" t="str">
        <f>IFERROR(__xludf.DUMMYFUNCTION("""COMPUTED_VALUE"""),"C")</f>
        <v>C</v>
      </c>
      <c r="D3056" s="4" t="str">
        <f>IFERROR(__xludf.DUMMYFUNCTION("""COMPUTED_VALUE"""),"C#")</f>
        <v>C#</v>
      </c>
      <c r="E3056" s="4" t="str">
        <f>IFERROR(__xludf.DUMMYFUNCTION("""COMPUTED_VALUE"""),"HTML/CSS")</f>
        <v>HTML/CSS</v>
      </c>
      <c r="F3056" s="4" t="str">
        <f>IFERROR(__xludf.DUMMYFUNCTION("""COMPUTED_VALUE"""),"JavaScript")</f>
        <v>JavaScript</v>
      </c>
      <c r="G3056" s="4" t="str">
        <f>IFERROR(__xludf.DUMMYFUNCTION("""COMPUTED_VALUE"""),"SQL")</f>
        <v>SQL</v>
      </c>
    </row>
    <row r="3057">
      <c r="A3057" s="3">
        <v>3056.0</v>
      </c>
      <c r="B3057" s="4" t="str">
        <f>IFERROR(__xludf.DUMMYFUNCTION("SPLIT(IMPORTRANGE!B3057:B13056,"";"",0,1)"),"Bash/Shell/PowerShell")</f>
        <v>Bash/Shell/PowerShell</v>
      </c>
      <c r="C3057" s="4" t="str">
        <f>IFERROR(__xludf.DUMMYFUNCTION("""COMPUTED_VALUE"""),"C")</f>
        <v>C</v>
      </c>
      <c r="D3057" s="4" t="str">
        <f>IFERROR(__xludf.DUMMYFUNCTION("""COMPUTED_VALUE"""),"C#")</f>
        <v>C#</v>
      </c>
      <c r="E3057" s="4" t="str">
        <f>IFERROR(__xludf.DUMMYFUNCTION("""COMPUTED_VALUE"""),"Go")</f>
        <v>Go</v>
      </c>
      <c r="F3057" s="4" t="str">
        <f>IFERROR(__xludf.DUMMYFUNCTION("""COMPUTED_VALUE"""),"JavaScript")</f>
        <v>JavaScript</v>
      </c>
      <c r="G3057" s="4" t="str">
        <f>IFERROR(__xludf.DUMMYFUNCTION("""COMPUTED_VALUE"""),"Python")</f>
        <v>Python</v>
      </c>
      <c r="H3057" s="4" t="str">
        <f>IFERROR(__xludf.DUMMYFUNCTION("""COMPUTED_VALUE"""),"Ruby")</f>
        <v>Ruby</v>
      </c>
    </row>
    <row r="3058">
      <c r="A3058" s="3">
        <v>3057.0</v>
      </c>
      <c r="B3058" s="4" t="str">
        <f>IFERROR(__xludf.DUMMYFUNCTION("SPLIT(IMPORTRANGE!B3058:B13057,"";"",0,1)"),"C")</f>
        <v>C</v>
      </c>
      <c r="C3058" s="4" t="str">
        <f>IFERROR(__xludf.DUMMYFUNCTION("""COMPUTED_VALUE"""),"HTML/CSS")</f>
        <v>HTML/CSS</v>
      </c>
      <c r="D3058" s="4" t="str">
        <f>IFERROR(__xludf.DUMMYFUNCTION("""COMPUTED_VALUE"""),"Java")</f>
        <v>Java</v>
      </c>
      <c r="E3058" s="4" t="str">
        <f>IFERROR(__xludf.DUMMYFUNCTION("""COMPUTED_VALUE"""),"JavaScript")</f>
        <v>JavaScript</v>
      </c>
      <c r="F3058" s="4" t="str">
        <f>IFERROR(__xludf.DUMMYFUNCTION("""COMPUTED_VALUE"""),"Python")</f>
        <v>Python</v>
      </c>
      <c r="G3058" s="4" t="str">
        <f>IFERROR(__xludf.DUMMYFUNCTION("""COMPUTED_VALUE"""),"TypeScript")</f>
        <v>TypeScript</v>
      </c>
    </row>
    <row r="3059">
      <c r="A3059" s="3">
        <v>3058.0</v>
      </c>
      <c r="B3059" s="4" t="str">
        <f>IFERROR(__xludf.DUMMYFUNCTION("SPLIT(IMPORTRANGE!B3059:B13058,"";"",0,1)"),"C")</f>
        <v>C</v>
      </c>
      <c r="C3059" s="4" t="str">
        <f>IFERROR(__xludf.DUMMYFUNCTION("""COMPUTED_VALUE"""),"C++")</f>
        <v>C++</v>
      </c>
      <c r="D3059" s="4" t="str">
        <f>IFERROR(__xludf.DUMMYFUNCTION("""COMPUTED_VALUE"""),"Java")</f>
        <v>Java</v>
      </c>
      <c r="E3059" s="4" t="str">
        <f>IFERROR(__xludf.DUMMYFUNCTION("""COMPUTED_VALUE"""),"Kotlin")</f>
        <v>Kotlin</v>
      </c>
      <c r="F3059" s="4" t="str">
        <f>IFERROR(__xludf.DUMMYFUNCTION("""COMPUTED_VALUE"""),"Objective-C")</f>
        <v>Objective-C</v>
      </c>
      <c r="G3059" s="4" t="str">
        <f>IFERROR(__xludf.DUMMYFUNCTION("""COMPUTED_VALUE"""),"Python")</f>
        <v>Python</v>
      </c>
      <c r="H3059" s="4" t="str">
        <f>IFERROR(__xludf.DUMMYFUNCTION("""COMPUTED_VALUE"""),"Swift")</f>
        <v>Swift</v>
      </c>
    </row>
    <row r="3060">
      <c r="A3060" s="3">
        <v>3059.0</v>
      </c>
      <c r="B3060" s="4" t="str">
        <f>IFERROR(__xludf.DUMMYFUNCTION("SPLIT(IMPORTRANGE!B3060:B13059,"";"",0,1)"),"Objective-C")</f>
        <v>Objective-C</v>
      </c>
      <c r="C3060" s="4" t="str">
        <f>IFERROR(__xludf.DUMMYFUNCTION("""COMPUTED_VALUE"""),"Swift")</f>
        <v>Swift</v>
      </c>
    </row>
    <row r="3061">
      <c r="A3061" s="3">
        <v>3060.0</v>
      </c>
      <c r="B3061" s="4" t="str">
        <f>IFERROR(__xludf.DUMMYFUNCTION("SPLIT(IMPORTRANGE!B3061:B13060,"";"",0,1)"),"Bash/Shell/PowerShell")</f>
        <v>Bash/Shell/PowerShell</v>
      </c>
      <c r="C3061" s="4" t="str">
        <f>IFERROR(__xludf.DUMMYFUNCTION("""COMPUTED_VALUE"""),"C")</f>
        <v>C</v>
      </c>
      <c r="D3061" s="4" t="str">
        <f>IFERROR(__xludf.DUMMYFUNCTION("""COMPUTED_VALUE"""),"HTML/CSS")</f>
        <v>HTML/CSS</v>
      </c>
      <c r="E3061" s="4" t="str">
        <f>IFERROR(__xludf.DUMMYFUNCTION("""COMPUTED_VALUE"""),"Java")</f>
        <v>Java</v>
      </c>
      <c r="F3061" s="4" t="str">
        <f>IFERROR(__xludf.DUMMYFUNCTION("""COMPUTED_VALUE"""),"JavaScript")</f>
        <v>JavaScript</v>
      </c>
      <c r="G3061" s="4" t="str">
        <f>IFERROR(__xludf.DUMMYFUNCTION("""COMPUTED_VALUE"""),"Python")</f>
        <v>Python</v>
      </c>
      <c r="H3061" s="4" t="str">
        <f>IFERROR(__xludf.DUMMYFUNCTION("""COMPUTED_VALUE"""),"SQL")</f>
        <v>SQL</v>
      </c>
    </row>
    <row r="3062">
      <c r="A3062" s="3">
        <v>3061.0</v>
      </c>
      <c r="B3062" s="4" t="str">
        <f>IFERROR(__xludf.DUMMYFUNCTION("SPLIT(IMPORTRANGE!B3062:B13061,"";"",0,1)"),"C#")</f>
        <v>C#</v>
      </c>
      <c r="C3062" s="4" t="str">
        <f>IFERROR(__xludf.DUMMYFUNCTION("""COMPUTED_VALUE"""),"HTML/CSS")</f>
        <v>HTML/CSS</v>
      </c>
      <c r="D3062" s="4" t="str">
        <f>IFERROR(__xludf.DUMMYFUNCTION("""COMPUTED_VALUE"""),"Java")</f>
        <v>Java</v>
      </c>
      <c r="E3062" s="4" t="str">
        <f>IFERROR(__xludf.DUMMYFUNCTION("""COMPUTED_VALUE"""),"JavaScript")</f>
        <v>JavaScript</v>
      </c>
      <c r="F3062" s="4" t="str">
        <f>IFERROR(__xludf.DUMMYFUNCTION("""COMPUTED_VALUE"""),"Scala")</f>
        <v>Scala</v>
      </c>
      <c r="G3062" s="4" t="str">
        <f>IFERROR(__xludf.DUMMYFUNCTION("""COMPUTED_VALUE"""),"SQL")</f>
        <v>SQL</v>
      </c>
    </row>
    <row r="3063">
      <c r="A3063" s="3">
        <v>3062.0</v>
      </c>
      <c r="B3063" s="4" t="str">
        <f>IFERROR(__xludf.DUMMYFUNCTION("SPLIT(IMPORTRANGE!B3063:B13062,"";"",0,1)"),"Bash/Shell/PowerShell")</f>
        <v>Bash/Shell/PowerShell</v>
      </c>
      <c r="C3063" s="4" t="str">
        <f>IFERROR(__xludf.DUMMYFUNCTION("""COMPUTED_VALUE"""),"C")</f>
        <v>C</v>
      </c>
      <c r="D3063" s="4" t="str">
        <f>IFERROR(__xludf.DUMMYFUNCTION("""COMPUTED_VALUE"""),"C++")</f>
        <v>C++</v>
      </c>
      <c r="E3063" s="4" t="str">
        <f>IFERROR(__xludf.DUMMYFUNCTION("""COMPUTED_VALUE"""),"Go")</f>
        <v>Go</v>
      </c>
      <c r="F3063" s="4" t="str">
        <f>IFERROR(__xludf.DUMMYFUNCTION("""COMPUTED_VALUE"""),"HTML/CSS")</f>
        <v>HTML/CSS</v>
      </c>
      <c r="G3063" s="4" t="str">
        <f>IFERROR(__xludf.DUMMYFUNCTION("""COMPUTED_VALUE"""),"Java")</f>
        <v>Java</v>
      </c>
      <c r="H3063" s="4" t="str">
        <f>IFERROR(__xludf.DUMMYFUNCTION("""COMPUTED_VALUE"""),"JavaScript")</f>
        <v>JavaScript</v>
      </c>
      <c r="I3063" s="4" t="str">
        <f>IFERROR(__xludf.DUMMYFUNCTION("""COMPUTED_VALUE"""),"Python")</f>
        <v>Python</v>
      </c>
      <c r="J3063" s="4" t="str">
        <f>IFERROR(__xludf.DUMMYFUNCTION("""COMPUTED_VALUE"""),"SQL")</f>
        <v>SQL</v>
      </c>
    </row>
    <row r="3064">
      <c r="A3064" s="3">
        <v>3063.0</v>
      </c>
      <c r="B3064" s="4" t="str">
        <f>IFERROR(__xludf.DUMMYFUNCTION("SPLIT(IMPORTRANGE!B3064:B13063,"";"",0,1)"),"Assembly")</f>
        <v>Assembly</v>
      </c>
      <c r="C3064" s="4" t="str">
        <f>IFERROR(__xludf.DUMMYFUNCTION("""COMPUTED_VALUE"""),"Bash/Shell/PowerShell")</f>
        <v>Bash/Shell/PowerShell</v>
      </c>
      <c r="D3064" s="4" t="str">
        <f>IFERROR(__xludf.DUMMYFUNCTION("""COMPUTED_VALUE"""),"C")</f>
        <v>C</v>
      </c>
      <c r="E3064" s="4" t="str">
        <f>IFERROR(__xludf.DUMMYFUNCTION("""COMPUTED_VALUE"""),"C++")</f>
        <v>C++</v>
      </c>
      <c r="F3064" s="4" t="str">
        <f>IFERROR(__xludf.DUMMYFUNCTION("""COMPUTED_VALUE"""),"C#")</f>
        <v>C#</v>
      </c>
      <c r="G3064" s="4" t="str">
        <f>IFERROR(__xludf.DUMMYFUNCTION("""COMPUTED_VALUE"""),"HTML/CSS")</f>
        <v>HTML/CSS</v>
      </c>
      <c r="H3064" s="4" t="str">
        <f>IFERROR(__xludf.DUMMYFUNCTION("""COMPUTED_VALUE"""),"Java")</f>
        <v>Java</v>
      </c>
      <c r="I3064" s="4" t="str">
        <f>IFERROR(__xludf.DUMMYFUNCTION("""COMPUTED_VALUE"""),"JavaScript")</f>
        <v>JavaScript</v>
      </c>
      <c r="J3064" s="4" t="str">
        <f>IFERROR(__xludf.DUMMYFUNCTION("""COMPUTED_VALUE"""),"Python")</f>
        <v>Python</v>
      </c>
    </row>
    <row r="3065">
      <c r="A3065" s="3">
        <v>3064.0</v>
      </c>
      <c r="B3065" s="4" t="str">
        <f>IFERROR(__xludf.DUMMYFUNCTION("SPLIT(IMPORTRANGE!B3065:B13064,"";"",0,1)"),"Bash/Shell/PowerShell")</f>
        <v>Bash/Shell/PowerShell</v>
      </c>
      <c r="C3065" s="4" t="str">
        <f>IFERROR(__xludf.DUMMYFUNCTION("""COMPUTED_VALUE"""),"HTML/CSS")</f>
        <v>HTML/CSS</v>
      </c>
      <c r="D3065" s="4" t="str">
        <f>IFERROR(__xludf.DUMMYFUNCTION("""COMPUTED_VALUE"""),"JavaScript")</f>
        <v>JavaScript</v>
      </c>
      <c r="E3065" s="4" t="str">
        <f>IFERROR(__xludf.DUMMYFUNCTION("""COMPUTED_VALUE"""),"PHP")</f>
        <v>PHP</v>
      </c>
      <c r="F3065" s="4" t="str">
        <f>IFERROR(__xludf.DUMMYFUNCTION("""COMPUTED_VALUE"""),"Python")</f>
        <v>Python</v>
      </c>
      <c r="G3065" s="4" t="str">
        <f>IFERROR(__xludf.DUMMYFUNCTION("""COMPUTED_VALUE"""),"SQL")</f>
        <v>SQL</v>
      </c>
    </row>
    <row r="3066">
      <c r="A3066" s="3">
        <v>3065.0</v>
      </c>
      <c r="B3066" s="4" t="str">
        <f>IFERROR(__xludf.DUMMYFUNCTION("SPLIT(IMPORTRANGE!B3066:B13065,"";"",0,1)"),"C#")</f>
        <v>C#</v>
      </c>
      <c r="C3066" s="4" t="str">
        <f>IFERROR(__xludf.DUMMYFUNCTION("""COMPUTED_VALUE"""),"HTML/CSS")</f>
        <v>HTML/CSS</v>
      </c>
      <c r="D3066" s="4" t="str">
        <f>IFERROR(__xludf.DUMMYFUNCTION("""COMPUTED_VALUE"""),"Java")</f>
        <v>Java</v>
      </c>
      <c r="E3066" s="4" t="str">
        <f>IFERROR(__xludf.DUMMYFUNCTION("""COMPUTED_VALUE"""),"JavaScript")</f>
        <v>JavaScript</v>
      </c>
      <c r="F3066" s="4" t="str">
        <f>IFERROR(__xludf.DUMMYFUNCTION("""COMPUTED_VALUE"""),"PHP")</f>
        <v>PHP</v>
      </c>
      <c r="G3066" s="4" t="str">
        <f>IFERROR(__xludf.DUMMYFUNCTION("""COMPUTED_VALUE"""),"SQL")</f>
        <v>SQL</v>
      </c>
    </row>
    <row r="3067">
      <c r="A3067" s="3">
        <v>3066.0</v>
      </c>
      <c r="B3067" s="4" t="str">
        <f>IFERROR(__xludf.DUMMYFUNCTION("SPLIT(IMPORTRANGE!B3067:B13066,"";"",0,1)"),"C#")</f>
        <v>C#</v>
      </c>
    </row>
    <row r="3068">
      <c r="A3068" s="3">
        <v>3067.0</v>
      </c>
      <c r="B3068" s="4" t="str">
        <f>IFERROR(__xludf.DUMMYFUNCTION("SPLIT(IMPORTRANGE!B3068:B13067,"";"",0,1)"),"C++")</f>
        <v>C++</v>
      </c>
      <c r="C3068" s="4" t="str">
        <f>IFERROR(__xludf.DUMMYFUNCTION("""COMPUTED_VALUE"""),"C#")</f>
        <v>C#</v>
      </c>
      <c r="D3068" s="4" t="str">
        <f>IFERROR(__xludf.DUMMYFUNCTION("""COMPUTED_VALUE"""),"HTML/CSS")</f>
        <v>HTML/CSS</v>
      </c>
      <c r="E3068" s="4" t="str">
        <f>IFERROR(__xludf.DUMMYFUNCTION("""COMPUTED_VALUE"""),"Java")</f>
        <v>Java</v>
      </c>
      <c r="F3068" s="4" t="str">
        <f>IFERROR(__xludf.DUMMYFUNCTION("""COMPUTED_VALUE"""),"JavaScript")</f>
        <v>JavaScript</v>
      </c>
      <c r="G3068" s="4" t="str">
        <f>IFERROR(__xludf.DUMMYFUNCTION("""COMPUTED_VALUE"""),"PHP")</f>
        <v>PHP</v>
      </c>
      <c r="H3068" s="4" t="str">
        <f>IFERROR(__xludf.DUMMYFUNCTION("""COMPUTED_VALUE"""),"Python")</f>
        <v>Python</v>
      </c>
      <c r="I3068" s="4" t="str">
        <f>IFERROR(__xludf.DUMMYFUNCTION("""COMPUTED_VALUE"""),"Ruby")</f>
        <v>Ruby</v>
      </c>
      <c r="J3068" s="4" t="str">
        <f>IFERROR(__xludf.DUMMYFUNCTION("""COMPUTED_VALUE"""),"SQL")</f>
        <v>SQL</v>
      </c>
    </row>
    <row r="3069">
      <c r="A3069" s="3">
        <v>3068.0</v>
      </c>
      <c r="B3069" s="4" t="str">
        <f>IFERROR(__xludf.DUMMYFUNCTION("SPLIT(IMPORTRANGE!B3069:B13068,"";"",0,1)"),"JavaScript")</f>
        <v>JavaScript</v>
      </c>
    </row>
    <row r="3070">
      <c r="A3070" s="3">
        <v>3069.0</v>
      </c>
      <c r="B3070" s="4" t="str">
        <f>IFERROR(__xludf.DUMMYFUNCTION("SPLIT(IMPORTRANGE!B3070:B13069,"";"",0,1)"),"Python")</f>
        <v>Python</v>
      </c>
    </row>
    <row r="3071">
      <c r="A3071" s="3">
        <v>3070.0</v>
      </c>
      <c r="B3071" s="4" t="str">
        <f>IFERROR(__xludf.DUMMYFUNCTION("SPLIT(IMPORTRANGE!B3071:B13070,"";"",0,1)"),"C")</f>
        <v>C</v>
      </c>
      <c r="C3071" s="4" t="str">
        <f>IFERROR(__xludf.DUMMYFUNCTION("""COMPUTED_VALUE"""),"C++")</f>
        <v>C++</v>
      </c>
      <c r="D3071" s="4" t="str">
        <f>IFERROR(__xludf.DUMMYFUNCTION("""COMPUTED_VALUE"""),"HTML/CSS")</f>
        <v>HTML/CSS</v>
      </c>
      <c r="E3071" s="4" t="str">
        <f>IFERROR(__xludf.DUMMYFUNCTION("""COMPUTED_VALUE"""),"JavaScript")</f>
        <v>JavaScript</v>
      </c>
      <c r="F3071" s="4" t="str">
        <f>IFERROR(__xludf.DUMMYFUNCTION("""COMPUTED_VALUE"""),"SQL")</f>
        <v>SQL</v>
      </c>
      <c r="G3071" s="4" t="str">
        <f>IFERROR(__xludf.DUMMYFUNCTION("""COMPUTED_VALUE"""),"Swift")</f>
        <v>Swift</v>
      </c>
    </row>
    <row r="3072">
      <c r="A3072" s="3">
        <v>3071.0</v>
      </c>
      <c r="B3072" s="4" t="str">
        <f>IFERROR(__xludf.DUMMYFUNCTION("SPLIT(IMPORTRANGE!B3072:B13071,"";"",0,1)"),"C++")</f>
        <v>C++</v>
      </c>
    </row>
    <row r="3073">
      <c r="A3073" s="3">
        <v>3072.0</v>
      </c>
      <c r="B3073" s="4" t="str">
        <f>IFERROR(__xludf.DUMMYFUNCTION("SPLIT(IMPORTRANGE!B3073:B13072,"";"",0,1)"),"Bash/Shell/PowerShell")</f>
        <v>Bash/Shell/PowerShell</v>
      </c>
      <c r="C3073" s="4" t="str">
        <f>IFERROR(__xludf.DUMMYFUNCTION("""COMPUTED_VALUE"""),"C#")</f>
        <v>C#</v>
      </c>
      <c r="D3073" s="4" t="str">
        <f>IFERROR(__xludf.DUMMYFUNCTION("""COMPUTED_VALUE"""),"HTML/CSS")</f>
        <v>HTML/CSS</v>
      </c>
      <c r="E3073" s="4" t="str">
        <f>IFERROR(__xludf.DUMMYFUNCTION("""COMPUTED_VALUE"""),"Java")</f>
        <v>Java</v>
      </c>
      <c r="F3073" s="4" t="str">
        <f>IFERROR(__xludf.DUMMYFUNCTION("""COMPUTED_VALUE"""),"JavaScript")</f>
        <v>JavaScript</v>
      </c>
      <c r="G3073" s="4" t="str">
        <f>IFERROR(__xludf.DUMMYFUNCTION("""COMPUTED_VALUE"""),"Ruby")</f>
        <v>Ruby</v>
      </c>
    </row>
    <row r="3074">
      <c r="A3074" s="3">
        <v>3073.0</v>
      </c>
      <c r="B3074" s="4" t="str">
        <f>IFERROR(__xludf.DUMMYFUNCTION("SPLIT(IMPORTRANGE!B3074:B13073,"";"",0,1)"),"Bash/Shell/PowerShell")</f>
        <v>Bash/Shell/PowerShell</v>
      </c>
      <c r="C3074" s="4" t="str">
        <f>IFERROR(__xludf.DUMMYFUNCTION("""COMPUTED_VALUE"""),"Clojure")</f>
        <v>Clojure</v>
      </c>
      <c r="D3074" s="4" t="str">
        <f>IFERROR(__xludf.DUMMYFUNCTION("""COMPUTED_VALUE"""),"HTML/CSS")</f>
        <v>HTML/CSS</v>
      </c>
      <c r="E3074" s="4" t="str">
        <f>IFERROR(__xludf.DUMMYFUNCTION("""COMPUTED_VALUE"""),"Java")</f>
        <v>Java</v>
      </c>
      <c r="F3074" s="4" t="str">
        <f>IFERROR(__xludf.DUMMYFUNCTION("""COMPUTED_VALUE"""),"JavaScript")</f>
        <v>JavaScript</v>
      </c>
      <c r="G3074" s="4" t="str">
        <f>IFERROR(__xludf.DUMMYFUNCTION("""COMPUTED_VALUE"""),"Python")</f>
        <v>Python</v>
      </c>
      <c r="H3074" s="4" t="str">
        <f>IFERROR(__xludf.DUMMYFUNCTION("""COMPUTED_VALUE"""),"Ruby")</f>
        <v>Ruby</v>
      </c>
      <c r="I3074" s="4" t="str">
        <f>IFERROR(__xludf.DUMMYFUNCTION("""COMPUTED_VALUE"""),"SQL")</f>
        <v>SQL</v>
      </c>
    </row>
    <row r="3075">
      <c r="A3075" s="3">
        <v>3074.0</v>
      </c>
      <c r="B3075" s="4" t="str">
        <f>IFERROR(__xludf.DUMMYFUNCTION("SPLIT(IMPORTRANGE!B3075:B13074,"";"",0,1)"),"C")</f>
        <v>C</v>
      </c>
      <c r="C3075" s="4" t="str">
        <f>IFERROR(__xludf.DUMMYFUNCTION("""COMPUTED_VALUE"""),"C#")</f>
        <v>C#</v>
      </c>
      <c r="D3075" s="4" t="str">
        <f>IFERROR(__xludf.DUMMYFUNCTION("""COMPUTED_VALUE"""),"HTML/CSS")</f>
        <v>HTML/CSS</v>
      </c>
      <c r="E3075" s="4" t="str">
        <f>IFERROR(__xludf.DUMMYFUNCTION("""COMPUTED_VALUE"""),"Python")</f>
        <v>Python</v>
      </c>
      <c r="F3075" s="4" t="str">
        <f>IFERROR(__xludf.DUMMYFUNCTION("""COMPUTED_VALUE"""),"R")</f>
        <v>R</v>
      </c>
      <c r="G3075" s="4" t="str">
        <f>IFERROR(__xludf.DUMMYFUNCTION("""COMPUTED_VALUE"""),"SQL")</f>
        <v>SQL</v>
      </c>
      <c r="H3075" s="4" t="str">
        <f>IFERROR(__xludf.DUMMYFUNCTION("""COMPUTED_VALUE"""),"WebAssembly")</f>
        <v>WebAssembly</v>
      </c>
    </row>
    <row r="3076">
      <c r="A3076" s="3">
        <v>3075.0</v>
      </c>
      <c r="B3076" s="4" t="str">
        <f>IFERROR(__xludf.DUMMYFUNCTION("SPLIT(IMPORTRANGE!B3076:B13075,"";"",0,1)"),"C")</f>
        <v>C</v>
      </c>
      <c r="C3076" s="4" t="str">
        <f>IFERROR(__xludf.DUMMYFUNCTION("""COMPUTED_VALUE"""),"C++")</f>
        <v>C++</v>
      </c>
      <c r="D3076" s="4" t="str">
        <f>IFERROR(__xludf.DUMMYFUNCTION("""COMPUTED_VALUE"""),"JavaScript")</f>
        <v>JavaScript</v>
      </c>
      <c r="E3076" s="4" t="str">
        <f>IFERROR(__xludf.DUMMYFUNCTION("""COMPUTED_VALUE"""),"Objective-C")</f>
        <v>Objective-C</v>
      </c>
      <c r="F3076" s="4" t="str">
        <f>IFERROR(__xludf.DUMMYFUNCTION("""COMPUTED_VALUE"""),"Swift")</f>
        <v>Swift</v>
      </c>
      <c r="G3076" s="4" t="str">
        <f>IFERROR(__xludf.DUMMYFUNCTION("""COMPUTED_VALUE"""),"TypeScript")</f>
        <v>TypeScript</v>
      </c>
    </row>
    <row r="3077">
      <c r="A3077" s="3">
        <v>3076.0</v>
      </c>
      <c r="B3077" s="4" t="str">
        <f>IFERROR(__xludf.DUMMYFUNCTION("SPLIT(IMPORTRANGE!B3077:B13076,"";"",0,1)"),"Bash/Shell/PowerShell")</f>
        <v>Bash/Shell/PowerShell</v>
      </c>
      <c r="C3077" s="4" t="str">
        <f>IFERROR(__xludf.DUMMYFUNCTION("""COMPUTED_VALUE"""),"C")</f>
        <v>C</v>
      </c>
      <c r="D3077" s="4" t="str">
        <f>IFERROR(__xludf.DUMMYFUNCTION("""COMPUTED_VALUE"""),"C++")</f>
        <v>C++</v>
      </c>
      <c r="E3077" s="4" t="str">
        <f>IFERROR(__xludf.DUMMYFUNCTION("""COMPUTED_VALUE"""),"HTML/CSS")</f>
        <v>HTML/CSS</v>
      </c>
      <c r="F3077" s="4" t="str">
        <f>IFERROR(__xludf.DUMMYFUNCTION("""COMPUTED_VALUE"""),"Java")</f>
        <v>Java</v>
      </c>
      <c r="G3077" s="4" t="str">
        <f>IFERROR(__xludf.DUMMYFUNCTION("""COMPUTED_VALUE"""),"JavaScript")</f>
        <v>JavaScript</v>
      </c>
      <c r="H3077" s="4" t="str">
        <f>IFERROR(__xludf.DUMMYFUNCTION("""COMPUTED_VALUE"""),"PHP")</f>
        <v>PHP</v>
      </c>
      <c r="I3077" s="4" t="str">
        <f>IFERROR(__xludf.DUMMYFUNCTION("""COMPUTED_VALUE"""),"Python")</f>
        <v>Python</v>
      </c>
      <c r="J3077" s="4" t="str">
        <f>IFERROR(__xludf.DUMMYFUNCTION("""COMPUTED_VALUE"""),"SQL")</f>
        <v>SQL</v>
      </c>
      <c r="K3077" s="4" t="str">
        <f>IFERROR(__xludf.DUMMYFUNCTION("""COMPUTED_VALUE"""),"VBA")</f>
        <v>VBA</v>
      </c>
    </row>
    <row r="3078">
      <c r="A3078" s="3">
        <v>3077.0</v>
      </c>
      <c r="B3078" s="4" t="str">
        <f>IFERROR(__xludf.DUMMYFUNCTION("SPLIT(IMPORTRANGE!B3078:B13077,"";"",0,1)"),"Elixir")</f>
        <v>Elixir</v>
      </c>
      <c r="C3078" s="4" t="str">
        <f>IFERROR(__xludf.DUMMYFUNCTION("""COMPUTED_VALUE"""),"Erlang")</f>
        <v>Erlang</v>
      </c>
      <c r="D3078" s="4" t="str">
        <f>IFERROR(__xludf.DUMMYFUNCTION("""COMPUTED_VALUE"""),"Go")</f>
        <v>Go</v>
      </c>
      <c r="E3078" s="4" t="str">
        <f>IFERROR(__xludf.DUMMYFUNCTION("""COMPUTED_VALUE"""),"Python")</f>
        <v>Python</v>
      </c>
      <c r="F3078" s="4" t="str">
        <f>IFERROR(__xludf.DUMMYFUNCTION("""COMPUTED_VALUE"""),"Rust")</f>
        <v>Rust</v>
      </c>
    </row>
    <row r="3079">
      <c r="A3079" s="3">
        <v>3078.0</v>
      </c>
      <c r="B3079" s="4" t="str">
        <f>IFERROR(__xludf.DUMMYFUNCTION("SPLIT(IMPORTRANGE!B3079:B13078,"";"",0,1)"),"C#")</f>
        <v>C#</v>
      </c>
    </row>
    <row r="3080">
      <c r="A3080" s="3">
        <v>3079.0</v>
      </c>
      <c r="B3080" s="4" t="str">
        <f>IFERROR(__xludf.DUMMYFUNCTION("SPLIT(IMPORTRANGE!B3080:B13079,"";"",0,1)"),"HTML/CSS")</f>
        <v>HTML/CSS</v>
      </c>
      <c r="C3080" s="4" t="str">
        <f>IFERROR(__xludf.DUMMYFUNCTION("""COMPUTED_VALUE"""),"JavaScript")</f>
        <v>JavaScript</v>
      </c>
      <c r="D3080" s="4" t="str">
        <f>IFERROR(__xludf.DUMMYFUNCTION("""COMPUTED_VALUE"""),"Python")</f>
        <v>Python</v>
      </c>
    </row>
    <row r="3081">
      <c r="A3081" s="3">
        <v>3080.0</v>
      </c>
      <c r="B3081" s="4" t="str">
        <f>IFERROR(__xludf.DUMMYFUNCTION("SPLIT(IMPORTRANGE!B3081:B13080,"";"",0,1)"),"C#")</f>
        <v>C#</v>
      </c>
      <c r="C3081" s="4" t="str">
        <f>IFERROR(__xludf.DUMMYFUNCTION("""COMPUTED_VALUE"""),"HTML/CSS")</f>
        <v>HTML/CSS</v>
      </c>
      <c r="D3081" s="4" t="str">
        <f>IFERROR(__xludf.DUMMYFUNCTION("""COMPUTED_VALUE"""),"Java")</f>
        <v>Java</v>
      </c>
      <c r="E3081" s="4" t="str">
        <f>IFERROR(__xludf.DUMMYFUNCTION("""COMPUTED_VALUE"""),"JavaScript")</f>
        <v>JavaScript</v>
      </c>
    </row>
    <row r="3082">
      <c r="A3082" s="3">
        <v>3081.0</v>
      </c>
      <c r="B3082" s="4" t="str">
        <f>IFERROR(__xludf.DUMMYFUNCTION("SPLIT(IMPORTRANGE!B3082:B13081,"";"",0,1)"),"Java")</f>
        <v>Java</v>
      </c>
      <c r="C3082" s="4" t="str">
        <f>IFERROR(__xludf.DUMMYFUNCTION("""COMPUTED_VALUE"""),"SQL")</f>
        <v>SQL</v>
      </c>
    </row>
    <row r="3083">
      <c r="A3083" s="3">
        <v>3082.0</v>
      </c>
      <c r="B3083" s="4" t="str">
        <f>IFERROR(__xludf.DUMMYFUNCTION("SPLIT(IMPORTRANGE!B3083:B13082,"";"",0,1)"),"Dart")</f>
        <v>Dart</v>
      </c>
      <c r="C3083" s="4" t="str">
        <f>IFERROR(__xludf.DUMMYFUNCTION("""COMPUTED_VALUE"""),"Java")</f>
        <v>Java</v>
      </c>
      <c r="D3083" s="4" t="str">
        <f>IFERROR(__xludf.DUMMYFUNCTION("""COMPUTED_VALUE"""),"Kotlin")</f>
        <v>Kotlin</v>
      </c>
      <c r="E3083" s="4" t="str">
        <f>IFERROR(__xludf.DUMMYFUNCTION("""COMPUTED_VALUE"""),"Objective-C")</f>
        <v>Objective-C</v>
      </c>
      <c r="F3083" s="4" t="str">
        <f>IFERROR(__xludf.DUMMYFUNCTION("""COMPUTED_VALUE"""),"Python")</f>
        <v>Python</v>
      </c>
      <c r="G3083" s="4" t="str">
        <f>IFERROR(__xludf.DUMMYFUNCTION("""COMPUTED_VALUE"""),"Swift")</f>
        <v>Swift</v>
      </c>
    </row>
    <row r="3084">
      <c r="A3084" s="3">
        <v>3083.0</v>
      </c>
      <c r="B3084" s="4" t="str">
        <f>IFERROR(__xludf.DUMMYFUNCTION("SPLIT(IMPORTRANGE!B3084:B13083,"";"",0,1)"),"JavaScript")</f>
        <v>JavaScript</v>
      </c>
      <c r="C3084" s="4" t="str">
        <f>IFERROR(__xludf.DUMMYFUNCTION("""COMPUTED_VALUE"""),"PHP")</f>
        <v>PHP</v>
      </c>
    </row>
    <row r="3085">
      <c r="A3085" s="3">
        <v>3084.0</v>
      </c>
      <c r="B3085" s="4" t="str">
        <f>IFERROR(__xludf.DUMMYFUNCTION("SPLIT(IMPORTRANGE!B3085:B13084,"";"",0,1)"),"HTML/CSS")</f>
        <v>HTML/CSS</v>
      </c>
      <c r="C3085" s="4" t="str">
        <f>IFERROR(__xludf.DUMMYFUNCTION("""COMPUTED_VALUE"""),"JavaScript")</f>
        <v>JavaScript</v>
      </c>
    </row>
    <row r="3086">
      <c r="A3086" s="3">
        <v>3085.0</v>
      </c>
      <c r="B3086" s="4" t="str">
        <f>IFERROR(__xludf.DUMMYFUNCTION("SPLIT(IMPORTRANGE!B3086:B13085,"";"",0,1)"),"Bash/Shell/PowerShell")</f>
        <v>Bash/Shell/PowerShell</v>
      </c>
      <c r="C3086" s="4" t="str">
        <f>IFERROR(__xludf.DUMMYFUNCTION("""COMPUTED_VALUE"""),"Go")</f>
        <v>Go</v>
      </c>
      <c r="D3086" s="4" t="str">
        <f>IFERROR(__xludf.DUMMYFUNCTION("""COMPUTED_VALUE"""),"HTML/CSS")</f>
        <v>HTML/CSS</v>
      </c>
      <c r="E3086" s="4" t="str">
        <f>IFERROR(__xludf.DUMMYFUNCTION("""COMPUTED_VALUE"""),"JavaScript")</f>
        <v>JavaScript</v>
      </c>
      <c r="F3086" s="4" t="str">
        <f>IFERROR(__xludf.DUMMYFUNCTION("""COMPUTED_VALUE"""),"Python")</f>
        <v>Python</v>
      </c>
      <c r="G3086" s="4" t="str">
        <f>IFERROR(__xludf.DUMMYFUNCTION("""COMPUTED_VALUE"""),"Rust")</f>
        <v>Rust</v>
      </c>
      <c r="H3086" s="4" t="str">
        <f>IFERROR(__xludf.DUMMYFUNCTION("""COMPUTED_VALUE"""),"SQL")</f>
        <v>SQL</v>
      </c>
    </row>
    <row r="3087">
      <c r="A3087" s="3">
        <v>3086.0</v>
      </c>
      <c r="B3087" s="4" t="str">
        <f>IFERROR(__xludf.DUMMYFUNCTION("SPLIT(IMPORTRANGE!B3087:B13086,"";"",0,1)"),"Python")</f>
        <v>Python</v>
      </c>
      <c r="C3087" s="4" t="str">
        <f>IFERROR(__xludf.DUMMYFUNCTION("""COMPUTED_VALUE"""),"R")</f>
        <v>R</v>
      </c>
      <c r="D3087" s="4" t="str">
        <f>IFERROR(__xludf.DUMMYFUNCTION("""COMPUTED_VALUE"""),"SQL")</f>
        <v>SQL</v>
      </c>
    </row>
    <row r="3088">
      <c r="A3088" s="3">
        <v>3087.0</v>
      </c>
      <c r="B3088" s="4" t="str">
        <f>IFERROR(__xludf.DUMMYFUNCTION("SPLIT(IMPORTRANGE!B3088:B13087,"";"",0,1)"),"Bash/Shell/PowerShell")</f>
        <v>Bash/Shell/PowerShell</v>
      </c>
      <c r="C3088" s="4" t="str">
        <f>IFERROR(__xludf.DUMMYFUNCTION("""COMPUTED_VALUE"""),"HTML/CSS")</f>
        <v>HTML/CSS</v>
      </c>
      <c r="D3088" s="4" t="str">
        <f>IFERROR(__xludf.DUMMYFUNCTION("""COMPUTED_VALUE"""),"JavaScript")</f>
        <v>JavaScript</v>
      </c>
      <c r="E3088" s="4" t="str">
        <f>IFERROR(__xludf.DUMMYFUNCTION("""COMPUTED_VALUE"""),"PHP")</f>
        <v>PHP</v>
      </c>
      <c r="F3088" s="4" t="str">
        <f>IFERROR(__xludf.DUMMYFUNCTION("""COMPUTED_VALUE"""),"Python")</f>
        <v>Python</v>
      </c>
      <c r="G3088" s="4" t="str">
        <f>IFERROR(__xludf.DUMMYFUNCTION("""COMPUTED_VALUE"""),"SQL")</f>
        <v>SQL</v>
      </c>
    </row>
    <row r="3089">
      <c r="A3089" s="3">
        <v>3088.0</v>
      </c>
      <c r="B3089" s="4" t="str">
        <f>IFERROR(__xludf.DUMMYFUNCTION("SPLIT(IMPORTRANGE!B3089:B13088,"";"",0,1)"),"Bash/Shell/PowerShell")</f>
        <v>Bash/Shell/PowerShell</v>
      </c>
      <c r="C3089" s="4" t="str">
        <f>IFERROR(__xludf.DUMMYFUNCTION("""COMPUTED_VALUE"""),"C++")</f>
        <v>C++</v>
      </c>
      <c r="D3089" s="4" t="str">
        <f>IFERROR(__xludf.DUMMYFUNCTION("""COMPUTED_VALUE"""),"HTML/CSS")</f>
        <v>HTML/CSS</v>
      </c>
      <c r="E3089" s="4" t="str">
        <f>IFERROR(__xludf.DUMMYFUNCTION("""COMPUTED_VALUE"""),"Java")</f>
        <v>Java</v>
      </c>
      <c r="F3089" s="4" t="str">
        <f>IFERROR(__xludf.DUMMYFUNCTION("""COMPUTED_VALUE"""),"JavaScript")</f>
        <v>JavaScript</v>
      </c>
      <c r="G3089" s="4" t="str">
        <f>IFERROR(__xludf.DUMMYFUNCTION("""COMPUTED_VALUE"""),"PHP")</f>
        <v>PHP</v>
      </c>
      <c r="H3089" s="4" t="str">
        <f>IFERROR(__xludf.DUMMYFUNCTION("""COMPUTED_VALUE"""),"SQL")</f>
        <v>SQL</v>
      </c>
    </row>
    <row r="3090">
      <c r="A3090" s="3">
        <v>3089.0</v>
      </c>
      <c r="B3090" s="4" t="str">
        <f>IFERROR(__xludf.DUMMYFUNCTION("SPLIT(IMPORTRANGE!B3090:B13089,"";"",0,1)"),"HTML/CSS")</f>
        <v>HTML/CSS</v>
      </c>
      <c r="C3090" s="4" t="str">
        <f>IFERROR(__xludf.DUMMYFUNCTION("""COMPUTED_VALUE"""),"Java")</f>
        <v>Java</v>
      </c>
      <c r="D3090" s="4" t="str">
        <f>IFERROR(__xludf.DUMMYFUNCTION("""COMPUTED_VALUE"""),"JavaScript")</f>
        <v>JavaScript</v>
      </c>
      <c r="E3090" s="4" t="str">
        <f>IFERROR(__xludf.DUMMYFUNCTION("""COMPUTED_VALUE"""),"SQL")</f>
        <v>SQL</v>
      </c>
    </row>
    <row r="3091">
      <c r="A3091" s="3">
        <v>3090.0</v>
      </c>
      <c r="B3091" s="4" t="str">
        <f>IFERROR(__xludf.DUMMYFUNCTION("SPLIT(IMPORTRANGE!B3091:B13090,"";"",0,1)"),"Bash/Shell/PowerShell")</f>
        <v>Bash/Shell/PowerShell</v>
      </c>
      <c r="C3091" s="4" t="str">
        <f>IFERROR(__xludf.DUMMYFUNCTION("""COMPUTED_VALUE"""),"C")</f>
        <v>C</v>
      </c>
      <c r="D3091" s="4" t="str">
        <f>IFERROR(__xludf.DUMMYFUNCTION("""COMPUTED_VALUE"""),"PHP")</f>
        <v>PHP</v>
      </c>
    </row>
    <row r="3092">
      <c r="A3092" s="3">
        <v>3091.0</v>
      </c>
      <c r="B3092" s="4" t="str">
        <f>IFERROR(__xludf.DUMMYFUNCTION("SPLIT(IMPORTRANGE!B3092:B13091,"";"",0,1)"),"Bash/Shell/PowerShell")</f>
        <v>Bash/Shell/PowerShell</v>
      </c>
      <c r="C3092" s="4" t="str">
        <f>IFERROR(__xludf.DUMMYFUNCTION("""COMPUTED_VALUE"""),"C")</f>
        <v>C</v>
      </c>
      <c r="D3092" s="4" t="str">
        <f>IFERROR(__xludf.DUMMYFUNCTION("""COMPUTED_VALUE"""),"C++")</f>
        <v>C++</v>
      </c>
      <c r="E3092" s="4" t="str">
        <f>IFERROR(__xludf.DUMMYFUNCTION("""COMPUTED_VALUE"""),"Java")</f>
        <v>Java</v>
      </c>
      <c r="F3092" s="4" t="str">
        <f>IFERROR(__xludf.DUMMYFUNCTION("""COMPUTED_VALUE"""),"Python")</f>
        <v>Python</v>
      </c>
      <c r="G3092" s="4" t="str">
        <f>IFERROR(__xludf.DUMMYFUNCTION("""COMPUTED_VALUE"""),"Scala")</f>
        <v>Scala</v>
      </c>
    </row>
    <row r="3093">
      <c r="A3093" s="3">
        <v>3092.0</v>
      </c>
      <c r="B3093" s="4" t="str">
        <f>IFERROR(__xludf.DUMMYFUNCTION("SPLIT(IMPORTRANGE!B3093:B13092,"";"",0,1)"),"HTML/CSS")</f>
        <v>HTML/CSS</v>
      </c>
      <c r="C3093" s="4" t="str">
        <f>IFERROR(__xludf.DUMMYFUNCTION("""COMPUTED_VALUE"""),"Java")</f>
        <v>Java</v>
      </c>
      <c r="D3093" s="4" t="str">
        <f>IFERROR(__xludf.DUMMYFUNCTION("""COMPUTED_VALUE"""),"JavaScript")</f>
        <v>JavaScript</v>
      </c>
    </row>
    <row r="3094">
      <c r="A3094" s="3">
        <v>3093.0</v>
      </c>
      <c r="B3094" s="4" t="str">
        <f>IFERROR(__xludf.DUMMYFUNCTION("SPLIT(IMPORTRANGE!B3094:B13093,"";"",0,1)"),"HTML/CSS")</f>
        <v>HTML/CSS</v>
      </c>
      <c r="C3094" s="4" t="str">
        <f>IFERROR(__xludf.DUMMYFUNCTION("""COMPUTED_VALUE"""),"Java")</f>
        <v>Java</v>
      </c>
      <c r="D3094" s="4" t="str">
        <f>IFERROR(__xludf.DUMMYFUNCTION("""COMPUTED_VALUE"""),"JavaScript")</f>
        <v>JavaScript</v>
      </c>
      <c r="E3094" s="4" t="str">
        <f>IFERROR(__xludf.DUMMYFUNCTION("""COMPUTED_VALUE"""),"PHP")</f>
        <v>PHP</v>
      </c>
      <c r="F3094" s="4" t="str">
        <f>IFERROR(__xludf.DUMMYFUNCTION("""COMPUTED_VALUE"""),"Swift")</f>
        <v>Swift</v>
      </c>
    </row>
    <row r="3095">
      <c r="A3095" s="3">
        <v>3094.0</v>
      </c>
      <c r="B3095" s="4" t="str">
        <f>IFERROR(__xludf.DUMMYFUNCTION("SPLIT(IMPORTRANGE!B3095:B13094,"";"",0,1)"),"HTML/CSS")</f>
        <v>HTML/CSS</v>
      </c>
      <c r="C3095" s="4" t="str">
        <f>IFERROR(__xludf.DUMMYFUNCTION("""COMPUTED_VALUE"""),"Java")</f>
        <v>Java</v>
      </c>
      <c r="D3095" s="4" t="str">
        <f>IFERROR(__xludf.DUMMYFUNCTION("""COMPUTED_VALUE"""),"JavaScript")</f>
        <v>JavaScript</v>
      </c>
      <c r="E3095" s="4" t="str">
        <f>IFERROR(__xludf.DUMMYFUNCTION("""COMPUTED_VALUE"""),"Python")</f>
        <v>Python</v>
      </c>
    </row>
    <row r="3096">
      <c r="A3096" s="3">
        <v>3095.0</v>
      </c>
      <c r="B3096" s="4" t="str">
        <f>IFERROR(__xludf.DUMMYFUNCTION("SPLIT(IMPORTRANGE!B3096:B13095,"";"",0,1)"),"Python")</f>
        <v>Python</v>
      </c>
      <c r="C3096" s="4" t="str">
        <f>IFERROR(__xludf.DUMMYFUNCTION("""COMPUTED_VALUE"""),"SQL")</f>
        <v>SQL</v>
      </c>
    </row>
    <row r="3097">
      <c r="A3097" s="3">
        <v>3096.0</v>
      </c>
      <c r="B3097" s="4" t="str">
        <f>IFERROR(__xludf.DUMMYFUNCTION("SPLIT(IMPORTRANGE!B3097:B13096,"";"",0,1)"),"C")</f>
        <v>C</v>
      </c>
      <c r="C3097" s="4" t="str">
        <f>IFERROR(__xludf.DUMMYFUNCTION("""COMPUTED_VALUE"""),"C++")</f>
        <v>C++</v>
      </c>
      <c r="D3097" s="4" t="str">
        <f>IFERROR(__xludf.DUMMYFUNCTION("""COMPUTED_VALUE"""),"HTML/CSS")</f>
        <v>HTML/CSS</v>
      </c>
      <c r="E3097" s="4" t="str">
        <f>IFERROR(__xludf.DUMMYFUNCTION("""COMPUTED_VALUE"""),"Java")</f>
        <v>Java</v>
      </c>
      <c r="F3097" s="4" t="str">
        <f>IFERROR(__xludf.DUMMYFUNCTION("""COMPUTED_VALUE"""),"JavaScript")</f>
        <v>JavaScript</v>
      </c>
      <c r="G3097" s="4" t="str">
        <f>IFERROR(__xludf.DUMMYFUNCTION("""COMPUTED_VALUE"""),"PHP")</f>
        <v>PHP</v>
      </c>
      <c r="H3097" s="4" t="str">
        <f>IFERROR(__xludf.DUMMYFUNCTION("""COMPUTED_VALUE"""),"Python")</f>
        <v>Python</v>
      </c>
      <c r="I3097" s="4" t="str">
        <f>IFERROR(__xludf.DUMMYFUNCTION("""COMPUTED_VALUE"""),"Ruby")</f>
        <v>Ruby</v>
      </c>
      <c r="J3097" s="4" t="str">
        <f>IFERROR(__xludf.DUMMYFUNCTION("""COMPUTED_VALUE"""),"SQL")</f>
        <v>SQL</v>
      </c>
    </row>
    <row r="3098">
      <c r="A3098" s="3">
        <v>3097.0</v>
      </c>
      <c r="B3098" s="4" t="str">
        <f>IFERROR(__xludf.DUMMYFUNCTION("SPLIT(IMPORTRANGE!B3098:B13097,"";"",0,1)"),"Bash/Shell/PowerShell")</f>
        <v>Bash/Shell/PowerShell</v>
      </c>
      <c r="C3098" s="4" t="str">
        <f>IFERROR(__xludf.DUMMYFUNCTION("""COMPUTED_VALUE"""),"C#")</f>
        <v>C#</v>
      </c>
      <c r="D3098" s="4" t="str">
        <f>IFERROR(__xludf.DUMMYFUNCTION("""COMPUTED_VALUE"""),"HTML/CSS")</f>
        <v>HTML/CSS</v>
      </c>
      <c r="E3098" s="4" t="str">
        <f>IFERROR(__xludf.DUMMYFUNCTION("""COMPUTED_VALUE"""),"JavaScript")</f>
        <v>JavaScript</v>
      </c>
      <c r="F3098" s="4" t="str">
        <f>IFERROR(__xludf.DUMMYFUNCTION("""COMPUTED_VALUE"""),"Python")</f>
        <v>Python</v>
      </c>
      <c r="G3098" s="4" t="str">
        <f>IFERROR(__xludf.DUMMYFUNCTION("""COMPUTED_VALUE"""),"SQL")</f>
        <v>SQL</v>
      </c>
      <c r="H3098" s="4" t="str">
        <f>IFERROR(__xludf.DUMMYFUNCTION("""COMPUTED_VALUE"""),"TypeScript")</f>
        <v>TypeScript</v>
      </c>
    </row>
    <row r="3099">
      <c r="A3099" s="3">
        <v>3098.0</v>
      </c>
      <c r="B3099" s="4" t="str">
        <f>IFERROR(__xludf.DUMMYFUNCTION("SPLIT(IMPORTRANGE!B3099:B13098,"";"",0,1)"),"HTML/CSS")</f>
        <v>HTML/CSS</v>
      </c>
      <c r="C3099" s="4" t="str">
        <f>IFERROR(__xludf.DUMMYFUNCTION("""COMPUTED_VALUE"""),"JavaScript")</f>
        <v>JavaScript</v>
      </c>
      <c r="D3099" s="4" t="str">
        <f>IFERROR(__xludf.DUMMYFUNCTION("""COMPUTED_VALUE"""),"Ruby")</f>
        <v>Ruby</v>
      </c>
    </row>
    <row r="3100">
      <c r="A3100" s="3">
        <v>3099.0</v>
      </c>
      <c r="B3100" s="4" t="str">
        <f>IFERROR(__xludf.DUMMYFUNCTION("SPLIT(IMPORTRANGE!B3100:B13099,"";"",0,1)"),"Bash/Shell/PowerShell")</f>
        <v>Bash/Shell/PowerShell</v>
      </c>
      <c r="C3100" s="4" t="str">
        <f>IFERROR(__xludf.DUMMYFUNCTION("""COMPUTED_VALUE"""),"C++")</f>
        <v>C++</v>
      </c>
      <c r="D3100" s="4" t="str">
        <f>IFERROR(__xludf.DUMMYFUNCTION("""COMPUTED_VALUE"""),"Python")</f>
        <v>Python</v>
      </c>
      <c r="E3100" s="4" t="str">
        <f>IFERROR(__xludf.DUMMYFUNCTION("""COMPUTED_VALUE"""),"Other(s):")</f>
        <v>Other(s):</v>
      </c>
    </row>
    <row r="3101">
      <c r="A3101" s="3">
        <v>3100.0</v>
      </c>
      <c r="B3101" s="4" t="str">
        <f>IFERROR(__xludf.DUMMYFUNCTION("SPLIT(IMPORTRANGE!B3101:B13100,"";"",0,1)"),"C#")</f>
        <v>C#</v>
      </c>
      <c r="C3101" s="4" t="str">
        <f>IFERROR(__xludf.DUMMYFUNCTION("""COMPUTED_VALUE"""),"SQL")</f>
        <v>SQL</v>
      </c>
      <c r="D3101" s="4" t="str">
        <f>IFERROR(__xludf.DUMMYFUNCTION("""COMPUTED_VALUE"""),"VBA")</f>
        <v>VBA</v>
      </c>
      <c r="E3101" s="4" t="str">
        <f>IFERROR(__xludf.DUMMYFUNCTION("""COMPUTED_VALUE"""),"Other(s):")</f>
        <v>Other(s):</v>
      </c>
    </row>
    <row r="3102">
      <c r="A3102" s="3">
        <v>3101.0</v>
      </c>
      <c r="B3102" s="4" t="str">
        <f>IFERROR(__xludf.DUMMYFUNCTION("SPLIT(IMPORTRANGE!B3102:B13101,"";"",0,1)"),"C")</f>
        <v>C</v>
      </c>
      <c r="C3102" s="4" t="str">
        <f>IFERROR(__xludf.DUMMYFUNCTION("""COMPUTED_VALUE"""),"C++")</f>
        <v>C++</v>
      </c>
      <c r="D3102" s="4" t="str">
        <f>IFERROR(__xludf.DUMMYFUNCTION("""COMPUTED_VALUE"""),"HTML/CSS")</f>
        <v>HTML/CSS</v>
      </c>
      <c r="E3102" s="4" t="str">
        <f>IFERROR(__xludf.DUMMYFUNCTION("""COMPUTED_VALUE"""),"Java")</f>
        <v>Java</v>
      </c>
    </row>
    <row r="3103">
      <c r="A3103" s="3">
        <v>3102.0</v>
      </c>
      <c r="B3103" s="4" t="str">
        <f>IFERROR(__xludf.DUMMYFUNCTION("SPLIT(IMPORTRANGE!B3103:B13102,"";"",0,1)"),"C")</f>
        <v>C</v>
      </c>
      <c r="C3103" s="4" t="str">
        <f>IFERROR(__xludf.DUMMYFUNCTION("""COMPUTED_VALUE"""),"C++")</f>
        <v>C++</v>
      </c>
      <c r="D3103" s="4" t="str">
        <f>IFERROR(__xludf.DUMMYFUNCTION("""COMPUTED_VALUE"""),"HTML/CSS")</f>
        <v>HTML/CSS</v>
      </c>
      <c r="E3103" s="4" t="str">
        <f>IFERROR(__xludf.DUMMYFUNCTION("""COMPUTED_VALUE"""),"JavaScript")</f>
        <v>JavaScript</v>
      </c>
      <c r="F3103" s="4" t="str">
        <f>IFERROR(__xludf.DUMMYFUNCTION("""COMPUTED_VALUE"""),"Other(s):")</f>
        <v>Other(s):</v>
      </c>
    </row>
    <row r="3104">
      <c r="A3104" s="3">
        <v>3103.0</v>
      </c>
      <c r="B3104" s="4" t="str">
        <f>IFERROR(__xludf.DUMMYFUNCTION("SPLIT(IMPORTRANGE!B3104:B13103,"";"",0,1)"),"Bash/Shell/PowerShell")</f>
        <v>Bash/Shell/PowerShell</v>
      </c>
      <c r="C3104" s="4" t="str">
        <f>IFERROR(__xludf.DUMMYFUNCTION("""COMPUTED_VALUE"""),"C#")</f>
        <v>C#</v>
      </c>
      <c r="D3104" s="4" t="str">
        <f>IFERROR(__xludf.DUMMYFUNCTION("""COMPUTED_VALUE"""),"HTML/CSS")</f>
        <v>HTML/CSS</v>
      </c>
      <c r="E3104" s="4" t="str">
        <f>IFERROR(__xludf.DUMMYFUNCTION("""COMPUTED_VALUE"""),"JavaScript")</f>
        <v>JavaScript</v>
      </c>
      <c r="F3104" s="4" t="str">
        <f>IFERROR(__xludf.DUMMYFUNCTION("""COMPUTED_VALUE"""),"SQL")</f>
        <v>SQL</v>
      </c>
    </row>
    <row r="3105">
      <c r="A3105" s="3">
        <v>3104.0</v>
      </c>
      <c r="B3105" s="4" t="str">
        <f>IFERROR(__xludf.DUMMYFUNCTION("SPLIT(IMPORTRANGE!B3105:B13104,"";"",0,1)"),"Java")</f>
        <v>Java</v>
      </c>
      <c r="C3105" s="4" t="str">
        <f>IFERROR(__xludf.DUMMYFUNCTION("""COMPUTED_VALUE"""),"JavaScript")</f>
        <v>JavaScript</v>
      </c>
    </row>
    <row r="3106">
      <c r="A3106" s="3">
        <v>3105.0</v>
      </c>
      <c r="B3106" s="4" t="str">
        <f>IFERROR(__xludf.DUMMYFUNCTION("SPLIT(IMPORTRANGE!B3106:B13105,"";"",0,1)"),"Bash/Shell/PowerShell")</f>
        <v>Bash/Shell/PowerShell</v>
      </c>
      <c r="C3106" s="4" t="str">
        <f>IFERROR(__xludf.DUMMYFUNCTION("""COMPUTED_VALUE"""),"C")</f>
        <v>C</v>
      </c>
      <c r="D3106" s="4" t="str">
        <f>IFERROR(__xludf.DUMMYFUNCTION("""COMPUTED_VALUE"""),"HTML/CSS")</f>
        <v>HTML/CSS</v>
      </c>
      <c r="E3106" s="4" t="str">
        <f>IFERROR(__xludf.DUMMYFUNCTION("""COMPUTED_VALUE"""),"Java")</f>
        <v>Java</v>
      </c>
      <c r="F3106" s="4" t="str">
        <f>IFERROR(__xludf.DUMMYFUNCTION("""COMPUTED_VALUE"""),"JavaScript")</f>
        <v>JavaScript</v>
      </c>
      <c r="G3106" s="4" t="str">
        <f>IFERROR(__xludf.DUMMYFUNCTION("""COMPUTED_VALUE"""),"PHP")</f>
        <v>PHP</v>
      </c>
      <c r="H3106" s="4" t="str">
        <f>IFERROR(__xludf.DUMMYFUNCTION("""COMPUTED_VALUE"""),"Python")</f>
        <v>Python</v>
      </c>
      <c r="I3106" s="4" t="str">
        <f>IFERROR(__xludf.DUMMYFUNCTION("""COMPUTED_VALUE"""),"TypeScript")</f>
        <v>TypeScript</v>
      </c>
    </row>
    <row r="3107">
      <c r="A3107" s="3">
        <v>3106.0</v>
      </c>
      <c r="B3107" s="4" t="str">
        <f>IFERROR(__xludf.DUMMYFUNCTION("SPLIT(IMPORTRANGE!B3107:B13106,"";"",0,1)"),"HTML/CSS")</f>
        <v>HTML/CSS</v>
      </c>
      <c r="C3107" s="4" t="str">
        <f>IFERROR(__xludf.DUMMYFUNCTION("""COMPUTED_VALUE"""),"JavaScript")</f>
        <v>JavaScript</v>
      </c>
      <c r="D3107" s="4" t="str">
        <f>IFERROR(__xludf.DUMMYFUNCTION("""COMPUTED_VALUE"""),"Python")</f>
        <v>Python</v>
      </c>
    </row>
    <row r="3108">
      <c r="A3108" s="3">
        <v>3107.0</v>
      </c>
      <c r="B3108" s="4" t="str">
        <f>IFERROR(__xludf.DUMMYFUNCTION("SPLIT(IMPORTRANGE!B3108:B13107,"";"",0,1)"),"Other(s):")</f>
        <v>Other(s):</v>
      </c>
    </row>
    <row r="3109">
      <c r="A3109" s="3">
        <v>3108.0</v>
      </c>
      <c r="B3109" s="4" t="str">
        <f>IFERROR(__xludf.DUMMYFUNCTION("SPLIT(IMPORTRANGE!B3109:B13108,"";"",0,1)"),"Bash/Shell/PowerShell")</f>
        <v>Bash/Shell/PowerShell</v>
      </c>
      <c r="C3109" s="4" t="str">
        <f>IFERROR(__xludf.DUMMYFUNCTION("""COMPUTED_VALUE"""),"C#")</f>
        <v>C#</v>
      </c>
      <c r="D3109" s="4" t="str">
        <f>IFERROR(__xludf.DUMMYFUNCTION("""COMPUTED_VALUE"""),"HTML/CSS")</f>
        <v>HTML/CSS</v>
      </c>
      <c r="E3109" s="4" t="str">
        <f>IFERROR(__xludf.DUMMYFUNCTION("""COMPUTED_VALUE"""),"JavaScript")</f>
        <v>JavaScript</v>
      </c>
    </row>
    <row r="3110">
      <c r="A3110" s="3">
        <v>3109.0</v>
      </c>
      <c r="B3110" s="4" t="str">
        <f>IFERROR(__xludf.DUMMYFUNCTION("SPLIT(IMPORTRANGE!B3110:B13109,"";"",0,1)"),"Assembly")</f>
        <v>Assembly</v>
      </c>
      <c r="C3110" s="4" t="str">
        <f>IFERROR(__xludf.DUMMYFUNCTION("""COMPUTED_VALUE"""),"Bash/Shell/PowerShell")</f>
        <v>Bash/Shell/PowerShell</v>
      </c>
      <c r="D3110" s="4" t="str">
        <f>IFERROR(__xludf.DUMMYFUNCTION("""COMPUTED_VALUE"""),"C")</f>
        <v>C</v>
      </c>
      <c r="E3110" s="4" t="str">
        <f>IFERROR(__xludf.DUMMYFUNCTION("""COMPUTED_VALUE"""),"C++")</f>
        <v>C++</v>
      </c>
      <c r="F3110" s="4" t="str">
        <f>IFERROR(__xludf.DUMMYFUNCTION("""COMPUTED_VALUE"""),"C#")</f>
        <v>C#</v>
      </c>
      <c r="G3110" s="4" t="str">
        <f>IFERROR(__xludf.DUMMYFUNCTION("""COMPUTED_VALUE"""),"HTML/CSS")</f>
        <v>HTML/CSS</v>
      </c>
      <c r="H3110" s="4" t="str">
        <f>IFERROR(__xludf.DUMMYFUNCTION("""COMPUTED_VALUE"""),"JavaScript")</f>
        <v>JavaScript</v>
      </c>
      <c r="I3110" s="4" t="str">
        <f>IFERROR(__xludf.DUMMYFUNCTION("""COMPUTED_VALUE"""),"SQL")</f>
        <v>SQL</v>
      </c>
      <c r="J3110" s="4" t="str">
        <f>IFERROR(__xludf.DUMMYFUNCTION("""COMPUTED_VALUE"""),"TypeScript")</f>
        <v>TypeScript</v>
      </c>
    </row>
    <row r="3111">
      <c r="A3111" s="3">
        <v>3110.0</v>
      </c>
      <c r="B3111" s="4" t="str">
        <f>IFERROR(__xludf.DUMMYFUNCTION("SPLIT(IMPORTRANGE!B3111:B13110,"";"",0,1)"),"Bash/Shell/PowerShell")</f>
        <v>Bash/Shell/PowerShell</v>
      </c>
      <c r="C3111" s="4" t="str">
        <f>IFERROR(__xludf.DUMMYFUNCTION("""COMPUTED_VALUE"""),"C++")</f>
        <v>C++</v>
      </c>
      <c r="D3111" s="4" t="str">
        <f>IFERROR(__xludf.DUMMYFUNCTION("""COMPUTED_VALUE"""),"C#")</f>
        <v>C#</v>
      </c>
      <c r="E3111" s="4" t="str">
        <f>IFERROR(__xludf.DUMMYFUNCTION("""COMPUTED_VALUE"""),"SQL")</f>
        <v>SQL</v>
      </c>
    </row>
    <row r="3112">
      <c r="A3112" s="3">
        <v>3111.0</v>
      </c>
      <c r="B3112" s="4" t="str">
        <f>IFERROR(__xludf.DUMMYFUNCTION("SPLIT(IMPORTRANGE!B3112:B13111,"";"",0,1)"),"Bash/Shell/PowerShell")</f>
        <v>Bash/Shell/PowerShell</v>
      </c>
      <c r="C3112" s="4" t="str">
        <f>IFERROR(__xludf.DUMMYFUNCTION("""COMPUTED_VALUE"""),"C#")</f>
        <v>C#</v>
      </c>
      <c r="D3112" s="4" t="str">
        <f>IFERROR(__xludf.DUMMYFUNCTION("""COMPUTED_VALUE"""),"HTML/CSS")</f>
        <v>HTML/CSS</v>
      </c>
      <c r="E3112" s="4" t="str">
        <f>IFERROR(__xludf.DUMMYFUNCTION("""COMPUTED_VALUE"""),"JavaScript")</f>
        <v>JavaScript</v>
      </c>
      <c r="F3112" s="4" t="str">
        <f>IFERROR(__xludf.DUMMYFUNCTION("""COMPUTED_VALUE"""),"Python")</f>
        <v>Python</v>
      </c>
      <c r="G3112" s="4" t="str">
        <f>IFERROR(__xludf.DUMMYFUNCTION("""COMPUTED_VALUE"""),"SQL")</f>
        <v>SQL</v>
      </c>
    </row>
    <row r="3113">
      <c r="A3113" s="3">
        <v>3112.0</v>
      </c>
      <c r="B3113" s="4" t="str">
        <f>IFERROR(__xludf.DUMMYFUNCTION("SPLIT(IMPORTRANGE!B3113:B13112,"";"",0,1)"),"Bash/Shell/PowerShell")</f>
        <v>Bash/Shell/PowerShell</v>
      </c>
      <c r="C3113" s="4" t="str">
        <f>IFERROR(__xludf.DUMMYFUNCTION("""COMPUTED_VALUE"""),"C#")</f>
        <v>C#</v>
      </c>
      <c r="D3113" s="4" t="str">
        <f>IFERROR(__xludf.DUMMYFUNCTION("""COMPUTED_VALUE"""),"HTML/CSS")</f>
        <v>HTML/CSS</v>
      </c>
      <c r="E3113" s="4" t="str">
        <f>IFERROR(__xludf.DUMMYFUNCTION("""COMPUTED_VALUE"""),"JavaScript")</f>
        <v>JavaScript</v>
      </c>
      <c r="F3113" s="4" t="str">
        <f>IFERROR(__xludf.DUMMYFUNCTION("""COMPUTED_VALUE"""),"TypeScript")</f>
        <v>TypeScript</v>
      </c>
    </row>
    <row r="3114">
      <c r="A3114" s="3">
        <v>3113.0</v>
      </c>
      <c r="B3114" s="4" t="str">
        <f>IFERROR(__xludf.DUMMYFUNCTION("SPLIT(IMPORTRANGE!B3114:B13113,"";"",0,1)"),"HTML/CSS")</f>
        <v>HTML/CSS</v>
      </c>
      <c r="C3114" s="4" t="str">
        <f>IFERROR(__xludf.DUMMYFUNCTION("""COMPUTED_VALUE"""),"JavaScript")</f>
        <v>JavaScript</v>
      </c>
      <c r="D3114" s="4" t="str">
        <f>IFERROR(__xludf.DUMMYFUNCTION("""COMPUTED_VALUE"""),"PHP")</f>
        <v>PHP</v>
      </c>
      <c r="E3114" s="4" t="str">
        <f>IFERROR(__xludf.DUMMYFUNCTION("""COMPUTED_VALUE"""),"TypeScript")</f>
        <v>TypeScript</v>
      </c>
    </row>
    <row r="3115">
      <c r="A3115" s="3">
        <v>3114.0</v>
      </c>
      <c r="B3115" s="4" t="str">
        <f>IFERROR(__xludf.DUMMYFUNCTION("SPLIT(IMPORTRANGE!B3115:B13114,"";"",0,1)"),"C#")</f>
        <v>C#</v>
      </c>
      <c r="C3115" s="4" t="str">
        <f>IFERROR(__xludf.DUMMYFUNCTION("""COMPUTED_VALUE"""),"F#")</f>
        <v>F#</v>
      </c>
      <c r="D3115" s="4" t="str">
        <f>IFERROR(__xludf.DUMMYFUNCTION("""COMPUTED_VALUE"""),"HTML/CSS")</f>
        <v>HTML/CSS</v>
      </c>
      <c r="E3115" s="4" t="str">
        <f>IFERROR(__xludf.DUMMYFUNCTION("""COMPUTED_VALUE"""),"JavaScript")</f>
        <v>JavaScript</v>
      </c>
    </row>
    <row r="3116">
      <c r="A3116" s="3">
        <v>3115.0</v>
      </c>
      <c r="B3116" s="4" t="str">
        <f>IFERROR(__xludf.DUMMYFUNCTION("SPLIT(IMPORTRANGE!B3116:B13115,"";"",0,1)"),"C")</f>
        <v>C</v>
      </c>
      <c r="C3116" s="4" t="str">
        <f>IFERROR(__xludf.DUMMYFUNCTION("""COMPUTED_VALUE"""),"C++")</f>
        <v>C++</v>
      </c>
      <c r="D3116" s="4" t="str">
        <f>IFERROR(__xludf.DUMMYFUNCTION("""COMPUTED_VALUE"""),"HTML/CSS")</f>
        <v>HTML/CSS</v>
      </c>
      <c r="E3116" s="4" t="str">
        <f>IFERROR(__xludf.DUMMYFUNCTION("""COMPUTED_VALUE"""),"Java")</f>
        <v>Java</v>
      </c>
      <c r="F3116" s="4" t="str">
        <f>IFERROR(__xludf.DUMMYFUNCTION("""COMPUTED_VALUE"""),"JavaScript")</f>
        <v>JavaScript</v>
      </c>
      <c r="G3116" s="4" t="str">
        <f>IFERROR(__xludf.DUMMYFUNCTION("""COMPUTED_VALUE"""),"SQL")</f>
        <v>SQL</v>
      </c>
    </row>
    <row r="3117">
      <c r="A3117" s="3">
        <v>3116.0</v>
      </c>
      <c r="B3117" s="4" t="str">
        <f>IFERROR(__xludf.DUMMYFUNCTION("SPLIT(IMPORTRANGE!B3117:B13116,"";"",0,1)"),"C++")</f>
        <v>C++</v>
      </c>
      <c r="C3117" s="4" t="str">
        <f>IFERROR(__xludf.DUMMYFUNCTION("""COMPUTED_VALUE"""),"C#")</f>
        <v>C#</v>
      </c>
      <c r="D3117" s="4" t="str">
        <f>IFERROR(__xludf.DUMMYFUNCTION("""COMPUTED_VALUE"""),"SQL")</f>
        <v>SQL</v>
      </c>
    </row>
    <row r="3118">
      <c r="A3118" s="3">
        <v>3117.0</v>
      </c>
      <c r="B3118" s="4" t="str">
        <f>IFERROR(__xludf.DUMMYFUNCTION("SPLIT(IMPORTRANGE!B3118:B13117,"";"",0,1)"),"Bash/Shell/PowerShell")</f>
        <v>Bash/Shell/PowerShell</v>
      </c>
      <c r="C3118" s="4" t="str">
        <f>IFERROR(__xludf.DUMMYFUNCTION("""COMPUTED_VALUE"""),"C")</f>
        <v>C</v>
      </c>
      <c r="D3118" s="4" t="str">
        <f>IFERROR(__xludf.DUMMYFUNCTION("""COMPUTED_VALUE"""),"C++")</f>
        <v>C++</v>
      </c>
      <c r="E3118" s="4" t="str">
        <f>IFERROR(__xludf.DUMMYFUNCTION("""COMPUTED_VALUE"""),"HTML/CSS")</f>
        <v>HTML/CSS</v>
      </c>
      <c r="F3118" s="4" t="str">
        <f>IFERROR(__xludf.DUMMYFUNCTION("""COMPUTED_VALUE"""),"Java")</f>
        <v>Java</v>
      </c>
    </row>
    <row r="3119">
      <c r="A3119" s="3">
        <v>3118.0</v>
      </c>
      <c r="B3119" s="4" t="str">
        <f>IFERROR(__xludf.DUMMYFUNCTION("SPLIT(IMPORTRANGE!B3119:B13118,"";"",0,1)"),"Java")</f>
        <v>Java</v>
      </c>
      <c r="C3119" s="4" t="str">
        <f>IFERROR(__xludf.DUMMYFUNCTION("""COMPUTED_VALUE"""),"Python")</f>
        <v>Python</v>
      </c>
    </row>
    <row r="3120">
      <c r="A3120" s="3">
        <v>3119.0</v>
      </c>
      <c r="B3120" s="4" t="str">
        <f>IFERROR(__xludf.DUMMYFUNCTION("SPLIT(IMPORTRANGE!B3120:B13119,"";"",0,1)"),"C")</f>
        <v>C</v>
      </c>
      <c r="C3120" s="4" t="str">
        <f>IFERROR(__xludf.DUMMYFUNCTION("""COMPUTED_VALUE"""),"C++")</f>
        <v>C++</v>
      </c>
      <c r="D3120" s="4" t="str">
        <f>IFERROR(__xludf.DUMMYFUNCTION("""COMPUTED_VALUE"""),"HTML/CSS")</f>
        <v>HTML/CSS</v>
      </c>
      <c r="E3120" s="4" t="str">
        <f>IFERROR(__xludf.DUMMYFUNCTION("""COMPUTED_VALUE"""),"JavaScript")</f>
        <v>JavaScript</v>
      </c>
      <c r="F3120" s="4" t="str">
        <f>IFERROR(__xludf.DUMMYFUNCTION("""COMPUTED_VALUE"""),"SQL")</f>
        <v>SQL</v>
      </c>
    </row>
    <row r="3121">
      <c r="A3121" s="3">
        <v>3120.0</v>
      </c>
      <c r="B3121" s="4" t="str">
        <f>IFERROR(__xludf.DUMMYFUNCTION("SPLIT(IMPORTRANGE!B3121:B13120,"";"",0,1)"),"C")</f>
        <v>C</v>
      </c>
      <c r="C3121" s="4" t="str">
        <f>IFERROR(__xludf.DUMMYFUNCTION("""COMPUTED_VALUE"""),"HTML/CSS")</f>
        <v>HTML/CSS</v>
      </c>
      <c r="D3121" s="4" t="str">
        <f>IFERROR(__xludf.DUMMYFUNCTION("""COMPUTED_VALUE"""),"JavaScript")</f>
        <v>JavaScript</v>
      </c>
      <c r="E3121" s="4" t="str">
        <f>IFERROR(__xludf.DUMMYFUNCTION("""COMPUTED_VALUE"""),"PHP")</f>
        <v>PHP</v>
      </c>
      <c r="F3121" s="4" t="str">
        <f>IFERROR(__xludf.DUMMYFUNCTION("""COMPUTED_VALUE"""),"Python")</f>
        <v>Python</v>
      </c>
      <c r="G3121" s="4" t="str">
        <f>IFERROR(__xludf.DUMMYFUNCTION("""COMPUTED_VALUE"""),"SQL")</f>
        <v>SQL</v>
      </c>
    </row>
    <row r="3122">
      <c r="A3122" s="3">
        <v>3121.0</v>
      </c>
      <c r="B3122" s="4" t="str">
        <f>IFERROR(__xludf.DUMMYFUNCTION("SPLIT(IMPORTRANGE!B3122:B13121,"";"",0,1)"),"Java")</f>
        <v>Java</v>
      </c>
    </row>
    <row r="3123">
      <c r="A3123" s="3">
        <v>3122.0</v>
      </c>
      <c r="B3123" s="4" t="str">
        <f>IFERROR(__xludf.DUMMYFUNCTION("SPLIT(IMPORTRANGE!B3123:B13122,"";"",0,1)"),"C")</f>
        <v>C</v>
      </c>
      <c r="C3123" s="4" t="str">
        <f>IFERROR(__xludf.DUMMYFUNCTION("""COMPUTED_VALUE"""),"C++")</f>
        <v>C++</v>
      </c>
      <c r="D3123" s="4" t="str">
        <f>IFERROR(__xludf.DUMMYFUNCTION("""COMPUTED_VALUE"""),"HTML/CSS")</f>
        <v>HTML/CSS</v>
      </c>
      <c r="E3123" s="4" t="str">
        <f>IFERROR(__xludf.DUMMYFUNCTION("""COMPUTED_VALUE"""),"JavaScript")</f>
        <v>JavaScript</v>
      </c>
    </row>
    <row r="3124">
      <c r="A3124" s="3">
        <v>3123.0</v>
      </c>
      <c r="B3124" s="4" t="str">
        <f>IFERROR(__xludf.DUMMYFUNCTION("SPLIT(IMPORTRANGE!B3124:B13123,"";"",0,1)"),"Bash/Shell/PowerShell")</f>
        <v>Bash/Shell/PowerShell</v>
      </c>
      <c r="C3124" s="4" t="str">
        <f>IFERROR(__xludf.DUMMYFUNCTION("""COMPUTED_VALUE"""),"Other(s):")</f>
        <v>Other(s):</v>
      </c>
    </row>
    <row r="3125">
      <c r="A3125" s="3">
        <v>3124.0</v>
      </c>
      <c r="B3125" s="4" t="str">
        <f>IFERROR(__xludf.DUMMYFUNCTION("SPLIT(IMPORTRANGE!B3125:B13124,"";"",0,1)"),"JavaScript")</f>
        <v>JavaScript</v>
      </c>
      <c r="C3125" s="4" t="str">
        <f>IFERROR(__xludf.DUMMYFUNCTION("""COMPUTED_VALUE"""),"PHP")</f>
        <v>PHP</v>
      </c>
      <c r="D3125" s="4" t="str">
        <f>IFERROR(__xludf.DUMMYFUNCTION("""COMPUTED_VALUE"""),"SQL")</f>
        <v>SQL</v>
      </c>
    </row>
    <row r="3126">
      <c r="A3126" s="3">
        <v>3125.0</v>
      </c>
      <c r="B3126" s="4" t="str">
        <f>IFERROR(__xludf.DUMMYFUNCTION("SPLIT(IMPORTRANGE!B3126:B13125,"";"",0,1)"),"HTML/CSS")</f>
        <v>HTML/CSS</v>
      </c>
      <c r="C3126" s="4" t="str">
        <f>IFERROR(__xludf.DUMMYFUNCTION("""COMPUTED_VALUE"""),"Java")</f>
        <v>Java</v>
      </c>
      <c r="D3126" s="4" t="str">
        <f>IFERROR(__xludf.DUMMYFUNCTION("""COMPUTED_VALUE"""),"JavaScript")</f>
        <v>JavaScript</v>
      </c>
      <c r="E3126" s="4" t="str">
        <f>IFERROR(__xludf.DUMMYFUNCTION("""COMPUTED_VALUE"""),"SQL")</f>
        <v>SQL</v>
      </c>
    </row>
    <row r="3127">
      <c r="A3127" s="3">
        <v>3126.0</v>
      </c>
      <c r="B3127" s="4" t="str">
        <f>IFERROR(__xludf.DUMMYFUNCTION("SPLIT(IMPORTRANGE!B3127:B13126,"";"",0,1)"),"HTML/CSS")</f>
        <v>HTML/CSS</v>
      </c>
      <c r="C3127" s="4" t="str">
        <f>IFERROR(__xludf.DUMMYFUNCTION("""COMPUTED_VALUE"""),"JavaScript")</f>
        <v>JavaScript</v>
      </c>
      <c r="D3127" s="4" t="str">
        <f>IFERROR(__xludf.DUMMYFUNCTION("""COMPUTED_VALUE"""),"TypeScript")</f>
        <v>TypeScript</v>
      </c>
    </row>
    <row r="3128">
      <c r="A3128" s="3">
        <v>3127.0</v>
      </c>
      <c r="B3128" s="4" t="str">
        <f>IFERROR(__xludf.DUMMYFUNCTION("SPLIT(IMPORTRANGE!B3128:B13127,"";"",0,1)"),"Bash/Shell/PowerShell")</f>
        <v>Bash/Shell/PowerShell</v>
      </c>
      <c r="C3128" s="4" t="str">
        <f>IFERROR(__xludf.DUMMYFUNCTION("""COMPUTED_VALUE"""),"C")</f>
        <v>C</v>
      </c>
      <c r="D3128" s="4" t="str">
        <f>IFERROR(__xludf.DUMMYFUNCTION("""COMPUTED_VALUE"""),"C++")</f>
        <v>C++</v>
      </c>
      <c r="E3128" s="4" t="str">
        <f>IFERROR(__xludf.DUMMYFUNCTION("""COMPUTED_VALUE"""),"HTML/CSS")</f>
        <v>HTML/CSS</v>
      </c>
      <c r="F3128" s="4" t="str">
        <f>IFERROR(__xludf.DUMMYFUNCTION("""COMPUTED_VALUE"""),"JavaScript")</f>
        <v>JavaScript</v>
      </c>
      <c r="G3128" s="4" t="str">
        <f>IFERROR(__xludf.DUMMYFUNCTION("""COMPUTED_VALUE"""),"PHP")</f>
        <v>PHP</v>
      </c>
      <c r="H3128" s="4" t="str">
        <f>IFERROR(__xludf.DUMMYFUNCTION("""COMPUTED_VALUE"""),"Python")</f>
        <v>Python</v>
      </c>
      <c r="I3128" s="4" t="str">
        <f>IFERROR(__xludf.DUMMYFUNCTION("""COMPUTED_VALUE"""),"SQL")</f>
        <v>SQL</v>
      </c>
      <c r="J3128" s="4" t="str">
        <f>IFERROR(__xludf.DUMMYFUNCTION("""COMPUTED_VALUE"""),"Other(s):")</f>
        <v>Other(s):</v>
      </c>
    </row>
    <row r="3129">
      <c r="A3129" s="3">
        <v>3128.0</v>
      </c>
      <c r="B3129" s="4" t="str">
        <f>IFERROR(__xludf.DUMMYFUNCTION("SPLIT(IMPORTRANGE!B3129:B13128,"";"",0,1)"),"C#")</f>
        <v>C#</v>
      </c>
      <c r="C3129" s="4" t="str">
        <f>IFERROR(__xludf.DUMMYFUNCTION("""COMPUTED_VALUE"""),"HTML/CSS")</f>
        <v>HTML/CSS</v>
      </c>
      <c r="D3129" s="4" t="str">
        <f>IFERROR(__xludf.DUMMYFUNCTION("""COMPUTED_VALUE"""),"JavaScript")</f>
        <v>JavaScript</v>
      </c>
      <c r="E3129" s="4" t="str">
        <f>IFERROR(__xludf.DUMMYFUNCTION("""COMPUTED_VALUE"""),"TypeScript")</f>
        <v>TypeScript</v>
      </c>
    </row>
    <row r="3130">
      <c r="A3130" s="3">
        <v>3129.0</v>
      </c>
      <c r="B3130" s="4" t="str">
        <f>IFERROR(__xludf.DUMMYFUNCTION("SPLIT(IMPORTRANGE!B3130:B13129,"";"",0,1)"),"Bash/Shell/PowerShell")</f>
        <v>Bash/Shell/PowerShell</v>
      </c>
      <c r="C3130" s="4" t="str">
        <f>IFERROR(__xludf.DUMMYFUNCTION("""COMPUTED_VALUE"""),"C#")</f>
        <v>C#</v>
      </c>
      <c r="D3130" s="4" t="str">
        <f>IFERROR(__xludf.DUMMYFUNCTION("""COMPUTED_VALUE"""),"HTML/CSS")</f>
        <v>HTML/CSS</v>
      </c>
      <c r="E3130" s="4" t="str">
        <f>IFERROR(__xludf.DUMMYFUNCTION("""COMPUTED_VALUE"""),"JavaScript")</f>
        <v>JavaScript</v>
      </c>
      <c r="F3130" s="4" t="str">
        <f>IFERROR(__xludf.DUMMYFUNCTION("""COMPUTED_VALUE"""),"SQL")</f>
        <v>SQL</v>
      </c>
    </row>
    <row r="3131">
      <c r="A3131" s="3">
        <v>3130.0</v>
      </c>
      <c r="B3131" s="4" t="str">
        <f>IFERROR(__xludf.DUMMYFUNCTION("SPLIT(IMPORTRANGE!B3131:B13130,"";"",0,1)"),"C")</f>
        <v>C</v>
      </c>
      <c r="C3131" s="4" t="str">
        <f>IFERROR(__xludf.DUMMYFUNCTION("""COMPUTED_VALUE"""),"C#")</f>
        <v>C#</v>
      </c>
      <c r="D3131" s="4" t="str">
        <f>IFERROR(__xludf.DUMMYFUNCTION("""COMPUTED_VALUE"""),"HTML/CSS")</f>
        <v>HTML/CSS</v>
      </c>
      <c r="E3131" s="4" t="str">
        <f>IFERROR(__xludf.DUMMYFUNCTION("""COMPUTED_VALUE"""),"Java")</f>
        <v>Java</v>
      </c>
      <c r="F3131" s="4" t="str">
        <f>IFERROR(__xludf.DUMMYFUNCTION("""COMPUTED_VALUE"""),"JavaScript")</f>
        <v>JavaScript</v>
      </c>
      <c r="G3131" s="4" t="str">
        <f>IFERROR(__xludf.DUMMYFUNCTION("""COMPUTED_VALUE"""),"PHP")</f>
        <v>PHP</v>
      </c>
      <c r="H3131" s="4" t="str">
        <f>IFERROR(__xludf.DUMMYFUNCTION("""COMPUTED_VALUE"""),"VBA")</f>
        <v>VBA</v>
      </c>
    </row>
    <row r="3132">
      <c r="A3132" s="3">
        <v>3131.0</v>
      </c>
      <c r="B3132" s="4" t="str">
        <f>IFERROR(__xludf.DUMMYFUNCTION("SPLIT(IMPORTRANGE!B3132:B13131,"";"",0,1)"),"Bash/Shell/PowerShell")</f>
        <v>Bash/Shell/PowerShell</v>
      </c>
      <c r="C3132" s="4" t="str">
        <f>IFERROR(__xludf.DUMMYFUNCTION("""COMPUTED_VALUE"""),"C#")</f>
        <v>C#</v>
      </c>
      <c r="D3132" s="4" t="str">
        <f>IFERROR(__xludf.DUMMYFUNCTION("""COMPUTED_VALUE"""),"Go")</f>
        <v>Go</v>
      </c>
      <c r="E3132" s="4" t="str">
        <f>IFERROR(__xludf.DUMMYFUNCTION("""COMPUTED_VALUE"""),"HTML/CSS")</f>
        <v>HTML/CSS</v>
      </c>
      <c r="F3132" s="4" t="str">
        <f>IFERROR(__xludf.DUMMYFUNCTION("""COMPUTED_VALUE"""),"Java")</f>
        <v>Java</v>
      </c>
      <c r="G3132" s="4" t="str">
        <f>IFERROR(__xludf.DUMMYFUNCTION("""COMPUTED_VALUE"""),"JavaScript")</f>
        <v>JavaScript</v>
      </c>
      <c r="H3132" s="4" t="str">
        <f>IFERROR(__xludf.DUMMYFUNCTION("""COMPUTED_VALUE"""),"Python")</f>
        <v>Python</v>
      </c>
      <c r="I3132" s="4" t="str">
        <f>IFERROR(__xludf.DUMMYFUNCTION("""COMPUTED_VALUE"""),"SQL")</f>
        <v>SQL</v>
      </c>
      <c r="J3132" s="4" t="str">
        <f>IFERROR(__xludf.DUMMYFUNCTION("""COMPUTED_VALUE"""),"TypeScript")</f>
        <v>TypeScript</v>
      </c>
    </row>
    <row r="3133">
      <c r="A3133" s="3">
        <v>3132.0</v>
      </c>
      <c r="B3133" s="4" t="str">
        <f>IFERROR(__xludf.DUMMYFUNCTION("SPLIT(IMPORTRANGE!B3133:B13132,"";"",0,1)"),"Bash/Shell/PowerShell")</f>
        <v>Bash/Shell/PowerShell</v>
      </c>
      <c r="C3133" s="4" t="str">
        <f>IFERROR(__xludf.DUMMYFUNCTION("""COMPUTED_VALUE"""),"HTML/CSS")</f>
        <v>HTML/CSS</v>
      </c>
      <c r="D3133" s="4" t="str">
        <f>IFERROR(__xludf.DUMMYFUNCTION("""COMPUTED_VALUE"""),"Scala")</f>
        <v>Scala</v>
      </c>
      <c r="E3133" s="4" t="str">
        <f>IFERROR(__xludf.DUMMYFUNCTION("""COMPUTED_VALUE"""),"SQL")</f>
        <v>SQL</v>
      </c>
    </row>
    <row r="3134">
      <c r="A3134" s="3">
        <v>3133.0</v>
      </c>
      <c r="B3134" s="4" t="str">
        <f>IFERROR(__xludf.DUMMYFUNCTION("SPLIT(IMPORTRANGE!B3134:B13133,"";"",0,1)"),"HTML/CSS")</f>
        <v>HTML/CSS</v>
      </c>
      <c r="C3134" s="4" t="str">
        <f>IFERROR(__xludf.DUMMYFUNCTION("""COMPUTED_VALUE"""),"Java")</f>
        <v>Java</v>
      </c>
      <c r="D3134" s="4" t="str">
        <f>IFERROR(__xludf.DUMMYFUNCTION("""COMPUTED_VALUE"""),"JavaScript")</f>
        <v>JavaScript</v>
      </c>
      <c r="E3134" s="4" t="str">
        <f>IFERROR(__xludf.DUMMYFUNCTION("""COMPUTED_VALUE"""),"TypeScript")</f>
        <v>TypeScript</v>
      </c>
    </row>
    <row r="3135">
      <c r="A3135" s="3">
        <v>3134.0</v>
      </c>
      <c r="B3135" s="4" t="str">
        <f>IFERROR(__xludf.DUMMYFUNCTION("SPLIT(IMPORTRANGE!B3135:B13134,"";"",0,1)"),"HTML/CSS")</f>
        <v>HTML/CSS</v>
      </c>
      <c r="C3135" s="4" t="str">
        <f>IFERROR(__xludf.DUMMYFUNCTION("""COMPUTED_VALUE"""),"JavaScript")</f>
        <v>JavaScript</v>
      </c>
      <c r="D3135" s="4" t="str">
        <f>IFERROR(__xludf.DUMMYFUNCTION("""COMPUTED_VALUE"""),"Python")</f>
        <v>Python</v>
      </c>
      <c r="E3135" s="4" t="str">
        <f>IFERROR(__xludf.DUMMYFUNCTION("""COMPUTED_VALUE"""),"TypeScript")</f>
        <v>TypeScript</v>
      </c>
    </row>
    <row r="3136">
      <c r="A3136" s="3">
        <v>3135.0</v>
      </c>
      <c r="B3136" s="4" t="str">
        <f>IFERROR(__xludf.DUMMYFUNCTION("SPLIT(IMPORTRANGE!B3136:B13135,"";"",0,1)"),"Bash/Shell/PowerShell")</f>
        <v>Bash/Shell/PowerShell</v>
      </c>
      <c r="C3136" s="4" t="str">
        <f>IFERROR(__xludf.DUMMYFUNCTION("""COMPUTED_VALUE"""),"C")</f>
        <v>C</v>
      </c>
      <c r="D3136" s="4" t="str">
        <f>IFERROR(__xludf.DUMMYFUNCTION("""COMPUTED_VALUE"""),"C++")</f>
        <v>C++</v>
      </c>
      <c r="E3136" s="4" t="str">
        <f>IFERROR(__xludf.DUMMYFUNCTION("""COMPUTED_VALUE"""),"HTML/CSS")</f>
        <v>HTML/CSS</v>
      </c>
      <c r="F3136" s="4" t="str">
        <f>IFERROR(__xludf.DUMMYFUNCTION("""COMPUTED_VALUE"""),"Java")</f>
        <v>Java</v>
      </c>
      <c r="G3136" s="4" t="str">
        <f>IFERROR(__xludf.DUMMYFUNCTION("""COMPUTED_VALUE"""),"JavaScript")</f>
        <v>JavaScript</v>
      </c>
      <c r="H3136" s="4" t="str">
        <f>IFERROR(__xludf.DUMMYFUNCTION("""COMPUTED_VALUE"""),"Python")</f>
        <v>Python</v>
      </c>
      <c r="I3136" s="4" t="str">
        <f>IFERROR(__xludf.DUMMYFUNCTION("""COMPUTED_VALUE"""),"SQL")</f>
        <v>SQL</v>
      </c>
      <c r="J3136" s="4" t="str">
        <f>IFERROR(__xludf.DUMMYFUNCTION("""COMPUTED_VALUE"""),"Other(s):")</f>
        <v>Other(s):</v>
      </c>
    </row>
    <row r="3137">
      <c r="A3137" s="3">
        <v>3136.0</v>
      </c>
      <c r="B3137" s="4" t="str">
        <f>IFERROR(__xludf.DUMMYFUNCTION("SPLIT(IMPORTRANGE!B3137:B13136,"";"",0,1)"),"Bash/Shell/PowerShell")</f>
        <v>Bash/Shell/PowerShell</v>
      </c>
      <c r="C3137" s="4" t="str">
        <f>IFERROR(__xludf.DUMMYFUNCTION("""COMPUTED_VALUE"""),"Python")</f>
        <v>Python</v>
      </c>
      <c r="D3137" s="4" t="str">
        <f>IFERROR(__xludf.DUMMYFUNCTION("""COMPUTED_VALUE"""),"Scala")</f>
        <v>Scala</v>
      </c>
      <c r="E3137" s="4" t="str">
        <f>IFERROR(__xludf.DUMMYFUNCTION("""COMPUTED_VALUE"""),"SQL")</f>
        <v>SQL</v>
      </c>
    </row>
    <row r="3138">
      <c r="A3138" s="3">
        <v>3137.0</v>
      </c>
      <c r="B3138" s="4" t="str">
        <f>IFERROR(__xludf.DUMMYFUNCTION("SPLIT(IMPORTRANGE!B3138:B13137,"";"",0,1)"),"Bash/Shell/PowerShell")</f>
        <v>Bash/Shell/PowerShell</v>
      </c>
      <c r="C3138" s="4" t="str">
        <f>IFERROR(__xludf.DUMMYFUNCTION("""COMPUTED_VALUE"""),"C")</f>
        <v>C</v>
      </c>
      <c r="D3138" s="4" t="str">
        <f>IFERROR(__xludf.DUMMYFUNCTION("""COMPUTED_VALUE"""),"C++")</f>
        <v>C++</v>
      </c>
      <c r="E3138" s="4" t="str">
        <f>IFERROR(__xludf.DUMMYFUNCTION("""COMPUTED_VALUE"""),"C#")</f>
        <v>C#</v>
      </c>
      <c r="F3138" s="4" t="str">
        <f>IFERROR(__xludf.DUMMYFUNCTION("""COMPUTED_VALUE"""),"Go")</f>
        <v>Go</v>
      </c>
      <c r="G3138" s="4" t="str">
        <f>IFERROR(__xludf.DUMMYFUNCTION("""COMPUTED_VALUE"""),"HTML/CSS")</f>
        <v>HTML/CSS</v>
      </c>
      <c r="H3138" s="4" t="str">
        <f>IFERROR(__xludf.DUMMYFUNCTION("""COMPUTED_VALUE"""),"JavaScript")</f>
        <v>JavaScript</v>
      </c>
      <c r="I3138" s="4" t="str">
        <f>IFERROR(__xludf.DUMMYFUNCTION("""COMPUTED_VALUE"""),"Python")</f>
        <v>Python</v>
      </c>
      <c r="J3138" s="4" t="str">
        <f>IFERROR(__xludf.DUMMYFUNCTION("""COMPUTED_VALUE"""),"SQL")</f>
        <v>SQL</v>
      </c>
    </row>
    <row r="3139">
      <c r="A3139" s="3">
        <v>3138.0</v>
      </c>
      <c r="B3139" s="4" t="str">
        <f>IFERROR(__xludf.DUMMYFUNCTION("SPLIT(IMPORTRANGE!B3139:B13138,"";"",0,1)"),"Bash/Shell/PowerShell")</f>
        <v>Bash/Shell/PowerShell</v>
      </c>
      <c r="C3139" s="4" t="str">
        <f>IFERROR(__xludf.DUMMYFUNCTION("""COMPUTED_VALUE"""),"HTML/CSS")</f>
        <v>HTML/CSS</v>
      </c>
      <c r="D3139" s="4" t="str">
        <f>IFERROR(__xludf.DUMMYFUNCTION("""COMPUTED_VALUE"""),"JavaScript")</f>
        <v>JavaScript</v>
      </c>
      <c r="E3139" s="4" t="str">
        <f>IFERROR(__xludf.DUMMYFUNCTION("""COMPUTED_VALUE"""),"PHP")</f>
        <v>PHP</v>
      </c>
      <c r="F3139" s="4" t="str">
        <f>IFERROR(__xludf.DUMMYFUNCTION("""COMPUTED_VALUE"""),"SQL")</f>
        <v>SQL</v>
      </c>
      <c r="G3139" s="4" t="str">
        <f>IFERROR(__xludf.DUMMYFUNCTION("""COMPUTED_VALUE"""),"TypeScript")</f>
        <v>TypeScript</v>
      </c>
    </row>
    <row r="3140">
      <c r="A3140" s="3">
        <v>3139.0</v>
      </c>
      <c r="B3140" s="4" t="str">
        <f>IFERROR(__xludf.DUMMYFUNCTION("SPLIT(IMPORTRANGE!B3140:B13139,"";"",0,1)"),"C")</f>
        <v>C</v>
      </c>
      <c r="C3140" s="4" t="str">
        <f>IFERROR(__xludf.DUMMYFUNCTION("""COMPUTED_VALUE"""),"C++")</f>
        <v>C++</v>
      </c>
      <c r="D3140" s="4" t="str">
        <f>IFERROR(__xludf.DUMMYFUNCTION("""COMPUTED_VALUE"""),"Go")</f>
        <v>Go</v>
      </c>
      <c r="E3140" s="4" t="str">
        <f>IFERROR(__xludf.DUMMYFUNCTION("""COMPUTED_VALUE"""),"Java")</f>
        <v>Java</v>
      </c>
      <c r="F3140" s="4" t="str">
        <f>IFERROR(__xludf.DUMMYFUNCTION("""COMPUTED_VALUE"""),"JavaScript")</f>
        <v>JavaScript</v>
      </c>
      <c r="G3140" s="4" t="str">
        <f>IFERROR(__xludf.DUMMYFUNCTION("""COMPUTED_VALUE"""),"Python")</f>
        <v>Python</v>
      </c>
      <c r="H3140" s="4" t="str">
        <f>IFERROR(__xludf.DUMMYFUNCTION("""COMPUTED_VALUE"""),"R")</f>
        <v>R</v>
      </c>
      <c r="I3140" s="4" t="str">
        <f>IFERROR(__xludf.DUMMYFUNCTION("""COMPUTED_VALUE"""),"SQL")</f>
        <v>SQL</v>
      </c>
    </row>
    <row r="3141">
      <c r="A3141" s="3">
        <v>3140.0</v>
      </c>
      <c r="B3141" s="4" t="str">
        <f>IFERROR(__xludf.DUMMYFUNCTION("SPLIT(IMPORTRANGE!B3141:B13140,"";"",0,1)"),"Other(s):")</f>
        <v>Other(s):</v>
      </c>
    </row>
    <row r="3142">
      <c r="A3142" s="3">
        <v>3141.0</v>
      </c>
      <c r="B3142" s="4" t="str">
        <f>IFERROR(__xludf.DUMMYFUNCTION("SPLIT(IMPORTRANGE!B3142:B13141,"";"",0,1)"),"Bash/Shell/PowerShell")</f>
        <v>Bash/Shell/PowerShell</v>
      </c>
      <c r="C3142" s="4" t="str">
        <f>IFERROR(__xludf.DUMMYFUNCTION("""COMPUTED_VALUE"""),"C")</f>
        <v>C</v>
      </c>
      <c r="D3142" s="4" t="str">
        <f>IFERROR(__xludf.DUMMYFUNCTION("""COMPUTED_VALUE"""),"C++")</f>
        <v>C++</v>
      </c>
      <c r="E3142" s="4" t="str">
        <f>IFERROR(__xludf.DUMMYFUNCTION("""COMPUTED_VALUE"""),"HTML/CSS")</f>
        <v>HTML/CSS</v>
      </c>
      <c r="F3142" s="4" t="str">
        <f>IFERROR(__xludf.DUMMYFUNCTION("""COMPUTED_VALUE"""),"Java")</f>
        <v>Java</v>
      </c>
      <c r="G3142" s="4" t="str">
        <f>IFERROR(__xludf.DUMMYFUNCTION("""COMPUTED_VALUE"""),"JavaScript")</f>
        <v>JavaScript</v>
      </c>
      <c r="H3142" s="4" t="str">
        <f>IFERROR(__xludf.DUMMYFUNCTION("""COMPUTED_VALUE"""),"Python")</f>
        <v>Python</v>
      </c>
      <c r="I3142" s="4" t="str">
        <f>IFERROR(__xludf.DUMMYFUNCTION("""COMPUTED_VALUE"""),"Rust")</f>
        <v>Rust</v>
      </c>
    </row>
    <row r="3143">
      <c r="A3143" s="3">
        <v>3142.0</v>
      </c>
      <c r="B3143" s="4" t="str">
        <f>IFERROR(__xludf.DUMMYFUNCTION("SPLIT(IMPORTRANGE!B3143:B13142,"";"",0,1)"),"HTML/CSS")</f>
        <v>HTML/CSS</v>
      </c>
      <c r="C3143" s="4" t="str">
        <f>IFERROR(__xludf.DUMMYFUNCTION("""COMPUTED_VALUE"""),"Java")</f>
        <v>Java</v>
      </c>
      <c r="D3143" s="4" t="str">
        <f>IFERROR(__xludf.DUMMYFUNCTION("""COMPUTED_VALUE"""),"JavaScript")</f>
        <v>JavaScript</v>
      </c>
      <c r="E3143" s="4" t="str">
        <f>IFERROR(__xludf.DUMMYFUNCTION("""COMPUTED_VALUE"""),"TypeScript")</f>
        <v>TypeScript</v>
      </c>
    </row>
    <row r="3144">
      <c r="A3144" s="3">
        <v>3143.0</v>
      </c>
      <c r="B3144" s="4" t="str">
        <f>IFERROR(__xludf.DUMMYFUNCTION("SPLIT(IMPORTRANGE!B3144:B13143,"";"",0,1)"),"Bash/Shell/PowerShell")</f>
        <v>Bash/Shell/PowerShell</v>
      </c>
      <c r="C3144" s="4" t="str">
        <f>IFERROR(__xludf.DUMMYFUNCTION("""COMPUTED_VALUE"""),"HTML/CSS")</f>
        <v>HTML/CSS</v>
      </c>
      <c r="D3144" s="4" t="str">
        <f>IFERROR(__xludf.DUMMYFUNCTION("""COMPUTED_VALUE"""),"JavaScript")</f>
        <v>JavaScript</v>
      </c>
      <c r="E3144" s="4" t="str">
        <f>IFERROR(__xludf.DUMMYFUNCTION("""COMPUTED_VALUE"""),"PHP")</f>
        <v>PHP</v>
      </c>
    </row>
    <row r="3145">
      <c r="A3145" s="3">
        <v>3144.0</v>
      </c>
      <c r="B3145" s="4" t="str">
        <f>IFERROR(__xludf.DUMMYFUNCTION("SPLIT(IMPORTRANGE!B3145:B13144,"";"",0,1)"),"Bash/Shell/PowerShell")</f>
        <v>Bash/Shell/PowerShell</v>
      </c>
      <c r="C3145" s="4" t="str">
        <f>IFERROR(__xludf.DUMMYFUNCTION("""COMPUTED_VALUE"""),"C++")</f>
        <v>C++</v>
      </c>
      <c r="D3145" s="4" t="str">
        <f>IFERROR(__xludf.DUMMYFUNCTION("""COMPUTED_VALUE"""),"HTML/CSS")</f>
        <v>HTML/CSS</v>
      </c>
      <c r="E3145" s="4" t="str">
        <f>IFERROR(__xludf.DUMMYFUNCTION("""COMPUTED_VALUE"""),"JavaScript")</f>
        <v>JavaScript</v>
      </c>
      <c r="F3145" s="4" t="str">
        <f>IFERROR(__xludf.DUMMYFUNCTION("""COMPUTED_VALUE"""),"PHP")</f>
        <v>PHP</v>
      </c>
      <c r="G3145" s="4" t="str">
        <f>IFERROR(__xludf.DUMMYFUNCTION("""COMPUTED_VALUE"""),"Python")</f>
        <v>Python</v>
      </c>
      <c r="H3145" s="4" t="str">
        <f>IFERROR(__xludf.DUMMYFUNCTION("""COMPUTED_VALUE"""),"Swift")</f>
        <v>Swift</v>
      </c>
    </row>
    <row r="3146">
      <c r="A3146" s="3">
        <v>3145.0</v>
      </c>
      <c r="B3146" s="4" t="str">
        <f>IFERROR(__xludf.DUMMYFUNCTION("SPLIT(IMPORTRANGE!B3146:B13145,"";"",0,1)"),"C++")</f>
        <v>C++</v>
      </c>
      <c r="C3146" s="4" t="str">
        <f>IFERROR(__xludf.DUMMYFUNCTION("""COMPUTED_VALUE"""),"Python")</f>
        <v>Python</v>
      </c>
      <c r="D3146" s="4" t="str">
        <f>IFERROR(__xludf.DUMMYFUNCTION("""COMPUTED_VALUE"""),"Other(s):")</f>
        <v>Other(s):</v>
      </c>
    </row>
    <row r="3147">
      <c r="A3147" s="3">
        <v>3146.0</v>
      </c>
      <c r="B3147" s="4" t="str">
        <f>IFERROR(__xludf.DUMMYFUNCTION("SPLIT(IMPORTRANGE!B3147:B13146,"";"",0,1)"),"Assembly")</f>
        <v>Assembly</v>
      </c>
      <c r="C3147" s="4" t="str">
        <f>IFERROR(__xludf.DUMMYFUNCTION("""COMPUTED_VALUE"""),"Bash/Shell/PowerShell")</f>
        <v>Bash/Shell/PowerShell</v>
      </c>
      <c r="D3147" s="4" t="str">
        <f>IFERROR(__xludf.DUMMYFUNCTION("""COMPUTED_VALUE"""),"C")</f>
        <v>C</v>
      </c>
      <c r="E3147" s="4" t="str">
        <f>IFERROR(__xludf.DUMMYFUNCTION("""COMPUTED_VALUE"""),"PHP")</f>
        <v>PHP</v>
      </c>
      <c r="F3147" s="4" t="str">
        <f>IFERROR(__xludf.DUMMYFUNCTION("""COMPUTED_VALUE"""),"Python")</f>
        <v>Python</v>
      </c>
      <c r="G3147" s="4" t="str">
        <f>IFERROR(__xludf.DUMMYFUNCTION("""COMPUTED_VALUE"""),"SQL")</f>
        <v>SQL</v>
      </c>
    </row>
    <row r="3148">
      <c r="A3148" s="3">
        <v>3147.0</v>
      </c>
      <c r="B3148" s="4" t="str">
        <f>IFERROR(__xludf.DUMMYFUNCTION("SPLIT(IMPORTRANGE!B3148:B13147,"";"",0,1)"),"C#")</f>
        <v>C#</v>
      </c>
      <c r="C3148" s="4" t="str">
        <f>IFERROR(__xludf.DUMMYFUNCTION("""COMPUTED_VALUE"""),"Python")</f>
        <v>Python</v>
      </c>
    </row>
    <row r="3149">
      <c r="A3149" s="3">
        <v>3148.0</v>
      </c>
      <c r="B3149" s="4" t="str">
        <f>IFERROR(__xludf.DUMMYFUNCTION("SPLIT(IMPORTRANGE!B3149:B13148,"";"",0,1)"),"Bash/Shell/PowerShell")</f>
        <v>Bash/Shell/PowerShell</v>
      </c>
      <c r="C3149" s="4" t="str">
        <f>IFERROR(__xludf.DUMMYFUNCTION("""COMPUTED_VALUE"""),"Java")</f>
        <v>Java</v>
      </c>
      <c r="D3149" s="4" t="str">
        <f>IFERROR(__xludf.DUMMYFUNCTION("""COMPUTED_VALUE"""),"Python")</f>
        <v>Python</v>
      </c>
    </row>
    <row r="3150">
      <c r="A3150" s="3">
        <v>3149.0</v>
      </c>
      <c r="B3150" s="4" t="str">
        <f>IFERROR(__xludf.DUMMYFUNCTION("SPLIT(IMPORTRANGE!B3150:B13149,"";"",0,1)"),"Python")</f>
        <v>Python</v>
      </c>
    </row>
    <row r="3151">
      <c r="A3151" s="3">
        <v>3150.0</v>
      </c>
      <c r="B3151" s="4" t="str">
        <f>IFERROR(__xludf.DUMMYFUNCTION("SPLIT(IMPORTRANGE!B3151:B13150,"";"",0,1)"),"Bash/Shell/PowerShell")</f>
        <v>Bash/Shell/PowerShell</v>
      </c>
      <c r="C3151" s="4" t="str">
        <f>IFERROR(__xludf.DUMMYFUNCTION("""COMPUTED_VALUE"""),"C++")</f>
        <v>C++</v>
      </c>
      <c r="D3151" s="4" t="str">
        <f>IFERROR(__xludf.DUMMYFUNCTION("""COMPUTED_VALUE"""),"HTML/CSS")</f>
        <v>HTML/CSS</v>
      </c>
      <c r="E3151" s="4" t="str">
        <f>IFERROR(__xludf.DUMMYFUNCTION("""COMPUTED_VALUE"""),"Java")</f>
        <v>Java</v>
      </c>
      <c r="F3151" s="4" t="str">
        <f>IFERROR(__xludf.DUMMYFUNCTION("""COMPUTED_VALUE"""),"JavaScript")</f>
        <v>JavaScript</v>
      </c>
      <c r="G3151" s="4" t="str">
        <f>IFERROR(__xludf.DUMMYFUNCTION("""COMPUTED_VALUE"""),"PHP")</f>
        <v>PHP</v>
      </c>
      <c r="H3151" s="4" t="str">
        <f>IFERROR(__xludf.DUMMYFUNCTION("""COMPUTED_VALUE"""),"Python")</f>
        <v>Python</v>
      </c>
      <c r="I3151" s="4" t="str">
        <f>IFERROR(__xludf.DUMMYFUNCTION("""COMPUTED_VALUE"""),"R")</f>
        <v>R</v>
      </c>
      <c r="J3151" s="4" t="str">
        <f>IFERROR(__xludf.DUMMYFUNCTION("""COMPUTED_VALUE"""),"SQL")</f>
        <v>SQL</v>
      </c>
    </row>
    <row r="3152">
      <c r="A3152" s="3">
        <v>3151.0</v>
      </c>
      <c r="B3152" s="4" t="str">
        <f>IFERROR(__xludf.DUMMYFUNCTION("SPLIT(IMPORTRANGE!B3152:B13151,"";"",0,1)"),"Bash/Shell/PowerShell")</f>
        <v>Bash/Shell/PowerShell</v>
      </c>
      <c r="C3152" s="4" t="str">
        <f>IFERROR(__xludf.DUMMYFUNCTION("""COMPUTED_VALUE"""),"C++")</f>
        <v>C++</v>
      </c>
      <c r="D3152" s="4" t="str">
        <f>IFERROR(__xludf.DUMMYFUNCTION("""COMPUTED_VALUE"""),"Python")</f>
        <v>Python</v>
      </c>
      <c r="E3152" s="4" t="str">
        <f>IFERROR(__xludf.DUMMYFUNCTION("""COMPUTED_VALUE"""),"Other(s):")</f>
        <v>Other(s):</v>
      </c>
    </row>
    <row r="3153">
      <c r="A3153" s="3">
        <v>3152.0</v>
      </c>
      <c r="B3153" s="4" t="str">
        <f>IFERROR(__xludf.DUMMYFUNCTION("SPLIT(IMPORTRANGE!B3153:B13152,"";"",0,1)"),"C#")</f>
        <v>C#</v>
      </c>
      <c r="C3153" s="4" t="str">
        <f>IFERROR(__xludf.DUMMYFUNCTION("""COMPUTED_VALUE"""),"HTML/CSS")</f>
        <v>HTML/CSS</v>
      </c>
      <c r="D3153" s="4" t="str">
        <f>IFERROR(__xludf.DUMMYFUNCTION("""COMPUTED_VALUE"""),"Java")</f>
        <v>Java</v>
      </c>
      <c r="E3153" s="4" t="str">
        <f>IFERROR(__xludf.DUMMYFUNCTION("""COMPUTED_VALUE"""),"JavaScript")</f>
        <v>JavaScript</v>
      </c>
      <c r="F3153" s="4" t="str">
        <f>IFERROR(__xludf.DUMMYFUNCTION("""COMPUTED_VALUE"""),"PHP")</f>
        <v>PHP</v>
      </c>
      <c r="G3153" s="4" t="str">
        <f>IFERROR(__xludf.DUMMYFUNCTION("""COMPUTED_VALUE"""),"SQL")</f>
        <v>SQL</v>
      </c>
    </row>
    <row r="3154">
      <c r="A3154" s="3">
        <v>3153.0</v>
      </c>
      <c r="B3154" s="4" t="str">
        <f>IFERROR(__xludf.DUMMYFUNCTION("SPLIT(IMPORTRANGE!B3154:B13153,"";"",0,1)"),"C#")</f>
        <v>C#</v>
      </c>
      <c r="C3154" s="4" t="str">
        <f>IFERROR(__xludf.DUMMYFUNCTION("""COMPUTED_VALUE"""),"HTML/CSS")</f>
        <v>HTML/CSS</v>
      </c>
      <c r="D3154" s="4" t="str">
        <f>IFERROR(__xludf.DUMMYFUNCTION("""COMPUTED_VALUE"""),"SQL")</f>
        <v>SQL</v>
      </c>
    </row>
    <row r="3155">
      <c r="A3155" s="3">
        <v>3154.0</v>
      </c>
      <c r="B3155" s="4" t="str">
        <f>IFERROR(__xludf.DUMMYFUNCTION("SPLIT(IMPORTRANGE!B3155:B13154,"";"",0,1)"),"Bash/Shell/PowerShell")</f>
        <v>Bash/Shell/PowerShell</v>
      </c>
      <c r="C3155" s="4" t="str">
        <f>IFERROR(__xludf.DUMMYFUNCTION("""COMPUTED_VALUE"""),"C")</f>
        <v>C</v>
      </c>
      <c r="D3155" s="4" t="str">
        <f>IFERROR(__xludf.DUMMYFUNCTION("""COMPUTED_VALUE"""),"Go")</f>
        <v>Go</v>
      </c>
      <c r="E3155" s="4" t="str">
        <f>IFERROR(__xludf.DUMMYFUNCTION("""COMPUTED_VALUE"""),"Java")</f>
        <v>Java</v>
      </c>
      <c r="F3155" s="4" t="str">
        <f>IFERROR(__xludf.DUMMYFUNCTION("""COMPUTED_VALUE"""),"Python")</f>
        <v>Python</v>
      </c>
    </row>
    <row r="3156">
      <c r="A3156" s="3">
        <v>3155.0</v>
      </c>
      <c r="B3156" s="4" t="str">
        <f>IFERROR(__xludf.DUMMYFUNCTION("SPLIT(IMPORTRANGE!B3156:B13155,"";"",0,1)"),"HTML/CSS")</f>
        <v>HTML/CSS</v>
      </c>
      <c r="C3156" s="4" t="str">
        <f>IFERROR(__xludf.DUMMYFUNCTION("""COMPUTED_VALUE"""),"Java")</f>
        <v>Java</v>
      </c>
      <c r="D3156" s="4" t="str">
        <f>IFERROR(__xludf.DUMMYFUNCTION("""COMPUTED_VALUE"""),"JavaScript")</f>
        <v>JavaScript</v>
      </c>
      <c r="E3156" s="4" t="str">
        <f>IFERROR(__xludf.DUMMYFUNCTION("""COMPUTED_VALUE"""),"Python")</f>
        <v>Python</v>
      </c>
      <c r="F3156" s="4" t="str">
        <f>IFERROR(__xludf.DUMMYFUNCTION("""COMPUTED_VALUE"""),"R")</f>
        <v>R</v>
      </c>
      <c r="G3156" s="4" t="str">
        <f>IFERROR(__xludf.DUMMYFUNCTION("""COMPUTED_VALUE"""),"Scala")</f>
        <v>Scala</v>
      </c>
      <c r="H3156" s="4" t="str">
        <f>IFERROR(__xludf.DUMMYFUNCTION("""COMPUTED_VALUE"""),"SQL")</f>
        <v>SQL</v>
      </c>
    </row>
    <row r="3157">
      <c r="A3157" s="3">
        <v>3156.0</v>
      </c>
      <c r="B3157" s="4" t="str">
        <f>IFERROR(__xludf.DUMMYFUNCTION("SPLIT(IMPORTRANGE!B3157:B13156,"";"",0,1)"),"Java")</f>
        <v>Java</v>
      </c>
      <c r="C3157" s="4" t="str">
        <f>IFERROR(__xludf.DUMMYFUNCTION("""COMPUTED_VALUE"""),"JavaScript")</f>
        <v>JavaScript</v>
      </c>
      <c r="D3157" s="4" t="str">
        <f>IFERROR(__xludf.DUMMYFUNCTION("""COMPUTED_VALUE"""),"PHP")</f>
        <v>PHP</v>
      </c>
      <c r="E3157" s="4" t="str">
        <f>IFERROR(__xludf.DUMMYFUNCTION("""COMPUTED_VALUE"""),"Python")</f>
        <v>Python</v>
      </c>
      <c r="F3157" s="4" t="str">
        <f>IFERROR(__xludf.DUMMYFUNCTION("""COMPUTED_VALUE"""),"SQL")</f>
        <v>SQL</v>
      </c>
    </row>
    <row r="3158">
      <c r="A3158" s="3">
        <v>3157.0</v>
      </c>
      <c r="B3158" s="4" t="str">
        <f>IFERROR(__xludf.DUMMYFUNCTION("SPLIT(IMPORTRANGE!B3158:B13157,"";"",0,1)"),"Bash/Shell/PowerShell")</f>
        <v>Bash/Shell/PowerShell</v>
      </c>
      <c r="C3158" s="4" t="str">
        <f>IFERROR(__xludf.DUMMYFUNCTION("""COMPUTED_VALUE"""),"HTML/CSS")</f>
        <v>HTML/CSS</v>
      </c>
      <c r="D3158" s="4" t="str">
        <f>IFERROR(__xludf.DUMMYFUNCTION("""COMPUTED_VALUE"""),"Java")</f>
        <v>Java</v>
      </c>
      <c r="E3158" s="4" t="str">
        <f>IFERROR(__xludf.DUMMYFUNCTION("""COMPUTED_VALUE"""),"JavaScript")</f>
        <v>JavaScript</v>
      </c>
      <c r="F3158" s="4" t="str">
        <f>IFERROR(__xludf.DUMMYFUNCTION("""COMPUTED_VALUE"""),"PHP")</f>
        <v>PHP</v>
      </c>
      <c r="G3158" s="4" t="str">
        <f>IFERROR(__xludf.DUMMYFUNCTION("""COMPUTED_VALUE"""),"SQL")</f>
        <v>SQL</v>
      </c>
    </row>
    <row r="3159">
      <c r="A3159" s="3">
        <v>3158.0</v>
      </c>
      <c r="B3159" s="4" t="str">
        <f>IFERROR(__xludf.DUMMYFUNCTION("SPLIT(IMPORTRANGE!B3159:B13158,"";"",0,1)"),"C++")</f>
        <v>C++</v>
      </c>
      <c r="C3159" s="4" t="str">
        <f>IFERROR(__xludf.DUMMYFUNCTION("""COMPUTED_VALUE"""),"Java")</f>
        <v>Java</v>
      </c>
      <c r="D3159" s="4" t="str">
        <f>IFERROR(__xludf.DUMMYFUNCTION("""COMPUTED_VALUE"""),"JavaScript")</f>
        <v>JavaScript</v>
      </c>
      <c r="E3159" s="4" t="str">
        <f>IFERROR(__xludf.DUMMYFUNCTION("""COMPUTED_VALUE"""),"Other(s):")</f>
        <v>Other(s):</v>
      </c>
    </row>
    <row r="3160">
      <c r="A3160" s="3">
        <v>3159.0</v>
      </c>
      <c r="B3160" s="4" t="str">
        <f>IFERROR(__xludf.DUMMYFUNCTION("SPLIT(IMPORTRANGE!B3160:B13159,"";"",0,1)"),"Bash/Shell/PowerShell")</f>
        <v>Bash/Shell/PowerShell</v>
      </c>
      <c r="C3160" s="4" t="str">
        <f>IFERROR(__xludf.DUMMYFUNCTION("""COMPUTED_VALUE"""),"C")</f>
        <v>C</v>
      </c>
      <c r="D3160" s="4" t="str">
        <f>IFERROR(__xludf.DUMMYFUNCTION("""COMPUTED_VALUE"""),"Go")</f>
        <v>Go</v>
      </c>
      <c r="E3160" s="4" t="str">
        <f>IFERROR(__xludf.DUMMYFUNCTION("""COMPUTED_VALUE"""),"HTML/CSS")</f>
        <v>HTML/CSS</v>
      </c>
      <c r="F3160" s="4" t="str">
        <f>IFERROR(__xludf.DUMMYFUNCTION("""COMPUTED_VALUE"""),"PHP")</f>
        <v>PHP</v>
      </c>
      <c r="G3160" s="4" t="str">
        <f>IFERROR(__xludf.DUMMYFUNCTION("""COMPUTED_VALUE"""),"Python")</f>
        <v>Python</v>
      </c>
      <c r="H3160" s="4" t="str">
        <f>IFERROR(__xludf.DUMMYFUNCTION("""COMPUTED_VALUE"""),"Ruby")</f>
        <v>Ruby</v>
      </c>
      <c r="I3160" s="4" t="str">
        <f>IFERROR(__xludf.DUMMYFUNCTION("""COMPUTED_VALUE"""),"SQL")</f>
        <v>SQL</v>
      </c>
    </row>
    <row r="3161">
      <c r="A3161" s="3">
        <v>3160.0</v>
      </c>
      <c r="B3161" s="4" t="str">
        <f>IFERROR(__xludf.DUMMYFUNCTION("SPLIT(IMPORTRANGE!B3161:B13160,"";"",0,1)"),"Java")</f>
        <v>Java</v>
      </c>
      <c r="C3161" s="4" t="str">
        <f>IFERROR(__xludf.DUMMYFUNCTION("""COMPUTED_VALUE"""),"Kotlin")</f>
        <v>Kotlin</v>
      </c>
      <c r="D3161" s="4" t="str">
        <f>IFERROR(__xludf.DUMMYFUNCTION("""COMPUTED_VALUE"""),"SQL")</f>
        <v>SQL</v>
      </c>
    </row>
    <row r="3162">
      <c r="A3162" s="3">
        <v>3161.0</v>
      </c>
      <c r="B3162" s="4" t="str">
        <f>IFERROR(__xludf.DUMMYFUNCTION("SPLIT(IMPORTRANGE!B3162:B13161,"";"",0,1)"),"Java")</f>
        <v>Java</v>
      </c>
      <c r="C3162" s="4" t="str">
        <f>IFERROR(__xludf.DUMMYFUNCTION("""COMPUTED_VALUE"""),"Kotlin")</f>
        <v>Kotlin</v>
      </c>
      <c r="D3162" s="4" t="str">
        <f>IFERROR(__xludf.DUMMYFUNCTION("""COMPUTED_VALUE"""),"Python")</f>
        <v>Python</v>
      </c>
      <c r="E3162" s="4" t="str">
        <f>IFERROR(__xludf.DUMMYFUNCTION("""COMPUTED_VALUE"""),"SQL")</f>
        <v>SQL</v>
      </c>
    </row>
    <row r="3163">
      <c r="A3163" s="3">
        <v>3162.0</v>
      </c>
      <c r="B3163" s="4" t="str">
        <f>IFERROR(__xludf.DUMMYFUNCTION("SPLIT(IMPORTRANGE!B3163:B13162,"";"",0,1)"),"C#")</f>
        <v>C#</v>
      </c>
      <c r="C3163" s="4" t="str">
        <f>IFERROR(__xludf.DUMMYFUNCTION("""COMPUTED_VALUE"""),"HTML/CSS")</f>
        <v>HTML/CSS</v>
      </c>
      <c r="D3163" s="4" t="str">
        <f>IFERROR(__xludf.DUMMYFUNCTION("""COMPUTED_VALUE"""),"Java")</f>
        <v>Java</v>
      </c>
      <c r="E3163" s="4" t="str">
        <f>IFERROR(__xludf.DUMMYFUNCTION("""COMPUTED_VALUE"""),"JavaScript")</f>
        <v>JavaScript</v>
      </c>
      <c r="F3163" s="4" t="str">
        <f>IFERROR(__xludf.DUMMYFUNCTION("""COMPUTED_VALUE"""),"SQL")</f>
        <v>SQL</v>
      </c>
      <c r="G3163" s="4" t="str">
        <f>IFERROR(__xludf.DUMMYFUNCTION("""COMPUTED_VALUE"""),"TypeScript")</f>
        <v>TypeScript</v>
      </c>
    </row>
    <row r="3164">
      <c r="A3164" s="3">
        <v>3163.0</v>
      </c>
      <c r="B3164" s="4" t="str">
        <f>IFERROR(__xludf.DUMMYFUNCTION("SPLIT(IMPORTRANGE!B3164:B13163,"";"",0,1)"),"Bash/Shell/PowerShell")</f>
        <v>Bash/Shell/PowerShell</v>
      </c>
      <c r="C3164" s="4" t="str">
        <f>IFERROR(__xludf.DUMMYFUNCTION("""COMPUTED_VALUE"""),"C#")</f>
        <v>C#</v>
      </c>
      <c r="D3164" s="4" t="str">
        <f>IFERROR(__xludf.DUMMYFUNCTION("""COMPUTED_VALUE"""),"HTML/CSS")</f>
        <v>HTML/CSS</v>
      </c>
      <c r="E3164" s="4" t="str">
        <f>IFERROR(__xludf.DUMMYFUNCTION("""COMPUTED_VALUE"""),"JavaScript")</f>
        <v>JavaScript</v>
      </c>
      <c r="F3164" s="4" t="str">
        <f>IFERROR(__xludf.DUMMYFUNCTION("""COMPUTED_VALUE"""),"SQL")</f>
        <v>SQL</v>
      </c>
    </row>
    <row r="3165">
      <c r="A3165" s="3">
        <v>3164.0</v>
      </c>
      <c r="B3165" s="4" t="str">
        <f>IFERROR(__xludf.DUMMYFUNCTION("SPLIT(IMPORTRANGE!B3165:B13164,"";"",0,1)"),"Bash/Shell/PowerShell")</f>
        <v>Bash/Shell/PowerShell</v>
      </c>
      <c r="C3165" s="4" t="str">
        <f>IFERROR(__xludf.DUMMYFUNCTION("""COMPUTED_VALUE"""),"C++")</f>
        <v>C++</v>
      </c>
      <c r="D3165" s="4" t="str">
        <f>IFERROR(__xludf.DUMMYFUNCTION("""COMPUTED_VALUE"""),"C#")</f>
        <v>C#</v>
      </c>
      <c r="E3165" s="4" t="str">
        <f>IFERROR(__xludf.DUMMYFUNCTION("""COMPUTED_VALUE"""),"HTML/CSS")</f>
        <v>HTML/CSS</v>
      </c>
      <c r="F3165" s="4" t="str">
        <f>IFERROR(__xludf.DUMMYFUNCTION("""COMPUTED_VALUE"""),"Java")</f>
        <v>Java</v>
      </c>
      <c r="G3165" s="4" t="str">
        <f>IFERROR(__xludf.DUMMYFUNCTION("""COMPUTED_VALUE"""),"JavaScript")</f>
        <v>JavaScript</v>
      </c>
      <c r="H3165" s="4" t="str">
        <f>IFERROR(__xludf.DUMMYFUNCTION("""COMPUTED_VALUE"""),"Swift")</f>
        <v>Swift</v>
      </c>
    </row>
    <row r="3166">
      <c r="A3166" s="3">
        <v>3165.0</v>
      </c>
      <c r="B3166" s="4" t="str">
        <f>IFERROR(__xludf.DUMMYFUNCTION("SPLIT(IMPORTRANGE!B3166:B13165,"";"",0,1)"),"Bash/Shell/PowerShell")</f>
        <v>Bash/Shell/PowerShell</v>
      </c>
      <c r="C3166" s="4" t="str">
        <f>IFERROR(__xludf.DUMMYFUNCTION("""COMPUTED_VALUE"""),"C#")</f>
        <v>C#</v>
      </c>
      <c r="D3166" s="4" t="str">
        <f>IFERROR(__xludf.DUMMYFUNCTION("""COMPUTED_VALUE"""),"HTML/CSS")</f>
        <v>HTML/CSS</v>
      </c>
      <c r="E3166" s="4" t="str">
        <f>IFERROR(__xludf.DUMMYFUNCTION("""COMPUTED_VALUE"""),"JavaScript")</f>
        <v>JavaScript</v>
      </c>
      <c r="F3166" s="4" t="str">
        <f>IFERROR(__xludf.DUMMYFUNCTION("""COMPUTED_VALUE"""),"SQL")</f>
        <v>SQL</v>
      </c>
      <c r="G3166" s="4" t="str">
        <f>IFERROR(__xludf.DUMMYFUNCTION("""COMPUTED_VALUE"""),"TypeScript")</f>
        <v>TypeScript</v>
      </c>
    </row>
    <row r="3167">
      <c r="A3167" s="3">
        <v>3166.0</v>
      </c>
      <c r="B3167" s="4" t="str">
        <f>IFERROR(__xludf.DUMMYFUNCTION("SPLIT(IMPORTRANGE!B3167:B13166,"";"",0,1)"),"C")</f>
        <v>C</v>
      </c>
      <c r="C3167" s="4" t="str">
        <f>IFERROR(__xludf.DUMMYFUNCTION("""COMPUTED_VALUE"""),"SQL")</f>
        <v>SQL</v>
      </c>
    </row>
    <row r="3168">
      <c r="A3168" s="3">
        <v>3167.0</v>
      </c>
      <c r="B3168" s="4" t="str">
        <f>IFERROR(__xludf.DUMMYFUNCTION("SPLIT(IMPORTRANGE!B3168:B13167,"";"",0,1)"),"Bash/Shell/PowerShell")</f>
        <v>Bash/Shell/PowerShell</v>
      </c>
      <c r="C3168" s="4" t="str">
        <f>IFERROR(__xludf.DUMMYFUNCTION("""COMPUTED_VALUE"""),"Java")</f>
        <v>Java</v>
      </c>
    </row>
    <row r="3169">
      <c r="A3169" s="3">
        <v>3168.0</v>
      </c>
      <c r="B3169" s="4" t="str">
        <f>IFERROR(__xludf.DUMMYFUNCTION("SPLIT(IMPORTRANGE!B3169:B13168,"";"",0,1)"),"HTML/CSS")</f>
        <v>HTML/CSS</v>
      </c>
      <c r="C3169" s="4" t="str">
        <f>IFERROR(__xludf.DUMMYFUNCTION("""COMPUTED_VALUE"""),"JavaScript")</f>
        <v>JavaScript</v>
      </c>
    </row>
    <row r="3170">
      <c r="A3170" s="3">
        <v>3169.0</v>
      </c>
      <c r="B3170" s="4" t="str">
        <f>IFERROR(__xludf.DUMMYFUNCTION("SPLIT(IMPORTRANGE!B3170:B13169,"";"",0,1)"),"Bash/Shell/PowerShell")</f>
        <v>Bash/Shell/PowerShell</v>
      </c>
      <c r="C3170" s="4" t="str">
        <f>IFERROR(__xludf.DUMMYFUNCTION("""COMPUTED_VALUE"""),"HTML/CSS")</f>
        <v>HTML/CSS</v>
      </c>
      <c r="D3170" s="4" t="str">
        <f>IFERROR(__xludf.DUMMYFUNCTION("""COMPUTED_VALUE"""),"JavaScript")</f>
        <v>JavaScript</v>
      </c>
      <c r="E3170" s="4" t="str">
        <f>IFERROR(__xludf.DUMMYFUNCTION("""COMPUTED_VALUE"""),"PHP")</f>
        <v>PHP</v>
      </c>
      <c r="F3170" s="4" t="str">
        <f>IFERROR(__xludf.DUMMYFUNCTION("""COMPUTED_VALUE"""),"SQL")</f>
        <v>SQL</v>
      </c>
    </row>
    <row r="3171">
      <c r="A3171" s="3">
        <v>3170.0</v>
      </c>
      <c r="B3171" s="4" t="str">
        <f>IFERROR(__xludf.DUMMYFUNCTION("SPLIT(IMPORTRANGE!B3171:B13170,"";"",0,1)"),"Bash/Shell/PowerShell")</f>
        <v>Bash/Shell/PowerShell</v>
      </c>
      <c r="C3171" s="4" t="str">
        <f>IFERROR(__xludf.DUMMYFUNCTION("""COMPUTED_VALUE"""),"JavaScript")</f>
        <v>JavaScript</v>
      </c>
      <c r="D3171" s="4" t="str">
        <f>IFERROR(__xludf.DUMMYFUNCTION("""COMPUTED_VALUE"""),"Other(s):")</f>
        <v>Other(s):</v>
      </c>
    </row>
    <row r="3172">
      <c r="A3172" s="3">
        <v>3171.0</v>
      </c>
      <c r="B3172" s="4" t="str">
        <f>IFERROR(__xludf.DUMMYFUNCTION("SPLIT(IMPORTRANGE!B3172:B13171,"";"",0,1)"),"C")</f>
        <v>C</v>
      </c>
      <c r="C3172" s="4" t="str">
        <f>IFERROR(__xludf.DUMMYFUNCTION("""COMPUTED_VALUE"""),"C++")</f>
        <v>C++</v>
      </c>
      <c r="D3172" s="4" t="str">
        <f>IFERROR(__xludf.DUMMYFUNCTION("""COMPUTED_VALUE"""),"C#")</f>
        <v>C#</v>
      </c>
      <c r="E3172" s="4" t="str">
        <f>IFERROR(__xludf.DUMMYFUNCTION("""COMPUTED_VALUE"""),"Python")</f>
        <v>Python</v>
      </c>
    </row>
    <row r="3173">
      <c r="A3173" s="3">
        <v>3172.0</v>
      </c>
      <c r="B3173" s="4" t="str">
        <f>IFERROR(__xludf.DUMMYFUNCTION("SPLIT(IMPORTRANGE!B3173:B13172,"";"",0,1)"),"Bash/Shell/PowerShell")</f>
        <v>Bash/Shell/PowerShell</v>
      </c>
      <c r="C3173" s="4" t="str">
        <f>IFERROR(__xludf.DUMMYFUNCTION("""COMPUTED_VALUE"""),"C")</f>
        <v>C</v>
      </c>
      <c r="D3173" s="4" t="str">
        <f>IFERROR(__xludf.DUMMYFUNCTION("""COMPUTED_VALUE"""),"C++")</f>
        <v>C++</v>
      </c>
      <c r="E3173" s="4" t="str">
        <f>IFERROR(__xludf.DUMMYFUNCTION("""COMPUTED_VALUE"""),"C#")</f>
        <v>C#</v>
      </c>
      <c r="F3173" s="4" t="str">
        <f>IFERROR(__xludf.DUMMYFUNCTION("""COMPUTED_VALUE"""),"F#")</f>
        <v>F#</v>
      </c>
      <c r="G3173" s="4" t="str">
        <f>IFERROR(__xludf.DUMMYFUNCTION("""COMPUTED_VALUE"""),"HTML/CSS")</f>
        <v>HTML/CSS</v>
      </c>
      <c r="H3173" s="4" t="str">
        <f>IFERROR(__xludf.DUMMYFUNCTION("""COMPUTED_VALUE"""),"JavaScript")</f>
        <v>JavaScript</v>
      </c>
      <c r="I3173" s="4" t="str">
        <f>IFERROR(__xludf.DUMMYFUNCTION("""COMPUTED_VALUE"""),"SQL")</f>
        <v>SQL</v>
      </c>
      <c r="J3173" s="4" t="str">
        <f>IFERROR(__xludf.DUMMYFUNCTION("""COMPUTED_VALUE"""),"TypeScript")</f>
        <v>TypeScript</v>
      </c>
    </row>
    <row r="3174">
      <c r="A3174" s="3">
        <v>3173.0</v>
      </c>
      <c r="B3174" s="4" t="str">
        <f>IFERROR(__xludf.DUMMYFUNCTION("SPLIT(IMPORTRANGE!B3174:B13173,"";"",0,1)"),"C#")</f>
        <v>C#</v>
      </c>
      <c r="C3174" s="4" t="str">
        <f>IFERROR(__xludf.DUMMYFUNCTION("""COMPUTED_VALUE"""),"HTML/CSS")</f>
        <v>HTML/CSS</v>
      </c>
      <c r="D3174" s="4" t="str">
        <f>IFERROR(__xludf.DUMMYFUNCTION("""COMPUTED_VALUE"""),"JavaScript")</f>
        <v>JavaScript</v>
      </c>
      <c r="E3174" s="4" t="str">
        <f>IFERROR(__xludf.DUMMYFUNCTION("""COMPUTED_VALUE"""),"SQL")</f>
        <v>SQL</v>
      </c>
      <c r="F3174" s="4" t="str">
        <f>IFERROR(__xludf.DUMMYFUNCTION("""COMPUTED_VALUE"""),"TypeScript")</f>
        <v>TypeScript</v>
      </c>
    </row>
    <row r="3175">
      <c r="A3175" s="3">
        <v>3174.0</v>
      </c>
      <c r="B3175" s="4" t="str">
        <f>IFERROR(__xludf.DUMMYFUNCTION("SPLIT(IMPORTRANGE!B3175:B13174,"";"",0,1)"),"HTML/CSS")</f>
        <v>HTML/CSS</v>
      </c>
      <c r="C3175" s="4" t="str">
        <f>IFERROR(__xludf.DUMMYFUNCTION("""COMPUTED_VALUE"""),"Java")</f>
        <v>Java</v>
      </c>
      <c r="D3175" s="4" t="str">
        <f>IFERROR(__xludf.DUMMYFUNCTION("""COMPUTED_VALUE"""),"JavaScript")</f>
        <v>JavaScript</v>
      </c>
      <c r="E3175" s="4" t="str">
        <f>IFERROR(__xludf.DUMMYFUNCTION("""COMPUTED_VALUE"""),"TypeScript")</f>
        <v>TypeScript</v>
      </c>
    </row>
    <row r="3176">
      <c r="A3176" s="3">
        <v>3175.0</v>
      </c>
      <c r="B3176" s="4" t="str">
        <f>IFERROR(__xludf.DUMMYFUNCTION("SPLIT(IMPORTRANGE!B3176:B13175,"";"",0,1)"),"HTML/CSS")</f>
        <v>HTML/CSS</v>
      </c>
      <c r="C3176" s="4" t="str">
        <f>IFERROR(__xludf.DUMMYFUNCTION("""COMPUTED_VALUE"""),"Java")</f>
        <v>Java</v>
      </c>
      <c r="D3176" s="4" t="str">
        <f>IFERROR(__xludf.DUMMYFUNCTION("""COMPUTED_VALUE"""),"JavaScript")</f>
        <v>JavaScript</v>
      </c>
      <c r="E3176" s="4" t="str">
        <f>IFERROR(__xludf.DUMMYFUNCTION("""COMPUTED_VALUE"""),"SQL")</f>
        <v>SQL</v>
      </c>
    </row>
    <row r="3177">
      <c r="A3177" s="3">
        <v>3176.0</v>
      </c>
      <c r="B3177" s="4" t="str">
        <f>IFERROR(__xludf.DUMMYFUNCTION("SPLIT(IMPORTRANGE!B3177:B13176,"";"",0,1)"),"C#")</f>
        <v>C#</v>
      </c>
      <c r="C3177" s="4" t="str">
        <f>IFERROR(__xludf.DUMMYFUNCTION("""COMPUTED_VALUE"""),"HTML/CSS")</f>
        <v>HTML/CSS</v>
      </c>
      <c r="D3177" s="4" t="str">
        <f>IFERROR(__xludf.DUMMYFUNCTION("""COMPUTED_VALUE"""),"JavaScript")</f>
        <v>JavaScript</v>
      </c>
      <c r="E3177" s="4" t="str">
        <f>IFERROR(__xludf.DUMMYFUNCTION("""COMPUTED_VALUE"""),"TypeScript")</f>
        <v>TypeScript</v>
      </c>
    </row>
    <row r="3178">
      <c r="A3178" s="3">
        <v>3177.0</v>
      </c>
      <c r="B3178" s="4" t="str">
        <f>IFERROR(__xludf.DUMMYFUNCTION("SPLIT(IMPORTRANGE!B3178:B13177,"";"",0,1)"),"HTML/CSS")</f>
        <v>HTML/CSS</v>
      </c>
      <c r="C3178" s="4" t="str">
        <f>IFERROR(__xludf.DUMMYFUNCTION("""COMPUTED_VALUE"""),"Java")</f>
        <v>Java</v>
      </c>
      <c r="D3178" s="4" t="str">
        <f>IFERROR(__xludf.DUMMYFUNCTION("""COMPUTED_VALUE"""),"SQL")</f>
        <v>SQL</v>
      </c>
    </row>
    <row r="3179">
      <c r="A3179" s="3">
        <v>3178.0</v>
      </c>
      <c r="B3179" s="4" t="str">
        <f>IFERROR(__xludf.DUMMYFUNCTION("SPLIT(IMPORTRANGE!B3179:B13178,"";"",0,1)"),"HTML/CSS")</f>
        <v>HTML/CSS</v>
      </c>
      <c r="C3179" s="4" t="str">
        <f>IFERROR(__xludf.DUMMYFUNCTION("""COMPUTED_VALUE"""),"JavaScript")</f>
        <v>JavaScript</v>
      </c>
      <c r="D3179" s="4" t="str">
        <f>IFERROR(__xludf.DUMMYFUNCTION("""COMPUTED_VALUE"""),"PHP")</f>
        <v>PHP</v>
      </c>
      <c r="E3179" s="4" t="str">
        <f>IFERROR(__xludf.DUMMYFUNCTION("""COMPUTED_VALUE"""),"Python")</f>
        <v>Python</v>
      </c>
      <c r="F3179" s="4" t="str">
        <f>IFERROR(__xludf.DUMMYFUNCTION("""COMPUTED_VALUE"""),"SQL")</f>
        <v>SQL</v>
      </c>
      <c r="G3179" s="4" t="str">
        <f>IFERROR(__xludf.DUMMYFUNCTION("""COMPUTED_VALUE"""),"VBA")</f>
        <v>VBA</v>
      </c>
    </row>
    <row r="3180">
      <c r="A3180" s="3">
        <v>3179.0</v>
      </c>
      <c r="B3180" s="4" t="str">
        <f>IFERROR(__xludf.DUMMYFUNCTION("SPLIT(IMPORTRANGE!B3180:B13179,"";"",0,1)"),"HTML/CSS")</f>
        <v>HTML/CSS</v>
      </c>
      <c r="C3180" s="4" t="str">
        <f>IFERROR(__xludf.DUMMYFUNCTION("""COMPUTED_VALUE"""),"JavaScript")</f>
        <v>JavaScript</v>
      </c>
      <c r="D3180" s="4" t="str">
        <f>IFERROR(__xludf.DUMMYFUNCTION("""COMPUTED_VALUE"""),"PHP")</f>
        <v>PHP</v>
      </c>
      <c r="E3180" s="4" t="str">
        <f>IFERROR(__xludf.DUMMYFUNCTION("""COMPUTED_VALUE"""),"SQL")</f>
        <v>SQL</v>
      </c>
      <c r="F3180" s="4" t="str">
        <f>IFERROR(__xludf.DUMMYFUNCTION("""COMPUTED_VALUE"""),"TypeScript")</f>
        <v>TypeScript</v>
      </c>
    </row>
    <row r="3181">
      <c r="A3181" s="3">
        <v>3180.0</v>
      </c>
      <c r="B3181" s="4" t="str">
        <f>IFERROR(__xludf.DUMMYFUNCTION("SPLIT(IMPORTRANGE!B3181:B13180,"";"",0,1)"),"Bash/Shell/PowerShell")</f>
        <v>Bash/Shell/PowerShell</v>
      </c>
      <c r="C3181" s="4" t="str">
        <f>IFERROR(__xludf.DUMMYFUNCTION("""COMPUTED_VALUE"""),"C")</f>
        <v>C</v>
      </c>
      <c r="D3181" s="4" t="str">
        <f>IFERROR(__xludf.DUMMYFUNCTION("""COMPUTED_VALUE"""),"C++")</f>
        <v>C++</v>
      </c>
      <c r="E3181" s="4" t="str">
        <f>IFERROR(__xludf.DUMMYFUNCTION("""COMPUTED_VALUE"""),"Dart")</f>
        <v>Dart</v>
      </c>
      <c r="F3181" s="4" t="str">
        <f>IFERROR(__xludf.DUMMYFUNCTION("""COMPUTED_VALUE"""),"HTML/CSS")</f>
        <v>HTML/CSS</v>
      </c>
      <c r="G3181" s="4" t="str">
        <f>IFERROR(__xludf.DUMMYFUNCTION("""COMPUTED_VALUE"""),"JavaScript")</f>
        <v>JavaScript</v>
      </c>
      <c r="H3181" s="4" t="str">
        <f>IFERROR(__xludf.DUMMYFUNCTION("""COMPUTED_VALUE"""),"Objective-C")</f>
        <v>Objective-C</v>
      </c>
      <c r="I3181" s="4" t="str">
        <f>IFERROR(__xludf.DUMMYFUNCTION("""COMPUTED_VALUE"""),"PHP")</f>
        <v>PHP</v>
      </c>
      <c r="J3181" s="4" t="str">
        <f>IFERROR(__xludf.DUMMYFUNCTION("""COMPUTED_VALUE"""),"Python")</f>
        <v>Python</v>
      </c>
      <c r="K3181" s="4" t="str">
        <f>IFERROR(__xludf.DUMMYFUNCTION("""COMPUTED_VALUE"""),"R")</f>
        <v>R</v>
      </c>
      <c r="L3181" s="4" t="str">
        <f>IFERROR(__xludf.DUMMYFUNCTION("""COMPUTED_VALUE"""),"SQL")</f>
        <v>SQL</v>
      </c>
    </row>
    <row r="3182">
      <c r="A3182" s="3">
        <v>3181.0</v>
      </c>
      <c r="B3182" s="4" t="str">
        <f>IFERROR(__xludf.DUMMYFUNCTION("SPLIT(IMPORTRANGE!B3182:B13181,"";"",0,1)"),"Elixir")</f>
        <v>Elixir</v>
      </c>
      <c r="C3182" s="4" t="str">
        <f>IFERROR(__xludf.DUMMYFUNCTION("""COMPUTED_VALUE"""),"HTML/CSS")</f>
        <v>HTML/CSS</v>
      </c>
      <c r="D3182" s="4" t="str">
        <f>IFERROR(__xludf.DUMMYFUNCTION("""COMPUTED_VALUE"""),"JavaScript")</f>
        <v>JavaScript</v>
      </c>
      <c r="E3182" s="4" t="str">
        <f>IFERROR(__xludf.DUMMYFUNCTION("""COMPUTED_VALUE"""),"Ruby")</f>
        <v>Ruby</v>
      </c>
      <c r="F3182" s="4" t="str">
        <f>IFERROR(__xludf.DUMMYFUNCTION("""COMPUTED_VALUE"""),"Other(s):")</f>
        <v>Other(s):</v>
      </c>
    </row>
    <row r="3183">
      <c r="A3183" s="3">
        <v>3182.0</v>
      </c>
      <c r="B3183" s="4" t="str">
        <f>IFERROR(__xludf.DUMMYFUNCTION("SPLIT(IMPORTRANGE!B3183:B13182,"";"",0,1)"),"Bash/Shell/PowerShell")</f>
        <v>Bash/Shell/PowerShell</v>
      </c>
      <c r="C3183" s="4" t="str">
        <f>IFERROR(__xludf.DUMMYFUNCTION("""COMPUTED_VALUE"""),"C#")</f>
        <v>C#</v>
      </c>
      <c r="D3183" s="4" t="str">
        <f>IFERROR(__xludf.DUMMYFUNCTION("""COMPUTED_VALUE"""),"HTML/CSS")</f>
        <v>HTML/CSS</v>
      </c>
      <c r="E3183" s="4" t="str">
        <f>IFERROR(__xludf.DUMMYFUNCTION("""COMPUTED_VALUE"""),"Java")</f>
        <v>Java</v>
      </c>
      <c r="F3183" s="4" t="str">
        <f>IFERROR(__xludf.DUMMYFUNCTION("""COMPUTED_VALUE"""),"JavaScript")</f>
        <v>JavaScript</v>
      </c>
      <c r="G3183" s="4" t="str">
        <f>IFERROR(__xludf.DUMMYFUNCTION("""COMPUTED_VALUE"""),"PHP")</f>
        <v>PHP</v>
      </c>
      <c r="H3183" s="4" t="str">
        <f>IFERROR(__xludf.DUMMYFUNCTION("""COMPUTED_VALUE"""),"Python")</f>
        <v>Python</v>
      </c>
      <c r="I3183" s="4" t="str">
        <f>IFERROR(__xludf.DUMMYFUNCTION("""COMPUTED_VALUE"""),"SQL")</f>
        <v>SQL</v>
      </c>
    </row>
    <row r="3184">
      <c r="A3184" s="3">
        <v>3183.0</v>
      </c>
      <c r="B3184" s="4" t="str">
        <f>IFERROR(__xludf.DUMMYFUNCTION("SPLIT(IMPORTRANGE!B3184:B13183,"";"",0,1)"),"Bash/Shell/PowerShell")</f>
        <v>Bash/Shell/PowerShell</v>
      </c>
      <c r="C3184" s="4" t="str">
        <f>IFERROR(__xludf.DUMMYFUNCTION("""COMPUTED_VALUE"""),"C#")</f>
        <v>C#</v>
      </c>
      <c r="D3184" s="4" t="str">
        <f>IFERROR(__xludf.DUMMYFUNCTION("""COMPUTED_VALUE"""),"Java")</f>
        <v>Java</v>
      </c>
      <c r="E3184" s="4" t="str">
        <f>IFERROR(__xludf.DUMMYFUNCTION("""COMPUTED_VALUE"""),"Python")</f>
        <v>Python</v>
      </c>
      <c r="F3184" s="4" t="str">
        <f>IFERROR(__xludf.DUMMYFUNCTION("""COMPUTED_VALUE"""),"R")</f>
        <v>R</v>
      </c>
      <c r="G3184" s="4" t="str">
        <f>IFERROR(__xludf.DUMMYFUNCTION("""COMPUTED_VALUE"""),"Scala")</f>
        <v>Scala</v>
      </c>
      <c r="H3184" s="4" t="str">
        <f>IFERROR(__xludf.DUMMYFUNCTION("""COMPUTED_VALUE"""),"SQL")</f>
        <v>SQL</v>
      </c>
    </row>
    <row r="3185">
      <c r="A3185" s="3">
        <v>3184.0</v>
      </c>
      <c r="B3185" s="4" t="str">
        <f>IFERROR(__xludf.DUMMYFUNCTION("SPLIT(IMPORTRANGE!B3185:B13184,"";"",0,1)"),"C")</f>
        <v>C</v>
      </c>
      <c r="C3185" s="4" t="str">
        <f>IFERROR(__xludf.DUMMYFUNCTION("""COMPUTED_VALUE"""),"C++")</f>
        <v>C++</v>
      </c>
      <c r="D3185" s="4" t="str">
        <f>IFERROR(__xludf.DUMMYFUNCTION("""COMPUTED_VALUE"""),"HTML/CSS")</f>
        <v>HTML/CSS</v>
      </c>
      <c r="E3185" s="4" t="str">
        <f>IFERROR(__xludf.DUMMYFUNCTION("""COMPUTED_VALUE"""),"Objective-C")</f>
        <v>Objective-C</v>
      </c>
      <c r="F3185" s="4" t="str">
        <f>IFERROR(__xludf.DUMMYFUNCTION("""COMPUTED_VALUE"""),"Other(s):")</f>
        <v>Other(s):</v>
      </c>
    </row>
    <row r="3186">
      <c r="A3186" s="3">
        <v>3185.0</v>
      </c>
      <c r="B3186" s="4" t="str">
        <f>IFERROR(__xludf.DUMMYFUNCTION("SPLIT(IMPORTRANGE!B3186:B13185,"";"",0,1)"),"HTML/CSS")</f>
        <v>HTML/CSS</v>
      </c>
      <c r="C3186" s="4" t="str">
        <f>IFERROR(__xludf.DUMMYFUNCTION("""COMPUTED_VALUE"""),"JavaScript")</f>
        <v>JavaScript</v>
      </c>
      <c r="D3186" s="4" t="str">
        <f>IFERROR(__xludf.DUMMYFUNCTION("""COMPUTED_VALUE"""),"PHP")</f>
        <v>PHP</v>
      </c>
      <c r="E3186" s="4" t="str">
        <f>IFERROR(__xludf.DUMMYFUNCTION("""COMPUTED_VALUE"""),"SQL")</f>
        <v>SQL</v>
      </c>
      <c r="F3186" s="4" t="str">
        <f>IFERROR(__xludf.DUMMYFUNCTION("""COMPUTED_VALUE"""),"TypeScript")</f>
        <v>TypeScript</v>
      </c>
    </row>
    <row r="3187">
      <c r="A3187" s="3">
        <v>3186.0</v>
      </c>
      <c r="B3187" s="4" t="str">
        <f>IFERROR(__xludf.DUMMYFUNCTION("SPLIT(IMPORTRANGE!B3187:B13186,"";"",0,1)"),"Java")</f>
        <v>Java</v>
      </c>
      <c r="C3187" s="4" t="str">
        <f>IFERROR(__xludf.DUMMYFUNCTION("""COMPUTED_VALUE"""),"JavaScript")</f>
        <v>JavaScript</v>
      </c>
      <c r="D3187" s="4" t="str">
        <f>IFERROR(__xludf.DUMMYFUNCTION("""COMPUTED_VALUE"""),"SQL")</f>
        <v>SQL</v>
      </c>
    </row>
    <row r="3188">
      <c r="A3188" s="3">
        <v>3187.0</v>
      </c>
      <c r="B3188" s="4" t="str">
        <f>IFERROR(__xludf.DUMMYFUNCTION("SPLIT(IMPORTRANGE!B3188:B13187,"";"",0,1)"),"C")</f>
        <v>C</v>
      </c>
      <c r="C3188" s="4" t="str">
        <f>IFERROR(__xludf.DUMMYFUNCTION("""COMPUTED_VALUE"""),"Java")</f>
        <v>Java</v>
      </c>
      <c r="D3188" s="4" t="str">
        <f>IFERROR(__xludf.DUMMYFUNCTION("""COMPUTED_VALUE"""),"Objective-C")</f>
        <v>Objective-C</v>
      </c>
      <c r="E3188" s="4" t="str">
        <f>IFERROR(__xludf.DUMMYFUNCTION("""COMPUTED_VALUE"""),"Swift")</f>
        <v>Swift</v>
      </c>
    </row>
    <row r="3189">
      <c r="A3189" s="3">
        <v>3188.0</v>
      </c>
      <c r="B3189" s="4" t="str">
        <f>IFERROR(__xludf.DUMMYFUNCTION("SPLIT(IMPORTRANGE!B3189:B13188,"";"",0,1)"),"HTML/CSS")</f>
        <v>HTML/CSS</v>
      </c>
      <c r="C3189" s="4" t="str">
        <f>IFERROR(__xludf.DUMMYFUNCTION("""COMPUTED_VALUE"""),"JavaScript")</f>
        <v>JavaScript</v>
      </c>
      <c r="D3189" s="4" t="str">
        <f>IFERROR(__xludf.DUMMYFUNCTION("""COMPUTED_VALUE"""),"Python")</f>
        <v>Python</v>
      </c>
      <c r="E3189" s="4" t="str">
        <f>IFERROR(__xludf.DUMMYFUNCTION("""COMPUTED_VALUE"""),"R")</f>
        <v>R</v>
      </c>
    </row>
    <row r="3190">
      <c r="A3190" s="3">
        <v>3189.0</v>
      </c>
      <c r="B3190" s="4" t="str">
        <f>IFERROR(__xludf.DUMMYFUNCTION("SPLIT(IMPORTRANGE!B3190:B13189,"";"",0,1)"),"HTML/CSS")</f>
        <v>HTML/CSS</v>
      </c>
      <c r="C3190" s="4" t="str">
        <f>IFERROR(__xludf.DUMMYFUNCTION("""COMPUTED_VALUE"""),"JavaScript")</f>
        <v>JavaScript</v>
      </c>
    </row>
    <row r="3191">
      <c r="A3191" s="3">
        <v>3190.0</v>
      </c>
      <c r="B3191" s="4" t="str">
        <f>IFERROR(__xludf.DUMMYFUNCTION("SPLIT(IMPORTRANGE!B3191:B13190,"";"",0,1)"),"Java")</f>
        <v>Java</v>
      </c>
      <c r="C3191" s="4" t="str">
        <f>IFERROR(__xludf.DUMMYFUNCTION("""COMPUTED_VALUE"""),"Python")</f>
        <v>Python</v>
      </c>
    </row>
    <row r="3192">
      <c r="A3192" s="3">
        <v>3191.0</v>
      </c>
      <c r="B3192" s="4" t="str">
        <f>IFERROR(__xludf.DUMMYFUNCTION("SPLIT(IMPORTRANGE!B3192:B13191,"";"",0,1)"),"Bash/Shell/PowerShell")</f>
        <v>Bash/Shell/PowerShell</v>
      </c>
      <c r="C3192" s="4" t="str">
        <f>IFERROR(__xludf.DUMMYFUNCTION("""COMPUTED_VALUE"""),"C++")</f>
        <v>C++</v>
      </c>
      <c r="D3192" s="4" t="str">
        <f>IFERROR(__xludf.DUMMYFUNCTION("""COMPUTED_VALUE"""),"HTML/CSS")</f>
        <v>HTML/CSS</v>
      </c>
      <c r="E3192" s="4" t="str">
        <f>IFERROR(__xludf.DUMMYFUNCTION("""COMPUTED_VALUE"""),"Java")</f>
        <v>Java</v>
      </c>
      <c r="F3192" s="4" t="str">
        <f>IFERROR(__xludf.DUMMYFUNCTION("""COMPUTED_VALUE"""),"JavaScript")</f>
        <v>JavaScript</v>
      </c>
      <c r="G3192" s="4" t="str">
        <f>IFERROR(__xludf.DUMMYFUNCTION("""COMPUTED_VALUE"""),"PHP")</f>
        <v>PHP</v>
      </c>
      <c r="H3192" s="4" t="str">
        <f>IFERROR(__xludf.DUMMYFUNCTION("""COMPUTED_VALUE"""),"SQL")</f>
        <v>SQL</v>
      </c>
      <c r="I3192" s="4" t="str">
        <f>IFERROR(__xludf.DUMMYFUNCTION("""COMPUTED_VALUE"""),"VBA")</f>
        <v>VBA</v>
      </c>
    </row>
    <row r="3193">
      <c r="A3193" s="3">
        <v>3192.0</v>
      </c>
      <c r="B3193" s="4" t="str">
        <f>IFERROR(__xludf.DUMMYFUNCTION("SPLIT(IMPORTRANGE!B3193:B13192,"";"",0,1)"),"Bash/Shell/PowerShell")</f>
        <v>Bash/Shell/PowerShell</v>
      </c>
      <c r="C3193" s="4" t="str">
        <f>IFERROR(__xludf.DUMMYFUNCTION("""COMPUTED_VALUE"""),"Java")</f>
        <v>Java</v>
      </c>
      <c r="D3193" s="4" t="str">
        <f>IFERROR(__xludf.DUMMYFUNCTION("""COMPUTED_VALUE"""),"JavaScript")</f>
        <v>JavaScript</v>
      </c>
      <c r="E3193" s="4" t="str">
        <f>IFERROR(__xludf.DUMMYFUNCTION("""COMPUTED_VALUE"""),"PHP")</f>
        <v>PHP</v>
      </c>
      <c r="F3193" s="4" t="str">
        <f>IFERROR(__xludf.DUMMYFUNCTION("""COMPUTED_VALUE"""),"SQL")</f>
        <v>SQL</v>
      </c>
    </row>
    <row r="3194">
      <c r="A3194" s="3">
        <v>3193.0</v>
      </c>
      <c r="B3194" s="4" t="str">
        <f>IFERROR(__xludf.DUMMYFUNCTION("SPLIT(IMPORTRANGE!B3194:B13193,"";"",0,1)"),"Bash/Shell/PowerShell")</f>
        <v>Bash/Shell/PowerShell</v>
      </c>
      <c r="C3194" s="4" t="str">
        <f>IFERROR(__xludf.DUMMYFUNCTION("""COMPUTED_VALUE"""),"C++")</f>
        <v>C++</v>
      </c>
      <c r="D3194" s="4" t="str">
        <f>IFERROR(__xludf.DUMMYFUNCTION("""COMPUTED_VALUE"""),"C#")</f>
        <v>C#</v>
      </c>
      <c r="E3194" s="4" t="str">
        <f>IFERROR(__xludf.DUMMYFUNCTION("""COMPUTED_VALUE"""),"HTML/CSS")</f>
        <v>HTML/CSS</v>
      </c>
      <c r="F3194" s="4" t="str">
        <f>IFERROR(__xludf.DUMMYFUNCTION("""COMPUTED_VALUE"""),"Java")</f>
        <v>Java</v>
      </c>
      <c r="G3194" s="4" t="str">
        <f>IFERROR(__xludf.DUMMYFUNCTION("""COMPUTED_VALUE"""),"JavaScript")</f>
        <v>JavaScript</v>
      </c>
      <c r="H3194" s="4" t="str">
        <f>IFERROR(__xludf.DUMMYFUNCTION("""COMPUTED_VALUE"""),"Objective-C")</f>
        <v>Objective-C</v>
      </c>
      <c r="I3194" s="4" t="str">
        <f>IFERROR(__xludf.DUMMYFUNCTION("""COMPUTED_VALUE"""),"Python")</f>
        <v>Python</v>
      </c>
      <c r="J3194" s="4" t="str">
        <f>IFERROR(__xludf.DUMMYFUNCTION("""COMPUTED_VALUE"""),"SQL")</f>
        <v>SQL</v>
      </c>
      <c r="K3194" s="4" t="str">
        <f>IFERROR(__xludf.DUMMYFUNCTION("""COMPUTED_VALUE"""),"Swift")</f>
        <v>Swift</v>
      </c>
    </row>
    <row r="3195">
      <c r="A3195" s="3">
        <v>3194.0</v>
      </c>
      <c r="B3195" s="4" t="str">
        <f>IFERROR(__xludf.DUMMYFUNCTION("SPLIT(IMPORTRANGE!B3195:B13194,"";"",0,1)"),"Python")</f>
        <v>Python</v>
      </c>
      <c r="C3195" s="4" t="str">
        <f>IFERROR(__xludf.DUMMYFUNCTION("""COMPUTED_VALUE"""),"SQL")</f>
        <v>SQL</v>
      </c>
      <c r="D3195" s="4" t="str">
        <f>IFERROR(__xludf.DUMMYFUNCTION("""COMPUTED_VALUE"""),"Other(s):")</f>
        <v>Other(s):</v>
      </c>
    </row>
    <row r="3196">
      <c r="A3196" s="3">
        <v>3195.0</v>
      </c>
      <c r="B3196" s="4" t="str">
        <f>IFERROR(__xludf.DUMMYFUNCTION("SPLIT(IMPORTRANGE!B3196:B13195,"";"",0,1)"),"Assembly")</f>
        <v>Assembly</v>
      </c>
      <c r="C3196" s="4" t="str">
        <f>IFERROR(__xludf.DUMMYFUNCTION("""COMPUTED_VALUE"""),"Bash/Shell/PowerShell")</f>
        <v>Bash/Shell/PowerShell</v>
      </c>
      <c r="D3196" s="4" t="str">
        <f>IFERROR(__xludf.DUMMYFUNCTION("""COMPUTED_VALUE"""),"C")</f>
        <v>C</v>
      </c>
      <c r="E3196" s="4" t="str">
        <f>IFERROR(__xludf.DUMMYFUNCTION("""COMPUTED_VALUE"""),"C++")</f>
        <v>C++</v>
      </c>
      <c r="F3196" s="4" t="str">
        <f>IFERROR(__xludf.DUMMYFUNCTION("""COMPUTED_VALUE"""),"HTML/CSS")</f>
        <v>HTML/CSS</v>
      </c>
      <c r="G3196" s="4" t="str">
        <f>IFERROR(__xludf.DUMMYFUNCTION("""COMPUTED_VALUE"""),"Java")</f>
        <v>Java</v>
      </c>
      <c r="H3196" s="4" t="str">
        <f>IFERROR(__xludf.DUMMYFUNCTION("""COMPUTED_VALUE"""),"JavaScript")</f>
        <v>JavaScript</v>
      </c>
      <c r="I3196" s="4" t="str">
        <f>IFERROR(__xludf.DUMMYFUNCTION("""COMPUTED_VALUE"""),"PHP")</f>
        <v>PHP</v>
      </c>
      <c r="J3196" s="4" t="str">
        <f>IFERROR(__xludf.DUMMYFUNCTION("""COMPUTED_VALUE"""),"Python")</f>
        <v>Python</v>
      </c>
      <c r="K3196" s="4" t="str">
        <f>IFERROR(__xludf.DUMMYFUNCTION("""COMPUTED_VALUE"""),"SQL")</f>
        <v>SQL</v>
      </c>
    </row>
    <row r="3197">
      <c r="A3197" s="3">
        <v>3196.0</v>
      </c>
      <c r="B3197" s="4" t="str">
        <f>IFERROR(__xludf.DUMMYFUNCTION("SPLIT(IMPORTRANGE!B3197:B13196,"";"",0,1)"),"HTML/CSS")</f>
        <v>HTML/CSS</v>
      </c>
      <c r="C3197" s="4" t="str">
        <f>IFERROR(__xludf.DUMMYFUNCTION("""COMPUTED_VALUE"""),"Java")</f>
        <v>Java</v>
      </c>
      <c r="D3197" s="4" t="str">
        <f>IFERROR(__xludf.DUMMYFUNCTION("""COMPUTED_VALUE"""),"JavaScript")</f>
        <v>JavaScript</v>
      </c>
    </row>
    <row r="3198">
      <c r="A3198" s="3">
        <v>3197.0</v>
      </c>
      <c r="B3198" s="4" t="str">
        <f>IFERROR(__xludf.DUMMYFUNCTION("SPLIT(IMPORTRANGE!B3198:B13197,"";"",0,1)"),"Bash/Shell/PowerShell")</f>
        <v>Bash/Shell/PowerShell</v>
      </c>
      <c r="C3198" s="4" t="str">
        <f>IFERROR(__xludf.DUMMYFUNCTION("""COMPUTED_VALUE"""),"C#")</f>
        <v>C#</v>
      </c>
      <c r="D3198" s="4" t="str">
        <f>IFERROR(__xludf.DUMMYFUNCTION("""COMPUTED_VALUE"""),"Go")</f>
        <v>Go</v>
      </c>
      <c r="E3198" s="4" t="str">
        <f>IFERROR(__xludf.DUMMYFUNCTION("""COMPUTED_VALUE"""),"HTML/CSS")</f>
        <v>HTML/CSS</v>
      </c>
      <c r="F3198" s="4" t="str">
        <f>IFERROR(__xludf.DUMMYFUNCTION("""COMPUTED_VALUE"""),"JavaScript")</f>
        <v>JavaScript</v>
      </c>
      <c r="G3198" s="4" t="str">
        <f>IFERROR(__xludf.DUMMYFUNCTION("""COMPUTED_VALUE"""),"SQL")</f>
        <v>SQL</v>
      </c>
      <c r="H3198" s="4" t="str">
        <f>IFERROR(__xludf.DUMMYFUNCTION("""COMPUTED_VALUE"""),"TypeScript")</f>
        <v>TypeScript</v>
      </c>
    </row>
    <row r="3199">
      <c r="A3199" s="3">
        <v>3198.0</v>
      </c>
      <c r="B3199" s="4" t="str">
        <f>IFERROR(__xludf.DUMMYFUNCTION("SPLIT(IMPORTRANGE!B3199:B13198,"";"",0,1)"),"Bash/Shell/PowerShell")</f>
        <v>Bash/Shell/PowerShell</v>
      </c>
      <c r="C3199" s="4" t="str">
        <f>IFERROR(__xludf.DUMMYFUNCTION("""COMPUTED_VALUE"""),"C")</f>
        <v>C</v>
      </c>
      <c r="D3199" s="4" t="str">
        <f>IFERROR(__xludf.DUMMYFUNCTION("""COMPUTED_VALUE"""),"Python")</f>
        <v>Python</v>
      </c>
    </row>
    <row r="3200">
      <c r="A3200" s="3">
        <v>3199.0</v>
      </c>
      <c r="B3200" s="4" t="str">
        <f>IFERROR(__xludf.DUMMYFUNCTION("SPLIT(IMPORTRANGE!B3200:B13199,"";"",0,1)"),"C#")</f>
        <v>C#</v>
      </c>
      <c r="C3200" s="4" t="str">
        <f>IFERROR(__xludf.DUMMYFUNCTION("""COMPUTED_VALUE"""),"HTML/CSS")</f>
        <v>HTML/CSS</v>
      </c>
      <c r="D3200" s="4" t="str">
        <f>IFERROR(__xludf.DUMMYFUNCTION("""COMPUTED_VALUE"""),"Java")</f>
        <v>Java</v>
      </c>
      <c r="E3200" s="4" t="str">
        <f>IFERROR(__xludf.DUMMYFUNCTION("""COMPUTED_VALUE"""),"JavaScript")</f>
        <v>JavaScript</v>
      </c>
      <c r="F3200" s="4" t="str">
        <f>IFERROR(__xludf.DUMMYFUNCTION("""COMPUTED_VALUE"""),"SQL")</f>
        <v>SQL</v>
      </c>
    </row>
    <row r="3201">
      <c r="A3201" s="3">
        <v>3200.0</v>
      </c>
      <c r="B3201" s="4" t="str">
        <f>IFERROR(__xludf.DUMMYFUNCTION("SPLIT(IMPORTRANGE!B3201:B13200,"";"",0,1)"),"HTML/CSS")</f>
        <v>HTML/CSS</v>
      </c>
      <c r="C3201" s="4" t="str">
        <f>IFERROR(__xludf.DUMMYFUNCTION("""COMPUTED_VALUE"""),"Java")</f>
        <v>Java</v>
      </c>
      <c r="D3201" s="4" t="str">
        <f>IFERROR(__xludf.DUMMYFUNCTION("""COMPUTED_VALUE"""),"JavaScript")</f>
        <v>JavaScript</v>
      </c>
      <c r="E3201" s="4" t="str">
        <f>IFERROR(__xludf.DUMMYFUNCTION("""COMPUTED_VALUE"""),"Kotlin")</f>
        <v>Kotlin</v>
      </c>
      <c r="F3201" s="4" t="str">
        <f>IFERROR(__xludf.DUMMYFUNCTION("""COMPUTED_VALUE"""),"Objective-C")</f>
        <v>Objective-C</v>
      </c>
      <c r="G3201" s="4" t="str">
        <f>IFERROR(__xludf.DUMMYFUNCTION("""COMPUTED_VALUE"""),"PHP")</f>
        <v>PHP</v>
      </c>
      <c r="H3201" s="4" t="str">
        <f>IFERROR(__xludf.DUMMYFUNCTION("""COMPUTED_VALUE"""),"Python")</f>
        <v>Python</v>
      </c>
      <c r="I3201" s="4" t="str">
        <f>IFERROR(__xludf.DUMMYFUNCTION("""COMPUTED_VALUE"""),"SQL")</f>
        <v>SQL</v>
      </c>
      <c r="J3201" s="4" t="str">
        <f>IFERROR(__xludf.DUMMYFUNCTION("""COMPUTED_VALUE"""),"Swift")</f>
        <v>Swift</v>
      </c>
      <c r="K3201" s="4" t="str">
        <f>IFERROR(__xludf.DUMMYFUNCTION("""COMPUTED_VALUE"""),"TypeScript")</f>
        <v>TypeScript</v>
      </c>
    </row>
    <row r="3202">
      <c r="A3202" s="3">
        <v>3201.0</v>
      </c>
      <c r="B3202" s="4" t="str">
        <f>IFERROR(__xludf.DUMMYFUNCTION("SPLIT(IMPORTRANGE!B3202:B13201,"";"",0,1)"),"Bash/Shell/PowerShell")</f>
        <v>Bash/Shell/PowerShell</v>
      </c>
      <c r="C3202" s="4" t="str">
        <f>IFERROR(__xludf.DUMMYFUNCTION("""COMPUTED_VALUE"""),"Go")</f>
        <v>Go</v>
      </c>
      <c r="D3202" s="4" t="str">
        <f>IFERROR(__xludf.DUMMYFUNCTION("""COMPUTED_VALUE"""),"Java")</f>
        <v>Java</v>
      </c>
      <c r="E3202" s="4" t="str">
        <f>IFERROR(__xludf.DUMMYFUNCTION("""COMPUTED_VALUE"""),"Python")</f>
        <v>Python</v>
      </c>
      <c r="F3202" s="4" t="str">
        <f>IFERROR(__xludf.DUMMYFUNCTION("""COMPUTED_VALUE"""),"Ruby")</f>
        <v>Ruby</v>
      </c>
      <c r="G3202" s="4" t="str">
        <f>IFERROR(__xludf.DUMMYFUNCTION("""COMPUTED_VALUE"""),"SQL")</f>
        <v>SQL</v>
      </c>
    </row>
    <row r="3203">
      <c r="A3203" s="3">
        <v>3202.0</v>
      </c>
      <c r="B3203" s="4" t="str">
        <f>IFERROR(__xludf.DUMMYFUNCTION("SPLIT(IMPORTRANGE!B3203:B13202,"";"",0,1)"),"Bash/Shell/PowerShell")</f>
        <v>Bash/Shell/PowerShell</v>
      </c>
      <c r="C3203" s="4" t="str">
        <f>IFERROR(__xludf.DUMMYFUNCTION("""COMPUTED_VALUE"""),"HTML/CSS")</f>
        <v>HTML/CSS</v>
      </c>
      <c r="D3203" s="4" t="str">
        <f>IFERROR(__xludf.DUMMYFUNCTION("""COMPUTED_VALUE"""),"Java")</f>
        <v>Java</v>
      </c>
      <c r="E3203" s="4" t="str">
        <f>IFERROR(__xludf.DUMMYFUNCTION("""COMPUTED_VALUE"""),"JavaScript")</f>
        <v>JavaScript</v>
      </c>
      <c r="F3203" s="4" t="str">
        <f>IFERROR(__xludf.DUMMYFUNCTION("""COMPUTED_VALUE"""),"PHP")</f>
        <v>PHP</v>
      </c>
      <c r="G3203" s="4" t="str">
        <f>IFERROR(__xludf.DUMMYFUNCTION("""COMPUTED_VALUE"""),"SQL")</f>
        <v>SQL</v>
      </c>
      <c r="H3203" s="4" t="str">
        <f>IFERROR(__xludf.DUMMYFUNCTION("""COMPUTED_VALUE"""),"Other(s):")</f>
        <v>Other(s):</v>
      </c>
    </row>
    <row r="3204">
      <c r="A3204" s="3">
        <v>3203.0</v>
      </c>
      <c r="B3204" s="4" t="str">
        <f>IFERROR(__xludf.DUMMYFUNCTION("SPLIT(IMPORTRANGE!B3204:B13203,"";"",0,1)"),"HTML/CSS")</f>
        <v>HTML/CSS</v>
      </c>
      <c r="C3204" s="4" t="str">
        <f>IFERROR(__xludf.DUMMYFUNCTION("""COMPUTED_VALUE"""),"Java")</f>
        <v>Java</v>
      </c>
      <c r="D3204" s="4" t="str">
        <f>IFERROR(__xludf.DUMMYFUNCTION("""COMPUTED_VALUE"""),"JavaScript")</f>
        <v>JavaScript</v>
      </c>
    </row>
    <row r="3205">
      <c r="A3205" s="3">
        <v>3204.0</v>
      </c>
      <c r="B3205" s="4" t="str">
        <f>IFERROR(__xludf.DUMMYFUNCTION("SPLIT(IMPORTRANGE!B3205:B13204,"";"",0,1)"),"C#")</f>
        <v>C#</v>
      </c>
      <c r="C3205" s="4" t="str">
        <f>IFERROR(__xludf.DUMMYFUNCTION("""COMPUTED_VALUE"""),"Dart")</f>
        <v>Dart</v>
      </c>
      <c r="D3205" s="4" t="str">
        <f>IFERROR(__xludf.DUMMYFUNCTION("""COMPUTED_VALUE"""),"SQL")</f>
        <v>SQL</v>
      </c>
      <c r="E3205" s="4" t="str">
        <f>IFERROR(__xludf.DUMMYFUNCTION("""COMPUTED_VALUE"""),"Other(s):")</f>
        <v>Other(s):</v>
      </c>
    </row>
    <row r="3206">
      <c r="A3206" s="3">
        <v>3205.0</v>
      </c>
      <c r="B3206" s="4" t="str">
        <f>IFERROR(__xludf.DUMMYFUNCTION("SPLIT(IMPORTRANGE!B3206:B13205,"";"",0,1)"),"Bash/Shell/PowerShell")</f>
        <v>Bash/Shell/PowerShell</v>
      </c>
      <c r="C3206" s="4" t="str">
        <f>IFERROR(__xludf.DUMMYFUNCTION("""COMPUTED_VALUE"""),"HTML/CSS")</f>
        <v>HTML/CSS</v>
      </c>
      <c r="D3206" s="4" t="str">
        <f>IFERROR(__xludf.DUMMYFUNCTION("""COMPUTED_VALUE"""),"Java")</f>
        <v>Java</v>
      </c>
      <c r="E3206" s="4" t="str">
        <f>IFERROR(__xludf.DUMMYFUNCTION("""COMPUTED_VALUE"""),"JavaScript")</f>
        <v>JavaScript</v>
      </c>
      <c r="F3206" s="4" t="str">
        <f>IFERROR(__xludf.DUMMYFUNCTION("""COMPUTED_VALUE"""),"Python")</f>
        <v>Python</v>
      </c>
      <c r="G3206" s="4" t="str">
        <f>IFERROR(__xludf.DUMMYFUNCTION("""COMPUTED_VALUE"""),"SQL")</f>
        <v>SQL</v>
      </c>
    </row>
    <row r="3207">
      <c r="A3207" s="3">
        <v>3206.0</v>
      </c>
      <c r="B3207" s="4" t="str">
        <f>IFERROR(__xludf.DUMMYFUNCTION("SPLIT(IMPORTRANGE!B3207:B13206,"";"",0,1)"),"C")</f>
        <v>C</v>
      </c>
      <c r="C3207" s="4" t="str">
        <f>IFERROR(__xludf.DUMMYFUNCTION("""COMPUTED_VALUE"""),"Java")</f>
        <v>Java</v>
      </c>
      <c r="D3207" s="4" t="str">
        <f>IFERROR(__xludf.DUMMYFUNCTION("""COMPUTED_VALUE"""),"JavaScript")</f>
        <v>JavaScript</v>
      </c>
      <c r="E3207" s="4" t="str">
        <f>IFERROR(__xludf.DUMMYFUNCTION("""COMPUTED_VALUE"""),"Python")</f>
        <v>Python</v>
      </c>
      <c r="F3207" s="4" t="str">
        <f>IFERROR(__xludf.DUMMYFUNCTION("""COMPUTED_VALUE"""),"TypeScript")</f>
        <v>TypeScript</v>
      </c>
      <c r="G3207" s="4" t="str">
        <f>IFERROR(__xludf.DUMMYFUNCTION("""COMPUTED_VALUE"""),"Other(s):")</f>
        <v>Other(s):</v>
      </c>
    </row>
    <row r="3208">
      <c r="A3208" s="3">
        <v>3207.0</v>
      </c>
      <c r="B3208" s="4" t="str">
        <f>IFERROR(__xludf.DUMMYFUNCTION("SPLIT(IMPORTRANGE!B3208:B13207,"";"",0,1)"),"C#")</f>
        <v>C#</v>
      </c>
      <c r="C3208" s="4" t="str">
        <f>IFERROR(__xludf.DUMMYFUNCTION("""COMPUTED_VALUE"""),"HTML/CSS")</f>
        <v>HTML/CSS</v>
      </c>
      <c r="D3208" s="4" t="str">
        <f>IFERROR(__xludf.DUMMYFUNCTION("""COMPUTED_VALUE"""),"JavaScript")</f>
        <v>JavaScript</v>
      </c>
      <c r="E3208" s="4" t="str">
        <f>IFERROR(__xludf.DUMMYFUNCTION("""COMPUTED_VALUE"""),"Python")</f>
        <v>Python</v>
      </c>
      <c r="F3208" s="4" t="str">
        <f>IFERROR(__xludf.DUMMYFUNCTION("""COMPUTED_VALUE"""),"SQL")</f>
        <v>SQL</v>
      </c>
      <c r="G3208" s="4" t="str">
        <f>IFERROR(__xludf.DUMMYFUNCTION("""COMPUTED_VALUE"""),"Other(s):")</f>
        <v>Other(s):</v>
      </c>
    </row>
    <row r="3209">
      <c r="A3209" s="3">
        <v>3208.0</v>
      </c>
      <c r="B3209" s="4" t="str">
        <f>IFERROR(__xludf.DUMMYFUNCTION("SPLIT(IMPORTRANGE!B3209:B13208,"";"",0,1)"),"C")</f>
        <v>C</v>
      </c>
      <c r="C3209" s="4" t="str">
        <f>IFERROR(__xludf.DUMMYFUNCTION("""COMPUTED_VALUE"""),"Go")</f>
        <v>Go</v>
      </c>
      <c r="D3209" s="4" t="str">
        <f>IFERROR(__xludf.DUMMYFUNCTION("""COMPUTED_VALUE"""),"HTML/CSS")</f>
        <v>HTML/CSS</v>
      </c>
      <c r="E3209" s="4" t="str">
        <f>IFERROR(__xludf.DUMMYFUNCTION("""COMPUTED_VALUE"""),"JavaScript")</f>
        <v>JavaScript</v>
      </c>
      <c r="F3209" s="4" t="str">
        <f>IFERROR(__xludf.DUMMYFUNCTION("""COMPUTED_VALUE"""),"Ruby")</f>
        <v>Ruby</v>
      </c>
      <c r="G3209" s="4" t="str">
        <f>IFERROR(__xludf.DUMMYFUNCTION("""COMPUTED_VALUE"""),"SQL")</f>
        <v>SQL</v>
      </c>
    </row>
    <row r="3210">
      <c r="A3210" s="3">
        <v>3209.0</v>
      </c>
      <c r="B3210" s="4" t="str">
        <f>IFERROR(__xludf.DUMMYFUNCTION("SPLIT(IMPORTRANGE!B3210:B13209,"";"",0,1)"),"Python")</f>
        <v>Python</v>
      </c>
      <c r="C3210" s="4" t="str">
        <f>IFERROR(__xludf.DUMMYFUNCTION("""COMPUTED_VALUE"""),"R")</f>
        <v>R</v>
      </c>
    </row>
    <row r="3211">
      <c r="A3211" s="3">
        <v>3210.0</v>
      </c>
      <c r="B3211" s="4" t="str">
        <f>IFERROR(__xludf.DUMMYFUNCTION("SPLIT(IMPORTRANGE!B3211:B13210,"";"",0,1)"),"Bash/Shell/PowerShell")</f>
        <v>Bash/Shell/PowerShell</v>
      </c>
      <c r="C3211" s="4" t="str">
        <f>IFERROR(__xludf.DUMMYFUNCTION("""COMPUTED_VALUE"""),"HTML/CSS")</f>
        <v>HTML/CSS</v>
      </c>
      <c r="D3211" s="4" t="str">
        <f>IFERROR(__xludf.DUMMYFUNCTION("""COMPUTED_VALUE"""),"JavaScript")</f>
        <v>JavaScript</v>
      </c>
      <c r="E3211" s="4" t="str">
        <f>IFERROR(__xludf.DUMMYFUNCTION("""COMPUTED_VALUE"""),"PHP")</f>
        <v>PHP</v>
      </c>
      <c r="F3211" s="4" t="str">
        <f>IFERROR(__xludf.DUMMYFUNCTION("""COMPUTED_VALUE"""),"SQL")</f>
        <v>SQL</v>
      </c>
    </row>
    <row r="3212">
      <c r="A3212" s="3">
        <v>3211.0</v>
      </c>
      <c r="B3212" s="4" t="str">
        <f>IFERROR(__xludf.DUMMYFUNCTION("SPLIT(IMPORTRANGE!B3212:B13211,"";"",0,1)"),"C#")</f>
        <v>C#</v>
      </c>
      <c r="C3212" s="4" t="str">
        <f>IFERROR(__xludf.DUMMYFUNCTION("""COMPUTED_VALUE"""),"HTML/CSS")</f>
        <v>HTML/CSS</v>
      </c>
      <c r="D3212" s="4" t="str">
        <f>IFERROR(__xludf.DUMMYFUNCTION("""COMPUTED_VALUE"""),"JavaScript")</f>
        <v>JavaScript</v>
      </c>
      <c r="E3212" s="4" t="str">
        <f>IFERROR(__xludf.DUMMYFUNCTION("""COMPUTED_VALUE"""),"SQL")</f>
        <v>SQL</v>
      </c>
      <c r="F3212" s="4" t="str">
        <f>IFERROR(__xludf.DUMMYFUNCTION("""COMPUTED_VALUE"""),"Other(s):")</f>
        <v>Other(s):</v>
      </c>
    </row>
    <row r="3213">
      <c r="A3213" s="3">
        <v>3212.0</v>
      </c>
      <c r="B3213" s="4" t="str">
        <f>IFERROR(__xludf.DUMMYFUNCTION("SPLIT(IMPORTRANGE!B3213:B13212,"";"",0,1)"),"HTML/CSS")</f>
        <v>HTML/CSS</v>
      </c>
      <c r="C3213" s="4" t="str">
        <f>IFERROR(__xludf.DUMMYFUNCTION("""COMPUTED_VALUE"""),"Java")</f>
        <v>Java</v>
      </c>
      <c r="D3213" s="4" t="str">
        <f>IFERROR(__xludf.DUMMYFUNCTION("""COMPUTED_VALUE"""),"JavaScript")</f>
        <v>JavaScript</v>
      </c>
      <c r="E3213" s="4" t="str">
        <f>IFERROR(__xludf.DUMMYFUNCTION("""COMPUTED_VALUE"""),"PHP")</f>
        <v>PHP</v>
      </c>
      <c r="F3213" s="4" t="str">
        <f>IFERROR(__xludf.DUMMYFUNCTION("""COMPUTED_VALUE"""),"SQL")</f>
        <v>SQL</v>
      </c>
      <c r="G3213" s="4" t="str">
        <f>IFERROR(__xludf.DUMMYFUNCTION("""COMPUTED_VALUE"""),"TypeScript")</f>
        <v>TypeScript</v>
      </c>
    </row>
    <row r="3214">
      <c r="A3214" s="3">
        <v>3213.0</v>
      </c>
      <c r="B3214" s="4" t="str">
        <f>IFERROR(__xludf.DUMMYFUNCTION("SPLIT(IMPORTRANGE!B3214:B13213,"";"",0,1)"),"JavaScript")</f>
        <v>JavaScript</v>
      </c>
      <c r="C3214" s="4" t="str">
        <f>IFERROR(__xludf.DUMMYFUNCTION("""COMPUTED_VALUE"""),"PHP")</f>
        <v>PHP</v>
      </c>
    </row>
    <row r="3215">
      <c r="A3215" s="3">
        <v>3214.0</v>
      </c>
      <c r="B3215" s="4" t="str">
        <f>IFERROR(__xludf.DUMMYFUNCTION("SPLIT(IMPORTRANGE!B3215:B13214,"";"",0,1)"),"Assembly")</f>
        <v>Assembly</v>
      </c>
      <c r="C3215" s="4" t="str">
        <f>IFERROR(__xludf.DUMMYFUNCTION("""COMPUTED_VALUE"""),"Bash/Shell/PowerShell")</f>
        <v>Bash/Shell/PowerShell</v>
      </c>
      <c r="D3215" s="4" t="str">
        <f>IFERROR(__xludf.DUMMYFUNCTION("""COMPUTED_VALUE"""),"C")</f>
        <v>C</v>
      </c>
      <c r="E3215" s="4" t="str">
        <f>IFERROR(__xludf.DUMMYFUNCTION("""COMPUTED_VALUE"""),"C++")</f>
        <v>C++</v>
      </c>
    </row>
    <row r="3216">
      <c r="A3216" s="3">
        <v>3215.0</v>
      </c>
      <c r="B3216" s="4" t="str">
        <f>IFERROR(__xludf.DUMMYFUNCTION("SPLIT(IMPORTRANGE!B3216:B13215,"";"",0,1)"),"C#")</f>
        <v>C#</v>
      </c>
      <c r="C3216" s="4" t="str">
        <f>IFERROR(__xludf.DUMMYFUNCTION("""COMPUTED_VALUE"""),"Go")</f>
        <v>Go</v>
      </c>
      <c r="D3216" s="4" t="str">
        <f>IFERROR(__xludf.DUMMYFUNCTION("""COMPUTED_VALUE"""),"Python")</f>
        <v>Python</v>
      </c>
      <c r="E3216" s="4" t="str">
        <f>IFERROR(__xludf.DUMMYFUNCTION("""COMPUTED_VALUE"""),"SQL")</f>
        <v>SQL</v>
      </c>
      <c r="F3216" s="4" t="str">
        <f>IFERROR(__xludf.DUMMYFUNCTION("""COMPUTED_VALUE"""),"TypeScript")</f>
        <v>TypeScript</v>
      </c>
    </row>
    <row r="3217">
      <c r="A3217" s="3">
        <v>3216.0</v>
      </c>
      <c r="B3217" s="4" t="str">
        <f>IFERROR(__xludf.DUMMYFUNCTION("SPLIT(IMPORTRANGE!B3217:B13216,"";"",0,1)"),"Assembly")</f>
        <v>Assembly</v>
      </c>
      <c r="C3217" s="4" t="str">
        <f>IFERROR(__xludf.DUMMYFUNCTION("""COMPUTED_VALUE"""),"C#")</f>
        <v>C#</v>
      </c>
      <c r="D3217" s="4" t="str">
        <f>IFERROR(__xludf.DUMMYFUNCTION("""COMPUTED_VALUE"""),"HTML/CSS")</f>
        <v>HTML/CSS</v>
      </c>
      <c r="E3217" s="4" t="str">
        <f>IFERROR(__xludf.DUMMYFUNCTION("""COMPUTED_VALUE"""),"JavaScript")</f>
        <v>JavaScript</v>
      </c>
      <c r="F3217" s="4" t="str">
        <f>IFERROR(__xludf.DUMMYFUNCTION("""COMPUTED_VALUE"""),"SQL")</f>
        <v>SQL</v>
      </c>
      <c r="G3217" s="4" t="str">
        <f>IFERROR(__xludf.DUMMYFUNCTION("""COMPUTED_VALUE"""),"TypeScript")</f>
        <v>TypeScript</v>
      </c>
    </row>
    <row r="3218">
      <c r="A3218" s="3">
        <v>3217.0</v>
      </c>
      <c r="B3218" s="4" t="str">
        <f>IFERROR(__xludf.DUMMYFUNCTION("SPLIT(IMPORTRANGE!B3218:B13217,"";"",0,1)"),"Bash/Shell/PowerShell")</f>
        <v>Bash/Shell/PowerShell</v>
      </c>
      <c r="C3218" s="4" t="str">
        <f>IFERROR(__xludf.DUMMYFUNCTION("""COMPUTED_VALUE"""),"HTML/CSS")</f>
        <v>HTML/CSS</v>
      </c>
      <c r="D3218" s="4" t="str">
        <f>IFERROR(__xludf.DUMMYFUNCTION("""COMPUTED_VALUE"""),"Java")</f>
        <v>Java</v>
      </c>
      <c r="E3218" s="4" t="str">
        <f>IFERROR(__xludf.DUMMYFUNCTION("""COMPUTED_VALUE"""),"Python")</f>
        <v>Python</v>
      </c>
      <c r="F3218" s="4" t="str">
        <f>IFERROR(__xludf.DUMMYFUNCTION("""COMPUTED_VALUE"""),"SQL")</f>
        <v>SQL</v>
      </c>
    </row>
    <row r="3219">
      <c r="A3219" s="3">
        <v>3218.0</v>
      </c>
      <c r="B3219" s="4" t="str">
        <f>IFERROR(__xludf.DUMMYFUNCTION("SPLIT(IMPORTRANGE!B3219:B13218,"";"",0,1)"),"Bash/Shell/PowerShell")</f>
        <v>Bash/Shell/PowerShell</v>
      </c>
      <c r="C3219" s="4" t="str">
        <f>IFERROR(__xludf.DUMMYFUNCTION("""COMPUTED_VALUE"""),"C")</f>
        <v>C</v>
      </c>
      <c r="D3219" s="4" t="str">
        <f>IFERROR(__xludf.DUMMYFUNCTION("""COMPUTED_VALUE"""),"HTML/CSS")</f>
        <v>HTML/CSS</v>
      </c>
      <c r="E3219" s="4" t="str">
        <f>IFERROR(__xludf.DUMMYFUNCTION("""COMPUTED_VALUE"""),"JavaScript")</f>
        <v>JavaScript</v>
      </c>
      <c r="F3219" s="4" t="str">
        <f>IFERROR(__xludf.DUMMYFUNCTION("""COMPUTED_VALUE"""),"Python")</f>
        <v>Python</v>
      </c>
    </row>
    <row r="3220">
      <c r="A3220" s="3">
        <v>3219.0</v>
      </c>
      <c r="B3220" s="4" t="str">
        <f>IFERROR(__xludf.DUMMYFUNCTION("SPLIT(IMPORTRANGE!B3220:B13219,"";"",0,1)"),"Assembly")</f>
        <v>Assembly</v>
      </c>
      <c r="C3220" s="4" t="str">
        <f>IFERROR(__xludf.DUMMYFUNCTION("""COMPUTED_VALUE"""),"C++")</f>
        <v>C++</v>
      </c>
      <c r="D3220" s="4" t="str">
        <f>IFERROR(__xludf.DUMMYFUNCTION("""COMPUTED_VALUE"""),"HTML/CSS")</f>
        <v>HTML/CSS</v>
      </c>
      <c r="E3220" s="4" t="str">
        <f>IFERROR(__xludf.DUMMYFUNCTION("""COMPUTED_VALUE"""),"Java")</f>
        <v>Java</v>
      </c>
      <c r="F3220" s="4" t="str">
        <f>IFERROR(__xludf.DUMMYFUNCTION("""COMPUTED_VALUE"""),"JavaScript")</f>
        <v>JavaScript</v>
      </c>
      <c r="G3220" s="4" t="str">
        <f>IFERROR(__xludf.DUMMYFUNCTION("""COMPUTED_VALUE"""),"Python")</f>
        <v>Python</v>
      </c>
    </row>
    <row r="3221">
      <c r="A3221" s="3">
        <v>3220.0</v>
      </c>
      <c r="B3221" s="4" t="str">
        <f>IFERROR(__xludf.DUMMYFUNCTION("SPLIT(IMPORTRANGE!B3221:B13220,"";"",0,1)"),"C")</f>
        <v>C</v>
      </c>
    </row>
    <row r="3222">
      <c r="A3222" s="3">
        <v>3221.0</v>
      </c>
      <c r="B3222" s="4" t="str">
        <f>IFERROR(__xludf.DUMMYFUNCTION("SPLIT(IMPORTRANGE!B3222:B13221,"";"",0,1)"),"Bash/Shell/PowerShell")</f>
        <v>Bash/Shell/PowerShell</v>
      </c>
      <c r="C3222" s="4" t="str">
        <f>IFERROR(__xludf.DUMMYFUNCTION("""COMPUTED_VALUE"""),"C++")</f>
        <v>C++</v>
      </c>
      <c r="D3222" s="4" t="str">
        <f>IFERROR(__xludf.DUMMYFUNCTION("""COMPUTED_VALUE"""),"HTML/CSS")</f>
        <v>HTML/CSS</v>
      </c>
      <c r="E3222" s="4" t="str">
        <f>IFERROR(__xludf.DUMMYFUNCTION("""COMPUTED_VALUE"""),"JavaScript")</f>
        <v>JavaScript</v>
      </c>
      <c r="F3222" s="4" t="str">
        <f>IFERROR(__xludf.DUMMYFUNCTION("""COMPUTED_VALUE"""),"PHP")</f>
        <v>PHP</v>
      </c>
      <c r="G3222" s="4" t="str">
        <f>IFERROR(__xludf.DUMMYFUNCTION("""COMPUTED_VALUE"""),"Python")</f>
        <v>Python</v>
      </c>
      <c r="H3222" s="4" t="str">
        <f>IFERROR(__xludf.DUMMYFUNCTION("""COMPUTED_VALUE"""),"SQL")</f>
        <v>SQL</v>
      </c>
    </row>
    <row r="3223">
      <c r="A3223" s="3">
        <v>3222.0</v>
      </c>
      <c r="B3223" s="4" t="str">
        <f>IFERROR(__xludf.DUMMYFUNCTION("SPLIT(IMPORTRANGE!B3223:B13222,"";"",0,1)"),"Java")</f>
        <v>Java</v>
      </c>
      <c r="C3223" s="4" t="str">
        <f>IFERROR(__xludf.DUMMYFUNCTION("""COMPUTED_VALUE"""),"JavaScript")</f>
        <v>JavaScript</v>
      </c>
      <c r="D3223" s="4" t="str">
        <f>IFERROR(__xludf.DUMMYFUNCTION("""COMPUTED_VALUE"""),"PHP")</f>
        <v>PHP</v>
      </c>
    </row>
    <row r="3224">
      <c r="A3224" s="3">
        <v>3223.0</v>
      </c>
      <c r="B3224" s="4" t="str">
        <f>IFERROR(__xludf.DUMMYFUNCTION("SPLIT(IMPORTRANGE!B3224:B13223,"";"",0,1)"),"Bash/Shell/PowerShell")</f>
        <v>Bash/Shell/PowerShell</v>
      </c>
      <c r="C3224" s="4" t="str">
        <f>IFERROR(__xludf.DUMMYFUNCTION("""COMPUTED_VALUE"""),"HTML/CSS")</f>
        <v>HTML/CSS</v>
      </c>
      <c r="D3224" s="4" t="str">
        <f>IFERROR(__xludf.DUMMYFUNCTION("""COMPUTED_VALUE"""),"JavaScript")</f>
        <v>JavaScript</v>
      </c>
      <c r="E3224" s="4" t="str">
        <f>IFERROR(__xludf.DUMMYFUNCTION("""COMPUTED_VALUE"""),"PHP")</f>
        <v>PHP</v>
      </c>
      <c r="F3224" s="4" t="str">
        <f>IFERROR(__xludf.DUMMYFUNCTION("""COMPUTED_VALUE"""),"SQL")</f>
        <v>SQL</v>
      </c>
    </row>
    <row r="3225">
      <c r="A3225" s="3">
        <v>3224.0</v>
      </c>
      <c r="B3225" s="4" t="str">
        <f>IFERROR(__xludf.DUMMYFUNCTION("SPLIT(IMPORTRANGE!B3225:B13224,"";"",0,1)"),"Dart")</f>
        <v>Dart</v>
      </c>
      <c r="C3225" s="4" t="str">
        <f>IFERROR(__xludf.DUMMYFUNCTION("""COMPUTED_VALUE"""),"Java")</f>
        <v>Java</v>
      </c>
      <c r="D3225" s="4" t="str">
        <f>IFERROR(__xludf.DUMMYFUNCTION("""COMPUTED_VALUE"""),"Kotlin")</f>
        <v>Kotlin</v>
      </c>
      <c r="E3225" s="4" t="str">
        <f>IFERROR(__xludf.DUMMYFUNCTION("""COMPUTED_VALUE"""),"PHP")</f>
        <v>PHP</v>
      </c>
      <c r="F3225" s="4" t="str">
        <f>IFERROR(__xludf.DUMMYFUNCTION("""COMPUTED_VALUE"""),"Python")</f>
        <v>Python</v>
      </c>
    </row>
    <row r="3226">
      <c r="A3226" s="3">
        <v>3225.0</v>
      </c>
      <c r="B3226" s="4" t="str">
        <f>IFERROR(__xludf.DUMMYFUNCTION("SPLIT(IMPORTRANGE!B3226:B13225,"";"",0,1)"),"C#")</f>
        <v>C#</v>
      </c>
      <c r="C3226" s="4" t="str">
        <f>IFERROR(__xludf.DUMMYFUNCTION("""COMPUTED_VALUE"""),"SQL")</f>
        <v>SQL</v>
      </c>
    </row>
    <row r="3227">
      <c r="A3227" s="3">
        <v>3226.0</v>
      </c>
      <c r="B3227" s="4" t="str">
        <f>IFERROR(__xludf.DUMMYFUNCTION("SPLIT(IMPORTRANGE!B3227:B13226,"";"",0,1)"),"C++")</f>
        <v>C++</v>
      </c>
      <c r="C3227" s="4" t="str">
        <f>IFERROR(__xludf.DUMMYFUNCTION("""COMPUTED_VALUE"""),"C#")</f>
        <v>C#</v>
      </c>
      <c r="D3227" s="4" t="str">
        <f>IFERROR(__xludf.DUMMYFUNCTION("""COMPUTED_VALUE"""),"HTML/CSS")</f>
        <v>HTML/CSS</v>
      </c>
      <c r="E3227" s="4" t="str">
        <f>IFERROR(__xludf.DUMMYFUNCTION("""COMPUTED_VALUE"""),"Java")</f>
        <v>Java</v>
      </c>
      <c r="F3227" s="4" t="str">
        <f>IFERROR(__xludf.DUMMYFUNCTION("""COMPUTED_VALUE"""),"JavaScript")</f>
        <v>JavaScript</v>
      </c>
      <c r="G3227" s="4" t="str">
        <f>IFERROR(__xludf.DUMMYFUNCTION("""COMPUTED_VALUE"""),"Python")</f>
        <v>Python</v>
      </c>
    </row>
    <row r="3228">
      <c r="A3228" s="3">
        <v>3227.0</v>
      </c>
      <c r="B3228" s="4" t="str">
        <f>IFERROR(__xludf.DUMMYFUNCTION("SPLIT(IMPORTRANGE!B3228:B13227,"";"",0,1)"),"HTML/CSS")</f>
        <v>HTML/CSS</v>
      </c>
      <c r="C3228" s="4" t="str">
        <f>IFERROR(__xludf.DUMMYFUNCTION("""COMPUTED_VALUE"""),"JavaScript")</f>
        <v>JavaScript</v>
      </c>
      <c r="D3228" s="4" t="str">
        <f>IFERROR(__xludf.DUMMYFUNCTION("""COMPUTED_VALUE"""),"Python")</f>
        <v>Python</v>
      </c>
      <c r="E3228" s="4" t="str">
        <f>IFERROR(__xludf.DUMMYFUNCTION("""COMPUTED_VALUE"""),"Ruby")</f>
        <v>Ruby</v>
      </c>
      <c r="F3228" s="4" t="str">
        <f>IFERROR(__xludf.DUMMYFUNCTION("""COMPUTED_VALUE"""),"SQL")</f>
        <v>SQL</v>
      </c>
      <c r="G3228" s="4" t="str">
        <f>IFERROR(__xludf.DUMMYFUNCTION("""COMPUTED_VALUE"""),"TypeScript")</f>
        <v>TypeScript</v>
      </c>
    </row>
    <row r="3229">
      <c r="A3229" s="3">
        <v>3228.0</v>
      </c>
      <c r="B3229" s="4" t="str">
        <f>IFERROR(__xludf.DUMMYFUNCTION("SPLIT(IMPORTRANGE!B3229:B13228,"";"",0,1)"),"Bash/Shell/PowerShell")</f>
        <v>Bash/Shell/PowerShell</v>
      </c>
      <c r="C3229" s="4" t="str">
        <f>IFERROR(__xludf.DUMMYFUNCTION("""COMPUTED_VALUE"""),"HTML/CSS")</f>
        <v>HTML/CSS</v>
      </c>
      <c r="D3229" s="4" t="str">
        <f>IFERROR(__xludf.DUMMYFUNCTION("""COMPUTED_VALUE"""),"Python")</f>
        <v>Python</v>
      </c>
      <c r="E3229" s="4" t="str">
        <f>IFERROR(__xludf.DUMMYFUNCTION("""COMPUTED_VALUE"""),"R")</f>
        <v>R</v>
      </c>
      <c r="F3229" s="4" t="str">
        <f>IFERROR(__xludf.DUMMYFUNCTION("""COMPUTED_VALUE"""),"SQL")</f>
        <v>SQL</v>
      </c>
    </row>
    <row r="3230">
      <c r="A3230" s="3">
        <v>3229.0</v>
      </c>
      <c r="B3230" s="4" t="str">
        <f>IFERROR(__xludf.DUMMYFUNCTION("SPLIT(IMPORTRANGE!B3230:B13229,"";"",0,1)"),"HTML/CSS")</f>
        <v>HTML/CSS</v>
      </c>
      <c r="C3230" s="4" t="str">
        <f>IFERROR(__xludf.DUMMYFUNCTION("""COMPUTED_VALUE"""),"Java")</f>
        <v>Java</v>
      </c>
      <c r="D3230" s="4" t="str">
        <f>IFERROR(__xludf.DUMMYFUNCTION("""COMPUTED_VALUE"""),"JavaScript")</f>
        <v>JavaScript</v>
      </c>
      <c r="E3230" s="4" t="str">
        <f>IFERROR(__xludf.DUMMYFUNCTION("""COMPUTED_VALUE"""),"PHP")</f>
        <v>PHP</v>
      </c>
      <c r="F3230" s="4" t="str">
        <f>IFERROR(__xludf.DUMMYFUNCTION("""COMPUTED_VALUE"""),"Python")</f>
        <v>Python</v>
      </c>
    </row>
    <row r="3231">
      <c r="A3231" s="3">
        <v>3230.0</v>
      </c>
      <c r="B3231" s="4" t="str">
        <f>IFERROR(__xludf.DUMMYFUNCTION("SPLIT(IMPORTRANGE!B3231:B13230,"";"",0,1)"),"Assembly")</f>
        <v>Assembly</v>
      </c>
      <c r="C3231" s="4" t="str">
        <f>IFERROR(__xludf.DUMMYFUNCTION("""COMPUTED_VALUE"""),"C")</f>
        <v>C</v>
      </c>
      <c r="D3231" s="4" t="str">
        <f>IFERROR(__xludf.DUMMYFUNCTION("""COMPUTED_VALUE"""),"C++")</f>
        <v>C++</v>
      </c>
      <c r="E3231" s="4" t="str">
        <f>IFERROR(__xludf.DUMMYFUNCTION("""COMPUTED_VALUE"""),"JavaScript")</f>
        <v>JavaScript</v>
      </c>
      <c r="F3231" s="4" t="str">
        <f>IFERROR(__xludf.DUMMYFUNCTION("""COMPUTED_VALUE"""),"Python")</f>
        <v>Python</v>
      </c>
    </row>
    <row r="3232">
      <c r="A3232" s="3">
        <v>3231.0</v>
      </c>
      <c r="B3232" s="4" t="str">
        <f>IFERROR(__xludf.DUMMYFUNCTION("SPLIT(IMPORTRANGE!B3232:B13231,"";"",0,1)"),"Bash/Shell/PowerShell")</f>
        <v>Bash/Shell/PowerShell</v>
      </c>
      <c r="C3232" s="4" t="str">
        <f>IFERROR(__xludf.DUMMYFUNCTION("""COMPUTED_VALUE"""),"C")</f>
        <v>C</v>
      </c>
      <c r="D3232" s="4" t="str">
        <f>IFERROR(__xludf.DUMMYFUNCTION("""COMPUTED_VALUE"""),"C++")</f>
        <v>C++</v>
      </c>
      <c r="E3232" s="4" t="str">
        <f>IFERROR(__xludf.DUMMYFUNCTION("""COMPUTED_VALUE"""),"C#")</f>
        <v>C#</v>
      </c>
      <c r="F3232" s="4" t="str">
        <f>IFERROR(__xludf.DUMMYFUNCTION("""COMPUTED_VALUE"""),"HTML/CSS")</f>
        <v>HTML/CSS</v>
      </c>
      <c r="G3232" s="4" t="str">
        <f>IFERROR(__xludf.DUMMYFUNCTION("""COMPUTED_VALUE"""),"Java")</f>
        <v>Java</v>
      </c>
      <c r="H3232" s="4" t="str">
        <f>IFERROR(__xludf.DUMMYFUNCTION("""COMPUTED_VALUE"""),"JavaScript")</f>
        <v>JavaScript</v>
      </c>
      <c r="I3232" s="4" t="str">
        <f>IFERROR(__xludf.DUMMYFUNCTION("""COMPUTED_VALUE"""),"PHP")</f>
        <v>PHP</v>
      </c>
      <c r="J3232" s="4" t="str">
        <f>IFERROR(__xludf.DUMMYFUNCTION("""COMPUTED_VALUE"""),"SQL")</f>
        <v>SQL</v>
      </c>
      <c r="K3232" s="4" t="str">
        <f>IFERROR(__xludf.DUMMYFUNCTION("""COMPUTED_VALUE"""),"TypeScript")</f>
        <v>TypeScript</v>
      </c>
    </row>
    <row r="3233">
      <c r="A3233" s="3">
        <v>3232.0</v>
      </c>
      <c r="B3233" s="4" t="str">
        <f>IFERROR(__xludf.DUMMYFUNCTION("SPLIT(IMPORTRANGE!B3233:B13232,"";"",0,1)"),"C++")</f>
        <v>C++</v>
      </c>
      <c r="C3233" s="4" t="str">
        <f>IFERROR(__xludf.DUMMYFUNCTION("""COMPUTED_VALUE"""),"HTML/CSS")</f>
        <v>HTML/CSS</v>
      </c>
      <c r="D3233" s="4" t="str">
        <f>IFERROR(__xludf.DUMMYFUNCTION("""COMPUTED_VALUE"""),"Python")</f>
        <v>Python</v>
      </c>
    </row>
    <row r="3234">
      <c r="A3234" s="3">
        <v>3233.0</v>
      </c>
      <c r="B3234" s="4" t="str">
        <f>IFERROR(__xludf.DUMMYFUNCTION("SPLIT(IMPORTRANGE!B3234:B13233,"";"",0,1)"),"Bash/Shell/PowerShell")</f>
        <v>Bash/Shell/PowerShell</v>
      </c>
      <c r="C3234" s="4" t="str">
        <f>IFERROR(__xludf.DUMMYFUNCTION("""COMPUTED_VALUE"""),"C++")</f>
        <v>C++</v>
      </c>
      <c r="D3234" s="4" t="str">
        <f>IFERROR(__xludf.DUMMYFUNCTION("""COMPUTED_VALUE"""),"C#")</f>
        <v>C#</v>
      </c>
      <c r="E3234" s="4" t="str">
        <f>IFERROR(__xludf.DUMMYFUNCTION("""COMPUTED_VALUE"""),"F#")</f>
        <v>F#</v>
      </c>
      <c r="F3234" s="4" t="str">
        <f>IFERROR(__xludf.DUMMYFUNCTION("""COMPUTED_VALUE"""),"HTML/CSS")</f>
        <v>HTML/CSS</v>
      </c>
      <c r="G3234" s="4" t="str">
        <f>IFERROR(__xludf.DUMMYFUNCTION("""COMPUTED_VALUE"""),"Python")</f>
        <v>Python</v>
      </c>
      <c r="H3234" s="4" t="str">
        <f>IFERROR(__xludf.DUMMYFUNCTION("""COMPUTED_VALUE"""),"SQL")</f>
        <v>SQL</v>
      </c>
      <c r="I3234" s="4" t="str">
        <f>IFERROR(__xludf.DUMMYFUNCTION("""COMPUTED_VALUE"""),"TypeScript")</f>
        <v>TypeScript</v>
      </c>
      <c r="J3234" s="4" t="str">
        <f>IFERROR(__xludf.DUMMYFUNCTION("""COMPUTED_VALUE"""),"Other(s):")</f>
        <v>Other(s):</v>
      </c>
    </row>
    <row r="3235">
      <c r="A3235" s="3">
        <v>3234.0</v>
      </c>
      <c r="B3235" s="4" t="str">
        <f>IFERROR(__xludf.DUMMYFUNCTION("SPLIT(IMPORTRANGE!B3235:B13234,"";"",0,1)"),"Clojure")</f>
        <v>Clojure</v>
      </c>
      <c r="C3235" s="4" t="str">
        <f>IFERROR(__xludf.DUMMYFUNCTION("""COMPUTED_VALUE"""),"HTML/CSS")</f>
        <v>HTML/CSS</v>
      </c>
    </row>
    <row r="3236">
      <c r="A3236" s="3">
        <v>3235.0</v>
      </c>
      <c r="B3236" s="4" t="str">
        <f>IFERROR(__xludf.DUMMYFUNCTION("SPLIT(IMPORTRANGE!B3236:B13235,"";"",0,1)"),"C++")</f>
        <v>C++</v>
      </c>
    </row>
    <row r="3237">
      <c r="A3237" s="3">
        <v>3236.0</v>
      </c>
      <c r="B3237" s="4" t="str">
        <f>IFERROR(__xludf.DUMMYFUNCTION("SPLIT(IMPORTRANGE!B3237:B13236,"";"",0,1)"),"Assembly")</f>
        <v>Assembly</v>
      </c>
      <c r="C3237" s="4" t="str">
        <f>IFERROR(__xludf.DUMMYFUNCTION("""COMPUTED_VALUE"""),"C")</f>
        <v>C</v>
      </c>
      <c r="D3237" s="4" t="str">
        <f>IFERROR(__xludf.DUMMYFUNCTION("""COMPUTED_VALUE"""),"C++")</f>
        <v>C++</v>
      </c>
      <c r="E3237" s="4" t="str">
        <f>IFERROR(__xludf.DUMMYFUNCTION("""COMPUTED_VALUE"""),"HTML/CSS")</f>
        <v>HTML/CSS</v>
      </c>
      <c r="F3237" s="4" t="str">
        <f>IFERROR(__xludf.DUMMYFUNCTION("""COMPUTED_VALUE"""),"Java")</f>
        <v>Java</v>
      </c>
      <c r="G3237" s="4" t="str">
        <f>IFERROR(__xludf.DUMMYFUNCTION("""COMPUTED_VALUE"""),"JavaScript")</f>
        <v>JavaScript</v>
      </c>
      <c r="H3237" s="4" t="str">
        <f>IFERROR(__xludf.DUMMYFUNCTION("""COMPUTED_VALUE"""),"PHP")</f>
        <v>PHP</v>
      </c>
      <c r="I3237" s="4" t="str">
        <f>IFERROR(__xludf.DUMMYFUNCTION("""COMPUTED_VALUE"""),"Python")</f>
        <v>Python</v>
      </c>
      <c r="J3237" s="4" t="str">
        <f>IFERROR(__xludf.DUMMYFUNCTION("""COMPUTED_VALUE"""),"R")</f>
        <v>R</v>
      </c>
      <c r="K3237" s="4" t="str">
        <f>IFERROR(__xludf.DUMMYFUNCTION("""COMPUTED_VALUE"""),"SQL")</f>
        <v>SQL</v>
      </c>
    </row>
    <row r="3238">
      <c r="A3238" s="3">
        <v>3237.0</v>
      </c>
      <c r="B3238" s="4" t="str">
        <f>IFERROR(__xludf.DUMMYFUNCTION("SPLIT(IMPORTRANGE!B3238:B13237,"";"",0,1)"),"HTML/CSS")</f>
        <v>HTML/CSS</v>
      </c>
      <c r="C3238" s="4" t="str">
        <f>IFERROR(__xludf.DUMMYFUNCTION("""COMPUTED_VALUE"""),"JavaScript")</f>
        <v>JavaScript</v>
      </c>
      <c r="D3238" s="4" t="str">
        <f>IFERROR(__xludf.DUMMYFUNCTION("""COMPUTED_VALUE"""),"TypeScript")</f>
        <v>TypeScript</v>
      </c>
    </row>
    <row r="3239">
      <c r="A3239" s="3">
        <v>3238.0</v>
      </c>
      <c r="B3239" s="4" t="str">
        <f>IFERROR(__xludf.DUMMYFUNCTION("SPLIT(IMPORTRANGE!B3239:B13238,"";"",0,1)"),"Bash/Shell/PowerShell")</f>
        <v>Bash/Shell/PowerShell</v>
      </c>
      <c r="C3239" s="4" t="str">
        <f>IFERROR(__xludf.DUMMYFUNCTION("""COMPUTED_VALUE"""),"C#")</f>
        <v>C#</v>
      </c>
      <c r="D3239" s="4" t="str">
        <f>IFERROR(__xludf.DUMMYFUNCTION("""COMPUTED_VALUE"""),"HTML/CSS")</f>
        <v>HTML/CSS</v>
      </c>
      <c r="E3239" s="4" t="str">
        <f>IFERROR(__xludf.DUMMYFUNCTION("""COMPUTED_VALUE"""),"JavaScript")</f>
        <v>JavaScript</v>
      </c>
      <c r="F3239" s="4" t="str">
        <f>IFERROR(__xludf.DUMMYFUNCTION("""COMPUTED_VALUE"""),"Python")</f>
        <v>Python</v>
      </c>
    </row>
    <row r="3240">
      <c r="A3240" s="3">
        <v>3239.0</v>
      </c>
      <c r="B3240" s="4" t="str">
        <f>IFERROR(__xludf.DUMMYFUNCTION("SPLIT(IMPORTRANGE!B3240:B13239,"";"",0,1)"),"HTML/CSS")</f>
        <v>HTML/CSS</v>
      </c>
      <c r="C3240" s="4" t="str">
        <f>IFERROR(__xludf.DUMMYFUNCTION("""COMPUTED_VALUE"""),"JavaScript")</f>
        <v>JavaScript</v>
      </c>
      <c r="D3240" s="4" t="str">
        <f>IFERROR(__xludf.DUMMYFUNCTION("""COMPUTED_VALUE"""),"TypeScript")</f>
        <v>TypeScript</v>
      </c>
    </row>
    <row r="3241">
      <c r="A3241" s="3">
        <v>3240.0</v>
      </c>
      <c r="B3241" s="4" t="str">
        <f>IFERROR(__xludf.DUMMYFUNCTION("SPLIT(IMPORTRANGE!B3241:B13240,"";"",0,1)"),"Java")</f>
        <v>Java</v>
      </c>
      <c r="C3241" s="4" t="str">
        <f>IFERROR(__xludf.DUMMYFUNCTION("""COMPUTED_VALUE"""),"JavaScript")</f>
        <v>JavaScript</v>
      </c>
      <c r="D3241" s="4" t="str">
        <f>IFERROR(__xludf.DUMMYFUNCTION("""COMPUTED_VALUE"""),"TypeScript")</f>
        <v>TypeScript</v>
      </c>
    </row>
    <row r="3242">
      <c r="A3242" s="3">
        <v>3241.0</v>
      </c>
      <c r="B3242" s="4" t="str">
        <f>IFERROR(__xludf.DUMMYFUNCTION("SPLIT(IMPORTRANGE!B3242:B13241,"";"",0,1)"),"Java")</f>
        <v>Java</v>
      </c>
      <c r="C3242" s="4" t="str">
        <f>IFERROR(__xludf.DUMMYFUNCTION("""COMPUTED_VALUE"""),"JavaScript")</f>
        <v>JavaScript</v>
      </c>
      <c r="D3242" s="4" t="str">
        <f>IFERROR(__xludf.DUMMYFUNCTION("""COMPUTED_VALUE"""),"TypeScript")</f>
        <v>TypeScript</v>
      </c>
    </row>
    <row r="3243">
      <c r="A3243" s="3">
        <v>3242.0</v>
      </c>
      <c r="B3243" s="4" t="str">
        <f>IFERROR(__xludf.DUMMYFUNCTION("SPLIT(IMPORTRANGE!B3243:B13242,"";"",0,1)"),"Python")</f>
        <v>Python</v>
      </c>
    </row>
    <row r="3244">
      <c r="A3244" s="3">
        <v>3243.0</v>
      </c>
      <c r="B3244" s="4" t="str">
        <f>IFERROR(__xludf.DUMMYFUNCTION("SPLIT(IMPORTRANGE!B3244:B13243,"";"",0,1)"),"Bash/Shell/PowerShell")</f>
        <v>Bash/Shell/PowerShell</v>
      </c>
      <c r="C3244" s="4" t="str">
        <f>IFERROR(__xludf.DUMMYFUNCTION("""COMPUTED_VALUE"""),"Python")</f>
        <v>Python</v>
      </c>
    </row>
    <row r="3245">
      <c r="A3245" s="3">
        <v>3244.0</v>
      </c>
      <c r="B3245" s="4" t="str">
        <f>IFERROR(__xludf.DUMMYFUNCTION("SPLIT(IMPORTRANGE!B3245:B13244,"";"",0,1)"),"Assembly")</f>
        <v>Assembly</v>
      </c>
      <c r="C3245" s="4" t="str">
        <f>IFERROR(__xludf.DUMMYFUNCTION("""COMPUTED_VALUE"""),"Bash/Shell/PowerShell")</f>
        <v>Bash/Shell/PowerShell</v>
      </c>
      <c r="D3245" s="4" t="str">
        <f>IFERROR(__xludf.DUMMYFUNCTION("""COMPUTED_VALUE"""),"C")</f>
        <v>C</v>
      </c>
      <c r="E3245" s="4" t="str">
        <f>IFERROR(__xludf.DUMMYFUNCTION("""COMPUTED_VALUE"""),"C++")</f>
        <v>C++</v>
      </c>
      <c r="F3245" s="4" t="str">
        <f>IFERROR(__xludf.DUMMYFUNCTION("""COMPUTED_VALUE"""),"HTML/CSS")</f>
        <v>HTML/CSS</v>
      </c>
      <c r="G3245" s="4" t="str">
        <f>IFERROR(__xludf.DUMMYFUNCTION("""COMPUTED_VALUE"""),"JavaScript")</f>
        <v>JavaScript</v>
      </c>
      <c r="H3245" s="4" t="str">
        <f>IFERROR(__xludf.DUMMYFUNCTION("""COMPUTED_VALUE"""),"Ruby")</f>
        <v>Ruby</v>
      </c>
      <c r="I3245" s="4" t="str">
        <f>IFERROR(__xludf.DUMMYFUNCTION("""COMPUTED_VALUE"""),"Rust")</f>
        <v>Rust</v>
      </c>
    </row>
    <row r="3246">
      <c r="A3246" s="3">
        <v>3245.0</v>
      </c>
      <c r="B3246" s="4" t="str">
        <f>IFERROR(__xludf.DUMMYFUNCTION("SPLIT(IMPORTRANGE!B3246:B13245,"";"",0,1)"),"Go")</f>
        <v>Go</v>
      </c>
      <c r="C3246" s="4" t="str">
        <f>IFERROR(__xludf.DUMMYFUNCTION("""COMPUTED_VALUE"""),"HTML/CSS")</f>
        <v>HTML/CSS</v>
      </c>
      <c r="D3246" s="4" t="str">
        <f>IFERROR(__xludf.DUMMYFUNCTION("""COMPUTED_VALUE"""),"JavaScript")</f>
        <v>JavaScript</v>
      </c>
      <c r="E3246" s="4" t="str">
        <f>IFERROR(__xludf.DUMMYFUNCTION("""COMPUTED_VALUE"""),"SQL")</f>
        <v>SQL</v>
      </c>
    </row>
    <row r="3247">
      <c r="A3247" s="3">
        <v>3246.0</v>
      </c>
      <c r="B3247" s="4" t="str">
        <f>IFERROR(__xludf.DUMMYFUNCTION("SPLIT(IMPORTRANGE!B3247:B13246,"";"",0,1)"),"SQL")</f>
        <v>SQL</v>
      </c>
      <c r="C3247" s="4" t="str">
        <f>IFERROR(__xludf.DUMMYFUNCTION("""COMPUTED_VALUE"""),"Other(s):")</f>
        <v>Other(s):</v>
      </c>
    </row>
    <row r="3248">
      <c r="A3248" s="3">
        <v>3247.0</v>
      </c>
      <c r="B3248" s="4" t="str">
        <f>IFERROR(__xludf.DUMMYFUNCTION("SPLIT(IMPORTRANGE!B3248:B13247,"";"",0,1)"),"Bash/Shell/PowerShell")</f>
        <v>Bash/Shell/PowerShell</v>
      </c>
      <c r="C3248" s="4" t="str">
        <f>IFERROR(__xludf.DUMMYFUNCTION("""COMPUTED_VALUE"""),"C#")</f>
        <v>C#</v>
      </c>
      <c r="D3248" s="4" t="str">
        <f>IFERROR(__xludf.DUMMYFUNCTION("""COMPUTED_VALUE"""),"HTML/CSS")</f>
        <v>HTML/CSS</v>
      </c>
      <c r="E3248" s="4" t="str">
        <f>IFERROR(__xludf.DUMMYFUNCTION("""COMPUTED_VALUE"""),"JavaScript")</f>
        <v>JavaScript</v>
      </c>
      <c r="F3248" s="4" t="str">
        <f>IFERROR(__xludf.DUMMYFUNCTION("""COMPUTED_VALUE"""),"SQL")</f>
        <v>SQL</v>
      </c>
      <c r="G3248" s="4" t="str">
        <f>IFERROR(__xludf.DUMMYFUNCTION("""COMPUTED_VALUE"""),"TypeScript")</f>
        <v>TypeScript</v>
      </c>
    </row>
    <row r="3249">
      <c r="A3249" s="3">
        <v>3248.0</v>
      </c>
      <c r="B3249" s="4" t="str">
        <f>IFERROR(__xludf.DUMMYFUNCTION("SPLIT(IMPORTRANGE!B3249:B13248,"";"",0,1)"),"Bash/Shell/PowerShell")</f>
        <v>Bash/Shell/PowerShell</v>
      </c>
      <c r="C3249" s="4" t="str">
        <f>IFERROR(__xludf.DUMMYFUNCTION("""COMPUTED_VALUE"""),"C")</f>
        <v>C</v>
      </c>
      <c r="D3249" s="4" t="str">
        <f>IFERROR(__xludf.DUMMYFUNCTION("""COMPUTED_VALUE"""),"C++")</f>
        <v>C++</v>
      </c>
      <c r="E3249" s="4" t="str">
        <f>IFERROR(__xludf.DUMMYFUNCTION("""COMPUTED_VALUE"""),"Go")</f>
        <v>Go</v>
      </c>
      <c r="F3249" s="4" t="str">
        <f>IFERROR(__xludf.DUMMYFUNCTION("""COMPUTED_VALUE"""),"HTML/CSS")</f>
        <v>HTML/CSS</v>
      </c>
      <c r="G3249" s="4" t="str">
        <f>IFERROR(__xludf.DUMMYFUNCTION("""COMPUTED_VALUE"""),"Java")</f>
        <v>Java</v>
      </c>
      <c r="H3249" s="4" t="str">
        <f>IFERROR(__xludf.DUMMYFUNCTION("""COMPUTED_VALUE"""),"JavaScript")</f>
        <v>JavaScript</v>
      </c>
      <c r="I3249" s="4" t="str">
        <f>IFERROR(__xludf.DUMMYFUNCTION("""COMPUTED_VALUE"""),"Kotlin")</f>
        <v>Kotlin</v>
      </c>
      <c r="J3249" s="4" t="str">
        <f>IFERROR(__xludf.DUMMYFUNCTION("""COMPUTED_VALUE"""),"Python")</f>
        <v>Python</v>
      </c>
      <c r="K3249" s="4" t="str">
        <f>IFERROR(__xludf.DUMMYFUNCTION("""COMPUTED_VALUE"""),"SQL")</f>
        <v>SQL</v>
      </c>
      <c r="L3249" s="4" t="str">
        <f>IFERROR(__xludf.DUMMYFUNCTION("""COMPUTED_VALUE"""),"Swift")</f>
        <v>Swift</v>
      </c>
      <c r="M3249" s="4" t="str">
        <f>IFERROR(__xludf.DUMMYFUNCTION("""COMPUTED_VALUE"""),"TypeScript")</f>
        <v>TypeScript</v>
      </c>
      <c r="N3249" s="4" t="str">
        <f>IFERROR(__xludf.DUMMYFUNCTION("""COMPUTED_VALUE"""),"WebAssembly")</f>
        <v>WebAssembly</v>
      </c>
      <c r="O3249" s="4" t="str">
        <f>IFERROR(__xludf.DUMMYFUNCTION("""COMPUTED_VALUE"""),"Other(s):")</f>
        <v>Other(s):</v>
      </c>
    </row>
    <row r="3250">
      <c r="A3250" s="3">
        <v>3249.0</v>
      </c>
      <c r="B3250" s="4" t="str">
        <f>IFERROR(__xludf.DUMMYFUNCTION("SPLIT(IMPORTRANGE!B3250:B13249,"";"",0,1)"),"C#")</f>
        <v>C#</v>
      </c>
      <c r="C3250" s="4" t="str">
        <f>IFERROR(__xludf.DUMMYFUNCTION("""COMPUTED_VALUE"""),"SQL")</f>
        <v>SQL</v>
      </c>
      <c r="D3250" s="4" t="str">
        <f>IFERROR(__xludf.DUMMYFUNCTION("""COMPUTED_VALUE"""),"VBA")</f>
        <v>VBA</v>
      </c>
    </row>
    <row r="3251">
      <c r="A3251" s="3">
        <v>3250.0</v>
      </c>
      <c r="B3251" s="4" t="str">
        <f>IFERROR(__xludf.DUMMYFUNCTION("SPLIT(IMPORTRANGE!B3251:B13250,"";"",0,1)"),"Assembly")</f>
        <v>Assembly</v>
      </c>
      <c r="C3251" s="4" t="str">
        <f>IFERROR(__xludf.DUMMYFUNCTION("""COMPUTED_VALUE"""),"C")</f>
        <v>C</v>
      </c>
      <c r="D3251" s="4" t="str">
        <f>IFERROR(__xludf.DUMMYFUNCTION("""COMPUTED_VALUE"""),"C++")</f>
        <v>C++</v>
      </c>
      <c r="E3251" s="4" t="str">
        <f>IFERROR(__xludf.DUMMYFUNCTION("""COMPUTED_VALUE"""),"HTML/CSS")</f>
        <v>HTML/CSS</v>
      </c>
      <c r="F3251" s="4" t="str">
        <f>IFERROR(__xludf.DUMMYFUNCTION("""COMPUTED_VALUE"""),"Java")</f>
        <v>Java</v>
      </c>
      <c r="G3251" s="4" t="str">
        <f>IFERROR(__xludf.DUMMYFUNCTION("""COMPUTED_VALUE"""),"JavaScript")</f>
        <v>JavaScript</v>
      </c>
      <c r="H3251" s="4" t="str">
        <f>IFERROR(__xludf.DUMMYFUNCTION("""COMPUTED_VALUE"""),"PHP")</f>
        <v>PHP</v>
      </c>
      <c r="I3251" s="4" t="str">
        <f>IFERROR(__xludf.DUMMYFUNCTION("""COMPUTED_VALUE"""),"SQL")</f>
        <v>SQL</v>
      </c>
    </row>
    <row r="3252">
      <c r="A3252" s="3">
        <v>3251.0</v>
      </c>
      <c r="B3252" s="4" t="str">
        <f>IFERROR(__xludf.DUMMYFUNCTION("SPLIT(IMPORTRANGE!B3252:B13251,"";"",0,1)"),"C#")</f>
        <v>C#</v>
      </c>
      <c r="C3252" s="4" t="str">
        <f>IFERROR(__xludf.DUMMYFUNCTION("""COMPUTED_VALUE"""),"TypeScript")</f>
        <v>TypeScript</v>
      </c>
    </row>
    <row r="3253">
      <c r="A3253" s="3">
        <v>3252.0</v>
      </c>
      <c r="B3253" s="4" t="str">
        <f>IFERROR(__xludf.DUMMYFUNCTION("SPLIT(IMPORTRANGE!B3253:B13252,"";"",0,1)"),"C#")</f>
        <v>C#</v>
      </c>
      <c r="C3253" s="4" t="str">
        <f>IFERROR(__xludf.DUMMYFUNCTION("""COMPUTED_VALUE"""),"HTML/CSS")</f>
        <v>HTML/CSS</v>
      </c>
      <c r="D3253" s="4" t="str">
        <f>IFERROR(__xludf.DUMMYFUNCTION("""COMPUTED_VALUE"""),"JavaScript")</f>
        <v>JavaScript</v>
      </c>
      <c r="E3253" s="4" t="str">
        <f>IFERROR(__xludf.DUMMYFUNCTION("""COMPUTED_VALUE"""),"SQL")</f>
        <v>SQL</v>
      </c>
      <c r="F3253" s="4" t="str">
        <f>IFERROR(__xludf.DUMMYFUNCTION("""COMPUTED_VALUE"""),"VBA")</f>
        <v>VBA</v>
      </c>
    </row>
    <row r="3254">
      <c r="A3254" s="3">
        <v>3253.0</v>
      </c>
      <c r="B3254" s="4" t="str">
        <f>IFERROR(__xludf.DUMMYFUNCTION("SPLIT(IMPORTRANGE!B3254:B13253,"";"",0,1)"),"Bash/Shell/PowerShell")</f>
        <v>Bash/Shell/PowerShell</v>
      </c>
      <c r="C3254" s="4" t="str">
        <f>IFERROR(__xludf.DUMMYFUNCTION("""COMPUTED_VALUE"""),"HTML/CSS")</f>
        <v>HTML/CSS</v>
      </c>
      <c r="D3254" s="4" t="str">
        <f>IFERROR(__xludf.DUMMYFUNCTION("""COMPUTED_VALUE"""),"Java")</f>
        <v>Java</v>
      </c>
      <c r="E3254" s="4" t="str">
        <f>IFERROR(__xludf.DUMMYFUNCTION("""COMPUTED_VALUE"""),"JavaScript")</f>
        <v>JavaScript</v>
      </c>
      <c r="F3254" s="4" t="str">
        <f>IFERROR(__xludf.DUMMYFUNCTION("""COMPUTED_VALUE"""),"SQL")</f>
        <v>SQL</v>
      </c>
    </row>
    <row r="3255">
      <c r="A3255" s="3">
        <v>3254.0</v>
      </c>
      <c r="B3255" s="4" t="str">
        <f>IFERROR(__xludf.DUMMYFUNCTION("SPLIT(IMPORTRANGE!B3255:B13254,"";"",0,1)"),"Assembly")</f>
        <v>Assembly</v>
      </c>
      <c r="C3255" s="4" t="str">
        <f>IFERROR(__xludf.DUMMYFUNCTION("""COMPUTED_VALUE"""),"Bash/Shell/PowerShell")</f>
        <v>Bash/Shell/PowerShell</v>
      </c>
      <c r="D3255" s="4" t="str">
        <f>IFERROR(__xludf.DUMMYFUNCTION("""COMPUTED_VALUE"""),"C")</f>
        <v>C</v>
      </c>
      <c r="E3255" s="4" t="str">
        <f>IFERROR(__xludf.DUMMYFUNCTION("""COMPUTED_VALUE"""),"C++")</f>
        <v>C++</v>
      </c>
      <c r="F3255" s="4" t="str">
        <f>IFERROR(__xludf.DUMMYFUNCTION("""COMPUTED_VALUE"""),"C#")</f>
        <v>C#</v>
      </c>
      <c r="G3255" s="4" t="str">
        <f>IFERROR(__xludf.DUMMYFUNCTION("""COMPUTED_VALUE"""),"HTML/CSS")</f>
        <v>HTML/CSS</v>
      </c>
      <c r="H3255" s="4" t="str">
        <f>IFERROR(__xludf.DUMMYFUNCTION("""COMPUTED_VALUE"""),"Java")</f>
        <v>Java</v>
      </c>
      <c r="I3255" s="4" t="str">
        <f>IFERROR(__xludf.DUMMYFUNCTION("""COMPUTED_VALUE"""),"JavaScript")</f>
        <v>JavaScript</v>
      </c>
      <c r="J3255" s="4" t="str">
        <f>IFERROR(__xludf.DUMMYFUNCTION("""COMPUTED_VALUE"""),"Python")</f>
        <v>Python</v>
      </c>
      <c r="K3255" s="4" t="str">
        <f>IFERROR(__xludf.DUMMYFUNCTION("""COMPUTED_VALUE"""),"Rust")</f>
        <v>Rust</v>
      </c>
      <c r="L3255" s="4" t="str">
        <f>IFERROR(__xludf.DUMMYFUNCTION("""COMPUTED_VALUE"""),"Scala")</f>
        <v>Scala</v>
      </c>
      <c r="M3255" s="4" t="str">
        <f>IFERROR(__xludf.DUMMYFUNCTION("""COMPUTED_VALUE"""),"SQL")</f>
        <v>SQL</v>
      </c>
      <c r="N3255" s="4" t="str">
        <f>IFERROR(__xludf.DUMMYFUNCTION("""COMPUTED_VALUE"""),"TypeScript")</f>
        <v>TypeScript</v>
      </c>
    </row>
    <row r="3256">
      <c r="A3256" s="3">
        <v>3255.0</v>
      </c>
      <c r="B3256" s="4" t="str">
        <f>IFERROR(__xludf.DUMMYFUNCTION("SPLIT(IMPORTRANGE!B3256:B13255,"";"",0,1)"),"Bash/Shell/PowerShell")</f>
        <v>Bash/Shell/PowerShell</v>
      </c>
      <c r="C3256" s="4" t="str">
        <f>IFERROR(__xludf.DUMMYFUNCTION("""COMPUTED_VALUE"""),"HTML/CSS")</f>
        <v>HTML/CSS</v>
      </c>
      <c r="D3256" s="4" t="str">
        <f>IFERROR(__xludf.DUMMYFUNCTION("""COMPUTED_VALUE"""),"JavaScript")</f>
        <v>JavaScript</v>
      </c>
      <c r="E3256" s="4" t="str">
        <f>IFERROR(__xludf.DUMMYFUNCTION("""COMPUTED_VALUE"""),"Python")</f>
        <v>Python</v>
      </c>
    </row>
    <row r="3257">
      <c r="A3257" s="3">
        <v>3256.0</v>
      </c>
      <c r="B3257" s="4" t="str">
        <f>IFERROR(__xludf.DUMMYFUNCTION("SPLIT(IMPORTRANGE!B3257:B13256,"";"",0,1)"),"Assembly")</f>
        <v>Assembly</v>
      </c>
      <c r="C3257" s="4" t="str">
        <f>IFERROR(__xludf.DUMMYFUNCTION("""COMPUTED_VALUE"""),"C")</f>
        <v>C</v>
      </c>
      <c r="D3257" s="4" t="str">
        <f>IFERROR(__xludf.DUMMYFUNCTION("""COMPUTED_VALUE"""),"HTML/CSS")</f>
        <v>HTML/CSS</v>
      </c>
      <c r="E3257" s="4" t="str">
        <f>IFERROR(__xludf.DUMMYFUNCTION("""COMPUTED_VALUE"""),"Java")</f>
        <v>Java</v>
      </c>
      <c r="F3257" s="4" t="str">
        <f>IFERROR(__xludf.DUMMYFUNCTION("""COMPUTED_VALUE"""),"JavaScript")</f>
        <v>JavaScript</v>
      </c>
      <c r="G3257" s="4" t="str">
        <f>IFERROR(__xludf.DUMMYFUNCTION("""COMPUTED_VALUE"""),"PHP")</f>
        <v>PHP</v>
      </c>
      <c r="H3257" s="4" t="str">
        <f>IFERROR(__xludf.DUMMYFUNCTION("""COMPUTED_VALUE"""),"SQL")</f>
        <v>SQL</v>
      </c>
    </row>
    <row r="3258">
      <c r="A3258" s="3">
        <v>3257.0</v>
      </c>
      <c r="B3258" s="4" t="str">
        <f>IFERROR(__xludf.DUMMYFUNCTION("SPLIT(IMPORTRANGE!B3258:B13257,"";"",0,1)"),"Bash/Shell/PowerShell")</f>
        <v>Bash/Shell/PowerShell</v>
      </c>
      <c r="C3258" s="4" t="str">
        <f>IFERROR(__xludf.DUMMYFUNCTION("""COMPUTED_VALUE"""),"Go")</f>
        <v>Go</v>
      </c>
      <c r="D3258" s="4" t="str">
        <f>IFERROR(__xludf.DUMMYFUNCTION("""COMPUTED_VALUE"""),"JavaScript")</f>
        <v>JavaScript</v>
      </c>
      <c r="E3258" s="4" t="str">
        <f>IFERROR(__xludf.DUMMYFUNCTION("""COMPUTED_VALUE"""),"SQL")</f>
        <v>SQL</v>
      </c>
    </row>
    <row r="3259">
      <c r="A3259" s="3">
        <v>3258.0</v>
      </c>
      <c r="B3259" s="4" t="str">
        <f>IFERROR(__xludf.DUMMYFUNCTION("SPLIT(IMPORTRANGE!B3259:B13258,"";"",0,1)"),"C")</f>
        <v>C</v>
      </c>
      <c r="C3259" s="4" t="str">
        <f>IFERROR(__xludf.DUMMYFUNCTION("""COMPUTED_VALUE"""),"HTML/CSS")</f>
        <v>HTML/CSS</v>
      </c>
      <c r="D3259" s="4" t="str">
        <f>IFERROR(__xludf.DUMMYFUNCTION("""COMPUTED_VALUE"""),"JavaScript")</f>
        <v>JavaScript</v>
      </c>
      <c r="E3259" s="4" t="str">
        <f>IFERROR(__xludf.DUMMYFUNCTION("""COMPUTED_VALUE"""),"Python")</f>
        <v>Python</v>
      </c>
      <c r="F3259" s="4" t="str">
        <f>IFERROR(__xludf.DUMMYFUNCTION("""COMPUTED_VALUE"""),"Rust")</f>
        <v>Rust</v>
      </c>
    </row>
    <row r="3260">
      <c r="A3260" s="3">
        <v>3259.0</v>
      </c>
      <c r="B3260" s="4" t="str">
        <f>IFERROR(__xludf.DUMMYFUNCTION("SPLIT(IMPORTRANGE!B3260:B13259,"";"",0,1)"),"C++")</f>
        <v>C++</v>
      </c>
      <c r="C3260" s="4" t="str">
        <f>IFERROR(__xludf.DUMMYFUNCTION("""COMPUTED_VALUE"""),"HTML/CSS")</f>
        <v>HTML/CSS</v>
      </c>
      <c r="D3260" s="4" t="str">
        <f>IFERROR(__xludf.DUMMYFUNCTION("""COMPUTED_VALUE"""),"Java")</f>
        <v>Java</v>
      </c>
      <c r="E3260" s="4" t="str">
        <f>IFERROR(__xludf.DUMMYFUNCTION("""COMPUTED_VALUE"""),"SQL")</f>
        <v>SQL</v>
      </c>
    </row>
    <row r="3261">
      <c r="A3261" s="3">
        <v>3260.0</v>
      </c>
      <c r="B3261" s="4" t="str">
        <f>IFERROR(__xludf.DUMMYFUNCTION("SPLIT(IMPORTRANGE!B3261:B13260,"";"",0,1)"),"C++")</f>
        <v>C++</v>
      </c>
      <c r="C3261" s="4" t="str">
        <f>IFERROR(__xludf.DUMMYFUNCTION("""COMPUTED_VALUE"""),"C#")</f>
        <v>C#</v>
      </c>
    </row>
    <row r="3262">
      <c r="A3262" s="3">
        <v>3261.0</v>
      </c>
      <c r="B3262" s="4" t="str">
        <f>IFERROR(__xludf.DUMMYFUNCTION("SPLIT(IMPORTRANGE!B3262:B13261,"";"",0,1)"),"HTML/CSS")</f>
        <v>HTML/CSS</v>
      </c>
      <c r="C3262" s="4" t="str">
        <f>IFERROR(__xludf.DUMMYFUNCTION("""COMPUTED_VALUE"""),"Java")</f>
        <v>Java</v>
      </c>
      <c r="D3262" s="4" t="str">
        <f>IFERROR(__xludf.DUMMYFUNCTION("""COMPUTED_VALUE"""),"JavaScript")</f>
        <v>JavaScript</v>
      </c>
      <c r="E3262" s="4" t="str">
        <f>IFERROR(__xludf.DUMMYFUNCTION("""COMPUTED_VALUE"""),"Python")</f>
        <v>Python</v>
      </c>
      <c r="F3262" s="4" t="str">
        <f>IFERROR(__xludf.DUMMYFUNCTION("""COMPUTED_VALUE"""),"TypeScript")</f>
        <v>TypeScript</v>
      </c>
    </row>
    <row r="3263">
      <c r="A3263" s="3">
        <v>3262.0</v>
      </c>
      <c r="B3263" s="4" t="str">
        <f>IFERROR(__xludf.DUMMYFUNCTION("SPLIT(IMPORTRANGE!B3263:B13262,"";"",0,1)"),"HTML/CSS")</f>
        <v>HTML/CSS</v>
      </c>
      <c r="C3263" s="4" t="str">
        <f>IFERROR(__xludf.DUMMYFUNCTION("""COMPUTED_VALUE"""),"JavaScript")</f>
        <v>JavaScript</v>
      </c>
      <c r="D3263" s="4" t="str">
        <f>IFERROR(__xludf.DUMMYFUNCTION("""COMPUTED_VALUE"""),"SQL")</f>
        <v>SQL</v>
      </c>
    </row>
    <row r="3264">
      <c r="A3264" s="3">
        <v>3263.0</v>
      </c>
      <c r="B3264" s="4" t="str">
        <f>IFERROR(__xludf.DUMMYFUNCTION("SPLIT(IMPORTRANGE!B3264:B13263,"";"",0,1)"),"Bash/Shell/PowerShell")</f>
        <v>Bash/Shell/PowerShell</v>
      </c>
      <c r="C3264" s="4" t="str">
        <f>IFERROR(__xludf.DUMMYFUNCTION("""COMPUTED_VALUE"""),"Java")</f>
        <v>Java</v>
      </c>
      <c r="D3264" s="4" t="str">
        <f>IFERROR(__xludf.DUMMYFUNCTION("""COMPUTED_VALUE"""),"SQL")</f>
        <v>SQL</v>
      </c>
      <c r="E3264" s="4" t="str">
        <f>IFERROR(__xludf.DUMMYFUNCTION("""COMPUTED_VALUE"""),"Other(s):")</f>
        <v>Other(s):</v>
      </c>
    </row>
    <row r="3265">
      <c r="A3265" s="3">
        <v>3264.0</v>
      </c>
      <c r="B3265" s="4" t="str">
        <f>IFERROR(__xludf.DUMMYFUNCTION("SPLIT(IMPORTRANGE!B3265:B13264,"";"",0,1)"),"HTML/CSS")</f>
        <v>HTML/CSS</v>
      </c>
      <c r="C3265" s="4" t="str">
        <f>IFERROR(__xludf.DUMMYFUNCTION("""COMPUTED_VALUE"""),"JavaScript")</f>
        <v>JavaScript</v>
      </c>
      <c r="D3265" s="4" t="str">
        <f>IFERROR(__xludf.DUMMYFUNCTION("""COMPUTED_VALUE"""),"PHP")</f>
        <v>PHP</v>
      </c>
      <c r="E3265" s="4" t="str">
        <f>IFERROR(__xludf.DUMMYFUNCTION("""COMPUTED_VALUE"""),"R")</f>
        <v>R</v>
      </c>
      <c r="F3265" s="4" t="str">
        <f>IFERROR(__xludf.DUMMYFUNCTION("""COMPUTED_VALUE"""),"SQL")</f>
        <v>SQL</v>
      </c>
      <c r="G3265" s="4" t="str">
        <f>IFERROR(__xludf.DUMMYFUNCTION("""COMPUTED_VALUE"""),"TypeScript")</f>
        <v>TypeScript</v>
      </c>
      <c r="H3265" s="4" t="str">
        <f>IFERROR(__xludf.DUMMYFUNCTION("""COMPUTED_VALUE"""),"VBA")</f>
        <v>VBA</v>
      </c>
    </row>
    <row r="3266">
      <c r="A3266" s="3">
        <v>3265.0</v>
      </c>
      <c r="B3266" s="4" t="str">
        <f>IFERROR(__xludf.DUMMYFUNCTION("SPLIT(IMPORTRANGE!B3266:B13265,"";"",0,1)"),"Java")</f>
        <v>Java</v>
      </c>
      <c r="C3266" s="4" t="str">
        <f>IFERROR(__xludf.DUMMYFUNCTION("""COMPUTED_VALUE"""),"JavaScript")</f>
        <v>JavaScript</v>
      </c>
      <c r="D3266" s="4" t="str">
        <f>IFERROR(__xludf.DUMMYFUNCTION("""COMPUTED_VALUE"""),"PHP")</f>
        <v>PHP</v>
      </c>
    </row>
    <row r="3267">
      <c r="A3267" s="3">
        <v>3266.0</v>
      </c>
      <c r="B3267" s="4" t="str">
        <f>IFERROR(__xludf.DUMMYFUNCTION("SPLIT(IMPORTRANGE!B3267:B13266,"";"",0,1)"),"Bash/Shell/PowerShell")</f>
        <v>Bash/Shell/PowerShell</v>
      </c>
      <c r="C3267" s="4" t="str">
        <f>IFERROR(__xludf.DUMMYFUNCTION("""COMPUTED_VALUE"""),"HTML/CSS")</f>
        <v>HTML/CSS</v>
      </c>
      <c r="D3267" s="4" t="str">
        <f>IFERROR(__xludf.DUMMYFUNCTION("""COMPUTED_VALUE"""),"Java")</f>
        <v>Java</v>
      </c>
      <c r="E3267" s="4" t="str">
        <f>IFERROR(__xludf.DUMMYFUNCTION("""COMPUTED_VALUE"""),"JavaScript")</f>
        <v>JavaScript</v>
      </c>
      <c r="F3267" s="4" t="str">
        <f>IFERROR(__xludf.DUMMYFUNCTION("""COMPUTED_VALUE"""),"Python")</f>
        <v>Python</v>
      </c>
    </row>
    <row r="3268">
      <c r="A3268" s="3">
        <v>3267.0</v>
      </c>
      <c r="B3268" s="4" t="str">
        <f>IFERROR(__xludf.DUMMYFUNCTION("SPLIT(IMPORTRANGE!B3268:B13267,"";"",0,1)"),"Assembly")</f>
        <v>Assembly</v>
      </c>
      <c r="C3268" s="4" t="str">
        <f>IFERROR(__xludf.DUMMYFUNCTION("""COMPUTED_VALUE"""),"Bash/Shell/PowerShell")</f>
        <v>Bash/Shell/PowerShell</v>
      </c>
      <c r="D3268" s="4" t="str">
        <f>IFERROR(__xludf.DUMMYFUNCTION("""COMPUTED_VALUE"""),"C")</f>
        <v>C</v>
      </c>
      <c r="E3268" s="4" t="str">
        <f>IFERROR(__xludf.DUMMYFUNCTION("""COMPUTED_VALUE"""),"C++")</f>
        <v>C++</v>
      </c>
      <c r="F3268" s="4" t="str">
        <f>IFERROR(__xludf.DUMMYFUNCTION("""COMPUTED_VALUE"""),"Go")</f>
        <v>Go</v>
      </c>
      <c r="G3268" s="4" t="str">
        <f>IFERROR(__xludf.DUMMYFUNCTION("""COMPUTED_VALUE"""),"Python")</f>
        <v>Python</v>
      </c>
    </row>
    <row r="3269">
      <c r="A3269" s="3">
        <v>3268.0</v>
      </c>
      <c r="B3269" s="4" t="str">
        <f>IFERROR(__xludf.DUMMYFUNCTION("SPLIT(IMPORTRANGE!B3269:B13268,"";"",0,1)"),"HTML/CSS")</f>
        <v>HTML/CSS</v>
      </c>
      <c r="C3269" s="4" t="str">
        <f>IFERROR(__xludf.DUMMYFUNCTION("""COMPUTED_VALUE"""),"JavaScript")</f>
        <v>JavaScript</v>
      </c>
      <c r="D3269" s="4" t="str">
        <f>IFERROR(__xludf.DUMMYFUNCTION("""COMPUTED_VALUE"""),"PHP")</f>
        <v>PHP</v>
      </c>
      <c r="E3269" s="4" t="str">
        <f>IFERROR(__xludf.DUMMYFUNCTION("""COMPUTED_VALUE"""),"Swift")</f>
        <v>Swift</v>
      </c>
    </row>
    <row r="3270">
      <c r="A3270" s="3">
        <v>3269.0</v>
      </c>
      <c r="B3270" s="4" t="str">
        <f>IFERROR(__xludf.DUMMYFUNCTION("SPLIT(IMPORTRANGE!B3270:B13269,"";"",0,1)"),"C#")</f>
        <v>C#</v>
      </c>
      <c r="C3270" s="4" t="str">
        <f>IFERROR(__xludf.DUMMYFUNCTION("""COMPUTED_VALUE"""),"HTML/CSS")</f>
        <v>HTML/CSS</v>
      </c>
      <c r="D3270" s="4" t="str">
        <f>IFERROR(__xludf.DUMMYFUNCTION("""COMPUTED_VALUE"""),"JavaScript")</f>
        <v>JavaScript</v>
      </c>
    </row>
    <row r="3271">
      <c r="A3271" s="3">
        <v>3270.0</v>
      </c>
      <c r="B3271" s="4" t="str">
        <f>IFERROR(__xludf.DUMMYFUNCTION("SPLIT(IMPORTRANGE!B3271:B13270,"";"",0,1)"),"Bash/Shell/PowerShell")</f>
        <v>Bash/Shell/PowerShell</v>
      </c>
      <c r="C3271" s="4" t="str">
        <f>IFERROR(__xludf.DUMMYFUNCTION("""COMPUTED_VALUE"""),"C")</f>
        <v>C</v>
      </c>
      <c r="D3271" s="4" t="str">
        <f>IFERROR(__xludf.DUMMYFUNCTION("""COMPUTED_VALUE"""),"HTML/CSS")</f>
        <v>HTML/CSS</v>
      </c>
      <c r="E3271" s="4" t="str">
        <f>IFERROR(__xludf.DUMMYFUNCTION("""COMPUTED_VALUE"""),"Java")</f>
        <v>Java</v>
      </c>
      <c r="F3271" s="4" t="str">
        <f>IFERROR(__xludf.DUMMYFUNCTION("""COMPUTED_VALUE"""),"JavaScript")</f>
        <v>JavaScript</v>
      </c>
      <c r="G3271" s="4" t="str">
        <f>IFERROR(__xludf.DUMMYFUNCTION("""COMPUTED_VALUE"""),"PHP")</f>
        <v>PHP</v>
      </c>
      <c r="H3271" s="4" t="str">
        <f>IFERROR(__xludf.DUMMYFUNCTION("""COMPUTED_VALUE"""),"Python")</f>
        <v>Python</v>
      </c>
      <c r="I3271" s="4" t="str">
        <f>IFERROR(__xludf.DUMMYFUNCTION("""COMPUTED_VALUE"""),"R")</f>
        <v>R</v>
      </c>
      <c r="J3271" s="4" t="str">
        <f>IFERROR(__xludf.DUMMYFUNCTION("""COMPUTED_VALUE"""),"SQL")</f>
        <v>SQL</v>
      </c>
      <c r="K3271" s="4" t="str">
        <f>IFERROR(__xludf.DUMMYFUNCTION("""COMPUTED_VALUE"""),"TypeScript")</f>
        <v>TypeScript</v>
      </c>
    </row>
    <row r="3272">
      <c r="A3272" s="3">
        <v>3271.0</v>
      </c>
      <c r="B3272" s="4" t="str">
        <f>IFERROR(__xludf.DUMMYFUNCTION("SPLIT(IMPORTRANGE!B3272:B13271,"";"",0,1)"),"Elixir")</f>
        <v>Elixir</v>
      </c>
      <c r="C3272" s="4" t="str">
        <f>IFERROR(__xludf.DUMMYFUNCTION("""COMPUTED_VALUE"""),"JavaScript")</f>
        <v>JavaScript</v>
      </c>
      <c r="D3272" s="4" t="str">
        <f>IFERROR(__xludf.DUMMYFUNCTION("""COMPUTED_VALUE"""),"Ruby")</f>
        <v>Ruby</v>
      </c>
      <c r="E3272" s="4" t="str">
        <f>IFERROR(__xludf.DUMMYFUNCTION("""COMPUTED_VALUE"""),"SQL")</f>
        <v>SQL</v>
      </c>
    </row>
    <row r="3273">
      <c r="A3273" s="3">
        <v>3272.0</v>
      </c>
      <c r="B3273" s="4" t="str">
        <f>IFERROR(__xludf.DUMMYFUNCTION("SPLIT(IMPORTRANGE!B3273:B13272,"";"",0,1)"),"C#")</f>
        <v>C#</v>
      </c>
      <c r="C3273" s="4" t="str">
        <f>IFERROR(__xludf.DUMMYFUNCTION("""COMPUTED_VALUE"""),"Java")</f>
        <v>Java</v>
      </c>
      <c r="D3273" s="4" t="str">
        <f>IFERROR(__xludf.DUMMYFUNCTION("""COMPUTED_VALUE"""),"SQL")</f>
        <v>SQL</v>
      </c>
    </row>
    <row r="3274">
      <c r="A3274" s="3">
        <v>3273.0</v>
      </c>
      <c r="B3274" s="4" t="str">
        <f>IFERROR(__xludf.DUMMYFUNCTION("SPLIT(IMPORTRANGE!B3274:B13273,"";"",0,1)"),"Bash/Shell/PowerShell")</f>
        <v>Bash/Shell/PowerShell</v>
      </c>
      <c r="C3274" s="4" t="str">
        <f>IFERROR(__xludf.DUMMYFUNCTION("""COMPUTED_VALUE"""),"Go")</f>
        <v>Go</v>
      </c>
      <c r="D3274" s="4" t="str">
        <f>IFERROR(__xludf.DUMMYFUNCTION("""COMPUTED_VALUE"""),"JavaScript")</f>
        <v>JavaScript</v>
      </c>
      <c r="E3274" s="4" t="str">
        <f>IFERROR(__xludf.DUMMYFUNCTION("""COMPUTED_VALUE"""),"Python")</f>
        <v>Python</v>
      </c>
      <c r="F3274" s="4" t="str">
        <f>IFERROR(__xludf.DUMMYFUNCTION("""COMPUTED_VALUE"""),"TypeScript")</f>
        <v>TypeScript</v>
      </c>
    </row>
    <row r="3275">
      <c r="A3275" s="3">
        <v>3274.0</v>
      </c>
      <c r="B3275" s="4" t="str">
        <f>IFERROR(__xludf.DUMMYFUNCTION("SPLIT(IMPORTRANGE!B3275:B13274,"";"",0,1)"),"Java")</f>
        <v>Java</v>
      </c>
      <c r="C3275" s="4" t="str">
        <f>IFERROR(__xludf.DUMMYFUNCTION("""COMPUTED_VALUE"""),"Kotlin")</f>
        <v>Kotlin</v>
      </c>
      <c r="D3275" s="4" t="str">
        <f>IFERROR(__xludf.DUMMYFUNCTION("""COMPUTED_VALUE"""),"SQL")</f>
        <v>SQL</v>
      </c>
    </row>
    <row r="3276">
      <c r="A3276" s="3">
        <v>3275.0</v>
      </c>
      <c r="B3276" s="4" t="str">
        <f>IFERROR(__xludf.DUMMYFUNCTION("SPLIT(IMPORTRANGE!B3276:B13275,"";"",0,1)"),"Bash/Shell/PowerShell")</f>
        <v>Bash/Shell/PowerShell</v>
      </c>
      <c r="C3276" s="4" t="str">
        <f>IFERROR(__xludf.DUMMYFUNCTION("""COMPUTED_VALUE"""),"HTML/CSS")</f>
        <v>HTML/CSS</v>
      </c>
      <c r="D3276" s="4" t="str">
        <f>IFERROR(__xludf.DUMMYFUNCTION("""COMPUTED_VALUE"""),"Python")</f>
        <v>Python</v>
      </c>
      <c r="E3276" s="4" t="str">
        <f>IFERROR(__xludf.DUMMYFUNCTION("""COMPUTED_VALUE"""),"SQL")</f>
        <v>SQL</v>
      </c>
      <c r="F3276" s="4" t="str">
        <f>IFERROR(__xludf.DUMMYFUNCTION("""COMPUTED_VALUE"""),"Other(s):")</f>
        <v>Other(s):</v>
      </c>
    </row>
    <row r="3277">
      <c r="A3277" s="3">
        <v>3276.0</v>
      </c>
      <c r="B3277" s="4" t="str">
        <f>IFERROR(__xludf.DUMMYFUNCTION("SPLIT(IMPORTRANGE!B3277:B13276,"";"",0,1)"),"Bash/Shell/PowerShell")</f>
        <v>Bash/Shell/PowerShell</v>
      </c>
      <c r="C3277" s="4" t="str">
        <f>IFERROR(__xludf.DUMMYFUNCTION("""COMPUTED_VALUE"""),"C++")</f>
        <v>C++</v>
      </c>
      <c r="D3277" s="4" t="str">
        <f>IFERROR(__xludf.DUMMYFUNCTION("""COMPUTED_VALUE"""),"HTML/CSS")</f>
        <v>HTML/CSS</v>
      </c>
      <c r="E3277" s="4" t="str">
        <f>IFERROR(__xludf.DUMMYFUNCTION("""COMPUTED_VALUE"""),"JavaScript")</f>
        <v>JavaScript</v>
      </c>
      <c r="F3277" s="4" t="str">
        <f>IFERROR(__xludf.DUMMYFUNCTION("""COMPUTED_VALUE"""),"Python")</f>
        <v>Python</v>
      </c>
      <c r="G3277" s="4" t="str">
        <f>IFERROR(__xludf.DUMMYFUNCTION("""COMPUTED_VALUE"""),"R")</f>
        <v>R</v>
      </c>
      <c r="H3277" s="4" t="str">
        <f>IFERROR(__xludf.DUMMYFUNCTION("""COMPUTED_VALUE"""),"VBA")</f>
        <v>VBA</v>
      </c>
      <c r="I3277" s="4" t="str">
        <f>IFERROR(__xludf.DUMMYFUNCTION("""COMPUTED_VALUE"""),"Other(s):")</f>
        <v>Other(s):</v>
      </c>
    </row>
    <row r="3278">
      <c r="A3278" s="3">
        <v>3277.0</v>
      </c>
      <c r="B3278" s="4" t="str">
        <f>IFERROR(__xludf.DUMMYFUNCTION("SPLIT(IMPORTRANGE!B3278:B13277,"";"",0,1)"),"Bash/Shell/PowerShell")</f>
        <v>Bash/Shell/PowerShell</v>
      </c>
      <c r="C3278" s="4" t="str">
        <f>IFERROR(__xludf.DUMMYFUNCTION("""COMPUTED_VALUE"""),"HTML/CSS")</f>
        <v>HTML/CSS</v>
      </c>
      <c r="D3278" s="4" t="str">
        <f>IFERROR(__xludf.DUMMYFUNCTION("""COMPUTED_VALUE"""),"Java")</f>
        <v>Java</v>
      </c>
      <c r="E3278" s="4" t="str">
        <f>IFERROR(__xludf.DUMMYFUNCTION("""COMPUTED_VALUE"""),"JavaScript")</f>
        <v>JavaScript</v>
      </c>
      <c r="F3278" s="4" t="str">
        <f>IFERROR(__xludf.DUMMYFUNCTION("""COMPUTED_VALUE"""),"PHP")</f>
        <v>PHP</v>
      </c>
      <c r="G3278" s="4" t="str">
        <f>IFERROR(__xludf.DUMMYFUNCTION("""COMPUTED_VALUE"""),"Python")</f>
        <v>Python</v>
      </c>
      <c r="H3278" s="4" t="str">
        <f>IFERROR(__xludf.DUMMYFUNCTION("""COMPUTED_VALUE"""),"SQL")</f>
        <v>SQL</v>
      </c>
    </row>
    <row r="3279">
      <c r="A3279" s="3">
        <v>3278.0</v>
      </c>
      <c r="B3279" s="4" t="str">
        <f>IFERROR(__xludf.DUMMYFUNCTION("SPLIT(IMPORTRANGE!B3279:B13278,"";"",0,1)"),"Java")</f>
        <v>Java</v>
      </c>
    </row>
    <row r="3280">
      <c r="A3280" s="3">
        <v>3279.0</v>
      </c>
      <c r="B3280" s="4" t="str">
        <f>IFERROR(__xludf.DUMMYFUNCTION("SPLIT(IMPORTRANGE!B3280:B13279,"";"",0,1)"),"Bash/Shell/PowerShell")</f>
        <v>Bash/Shell/PowerShell</v>
      </c>
      <c r="C3280" s="4" t="str">
        <f>IFERROR(__xludf.DUMMYFUNCTION("""COMPUTED_VALUE"""),"HTML/CSS")</f>
        <v>HTML/CSS</v>
      </c>
      <c r="D3280" s="4" t="str">
        <f>IFERROR(__xludf.DUMMYFUNCTION("""COMPUTED_VALUE"""),"JavaScript")</f>
        <v>JavaScript</v>
      </c>
      <c r="E3280" s="4" t="str">
        <f>IFERROR(__xludf.DUMMYFUNCTION("""COMPUTED_VALUE"""),"Python")</f>
        <v>Python</v>
      </c>
      <c r="F3280" s="4" t="str">
        <f>IFERROR(__xludf.DUMMYFUNCTION("""COMPUTED_VALUE"""),"SQL")</f>
        <v>SQL</v>
      </c>
    </row>
    <row r="3281">
      <c r="A3281" s="3">
        <v>3280.0</v>
      </c>
      <c r="B3281" s="4" t="str">
        <f>IFERROR(__xludf.DUMMYFUNCTION("SPLIT(IMPORTRANGE!B3281:B13280,"";"",0,1)"),"C#")</f>
        <v>C#</v>
      </c>
      <c r="C3281" s="4" t="str">
        <f>IFERROR(__xludf.DUMMYFUNCTION("""COMPUTED_VALUE"""),"HTML/CSS")</f>
        <v>HTML/CSS</v>
      </c>
      <c r="D3281" s="4" t="str">
        <f>IFERROR(__xludf.DUMMYFUNCTION("""COMPUTED_VALUE"""),"JavaScript")</f>
        <v>JavaScript</v>
      </c>
    </row>
    <row r="3282">
      <c r="A3282" s="3">
        <v>3281.0</v>
      </c>
      <c r="B3282" s="4" t="str">
        <f>IFERROR(__xludf.DUMMYFUNCTION("SPLIT(IMPORTRANGE!B3282:B13281,"";"",0,1)"),"C++")</f>
        <v>C++</v>
      </c>
      <c r="C3282" s="4" t="str">
        <f>IFERROR(__xludf.DUMMYFUNCTION("""COMPUTED_VALUE"""),"C#")</f>
        <v>C#</v>
      </c>
      <c r="D3282" s="4" t="str">
        <f>IFERROR(__xludf.DUMMYFUNCTION("""COMPUTED_VALUE"""),"Python")</f>
        <v>Python</v>
      </c>
    </row>
    <row r="3283">
      <c r="A3283" s="3">
        <v>3282.0</v>
      </c>
      <c r="B3283" s="4" t="str">
        <f>IFERROR(__xludf.DUMMYFUNCTION("SPLIT(IMPORTRANGE!B3283:B13282,"";"",0,1)"),"Bash/Shell/PowerShell")</f>
        <v>Bash/Shell/PowerShell</v>
      </c>
      <c r="C3283" s="4" t="str">
        <f>IFERROR(__xludf.DUMMYFUNCTION("""COMPUTED_VALUE"""),"Java")</f>
        <v>Java</v>
      </c>
      <c r="D3283" s="4" t="str">
        <f>IFERROR(__xludf.DUMMYFUNCTION("""COMPUTED_VALUE"""),"JavaScript")</f>
        <v>JavaScript</v>
      </c>
      <c r="E3283" s="4" t="str">
        <f>IFERROR(__xludf.DUMMYFUNCTION("""COMPUTED_VALUE"""),"Python")</f>
        <v>Python</v>
      </c>
      <c r="F3283" s="4" t="str">
        <f>IFERROR(__xludf.DUMMYFUNCTION("""COMPUTED_VALUE"""),"Rust")</f>
        <v>Rust</v>
      </c>
      <c r="G3283" s="4" t="str">
        <f>IFERROR(__xludf.DUMMYFUNCTION("""COMPUTED_VALUE"""),"SQL")</f>
        <v>SQL</v>
      </c>
    </row>
    <row r="3284">
      <c r="A3284" s="3">
        <v>3283.0</v>
      </c>
      <c r="B3284" s="4" t="str">
        <f>IFERROR(__xludf.DUMMYFUNCTION("SPLIT(IMPORTRANGE!B3284:B13283,"";"",0,1)"),"C#")</f>
        <v>C#</v>
      </c>
      <c r="C3284" s="4" t="str">
        <f>IFERROR(__xludf.DUMMYFUNCTION("""COMPUTED_VALUE"""),"HTML/CSS")</f>
        <v>HTML/CSS</v>
      </c>
      <c r="D3284" s="4" t="str">
        <f>IFERROR(__xludf.DUMMYFUNCTION("""COMPUTED_VALUE"""),"SQL")</f>
        <v>SQL</v>
      </c>
    </row>
    <row r="3285">
      <c r="A3285" s="3">
        <v>3284.0</v>
      </c>
      <c r="B3285" s="4" t="str">
        <f>IFERROR(__xludf.DUMMYFUNCTION("SPLIT(IMPORTRANGE!B3285:B13284,"";"",0,1)"),"Bash/Shell/PowerShell")</f>
        <v>Bash/Shell/PowerShell</v>
      </c>
      <c r="C3285" s="4" t="str">
        <f>IFERROR(__xludf.DUMMYFUNCTION("""COMPUTED_VALUE"""),"C++")</f>
        <v>C++</v>
      </c>
      <c r="D3285" s="4" t="str">
        <f>IFERROR(__xludf.DUMMYFUNCTION("""COMPUTED_VALUE"""),"C#")</f>
        <v>C#</v>
      </c>
      <c r="E3285" s="4" t="str">
        <f>IFERROR(__xludf.DUMMYFUNCTION("""COMPUTED_VALUE"""),"Go")</f>
        <v>Go</v>
      </c>
      <c r="F3285" s="4" t="str">
        <f>IFERROR(__xludf.DUMMYFUNCTION("""COMPUTED_VALUE"""),"HTML/CSS")</f>
        <v>HTML/CSS</v>
      </c>
      <c r="G3285" s="4" t="str">
        <f>IFERROR(__xludf.DUMMYFUNCTION("""COMPUTED_VALUE"""),"Java")</f>
        <v>Java</v>
      </c>
      <c r="H3285" s="4" t="str">
        <f>IFERROR(__xludf.DUMMYFUNCTION("""COMPUTED_VALUE"""),"JavaScript")</f>
        <v>JavaScript</v>
      </c>
      <c r="I3285" s="4" t="str">
        <f>IFERROR(__xludf.DUMMYFUNCTION("""COMPUTED_VALUE"""),"PHP")</f>
        <v>PHP</v>
      </c>
      <c r="J3285" s="4" t="str">
        <f>IFERROR(__xludf.DUMMYFUNCTION("""COMPUTED_VALUE"""),"SQL")</f>
        <v>SQL</v>
      </c>
      <c r="K3285" s="4" t="str">
        <f>IFERROR(__xludf.DUMMYFUNCTION("""COMPUTED_VALUE"""),"VBA")</f>
        <v>VBA</v>
      </c>
    </row>
    <row r="3286">
      <c r="A3286" s="3">
        <v>3285.0</v>
      </c>
      <c r="B3286" s="4" t="str">
        <f>IFERROR(__xludf.DUMMYFUNCTION("SPLIT(IMPORTRANGE!B3286:B13285,"";"",0,1)"),"Dart")</f>
        <v>Dart</v>
      </c>
      <c r="C3286" s="4" t="str">
        <f>IFERROR(__xludf.DUMMYFUNCTION("""COMPUTED_VALUE"""),"HTML/CSS")</f>
        <v>HTML/CSS</v>
      </c>
      <c r="D3286" s="4" t="str">
        <f>IFERROR(__xludf.DUMMYFUNCTION("""COMPUTED_VALUE"""),"JavaScript")</f>
        <v>JavaScript</v>
      </c>
      <c r="E3286" s="4" t="str">
        <f>IFERROR(__xludf.DUMMYFUNCTION("""COMPUTED_VALUE"""),"PHP")</f>
        <v>PHP</v>
      </c>
      <c r="F3286" s="4" t="str">
        <f>IFERROR(__xludf.DUMMYFUNCTION("""COMPUTED_VALUE"""),"SQL")</f>
        <v>SQL</v>
      </c>
      <c r="G3286" s="4" t="str">
        <f>IFERROR(__xludf.DUMMYFUNCTION("""COMPUTED_VALUE"""),"Other(s):")</f>
        <v>Other(s):</v>
      </c>
    </row>
    <row r="3287">
      <c r="A3287" s="3">
        <v>3286.0</v>
      </c>
      <c r="B3287" s="4" t="str">
        <f>IFERROR(__xludf.DUMMYFUNCTION("SPLIT(IMPORTRANGE!B3287:B13286,"";"",0,1)"),"HTML/CSS")</f>
        <v>HTML/CSS</v>
      </c>
      <c r="C3287" s="4" t="str">
        <f>IFERROR(__xludf.DUMMYFUNCTION("""COMPUTED_VALUE"""),"Java")</f>
        <v>Java</v>
      </c>
      <c r="D3287" s="4" t="str">
        <f>IFERROR(__xludf.DUMMYFUNCTION("""COMPUTED_VALUE"""),"JavaScript")</f>
        <v>JavaScript</v>
      </c>
      <c r="E3287" s="4" t="str">
        <f>IFERROR(__xludf.DUMMYFUNCTION("""COMPUTED_VALUE"""),"PHP")</f>
        <v>PHP</v>
      </c>
      <c r="F3287" s="4" t="str">
        <f>IFERROR(__xludf.DUMMYFUNCTION("""COMPUTED_VALUE"""),"SQL")</f>
        <v>SQL</v>
      </c>
      <c r="G3287" s="4" t="str">
        <f>IFERROR(__xludf.DUMMYFUNCTION("""COMPUTED_VALUE"""),"TypeScript")</f>
        <v>TypeScript</v>
      </c>
    </row>
    <row r="3288">
      <c r="A3288" s="3">
        <v>3287.0</v>
      </c>
      <c r="B3288" s="4" t="str">
        <f>IFERROR(__xludf.DUMMYFUNCTION("SPLIT(IMPORTRANGE!B3288:B13287,"";"",0,1)"),"HTML/CSS")</f>
        <v>HTML/CSS</v>
      </c>
      <c r="C3288" s="4" t="str">
        <f>IFERROR(__xludf.DUMMYFUNCTION("""COMPUTED_VALUE"""),"JavaScript")</f>
        <v>JavaScript</v>
      </c>
      <c r="D3288" s="4" t="str">
        <f>IFERROR(__xludf.DUMMYFUNCTION("""COMPUTED_VALUE"""),"PHP")</f>
        <v>PHP</v>
      </c>
      <c r="E3288" s="4" t="str">
        <f>IFERROR(__xludf.DUMMYFUNCTION("""COMPUTED_VALUE"""),"TypeScript")</f>
        <v>TypeScript</v>
      </c>
    </row>
    <row r="3289">
      <c r="A3289" s="3">
        <v>3288.0</v>
      </c>
      <c r="B3289" s="4" t="str">
        <f>IFERROR(__xludf.DUMMYFUNCTION("SPLIT(IMPORTRANGE!B3289:B13288,"";"",0,1)"),"Bash/Shell/PowerShell")</f>
        <v>Bash/Shell/PowerShell</v>
      </c>
      <c r="C3289" s="4" t="str">
        <f>IFERROR(__xludf.DUMMYFUNCTION("""COMPUTED_VALUE"""),"C")</f>
        <v>C</v>
      </c>
      <c r="D3289" s="4" t="str">
        <f>IFERROR(__xludf.DUMMYFUNCTION("""COMPUTED_VALUE"""),"C++")</f>
        <v>C++</v>
      </c>
      <c r="E3289" s="4" t="str">
        <f>IFERROR(__xludf.DUMMYFUNCTION("""COMPUTED_VALUE"""),"Java")</f>
        <v>Java</v>
      </c>
      <c r="F3289" s="4" t="str">
        <f>IFERROR(__xludf.DUMMYFUNCTION("""COMPUTED_VALUE"""),"Python")</f>
        <v>Python</v>
      </c>
    </row>
    <row r="3290">
      <c r="A3290" s="3">
        <v>3289.0</v>
      </c>
      <c r="B3290" s="4" t="str">
        <f>IFERROR(__xludf.DUMMYFUNCTION("SPLIT(IMPORTRANGE!B3290:B13289,"";"",0,1)"),"Bash/Shell/PowerShell")</f>
        <v>Bash/Shell/PowerShell</v>
      </c>
      <c r="C3290" s="4" t="str">
        <f>IFERROR(__xludf.DUMMYFUNCTION("""COMPUTED_VALUE"""),"Java")</f>
        <v>Java</v>
      </c>
      <c r="D3290" s="4" t="str">
        <f>IFERROR(__xludf.DUMMYFUNCTION("""COMPUTED_VALUE"""),"Python")</f>
        <v>Python</v>
      </c>
    </row>
    <row r="3291">
      <c r="A3291" s="3">
        <v>3290.0</v>
      </c>
      <c r="B3291" s="4" t="str">
        <f>IFERROR(__xludf.DUMMYFUNCTION("SPLIT(IMPORTRANGE!B3291:B13290,"";"",0,1)"),"C#")</f>
        <v>C#</v>
      </c>
      <c r="C3291" s="4" t="str">
        <f>IFERROR(__xludf.DUMMYFUNCTION("""COMPUTED_VALUE"""),"HTML/CSS")</f>
        <v>HTML/CSS</v>
      </c>
      <c r="D3291" s="4" t="str">
        <f>IFERROR(__xludf.DUMMYFUNCTION("""COMPUTED_VALUE"""),"JavaScript")</f>
        <v>JavaScript</v>
      </c>
      <c r="E3291" s="4" t="str">
        <f>IFERROR(__xludf.DUMMYFUNCTION("""COMPUTED_VALUE"""),"PHP")</f>
        <v>PHP</v>
      </c>
      <c r="F3291" s="4" t="str">
        <f>IFERROR(__xludf.DUMMYFUNCTION("""COMPUTED_VALUE"""),"Python")</f>
        <v>Python</v>
      </c>
      <c r="G3291" s="4" t="str">
        <f>IFERROR(__xludf.DUMMYFUNCTION("""COMPUTED_VALUE"""),"SQL")</f>
        <v>SQL</v>
      </c>
      <c r="H3291" s="4" t="str">
        <f>IFERROR(__xludf.DUMMYFUNCTION("""COMPUTED_VALUE"""),"TypeScript")</f>
        <v>TypeScript</v>
      </c>
      <c r="I3291" s="4" t="str">
        <f>IFERROR(__xludf.DUMMYFUNCTION("""COMPUTED_VALUE"""),"VBA")</f>
        <v>VBA</v>
      </c>
    </row>
    <row r="3292">
      <c r="A3292" s="3">
        <v>3291.0</v>
      </c>
      <c r="B3292" s="4" t="str">
        <f>IFERROR(__xludf.DUMMYFUNCTION("SPLIT(IMPORTRANGE!B3292:B13291,"";"",0,1)"),"HTML/CSS")</f>
        <v>HTML/CSS</v>
      </c>
      <c r="C3292" s="4" t="str">
        <f>IFERROR(__xludf.DUMMYFUNCTION("""COMPUTED_VALUE"""),"JavaScript")</f>
        <v>JavaScript</v>
      </c>
      <c r="D3292" s="4" t="str">
        <f>IFERROR(__xludf.DUMMYFUNCTION("""COMPUTED_VALUE"""),"Other(s):")</f>
        <v>Other(s):</v>
      </c>
    </row>
    <row r="3293">
      <c r="A3293" s="3">
        <v>3292.0</v>
      </c>
      <c r="B3293" s="4" t="str">
        <f>IFERROR(__xludf.DUMMYFUNCTION("SPLIT(IMPORTRANGE!B3293:B13292,"";"",0,1)"),"C#")</f>
        <v>C#</v>
      </c>
      <c r="C3293" s="4" t="str">
        <f>IFERROR(__xludf.DUMMYFUNCTION("""COMPUTED_VALUE"""),"HTML/CSS")</f>
        <v>HTML/CSS</v>
      </c>
      <c r="D3293" s="4" t="str">
        <f>IFERROR(__xludf.DUMMYFUNCTION("""COMPUTED_VALUE"""),"JavaScript")</f>
        <v>JavaScript</v>
      </c>
      <c r="E3293" s="4" t="str">
        <f>IFERROR(__xludf.DUMMYFUNCTION("""COMPUTED_VALUE"""),"TypeScript")</f>
        <v>TypeScript</v>
      </c>
      <c r="F3293" s="4" t="str">
        <f>IFERROR(__xludf.DUMMYFUNCTION("""COMPUTED_VALUE"""),"VBA")</f>
        <v>VBA</v>
      </c>
      <c r="G3293" s="4" t="str">
        <f>IFERROR(__xludf.DUMMYFUNCTION("""COMPUTED_VALUE"""),"Other(s):")</f>
        <v>Other(s):</v>
      </c>
    </row>
    <row r="3294">
      <c r="A3294" s="3">
        <v>3293.0</v>
      </c>
      <c r="B3294" s="4" t="str">
        <f>IFERROR(__xludf.DUMMYFUNCTION("SPLIT(IMPORTRANGE!B3294:B13293,"";"",0,1)"),"HTML/CSS")</f>
        <v>HTML/CSS</v>
      </c>
      <c r="C3294" s="4" t="str">
        <f>IFERROR(__xludf.DUMMYFUNCTION("""COMPUTED_VALUE"""),"Java")</f>
        <v>Java</v>
      </c>
    </row>
    <row r="3295">
      <c r="A3295" s="3">
        <v>3294.0</v>
      </c>
      <c r="B3295" s="4" t="str">
        <f>IFERROR(__xludf.DUMMYFUNCTION("SPLIT(IMPORTRANGE!B3295:B13294,"";"",0,1)"),"Ruby")</f>
        <v>Ruby</v>
      </c>
    </row>
    <row r="3296">
      <c r="A3296" s="3">
        <v>3295.0</v>
      </c>
      <c r="B3296" s="4" t="str">
        <f>IFERROR(__xludf.DUMMYFUNCTION("SPLIT(IMPORTRANGE!B3296:B13295,"";"",0,1)"),"HTML/CSS")</f>
        <v>HTML/CSS</v>
      </c>
      <c r="C3296" s="4" t="str">
        <f>IFERROR(__xludf.DUMMYFUNCTION("""COMPUTED_VALUE"""),"JavaScript")</f>
        <v>JavaScript</v>
      </c>
      <c r="D3296" s="4" t="str">
        <f>IFERROR(__xludf.DUMMYFUNCTION("""COMPUTED_VALUE"""),"Scala")</f>
        <v>Scala</v>
      </c>
    </row>
    <row r="3297">
      <c r="A3297" s="3">
        <v>3296.0</v>
      </c>
      <c r="B3297" s="4" t="str">
        <f>IFERROR(__xludf.DUMMYFUNCTION("SPLIT(IMPORTRANGE!B3297:B13296,"";"",0,1)"),"C++")</f>
        <v>C++</v>
      </c>
      <c r="C3297" s="4" t="str">
        <f>IFERROR(__xludf.DUMMYFUNCTION("""COMPUTED_VALUE"""),"HTML/CSS")</f>
        <v>HTML/CSS</v>
      </c>
      <c r="D3297" s="4" t="str">
        <f>IFERROR(__xludf.DUMMYFUNCTION("""COMPUTED_VALUE"""),"Java")</f>
        <v>Java</v>
      </c>
      <c r="E3297" s="4" t="str">
        <f>IFERROR(__xludf.DUMMYFUNCTION("""COMPUTED_VALUE"""),"JavaScript")</f>
        <v>JavaScript</v>
      </c>
      <c r="F3297" s="4" t="str">
        <f>IFERROR(__xludf.DUMMYFUNCTION("""COMPUTED_VALUE"""),"Python")</f>
        <v>Python</v>
      </c>
      <c r="G3297" s="4" t="str">
        <f>IFERROR(__xludf.DUMMYFUNCTION("""COMPUTED_VALUE"""),"SQL")</f>
        <v>SQL</v>
      </c>
    </row>
    <row r="3298">
      <c r="A3298" s="3">
        <v>3297.0</v>
      </c>
      <c r="B3298" s="4" t="str">
        <f>IFERROR(__xludf.DUMMYFUNCTION("SPLIT(IMPORTRANGE!B3298:B13297,"";"",0,1)"),"C++")</f>
        <v>C++</v>
      </c>
      <c r="C3298" s="4" t="str">
        <f>IFERROR(__xludf.DUMMYFUNCTION("""COMPUTED_VALUE"""),"C#")</f>
        <v>C#</v>
      </c>
      <c r="D3298" s="4" t="str">
        <f>IFERROR(__xludf.DUMMYFUNCTION("""COMPUTED_VALUE"""),"Python")</f>
        <v>Python</v>
      </c>
    </row>
    <row r="3299">
      <c r="A3299" s="3">
        <v>3298.0</v>
      </c>
      <c r="B3299" s="4" t="str">
        <f>IFERROR(__xludf.DUMMYFUNCTION("SPLIT(IMPORTRANGE!B3299:B13298,"";"",0,1)"),"C")</f>
        <v>C</v>
      </c>
    </row>
    <row r="3300">
      <c r="A3300" s="3">
        <v>3299.0</v>
      </c>
      <c r="B3300" s="4" t="str">
        <f>IFERROR(__xludf.DUMMYFUNCTION("SPLIT(IMPORTRANGE!B3300:B13299,"";"",0,1)"),"Bash/Shell/PowerShell")</f>
        <v>Bash/Shell/PowerShell</v>
      </c>
      <c r="C3300" s="4" t="str">
        <f>IFERROR(__xludf.DUMMYFUNCTION("""COMPUTED_VALUE"""),"HTML/CSS")</f>
        <v>HTML/CSS</v>
      </c>
      <c r="D3300" s="4" t="str">
        <f>IFERROR(__xludf.DUMMYFUNCTION("""COMPUTED_VALUE"""),"Java")</f>
        <v>Java</v>
      </c>
      <c r="E3300" s="4" t="str">
        <f>IFERROR(__xludf.DUMMYFUNCTION("""COMPUTED_VALUE"""),"JavaScript")</f>
        <v>JavaScript</v>
      </c>
      <c r="F3300" s="4" t="str">
        <f>IFERROR(__xludf.DUMMYFUNCTION("""COMPUTED_VALUE"""),"PHP")</f>
        <v>PHP</v>
      </c>
      <c r="G3300" s="4" t="str">
        <f>IFERROR(__xludf.DUMMYFUNCTION("""COMPUTED_VALUE"""),"Python")</f>
        <v>Python</v>
      </c>
      <c r="H3300" s="4" t="str">
        <f>IFERROR(__xludf.DUMMYFUNCTION("""COMPUTED_VALUE"""),"SQL")</f>
        <v>SQL</v>
      </c>
      <c r="I3300" s="4" t="str">
        <f>IFERROR(__xludf.DUMMYFUNCTION("""COMPUTED_VALUE"""),"TypeScript")</f>
        <v>TypeScript</v>
      </c>
    </row>
    <row r="3301">
      <c r="A3301" s="3">
        <v>3300.0</v>
      </c>
      <c r="B3301" s="4" t="str">
        <f>IFERROR(__xludf.DUMMYFUNCTION("SPLIT(IMPORTRANGE!B3301:B13300,"";"",0,1)"),"Bash/Shell/PowerShell")</f>
        <v>Bash/Shell/PowerShell</v>
      </c>
      <c r="C3301" s="4" t="str">
        <f>IFERROR(__xludf.DUMMYFUNCTION("""COMPUTED_VALUE"""),"C")</f>
        <v>C</v>
      </c>
      <c r="D3301" s="4" t="str">
        <f>IFERROR(__xludf.DUMMYFUNCTION("""COMPUTED_VALUE"""),"C++")</f>
        <v>C++</v>
      </c>
      <c r="E3301" s="4" t="str">
        <f>IFERROR(__xludf.DUMMYFUNCTION("""COMPUTED_VALUE"""),"Go")</f>
        <v>Go</v>
      </c>
      <c r="F3301" s="4" t="str">
        <f>IFERROR(__xludf.DUMMYFUNCTION("""COMPUTED_VALUE"""),"HTML/CSS")</f>
        <v>HTML/CSS</v>
      </c>
      <c r="G3301" s="4" t="str">
        <f>IFERROR(__xludf.DUMMYFUNCTION("""COMPUTED_VALUE"""),"Python")</f>
        <v>Python</v>
      </c>
      <c r="H3301" s="4" t="str">
        <f>IFERROR(__xludf.DUMMYFUNCTION("""COMPUTED_VALUE"""),"SQL")</f>
        <v>SQL</v>
      </c>
      <c r="I3301" s="4" t="str">
        <f>IFERROR(__xludf.DUMMYFUNCTION("""COMPUTED_VALUE"""),"WebAssembly")</f>
        <v>WebAssembly</v>
      </c>
    </row>
    <row r="3302">
      <c r="A3302" s="3">
        <v>3301.0</v>
      </c>
      <c r="B3302" s="4" t="str">
        <f>IFERROR(__xludf.DUMMYFUNCTION("SPLIT(IMPORTRANGE!B3302:B13301,"";"",0,1)"),"C++")</f>
        <v>C++</v>
      </c>
      <c r="C3302" s="4" t="str">
        <f>IFERROR(__xludf.DUMMYFUNCTION("""COMPUTED_VALUE"""),"HTML/CSS")</f>
        <v>HTML/CSS</v>
      </c>
      <c r="D3302" s="4" t="str">
        <f>IFERROR(__xludf.DUMMYFUNCTION("""COMPUTED_VALUE"""),"Java")</f>
        <v>Java</v>
      </c>
      <c r="E3302" s="4" t="str">
        <f>IFERROR(__xludf.DUMMYFUNCTION("""COMPUTED_VALUE"""),"JavaScript")</f>
        <v>JavaScript</v>
      </c>
      <c r="F3302" s="4" t="str">
        <f>IFERROR(__xludf.DUMMYFUNCTION("""COMPUTED_VALUE"""),"Kotlin")</f>
        <v>Kotlin</v>
      </c>
      <c r="G3302" s="4" t="str">
        <f>IFERROR(__xludf.DUMMYFUNCTION("""COMPUTED_VALUE"""),"Swift")</f>
        <v>Swift</v>
      </c>
      <c r="H3302" s="4" t="str">
        <f>IFERROR(__xludf.DUMMYFUNCTION("""COMPUTED_VALUE"""),"TypeScript")</f>
        <v>TypeScript</v>
      </c>
    </row>
    <row r="3303">
      <c r="A3303" s="3">
        <v>3302.0</v>
      </c>
      <c r="B3303" s="4" t="str">
        <f>IFERROR(__xludf.DUMMYFUNCTION("SPLIT(IMPORTRANGE!B3303:B13302,"";"",0,1)"),"Java")</f>
        <v>Java</v>
      </c>
      <c r="C3303" s="4" t="str">
        <f>IFERROR(__xludf.DUMMYFUNCTION("""COMPUTED_VALUE"""),"JavaScript")</f>
        <v>JavaScript</v>
      </c>
      <c r="D3303" s="4" t="str">
        <f>IFERROR(__xludf.DUMMYFUNCTION("""COMPUTED_VALUE"""),"Python")</f>
        <v>Python</v>
      </c>
      <c r="E3303" s="4" t="str">
        <f>IFERROR(__xludf.DUMMYFUNCTION("""COMPUTED_VALUE"""),"Ruby")</f>
        <v>Ruby</v>
      </c>
    </row>
    <row r="3304">
      <c r="A3304" s="3">
        <v>3303.0</v>
      </c>
      <c r="B3304" s="4" t="str">
        <f>IFERROR(__xludf.DUMMYFUNCTION("SPLIT(IMPORTRANGE!B3304:B13303,"";"",0,1)"),"Assembly")</f>
        <v>Assembly</v>
      </c>
      <c r="C3304" s="4" t="str">
        <f>IFERROR(__xludf.DUMMYFUNCTION("""COMPUTED_VALUE"""),"Bash/Shell/PowerShell")</f>
        <v>Bash/Shell/PowerShell</v>
      </c>
      <c r="D3304" s="4" t="str">
        <f>IFERROR(__xludf.DUMMYFUNCTION("""COMPUTED_VALUE"""),"C")</f>
        <v>C</v>
      </c>
      <c r="E3304" s="4" t="str">
        <f>IFERROR(__xludf.DUMMYFUNCTION("""COMPUTED_VALUE"""),"C++")</f>
        <v>C++</v>
      </c>
      <c r="F3304" s="4" t="str">
        <f>IFERROR(__xludf.DUMMYFUNCTION("""COMPUTED_VALUE"""),"C#")</f>
        <v>C#</v>
      </c>
      <c r="G3304" s="4" t="str">
        <f>IFERROR(__xludf.DUMMYFUNCTION("""COMPUTED_VALUE"""),"Go")</f>
        <v>Go</v>
      </c>
      <c r="H3304" s="4" t="str">
        <f>IFERROR(__xludf.DUMMYFUNCTION("""COMPUTED_VALUE"""),"HTML/CSS")</f>
        <v>HTML/CSS</v>
      </c>
      <c r="I3304" s="4" t="str">
        <f>IFERROR(__xludf.DUMMYFUNCTION("""COMPUTED_VALUE"""),"Java")</f>
        <v>Java</v>
      </c>
      <c r="J3304" s="4" t="str">
        <f>IFERROR(__xludf.DUMMYFUNCTION("""COMPUTED_VALUE"""),"JavaScript")</f>
        <v>JavaScript</v>
      </c>
      <c r="K3304" s="4" t="str">
        <f>IFERROR(__xludf.DUMMYFUNCTION("""COMPUTED_VALUE"""),"Objective-C")</f>
        <v>Objective-C</v>
      </c>
      <c r="L3304" s="4" t="str">
        <f>IFERROR(__xludf.DUMMYFUNCTION("""COMPUTED_VALUE"""),"PHP")</f>
        <v>PHP</v>
      </c>
      <c r="M3304" s="4" t="str">
        <f>IFERROR(__xludf.DUMMYFUNCTION("""COMPUTED_VALUE"""),"Python")</f>
        <v>Python</v>
      </c>
      <c r="N3304" s="4" t="str">
        <f>IFERROR(__xludf.DUMMYFUNCTION("""COMPUTED_VALUE"""),"Scala")</f>
        <v>Scala</v>
      </c>
      <c r="O3304" s="4" t="str">
        <f>IFERROR(__xludf.DUMMYFUNCTION("""COMPUTED_VALUE"""),"SQL")</f>
        <v>SQL</v>
      </c>
      <c r="P3304" s="4" t="str">
        <f>IFERROR(__xludf.DUMMYFUNCTION("""COMPUTED_VALUE"""),"Swift")</f>
        <v>Swift</v>
      </c>
      <c r="Q3304" s="4" t="str">
        <f>IFERROR(__xludf.DUMMYFUNCTION("""COMPUTED_VALUE"""),"TypeScript")</f>
        <v>TypeScript</v>
      </c>
      <c r="R3304" s="4" t="str">
        <f>IFERROR(__xludf.DUMMYFUNCTION("""COMPUTED_VALUE"""),"VBA")</f>
        <v>VBA</v>
      </c>
    </row>
    <row r="3305">
      <c r="A3305" s="3">
        <v>3304.0</v>
      </c>
      <c r="B3305" s="4" t="str">
        <f>IFERROR(__xludf.DUMMYFUNCTION("SPLIT(IMPORTRANGE!B3305:B13304,"";"",0,1)"),"C#")</f>
        <v>C#</v>
      </c>
      <c r="C3305" s="4" t="str">
        <f>IFERROR(__xludf.DUMMYFUNCTION("""COMPUTED_VALUE"""),"HTML/CSS")</f>
        <v>HTML/CSS</v>
      </c>
      <c r="D3305" s="4" t="str">
        <f>IFERROR(__xludf.DUMMYFUNCTION("""COMPUTED_VALUE"""),"JavaScript")</f>
        <v>JavaScript</v>
      </c>
      <c r="E3305" s="4" t="str">
        <f>IFERROR(__xludf.DUMMYFUNCTION("""COMPUTED_VALUE"""),"SQL")</f>
        <v>SQL</v>
      </c>
    </row>
    <row r="3306">
      <c r="A3306" s="3">
        <v>3305.0</v>
      </c>
      <c r="B3306" s="4" t="str">
        <f>IFERROR(__xludf.DUMMYFUNCTION("SPLIT(IMPORTRANGE!B3306:B13305,"";"",0,1)"),"Assembly")</f>
        <v>Assembly</v>
      </c>
      <c r="C3306" s="4" t="str">
        <f>IFERROR(__xludf.DUMMYFUNCTION("""COMPUTED_VALUE"""),"C")</f>
        <v>C</v>
      </c>
    </row>
    <row r="3307">
      <c r="A3307" s="3">
        <v>3306.0</v>
      </c>
      <c r="B3307" s="4" t="str">
        <f>IFERROR(__xludf.DUMMYFUNCTION("SPLIT(IMPORTRANGE!B3307:B13306,"";"",0,1)"),"Bash/Shell/PowerShell")</f>
        <v>Bash/Shell/PowerShell</v>
      </c>
      <c r="C3307" s="4" t="str">
        <f>IFERROR(__xludf.DUMMYFUNCTION("""COMPUTED_VALUE"""),"Go")</f>
        <v>Go</v>
      </c>
      <c r="D3307" s="4" t="str">
        <f>IFERROR(__xludf.DUMMYFUNCTION("""COMPUTED_VALUE"""),"Ruby")</f>
        <v>Ruby</v>
      </c>
      <c r="E3307" s="4" t="str">
        <f>IFERROR(__xludf.DUMMYFUNCTION("""COMPUTED_VALUE"""),"Rust")</f>
        <v>Rust</v>
      </c>
      <c r="F3307" s="4" t="str">
        <f>IFERROR(__xludf.DUMMYFUNCTION("""COMPUTED_VALUE"""),"SQL")</f>
        <v>SQL</v>
      </c>
      <c r="G3307" s="4" t="str">
        <f>IFERROR(__xludf.DUMMYFUNCTION("""COMPUTED_VALUE"""),"Other(s):")</f>
        <v>Other(s):</v>
      </c>
    </row>
    <row r="3308">
      <c r="A3308" s="3">
        <v>3307.0</v>
      </c>
      <c r="B3308" s="4" t="str">
        <f>IFERROR(__xludf.DUMMYFUNCTION("SPLIT(IMPORTRANGE!B3308:B13307,"";"",0,1)"),"C")</f>
        <v>C</v>
      </c>
      <c r="C3308" s="4" t="str">
        <f>IFERROR(__xludf.DUMMYFUNCTION("""COMPUTED_VALUE"""),"C++")</f>
        <v>C++</v>
      </c>
      <c r="D3308" s="4" t="str">
        <f>IFERROR(__xludf.DUMMYFUNCTION("""COMPUTED_VALUE"""),"HTML/CSS")</f>
        <v>HTML/CSS</v>
      </c>
      <c r="E3308" s="4" t="str">
        <f>IFERROR(__xludf.DUMMYFUNCTION("""COMPUTED_VALUE"""),"Java")</f>
        <v>Java</v>
      </c>
      <c r="F3308" s="4" t="str">
        <f>IFERROR(__xludf.DUMMYFUNCTION("""COMPUTED_VALUE"""),"JavaScript")</f>
        <v>JavaScript</v>
      </c>
      <c r="G3308" s="4" t="str">
        <f>IFERROR(__xludf.DUMMYFUNCTION("""COMPUTED_VALUE"""),"PHP")</f>
        <v>PHP</v>
      </c>
      <c r="H3308" s="4" t="str">
        <f>IFERROR(__xludf.DUMMYFUNCTION("""COMPUTED_VALUE"""),"Python")</f>
        <v>Python</v>
      </c>
      <c r="I3308" s="4" t="str">
        <f>IFERROR(__xludf.DUMMYFUNCTION("""COMPUTED_VALUE"""),"SQL")</f>
        <v>SQL</v>
      </c>
    </row>
    <row r="3309">
      <c r="A3309" s="3">
        <v>3308.0</v>
      </c>
      <c r="B3309" s="4" t="str">
        <f>IFERROR(__xludf.DUMMYFUNCTION("SPLIT(IMPORTRANGE!B3309:B13308,"";"",0,1)"),"Bash/Shell/PowerShell")</f>
        <v>Bash/Shell/PowerShell</v>
      </c>
      <c r="C3309" s="4" t="str">
        <f>IFERROR(__xludf.DUMMYFUNCTION("""COMPUTED_VALUE"""),"HTML/CSS")</f>
        <v>HTML/CSS</v>
      </c>
      <c r="D3309" s="4" t="str">
        <f>IFERROR(__xludf.DUMMYFUNCTION("""COMPUTED_VALUE"""),"Java")</f>
        <v>Java</v>
      </c>
      <c r="E3309" s="4" t="str">
        <f>IFERROR(__xludf.DUMMYFUNCTION("""COMPUTED_VALUE"""),"JavaScript")</f>
        <v>JavaScript</v>
      </c>
      <c r="F3309" s="4" t="str">
        <f>IFERROR(__xludf.DUMMYFUNCTION("""COMPUTED_VALUE"""),"Kotlin")</f>
        <v>Kotlin</v>
      </c>
      <c r="G3309" s="4" t="str">
        <f>IFERROR(__xludf.DUMMYFUNCTION("""COMPUTED_VALUE"""),"TypeScript")</f>
        <v>TypeScript</v>
      </c>
    </row>
    <row r="3310">
      <c r="A3310" s="3">
        <v>3309.0</v>
      </c>
      <c r="B3310" s="4" t="str">
        <f>IFERROR(__xludf.DUMMYFUNCTION("SPLIT(IMPORTRANGE!B3310:B13309,"";"",0,1)"),"Bash/Shell/PowerShell")</f>
        <v>Bash/Shell/PowerShell</v>
      </c>
      <c r="C3310" s="4" t="str">
        <f>IFERROR(__xludf.DUMMYFUNCTION("""COMPUTED_VALUE"""),"C")</f>
        <v>C</v>
      </c>
      <c r="D3310" s="4" t="str">
        <f>IFERROR(__xludf.DUMMYFUNCTION("""COMPUTED_VALUE"""),"C#")</f>
        <v>C#</v>
      </c>
      <c r="E3310" s="4" t="str">
        <f>IFERROR(__xludf.DUMMYFUNCTION("""COMPUTED_VALUE"""),"Dart")</f>
        <v>Dart</v>
      </c>
      <c r="F3310" s="4" t="str">
        <f>IFERROR(__xludf.DUMMYFUNCTION("""COMPUTED_VALUE"""),"Go")</f>
        <v>Go</v>
      </c>
      <c r="G3310" s="4" t="str">
        <f>IFERROR(__xludf.DUMMYFUNCTION("""COMPUTED_VALUE"""),"HTML/CSS")</f>
        <v>HTML/CSS</v>
      </c>
      <c r="H3310" s="4" t="str">
        <f>IFERROR(__xludf.DUMMYFUNCTION("""COMPUTED_VALUE"""),"JavaScript")</f>
        <v>JavaScript</v>
      </c>
      <c r="I3310" s="4" t="str">
        <f>IFERROR(__xludf.DUMMYFUNCTION("""COMPUTED_VALUE"""),"PHP")</f>
        <v>PHP</v>
      </c>
      <c r="J3310" s="4" t="str">
        <f>IFERROR(__xludf.DUMMYFUNCTION("""COMPUTED_VALUE"""),"Python")</f>
        <v>Python</v>
      </c>
      <c r="K3310" s="4" t="str">
        <f>IFERROR(__xludf.DUMMYFUNCTION("""COMPUTED_VALUE"""),"Ruby")</f>
        <v>Ruby</v>
      </c>
      <c r="L3310" s="4" t="str">
        <f>IFERROR(__xludf.DUMMYFUNCTION("""COMPUTED_VALUE"""),"SQL")</f>
        <v>SQL</v>
      </c>
      <c r="M3310" s="4" t="str">
        <f>IFERROR(__xludf.DUMMYFUNCTION("""COMPUTED_VALUE"""),"TypeScript")</f>
        <v>TypeScript</v>
      </c>
      <c r="N3310" s="4" t="str">
        <f>IFERROR(__xludf.DUMMYFUNCTION("""COMPUTED_VALUE"""),"VBA")</f>
        <v>VBA</v>
      </c>
      <c r="O3310" s="4" t="str">
        <f>IFERROR(__xludf.DUMMYFUNCTION("""COMPUTED_VALUE"""),"WebAssembly")</f>
        <v>WebAssembly</v>
      </c>
    </row>
    <row r="3311">
      <c r="A3311" s="3">
        <v>3310.0</v>
      </c>
      <c r="B3311" s="4" t="str">
        <f>IFERROR(__xludf.DUMMYFUNCTION("SPLIT(IMPORTRANGE!B3311:B13310,"";"",0,1)"),"C")</f>
        <v>C</v>
      </c>
      <c r="C3311" s="4" t="str">
        <f>IFERROR(__xludf.DUMMYFUNCTION("""COMPUTED_VALUE"""),"Go")</f>
        <v>Go</v>
      </c>
      <c r="D3311" s="4" t="str">
        <f>IFERROR(__xludf.DUMMYFUNCTION("""COMPUTED_VALUE"""),"JavaScript")</f>
        <v>JavaScript</v>
      </c>
      <c r="E3311" s="4" t="str">
        <f>IFERROR(__xludf.DUMMYFUNCTION("""COMPUTED_VALUE"""),"Kotlin")</f>
        <v>Kotlin</v>
      </c>
      <c r="F3311" s="4" t="str">
        <f>IFERROR(__xludf.DUMMYFUNCTION("""COMPUTED_VALUE"""),"Python")</f>
        <v>Python</v>
      </c>
      <c r="G3311" s="4" t="str">
        <f>IFERROR(__xludf.DUMMYFUNCTION("""COMPUTED_VALUE"""),"Rust")</f>
        <v>Rust</v>
      </c>
      <c r="H3311" s="4" t="str">
        <f>IFERROR(__xludf.DUMMYFUNCTION("""COMPUTED_VALUE"""),"SQL")</f>
        <v>SQL</v>
      </c>
      <c r="I3311" s="4" t="str">
        <f>IFERROR(__xludf.DUMMYFUNCTION("""COMPUTED_VALUE"""),"Swift")</f>
        <v>Swift</v>
      </c>
      <c r="J3311" s="4" t="str">
        <f>IFERROR(__xludf.DUMMYFUNCTION("""COMPUTED_VALUE"""),"TypeScript")</f>
        <v>TypeScript</v>
      </c>
      <c r="K3311" s="4" t="str">
        <f>IFERROR(__xludf.DUMMYFUNCTION("""COMPUTED_VALUE"""),"WebAssembly")</f>
        <v>WebAssembly</v>
      </c>
    </row>
    <row r="3312">
      <c r="A3312" s="3">
        <v>3311.0</v>
      </c>
      <c r="B3312" s="4" t="str">
        <f>IFERROR(__xludf.DUMMYFUNCTION("SPLIT(IMPORTRANGE!B3312:B13311,"";"",0,1)"),"Clojure")</f>
        <v>Clojure</v>
      </c>
      <c r="C3312" s="4" t="str">
        <f>IFERROR(__xludf.DUMMYFUNCTION("""COMPUTED_VALUE"""),"Go")</f>
        <v>Go</v>
      </c>
      <c r="D3312" s="4" t="str">
        <f>IFERROR(__xludf.DUMMYFUNCTION("""COMPUTED_VALUE"""),"HTML/CSS")</f>
        <v>HTML/CSS</v>
      </c>
      <c r="E3312" s="4" t="str">
        <f>IFERROR(__xludf.DUMMYFUNCTION("""COMPUTED_VALUE"""),"Java")</f>
        <v>Java</v>
      </c>
      <c r="F3312" s="4" t="str">
        <f>IFERROR(__xludf.DUMMYFUNCTION("""COMPUTED_VALUE"""),"JavaScript")</f>
        <v>JavaScript</v>
      </c>
      <c r="G3312" s="4" t="str">
        <f>IFERROR(__xludf.DUMMYFUNCTION("""COMPUTED_VALUE"""),"Kotlin")</f>
        <v>Kotlin</v>
      </c>
      <c r="H3312" s="4" t="str">
        <f>IFERROR(__xludf.DUMMYFUNCTION("""COMPUTED_VALUE"""),"PHP")</f>
        <v>PHP</v>
      </c>
      <c r="I3312" s="4" t="str">
        <f>IFERROR(__xludf.DUMMYFUNCTION("""COMPUTED_VALUE"""),"TypeScript")</f>
        <v>TypeScript</v>
      </c>
    </row>
    <row r="3313">
      <c r="A3313" s="3">
        <v>3312.0</v>
      </c>
      <c r="B3313" s="4" t="str">
        <f>IFERROR(__xludf.DUMMYFUNCTION("SPLIT(IMPORTRANGE!B3313:B13312,"";"",0,1)"),"Assembly")</f>
        <v>Assembly</v>
      </c>
      <c r="C3313" s="4" t="str">
        <f>IFERROR(__xludf.DUMMYFUNCTION("""COMPUTED_VALUE"""),"Bash/Shell/PowerShell")</f>
        <v>Bash/Shell/PowerShell</v>
      </c>
      <c r="D3313" s="4" t="str">
        <f>IFERROR(__xludf.DUMMYFUNCTION("""COMPUTED_VALUE"""),"C")</f>
        <v>C</v>
      </c>
      <c r="E3313" s="4" t="str">
        <f>IFERROR(__xludf.DUMMYFUNCTION("""COMPUTED_VALUE"""),"C++")</f>
        <v>C++</v>
      </c>
      <c r="F3313" s="4" t="str">
        <f>IFERROR(__xludf.DUMMYFUNCTION("""COMPUTED_VALUE"""),"HTML/CSS")</f>
        <v>HTML/CSS</v>
      </c>
      <c r="G3313" s="4" t="str">
        <f>IFERROR(__xludf.DUMMYFUNCTION("""COMPUTED_VALUE"""),"Python")</f>
        <v>Python</v>
      </c>
    </row>
    <row r="3314">
      <c r="A3314" s="3">
        <v>3313.0</v>
      </c>
      <c r="B3314" s="4" t="str">
        <f>IFERROR(__xludf.DUMMYFUNCTION("SPLIT(IMPORTRANGE!B3314:B13313,"";"",0,1)"),"C")</f>
        <v>C</v>
      </c>
      <c r="C3314" s="4" t="str">
        <f>IFERROR(__xludf.DUMMYFUNCTION("""COMPUTED_VALUE"""),"C++")</f>
        <v>C++</v>
      </c>
      <c r="D3314" s="4" t="str">
        <f>IFERROR(__xludf.DUMMYFUNCTION("""COMPUTED_VALUE"""),"C#")</f>
        <v>C#</v>
      </c>
      <c r="E3314" s="4" t="str">
        <f>IFERROR(__xludf.DUMMYFUNCTION("""COMPUTED_VALUE"""),"HTML/CSS")</f>
        <v>HTML/CSS</v>
      </c>
      <c r="F3314" s="4" t="str">
        <f>IFERROR(__xludf.DUMMYFUNCTION("""COMPUTED_VALUE"""),"Java")</f>
        <v>Java</v>
      </c>
      <c r="G3314" s="4" t="str">
        <f>IFERROR(__xludf.DUMMYFUNCTION("""COMPUTED_VALUE"""),"JavaScript")</f>
        <v>JavaScript</v>
      </c>
      <c r="H3314" s="4" t="str">
        <f>IFERROR(__xludf.DUMMYFUNCTION("""COMPUTED_VALUE"""),"SQL")</f>
        <v>SQL</v>
      </c>
      <c r="I3314" s="4" t="str">
        <f>IFERROR(__xludf.DUMMYFUNCTION("""COMPUTED_VALUE"""),"TypeScript")</f>
        <v>TypeScript</v>
      </c>
    </row>
    <row r="3315">
      <c r="A3315" s="3">
        <v>3314.0</v>
      </c>
      <c r="B3315" s="4" t="str">
        <f>IFERROR(__xludf.DUMMYFUNCTION("SPLIT(IMPORTRANGE!B3315:B13314,"";"",0,1)"),"Bash/Shell/PowerShell")</f>
        <v>Bash/Shell/PowerShell</v>
      </c>
      <c r="C3315" s="4" t="str">
        <f>IFERROR(__xludf.DUMMYFUNCTION("""COMPUTED_VALUE"""),"HTML/CSS")</f>
        <v>HTML/CSS</v>
      </c>
      <c r="D3315" s="4" t="str">
        <f>IFERROR(__xludf.DUMMYFUNCTION("""COMPUTED_VALUE"""),"JavaScript")</f>
        <v>JavaScript</v>
      </c>
      <c r="E3315" s="4" t="str">
        <f>IFERROR(__xludf.DUMMYFUNCTION("""COMPUTED_VALUE"""),"PHP")</f>
        <v>PHP</v>
      </c>
      <c r="F3315" s="4" t="str">
        <f>IFERROR(__xludf.DUMMYFUNCTION("""COMPUTED_VALUE"""),"Python")</f>
        <v>Python</v>
      </c>
      <c r="G3315" s="4" t="str">
        <f>IFERROR(__xludf.DUMMYFUNCTION("""COMPUTED_VALUE"""),"SQL")</f>
        <v>SQL</v>
      </c>
    </row>
    <row r="3316">
      <c r="A3316" s="3">
        <v>3315.0</v>
      </c>
      <c r="B3316" s="4" t="str">
        <f>IFERROR(__xludf.DUMMYFUNCTION("SPLIT(IMPORTRANGE!B3316:B13315,"";"",0,1)"),"Bash/Shell/PowerShell")</f>
        <v>Bash/Shell/PowerShell</v>
      </c>
      <c r="C3316" s="4" t="str">
        <f>IFERROR(__xludf.DUMMYFUNCTION("""COMPUTED_VALUE"""),"Go")</f>
        <v>Go</v>
      </c>
      <c r="D3316" s="4" t="str">
        <f>IFERROR(__xludf.DUMMYFUNCTION("""COMPUTED_VALUE"""),"HTML/CSS")</f>
        <v>HTML/CSS</v>
      </c>
      <c r="E3316" s="4" t="str">
        <f>IFERROR(__xludf.DUMMYFUNCTION("""COMPUTED_VALUE"""),"JavaScript")</f>
        <v>JavaScript</v>
      </c>
      <c r="F3316" s="4" t="str">
        <f>IFERROR(__xludf.DUMMYFUNCTION("""COMPUTED_VALUE"""),"Python")</f>
        <v>Python</v>
      </c>
      <c r="G3316" s="4" t="str">
        <f>IFERROR(__xludf.DUMMYFUNCTION("""COMPUTED_VALUE"""),"Scala")</f>
        <v>Scala</v>
      </c>
      <c r="H3316" s="4" t="str">
        <f>IFERROR(__xludf.DUMMYFUNCTION("""COMPUTED_VALUE"""),"SQL")</f>
        <v>SQL</v>
      </c>
    </row>
    <row r="3317">
      <c r="A3317" s="3">
        <v>3316.0</v>
      </c>
      <c r="B3317" s="4" t="str">
        <f>IFERROR(__xludf.DUMMYFUNCTION("SPLIT(IMPORTRANGE!B3317:B13316,"";"",0,1)"),"Bash/Shell/PowerShell")</f>
        <v>Bash/Shell/PowerShell</v>
      </c>
      <c r="C3317" s="4" t="str">
        <f>IFERROR(__xludf.DUMMYFUNCTION("""COMPUTED_VALUE"""),"C")</f>
        <v>C</v>
      </c>
      <c r="D3317" s="4" t="str">
        <f>IFERROR(__xludf.DUMMYFUNCTION("""COMPUTED_VALUE"""),"C++")</f>
        <v>C++</v>
      </c>
      <c r="E3317" s="4" t="str">
        <f>IFERROR(__xludf.DUMMYFUNCTION("""COMPUTED_VALUE"""),"HTML/CSS")</f>
        <v>HTML/CSS</v>
      </c>
      <c r="F3317" s="4" t="str">
        <f>IFERROR(__xludf.DUMMYFUNCTION("""COMPUTED_VALUE"""),"Java")</f>
        <v>Java</v>
      </c>
      <c r="G3317" s="4" t="str">
        <f>IFERROR(__xludf.DUMMYFUNCTION("""COMPUTED_VALUE"""),"JavaScript")</f>
        <v>JavaScript</v>
      </c>
      <c r="H3317" s="4" t="str">
        <f>IFERROR(__xludf.DUMMYFUNCTION("""COMPUTED_VALUE"""),"PHP")</f>
        <v>PHP</v>
      </c>
      <c r="I3317" s="4" t="str">
        <f>IFERROR(__xludf.DUMMYFUNCTION("""COMPUTED_VALUE"""),"SQL")</f>
        <v>SQL</v>
      </c>
    </row>
    <row r="3318">
      <c r="A3318" s="3">
        <v>3317.0</v>
      </c>
      <c r="B3318" s="4" t="str">
        <f>IFERROR(__xludf.DUMMYFUNCTION("SPLIT(IMPORTRANGE!B3318:B13317,"";"",0,1)"),"HTML/CSS")</f>
        <v>HTML/CSS</v>
      </c>
      <c r="C3318" s="4" t="str">
        <f>IFERROR(__xludf.DUMMYFUNCTION("""COMPUTED_VALUE"""),"Java")</f>
        <v>Java</v>
      </c>
      <c r="D3318" s="4" t="str">
        <f>IFERROR(__xludf.DUMMYFUNCTION("""COMPUTED_VALUE"""),"JavaScript")</f>
        <v>JavaScript</v>
      </c>
      <c r="E3318" s="4" t="str">
        <f>IFERROR(__xludf.DUMMYFUNCTION("""COMPUTED_VALUE"""),"Python")</f>
        <v>Python</v>
      </c>
      <c r="F3318" s="4" t="str">
        <f>IFERROR(__xludf.DUMMYFUNCTION("""COMPUTED_VALUE"""),"R")</f>
        <v>R</v>
      </c>
      <c r="G3318" s="4" t="str">
        <f>IFERROR(__xludf.DUMMYFUNCTION("""COMPUTED_VALUE"""),"Scala")</f>
        <v>Scala</v>
      </c>
      <c r="H3318" s="4" t="str">
        <f>IFERROR(__xludf.DUMMYFUNCTION("""COMPUTED_VALUE"""),"SQL")</f>
        <v>SQL</v>
      </c>
    </row>
    <row r="3319">
      <c r="A3319" s="3">
        <v>3318.0</v>
      </c>
      <c r="B3319" s="4" t="str">
        <f>IFERROR(__xludf.DUMMYFUNCTION("SPLIT(IMPORTRANGE!B3319:B13318,"";"",0,1)"),"C#")</f>
        <v>C#</v>
      </c>
      <c r="C3319" s="4" t="str">
        <f>IFERROR(__xludf.DUMMYFUNCTION("""COMPUTED_VALUE"""),"Java")</f>
        <v>Java</v>
      </c>
    </row>
    <row r="3320">
      <c r="A3320" s="3">
        <v>3319.0</v>
      </c>
      <c r="B3320" s="4" t="str">
        <f>IFERROR(__xludf.DUMMYFUNCTION("SPLIT(IMPORTRANGE!B3320:B13319,"";"",0,1)"),"Bash/Shell/PowerShell")</f>
        <v>Bash/Shell/PowerShell</v>
      </c>
      <c r="C3320" s="4" t="str">
        <f>IFERROR(__xludf.DUMMYFUNCTION("""COMPUTED_VALUE"""),"Go")</f>
        <v>Go</v>
      </c>
      <c r="D3320" s="4" t="str">
        <f>IFERROR(__xludf.DUMMYFUNCTION("""COMPUTED_VALUE"""),"HTML/CSS")</f>
        <v>HTML/CSS</v>
      </c>
      <c r="E3320" s="4" t="str">
        <f>IFERROR(__xludf.DUMMYFUNCTION("""COMPUTED_VALUE"""),"Java")</f>
        <v>Java</v>
      </c>
      <c r="F3320" s="4" t="str">
        <f>IFERROR(__xludf.DUMMYFUNCTION("""COMPUTED_VALUE"""),"JavaScript")</f>
        <v>JavaScript</v>
      </c>
      <c r="G3320" s="4" t="str">
        <f>IFERROR(__xludf.DUMMYFUNCTION("""COMPUTED_VALUE"""),"Objective-C")</f>
        <v>Objective-C</v>
      </c>
      <c r="H3320" s="4" t="str">
        <f>IFERROR(__xludf.DUMMYFUNCTION("""COMPUTED_VALUE"""),"PHP")</f>
        <v>PHP</v>
      </c>
      <c r="I3320" s="4" t="str">
        <f>IFERROR(__xludf.DUMMYFUNCTION("""COMPUTED_VALUE"""),"Python")</f>
        <v>Python</v>
      </c>
      <c r="J3320" s="4" t="str">
        <f>IFERROR(__xludf.DUMMYFUNCTION("""COMPUTED_VALUE"""),"R")</f>
        <v>R</v>
      </c>
      <c r="K3320" s="4" t="str">
        <f>IFERROR(__xludf.DUMMYFUNCTION("""COMPUTED_VALUE"""),"SQL")</f>
        <v>SQL</v>
      </c>
      <c r="L3320" s="4" t="str">
        <f>IFERROR(__xludf.DUMMYFUNCTION("""COMPUTED_VALUE"""),"TypeScript")</f>
        <v>TypeScript</v>
      </c>
    </row>
    <row r="3321">
      <c r="A3321" s="3">
        <v>3320.0</v>
      </c>
      <c r="B3321" s="4" t="str">
        <f>IFERROR(__xludf.DUMMYFUNCTION("SPLIT(IMPORTRANGE!B3321:B13320,"";"",0,1)"),"Java")</f>
        <v>Java</v>
      </c>
    </row>
    <row r="3322">
      <c r="A3322" s="3">
        <v>3321.0</v>
      </c>
      <c r="B3322" s="4" t="str">
        <f>IFERROR(__xludf.DUMMYFUNCTION("SPLIT(IMPORTRANGE!B3322:B13321,"";"",0,1)"),"Bash/Shell/PowerShell")</f>
        <v>Bash/Shell/PowerShell</v>
      </c>
      <c r="C3322" s="4" t="str">
        <f>IFERROR(__xludf.DUMMYFUNCTION("""COMPUTED_VALUE"""),"HTML/CSS")</f>
        <v>HTML/CSS</v>
      </c>
      <c r="D3322" s="4" t="str">
        <f>IFERROR(__xludf.DUMMYFUNCTION("""COMPUTED_VALUE"""),"JavaScript")</f>
        <v>JavaScript</v>
      </c>
      <c r="E3322" s="4" t="str">
        <f>IFERROR(__xludf.DUMMYFUNCTION("""COMPUTED_VALUE"""),"TypeScript")</f>
        <v>TypeScript</v>
      </c>
    </row>
    <row r="3323">
      <c r="A3323" s="3">
        <v>3322.0</v>
      </c>
      <c r="B3323" s="4" t="str">
        <f>IFERROR(__xludf.DUMMYFUNCTION("SPLIT(IMPORTRANGE!B3323:B13322,"";"",0,1)"),"JavaScript")</f>
        <v>JavaScript</v>
      </c>
      <c r="C3323" s="4" t="str">
        <f>IFERROR(__xludf.DUMMYFUNCTION("""COMPUTED_VALUE"""),"Swift")</f>
        <v>Swift</v>
      </c>
    </row>
    <row r="3324">
      <c r="A3324" s="3">
        <v>3323.0</v>
      </c>
      <c r="B3324" s="4" t="str">
        <f>IFERROR(__xludf.DUMMYFUNCTION("SPLIT(IMPORTRANGE!B3324:B13323,"";"",0,1)"),"Java")</f>
        <v>Java</v>
      </c>
      <c r="C3324" s="4" t="str">
        <f>IFERROR(__xludf.DUMMYFUNCTION("""COMPUTED_VALUE"""),"SQL")</f>
        <v>SQL</v>
      </c>
    </row>
    <row r="3325">
      <c r="A3325" s="3">
        <v>3324.0</v>
      </c>
      <c r="B3325" s="4" t="str">
        <f>IFERROR(__xludf.DUMMYFUNCTION("SPLIT(IMPORTRANGE!B3325:B13324,"";"",0,1)"),"Bash/Shell/PowerShell")</f>
        <v>Bash/Shell/PowerShell</v>
      </c>
      <c r="C3325" s="4" t="str">
        <f>IFERROR(__xludf.DUMMYFUNCTION("""COMPUTED_VALUE"""),"HTML/CSS")</f>
        <v>HTML/CSS</v>
      </c>
      <c r="D3325" s="4" t="str">
        <f>IFERROR(__xludf.DUMMYFUNCTION("""COMPUTED_VALUE"""),"Java")</f>
        <v>Java</v>
      </c>
      <c r="E3325" s="4" t="str">
        <f>IFERROR(__xludf.DUMMYFUNCTION("""COMPUTED_VALUE"""),"JavaScript")</f>
        <v>JavaScript</v>
      </c>
      <c r="F3325" s="4" t="str">
        <f>IFERROR(__xludf.DUMMYFUNCTION("""COMPUTED_VALUE"""),"Python")</f>
        <v>Python</v>
      </c>
      <c r="G3325" s="4" t="str">
        <f>IFERROR(__xludf.DUMMYFUNCTION("""COMPUTED_VALUE"""),"SQL")</f>
        <v>SQL</v>
      </c>
    </row>
    <row r="3326">
      <c r="A3326" s="3">
        <v>3325.0</v>
      </c>
      <c r="B3326" s="4" t="str">
        <f>IFERROR(__xludf.DUMMYFUNCTION("SPLIT(IMPORTRANGE!B3326:B13325,"";"",0,1)"),"Bash/Shell/PowerShell")</f>
        <v>Bash/Shell/PowerShell</v>
      </c>
      <c r="C3326" s="4" t="str">
        <f>IFERROR(__xludf.DUMMYFUNCTION("""COMPUTED_VALUE"""),"Go")</f>
        <v>Go</v>
      </c>
      <c r="D3326" s="4" t="str">
        <f>IFERROR(__xludf.DUMMYFUNCTION("""COMPUTED_VALUE"""),"JavaScript")</f>
        <v>JavaScript</v>
      </c>
      <c r="E3326" s="4" t="str">
        <f>IFERROR(__xludf.DUMMYFUNCTION("""COMPUTED_VALUE"""),"Python")</f>
        <v>Python</v>
      </c>
      <c r="F3326" s="4" t="str">
        <f>IFERROR(__xludf.DUMMYFUNCTION("""COMPUTED_VALUE"""),"Ruby")</f>
        <v>Ruby</v>
      </c>
      <c r="G3326" s="4" t="str">
        <f>IFERROR(__xludf.DUMMYFUNCTION("""COMPUTED_VALUE"""),"Scala")</f>
        <v>Scala</v>
      </c>
      <c r="H3326" s="4" t="str">
        <f>IFERROR(__xludf.DUMMYFUNCTION("""COMPUTED_VALUE"""),"SQL")</f>
        <v>SQL</v>
      </c>
      <c r="I3326" s="4" t="str">
        <f>IFERROR(__xludf.DUMMYFUNCTION("""COMPUTED_VALUE"""),"TypeScript")</f>
        <v>TypeScript</v>
      </c>
    </row>
    <row r="3327">
      <c r="A3327" s="3">
        <v>3326.0</v>
      </c>
      <c r="B3327" s="4" t="str">
        <f>IFERROR(__xludf.DUMMYFUNCTION("SPLIT(IMPORTRANGE!B3327:B13326,"";"",0,1)"),"C++")</f>
        <v>C++</v>
      </c>
      <c r="C3327" s="4" t="str">
        <f>IFERROR(__xludf.DUMMYFUNCTION("""COMPUTED_VALUE"""),"C#")</f>
        <v>C#</v>
      </c>
      <c r="D3327" s="4" t="str">
        <f>IFERROR(__xludf.DUMMYFUNCTION("""COMPUTED_VALUE"""),"VBA")</f>
        <v>VBA</v>
      </c>
    </row>
    <row r="3328">
      <c r="A3328" s="3">
        <v>3327.0</v>
      </c>
      <c r="B3328" s="4" t="str">
        <f>IFERROR(__xludf.DUMMYFUNCTION("SPLIT(IMPORTRANGE!B3328:B13327,"";"",0,1)"),"Bash/Shell/PowerShell")</f>
        <v>Bash/Shell/PowerShell</v>
      </c>
      <c r="C3328" s="4" t="str">
        <f>IFERROR(__xludf.DUMMYFUNCTION("""COMPUTED_VALUE"""),"C#")</f>
        <v>C#</v>
      </c>
      <c r="D3328" s="4" t="str">
        <f>IFERROR(__xludf.DUMMYFUNCTION("""COMPUTED_VALUE"""),"HTML/CSS")</f>
        <v>HTML/CSS</v>
      </c>
      <c r="E3328" s="4" t="str">
        <f>IFERROR(__xludf.DUMMYFUNCTION("""COMPUTED_VALUE"""),"JavaScript")</f>
        <v>JavaScript</v>
      </c>
    </row>
    <row r="3329">
      <c r="A3329" s="3">
        <v>3328.0</v>
      </c>
      <c r="B3329" s="4" t="str">
        <f>IFERROR(__xludf.DUMMYFUNCTION("SPLIT(IMPORTRANGE!B3329:B13328,"";"",0,1)"),"HTML/CSS")</f>
        <v>HTML/CSS</v>
      </c>
      <c r="C3329" s="4" t="str">
        <f>IFERROR(__xludf.DUMMYFUNCTION("""COMPUTED_VALUE"""),"Java")</f>
        <v>Java</v>
      </c>
      <c r="D3329" s="4" t="str">
        <f>IFERROR(__xludf.DUMMYFUNCTION("""COMPUTED_VALUE"""),"JavaScript")</f>
        <v>JavaScript</v>
      </c>
      <c r="E3329" s="4" t="str">
        <f>IFERROR(__xludf.DUMMYFUNCTION("""COMPUTED_VALUE"""),"PHP")</f>
        <v>PHP</v>
      </c>
      <c r="F3329" s="4" t="str">
        <f>IFERROR(__xludf.DUMMYFUNCTION("""COMPUTED_VALUE"""),"Python")</f>
        <v>Python</v>
      </c>
      <c r="G3329" s="4" t="str">
        <f>IFERROR(__xludf.DUMMYFUNCTION("""COMPUTED_VALUE"""),"SQL")</f>
        <v>SQL</v>
      </c>
      <c r="H3329" s="4" t="str">
        <f>IFERROR(__xludf.DUMMYFUNCTION("""COMPUTED_VALUE"""),"TypeScript")</f>
        <v>TypeScript</v>
      </c>
    </row>
    <row r="3330">
      <c r="A3330" s="3">
        <v>3329.0</v>
      </c>
      <c r="B3330" s="4" t="str">
        <f>IFERROR(__xludf.DUMMYFUNCTION("SPLIT(IMPORTRANGE!B3330:B13329,"";"",0,1)"),"C++")</f>
        <v>C++</v>
      </c>
      <c r="C3330" s="4" t="str">
        <f>IFERROR(__xludf.DUMMYFUNCTION("""COMPUTED_VALUE"""),"HTML/CSS")</f>
        <v>HTML/CSS</v>
      </c>
      <c r="D3330" s="4" t="str">
        <f>IFERROR(__xludf.DUMMYFUNCTION("""COMPUTED_VALUE"""),"Python")</f>
        <v>Python</v>
      </c>
    </row>
    <row r="3331">
      <c r="A3331" s="3">
        <v>3330.0</v>
      </c>
      <c r="B3331" s="4" t="str">
        <f>IFERROR(__xludf.DUMMYFUNCTION("SPLIT(IMPORTRANGE!B3331:B13330,"";"",0,1)"),"Clojure")</f>
        <v>Clojure</v>
      </c>
      <c r="C3331" s="4" t="str">
        <f>IFERROR(__xludf.DUMMYFUNCTION("""COMPUTED_VALUE"""),"HTML/CSS")</f>
        <v>HTML/CSS</v>
      </c>
      <c r="D3331" s="4" t="str">
        <f>IFERROR(__xludf.DUMMYFUNCTION("""COMPUTED_VALUE"""),"Java")</f>
        <v>Java</v>
      </c>
      <c r="E3331" s="4" t="str">
        <f>IFERROR(__xludf.DUMMYFUNCTION("""COMPUTED_VALUE"""),"JavaScript")</f>
        <v>JavaScript</v>
      </c>
      <c r="F3331" s="4" t="str">
        <f>IFERROR(__xludf.DUMMYFUNCTION("""COMPUTED_VALUE"""),"Python")</f>
        <v>Python</v>
      </c>
    </row>
    <row r="3332">
      <c r="A3332" s="3">
        <v>3331.0</v>
      </c>
      <c r="B3332" s="4" t="str">
        <f>IFERROR(__xludf.DUMMYFUNCTION("SPLIT(IMPORTRANGE!B3332:B13331,"";"",0,1)"),"Bash/Shell/PowerShell")</f>
        <v>Bash/Shell/PowerShell</v>
      </c>
      <c r="C3332" s="4" t="str">
        <f>IFERROR(__xludf.DUMMYFUNCTION("""COMPUTED_VALUE"""),"C++")</f>
        <v>C++</v>
      </c>
      <c r="D3332" s="4" t="str">
        <f>IFERROR(__xludf.DUMMYFUNCTION("""COMPUTED_VALUE"""),"JavaScript")</f>
        <v>JavaScript</v>
      </c>
      <c r="E3332" s="4" t="str">
        <f>IFERROR(__xludf.DUMMYFUNCTION("""COMPUTED_VALUE"""),"PHP")</f>
        <v>PHP</v>
      </c>
      <c r="F3332" s="4" t="str">
        <f>IFERROR(__xludf.DUMMYFUNCTION("""COMPUTED_VALUE"""),"Python")</f>
        <v>Python</v>
      </c>
    </row>
    <row r="3333">
      <c r="A3333" s="3">
        <v>3332.0</v>
      </c>
      <c r="B3333" s="4" t="str">
        <f>IFERROR(__xludf.DUMMYFUNCTION("SPLIT(IMPORTRANGE!B3333:B13332,"";"",0,1)"),"Bash/Shell/PowerShell")</f>
        <v>Bash/Shell/PowerShell</v>
      </c>
      <c r="C3333" s="4" t="str">
        <f>IFERROR(__xludf.DUMMYFUNCTION("""COMPUTED_VALUE"""),"HTML/CSS")</f>
        <v>HTML/CSS</v>
      </c>
      <c r="D3333" s="4" t="str">
        <f>IFERROR(__xludf.DUMMYFUNCTION("""COMPUTED_VALUE"""),"Java")</f>
        <v>Java</v>
      </c>
      <c r="E3333" s="4" t="str">
        <f>IFERROR(__xludf.DUMMYFUNCTION("""COMPUTED_VALUE"""),"JavaScript")</f>
        <v>JavaScript</v>
      </c>
      <c r="F3333" s="4" t="str">
        <f>IFERROR(__xludf.DUMMYFUNCTION("""COMPUTED_VALUE"""),"Kotlin")</f>
        <v>Kotlin</v>
      </c>
      <c r="G3333" s="4" t="str">
        <f>IFERROR(__xludf.DUMMYFUNCTION("""COMPUTED_VALUE"""),"Objective-C")</f>
        <v>Objective-C</v>
      </c>
      <c r="H3333" s="4" t="str">
        <f>IFERROR(__xludf.DUMMYFUNCTION("""COMPUTED_VALUE"""),"SQL")</f>
        <v>SQL</v>
      </c>
      <c r="I3333" s="4" t="str">
        <f>IFERROR(__xludf.DUMMYFUNCTION("""COMPUTED_VALUE"""),"Swift")</f>
        <v>Swift</v>
      </c>
    </row>
    <row r="3334">
      <c r="A3334" s="3">
        <v>3333.0</v>
      </c>
      <c r="B3334" s="4" t="str">
        <f>IFERROR(__xludf.DUMMYFUNCTION("SPLIT(IMPORTRANGE!B3334:B13333,"";"",0,1)"),"C")</f>
        <v>C</v>
      </c>
      <c r="C3334" s="4" t="str">
        <f>IFERROR(__xludf.DUMMYFUNCTION("""COMPUTED_VALUE"""),"C++")</f>
        <v>C++</v>
      </c>
      <c r="D3334" s="4" t="str">
        <f>IFERROR(__xludf.DUMMYFUNCTION("""COMPUTED_VALUE"""),"HTML/CSS")</f>
        <v>HTML/CSS</v>
      </c>
      <c r="E3334" s="4" t="str">
        <f>IFERROR(__xludf.DUMMYFUNCTION("""COMPUTED_VALUE"""),"JavaScript")</f>
        <v>JavaScript</v>
      </c>
      <c r="F3334" s="4" t="str">
        <f>IFERROR(__xludf.DUMMYFUNCTION("""COMPUTED_VALUE"""),"Python")</f>
        <v>Python</v>
      </c>
      <c r="G3334" s="4" t="str">
        <f>IFERROR(__xludf.DUMMYFUNCTION("""COMPUTED_VALUE"""),"R")</f>
        <v>R</v>
      </c>
      <c r="H3334" s="4" t="str">
        <f>IFERROR(__xludf.DUMMYFUNCTION("""COMPUTED_VALUE"""),"Ruby")</f>
        <v>Ruby</v>
      </c>
      <c r="I3334" s="4" t="str">
        <f>IFERROR(__xludf.DUMMYFUNCTION("""COMPUTED_VALUE"""),"SQL")</f>
        <v>SQL</v>
      </c>
      <c r="J3334" s="4" t="str">
        <f>IFERROR(__xludf.DUMMYFUNCTION("""COMPUTED_VALUE"""),"Swift")</f>
        <v>Swift</v>
      </c>
    </row>
    <row r="3335">
      <c r="A3335" s="3">
        <v>3334.0</v>
      </c>
      <c r="B3335" s="4" t="str">
        <f>IFERROR(__xludf.DUMMYFUNCTION("SPLIT(IMPORTRANGE!B3335:B13334,"";"",0,1)"),"Assembly")</f>
        <v>Assembly</v>
      </c>
      <c r="C3335" s="4" t="str">
        <f>IFERROR(__xludf.DUMMYFUNCTION("""COMPUTED_VALUE"""),"Bash/Shell/PowerShell")</f>
        <v>Bash/Shell/PowerShell</v>
      </c>
      <c r="D3335" s="4" t="str">
        <f>IFERROR(__xludf.DUMMYFUNCTION("""COMPUTED_VALUE"""),"C")</f>
        <v>C</v>
      </c>
      <c r="E3335" s="4" t="str">
        <f>IFERROR(__xludf.DUMMYFUNCTION("""COMPUTED_VALUE"""),"C++")</f>
        <v>C++</v>
      </c>
      <c r="F3335" s="4" t="str">
        <f>IFERROR(__xludf.DUMMYFUNCTION("""COMPUTED_VALUE"""),"Python")</f>
        <v>Python</v>
      </c>
      <c r="G3335" s="4" t="str">
        <f>IFERROR(__xludf.DUMMYFUNCTION("""COMPUTED_VALUE"""),"Other(s):")</f>
        <v>Other(s):</v>
      </c>
    </row>
    <row r="3336">
      <c r="A3336" s="3">
        <v>3335.0</v>
      </c>
      <c r="B3336" s="4" t="str">
        <f>IFERROR(__xludf.DUMMYFUNCTION("SPLIT(IMPORTRANGE!B3336:B13335,"";"",0,1)"),"Java")</f>
        <v>Java</v>
      </c>
      <c r="C3336" s="4" t="str">
        <f>IFERROR(__xludf.DUMMYFUNCTION("""COMPUTED_VALUE"""),"JavaScript")</f>
        <v>JavaScript</v>
      </c>
      <c r="D3336" s="4" t="str">
        <f>IFERROR(__xludf.DUMMYFUNCTION("""COMPUTED_VALUE"""),"TypeScript")</f>
        <v>TypeScript</v>
      </c>
    </row>
    <row r="3337">
      <c r="A3337" s="3">
        <v>3336.0</v>
      </c>
      <c r="B3337" s="4" t="str">
        <f>IFERROR(__xludf.DUMMYFUNCTION("SPLIT(IMPORTRANGE!B3337:B13336,"";"",0,1)"),"Java")</f>
        <v>Java</v>
      </c>
      <c r="C3337" s="4" t="str">
        <f>IFERROR(__xludf.DUMMYFUNCTION("""COMPUTED_VALUE"""),"PHP")</f>
        <v>PHP</v>
      </c>
    </row>
    <row r="3338">
      <c r="A3338" s="3">
        <v>3337.0</v>
      </c>
      <c r="B3338" s="4" t="str">
        <f>IFERROR(__xludf.DUMMYFUNCTION("SPLIT(IMPORTRANGE!B3338:B13337,"";"",0,1)"),"Bash/Shell/PowerShell")</f>
        <v>Bash/Shell/PowerShell</v>
      </c>
      <c r="C3338" s="4" t="str">
        <f>IFERROR(__xludf.DUMMYFUNCTION("""COMPUTED_VALUE"""),"C#")</f>
        <v>C#</v>
      </c>
      <c r="D3338" s="4" t="str">
        <f>IFERROR(__xludf.DUMMYFUNCTION("""COMPUTED_VALUE"""),"HTML/CSS")</f>
        <v>HTML/CSS</v>
      </c>
      <c r="E3338" s="4" t="str">
        <f>IFERROR(__xludf.DUMMYFUNCTION("""COMPUTED_VALUE"""),"JavaScript")</f>
        <v>JavaScript</v>
      </c>
      <c r="F3338" s="4" t="str">
        <f>IFERROR(__xludf.DUMMYFUNCTION("""COMPUTED_VALUE"""),"Python")</f>
        <v>Python</v>
      </c>
      <c r="G3338" s="4" t="str">
        <f>IFERROR(__xludf.DUMMYFUNCTION("""COMPUTED_VALUE"""),"R")</f>
        <v>R</v>
      </c>
      <c r="H3338" s="4" t="str">
        <f>IFERROR(__xludf.DUMMYFUNCTION("""COMPUTED_VALUE"""),"SQL")</f>
        <v>SQL</v>
      </c>
    </row>
    <row r="3339">
      <c r="A3339" s="3">
        <v>3338.0</v>
      </c>
      <c r="B3339" s="4" t="str">
        <f>IFERROR(__xludf.DUMMYFUNCTION("SPLIT(IMPORTRANGE!B3339:B13338,"";"",0,1)"),"C")</f>
        <v>C</v>
      </c>
      <c r="C3339" s="4" t="str">
        <f>IFERROR(__xludf.DUMMYFUNCTION("""COMPUTED_VALUE"""),"Go")</f>
        <v>Go</v>
      </c>
      <c r="D3339" s="4" t="str">
        <f>IFERROR(__xludf.DUMMYFUNCTION("""COMPUTED_VALUE"""),"Python")</f>
        <v>Python</v>
      </c>
      <c r="E3339" s="4" t="str">
        <f>IFERROR(__xludf.DUMMYFUNCTION("""COMPUTED_VALUE"""),"SQL")</f>
        <v>SQL</v>
      </c>
    </row>
    <row r="3340">
      <c r="A3340" s="3">
        <v>3339.0</v>
      </c>
      <c r="B3340" s="4" t="str">
        <f>IFERROR(__xludf.DUMMYFUNCTION("SPLIT(IMPORTRANGE!B3340:B13339,"";"",0,1)"),"Assembly")</f>
        <v>Assembly</v>
      </c>
      <c r="C3340" s="4" t="str">
        <f>IFERROR(__xludf.DUMMYFUNCTION("""COMPUTED_VALUE"""),"HTML/CSS")</f>
        <v>HTML/CSS</v>
      </c>
      <c r="D3340" s="4" t="str">
        <f>IFERROR(__xludf.DUMMYFUNCTION("""COMPUTED_VALUE"""),"JavaScript")</f>
        <v>JavaScript</v>
      </c>
      <c r="E3340" s="4" t="str">
        <f>IFERROR(__xludf.DUMMYFUNCTION("""COMPUTED_VALUE"""),"PHP")</f>
        <v>PHP</v>
      </c>
      <c r="F3340" s="4" t="str">
        <f>IFERROR(__xludf.DUMMYFUNCTION("""COMPUTED_VALUE"""),"SQL")</f>
        <v>SQL</v>
      </c>
      <c r="G3340" s="4" t="str">
        <f>IFERROR(__xludf.DUMMYFUNCTION("""COMPUTED_VALUE"""),"Swift")</f>
        <v>Swift</v>
      </c>
    </row>
    <row r="3341">
      <c r="A3341" s="3">
        <v>3340.0</v>
      </c>
      <c r="B3341" s="4" t="str">
        <f>IFERROR(__xludf.DUMMYFUNCTION("SPLIT(IMPORTRANGE!B3341:B13340,"";"",0,1)"),"C#")</f>
        <v>C#</v>
      </c>
      <c r="C3341" s="4" t="str">
        <f>IFERROR(__xludf.DUMMYFUNCTION("""COMPUTED_VALUE"""),"Java")</f>
        <v>Java</v>
      </c>
      <c r="D3341" s="4" t="str">
        <f>IFERROR(__xludf.DUMMYFUNCTION("""COMPUTED_VALUE"""),"Other(s):")</f>
        <v>Other(s):</v>
      </c>
    </row>
    <row r="3342">
      <c r="A3342" s="3">
        <v>3341.0</v>
      </c>
      <c r="B3342" s="4" t="str">
        <f>IFERROR(__xludf.DUMMYFUNCTION("SPLIT(IMPORTRANGE!B3342:B13341,"";"",0,1)"),"Bash/Shell/PowerShell")</f>
        <v>Bash/Shell/PowerShell</v>
      </c>
      <c r="C3342" s="4" t="str">
        <f>IFERROR(__xludf.DUMMYFUNCTION("""COMPUTED_VALUE"""),"Objective-C")</f>
        <v>Objective-C</v>
      </c>
      <c r="D3342" s="4" t="str">
        <f>IFERROR(__xludf.DUMMYFUNCTION("""COMPUTED_VALUE"""),"Swift")</f>
        <v>Swift</v>
      </c>
    </row>
    <row r="3343">
      <c r="A3343" s="3">
        <v>3342.0</v>
      </c>
      <c r="B3343" s="4" t="str">
        <f>IFERROR(__xludf.DUMMYFUNCTION("SPLIT(IMPORTRANGE!B3343:B13342,"";"",0,1)"),"Java")</f>
        <v>Java</v>
      </c>
      <c r="C3343" s="4" t="str">
        <f>IFERROR(__xludf.DUMMYFUNCTION("""COMPUTED_VALUE"""),"JavaScript")</f>
        <v>JavaScript</v>
      </c>
      <c r="D3343" s="4" t="str">
        <f>IFERROR(__xludf.DUMMYFUNCTION("""COMPUTED_VALUE"""),"Python")</f>
        <v>Python</v>
      </c>
    </row>
    <row r="3344">
      <c r="A3344" s="3">
        <v>3343.0</v>
      </c>
      <c r="B3344" s="4" t="str">
        <f>IFERROR(__xludf.DUMMYFUNCTION("SPLIT(IMPORTRANGE!B3344:B13343,"";"",0,1)"),"Bash/Shell/PowerShell")</f>
        <v>Bash/Shell/PowerShell</v>
      </c>
      <c r="C3344" s="4" t="str">
        <f>IFERROR(__xludf.DUMMYFUNCTION("""COMPUTED_VALUE"""),"C")</f>
        <v>C</v>
      </c>
      <c r="D3344" s="4" t="str">
        <f>IFERROR(__xludf.DUMMYFUNCTION("""COMPUTED_VALUE"""),"C++")</f>
        <v>C++</v>
      </c>
      <c r="E3344" s="4" t="str">
        <f>IFERROR(__xludf.DUMMYFUNCTION("""COMPUTED_VALUE"""),"C#")</f>
        <v>C#</v>
      </c>
      <c r="F3344" s="4" t="str">
        <f>IFERROR(__xludf.DUMMYFUNCTION("""COMPUTED_VALUE"""),"HTML/CSS")</f>
        <v>HTML/CSS</v>
      </c>
      <c r="G3344" s="4" t="str">
        <f>IFERROR(__xludf.DUMMYFUNCTION("""COMPUTED_VALUE"""),"Java")</f>
        <v>Java</v>
      </c>
      <c r="H3344" s="4" t="str">
        <f>IFERROR(__xludf.DUMMYFUNCTION("""COMPUTED_VALUE"""),"JavaScript")</f>
        <v>JavaScript</v>
      </c>
      <c r="I3344" s="4" t="str">
        <f>IFERROR(__xludf.DUMMYFUNCTION("""COMPUTED_VALUE"""),"PHP")</f>
        <v>PHP</v>
      </c>
      <c r="J3344" s="4" t="str">
        <f>IFERROR(__xludf.DUMMYFUNCTION("""COMPUTED_VALUE"""),"Python")</f>
        <v>Python</v>
      </c>
      <c r="K3344" s="4" t="str">
        <f>IFERROR(__xludf.DUMMYFUNCTION("""COMPUTED_VALUE"""),"SQL")</f>
        <v>SQL</v>
      </c>
    </row>
    <row r="3345">
      <c r="A3345" s="3">
        <v>3344.0</v>
      </c>
      <c r="B3345" s="4" t="str">
        <f>IFERROR(__xludf.DUMMYFUNCTION("SPLIT(IMPORTRANGE!B3345:B13344,"";"",0,1)"),"C++")</f>
        <v>C++</v>
      </c>
      <c r="C3345" s="4" t="str">
        <f>IFERROR(__xludf.DUMMYFUNCTION("""COMPUTED_VALUE"""),"Go")</f>
        <v>Go</v>
      </c>
      <c r="D3345" s="4" t="str">
        <f>IFERROR(__xludf.DUMMYFUNCTION("""COMPUTED_VALUE"""),"JavaScript")</f>
        <v>JavaScript</v>
      </c>
      <c r="E3345" s="4" t="str">
        <f>IFERROR(__xludf.DUMMYFUNCTION("""COMPUTED_VALUE"""),"SQL")</f>
        <v>SQL</v>
      </c>
    </row>
    <row r="3346">
      <c r="A3346" s="3">
        <v>3345.0</v>
      </c>
      <c r="B3346" s="4" t="str">
        <f>IFERROR(__xludf.DUMMYFUNCTION("SPLIT(IMPORTRANGE!B3346:B13345,"";"",0,1)"),"C")</f>
        <v>C</v>
      </c>
      <c r="C3346" s="4" t="str">
        <f>IFERROR(__xludf.DUMMYFUNCTION("""COMPUTED_VALUE"""),"HTML/CSS")</f>
        <v>HTML/CSS</v>
      </c>
      <c r="D3346" s="4" t="str">
        <f>IFERROR(__xludf.DUMMYFUNCTION("""COMPUTED_VALUE"""),"Java")</f>
        <v>Java</v>
      </c>
      <c r="E3346" s="4" t="str">
        <f>IFERROR(__xludf.DUMMYFUNCTION("""COMPUTED_VALUE"""),"PHP")</f>
        <v>PHP</v>
      </c>
    </row>
    <row r="3347">
      <c r="A3347" s="3">
        <v>3346.0</v>
      </c>
      <c r="B3347" s="4" t="str">
        <f>IFERROR(__xludf.DUMMYFUNCTION("SPLIT(IMPORTRANGE!B3347:B13346,"";"",0,1)"),"C")</f>
        <v>C</v>
      </c>
      <c r="C3347" s="4" t="str">
        <f>IFERROR(__xludf.DUMMYFUNCTION("""COMPUTED_VALUE"""),"C++")</f>
        <v>C++</v>
      </c>
      <c r="D3347" s="4" t="str">
        <f>IFERROR(__xludf.DUMMYFUNCTION("""COMPUTED_VALUE"""),"C#")</f>
        <v>C#</v>
      </c>
      <c r="E3347" s="4" t="str">
        <f>IFERROR(__xludf.DUMMYFUNCTION("""COMPUTED_VALUE"""),"Go")</f>
        <v>Go</v>
      </c>
      <c r="F3347" s="4" t="str">
        <f>IFERROR(__xludf.DUMMYFUNCTION("""COMPUTED_VALUE"""),"HTML/CSS")</f>
        <v>HTML/CSS</v>
      </c>
      <c r="G3347" s="4" t="str">
        <f>IFERROR(__xludf.DUMMYFUNCTION("""COMPUTED_VALUE"""),"Java")</f>
        <v>Java</v>
      </c>
      <c r="H3347" s="4" t="str">
        <f>IFERROR(__xludf.DUMMYFUNCTION("""COMPUTED_VALUE"""),"JavaScript")</f>
        <v>JavaScript</v>
      </c>
      <c r="I3347" s="4" t="str">
        <f>IFERROR(__xludf.DUMMYFUNCTION("""COMPUTED_VALUE"""),"PHP")</f>
        <v>PHP</v>
      </c>
      <c r="J3347" s="4" t="str">
        <f>IFERROR(__xludf.DUMMYFUNCTION("""COMPUTED_VALUE"""),"Python")</f>
        <v>Python</v>
      </c>
      <c r="K3347" s="4" t="str">
        <f>IFERROR(__xludf.DUMMYFUNCTION("""COMPUTED_VALUE"""),"Ruby")</f>
        <v>Ruby</v>
      </c>
      <c r="L3347" s="4" t="str">
        <f>IFERROR(__xludf.DUMMYFUNCTION("""COMPUTED_VALUE"""),"SQL")</f>
        <v>SQL</v>
      </c>
      <c r="M3347" s="4" t="str">
        <f>IFERROR(__xludf.DUMMYFUNCTION("""COMPUTED_VALUE"""),"TypeScript")</f>
        <v>TypeScript</v>
      </c>
    </row>
    <row r="3348">
      <c r="A3348" s="3">
        <v>3347.0</v>
      </c>
      <c r="B3348" s="4" t="str">
        <f>IFERROR(__xludf.DUMMYFUNCTION("SPLIT(IMPORTRANGE!B3348:B13347,"";"",0,1)"),"C++")</f>
        <v>C++</v>
      </c>
      <c r="C3348" s="4" t="str">
        <f>IFERROR(__xludf.DUMMYFUNCTION("""COMPUTED_VALUE"""),"HTML/CSS")</f>
        <v>HTML/CSS</v>
      </c>
      <c r="D3348" s="4" t="str">
        <f>IFERROR(__xludf.DUMMYFUNCTION("""COMPUTED_VALUE"""),"JavaScript")</f>
        <v>JavaScript</v>
      </c>
    </row>
    <row r="3349">
      <c r="A3349" s="3">
        <v>3348.0</v>
      </c>
      <c r="B3349" s="4" t="str">
        <f>IFERROR(__xludf.DUMMYFUNCTION("SPLIT(IMPORTRANGE!B3349:B13348,"";"",0,1)"),"Bash/Shell/PowerShell")</f>
        <v>Bash/Shell/PowerShell</v>
      </c>
      <c r="C3349" s="4" t="str">
        <f>IFERROR(__xludf.DUMMYFUNCTION("""COMPUTED_VALUE"""),"HTML/CSS")</f>
        <v>HTML/CSS</v>
      </c>
      <c r="D3349" s="4" t="str">
        <f>IFERROR(__xludf.DUMMYFUNCTION("""COMPUTED_VALUE"""),"JavaScript")</f>
        <v>JavaScript</v>
      </c>
      <c r="E3349" s="4" t="str">
        <f>IFERROR(__xludf.DUMMYFUNCTION("""COMPUTED_VALUE"""),"SQL")</f>
        <v>SQL</v>
      </c>
    </row>
    <row r="3350">
      <c r="A3350" s="3">
        <v>3349.0</v>
      </c>
      <c r="B3350" s="4" t="str">
        <f>IFERROR(__xludf.DUMMYFUNCTION("SPLIT(IMPORTRANGE!B3350:B13349,"";"",0,1)"),"Bash/Shell/PowerShell")</f>
        <v>Bash/Shell/PowerShell</v>
      </c>
      <c r="C3350" s="4" t="str">
        <f>IFERROR(__xludf.DUMMYFUNCTION("""COMPUTED_VALUE"""),"C")</f>
        <v>C</v>
      </c>
      <c r="D3350" s="4" t="str">
        <f>IFERROR(__xludf.DUMMYFUNCTION("""COMPUTED_VALUE"""),"Python")</f>
        <v>Python</v>
      </c>
    </row>
    <row r="3351">
      <c r="A3351" s="3">
        <v>3350.0</v>
      </c>
      <c r="B3351" s="4" t="str">
        <f>IFERROR(__xludf.DUMMYFUNCTION("SPLIT(IMPORTRANGE!B3351:B13350,"";"",0,1)"),"C++")</f>
        <v>C++</v>
      </c>
      <c r="C3351" s="4" t="str">
        <f>IFERROR(__xludf.DUMMYFUNCTION("""COMPUTED_VALUE"""),"HTML/CSS")</f>
        <v>HTML/CSS</v>
      </c>
      <c r="D3351" s="4" t="str">
        <f>IFERROR(__xludf.DUMMYFUNCTION("""COMPUTED_VALUE"""),"Java")</f>
        <v>Java</v>
      </c>
      <c r="E3351" s="4" t="str">
        <f>IFERROR(__xludf.DUMMYFUNCTION("""COMPUTED_VALUE"""),"JavaScript")</f>
        <v>JavaScript</v>
      </c>
      <c r="F3351" s="4" t="str">
        <f>IFERROR(__xludf.DUMMYFUNCTION("""COMPUTED_VALUE"""),"Ruby")</f>
        <v>Ruby</v>
      </c>
      <c r="G3351" s="4" t="str">
        <f>IFERROR(__xludf.DUMMYFUNCTION("""COMPUTED_VALUE"""),"SQL")</f>
        <v>SQL</v>
      </c>
    </row>
    <row r="3352">
      <c r="A3352" s="3">
        <v>3351.0</v>
      </c>
      <c r="B3352" s="4" t="str">
        <f>IFERROR(__xludf.DUMMYFUNCTION("SPLIT(IMPORTRANGE!B3352:B13351,"";"",0,1)"),"Go")</f>
        <v>Go</v>
      </c>
      <c r="C3352" s="4" t="str">
        <f>IFERROR(__xludf.DUMMYFUNCTION("""COMPUTED_VALUE"""),"JavaScript")</f>
        <v>JavaScript</v>
      </c>
      <c r="D3352" s="4" t="str">
        <f>IFERROR(__xludf.DUMMYFUNCTION("""COMPUTED_VALUE"""),"PHP")</f>
        <v>PHP</v>
      </c>
      <c r="E3352" s="4" t="str">
        <f>IFERROR(__xludf.DUMMYFUNCTION("""COMPUTED_VALUE"""),"Python")</f>
        <v>Python</v>
      </c>
      <c r="F3352" s="4" t="str">
        <f>IFERROR(__xludf.DUMMYFUNCTION("""COMPUTED_VALUE"""),"SQL")</f>
        <v>SQL</v>
      </c>
    </row>
    <row r="3353">
      <c r="A3353" s="3">
        <v>3352.0</v>
      </c>
      <c r="B3353" s="4" t="str">
        <f>IFERROR(__xludf.DUMMYFUNCTION("SPLIT(IMPORTRANGE!B3353:B13352,"";"",0,1)"),"HTML/CSS")</f>
        <v>HTML/CSS</v>
      </c>
      <c r="C3353" s="4" t="str">
        <f>IFERROR(__xludf.DUMMYFUNCTION("""COMPUTED_VALUE"""),"JavaScript")</f>
        <v>JavaScript</v>
      </c>
      <c r="D3353" s="4" t="str">
        <f>IFERROR(__xludf.DUMMYFUNCTION("""COMPUTED_VALUE"""),"PHP")</f>
        <v>PHP</v>
      </c>
    </row>
    <row r="3354">
      <c r="A3354" s="3">
        <v>3353.0</v>
      </c>
      <c r="B3354" s="4" t="str">
        <f>IFERROR(__xludf.DUMMYFUNCTION("SPLIT(IMPORTRANGE!B3354:B13353,"";"",0,1)"),"Python")</f>
        <v>Python</v>
      </c>
      <c r="C3354" s="4" t="str">
        <f>IFERROR(__xludf.DUMMYFUNCTION("""COMPUTED_VALUE"""),"SQL")</f>
        <v>SQL</v>
      </c>
    </row>
    <row r="3355">
      <c r="A3355" s="3">
        <v>3354.0</v>
      </c>
      <c r="B3355" s="4" t="str">
        <f>IFERROR(__xludf.DUMMYFUNCTION("SPLIT(IMPORTRANGE!B3355:B13354,"";"",0,1)"),"C")</f>
        <v>C</v>
      </c>
      <c r="C3355" s="4" t="str">
        <f>IFERROR(__xludf.DUMMYFUNCTION("""COMPUTED_VALUE"""),"C++")</f>
        <v>C++</v>
      </c>
      <c r="D3355" s="4" t="str">
        <f>IFERROR(__xludf.DUMMYFUNCTION("""COMPUTED_VALUE"""),"C#")</f>
        <v>C#</v>
      </c>
      <c r="E3355" s="4" t="str">
        <f>IFERROR(__xludf.DUMMYFUNCTION("""COMPUTED_VALUE"""),"HTML/CSS")</f>
        <v>HTML/CSS</v>
      </c>
      <c r="F3355" s="4" t="str">
        <f>IFERROR(__xludf.DUMMYFUNCTION("""COMPUTED_VALUE"""),"Java")</f>
        <v>Java</v>
      </c>
      <c r="G3355" s="4" t="str">
        <f>IFERROR(__xludf.DUMMYFUNCTION("""COMPUTED_VALUE"""),"JavaScript")</f>
        <v>JavaScript</v>
      </c>
      <c r="H3355" s="4" t="str">
        <f>IFERROR(__xludf.DUMMYFUNCTION("""COMPUTED_VALUE"""),"Objective-C")</f>
        <v>Objective-C</v>
      </c>
      <c r="I3355" s="4" t="str">
        <f>IFERROR(__xludf.DUMMYFUNCTION("""COMPUTED_VALUE"""),"PHP")</f>
        <v>PHP</v>
      </c>
      <c r="J3355" s="4" t="str">
        <f>IFERROR(__xludf.DUMMYFUNCTION("""COMPUTED_VALUE"""),"Python")</f>
        <v>Python</v>
      </c>
      <c r="K3355" s="4" t="str">
        <f>IFERROR(__xludf.DUMMYFUNCTION("""COMPUTED_VALUE"""),"SQL")</f>
        <v>SQL</v>
      </c>
    </row>
    <row r="3356">
      <c r="A3356" s="3">
        <v>3355.0</v>
      </c>
      <c r="B3356" s="4" t="str">
        <f>IFERROR(__xludf.DUMMYFUNCTION("SPLIT(IMPORTRANGE!B3356:B13355,"";"",0,1)"),"C#")</f>
        <v>C#</v>
      </c>
      <c r="C3356" s="4" t="str">
        <f>IFERROR(__xludf.DUMMYFUNCTION("""COMPUTED_VALUE"""),"JavaScript")</f>
        <v>JavaScript</v>
      </c>
    </row>
    <row r="3357">
      <c r="A3357" s="3">
        <v>3356.0</v>
      </c>
      <c r="B3357" s="4" t="str">
        <f>IFERROR(__xludf.DUMMYFUNCTION("SPLIT(IMPORTRANGE!B3357:B13356,"";"",0,1)"),"C")</f>
        <v>C</v>
      </c>
      <c r="C3357" s="4" t="str">
        <f>IFERROR(__xludf.DUMMYFUNCTION("""COMPUTED_VALUE"""),"C#")</f>
        <v>C#</v>
      </c>
    </row>
    <row r="3358">
      <c r="A3358" s="3">
        <v>3357.0</v>
      </c>
      <c r="B3358" s="4" t="str">
        <f>IFERROR(__xludf.DUMMYFUNCTION("SPLIT(IMPORTRANGE!B3358:B13357,"";"",0,1)"),"C#")</f>
        <v>C#</v>
      </c>
      <c r="C3358" s="4" t="str">
        <f>IFERROR(__xludf.DUMMYFUNCTION("""COMPUTED_VALUE"""),"HTML/CSS")</f>
        <v>HTML/CSS</v>
      </c>
      <c r="D3358" s="4" t="str">
        <f>IFERROR(__xludf.DUMMYFUNCTION("""COMPUTED_VALUE"""),"JavaScript")</f>
        <v>JavaScript</v>
      </c>
      <c r="E3358" s="4" t="str">
        <f>IFERROR(__xludf.DUMMYFUNCTION("""COMPUTED_VALUE"""),"TypeScript")</f>
        <v>TypeScript</v>
      </c>
    </row>
    <row r="3359">
      <c r="A3359" s="3">
        <v>3358.0</v>
      </c>
      <c r="B3359" s="4" t="str">
        <f>IFERROR(__xludf.DUMMYFUNCTION("SPLIT(IMPORTRANGE!B3359:B13358,"";"",0,1)"),"C#")</f>
        <v>C#</v>
      </c>
      <c r="C3359" s="4" t="str">
        <f>IFERROR(__xludf.DUMMYFUNCTION("""COMPUTED_VALUE"""),"F#")</f>
        <v>F#</v>
      </c>
      <c r="D3359" s="4" t="str">
        <f>IFERROR(__xludf.DUMMYFUNCTION("""COMPUTED_VALUE"""),"HTML/CSS")</f>
        <v>HTML/CSS</v>
      </c>
      <c r="E3359" s="4" t="str">
        <f>IFERROR(__xludf.DUMMYFUNCTION("""COMPUTED_VALUE"""),"JavaScript")</f>
        <v>JavaScript</v>
      </c>
      <c r="F3359" s="4" t="str">
        <f>IFERROR(__xludf.DUMMYFUNCTION("""COMPUTED_VALUE"""),"Python")</f>
        <v>Python</v>
      </c>
      <c r="G3359" s="4" t="str">
        <f>IFERROR(__xludf.DUMMYFUNCTION("""COMPUTED_VALUE"""),"SQL")</f>
        <v>SQL</v>
      </c>
      <c r="H3359" s="4" t="str">
        <f>IFERROR(__xludf.DUMMYFUNCTION("""COMPUTED_VALUE"""),"TypeScript")</f>
        <v>TypeScript</v>
      </c>
      <c r="I3359" s="4" t="str">
        <f>IFERROR(__xludf.DUMMYFUNCTION("""COMPUTED_VALUE"""),"Other(s):")</f>
        <v>Other(s):</v>
      </c>
    </row>
    <row r="3360">
      <c r="A3360" s="3">
        <v>3359.0</v>
      </c>
      <c r="B3360" s="4" t="str">
        <f>IFERROR(__xludf.DUMMYFUNCTION("SPLIT(IMPORTRANGE!B3360:B13359,"";"",0,1)"),"Assembly")</f>
        <v>Assembly</v>
      </c>
      <c r="C3360" s="4" t="str">
        <f>IFERROR(__xludf.DUMMYFUNCTION("""COMPUTED_VALUE"""),"Bash/Shell/PowerShell")</f>
        <v>Bash/Shell/PowerShell</v>
      </c>
      <c r="D3360" s="4" t="str">
        <f>IFERROR(__xludf.DUMMYFUNCTION("""COMPUTED_VALUE"""),"C")</f>
        <v>C</v>
      </c>
      <c r="E3360" s="4" t="str">
        <f>IFERROR(__xludf.DUMMYFUNCTION("""COMPUTED_VALUE"""),"C++")</f>
        <v>C++</v>
      </c>
      <c r="F3360" s="4" t="str">
        <f>IFERROR(__xludf.DUMMYFUNCTION("""COMPUTED_VALUE"""),"Elixir")</f>
        <v>Elixir</v>
      </c>
      <c r="G3360" s="4" t="str">
        <f>IFERROR(__xludf.DUMMYFUNCTION("""COMPUTED_VALUE"""),"Erlang")</f>
        <v>Erlang</v>
      </c>
      <c r="H3360" s="4" t="str">
        <f>IFERROR(__xludf.DUMMYFUNCTION("""COMPUTED_VALUE"""),"HTML/CSS")</f>
        <v>HTML/CSS</v>
      </c>
      <c r="I3360" s="4" t="str">
        <f>IFERROR(__xludf.DUMMYFUNCTION("""COMPUTED_VALUE"""),"Python")</f>
        <v>Python</v>
      </c>
      <c r="J3360" s="4" t="str">
        <f>IFERROR(__xludf.DUMMYFUNCTION("""COMPUTED_VALUE"""),"SQL")</f>
        <v>SQL</v>
      </c>
      <c r="K3360" s="4" t="str">
        <f>IFERROR(__xludf.DUMMYFUNCTION("""COMPUTED_VALUE"""),"Other(s):")</f>
        <v>Other(s):</v>
      </c>
    </row>
    <row r="3361">
      <c r="A3361" s="3">
        <v>3360.0</v>
      </c>
      <c r="B3361" s="4" t="str">
        <f>IFERROR(__xludf.DUMMYFUNCTION("SPLIT(IMPORTRANGE!B3361:B13360,"";"",0,1)"),"Bash/Shell/PowerShell")</f>
        <v>Bash/Shell/PowerShell</v>
      </c>
      <c r="C3361" s="4" t="str">
        <f>IFERROR(__xludf.DUMMYFUNCTION("""COMPUTED_VALUE"""),"HTML/CSS")</f>
        <v>HTML/CSS</v>
      </c>
      <c r="D3361" s="4" t="str">
        <f>IFERROR(__xludf.DUMMYFUNCTION("""COMPUTED_VALUE"""),"JavaScript")</f>
        <v>JavaScript</v>
      </c>
    </row>
    <row r="3362">
      <c r="A3362" s="3">
        <v>3361.0</v>
      </c>
      <c r="B3362" s="4" t="str">
        <f>IFERROR(__xludf.DUMMYFUNCTION("SPLIT(IMPORTRANGE!B3362:B13361,"";"",0,1)"),"C")</f>
        <v>C</v>
      </c>
      <c r="C3362" s="4" t="str">
        <f>IFERROR(__xludf.DUMMYFUNCTION("""COMPUTED_VALUE"""),"C++")</f>
        <v>C++</v>
      </c>
      <c r="D3362" s="4" t="str">
        <f>IFERROR(__xludf.DUMMYFUNCTION("""COMPUTED_VALUE"""),"HTML/CSS")</f>
        <v>HTML/CSS</v>
      </c>
      <c r="E3362" s="4" t="str">
        <f>IFERROR(__xludf.DUMMYFUNCTION("""COMPUTED_VALUE"""),"JavaScript")</f>
        <v>JavaScript</v>
      </c>
      <c r="F3362" s="4" t="str">
        <f>IFERROR(__xludf.DUMMYFUNCTION("""COMPUTED_VALUE"""),"PHP")</f>
        <v>PHP</v>
      </c>
      <c r="G3362" s="4" t="str">
        <f>IFERROR(__xludf.DUMMYFUNCTION("""COMPUTED_VALUE"""),"SQL")</f>
        <v>SQL</v>
      </c>
    </row>
    <row r="3363">
      <c r="A3363" s="3">
        <v>3362.0</v>
      </c>
      <c r="B3363" s="4" t="str">
        <f>IFERROR(__xludf.DUMMYFUNCTION("SPLIT(IMPORTRANGE!B3363:B13362,"";"",0,1)"),"Bash/Shell/PowerShell")</f>
        <v>Bash/Shell/PowerShell</v>
      </c>
      <c r="C3363" s="4" t="str">
        <f>IFERROR(__xludf.DUMMYFUNCTION("""COMPUTED_VALUE"""),"HTML/CSS")</f>
        <v>HTML/CSS</v>
      </c>
      <c r="D3363" s="4" t="str">
        <f>IFERROR(__xludf.DUMMYFUNCTION("""COMPUTED_VALUE"""),"JavaScript")</f>
        <v>JavaScript</v>
      </c>
      <c r="E3363" s="4" t="str">
        <f>IFERROR(__xludf.DUMMYFUNCTION("""COMPUTED_VALUE"""),"Python")</f>
        <v>Python</v>
      </c>
      <c r="F3363" s="4" t="str">
        <f>IFERROR(__xludf.DUMMYFUNCTION("""COMPUTED_VALUE"""),"SQL")</f>
        <v>SQL</v>
      </c>
    </row>
    <row r="3364">
      <c r="A3364" s="3">
        <v>3363.0</v>
      </c>
      <c r="B3364" s="4" t="str">
        <f>IFERROR(__xludf.DUMMYFUNCTION("SPLIT(IMPORTRANGE!B3364:B13363,"";"",0,1)"),"Bash/Shell/PowerShell")</f>
        <v>Bash/Shell/PowerShell</v>
      </c>
      <c r="C3364" s="4" t="str">
        <f>IFERROR(__xludf.DUMMYFUNCTION("""COMPUTED_VALUE"""),"C")</f>
        <v>C</v>
      </c>
      <c r="D3364" s="4" t="str">
        <f>IFERROR(__xludf.DUMMYFUNCTION("""COMPUTED_VALUE"""),"C++")</f>
        <v>C++</v>
      </c>
      <c r="E3364" s="4" t="str">
        <f>IFERROR(__xludf.DUMMYFUNCTION("""COMPUTED_VALUE"""),"Other(s):")</f>
        <v>Other(s):</v>
      </c>
    </row>
    <row r="3365">
      <c r="A3365" s="3">
        <v>3364.0</v>
      </c>
      <c r="B3365" s="4" t="str">
        <f>IFERROR(__xludf.DUMMYFUNCTION("SPLIT(IMPORTRANGE!B3365:B13364,"";"",0,1)"),"Bash/Shell/PowerShell")</f>
        <v>Bash/Shell/PowerShell</v>
      </c>
      <c r="C3365" s="4" t="str">
        <f>IFERROR(__xludf.DUMMYFUNCTION("""COMPUTED_VALUE"""),"C#")</f>
        <v>C#</v>
      </c>
      <c r="D3365" s="4" t="str">
        <f>IFERROR(__xludf.DUMMYFUNCTION("""COMPUTED_VALUE"""),"Java")</f>
        <v>Java</v>
      </c>
      <c r="E3365" s="4" t="str">
        <f>IFERROR(__xludf.DUMMYFUNCTION("""COMPUTED_VALUE"""),"JavaScript")</f>
        <v>JavaScript</v>
      </c>
      <c r="F3365" s="4" t="str">
        <f>IFERROR(__xludf.DUMMYFUNCTION("""COMPUTED_VALUE"""),"SQL")</f>
        <v>SQL</v>
      </c>
    </row>
    <row r="3366">
      <c r="A3366" s="3">
        <v>3365.0</v>
      </c>
      <c r="B3366" s="4" t="str">
        <f>IFERROR(__xludf.DUMMYFUNCTION("SPLIT(IMPORTRANGE!B3366:B13365,"";"",0,1)"),"Bash/Shell/PowerShell")</f>
        <v>Bash/Shell/PowerShell</v>
      </c>
      <c r="C3366" s="4" t="str">
        <f>IFERROR(__xludf.DUMMYFUNCTION("""COMPUTED_VALUE"""),"C#")</f>
        <v>C#</v>
      </c>
      <c r="D3366" s="4" t="str">
        <f>IFERROR(__xludf.DUMMYFUNCTION("""COMPUTED_VALUE"""),"HTML/CSS")</f>
        <v>HTML/CSS</v>
      </c>
      <c r="E3366" s="4" t="str">
        <f>IFERROR(__xludf.DUMMYFUNCTION("""COMPUTED_VALUE"""),"JavaScript")</f>
        <v>JavaScript</v>
      </c>
      <c r="F3366" s="4" t="str">
        <f>IFERROR(__xludf.DUMMYFUNCTION("""COMPUTED_VALUE"""),"Python")</f>
        <v>Python</v>
      </c>
      <c r="G3366" s="4" t="str">
        <f>IFERROR(__xludf.DUMMYFUNCTION("""COMPUTED_VALUE"""),"Scala")</f>
        <v>Scala</v>
      </c>
      <c r="H3366" s="4" t="str">
        <f>IFERROR(__xludf.DUMMYFUNCTION("""COMPUTED_VALUE"""),"SQL")</f>
        <v>SQL</v>
      </c>
      <c r="I3366" s="4" t="str">
        <f>IFERROR(__xludf.DUMMYFUNCTION("""COMPUTED_VALUE"""),"VBA")</f>
        <v>VBA</v>
      </c>
    </row>
    <row r="3367">
      <c r="A3367" s="3">
        <v>3366.0</v>
      </c>
      <c r="B3367" s="4" t="str">
        <f>IFERROR(__xludf.DUMMYFUNCTION("SPLIT(IMPORTRANGE!B3367:B13366,"";"",0,1)"),"Bash/Shell/PowerShell")</f>
        <v>Bash/Shell/PowerShell</v>
      </c>
      <c r="C3367" s="4" t="str">
        <f>IFERROR(__xludf.DUMMYFUNCTION("""COMPUTED_VALUE"""),"Go")</f>
        <v>Go</v>
      </c>
      <c r="D3367" s="4" t="str">
        <f>IFERROR(__xludf.DUMMYFUNCTION("""COMPUTED_VALUE"""),"HTML/CSS")</f>
        <v>HTML/CSS</v>
      </c>
      <c r="E3367" s="4" t="str">
        <f>IFERROR(__xludf.DUMMYFUNCTION("""COMPUTED_VALUE"""),"JavaScript")</f>
        <v>JavaScript</v>
      </c>
      <c r="F3367" s="4" t="str">
        <f>IFERROR(__xludf.DUMMYFUNCTION("""COMPUTED_VALUE"""),"PHP")</f>
        <v>PHP</v>
      </c>
      <c r="G3367" s="4" t="str">
        <f>IFERROR(__xludf.DUMMYFUNCTION("""COMPUTED_VALUE"""),"Python")</f>
        <v>Python</v>
      </c>
      <c r="H3367" s="4" t="str">
        <f>IFERROR(__xludf.DUMMYFUNCTION("""COMPUTED_VALUE"""),"SQL")</f>
        <v>SQL</v>
      </c>
      <c r="I3367" s="4" t="str">
        <f>IFERROR(__xludf.DUMMYFUNCTION("""COMPUTED_VALUE"""),"TypeScript")</f>
        <v>TypeScript</v>
      </c>
    </row>
    <row r="3368">
      <c r="A3368" s="3">
        <v>3367.0</v>
      </c>
      <c r="B3368" s="4" t="str">
        <f>IFERROR(__xludf.DUMMYFUNCTION("SPLIT(IMPORTRANGE!B3368:B13367,"";"",0,1)"),"Elixir")</f>
        <v>Elixir</v>
      </c>
      <c r="C3368" s="4" t="str">
        <f>IFERROR(__xludf.DUMMYFUNCTION("""COMPUTED_VALUE"""),"Ruby")</f>
        <v>Ruby</v>
      </c>
    </row>
    <row r="3369">
      <c r="A3369" s="3">
        <v>3368.0</v>
      </c>
      <c r="B3369" s="4" t="str">
        <f>IFERROR(__xludf.DUMMYFUNCTION("SPLIT(IMPORTRANGE!B3369:B13368,"";"",0,1)"),"Assembly")</f>
        <v>Assembly</v>
      </c>
      <c r="C3369" s="4" t="str">
        <f>IFERROR(__xludf.DUMMYFUNCTION("""COMPUTED_VALUE"""),"Bash/Shell/PowerShell")</f>
        <v>Bash/Shell/PowerShell</v>
      </c>
      <c r="D3369" s="4" t="str">
        <f>IFERROR(__xludf.DUMMYFUNCTION("""COMPUTED_VALUE"""),"C")</f>
        <v>C</v>
      </c>
      <c r="E3369" s="4" t="str">
        <f>IFERROR(__xludf.DUMMYFUNCTION("""COMPUTED_VALUE"""),"C++")</f>
        <v>C++</v>
      </c>
      <c r="F3369" s="4" t="str">
        <f>IFERROR(__xludf.DUMMYFUNCTION("""COMPUTED_VALUE"""),"Python")</f>
        <v>Python</v>
      </c>
    </row>
    <row r="3370">
      <c r="A3370" s="3">
        <v>3369.0</v>
      </c>
      <c r="B3370" s="4" t="str">
        <f>IFERROR(__xludf.DUMMYFUNCTION("SPLIT(IMPORTRANGE!B3370:B13369,"";"",0,1)"),"C++")</f>
        <v>C++</v>
      </c>
      <c r="C3370" s="4" t="str">
        <f>IFERROR(__xludf.DUMMYFUNCTION("""COMPUTED_VALUE"""),"HTML/CSS")</f>
        <v>HTML/CSS</v>
      </c>
      <c r="D3370" s="4" t="str">
        <f>IFERROR(__xludf.DUMMYFUNCTION("""COMPUTED_VALUE"""),"JavaScript")</f>
        <v>JavaScript</v>
      </c>
      <c r="E3370" s="4" t="str">
        <f>IFERROR(__xludf.DUMMYFUNCTION("""COMPUTED_VALUE"""),"Python")</f>
        <v>Python</v>
      </c>
      <c r="F3370" s="4" t="str">
        <f>IFERROR(__xludf.DUMMYFUNCTION("""COMPUTED_VALUE"""),"WebAssembly")</f>
        <v>WebAssembly</v>
      </c>
    </row>
    <row r="3371">
      <c r="A3371" s="3">
        <v>3370.0</v>
      </c>
      <c r="B3371" s="4" t="str">
        <f>IFERROR(__xludf.DUMMYFUNCTION("SPLIT(IMPORTRANGE!B3371:B13370,"";"",0,1)"),"C")</f>
        <v>C</v>
      </c>
      <c r="C3371" s="4" t="str">
        <f>IFERROR(__xludf.DUMMYFUNCTION("""COMPUTED_VALUE"""),"C#")</f>
        <v>C#</v>
      </c>
      <c r="D3371" s="4" t="str">
        <f>IFERROR(__xludf.DUMMYFUNCTION("""COMPUTED_VALUE"""),"Python")</f>
        <v>Python</v>
      </c>
    </row>
    <row r="3372">
      <c r="A3372" s="3">
        <v>3371.0</v>
      </c>
      <c r="B3372" s="4" t="str">
        <f>IFERROR(__xludf.DUMMYFUNCTION("SPLIT(IMPORTRANGE!B3372:B13371,"";"",0,1)"),"Bash/Shell/PowerShell")</f>
        <v>Bash/Shell/PowerShell</v>
      </c>
      <c r="C3372" s="4" t="str">
        <f>IFERROR(__xludf.DUMMYFUNCTION("""COMPUTED_VALUE"""),"HTML/CSS")</f>
        <v>HTML/CSS</v>
      </c>
      <c r="D3372" s="4" t="str">
        <f>IFERROR(__xludf.DUMMYFUNCTION("""COMPUTED_VALUE"""),"JavaScript")</f>
        <v>JavaScript</v>
      </c>
      <c r="E3372" s="4" t="str">
        <f>IFERROR(__xludf.DUMMYFUNCTION("""COMPUTED_VALUE"""),"Rust")</f>
        <v>Rust</v>
      </c>
    </row>
    <row r="3373">
      <c r="A3373" s="3">
        <v>3372.0</v>
      </c>
      <c r="B3373" s="4" t="str">
        <f>IFERROR(__xludf.DUMMYFUNCTION("SPLIT(IMPORTRANGE!B3373:B13372,"";"",0,1)"),"Java")</f>
        <v>Java</v>
      </c>
      <c r="C3373" s="4" t="str">
        <f>IFERROR(__xludf.DUMMYFUNCTION("""COMPUTED_VALUE"""),"SQL")</f>
        <v>SQL</v>
      </c>
    </row>
    <row r="3374">
      <c r="A3374" s="3">
        <v>3373.0</v>
      </c>
      <c r="B3374" s="4" t="str">
        <f>IFERROR(__xludf.DUMMYFUNCTION("SPLIT(IMPORTRANGE!B3374:B13373,"";"",0,1)"),"C#")</f>
        <v>C#</v>
      </c>
      <c r="C3374" s="4" t="str">
        <f>IFERROR(__xludf.DUMMYFUNCTION("""COMPUTED_VALUE"""),"HTML/CSS")</f>
        <v>HTML/CSS</v>
      </c>
      <c r="D3374" s="4" t="str">
        <f>IFERROR(__xludf.DUMMYFUNCTION("""COMPUTED_VALUE"""),"Python")</f>
        <v>Python</v>
      </c>
      <c r="E3374" s="4" t="str">
        <f>IFERROR(__xludf.DUMMYFUNCTION("""COMPUTED_VALUE"""),"Other(s):")</f>
        <v>Other(s):</v>
      </c>
    </row>
    <row r="3375">
      <c r="A3375" s="3">
        <v>3374.0</v>
      </c>
      <c r="B3375" s="4" t="str">
        <f>IFERROR(__xludf.DUMMYFUNCTION("SPLIT(IMPORTRANGE!B3375:B13374,"";"",0,1)"),"C#")</f>
        <v>C#</v>
      </c>
      <c r="C3375" s="4" t="str">
        <f>IFERROR(__xludf.DUMMYFUNCTION("""COMPUTED_VALUE"""),"SQL")</f>
        <v>SQL</v>
      </c>
      <c r="D3375" s="4" t="str">
        <f>IFERROR(__xludf.DUMMYFUNCTION("""COMPUTED_VALUE"""),"TypeScript")</f>
        <v>TypeScript</v>
      </c>
    </row>
    <row r="3376">
      <c r="A3376" s="3">
        <v>3375.0</v>
      </c>
      <c r="B3376" s="4" t="str">
        <f>IFERROR(__xludf.DUMMYFUNCTION("SPLIT(IMPORTRANGE!B3376:B13375,"";"",0,1)"),"Python")</f>
        <v>Python</v>
      </c>
    </row>
    <row r="3377">
      <c r="A3377" s="3">
        <v>3376.0</v>
      </c>
      <c r="B3377" s="4" t="str">
        <f>IFERROR(__xludf.DUMMYFUNCTION("SPLIT(IMPORTRANGE!B3377:B13376,"";"",0,1)"),"Bash/Shell/PowerShell")</f>
        <v>Bash/Shell/PowerShell</v>
      </c>
      <c r="C3377" s="4" t="str">
        <f>IFERROR(__xludf.DUMMYFUNCTION("""COMPUTED_VALUE"""),"C#")</f>
        <v>C#</v>
      </c>
      <c r="D3377" s="4" t="str">
        <f>IFERROR(__xludf.DUMMYFUNCTION("""COMPUTED_VALUE"""),"HTML/CSS")</f>
        <v>HTML/CSS</v>
      </c>
      <c r="E3377" s="4" t="str">
        <f>IFERROR(__xludf.DUMMYFUNCTION("""COMPUTED_VALUE"""),"Java")</f>
        <v>Java</v>
      </c>
      <c r="F3377" s="4" t="str">
        <f>IFERROR(__xludf.DUMMYFUNCTION("""COMPUTED_VALUE"""),"JavaScript")</f>
        <v>JavaScript</v>
      </c>
      <c r="G3377" s="4" t="str">
        <f>IFERROR(__xludf.DUMMYFUNCTION("""COMPUTED_VALUE"""),"PHP")</f>
        <v>PHP</v>
      </c>
      <c r="H3377" s="4" t="str">
        <f>IFERROR(__xludf.DUMMYFUNCTION("""COMPUTED_VALUE"""),"Python")</f>
        <v>Python</v>
      </c>
      <c r="I3377" s="4" t="str">
        <f>IFERROR(__xludf.DUMMYFUNCTION("""COMPUTED_VALUE"""),"Ruby")</f>
        <v>Ruby</v>
      </c>
      <c r="J3377" s="4" t="str">
        <f>IFERROR(__xludf.DUMMYFUNCTION("""COMPUTED_VALUE"""),"SQL")</f>
        <v>SQL</v>
      </c>
      <c r="K3377" s="4" t="str">
        <f>IFERROR(__xludf.DUMMYFUNCTION("""COMPUTED_VALUE"""),"TypeScript")</f>
        <v>TypeScript</v>
      </c>
    </row>
    <row r="3378">
      <c r="A3378" s="3">
        <v>3377.0</v>
      </c>
      <c r="B3378" s="4" t="str">
        <f>IFERROR(__xludf.DUMMYFUNCTION("SPLIT(IMPORTRANGE!B3378:B13377,"";"",0,1)"),"HTML/CSS")</f>
        <v>HTML/CSS</v>
      </c>
      <c r="C3378" s="4" t="str">
        <f>IFERROR(__xludf.DUMMYFUNCTION("""COMPUTED_VALUE"""),"Java")</f>
        <v>Java</v>
      </c>
      <c r="D3378" s="4" t="str">
        <f>IFERROR(__xludf.DUMMYFUNCTION("""COMPUTED_VALUE"""),"PHP")</f>
        <v>PHP</v>
      </c>
    </row>
    <row r="3379">
      <c r="A3379" s="3">
        <v>3378.0</v>
      </c>
      <c r="B3379" s="4" t="str">
        <f>IFERROR(__xludf.DUMMYFUNCTION("SPLIT(IMPORTRANGE!B3379:B13378,"";"",0,1)"),"Bash/Shell/PowerShell")</f>
        <v>Bash/Shell/PowerShell</v>
      </c>
      <c r="C3379" s="4" t="str">
        <f>IFERROR(__xludf.DUMMYFUNCTION("""COMPUTED_VALUE"""),"C")</f>
        <v>C</v>
      </c>
      <c r="D3379" s="4" t="str">
        <f>IFERROR(__xludf.DUMMYFUNCTION("""COMPUTED_VALUE"""),"C#")</f>
        <v>C#</v>
      </c>
      <c r="E3379" s="4" t="str">
        <f>IFERROR(__xludf.DUMMYFUNCTION("""COMPUTED_VALUE"""),"HTML/CSS")</f>
        <v>HTML/CSS</v>
      </c>
      <c r="F3379" s="4" t="str">
        <f>IFERROR(__xludf.DUMMYFUNCTION("""COMPUTED_VALUE"""),"Python")</f>
        <v>Python</v>
      </c>
      <c r="G3379" s="4" t="str">
        <f>IFERROR(__xludf.DUMMYFUNCTION("""COMPUTED_VALUE"""),"VBA")</f>
        <v>VBA</v>
      </c>
    </row>
    <row r="3380">
      <c r="A3380" s="3">
        <v>3379.0</v>
      </c>
      <c r="B3380" s="4" t="str">
        <f>IFERROR(__xludf.DUMMYFUNCTION("SPLIT(IMPORTRANGE!B3380:B13379,"";"",0,1)"),"HTML/CSS")</f>
        <v>HTML/CSS</v>
      </c>
      <c r="C3380" s="4" t="str">
        <f>IFERROR(__xludf.DUMMYFUNCTION("""COMPUTED_VALUE"""),"JavaScript")</f>
        <v>JavaScript</v>
      </c>
      <c r="D3380" s="4" t="str">
        <f>IFERROR(__xludf.DUMMYFUNCTION("""COMPUTED_VALUE"""),"Python")</f>
        <v>Python</v>
      </c>
      <c r="E3380" s="4" t="str">
        <f>IFERROR(__xludf.DUMMYFUNCTION("""COMPUTED_VALUE"""),"SQL")</f>
        <v>SQL</v>
      </c>
    </row>
    <row r="3381">
      <c r="A3381" s="3">
        <v>3380.0</v>
      </c>
      <c r="B3381" s="4" t="str">
        <f>IFERROR(__xludf.DUMMYFUNCTION("SPLIT(IMPORTRANGE!B3381:B13380,"";"",0,1)"),"C")</f>
        <v>C</v>
      </c>
      <c r="C3381" s="4" t="str">
        <f>IFERROR(__xludf.DUMMYFUNCTION("""COMPUTED_VALUE"""),"HTML/CSS")</f>
        <v>HTML/CSS</v>
      </c>
      <c r="D3381" s="4" t="str">
        <f>IFERROR(__xludf.DUMMYFUNCTION("""COMPUTED_VALUE"""),"Python")</f>
        <v>Python</v>
      </c>
      <c r="E3381" s="4" t="str">
        <f>IFERROR(__xludf.DUMMYFUNCTION("""COMPUTED_VALUE"""),"Other(s):")</f>
        <v>Other(s):</v>
      </c>
    </row>
    <row r="3382">
      <c r="A3382" s="3">
        <v>3381.0</v>
      </c>
      <c r="B3382" s="4" t="str">
        <f>IFERROR(__xludf.DUMMYFUNCTION("SPLIT(IMPORTRANGE!B3382:B13381,"";"",0,1)"),"Bash/Shell/PowerShell")</f>
        <v>Bash/Shell/PowerShell</v>
      </c>
      <c r="C3382" s="4" t="str">
        <f>IFERROR(__xludf.DUMMYFUNCTION("""COMPUTED_VALUE"""),"HTML/CSS")</f>
        <v>HTML/CSS</v>
      </c>
      <c r="D3382" s="4" t="str">
        <f>IFERROR(__xludf.DUMMYFUNCTION("""COMPUTED_VALUE"""),"JavaScript")</f>
        <v>JavaScript</v>
      </c>
      <c r="E3382" s="4" t="str">
        <f>IFERROR(__xludf.DUMMYFUNCTION("""COMPUTED_VALUE"""),"Python")</f>
        <v>Python</v>
      </c>
      <c r="F3382" s="4" t="str">
        <f>IFERROR(__xludf.DUMMYFUNCTION("""COMPUTED_VALUE"""),"R")</f>
        <v>R</v>
      </c>
      <c r="G3382" s="4" t="str">
        <f>IFERROR(__xludf.DUMMYFUNCTION("""COMPUTED_VALUE"""),"SQL")</f>
        <v>SQL</v>
      </c>
      <c r="H3382" s="4" t="str">
        <f>IFERROR(__xludf.DUMMYFUNCTION("""COMPUTED_VALUE"""),"TypeScript")</f>
        <v>TypeScript</v>
      </c>
    </row>
    <row r="3383">
      <c r="A3383" s="3">
        <v>3382.0</v>
      </c>
      <c r="B3383" s="4" t="str">
        <f>IFERROR(__xludf.DUMMYFUNCTION("SPLIT(IMPORTRANGE!B3383:B13382,"";"",0,1)"),"HTML/CSS")</f>
        <v>HTML/CSS</v>
      </c>
      <c r="C3383" s="4" t="str">
        <f>IFERROR(__xludf.DUMMYFUNCTION("""COMPUTED_VALUE"""),"PHP")</f>
        <v>PHP</v>
      </c>
      <c r="D3383" s="4" t="str">
        <f>IFERROR(__xludf.DUMMYFUNCTION("""COMPUTED_VALUE"""),"Python")</f>
        <v>Python</v>
      </c>
    </row>
    <row r="3384">
      <c r="A3384" s="3">
        <v>3383.0</v>
      </c>
      <c r="B3384" s="4" t="str">
        <f>IFERROR(__xludf.DUMMYFUNCTION("SPLIT(IMPORTRANGE!B3384:B13383,"";"",0,1)"),"Bash/Shell/PowerShell")</f>
        <v>Bash/Shell/PowerShell</v>
      </c>
      <c r="C3384" s="4" t="str">
        <f>IFERROR(__xludf.DUMMYFUNCTION("""COMPUTED_VALUE"""),"HTML/CSS")</f>
        <v>HTML/CSS</v>
      </c>
      <c r="D3384" s="4" t="str">
        <f>IFERROR(__xludf.DUMMYFUNCTION("""COMPUTED_VALUE"""),"Java")</f>
        <v>Java</v>
      </c>
      <c r="E3384" s="4" t="str">
        <f>IFERROR(__xludf.DUMMYFUNCTION("""COMPUTED_VALUE"""),"JavaScript")</f>
        <v>JavaScript</v>
      </c>
      <c r="F3384" s="4" t="str">
        <f>IFERROR(__xludf.DUMMYFUNCTION("""COMPUTED_VALUE"""),"SQL")</f>
        <v>SQL</v>
      </c>
      <c r="G3384" s="4" t="str">
        <f>IFERROR(__xludf.DUMMYFUNCTION("""COMPUTED_VALUE"""),"TypeScript")</f>
        <v>TypeScript</v>
      </c>
    </row>
    <row r="3385">
      <c r="A3385" s="3">
        <v>3384.0</v>
      </c>
      <c r="B3385" s="4" t="str">
        <f>IFERROR(__xludf.DUMMYFUNCTION("SPLIT(IMPORTRANGE!B3385:B13384,"";"",0,1)"),"Java")</f>
        <v>Java</v>
      </c>
      <c r="C3385" s="4" t="str">
        <f>IFERROR(__xludf.DUMMYFUNCTION("""COMPUTED_VALUE"""),"JavaScript")</f>
        <v>JavaScript</v>
      </c>
      <c r="D3385" s="4" t="str">
        <f>IFERROR(__xludf.DUMMYFUNCTION("""COMPUTED_VALUE"""),"SQL")</f>
        <v>SQL</v>
      </c>
    </row>
    <row r="3386">
      <c r="A3386" s="3">
        <v>3385.0</v>
      </c>
      <c r="B3386" s="4" t="str">
        <f>IFERROR(__xludf.DUMMYFUNCTION("SPLIT(IMPORTRANGE!B3386:B13385,"";"",0,1)"),"Bash/Shell/PowerShell")</f>
        <v>Bash/Shell/PowerShell</v>
      </c>
      <c r="C3386" s="4" t="str">
        <f>IFERROR(__xludf.DUMMYFUNCTION("""COMPUTED_VALUE"""),"JavaScript")</f>
        <v>JavaScript</v>
      </c>
      <c r="D3386" s="4" t="str">
        <f>IFERROR(__xludf.DUMMYFUNCTION("""COMPUTED_VALUE"""),"R")</f>
        <v>R</v>
      </c>
    </row>
    <row r="3387">
      <c r="A3387" s="3">
        <v>3386.0</v>
      </c>
      <c r="B3387" s="4" t="str">
        <f>IFERROR(__xludf.DUMMYFUNCTION("SPLIT(IMPORTRANGE!B3387:B13386,"";"",0,1)"),"C#")</f>
        <v>C#</v>
      </c>
      <c r="C3387" s="4" t="str">
        <f>IFERROR(__xludf.DUMMYFUNCTION("""COMPUTED_VALUE"""),"HTML/CSS")</f>
        <v>HTML/CSS</v>
      </c>
      <c r="D3387" s="4" t="str">
        <f>IFERROR(__xludf.DUMMYFUNCTION("""COMPUTED_VALUE"""),"Java")</f>
        <v>Java</v>
      </c>
      <c r="E3387" s="4" t="str">
        <f>IFERROR(__xludf.DUMMYFUNCTION("""COMPUTED_VALUE"""),"JavaScript")</f>
        <v>JavaScript</v>
      </c>
      <c r="F3387" s="4" t="str">
        <f>IFERROR(__xludf.DUMMYFUNCTION("""COMPUTED_VALUE"""),"Ruby")</f>
        <v>Ruby</v>
      </c>
      <c r="G3387" s="4" t="str">
        <f>IFERROR(__xludf.DUMMYFUNCTION("""COMPUTED_VALUE"""),"SQL")</f>
        <v>SQL</v>
      </c>
    </row>
    <row r="3388">
      <c r="A3388" s="3">
        <v>3387.0</v>
      </c>
      <c r="B3388" s="4" t="str">
        <f>IFERROR(__xludf.DUMMYFUNCTION("SPLIT(IMPORTRANGE!B3388:B13387,"";"",0,1)"),"Bash/Shell/PowerShell")</f>
        <v>Bash/Shell/PowerShell</v>
      </c>
      <c r="C3388" s="4" t="str">
        <f>IFERROR(__xludf.DUMMYFUNCTION("""COMPUTED_VALUE"""),"HTML/CSS")</f>
        <v>HTML/CSS</v>
      </c>
      <c r="D3388" s="4" t="str">
        <f>IFERROR(__xludf.DUMMYFUNCTION("""COMPUTED_VALUE"""),"Python")</f>
        <v>Python</v>
      </c>
      <c r="E3388" s="4" t="str">
        <f>IFERROR(__xludf.DUMMYFUNCTION("""COMPUTED_VALUE"""),"R")</f>
        <v>R</v>
      </c>
      <c r="F3388" s="4" t="str">
        <f>IFERROR(__xludf.DUMMYFUNCTION("""COMPUTED_VALUE"""),"SQL")</f>
        <v>SQL</v>
      </c>
    </row>
    <row r="3389">
      <c r="A3389" s="3">
        <v>3388.0</v>
      </c>
      <c r="B3389" s="4" t="str">
        <f>IFERROR(__xludf.DUMMYFUNCTION("SPLIT(IMPORTRANGE!B3389:B13388,"";"",0,1)"),"Bash/Shell/PowerShell")</f>
        <v>Bash/Shell/PowerShell</v>
      </c>
      <c r="C3389" s="4" t="str">
        <f>IFERROR(__xludf.DUMMYFUNCTION("""COMPUTED_VALUE"""),"HTML/CSS")</f>
        <v>HTML/CSS</v>
      </c>
      <c r="D3389" s="4" t="str">
        <f>IFERROR(__xludf.DUMMYFUNCTION("""COMPUTED_VALUE"""),"Java")</f>
        <v>Java</v>
      </c>
      <c r="E3389" s="4" t="str">
        <f>IFERROR(__xludf.DUMMYFUNCTION("""COMPUTED_VALUE"""),"JavaScript")</f>
        <v>JavaScript</v>
      </c>
      <c r="F3389" s="4" t="str">
        <f>IFERROR(__xludf.DUMMYFUNCTION("""COMPUTED_VALUE"""),"Python")</f>
        <v>Python</v>
      </c>
    </row>
    <row r="3390">
      <c r="A3390" s="3">
        <v>3389.0</v>
      </c>
      <c r="B3390" s="4" t="str">
        <f>IFERROR(__xludf.DUMMYFUNCTION("SPLIT(IMPORTRANGE!B3390:B13389,"";"",0,1)"),"C#")</f>
        <v>C#</v>
      </c>
      <c r="C3390" s="4" t="str">
        <f>IFERROR(__xludf.DUMMYFUNCTION("""COMPUTED_VALUE"""),"HTML/CSS")</f>
        <v>HTML/CSS</v>
      </c>
      <c r="D3390" s="4" t="str">
        <f>IFERROR(__xludf.DUMMYFUNCTION("""COMPUTED_VALUE"""),"JavaScript")</f>
        <v>JavaScript</v>
      </c>
      <c r="E3390" s="4" t="str">
        <f>IFERROR(__xludf.DUMMYFUNCTION("""COMPUTED_VALUE"""),"SQL")</f>
        <v>SQL</v>
      </c>
    </row>
    <row r="3391">
      <c r="A3391" s="3">
        <v>3390.0</v>
      </c>
      <c r="B3391" s="4" t="str">
        <f>IFERROR(__xludf.DUMMYFUNCTION("SPLIT(IMPORTRANGE!B3391:B13390,"";"",0,1)"),"C++")</f>
        <v>C++</v>
      </c>
      <c r="C3391" s="4" t="str">
        <f>IFERROR(__xludf.DUMMYFUNCTION("""COMPUTED_VALUE"""),"JavaScript")</f>
        <v>JavaScript</v>
      </c>
      <c r="D3391" s="4" t="str">
        <f>IFERROR(__xludf.DUMMYFUNCTION("""COMPUTED_VALUE"""),"Python")</f>
        <v>Python</v>
      </c>
      <c r="E3391" s="4" t="str">
        <f>IFERROR(__xludf.DUMMYFUNCTION("""COMPUTED_VALUE"""),"SQL")</f>
        <v>SQL</v>
      </c>
      <c r="F3391" s="4" t="str">
        <f>IFERROR(__xludf.DUMMYFUNCTION("""COMPUTED_VALUE"""),"Other(s):")</f>
        <v>Other(s):</v>
      </c>
    </row>
    <row r="3392">
      <c r="A3392" s="3">
        <v>3391.0</v>
      </c>
      <c r="B3392" s="4" t="str">
        <f>IFERROR(__xludf.DUMMYFUNCTION("SPLIT(IMPORTRANGE!B3392:B13391,"";"",0,1)"),"Other(s):")</f>
        <v>Other(s):</v>
      </c>
    </row>
    <row r="3393">
      <c r="A3393" s="3">
        <v>3392.0</v>
      </c>
      <c r="B3393" s="4" t="str">
        <f>IFERROR(__xludf.DUMMYFUNCTION("SPLIT(IMPORTRANGE!B3393:B13392,"";"",0,1)"),"Go")</f>
        <v>Go</v>
      </c>
      <c r="C3393" s="4" t="str">
        <f>IFERROR(__xludf.DUMMYFUNCTION("""COMPUTED_VALUE"""),"HTML/CSS")</f>
        <v>HTML/CSS</v>
      </c>
      <c r="D3393" s="4" t="str">
        <f>IFERROR(__xludf.DUMMYFUNCTION("""COMPUTED_VALUE"""),"Java")</f>
        <v>Java</v>
      </c>
      <c r="E3393" s="4" t="str">
        <f>IFERROR(__xludf.DUMMYFUNCTION("""COMPUTED_VALUE"""),"JavaScript")</f>
        <v>JavaScript</v>
      </c>
      <c r="F3393" s="4" t="str">
        <f>IFERROR(__xludf.DUMMYFUNCTION("""COMPUTED_VALUE"""),"SQL")</f>
        <v>SQL</v>
      </c>
    </row>
    <row r="3394">
      <c r="A3394" s="3">
        <v>3393.0</v>
      </c>
      <c r="B3394" s="4" t="str">
        <f>IFERROR(__xludf.DUMMYFUNCTION("SPLIT(IMPORTRANGE!B3394:B13393,"";"",0,1)"),"Bash/Shell/PowerShell")</f>
        <v>Bash/Shell/PowerShell</v>
      </c>
      <c r="C3394" s="4" t="str">
        <f>IFERROR(__xludf.DUMMYFUNCTION("""COMPUTED_VALUE"""),"Go")</f>
        <v>Go</v>
      </c>
      <c r="D3394" s="4" t="str">
        <f>IFERROR(__xludf.DUMMYFUNCTION("""COMPUTED_VALUE"""),"HTML/CSS")</f>
        <v>HTML/CSS</v>
      </c>
      <c r="E3394" s="4" t="str">
        <f>IFERROR(__xludf.DUMMYFUNCTION("""COMPUTED_VALUE"""),"Java")</f>
        <v>Java</v>
      </c>
      <c r="F3394" s="4" t="str">
        <f>IFERROR(__xludf.DUMMYFUNCTION("""COMPUTED_VALUE"""),"JavaScript")</f>
        <v>JavaScript</v>
      </c>
      <c r="G3394" s="4" t="str">
        <f>IFERROR(__xludf.DUMMYFUNCTION("""COMPUTED_VALUE"""),"Rust")</f>
        <v>Rust</v>
      </c>
      <c r="H3394" s="4" t="str">
        <f>IFERROR(__xludf.DUMMYFUNCTION("""COMPUTED_VALUE"""),"VBA")</f>
        <v>VBA</v>
      </c>
    </row>
    <row r="3395">
      <c r="A3395" s="3">
        <v>3394.0</v>
      </c>
      <c r="B3395" s="4" t="str">
        <f>IFERROR(__xludf.DUMMYFUNCTION("SPLIT(IMPORTRANGE!B3395:B13394,"";"",0,1)"),"HTML/CSS")</f>
        <v>HTML/CSS</v>
      </c>
      <c r="C3395" s="4" t="str">
        <f>IFERROR(__xludf.DUMMYFUNCTION("""COMPUTED_VALUE"""),"JavaScript")</f>
        <v>JavaScript</v>
      </c>
      <c r="D3395" s="4" t="str">
        <f>IFERROR(__xludf.DUMMYFUNCTION("""COMPUTED_VALUE"""),"Objective-C")</f>
        <v>Objective-C</v>
      </c>
      <c r="E3395" s="4" t="str">
        <f>IFERROR(__xludf.DUMMYFUNCTION("""COMPUTED_VALUE"""),"SQL")</f>
        <v>SQL</v>
      </c>
      <c r="F3395" s="4" t="str">
        <f>IFERROR(__xludf.DUMMYFUNCTION("""COMPUTED_VALUE"""),"TypeScript")</f>
        <v>TypeScript</v>
      </c>
    </row>
    <row r="3396">
      <c r="A3396" s="3">
        <v>3395.0</v>
      </c>
      <c r="B3396" s="4" t="str">
        <f>IFERROR(__xludf.DUMMYFUNCTION("SPLIT(IMPORTRANGE!B3396:B13395,"";"",0,1)"),"C")</f>
        <v>C</v>
      </c>
      <c r="C3396" s="4" t="str">
        <f>IFERROR(__xludf.DUMMYFUNCTION("""COMPUTED_VALUE"""),"HTML/CSS")</f>
        <v>HTML/CSS</v>
      </c>
      <c r="D3396" s="4" t="str">
        <f>IFERROR(__xludf.DUMMYFUNCTION("""COMPUTED_VALUE"""),"Java")</f>
        <v>Java</v>
      </c>
      <c r="E3396" s="4" t="str">
        <f>IFERROR(__xludf.DUMMYFUNCTION("""COMPUTED_VALUE"""),"JavaScript")</f>
        <v>JavaScript</v>
      </c>
    </row>
    <row r="3397">
      <c r="A3397" s="3">
        <v>3396.0</v>
      </c>
      <c r="B3397" s="4" t="str">
        <f>IFERROR(__xludf.DUMMYFUNCTION("SPLIT(IMPORTRANGE!B3397:B13396,"";"",0,1)"),"Bash/Shell/PowerShell")</f>
        <v>Bash/Shell/PowerShell</v>
      </c>
      <c r="C3397" s="4" t="str">
        <f>IFERROR(__xludf.DUMMYFUNCTION("""COMPUTED_VALUE"""),"C#")</f>
        <v>C#</v>
      </c>
      <c r="D3397" s="4" t="str">
        <f>IFERROR(__xludf.DUMMYFUNCTION("""COMPUTED_VALUE"""),"HTML/CSS")</f>
        <v>HTML/CSS</v>
      </c>
      <c r="E3397" s="4" t="str">
        <f>IFERROR(__xludf.DUMMYFUNCTION("""COMPUTED_VALUE"""),"Java")</f>
        <v>Java</v>
      </c>
      <c r="F3397" s="4" t="str">
        <f>IFERROR(__xludf.DUMMYFUNCTION("""COMPUTED_VALUE"""),"JavaScript")</f>
        <v>JavaScript</v>
      </c>
      <c r="G3397" s="4" t="str">
        <f>IFERROR(__xludf.DUMMYFUNCTION("""COMPUTED_VALUE"""),"PHP")</f>
        <v>PHP</v>
      </c>
      <c r="H3397" s="4" t="str">
        <f>IFERROR(__xludf.DUMMYFUNCTION("""COMPUTED_VALUE"""),"Ruby")</f>
        <v>Ruby</v>
      </c>
    </row>
    <row r="3398">
      <c r="A3398" s="3">
        <v>3397.0</v>
      </c>
      <c r="B3398" s="4" t="str">
        <f>IFERROR(__xludf.DUMMYFUNCTION("SPLIT(IMPORTRANGE!B3398:B13397,"";"",0,1)"),"Bash/Shell/PowerShell")</f>
        <v>Bash/Shell/PowerShell</v>
      </c>
      <c r="C3398" s="4" t="str">
        <f>IFERROR(__xludf.DUMMYFUNCTION("""COMPUTED_VALUE"""),"C")</f>
        <v>C</v>
      </c>
      <c r="D3398" s="4" t="str">
        <f>IFERROR(__xludf.DUMMYFUNCTION("""COMPUTED_VALUE"""),"Ruby")</f>
        <v>Ruby</v>
      </c>
      <c r="E3398" s="4" t="str">
        <f>IFERROR(__xludf.DUMMYFUNCTION("""COMPUTED_VALUE"""),"SQL")</f>
        <v>SQL</v>
      </c>
    </row>
    <row r="3399">
      <c r="A3399" s="3">
        <v>3398.0</v>
      </c>
      <c r="B3399" s="4" t="str">
        <f>IFERROR(__xludf.DUMMYFUNCTION("SPLIT(IMPORTRANGE!B3399:B13398,"";"",0,1)"),"C++")</f>
        <v>C++</v>
      </c>
      <c r="C3399" s="4" t="str">
        <f>IFERROR(__xludf.DUMMYFUNCTION("""COMPUTED_VALUE"""),"HTML/CSS")</f>
        <v>HTML/CSS</v>
      </c>
      <c r="D3399" s="4" t="str">
        <f>IFERROR(__xludf.DUMMYFUNCTION("""COMPUTED_VALUE"""),"JavaScript")</f>
        <v>JavaScript</v>
      </c>
    </row>
    <row r="3400">
      <c r="A3400" s="3">
        <v>3399.0</v>
      </c>
      <c r="B3400" s="4" t="str">
        <f>IFERROR(__xludf.DUMMYFUNCTION("SPLIT(IMPORTRANGE!B3400:B13399,"";"",0,1)"),"Bash/Shell/PowerShell")</f>
        <v>Bash/Shell/PowerShell</v>
      </c>
      <c r="C3400" s="4" t="str">
        <f>IFERROR(__xludf.DUMMYFUNCTION("""COMPUTED_VALUE"""),"HTML/CSS")</f>
        <v>HTML/CSS</v>
      </c>
      <c r="D3400" s="4" t="str">
        <f>IFERROR(__xludf.DUMMYFUNCTION("""COMPUTED_VALUE"""),"Java")</f>
        <v>Java</v>
      </c>
      <c r="E3400" s="4" t="str">
        <f>IFERROR(__xludf.DUMMYFUNCTION("""COMPUTED_VALUE"""),"JavaScript")</f>
        <v>JavaScript</v>
      </c>
      <c r="F3400" s="4" t="str">
        <f>IFERROR(__xludf.DUMMYFUNCTION("""COMPUTED_VALUE"""),"Python")</f>
        <v>Python</v>
      </c>
      <c r="G3400" s="4" t="str">
        <f>IFERROR(__xludf.DUMMYFUNCTION("""COMPUTED_VALUE"""),"Rust")</f>
        <v>Rust</v>
      </c>
      <c r="H3400" s="4" t="str">
        <f>IFERROR(__xludf.DUMMYFUNCTION("""COMPUTED_VALUE"""),"SQL")</f>
        <v>SQL</v>
      </c>
      <c r="I3400" s="4" t="str">
        <f>IFERROR(__xludf.DUMMYFUNCTION("""COMPUTED_VALUE"""),"TypeScript")</f>
        <v>TypeScript</v>
      </c>
      <c r="J3400" s="4" t="str">
        <f>IFERROR(__xludf.DUMMYFUNCTION("""COMPUTED_VALUE"""),"Other(s):")</f>
        <v>Other(s):</v>
      </c>
    </row>
    <row r="3401">
      <c r="A3401" s="3">
        <v>3400.0</v>
      </c>
      <c r="B3401" s="4" t="str">
        <f>IFERROR(__xludf.DUMMYFUNCTION("SPLIT(IMPORTRANGE!B3401:B13400,"";"",0,1)"),"C")</f>
        <v>C</v>
      </c>
      <c r="C3401" s="4" t="str">
        <f>IFERROR(__xludf.DUMMYFUNCTION("""COMPUTED_VALUE"""),"C++")</f>
        <v>C++</v>
      </c>
      <c r="D3401" s="4" t="str">
        <f>IFERROR(__xludf.DUMMYFUNCTION("""COMPUTED_VALUE"""),"Rust")</f>
        <v>Rust</v>
      </c>
      <c r="E3401" s="4" t="str">
        <f>IFERROR(__xludf.DUMMYFUNCTION("""COMPUTED_VALUE"""),"Other(s):")</f>
        <v>Other(s):</v>
      </c>
    </row>
    <row r="3402">
      <c r="A3402" s="3">
        <v>3401.0</v>
      </c>
      <c r="B3402" s="4" t="str">
        <f>IFERROR(__xludf.DUMMYFUNCTION("SPLIT(IMPORTRANGE!B3402:B13401,"";"",0,1)"),"Bash/Shell/PowerShell")</f>
        <v>Bash/Shell/PowerShell</v>
      </c>
      <c r="C3402" s="4" t="str">
        <f>IFERROR(__xludf.DUMMYFUNCTION("""COMPUTED_VALUE"""),"C#")</f>
        <v>C#</v>
      </c>
      <c r="D3402" s="4" t="str">
        <f>IFERROR(__xludf.DUMMYFUNCTION("""COMPUTED_VALUE"""),"HTML/CSS")</f>
        <v>HTML/CSS</v>
      </c>
      <c r="E3402" s="4" t="str">
        <f>IFERROR(__xludf.DUMMYFUNCTION("""COMPUTED_VALUE"""),"Java")</f>
        <v>Java</v>
      </c>
      <c r="F3402" s="4" t="str">
        <f>IFERROR(__xludf.DUMMYFUNCTION("""COMPUTED_VALUE"""),"JavaScript")</f>
        <v>JavaScript</v>
      </c>
      <c r="G3402" s="4" t="str">
        <f>IFERROR(__xludf.DUMMYFUNCTION("""COMPUTED_VALUE"""),"PHP")</f>
        <v>PHP</v>
      </c>
      <c r="H3402" s="4" t="str">
        <f>IFERROR(__xludf.DUMMYFUNCTION("""COMPUTED_VALUE"""),"SQL")</f>
        <v>SQL</v>
      </c>
    </row>
    <row r="3403">
      <c r="A3403" s="3">
        <v>3402.0</v>
      </c>
      <c r="B3403" s="4" t="str">
        <f>IFERROR(__xludf.DUMMYFUNCTION("SPLIT(IMPORTRANGE!B3403:B13402,"";"",0,1)"),"Bash/Shell/PowerShell")</f>
        <v>Bash/Shell/PowerShell</v>
      </c>
      <c r="C3403" s="4" t="str">
        <f>IFERROR(__xludf.DUMMYFUNCTION("""COMPUTED_VALUE"""),"HTML/CSS")</f>
        <v>HTML/CSS</v>
      </c>
      <c r="D3403" s="4" t="str">
        <f>IFERROR(__xludf.DUMMYFUNCTION("""COMPUTED_VALUE"""),"JavaScript")</f>
        <v>JavaScript</v>
      </c>
      <c r="E3403" s="4" t="str">
        <f>IFERROR(__xludf.DUMMYFUNCTION("""COMPUTED_VALUE"""),"SQL")</f>
        <v>SQL</v>
      </c>
    </row>
    <row r="3404">
      <c r="A3404" s="3">
        <v>3403.0</v>
      </c>
      <c r="B3404" s="4" t="str">
        <f>IFERROR(__xludf.DUMMYFUNCTION("SPLIT(IMPORTRANGE!B3404:B13403,"";"",0,1)"),"C#")</f>
        <v>C#</v>
      </c>
    </row>
    <row r="3405">
      <c r="A3405" s="3">
        <v>3404.0</v>
      </c>
      <c r="B3405" s="4" t="str">
        <f>IFERROR(__xludf.DUMMYFUNCTION("SPLIT(IMPORTRANGE!B3405:B13404,"";"",0,1)"),"C")</f>
        <v>C</v>
      </c>
      <c r="C3405" s="4" t="str">
        <f>IFERROR(__xludf.DUMMYFUNCTION("""COMPUTED_VALUE"""),"C++")</f>
        <v>C++</v>
      </c>
      <c r="D3405" s="4" t="str">
        <f>IFERROR(__xludf.DUMMYFUNCTION("""COMPUTED_VALUE"""),"HTML/CSS")</f>
        <v>HTML/CSS</v>
      </c>
      <c r="E3405" s="4" t="str">
        <f>IFERROR(__xludf.DUMMYFUNCTION("""COMPUTED_VALUE"""),"Java")</f>
        <v>Java</v>
      </c>
      <c r="F3405" s="4" t="str">
        <f>IFERROR(__xludf.DUMMYFUNCTION("""COMPUTED_VALUE"""),"JavaScript")</f>
        <v>JavaScript</v>
      </c>
      <c r="G3405" s="4" t="str">
        <f>IFERROR(__xludf.DUMMYFUNCTION("""COMPUTED_VALUE"""),"PHP")</f>
        <v>PHP</v>
      </c>
      <c r="H3405" s="4" t="str">
        <f>IFERROR(__xludf.DUMMYFUNCTION("""COMPUTED_VALUE"""),"SQL")</f>
        <v>SQL</v>
      </c>
    </row>
    <row r="3406">
      <c r="A3406" s="3">
        <v>3405.0</v>
      </c>
      <c r="B3406" s="4" t="str">
        <f>IFERROR(__xludf.DUMMYFUNCTION("SPLIT(IMPORTRANGE!B3406:B13405,"";"",0,1)"),"Java")</f>
        <v>Java</v>
      </c>
      <c r="C3406" s="4" t="str">
        <f>IFERROR(__xludf.DUMMYFUNCTION("""COMPUTED_VALUE"""),"JavaScript")</f>
        <v>JavaScript</v>
      </c>
      <c r="D3406" s="4" t="str">
        <f>IFERROR(__xludf.DUMMYFUNCTION("""COMPUTED_VALUE"""),"SQL")</f>
        <v>SQL</v>
      </c>
      <c r="E3406" s="4" t="str">
        <f>IFERROR(__xludf.DUMMYFUNCTION("""COMPUTED_VALUE"""),"Swift")</f>
        <v>Swift</v>
      </c>
    </row>
    <row r="3407">
      <c r="A3407" s="3">
        <v>3406.0</v>
      </c>
      <c r="B3407" s="4" t="str">
        <f>IFERROR(__xludf.DUMMYFUNCTION("SPLIT(IMPORTRANGE!B3407:B13406,"";"",0,1)"),"Bash/Shell/PowerShell")</f>
        <v>Bash/Shell/PowerShell</v>
      </c>
      <c r="C3407" s="4" t="str">
        <f>IFERROR(__xludf.DUMMYFUNCTION("""COMPUTED_VALUE"""),"Java")</f>
        <v>Java</v>
      </c>
      <c r="D3407" s="4" t="str">
        <f>IFERROR(__xludf.DUMMYFUNCTION("""COMPUTED_VALUE"""),"Python")</f>
        <v>Python</v>
      </c>
      <c r="E3407" s="4" t="str">
        <f>IFERROR(__xludf.DUMMYFUNCTION("""COMPUTED_VALUE"""),"Other(s):")</f>
        <v>Other(s):</v>
      </c>
    </row>
    <row r="3408">
      <c r="A3408" s="3">
        <v>3407.0</v>
      </c>
      <c r="B3408" s="4" t="str">
        <f>IFERROR(__xludf.DUMMYFUNCTION("SPLIT(IMPORTRANGE!B3408:B13407,"";"",0,1)"),"C++")</f>
        <v>C++</v>
      </c>
      <c r="C3408" s="4" t="str">
        <f>IFERROR(__xludf.DUMMYFUNCTION("""COMPUTED_VALUE"""),"Other(s):")</f>
        <v>Other(s):</v>
      </c>
    </row>
    <row r="3409">
      <c r="A3409" s="3">
        <v>3408.0</v>
      </c>
      <c r="B3409" s="4" t="str">
        <f>IFERROR(__xludf.DUMMYFUNCTION("SPLIT(IMPORTRANGE!B3409:B13408,"";"",0,1)"),"Bash/Shell/PowerShell")</f>
        <v>Bash/Shell/PowerShell</v>
      </c>
      <c r="C3409" s="4" t="str">
        <f>IFERROR(__xludf.DUMMYFUNCTION("""COMPUTED_VALUE"""),"C#")</f>
        <v>C#</v>
      </c>
      <c r="D3409" s="4" t="str">
        <f>IFERROR(__xludf.DUMMYFUNCTION("""COMPUTED_VALUE"""),"HTML/CSS")</f>
        <v>HTML/CSS</v>
      </c>
      <c r="E3409" s="4" t="str">
        <f>IFERROR(__xludf.DUMMYFUNCTION("""COMPUTED_VALUE"""),"Java")</f>
        <v>Java</v>
      </c>
      <c r="F3409" s="4" t="str">
        <f>IFERROR(__xludf.DUMMYFUNCTION("""COMPUTED_VALUE"""),"JavaScript")</f>
        <v>JavaScript</v>
      </c>
      <c r="G3409" s="4" t="str">
        <f>IFERROR(__xludf.DUMMYFUNCTION("""COMPUTED_VALUE"""),"SQL")</f>
        <v>SQL</v>
      </c>
      <c r="H3409" s="4" t="str">
        <f>IFERROR(__xludf.DUMMYFUNCTION("""COMPUTED_VALUE"""),"VBA")</f>
        <v>VBA</v>
      </c>
    </row>
    <row r="3410">
      <c r="A3410" s="3">
        <v>3409.0</v>
      </c>
      <c r="B3410" s="4" t="str">
        <f>IFERROR(__xludf.DUMMYFUNCTION("SPLIT(IMPORTRANGE!B3410:B13409,"";"",0,1)"),"Bash/Shell/PowerShell")</f>
        <v>Bash/Shell/PowerShell</v>
      </c>
      <c r="C3410" s="4" t="str">
        <f>IFERROR(__xludf.DUMMYFUNCTION("""COMPUTED_VALUE"""),"C++")</f>
        <v>C++</v>
      </c>
      <c r="D3410" s="4" t="str">
        <f>IFERROR(__xludf.DUMMYFUNCTION("""COMPUTED_VALUE"""),"HTML/CSS")</f>
        <v>HTML/CSS</v>
      </c>
      <c r="E3410" s="4" t="str">
        <f>IFERROR(__xludf.DUMMYFUNCTION("""COMPUTED_VALUE"""),"JavaScript")</f>
        <v>JavaScript</v>
      </c>
      <c r="F3410" s="4" t="str">
        <f>IFERROR(__xludf.DUMMYFUNCTION("""COMPUTED_VALUE"""),"Objective-C")</f>
        <v>Objective-C</v>
      </c>
      <c r="G3410" s="4" t="str">
        <f>IFERROR(__xludf.DUMMYFUNCTION("""COMPUTED_VALUE"""),"PHP")</f>
        <v>PHP</v>
      </c>
      <c r="H3410" s="4" t="str">
        <f>IFERROR(__xludf.DUMMYFUNCTION("""COMPUTED_VALUE"""),"Python")</f>
        <v>Python</v>
      </c>
      <c r="I3410" s="4" t="str">
        <f>IFERROR(__xludf.DUMMYFUNCTION("""COMPUTED_VALUE"""),"SQL")</f>
        <v>SQL</v>
      </c>
    </row>
    <row r="3411">
      <c r="A3411" s="3">
        <v>3410.0</v>
      </c>
      <c r="B3411" s="4" t="str">
        <f>IFERROR(__xludf.DUMMYFUNCTION("SPLIT(IMPORTRANGE!B3411:B13410,"";"",0,1)"),"C++")</f>
        <v>C++</v>
      </c>
      <c r="C3411" s="4" t="str">
        <f>IFERROR(__xludf.DUMMYFUNCTION("""COMPUTED_VALUE"""),"HTML/CSS")</f>
        <v>HTML/CSS</v>
      </c>
      <c r="D3411" s="4" t="str">
        <f>IFERROR(__xludf.DUMMYFUNCTION("""COMPUTED_VALUE"""),"JavaScript")</f>
        <v>JavaScript</v>
      </c>
      <c r="E3411" s="4" t="str">
        <f>IFERROR(__xludf.DUMMYFUNCTION("""COMPUTED_VALUE"""),"PHP")</f>
        <v>PHP</v>
      </c>
      <c r="F3411" s="4" t="str">
        <f>IFERROR(__xludf.DUMMYFUNCTION("""COMPUTED_VALUE"""),"SQL")</f>
        <v>SQL</v>
      </c>
    </row>
    <row r="3412">
      <c r="A3412" s="3">
        <v>3411.0</v>
      </c>
      <c r="B3412" s="4" t="str">
        <f>IFERROR(__xludf.DUMMYFUNCTION("SPLIT(IMPORTRANGE!B3412:B13411,"";"",0,1)"),"Bash/Shell/PowerShell")</f>
        <v>Bash/Shell/PowerShell</v>
      </c>
      <c r="C3412" s="4" t="str">
        <f>IFERROR(__xludf.DUMMYFUNCTION("""COMPUTED_VALUE"""),"C#")</f>
        <v>C#</v>
      </c>
      <c r="D3412" s="4" t="str">
        <f>IFERROR(__xludf.DUMMYFUNCTION("""COMPUTED_VALUE"""),"Other(s):")</f>
        <v>Other(s):</v>
      </c>
    </row>
    <row r="3413">
      <c r="A3413" s="3">
        <v>3412.0</v>
      </c>
      <c r="B3413" s="4" t="str">
        <f>IFERROR(__xludf.DUMMYFUNCTION("SPLIT(IMPORTRANGE!B3413:B13412,"";"",0,1)"),"HTML/CSS")</f>
        <v>HTML/CSS</v>
      </c>
      <c r="C3413" s="4" t="str">
        <f>IFERROR(__xludf.DUMMYFUNCTION("""COMPUTED_VALUE"""),"JavaScript")</f>
        <v>JavaScript</v>
      </c>
      <c r="D3413" s="4" t="str">
        <f>IFERROR(__xludf.DUMMYFUNCTION("""COMPUTED_VALUE"""),"PHP")</f>
        <v>PHP</v>
      </c>
      <c r="E3413" s="4" t="str">
        <f>IFERROR(__xludf.DUMMYFUNCTION("""COMPUTED_VALUE"""),"SQL")</f>
        <v>SQL</v>
      </c>
    </row>
    <row r="3414">
      <c r="A3414" s="3">
        <v>3413.0</v>
      </c>
      <c r="B3414" s="4" t="str">
        <f>IFERROR(__xludf.DUMMYFUNCTION("SPLIT(IMPORTRANGE!B3414:B13413,"";"",0,1)"),"Java")</f>
        <v>Java</v>
      </c>
      <c r="C3414" s="4" t="str">
        <f>IFERROR(__xludf.DUMMYFUNCTION("""COMPUTED_VALUE"""),"JavaScript")</f>
        <v>JavaScript</v>
      </c>
      <c r="D3414" s="4" t="str">
        <f>IFERROR(__xludf.DUMMYFUNCTION("""COMPUTED_VALUE"""),"Python")</f>
        <v>Python</v>
      </c>
    </row>
    <row r="3415">
      <c r="A3415" s="3">
        <v>3414.0</v>
      </c>
      <c r="B3415" s="4" t="str">
        <f>IFERROR(__xludf.DUMMYFUNCTION("SPLIT(IMPORTRANGE!B3415:B13414,"";"",0,1)"),"C#")</f>
        <v>C#</v>
      </c>
      <c r="C3415" s="4" t="str">
        <f>IFERROR(__xludf.DUMMYFUNCTION("""COMPUTED_VALUE"""),"HTML/CSS")</f>
        <v>HTML/CSS</v>
      </c>
      <c r="D3415" s="4" t="str">
        <f>IFERROR(__xludf.DUMMYFUNCTION("""COMPUTED_VALUE"""),"JavaScript")</f>
        <v>JavaScript</v>
      </c>
      <c r="E3415" s="4" t="str">
        <f>IFERROR(__xludf.DUMMYFUNCTION("""COMPUTED_VALUE"""),"SQL")</f>
        <v>SQL</v>
      </c>
    </row>
    <row r="3416">
      <c r="A3416" s="3">
        <v>3415.0</v>
      </c>
      <c r="B3416" s="4" t="str">
        <f>IFERROR(__xludf.DUMMYFUNCTION("SPLIT(IMPORTRANGE!B3416:B13415,"";"",0,1)"),"C++")</f>
        <v>C++</v>
      </c>
      <c r="C3416" s="4" t="str">
        <f>IFERROR(__xludf.DUMMYFUNCTION("""COMPUTED_VALUE"""),"C#")</f>
        <v>C#</v>
      </c>
      <c r="D3416" s="4" t="str">
        <f>IFERROR(__xludf.DUMMYFUNCTION("""COMPUTED_VALUE"""),"Java")</f>
        <v>Java</v>
      </c>
      <c r="E3416" s="4" t="str">
        <f>IFERROR(__xludf.DUMMYFUNCTION("""COMPUTED_VALUE"""),"SQL")</f>
        <v>SQL</v>
      </c>
      <c r="F3416" s="4" t="str">
        <f>IFERROR(__xludf.DUMMYFUNCTION("""COMPUTED_VALUE"""),"VBA")</f>
        <v>VBA</v>
      </c>
    </row>
    <row r="3417">
      <c r="A3417" s="3">
        <v>3416.0</v>
      </c>
      <c r="B3417" s="4" t="str">
        <f>IFERROR(__xludf.DUMMYFUNCTION("SPLIT(IMPORTRANGE!B3417:B13416,"";"",0,1)"),"C#")</f>
        <v>C#</v>
      </c>
      <c r="C3417" s="4" t="str">
        <f>IFERROR(__xludf.DUMMYFUNCTION("""COMPUTED_VALUE"""),"HTML/CSS")</f>
        <v>HTML/CSS</v>
      </c>
      <c r="D3417" s="4" t="str">
        <f>IFERROR(__xludf.DUMMYFUNCTION("""COMPUTED_VALUE"""),"JavaScript")</f>
        <v>JavaScript</v>
      </c>
      <c r="E3417" s="4" t="str">
        <f>IFERROR(__xludf.DUMMYFUNCTION("""COMPUTED_VALUE"""),"SQL")</f>
        <v>SQL</v>
      </c>
      <c r="F3417" s="4" t="str">
        <f>IFERROR(__xludf.DUMMYFUNCTION("""COMPUTED_VALUE"""),"TypeScript")</f>
        <v>TypeScript</v>
      </c>
    </row>
    <row r="3418">
      <c r="A3418" s="3">
        <v>3417.0</v>
      </c>
      <c r="B3418" s="4" t="str">
        <f>IFERROR(__xludf.DUMMYFUNCTION("SPLIT(IMPORTRANGE!B3418:B13417,"";"",0,1)"),"Bash/Shell/PowerShell")</f>
        <v>Bash/Shell/PowerShell</v>
      </c>
      <c r="C3418" s="4" t="str">
        <f>IFERROR(__xludf.DUMMYFUNCTION("""COMPUTED_VALUE"""),"C#")</f>
        <v>C#</v>
      </c>
      <c r="D3418" s="4" t="str">
        <f>IFERROR(__xludf.DUMMYFUNCTION("""COMPUTED_VALUE"""),"HTML/CSS")</f>
        <v>HTML/CSS</v>
      </c>
      <c r="E3418" s="4" t="str">
        <f>IFERROR(__xludf.DUMMYFUNCTION("""COMPUTED_VALUE"""),"JavaScript")</f>
        <v>JavaScript</v>
      </c>
    </row>
    <row r="3419">
      <c r="A3419" s="3">
        <v>3418.0</v>
      </c>
      <c r="B3419" s="4" t="str">
        <f>IFERROR(__xludf.DUMMYFUNCTION("SPLIT(IMPORTRANGE!B3419:B13418,"";"",0,1)"),"Bash/Shell/PowerShell")</f>
        <v>Bash/Shell/PowerShell</v>
      </c>
      <c r="C3419" s="4" t="str">
        <f>IFERROR(__xludf.DUMMYFUNCTION("""COMPUTED_VALUE"""),"C")</f>
        <v>C</v>
      </c>
      <c r="D3419" s="4" t="str">
        <f>IFERROR(__xludf.DUMMYFUNCTION("""COMPUTED_VALUE"""),"C++")</f>
        <v>C++</v>
      </c>
      <c r="E3419" s="4" t="str">
        <f>IFERROR(__xludf.DUMMYFUNCTION("""COMPUTED_VALUE"""),"Java")</f>
        <v>Java</v>
      </c>
      <c r="F3419" s="4" t="str">
        <f>IFERROR(__xludf.DUMMYFUNCTION("""COMPUTED_VALUE"""),"JavaScript")</f>
        <v>JavaScript</v>
      </c>
      <c r="G3419" s="4" t="str">
        <f>IFERROR(__xludf.DUMMYFUNCTION("""COMPUTED_VALUE"""),"PHP")</f>
        <v>PHP</v>
      </c>
      <c r="H3419" s="4" t="str">
        <f>IFERROR(__xludf.DUMMYFUNCTION("""COMPUTED_VALUE"""),"Python")</f>
        <v>Python</v>
      </c>
      <c r="I3419" s="4" t="str">
        <f>IFERROR(__xludf.DUMMYFUNCTION("""COMPUTED_VALUE"""),"SQL")</f>
        <v>SQL</v>
      </c>
    </row>
    <row r="3420">
      <c r="A3420" s="3">
        <v>3419.0</v>
      </c>
      <c r="B3420" s="4" t="str">
        <f>IFERROR(__xludf.DUMMYFUNCTION("SPLIT(IMPORTRANGE!B3420:B13419,"";"",0,1)"),"Objective-C")</f>
        <v>Objective-C</v>
      </c>
      <c r="C3420" s="4" t="str">
        <f>IFERROR(__xludf.DUMMYFUNCTION("""COMPUTED_VALUE"""),"SQL")</f>
        <v>SQL</v>
      </c>
      <c r="D3420" s="4" t="str">
        <f>IFERROR(__xludf.DUMMYFUNCTION("""COMPUTED_VALUE"""),"Swift")</f>
        <v>Swift</v>
      </c>
    </row>
    <row r="3421">
      <c r="A3421" s="3">
        <v>3420.0</v>
      </c>
      <c r="B3421" s="4" t="str">
        <f>IFERROR(__xludf.DUMMYFUNCTION("SPLIT(IMPORTRANGE!B3421:B13420,"";"",0,1)"),"C#")</f>
        <v>C#</v>
      </c>
      <c r="C3421" s="4" t="str">
        <f>IFERROR(__xludf.DUMMYFUNCTION("""COMPUTED_VALUE"""),"HTML/CSS")</f>
        <v>HTML/CSS</v>
      </c>
      <c r="D3421" s="4" t="str">
        <f>IFERROR(__xludf.DUMMYFUNCTION("""COMPUTED_VALUE"""),"Java")</f>
        <v>Java</v>
      </c>
      <c r="E3421" s="4" t="str">
        <f>IFERROR(__xludf.DUMMYFUNCTION("""COMPUTED_VALUE"""),"JavaScript")</f>
        <v>JavaScript</v>
      </c>
      <c r="F3421" s="4" t="str">
        <f>IFERROR(__xludf.DUMMYFUNCTION("""COMPUTED_VALUE"""),"PHP")</f>
        <v>PHP</v>
      </c>
      <c r="G3421" s="4" t="str">
        <f>IFERROR(__xludf.DUMMYFUNCTION("""COMPUTED_VALUE"""),"SQL")</f>
        <v>SQL</v>
      </c>
      <c r="H3421" s="4" t="str">
        <f>IFERROR(__xludf.DUMMYFUNCTION("""COMPUTED_VALUE"""),"Other(s):")</f>
        <v>Other(s):</v>
      </c>
    </row>
    <row r="3422">
      <c r="A3422" s="3">
        <v>3421.0</v>
      </c>
      <c r="B3422" s="4" t="str">
        <f>IFERROR(__xludf.DUMMYFUNCTION("SPLIT(IMPORTRANGE!B3422:B13421,"";"",0,1)"),"Assembly")</f>
        <v>Assembly</v>
      </c>
      <c r="C3422" s="4" t="str">
        <f>IFERROR(__xludf.DUMMYFUNCTION("""COMPUTED_VALUE"""),"C")</f>
        <v>C</v>
      </c>
      <c r="D3422" s="4" t="str">
        <f>IFERROR(__xludf.DUMMYFUNCTION("""COMPUTED_VALUE"""),"C++")</f>
        <v>C++</v>
      </c>
      <c r="E3422" s="4" t="str">
        <f>IFERROR(__xludf.DUMMYFUNCTION("""COMPUTED_VALUE"""),"C#")</f>
        <v>C#</v>
      </c>
      <c r="F3422" s="4" t="str">
        <f>IFERROR(__xludf.DUMMYFUNCTION("""COMPUTED_VALUE"""),"Java")</f>
        <v>Java</v>
      </c>
      <c r="G3422" s="4" t="str">
        <f>IFERROR(__xludf.DUMMYFUNCTION("""COMPUTED_VALUE"""),"PHP")</f>
        <v>PHP</v>
      </c>
      <c r="H3422" s="4" t="str">
        <f>IFERROR(__xludf.DUMMYFUNCTION("""COMPUTED_VALUE"""),"Ruby")</f>
        <v>Ruby</v>
      </c>
      <c r="I3422" s="4" t="str">
        <f>IFERROR(__xludf.DUMMYFUNCTION("""COMPUTED_VALUE"""),"SQL")</f>
        <v>SQL</v>
      </c>
    </row>
    <row r="3423">
      <c r="A3423" s="3">
        <v>3422.0</v>
      </c>
      <c r="B3423" s="4" t="str">
        <f>IFERROR(__xludf.DUMMYFUNCTION("SPLIT(IMPORTRANGE!B3423:B13422,"";"",0,1)"),"HTML/CSS")</f>
        <v>HTML/CSS</v>
      </c>
      <c r="C3423" s="4" t="str">
        <f>IFERROR(__xludf.DUMMYFUNCTION("""COMPUTED_VALUE"""),"JavaScript")</f>
        <v>JavaScript</v>
      </c>
      <c r="D3423" s="4" t="str">
        <f>IFERROR(__xludf.DUMMYFUNCTION("""COMPUTED_VALUE"""),"PHP")</f>
        <v>PHP</v>
      </c>
      <c r="E3423" s="4" t="str">
        <f>IFERROR(__xludf.DUMMYFUNCTION("""COMPUTED_VALUE"""),"SQL")</f>
        <v>SQL</v>
      </c>
    </row>
    <row r="3424">
      <c r="A3424" s="3">
        <v>3423.0</v>
      </c>
      <c r="B3424" s="4" t="str">
        <f>IFERROR(__xludf.DUMMYFUNCTION("SPLIT(IMPORTRANGE!B3424:B13423,"";"",0,1)"),"HTML/CSS")</f>
        <v>HTML/CSS</v>
      </c>
      <c r="C3424" s="4" t="str">
        <f>IFERROR(__xludf.DUMMYFUNCTION("""COMPUTED_VALUE"""),"JavaScript")</f>
        <v>JavaScript</v>
      </c>
      <c r="D3424" s="4" t="str">
        <f>IFERROR(__xludf.DUMMYFUNCTION("""COMPUTED_VALUE"""),"Python")</f>
        <v>Python</v>
      </c>
      <c r="E3424" s="4" t="str">
        <f>IFERROR(__xludf.DUMMYFUNCTION("""COMPUTED_VALUE"""),"SQL")</f>
        <v>SQL</v>
      </c>
    </row>
    <row r="3425">
      <c r="A3425" s="3">
        <v>3424.0</v>
      </c>
      <c r="B3425" s="4" t="str">
        <f>IFERROR(__xludf.DUMMYFUNCTION("SPLIT(IMPORTRANGE!B3425:B13424,"";"",0,1)"),"Bash/Shell/PowerShell")</f>
        <v>Bash/Shell/PowerShell</v>
      </c>
      <c r="C3425" s="4" t="str">
        <f>IFERROR(__xludf.DUMMYFUNCTION("""COMPUTED_VALUE"""),"C#")</f>
        <v>C#</v>
      </c>
      <c r="D3425" s="4" t="str">
        <f>IFERROR(__xludf.DUMMYFUNCTION("""COMPUTED_VALUE"""),"SQL")</f>
        <v>SQL</v>
      </c>
      <c r="E3425" s="4" t="str">
        <f>IFERROR(__xludf.DUMMYFUNCTION("""COMPUTED_VALUE"""),"VBA")</f>
        <v>VBA</v>
      </c>
    </row>
    <row r="3426">
      <c r="A3426" s="3">
        <v>3425.0</v>
      </c>
      <c r="B3426" s="4" t="str">
        <f>IFERROR(__xludf.DUMMYFUNCTION("SPLIT(IMPORTRANGE!B3426:B13425,"";"",0,1)"),"C#")</f>
        <v>C#</v>
      </c>
    </row>
    <row r="3427">
      <c r="A3427" s="3">
        <v>3426.0</v>
      </c>
      <c r="B3427" s="4" t="str">
        <f>IFERROR(__xludf.DUMMYFUNCTION("SPLIT(IMPORTRANGE!B3427:B13426,"";"",0,1)"),"Python")</f>
        <v>Python</v>
      </c>
    </row>
    <row r="3428">
      <c r="A3428" s="3">
        <v>3427.0</v>
      </c>
      <c r="B3428" s="4" t="str">
        <f>IFERROR(__xludf.DUMMYFUNCTION("SPLIT(IMPORTRANGE!B3428:B13427,"";"",0,1)"),"Bash/Shell/PowerShell")</f>
        <v>Bash/Shell/PowerShell</v>
      </c>
      <c r="C3428" s="4" t="str">
        <f>IFERROR(__xludf.DUMMYFUNCTION("""COMPUTED_VALUE"""),"C#")</f>
        <v>C#</v>
      </c>
      <c r="D3428" s="4" t="str">
        <f>IFERROR(__xludf.DUMMYFUNCTION("""COMPUTED_VALUE"""),"HTML/CSS")</f>
        <v>HTML/CSS</v>
      </c>
      <c r="E3428" s="4" t="str">
        <f>IFERROR(__xludf.DUMMYFUNCTION("""COMPUTED_VALUE"""),"JavaScript")</f>
        <v>JavaScript</v>
      </c>
      <c r="F3428" s="4" t="str">
        <f>IFERROR(__xludf.DUMMYFUNCTION("""COMPUTED_VALUE"""),"SQL")</f>
        <v>SQL</v>
      </c>
      <c r="G3428" s="4" t="str">
        <f>IFERROR(__xludf.DUMMYFUNCTION("""COMPUTED_VALUE"""),"TypeScript")</f>
        <v>TypeScript</v>
      </c>
    </row>
    <row r="3429">
      <c r="A3429" s="3">
        <v>3428.0</v>
      </c>
      <c r="B3429" s="4" t="str">
        <f>IFERROR(__xludf.DUMMYFUNCTION("SPLIT(IMPORTRANGE!B3429:B13428,"";"",0,1)"),"C")</f>
        <v>C</v>
      </c>
      <c r="C3429" s="4" t="str">
        <f>IFERROR(__xludf.DUMMYFUNCTION("""COMPUTED_VALUE"""),"C++")</f>
        <v>C++</v>
      </c>
      <c r="D3429" s="4" t="str">
        <f>IFERROR(__xludf.DUMMYFUNCTION("""COMPUTED_VALUE"""),"HTML/CSS")</f>
        <v>HTML/CSS</v>
      </c>
      <c r="E3429" s="4" t="str">
        <f>IFERROR(__xludf.DUMMYFUNCTION("""COMPUTED_VALUE"""),"Java")</f>
        <v>Java</v>
      </c>
      <c r="F3429" s="4" t="str">
        <f>IFERROR(__xludf.DUMMYFUNCTION("""COMPUTED_VALUE"""),"JavaScript")</f>
        <v>JavaScript</v>
      </c>
      <c r="G3429" s="4" t="str">
        <f>IFERROR(__xludf.DUMMYFUNCTION("""COMPUTED_VALUE"""),"PHP")</f>
        <v>PHP</v>
      </c>
      <c r="H3429" s="4" t="str">
        <f>IFERROR(__xludf.DUMMYFUNCTION("""COMPUTED_VALUE"""),"SQL")</f>
        <v>SQL</v>
      </c>
    </row>
    <row r="3430">
      <c r="A3430" s="3">
        <v>3429.0</v>
      </c>
      <c r="B3430" s="4" t="str">
        <f>IFERROR(__xludf.DUMMYFUNCTION("SPLIT(IMPORTRANGE!B3430:B13429,"";"",0,1)"),"C#")</f>
        <v>C#</v>
      </c>
      <c r="C3430" s="4" t="str">
        <f>IFERROR(__xludf.DUMMYFUNCTION("""COMPUTED_VALUE"""),"HTML/CSS")</f>
        <v>HTML/CSS</v>
      </c>
      <c r="D3430" s="4" t="str">
        <f>IFERROR(__xludf.DUMMYFUNCTION("""COMPUTED_VALUE"""),"Java")</f>
        <v>Java</v>
      </c>
      <c r="E3430" s="4" t="str">
        <f>IFERROR(__xludf.DUMMYFUNCTION("""COMPUTED_VALUE"""),"JavaScript")</f>
        <v>JavaScript</v>
      </c>
      <c r="F3430" s="4" t="str">
        <f>IFERROR(__xludf.DUMMYFUNCTION("""COMPUTED_VALUE"""),"Kotlin")</f>
        <v>Kotlin</v>
      </c>
      <c r="G3430" s="4" t="str">
        <f>IFERROR(__xludf.DUMMYFUNCTION("""COMPUTED_VALUE"""),"SQL")</f>
        <v>SQL</v>
      </c>
    </row>
    <row r="3431">
      <c r="A3431" s="3">
        <v>3430.0</v>
      </c>
      <c r="B3431" s="4" t="str">
        <f>IFERROR(__xludf.DUMMYFUNCTION("SPLIT(IMPORTRANGE!B3431:B13430,"";"",0,1)"),"Bash/Shell/PowerShell")</f>
        <v>Bash/Shell/PowerShell</v>
      </c>
      <c r="C3431" s="4" t="str">
        <f>IFERROR(__xludf.DUMMYFUNCTION("""COMPUTED_VALUE"""),"HTML/CSS")</f>
        <v>HTML/CSS</v>
      </c>
      <c r="D3431" s="4" t="str">
        <f>IFERROR(__xludf.DUMMYFUNCTION("""COMPUTED_VALUE"""),"JavaScript")</f>
        <v>JavaScript</v>
      </c>
      <c r="E3431" s="4" t="str">
        <f>IFERROR(__xludf.DUMMYFUNCTION("""COMPUTED_VALUE"""),"PHP")</f>
        <v>PHP</v>
      </c>
      <c r="F3431" s="4" t="str">
        <f>IFERROR(__xludf.DUMMYFUNCTION("""COMPUTED_VALUE"""),"Python")</f>
        <v>Python</v>
      </c>
      <c r="G3431" s="4" t="str">
        <f>IFERROR(__xludf.DUMMYFUNCTION("""COMPUTED_VALUE"""),"SQL")</f>
        <v>SQL</v>
      </c>
      <c r="H3431" s="4" t="str">
        <f>IFERROR(__xludf.DUMMYFUNCTION("""COMPUTED_VALUE"""),"Other(s):")</f>
        <v>Other(s):</v>
      </c>
    </row>
    <row r="3432">
      <c r="A3432" s="3">
        <v>3431.0</v>
      </c>
      <c r="B3432" s="4" t="str">
        <f>IFERROR(__xludf.DUMMYFUNCTION("SPLIT(IMPORTRANGE!B3432:B13431,"";"",0,1)"),"HTML/CSS")</f>
        <v>HTML/CSS</v>
      </c>
      <c r="C3432" s="4" t="str">
        <f>IFERROR(__xludf.DUMMYFUNCTION("""COMPUTED_VALUE"""),"JavaScript")</f>
        <v>JavaScript</v>
      </c>
      <c r="D3432" s="4" t="str">
        <f>IFERROR(__xludf.DUMMYFUNCTION("""COMPUTED_VALUE"""),"TypeScript")</f>
        <v>TypeScript</v>
      </c>
    </row>
    <row r="3433">
      <c r="A3433" s="3">
        <v>3432.0</v>
      </c>
      <c r="B3433" s="4" t="str">
        <f>IFERROR(__xludf.DUMMYFUNCTION("SPLIT(IMPORTRANGE!B3433:B13432,"";"",0,1)"),"C++")</f>
        <v>C++</v>
      </c>
      <c r="C3433" s="4" t="str">
        <f>IFERROR(__xludf.DUMMYFUNCTION("""COMPUTED_VALUE"""),"Java")</f>
        <v>Java</v>
      </c>
      <c r="D3433" s="4" t="str">
        <f>IFERROR(__xludf.DUMMYFUNCTION("""COMPUTED_VALUE"""),"JavaScript")</f>
        <v>JavaScript</v>
      </c>
      <c r="E3433" s="4" t="str">
        <f>IFERROR(__xludf.DUMMYFUNCTION("""COMPUTED_VALUE"""),"SQL")</f>
        <v>SQL</v>
      </c>
    </row>
    <row r="3434">
      <c r="A3434" s="3">
        <v>3433.0</v>
      </c>
      <c r="B3434" s="4" t="str">
        <f>IFERROR(__xludf.DUMMYFUNCTION("SPLIT(IMPORTRANGE!B3434:B13433,"";"",0,1)"),"C#")</f>
        <v>C#</v>
      </c>
      <c r="C3434" s="4" t="str">
        <f>IFERROR(__xludf.DUMMYFUNCTION("""COMPUTED_VALUE"""),"HTML/CSS")</f>
        <v>HTML/CSS</v>
      </c>
      <c r="D3434" s="4" t="str">
        <f>IFERROR(__xludf.DUMMYFUNCTION("""COMPUTED_VALUE"""),"JavaScript")</f>
        <v>JavaScript</v>
      </c>
      <c r="E3434" s="4" t="str">
        <f>IFERROR(__xludf.DUMMYFUNCTION("""COMPUTED_VALUE"""),"SQL")</f>
        <v>SQL</v>
      </c>
    </row>
    <row r="3435">
      <c r="A3435" s="3">
        <v>3434.0</v>
      </c>
      <c r="B3435" s="4" t="str">
        <f>IFERROR(__xludf.DUMMYFUNCTION("SPLIT(IMPORTRANGE!B3435:B13434,"";"",0,1)"),"Bash/Shell/PowerShell")</f>
        <v>Bash/Shell/PowerShell</v>
      </c>
      <c r="C3435" s="4" t="str">
        <f>IFERROR(__xludf.DUMMYFUNCTION("""COMPUTED_VALUE"""),"HTML/CSS")</f>
        <v>HTML/CSS</v>
      </c>
      <c r="D3435" s="4" t="str">
        <f>IFERROR(__xludf.DUMMYFUNCTION("""COMPUTED_VALUE"""),"Java")</f>
        <v>Java</v>
      </c>
      <c r="E3435" s="4" t="str">
        <f>IFERROR(__xludf.DUMMYFUNCTION("""COMPUTED_VALUE"""),"Python")</f>
        <v>Python</v>
      </c>
    </row>
    <row r="3436">
      <c r="A3436" s="3">
        <v>3435.0</v>
      </c>
      <c r="B3436" s="4" t="str">
        <f>IFERROR(__xludf.DUMMYFUNCTION("SPLIT(IMPORTRANGE!B3436:B13435,"";"",0,1)"),"HTML/CSS")</f>
        <v>HTML/CSS</v>
      </c>
      <c r="C3436" s="4" t="str">
        <f>IFERROR(__xludf.DUMMYFUNCTION("""COMPUTED_VALUE"""),"JavaScript")</f>
        <v>JavaScript</v>
      </c>
      <c r="D3436" s="4" t="str">
        <f>IFERROR(__xludf.DUMMYFUNCTION("""COMPUTED_VALUE"""),"PHP")</f>
        <v>PHP</v>
      </c>
      <c r="E3436" s="4" t="str">
        <f>IFERROR(__xludf.DUMMYFUNCTION("""COMPUTED_VALUE"""),"SQL")</f>
        <v>SQL</v>
      </c>
    </row>
    <row r="3437">
      <c r="A3437" s="3">
        <v>3436.0</v>
      </c>
      <c r="B3437" s="4" t="str">
        <f>IFERROR(__xludf.DUMMYFUNCTION("SPLIT(IMPORTRANGE!B3437:B13436,"";"",0,1)"),"HTML/CSS")</f>
        <v>HTML/CSS</v>
      </c>
      <c r="C3437" s="4" t="str">
        <f>IFERROR(__xludf.DUMMYFUNCTION("""COMPUTED_VALUE"""),"JavaScript")</f>
        <v>JavaScript</v>
      </c>
      <c r="D3437" s="4" t="str">
        <f>IFERROR(__xludf.DUMMYFUNCTION("""COMPUTED_VALUE"""),"Ruby")</f>
        <v>Ruby</v>
      </c>
      <c r="E3437" s="4" t="str">
        <f>IFERROR(__xludf.DUMMYFUNCTION("""COMPUTED_VALUE"""),"SQL")</f>
        <v>SQL</v>
      </c>
    </row>
    <row r="3438">
      <c r="A3438" s="3">
        <v>3437.0</v>
      </c>
      <c r="B3438" s="4" t="str">
        <f>IFERROR(__xludf.DUMMYFUNCTION("SPLIT(IMPORTRANGE!B3438:B13437,"";"",0,1)"),"Bash/Shell/PowerShell")</f>
        <v>Bash/Shell/PowerShell</v>
      </c>
      <c r="C3438" s="4" t="str">
        <f>IFERROR(__xludf.DUMMYFUNCTION("""COMPUTED_VALUE"""),"C++")</f>
        <v>C++</v>
      </c>
      <c r="D3438" s="4" t="str">
        <f>IFERROR(__xludf.DUMMYFUNCTION("""COMPUTED_VALUE"""),"C#")</f>
        <v>C#</v>
      </c>
      <c r="E3438" s="4" t="str">
        <f>IFERROR(__xludf.DUMMYFUNCTION("""COMPUTED_VALUE"""),"Go")</f>
        <v>Go</v>
      </c>
      <c r="F3438" s="4" t="str">
        <f>IFERROR(__xludf.DUMMYFUNCTION("""COMPUTED_VALUE"""),"HTML/CSS")</f>
        <v>HTML/CSS</v>
      </c>
      <c r="G3438" s="4" t="str">
        <f>IFERROR(__xludf.DUMMYFUNCTION("""COMPUTED_VALUE"""),"JavaScript")</f>
        <v>JavaScript</v>
      </c>
      <c r="H3438" s="4" t="str">
        <f>IFERROR(__xludf.DUMMYFUNCTION("""COMPUTED_VALUE"""),"PHP")</f>
        <v>PHP</v>
      </c>
      <c r="I3438" s="4" t="str">
        <f>IFERROR(__xludf.DUMMYFUNCTION("""COMPUTED_VALUE"""),"Python")</f>
        <v>Python</v>
      </c>
      <c r="J3438" s="4" t="str">
        <f>IFERROR(__xludf.DUMMYFUNCTION("""COMPUTED_VALUE"""),"TypeScript")</f>
        <v>TypeScript</v>
      </c>
    </row>
    <row r="3439">
      <c r="A3439" s="3">
        <v>3438.0</v>
      </c>
      <c r="B3439" s="4" t="str">
        <f>IFERROR(__xludf.DUMMYFUNCTION("SPLIT(IMPORTRANGE!B3439:B13438,"";"",0,1)"),"Bash/Shell/PowerShell")</f>
        <v>Bash/Shell/PowerShell</v>
      </c>
      <c r="C3439" s="4" t="str">
        <f>IFERROR(__xludf.DUMMYFUNCTION("""COMPUTED_VALUE"""),"C")</f>
        <v>C</v>
      </c>
      <c r="D3439" s="4" t="str">
        <f>IFERROR(__xludf.DUMMYFUNCTION("""COMPUTED_VALUE"""),"C++")</f>
        <v>C++</v>
      </c>
      <c r="E3439" s="4" t="str">
        <f>IFERROR(__xludf.DUMMYFUNCTION("""COMPUTED_VALUE"""),"C#")</f>
        <v>C#</v>
      </c>
      <c r="F3439" s="4" t="str">
        <f>IFERROR(__xludf.DUMMYFUNCTION("""COMPUTED_VALUE"""),"HTML/CSS")</f>
        <v>HTML/CSS</v>
      </c>
      <c r="G3439" s="4" t="str">
        <f>IFERROR(__xludf.DUMMYFUNCTION("""COMPUTED_VALUE"""),"Java")</f>
        <v>Java</v>
      </c>
      <c r="H3439" s="4" t="str">
        <f>IFERROR(__xludf.DUMMYFUNCTION("""COMPUTED_VALUE"""),"JavaScript")</f>
        <v>JavaScript</v>
      </c>
      <c r="I3439" s="4" t="str">
        <f>IFERROR(__xludf.DUMMYFUNCTION("""COMPUTED_VALUE"""),"Python")</f>
        <v>Python</v>
      </c>
      <c r="J3439" s="4" t="str">
        <f>IFERROR(__xludf.DUMMYFUNCTION("""COMPUTED_VALUE"""),"TypeScript")</f>
        <v>TypeScript</v>
      </c>
    </row>
    <row r="3440">
      <c r="A3440" s="3">
        <v>3439.0</v>
      </c>
      <c r="B3440" s="4" t="str">
        <f>IFERROR(__xludf.DUMMYFUNCTION("SPLIT(IMPORTRANGE!B3440:B13439,"";"",0,1)"),"Assembly")</f>
        <v>Assembly</v>
      </c>
      <c r="C3440" s="4" t="str">
        <f>IFERROR(__xludf.DUMMYFUNCTION("""COMPUTED_VALUE"""),"Bash/Shell/PowerShell")</f>
        <v>Bash/Shell/PowerShell</v>
      </c>
      <c r="D3440" s="4" t="str">
        <f>IFERROR(__xludf.DUMMYFUNCTION("""COMPUTED_VALUE"""),"C")</f>
        <v>C</v>
      </c>
      <c r="E3440" s="4" t="str">
        <f>IFERROR(__xludf.DUMMYFUNCTION("""COMPUTED_VALUE"""),"C++")</f>
        <v>C++</v>
      </c>
      <c r="F3440" s="4" t="str">
        <f>IFERROR(__xludf.DUMMYFUNCTION("""COMPUTED_VALUE"""),"HTML/CSS")</f>
        <v>HTML/CSS</v>
      </c>
      <c r="G3440" s="4" t="str">
        <f>IFERROR(__xludf.DUMMYFUNCTION("""COMPUTED_VALUE"""),"JavaScript")</f>
        <v>JavaScript</v>
      </c>
      <c r="H3440" s="4" t="str">
        <f>IFERROR(__xludf.DUMMYFUNCTION("""COMPUTED_VALUE"""),"Python")</f>
        <v>Python</v>
      </c>
    </row>
    <row r="3441">
      <c r="A3441" s="3">
        <v>3440.0</v>
      </c>
      <c r="B3441" s="4" t="str">
        <f>IFERROR(__xludf.DUMMYFUNCTION("SPLIT(IMPORTRANGE!B3441:B13440,"";"",0,1)"),"Bash/Shell/PowerShell")</f>
        <v>Bash/Shell/PowerShell</v>
      </c>
      <c r="C3441" s="4" t="str">
        <f>IFERROR(__xludf.DUMMYFUNCTION("""COMPUTED_VALUE"""),"Python")</f>
        <v>Python</v>
      </c>
    </row>
    <row r="3442">
      <c r="A3442" s="3">
        <v>3441.0</v>
      </c>
      <c r="B3442" s="4" t="str">
        <f>IFERROR(__xludf.DUMMYFUNCTION("SPLIT(IMPORTRANGE!B3442:B13441,"";"",0,1)"),"C++")</f>
        <v>C++</v>
      </c>
      <c r="C3442" s="4" t="str">
        <f>IFERROR(__xludf.DUMMYFUNCTION("""COMPUTED_VALUE"""),"C#")</f>
        <v>C#</v>
      </c>
      <c r="D3442" s="4" t="str">
        <f>IFERROR(__xludf.DUMMYFUNCTION("""COMPUTED_VALUE"""),"Java")</f>
        <v>Java</v>
      </c>
      <c r="E3442" s="4" t="str">
        <f>IFERROR(__xludf.DUMMYFUNCTION("""COMPUTED_VALUE"""),"Objective-C")</f>
        <v>Objective-C</v>
      </c>
    </row>
    <row r="3443">
      <c r="A3443" s="3">
        <v>3442.0</v>
      </c>
      <c r="B3443" s="4" t="str">
        <f>IFERROR(__xludf.DUMMYFUNCTION("SPLIT(IMPORTRANGE!B3443:B13442,"";"",0,1)"),"Bash/Shell/PowerShell")</f>
        <v>Bash/Shell/PowerShell</v>
      </c>
      <c r="C3443" s="4" t="str">
        <f>IFERROR(__xludf.DUMMYFUNCTION("""COMPUTED_VALUE"""),"Java")</f>
        <v>Java</v>
      </c>
      <c r="D3443" s="4" t="str">
        <f>IFERROR(__xludf.DUMMYFUNCTION("""COMPUTED_VALUE"""),"JavaScript")</f>
        <v>JavaScript</v>
      </c>
      <c r="E3443" s="4" t="str">
        <f>IFERROR(__xludf.DUMMYFUNCTION("""COMPUTED_VALUE"""),"Python")</f>
        <v>Python</v>
      </c>
      <c r="F3443" s="4" t="str">
        <f>IFERROR(__xludf.DUMMYFUNCTION("""COMPUTED_VALUE"""),"SQL")</f>
        <v>SQL</v>
      </c>
    </row>
    <row r="3444">
      <c r="A3444" s="3">
        <v>3443.0</v>
      </c>
      <c r="B3444" s="4" t="str">
        <f>IFERROR(__xludf.DUMMYFUNCTION("SPLIT(IMPORTRANGE!B3444:B13443,"";"",0,1)"),"Assembly")</f>
        <v>Assembly</v>
      </c>
      <c r="C3444" s="4" t="str">
        <f>IFERROR(__xludf.DUMMYFUNCTION("""COMPUTED_VALUE"""),"Bash/Shell/PowerShell")</f>
        <v>Bash/Shell/PowerShell</v>
      </c>
      <c r="D3444" s="4" t="str">
        <f>IFERROR(__xludf.DUMMYFUNCTION("""COMPUTED_VALUE"""),"C++")</f>
        <v>C++</v>
      </c>
      <c r="E3444" s="4" t="str">
        <f>IFERROR(__xludf.DUMMYFUNCTION("""COMPUTED_VALUE"""),"HTML/CSS")</f>
        <v>HTML/CSS</v>
      </c>
      <c r="F3444" s="4" t="str">
        <f>IFERROR(__xludf.DUMMYFUNCTION("""COMPUTED_VALUE"""),"Ruby")</f>
        <v>Ruby</v>
      </c>
      <c r="G3444" s="4" t="str">
        <f>IFERROR(__xludf.DUMMYFUNCTION("""COMPUTED_VALUE"""),"Rust")</f>
        <v>Rust</v>
      </c>
    </row>
    <row r="3445">
      <c r="A3445" s="3">
        <v>3444.0</v>
      </c>
      <c r="B3445" s="4" t="str">
        <f>IFERROR(__xludf.DUMMYFUNCTION("SPLIT(IMPORTRANGE!B3445:B13444,"";"",0,1)"),"HTML/CSS")</f>
        <v>HTML/CSS</v>
      </c>
      <c r="C3445" s="4" t="str">
        <f>IFERROR(__xludf.DUMMYFUNCTION("""COMPUTED_VALUE"""),"JavaScript")</f>
        <v>JavaScript</v>
      </c>
      <c r="D3445" s="4" t="str">
        <f>IFERROR(__xludf.DUMMYFUNCTION("""COMPUTED_VALUE"""),"PHP")</f>
        <v>PHP</v>
      </c>
    </row>
    <row r="3446">
      <c r="A3446" s="3">
        <v>3445.0</v>
      </c>
      <c r="B3446" s="4" t="str">
        <f>IFERROR(__xludf.DUMMYFUNCTION("SPLIT(IMPORTRANGE!B3446:B13445,"";"",0,1)"),"Java")</f>
        <v>Java</v>
      </c>
      <c r="C3446" s="4" t="str">
        <f>IFERROR(__xludf.DUMMYFUNCTION("""COMPUTED_VALUE"""),"SQL")</f>
        <v>SQL</v>
      </c>
    </row>
    <row r="3447">
      <c r="A3447" s="3">
        <v>3446.0</v>
      </c>
      <c r="B3447" s="4" t="str">
        <f>IFERROR(__xludf.DUMMYFUNCTION("SPLIT(IMPORTRANGE!B3447:B13446,"";"",0,1)"),"HTML/CSS")</f>
        <v>HTML/CSS</v>
      </c>
      <c r="C3447" s="4" t="str">
        <f>IFERROR(__xludf.DUMMYFUNCTION("""COMPUTED_VALUE"""),"Java")</f>
        <v>Java</v>
      </c>
      <c r="D3447" s="4" t="str">
        <f>IFERROR(__xludf.DUMMYFUNCTION("""COMPUTED_VALUE"""),"JavaScript")</f>
        <v>JavaScript</v>
      </c>
      <c r="E3447" s="4" t="str">
        <f>IFERROR(__xludf.DUMMYFUNCTION("""COMPUTED_VALUE"""),"VBA")</f>
        <v>VBA</v>
      </c>
    </row>
    <row r="3448">
      <c r="A3448" s="3">
        <v>3447.0</v>
      </c>
      <c r="B3448" s="4" t="str">
        <f>IFERROR(__xludf.DUMMYFUNCTION("SPLIT(IMPORTRANGE!B3448:B13447,"";"",0,1)"),"Bash/Shell/PowerShell")</f>
        <v>Bash/Shell/PowerShell</v>
      </c>
      <c r="C3448" s="4" t="str">
        <f>IFERROR(__xludf.DUMMYFUNCTION("""COMPUTED_VALUE"""),"HTML/CSS")</f>
        <v>HTML/CSS</v>
      </c>
      <c r="D3448" s="4" t="str">
        <f>IFERROR(__xludf.DUMMYFUNCTION("""COMPUTED_VALUE"""),"Java")</f>
        <v>Java</v>
      </c>
      <c r="E3448" s="4" t="str">
        <f>IFERROR(__xludf.DUMMYFUNCTION("""COMPUTED_VALUE"""),"JavaScript")</f>
        <v>JavaScript</v>
      </c>
      <c r="F3448" s="4" t="str">
        <f>IFERROR(__xludf.DUMMYFUNCTION("""COMPUTED_VALUE"""),"PHP")</f>
        <v>PHP</v>
      </c>
      <c r="G3448" s="4" t="str">
        <f>IFERROR(__xludf.DUMMYFUNCTION("""COMPUTED_VALUE"""),"Python")</f>
        <v>Python</v>
      </c>
      <c r="H3448" s="4" t="str">
        <f>IFERROR(__xludf.DUMMYFUNCTION("""COMPUTED_VALUE"""),"SQL")</f>
        <v>SQL</v>
      </c>
    </row>
    <row r="3449">
      <c r="A3449" s="3">
        <v>3448.0</v>
      </c>
      <c r="B3449" s="4" t="str">
        <f>IFERROR(__xludf.DUMMYFUNCTION("SPLIT(IMPORTRANGE!B3449:B13448,"";"",0,1)"),"Assembly")</f>
        <v>Assembly</v>
      </c>
      <c r="C3449" s="4" t="str">
        <f>IFERROR(__xludf.DUMMYFUNCTION("""COMPUTED_VALUE"""),"C++")</f>
        <v>C++</v>
      </c>
      <c r="D3449" s="4" t="str">
        <f>IFERROR(__xludf.DUMMYFUNCTION("""COMPUTED_VALUE"""),"Python")</f>
        <v>Python</v>
      </c>
    </row>
    <row r="3450">
      <c r="A3450" s="3">
        <v>3449.0</v>
      </c>
      <c r="B3450" s="4" t="str">
        <f>IFERROR(__xludf.DUMMYFUNCTION("SPLIT(IMPORTRANGE!B3450:B13449,"";"",0,1)"),"HTML/CSS")</f>
        <v>HTML/CSS</v>
      </c>
      <c r="C3450" s="4" t="str">
        <f>IFERROR(__xludf.DUMMYFUNCTION("""COMPUTED_VALUE"""),"JavaScript")</f>
        <v>JavaScript</v>
      </c>
      <c r="D3450" s="4" t="str">
        <f>IFERROR(__xludf.DUMMYFUNCTION("""COMPUTED_VALUE"""),"Python")</f>
        <v>Python</v>
      </c>
    </row>
    <row r="3451">
      <c r="A3451" s="3">
        <v>3450.0</v>
      </c>
      <c r="B3451" s="4" t="str">
        <f>IFERROR(__xludf.DUMMYFUNCTION("SPLIT(IMPORTRANGE!B3451:B13450,"";"",0,1)"),"Bash/Shell/PowerShell")</f>
        <v>Bash/Shell/PowerShell</v>
      </c>
      <c r="C3451" s="4" t="str">
        <f>IFERROR(__xludf.DUMMYFUNCTION("""COMPUTED_VALUE"""),"C")</f>
        <v>C</v>
      </c>
      <c r="D3451" s="4" t="str">
        <f>IFERROR(__xludf.DUMMYFUNCTION("""COMPUTED_VALUE"""),"HTML/CSS")</f>
        <v>HTML/CSS</v>
      </c>
      <c r="E3451" s="4" t="str">
        <f>IFERROR(__xludf.DUMMYFUNCTION("""COMPUTED_VALUE"""),"JavaScript")</f>
        <v>JavaScript</v>
      </c>
      <c r="F3451" s="4" t="str">
        <f>IFERROR(__xludf.DUMMYFUNCTION("""COMPUTED_VALUE"""),"PHP")</f>
        <v>PHP</v>
      </c>
    </row>
    <row r="3452">
      <c r="A3452" s="3">
        <v>3451.0</v>
      </c>
      <c r="B3452" s="4" t="str">
        <f>IFERROR(__xludf.DUMMYFUNCTION("SPLIT(IMPORTRANGE!B3452:B13451,"";"",0,1)"),"HTML/CSS")</f>
        <v>HTML/CSS</v>
      </c>
      <c r="C3452" s="4" t="str">
        <f>IFERROR(__xludf.DUMMYFUNCTION("""COMPUTED_VALUE"""),"JavaScript")</f>
        <v>JavaScript</v>
      </c>
      <c r="D3452" s="4" t="str">
        <f>IFERROR(__xludf.DUMMYFUNCTION("""COMPUTED_VALUE"""),"PHP")</f>
        <v>PHP</v>
      </c>
      <c r="E3452" s="4" t="str">
        <f>IFERROR(__xludf.DUMMYFUNCTION("""COMPUTED_VALUE"""),"Python")</f>
        <v>Python</v>
      </c>
    </row>
    <row r="3453">
      <c r="A3453" s="3">
        <v>3452.0</v>
      </c>
      <c r="B3453" s="4" t="str">
        <f>IFERROR(__xludf.DUMMYFUNCTION("SPLIT(IMPORTRANGE!B3453:B13452,"";"",0,1)"),"Go")</f>
        <v>Go</v>
      </c>
      <c r="C3453" s="4" t="str">
        <f>IFERROR(__xludf.DUMMYFUNCTION("""COMPUTED_VALUE"""),"HTML/CSS")</f>
        <v>HTML/CSS</v>
      </c>
      <c r="D3453" s="4" t="str">
        <f>IFERROR(__xludf.DUMMYFUNCTION("""COMPUTED_VALUE"""),"JavaScript")</f>
        <v>JavaScript</v>
      </c>
      <c r="E3453" s="4" t="str">
        <f>IFERROR(__xludf.DUMMYFUNCTION("""COMPUTED_VALUE"""),"Python")</f>
        <v>Python</v>
      </c>
      <c r="F3453" s="4" t="str">
        <f>IFERROR(__xludf.DUMMYFUNCTION("""COMPUTED_VALUE"""),"R")</f>
        <v>R</v>
      </c>
      <c r="G3453" s="4" t="str">
        <f>IFERROR(__xludf.DUMMYFUNCTION("""COMPUTED_VALUE"""),"SQL")</f>
        <v>SQL</v>
      </c>
      <c r="H3453" s="4" t="str">
        <f>IFERROR(__xludf.DUMMYFUNCTION("""COMPUTED_VALUE"""),"TypeScript")</f>
        <v>TypeScript</v>
      </c>
      <c r="I3453" s="4" t="str">
        <f>IFERROR(__xludf.DUMMYFUNCTION("""COMPUTED_VALUE"""),"VBA")</f>
        <v>VBA</v>
      </c>
    </row>
    <row r="3454">
      <c r="A3454" s="3">
        <v>3453.0</v>
      </c>
      <c r="B3454" s="4" t="str">
        <f>IFERROR(__xludf.DUMMYFUNCTION("SPLIT(IMPORTRANGE!B3454:B13453,"";"",0,1)"),"Bash/Shell/PowerShell")</f>
        <v>Bash/Shell/PowerShell</v>
      </c>
      <c r="C3454" s="4" t="str">
        <f>IFERROR(__xludf.DUMMYFUNCTION("""COMPUTED_VALUE"""),"Java")</f>
        <v>Java</v>
      </c>
      <c r="D3454" s="4" t="str">
        <f>IFERROR(__xludf.DUMMYFUNCTION("""COMPUTED_VALUE"""),"JavaScript")</f>
        <v>JavaScript</v>
      </c>
      <c r="E3454" s="4" t="str">
        <f>IFERROR(__xludf.DUMMYFUNCTION("""COMPUTED_VALUE"""),"Python")</f>
        <v>Python</v>
      </c>
      <c r="F3454" s="4" t="str">
        <f>IFERROR(__xludf.DUMMYFUNCTION("""COMPUTED_VALUE"""),"SQL")</f>
        <v>SQL</v>
      </c>
    </row>
    <row r="3455">
      <c r="A3455" s="3">
        <v>3454.0</v>
      </c>
      <c r="B3455" s="4" t="str">
        <f>IFERROR(__xludf.DUMMYFUNCTION("SPLIT(IMPORTRANGE!B3455:B13454,"";"",0,1)"),"C#")</f>
        <v>C#</v>
      </c>
      <c r="C3455" s="4" t="str">
        <f>IFERROR(__xludf.DUMMYFUNCTION("""COMPUTED_VALUE"""),"HTML/CSS")</f>
        <v>HTML/CSS</v>
      </c>
      <c r="D3455" s="4" t="str">
        <f>IFERROR(__xludf.DUMMYFUNCTION("""COMPUTED_VALUE"""),"JavaScript")</f>
        <v>JavaScript</v>
      </c>
      <c r="E3455" s="4" t="str">
        <f>IFERROR(__xludf.DUMMYFUNCTION("""COMPUTED_VALUE"""),"TypeScript")</f>
        <v>TypeScript</v>
      </c>
    </row>
    <row r="3456">
      <c r="A3456" s="3">
        <v>3455.0</v>
      </c>
      <c r="B3456" s="4" t="str">
        <f>IFERROR(__xludf.DUMMYFUNCTION("SPLIT(IMPORTRANGE!B3456:B13455,"";"",0,1)"),"Bash/Shell/PowerShell")</f>
        <v>Bash/Shell/PowerShell</v>
      </c>
      <c r="C3456" s="4" t="str">
        <f>IFERROR(__xludf.DUMMYFUNCTION("""COMPUTED_VALUE"""),"JavaScript")</f>
        <v>JavaScript</v>
      </c>
      <c r="D3456" s="4" t="str">
        <f>IFERROR(__xludf.DUMMYFUNCTION("""COMPUTED_VALUE"""),"TypeScript")</f>
        <v>TypeScript</v>
      </c>
    </row>
    <row r="3457">
      <c r="A3457" s="3">
        <v>3456.0</v>
      </c>
      <c r="B3457" s="4" t="str">
        <f>IFERROR(__xludf.DUMMYFUNCTION("SPLIT(IMPORTRANGE!B3457:B13456,"";"",0,1)"),"Bash/Shell/PowerShell")</f>
        <v>Bash/Shell/PowerShell</v>
      </c>
      <c r="C3457" s="4" t="str">
        <f>IFERROR(__xludf.DUMMYFUNCTION("""COMPUTED_VALUE"""),"Java")</f>
        <v>Java</v>
      </c>
      <c r="D3457" s="4" t="str">
        <f>IFERROR(__xludf.DUMMYFUNCTION("""COMPUTED_VALUE"""),"JavaScript")</f>
        <v>JavaScript</v>
      </c>
      <c r="E3457" s="4" t="str">
        <f>IFERROR(__xludf.DUMMYFUNCTION("""COMPUTED_VALUE"""),"R")</f>
        <v>R</v>
      </c>
      <c r="F3457" s="4" t="str">
        <f>IFERROR(__xludf.DUMMYFUNCTION("""COMPUTED_VALUE"""),"SQL")</f>
        <v>SQL</v>
      </c>
    </row>
    <row r="3458">
      <c r="A3458" s="3">
        <v>3457.0</v>
      </c>
      <c r="B3458" s="4" t="str">
        <f>IFERROR(__xludf.DUMMYFUNCTION("SPLIT(IMPORTRANGE!B3458:B13457,"";"",0,1)"),"R")</f>
        <v>R</v>
      </c>
    </row>
    <row r="3459">
      <c r="A3459" s="3">
        <v>3458.0</v>
      </c>
      <c r="B3459" s="4" t="str">
        <f>IFERROR(__xludf.DUMMYFUNCTION("SPLIT(IMPORTRANGE!B3459:B13458,"";"",0,1)"),"HTML/CSS")</f>
        <v>HTML/CSS</v>
      </c>
      <c r="C3459" s="4" t="str">
        <f>IFERROR(__xludf.DUMMYFUNCTION("""COMPUTED_VALUE"""),"JavaScript")</f>
        <v>JavaScript</v>
      </c>
      <c r="D3459" s="4" t="str">
        <f>IFERROR(__xludf.DUMMYFUNCTION("""COMPUTED_VALUE"""),"PHP")</f>
        <v>PHP</v>
      </c>
    </row>
    <row r="3460">
      <c r="A3460" s="3">
        <v>3459.0</v>
      </c>
      <c r="B3460" s="4" t="str">
        <f>IFERROR(__xludf.DUMMYFUNCTION("SPLIT(IMPORTRANGE!B3460:B13459,"";"",0,1)"),"Java")</f>
        <v>Java</v>
      </c>
      <c r="C3460" s="4" t="str">
        <f>IFERROR(__xludf.DUMMYFUNCTION("""COMPUTED_VALUE"""),"JavaScript")</f>
        <v>JavaScript</v>
      </c>
      <c r="D3460" s="4" t="str">
        <f>IFERROR(__xludf.DUMMYFUNCTION("""COMPUTED_VALUE"""),"SQL")</f>
        <v>SQL</v>
      </c>
    </row>
    <row r="3461">
      <c r="A3461" s="3">
        <v>3460.0</v>
      </c>
      <c r="B3461" s="4" t="str">
        <f>IFERROR(__xludf.DUMMYFUNCTION("SPLIT(IMPORTRANGE!B3461:B13460,"";"",0,1)"),"HTML/CSS")</f>
        <v>HTML/CSS</v>
      </c>
      <c r="C3461" s="4" t="str">
        <f>IFERROR(__xludf.DUMMYFUNCTION("""COMPUTED_VALUE"""),"JavaScript")</f>
        <v>JavaScript</v>
      </c>
      <c r="D3461" s="4" t="str">
        <f>IFERROR(__xludf.DUMMYFUNCTION("""COMPUTED_VALUE"""),"PHP")</f>
        <v>PHP</v>
      </c>
    </row>
    <row r="3462">
      <c r="A3462" s="3">
        <v>3461.0</v>
      </c>
      <c r="B3462" s="4" t="str">
        <f>IFERROR(__xludf.DUMMYFUNCTION("SPLIT(IMPORTRANGE!B3462:B13461,"";"",0,1)"),"Bash/Shell/PowerShell")</f>
        <v>Bash/Shell/PowerShell</v>
      </c>
      <c r="C3462" s="4" t="str">
        <f>IFERROR(__xludf.DUMMYFUNCTION("""COMPUTED_VALUE"""),"HTML/CSS")</f>
        <v>HTML/CSS</v>
      </c>
      <c r="D3462" s="4" t="str">
        <f>IFERROR(__xludf.DUMMYFUNCTION("""COMPUTED_VALUE"""),"JavaScript")</f>
        <v>JavaScript</v>
      </c>
      <c r="E3462" s="4" t="str">
        <f>IFERROR(__xludf.DUMMYFUNCTION("""COMPUTED_VALUE"""),"Python")</f>
        <v>Python</v>
      </c>
    </row>
    <row r="3463">
      <c r="A3463" s="3">
        <v>3462.0</v>
      </c>
      <c r="B3463" s="4" t="str">
        <f>IFERROR(__xludf.DUMMYFUNCTION("SPLIT(IMPORTRANGE!B3463:B13462,"";"",0,1)"),"C")</f>
        <v>C</v>
      </c>
      <c r="C3463" s="4" t="str">
        <f>IFERROR(__xludf.DUMMYFUNCTION("""COMPUTED_VALUE"""),"C++")</f>
        <v>C++</v>
      </c>
      <c r="D3463" s="4" t="str">
        <f>IFERROR(__xludf.DUMMYFUNCTION("""COMPUTED_VALUE"""),"HTML/CSS")</f>
        <v>HTML/CSS</v>
      </c>
      <c r="E3463" s="4" t="str">
        <f>IFERROR(__xludf.DUMMYFUNCTION("""COMPUTED_VALUE"""),"Java")</f>
        <v>Java</v>
      </c>
      <c r="F3463" s="4" t="str">
        <f>IFERROR(__xludf.DUMMYFUNCTION("""COMPUTED_VALUE"""),"JavaScript")</f>
        <v>JavaScript</v>
      </c>
      <c r="G3463" s="4" t="str">
        <f>IFERROR(__xludf.DUMMYFUNCTION("""COMPUTED_VALUE"""),"PHP")</f>
        <v>PHP</v>
      </c>
      <c r="H3463" s="4" t="str">
        <f>IFERROR(__xludf.DUMMYFUNCTION("""COMPUTED_VALUE"""),"Python")</f>
        <v>Python</v>
      </c>
      <c r="I3463" s="4" t="str">
        <f>IFERROR(__xludf.DUMMYFUNCTION("""COMPUTED_VALUE"""),"R")</f>
        <v>R</v>
      </c>
      <c r="J3463" s="4" t="str">
        <f>IFERROR(__xludf.DUMMYFUNCTION("""COMPUTED_VALUE"""),"SQL")</f>
        <v>SQL</v>
      </c>
    </row>
    <row r="3464">
      <c r="A3464" s="3">
        <v>3463.0</v>
      </c>
      <c r="B3464" s="4" t="str">
        <f>IFERROR(__xludf.DUMMYFUNCTION("SPLIT(IMPORTRANGE!B3464:B13463,"";"",0,1)"),"Bash/Shell/PowerShell")</f>
        <v>Bash/Shell/PowerShell</v>
      </c>
      <c r="C3464" s="4" t="str">
        <f>IFERROR(__xludf.DUMMYFUNCTION("""COMPUTED_VALUE"""),"HTML/CSS")</f>
        <v>HTML/CSS</v>
      </c>
      <c r="D3464" s="4" t="str">
        <f>IFERROR(__xludf.DUMMYFUNCTION("""COMPUTED_VALUE"""),"Java")</f>
        <v>Java</v>
      </c>
      <c r="E3464" s="4" t="str">
        <f>IFERROR(__xludf.DUMMYFUNCTION("""COMPUTED_VALUE"""),"JavaScript")</f>
        <v>JavaScript</v>
      </c>
      <c r="F3464" s="4" t="str">
        <f>IFERROR(__xludf.DUMMYFUNCTION("""COMPUTED_VALUE"""),"VBA")</f>
        <v>VBA</v>
      </c>
    </row>
    <row r="3465">
      <c r="A3465" s="3">
        <v>3464.0</v>
      </c>
      <c r="B3465" s="4" t="str">
        <f>IFERROR(__xludf.DUMMYFUNCTION("SPLIT(IMPORTRANGE!B3465:B13464,"";"",0,1)"),"Bash/Shell/PowerShell")</f>
        <v>Bash/Shell/PowerShell</v>
      </c>
      <c r="C3465" s="4" t="str">
        <f>IFERROR(__xludf.DUMMYFUNCTION("""COMPUTED_VALUE"""),"HTML/CSS")</f>
        <v>HTML/CSS</v>
      </c>
      <c r="D3465" s="4" t="str">
        <f>IFERROR(__xludf.DUMMYFUNCTION("""COMPUTED_VALUE"""),"JavaScript")</f>
        <v>JavaScript</v>
      </c>
      <c r="E3465" s="4" t="str">
        <f>IFERROR(__xludf.DUMMYFUNCTION("""COMPUTED_VALUE"""),"Python")</f>
        <v>Python</v>
      </c>
      <c r="F3465" s="4" t="str">
        <f>IFERROR(__xludf.DUMMYFUNCTION("""COMPUTED_VALUE"""),"SQL")</f>
        <v>SQL</v>
      </c>
    </row>
    <row r="3466">
      <c r="A3466" s="3">
        <v>3465.0</v>
      </c>
      <c r="B3466" s="4" t="str">
        <f>IFERROR(__xludf.DUMMYFUNCTION("SPLIT(IMPORTRANGE!B3466:B13465,"";"",0,1)"),"Bash/Shell/PowerShell")</f>
        <v>Bash/Shell/PowerShell</v>
      </c>
      <c r="C3466" s="4" t="str">
        <f>IFERROR(__xludf.DUMMYFUNCTION("""COMPUTED_VALUE"""),"HTML/CSS")</f>
        <v>HTML/CSS</v>
      </c>
      <c r="D3466" s="4" t="str">
        <f>IFERROR(__xludf.DUMMYFUNCTION("""COMPUTED_VALUE"""),"JavaScript")</f>
        <v>JavaScript</v>
      </c>
      <c r="E3466" s="4" t="str">
        <f>IFERROR(__xludf.DUMMYFUNCTION("""COMPUTED_VALUE"""),"PHP")</f>
        <v>PHP</v>
      </c>
      <c r="F3466" s="4" t="str">
        <f>IFERROR(__xludf.DUMMYFUNCTION("""COMPUTED_VALUE"""),"Python")</f>
        <v>Python</v>
      </c>
    </row>
    <row r="3467">
      <c r="A3467" s="3">
        <v>3466.0</v>
      </c>
      <c r="B3467" s="4" t="str">
        <f>IFERROR(__xludf.DUMMYFUNCTION("SPLIT(IMPORTRANGE!B3467:B13466,"";"",0,1)"),"Elixir")</f>
        <v>Elixir</v>
      </c>
      <c r="C3467" s="4" t="str">
        <f>IFERROR(__xludf.DUMMYFUNCTION("""COMPUTED_VALUE"""),"HTML/CSS")</f>
        <v>HTML/CSS</v>
      </c>
      <c r="D3467" s="4" t="str">
        <f>IFERROR(__xludf.DUMMYFUNCTION("""COMPUTED_VALUE"""),"JavaScript")</f>
        <v>JavaScript</v>
      </c>
      <c r="E3467" s="4" t="str">
        <f>IFERROR(__xludf.DUMMYFUNCTION("""COMPUTED_VALUE"""),"SQL")</f>
        <v>SQL</v>
      </c>
      <c r="F3467" s="4" t="str">
        <f>IFERROR(__xludf.DUMMYFUNCTION("""COMPUTED_VALUE"""),"TypeScript")</f>
        <v>TypeScript</v>
      </c>
    </row>
    <row r="3468">
      <c r="A3468" s="3">
        <v>3467.0</v>
      </c>
      <c r="B3468" s="4" t="str">
        <f>IFERROR(__xludf.DUMMYFUNCTION("SPLIT(IMPORTRANGE!B3468:B13467,"";"",0,1)"),"Bash/Shell/PowerShell")</f>
        <v>Bash/Shell/PowerShell</v>
      </c>
      <c r="C3468" s="4" t="str">
        <f>IFERROR(__xludf.DUMMYFUNCTION("""COMPUTED_VALUE"""),"Go")</f>
        <v>Go</v>
      </c>
      <c r="D3468" s="4" t="str">
        <f>IFERROR(__xludf.DUMMYFUNCTION("""COMPUTED_VALUE"""),"HTML/CSS")</f>
        <v>HTML/CSS</v>
      </c>
      <c r="E3468" s="4" t="str">
        <f>IFERROR(__xludf.DUMMYFUNCTION("""COMPUTED_VALUE"""),"Java")</f>
        <v>Java</v>
      </c>
      <c r="F3468" s="4" t="str">
        <f>IFERROR(__xludf.DUMMYFUNCTION("""COMPUTED_VALUE"""),"JavaScript")</f>
        <v>JavaScript</v>
      </c>
      <c r="G3468" s="4" t="str">
        <f>IFERROR(__xludf.DUMMYFUNCTION("""COMPUTED_VALUE"""),"Kotlin")</f>
        <v>Kotlin</v>
      </c>
      <c r="H3468" s="4" t="str">
        <f>IFERROR(__xludf.DUMMYFUNCTION("""COMPUTED_VALUE"""),"Python")</f>
        <v>Python</v>
      </c>
      <c r="I3468" s="4" t="str">
        <f>IFERROR(__xludf.DUMMYFUNCTION("""COMPUTED_VALUE"""),"SQL")</f>
        <v>SQL</v>
      </c>
    </row>
    <row r="3469">
      <c r="A3469" s="3">
        <v>3468.0</v>
      </c>
      <c r="B3469" s="4" t="str">
        <f>IFERROR(__xludf.DUMMYFUNCTION("SPLIT(IMPORTRANGE!B3469:B13468,"";"",0,1)"),"HTML/CSS")</f>
        <v>HTML/CSS</v>
      </c>
      <c r="C3469" s="4" t="str">
        <f>IFERROR(__xludf.DUMMYFUNCTION("""COMPUTED_VALUE"""),"JavaScript")</f>
        <v>JavaScript</v>
      </c>
      <c r="D3469" s="4" t="str">
        <f>IFERROR(__xludf.DUMMYFUNCTION("""COMPUTED_VALUE"""),"PHP")</f>
        <v>PHP</v>
      </c>
    </row>
    <row r="3470">
      <c r="A3470" s="3">
        <v>3469.0</v>
      </c>
      <c r="B3470" s="4" t="str">
        <f>IFERROR(__xludf.DUMMYFUNCTION("SPLIT(IMPORTRANGE!B3470:B13469,"";"",0,1)"),"HTML/CSS")</f>
        <v>HTML/CSS</v>
      </c>
      <c r="C3470" s="4" t="str">
        <f>IFERROR(__xludf.DUMMYFUNCTION("""COMPUTED_VALUE"""),"JavaScript")</f>
        <v>JavaScript</v>
      </c>
    </row>
    <row r="3471">
      <c r="A3471" s="3">
        <v>3470.0</v>
      </c>
      <c r="B3471" s="4" t="str">
        <f>IFERROR(__xludf.DUMMYFUNCTION("SPLIT(IMPORTRANGE!B3471:B13470,"";"",0,1)"),"Java")</f>
        <v>Java</v>
      </c>
      <c r="C3471" s="4" t="str">
        <f>IFERROR(__xludf.DUMMYFUNCTION("""COMPUTED_VALUE"""),"Kotlin")</f>
        <v>Kotlin</v>
      </c>
    </row>
    <row r="3472">
      <c r="A3472" s="3">
        <v>3471.0</v>
      </c>
      <c r="B3472" s="4" t="str">
        <f>IFERROR(__xludf.DUMMYFUNCTION("SPLIT(IMPORTRANGE!B3472:B13471,"";"",0,1)"),"Bash/Shell/PowerShell")</f>
        <v>Bash/Shell/PowerShell</v>
      </c>
      <c r="C3472" s="4" t="str">
        <f>IFERROR(__xludf.DUMMYFUNCTION("""COMPUTED_VALUE"""),"HTML/CSS")</f>
        <v>HTML/CSS</v>
      </c>
      <c r="D3472" s="4" t="str">
        <f>IFERROR(__xludf.DUMMYFUNCTION("""COMPUTED_VALUE"""),"Java")</f>
        <v>Java</v>
      </c>
      <c r="E3472" s="4" t="str">
        <f>IFERROR(__xludf.DUMMYFUNCTION("""COMPUTED_VALUE"""),"JavaScript")</f>
        <v>JavaScript</v>
      </c>
      <c r="F3472" s="4" t="str">
        <f>IFERROR(__xludf.DUMMYFUNCTION("""COMPUTED_VALUE"""),"Kotlin")</f>
        <v>Kotlin</v>
      </c>
      <c r="G3472" s="4" t="str">
        <f>IFERROR(__xludf.DUMMYFUNCTION("""COMPUTED_VALUE"""),"Objective-C")</f>
        <v>Objective-C</v>
      </c>
      <c r="H3472" s="4" t="str">
        <f>IFERROR(__xludf.DUMMYFUNCTION("""COMPUTED_VALUE"""),"Python")</f>
        <v>Python</v>
      </c>
      <c r="I3472" s="4" t="str">
        <f>IFERROR(__xludf.DUMMYFUNCTION("""COMPUTED_VALUE"""),"Swift")</f>
        <v>Swift</v>
      </c>
    </row>
    <row r="3473">
      <c r="A3473" s="3">
        <v>3472.0</v>
      </c>
      <c r="B3473" s="4" t="str">
        <f>IFERROR(__xludf.DUMMYFUNCTION("SPLIT(IMPORTRANGE!B3473:B13472,"";"",0,1)"),"Bash/Shell/PowerShell")</f>
        <v>Bash/Shell/PowerShell</v>
      </c>
      <c r="C3473" s="4" t="str">
        <f>IFERROR(__xludf.DUMMYFUNCTION("""COMPUTED_VALUE"""),"HTML/CSS")</f>
        <v>HTML/CSS</v>
      </c>
      <c r="D3473" s="4" t="str">
        <f>IFERROR(__xludf.DUMMYFUNCTION("""COMPUTED_VALUE"""),"Java")</f>
        <v>Java</v>
      </c>
      <c r="E3473" s="4" t="str">
        <f>IFERROR(__xludf.DUMMYFUNCTION("""COMPUTED_VALUE"""),"JavaScript")</f>
        <v>JavaScript</v>
      </c>
      <c r="F3473" s="4" t="str">
        <f>IFERROR(__xludf.DUMMYFUNCTION("""COMPUTED_VALUE"""),"PHP")</f>
        <v>PHP</v>
      </c>
    </row>
    <row r="3474">
      <c r="A3474" s="3">
        <v>3473.0</v>
      </c>
      <c r="B3474" s="4" t="str">
        <f>IFERROR(__xludf.DUMMYFUNCTION("SPLIT(IMPORTRANGE!B3474:B13473,"";"",0,1)"),"Java")</f>
        <v>Java</v>
      </c>
      <c r="C3474" s="4" t="str">
        <f>IFERROR(__xludf.DUMMYFUNCTION("""COMPUTED_VALUE"""),"JavaScript")</f>
        <v>JavaScript</v>
      </c>
    </row>
    <row r="3475">
      <c r="A3475" s="3">
        <v>3474.0</v>
      </c>
      <c r="B3475" s="4" t="str">
        <f>IFERROR(__xludf.DUMMYFUNCTION("SPLIT(IMPORTRANGE!B3475:B13474,"";"",0,1)"),"HTML/CSS")</f>
        <v>HTML/CSS</v>
      </c>
      <c r="C3475" s="4" t="str">
        <f>IFERROR(__xludf.DUMMYFUNCTION("""COMPUTED_VALUE"""),"Java")</f>
        <v>Java</v>
      </c>
      <c r="D3475" s="4" t="str">
        <f>IFERROR(__xludf.DUMMYFUNCTION("""COMPUTED_VALUE"""),"JavaScript")</f>
        <v>JavaScript</v>
      </c>
      <c r="E3475" s="4" t="str">
        <f>IFERROR(__xludf.DUMMYFUNCTION("""COMPUTED_VALUE"""),"SQL")</f>
        <v>SQL</v>
      </c>
    </row>
    <row r="3476">
      <c r="A3476" s="3">
        <v>3475.0</v>
      </c>
      <c r="B3476" s="4" t="str">
        <f>IFERROR(__xludf.DUMMYFUNCTION("SPLIT(IMPORTRANGE!B3476:B13475,"";"",0,1)"),"Dart")</f>
        <v>Dart</v>
      </c>
      <c r="C3476" s="4" t="str">
        <f>IFERROR(__xludf.DUMMYFUNCTION("""COMPUTED_VALUE"""),"Java")</f>
        <v>Java</v>
      </c>
      <c r="D3476" s="4" t="str">
        <f>IFERROR(__xludf.DUMMYFUNCTION("""COMPUTED_VALUE"""),"Kotlin")</f>
        <v>Kotlin</v>
      </c>
    </row>
    <row r="3477">
      <c r="A3477" s="3">
        <v>3476.0</v>
      </c>
      <c r="B3477" s="4" t="str">
        <f>IFERROR(__xludf.DUMMYFUNCTION("SPLIT(IMPORTRANGE!B3477:B13476,"";"",0,1)"),"Bash/Shell/PowerShell")</f>
        <v>Bash/Shell/PowerShell</v>
      </c>
      <c r="C3477" s="4" t="str">
        <f>IFERROR(__xludf.DUMMYFUNCTION("""COMPUTED_VALUE"""),"C++")</f>
        <v>C++</v>
      </c>
      <c r="D3477" s="4" t="str">
        <f>IFERROR(__xludf.DUMMYFUNCTION("""COMPUTED_VALUE"""),"HTML/CSS")</f>
        <v>HTML/CSS</v>
      </c>
      <c r="E3477" s="4" t="str">
        <f>IFERROR(__xludf.DUMMYFUNCTION("""COMPUTED_VALUE"""),"Java")</f>
        <v>Java</v>
      </c>
      <c r="F3477" s="4" t="str">
        <f>IFERROR(__xludf.DUMMYFUNCTION("""COMPUTED_VALUE"""),"JavaScript")</f>
        <v>JavaScript</v>
      </c>
      <c r="G3477" s="4" t="str">
        <f>IFERROR(__xludf.DUMMYFUNCTION("""COMPUTED_VALUE"""),"Objective-C")</f>
        <v>Objective-C</v>
      </c>
      <c r="H3477" s="4" t="str">
        <f>IFERROR(__xludf.DUMMYFUNCTION("""COMPUTED_VALUE"""),"PHP")</f>
        <v>PHP</v>
      </c>
      <c r="I3477" s="4" t="str">
        <f>IFERROR(__xludf.DUMMYFUNCTION("""COMPUTED_VALUE"""),"SQL")</f>
        <v>SQL</v>
      </c>
      <c r="J3477" s="4" t="str">
        <f>IFERROR(__xludf.DUMMYFUNCTION("""COMPUTED_VALUE"""),"Swift")</f>
        <v>Swift</v>
      </c>
      <c r="K3477" s="4" t="str">
        <f>IFERROR(__xludf.DUMMYFUNCTION("""COMPUTED_VALUE"""),"TypeScript")</f>
        <v>TypeScript</v>
      </c>
    </row>
    <row r="3478">
      <c r="A3478" s="3">
        <v>3477.0</v>
      </c>
      <c r="B3478" s="4" t="str">
        <f>IFERROR(__xludf.DUMMYFUNCTION("SPLIT(IMPORTRANGE!B3478:B13477,"";"",0,1)"),"Assembly")</f>
        <v>Assembly</v>
      </c>
      <c r="C3478" s="4" t="str">
        <f>IFERROR(__xludf.DUMMYFUNCTION("""COMPUTED_VALUE"""),"Bash/Shell/PowerShell")</f>
        <v>Bash/Shell/PowerShell</v>
      </c>
      <c r="D3478" s="4" t="str">
        <f>IFERROR(__xludf.DUMMYFUNCTION("""COMPUTED_VALUE"""),"C")</f>
        <v>C</v>
      </c>
      <c r="E3478" s="4" t="str">
        <f>IFERROR(__xludf.DUMMYFUNCTION("""COMPUTED_VALUE"""),"C++")</f>
        <v>C++</v>
      </c>
      <c r="F3478" s="4" t="str">
        <f>IFERROR(__xludf.DUMMYFUNCTION("""COMPUTED_VALUE"""),"C#")</f>
        <v>C#</v>
      </c>
      <c r="G3478" s="4" t="str">
        <f>IFERROR(__xludf.DUMMYFUNCTION("""COMPUTED_VALUE"""),"Java")</f>
        <v>Java</v>
      </c>
      <c r="H3478" s="4" t="str">
        <f>IFERROR(__xludf.DUMMYFUNCTION("""COMPUTED_VALUE"""),"Python")</f>
        <v>Python</v>
      </c>
      <c r="I3478" s="4" t="str">
        <f>IFERROR(__xludf.DUMMYFUNCTION("""COMPUTED_VALUE"""),"SQL")</f>
        <v>SQL</v>
      </c>
    </row>
    <row r="3479">
      <c r="A3479" s="3">
        <v>3478.0</v>
      </c>
      <c r="B3479" s="4" t="str">
        <f>IFERROR(__xludf.DUMMYFUNCTION("SPLIT(IMPORTRANGE!B3479:B13478,"";"",0,1)"),"C++")</f>
        <v>C++</v>
      </c>
      <c r="C3479" s="4" t="str">
        <f>IFERROR(__xludf.DUMMYFUNCTION("""COMPUTED_VALUE"""),"Other(s):")</f>
        <v>Other(s):</v>
      </c>
    </row>
    <row r="3480">
      <c r="A3480" s="3">
        <v>3479.0</v>
      </c>
      <c r="B3480" s="4" t="str">
        <f>IFERROR(__xludf.DUMMYFUNCTION("SPLIT(IMPORTRANGE!B3480:B13479,"";"",0,1)"),"Bash/Shell/PowerShell")</f>
        <v>Bash/Shell/PowerShell</v>
      </c>
      <c r="C3480" s="4" t="str">
        <f>IFERROR(__xludf.DUMMYFUNCTION("""COMPUTED_VALUE"""),"C")</f>
        <v>C</v>
      </c>
      <c r="D3480" s="4" t="str">
        <f>IFERROR(__xludf.DUMMYFUNCTION("""COMPUTED_VALUE"""),"C++")</f>
        <v>C++</v>
      </c>
      <c r="E3480" s="4" t="str">
        <f>IFERROR(__xludf.DUMMYFUNCTION("""COMPUTED_VALUE"""),"Python")</f>
        <v>Python</v>
      </c>
    </row>
    <row r="3481">
      <c r="A3481" s="3">
        <v>3480.0</v>
      </c>
      <c r="B3481" s="4" t="str">
        <f>IFERROR(__xludf.DUMMYFUNCTION("SPLIT(IMPORTRANGE!B3481:B13480,"";"",0,1)"),"HTML/CSS")</f>
        <v>HTML/CSS</v>
      </c>
      <c r="C3481" s="4" t="str">
        <f>IFERROR(__xludf.DUMMYFUNCTION("""COMPUTED_VALUE"""),"JavaScript")</f>
        <v>JavaScript</v>
      </c>
    </row>
    <row r="3482">
      <c r="A3482" s="3">
        <v>3481.0</v>
      </c>
      <c r="B3482" s="4" t="str">
        <f>IFERROR(__xludf.DUMMYFUNCTION("SPLIT(IMPORTRANGE!B3482:B13481,"";"",0,1)"),"Assembly")</f>
        <v>Assembly</v>
      </c>
      <c r="C3482" s="4" t="str">
        <f>IFERROR(__xludf.DUMMYFUNCTION("""COMPUTED_VALUE"""),"C++")</f>
        <v>C++</v>
      </c>
      <c r="D3482" s="4" t="str">
        <f>IFERROR(__xludf.DUMMYFUNCTION("""COMPUTED_VALUE"""),"C#")</f>
        <v>C#</v>
      </c>
      <c r="E3482" s="4" t="str">
        <f>IFERROR(__xludf.DUMMYFUNCTION("""COMPUTED_VALUE"""),"HTML/CSS")</f>
        <v>HTML/CSS</v>
      </c>
      <c r="F3482" s="4" t="str">
        <f>IFERROR(__xludf.DUMMYFUNCTION("""COMPUTED_VALUE"""),"PHP")</f>
        <v>PHP</v>
      </c>
      <c r="G3482" s="4" t="str">
        <f>IFERROR(__xludf.DUMMYFUNCTION("""COMPUTED_VALUE"""),"SQL")</f>
        <v>SQL</v>
      </c>
    </row>
    <row r="3483">
      <c r="A3483" s="3">
        <v>3482.0</v>
      </c>
      <c r="B3483" s="4" t="str">
        <f>IFERROR(__xludf.DUMMYFUNCTION("SPLIT(IMPORTRANGE!B3483:B13482,"";"",0,1)"),"Clojure")</f>
        <v>Clojure</v>
      </c>
      <c r="C3483" s="4" t="str">
        <f>IFERROR(__xludf.DUMMYFUNCTION("""COMPUTED_VALUE"""),"JavaScript")</f>
        <v>JavaScript</v>
      </c>
      <c r="D3483" s="4" t="str">
        <f>IFERROR(__xludf.DUMMYFUNCTION("""COMPUTED_VALUE"""),"Kotlin")</f>
        <v>Kotlin</v>
      </c>
      <c r="E3483" s="4" t="str">
        <f>IFERROR(__xludf.DUMMYFUNCTION("""COMPUTED_VALUE"""),"TypeScript")</f>
        <v>TypeScript</v>
      </c>
    </row>
    <row r="3484">
      <c r="A3484" s="3">
        <v>3483.0</v>
      </c>
      <c r="B3484" s="4" t="str">
        <f>IFERROR(__xludf.DUMMYFUNCTION("SPLIT(IMPORTRANGE!B3484:B13483,"";"",0,1)"),"Bash/Shell/PowerShell")</f>
        <v>Bash/Shell/PowerShell</v>
      </c>
      <c r="C3484" s="4" t="str">
        <f>IFERROR(__xludf.DUMMYFUNCTION("""COMPUTED_VALUE"""),"C")</f>
        <v>C</v>
      </c>
      <c r="D3484" s="4" t="str">
        <f>IFERROR(__xludf.DUMMYFUNCTION("""COMPUTED_VALUE"""),"C++")</f>
        <v>C++</v>
      </c>
      <c r="E3484" s="4" t="str">
        <f>IFERROR(__xludf.DUMMYFUNCTION("""COMPUTED_VALUE"""),"C#")</f>
        <v>C#</v>
      </c>
      <c r="F3484" s="4" t="str">
        <f>IFERROR(__xludf.DUMMYFUNCTION("""COMPUTED_VALUE"""),"Go")</f>
        <v>Go</v>
      </c>
      <c r="G3484" s="4" t="str">
        <f>IFERROR(__xludf.DUMMYFUNCTION("""COMPUTED_VALUE"""),"HTML/CSS")</f>
        <v>HTML/CSS</v>
      </c>
      <c r="H3484" s="4" t="str">
        <f>IFERROR(__xludf.DUMMYFUNCTION("""COMPUTED_VALUE"""),"JavaScript")</f>
        <v>JavaScript</v>
      </c>
      <c r="I3484" s="4" t="str">
        <f>IFERROR(__xludf.DUMMYFUNCTION("""COMPUTED_VALUE"""),"Kotlin")</f>
        <v>Kotlin</v>
      </c>
      <c r="J3484" s="4" t="str">
        <f>IFERROR(__xludf.DUMMYFUNCTION("""COMPUTED_VALUE"""),"PHP")</f>
        <v>PHP</v>
      </c>
      <c r="K3484" s="4" t="str">
        <f>IFERROR(__xludf.DUMMYFUNCTION("""COMPUTED_VALUE"""),"Python")</f>
        <v>Python</v>
      </c>
      <c r="L3484" s="4" t="str">
        <f>IFERROR(__xludf.DUMMYFUNCTION("""COMPUTED_VALUE"""),"Ruby")</f>
        <v>Ruby</v>
      </c>
      <c r="M3484" s="4" t="str">
        <f>IFERROR(__xludf.DUMMYFUNCTION("""COMPUTED_VALUE"""),"SQL")</f>
        <v>SQL</v>
      </c>
    </row>
    <row r="3485">
      <c r="A3485" s="3">
        <v>3484.0</v>
      </c>
      <c r="B3485" s="4" t="str">
        <f>IFERROR(__xludf.DUMMYFUNCTION("SPLIT(IMPORTRANGE!B3485:B13484,"";"",0,1)"),"Bash/Shell/PowerShell")</f>
        <v>Bash/Shell/PowerShell</v>
      </c>
      <c r="C3485" s="4" t="str">
        <f>IFERROR(__xludf.DUMMYFUNCTION("""COMPUTED_VALUE"""),"C")</f>
        <v>C</v>
      </c>
      <c r="D3485" s="4" t="str">
        <f>IFERROR(__xludf.DUMMYFUNCTION("""COMPUTED_VALUE"""),"C++")</f>
        <v>C++</v>
      </c>
      <c r="E3485" s="4" t="str">
        <f>IFERROR(__xludf.DUMMYFUNCTION("""COMPUTED_VALUE"""),"HTML/CSS")</f>
        <v>HTML/CSS</v>
      </c>
      <c r="F3485" s="4" t="str">
        <f>IFERROR(__xludf.DUMMYFUNCTION("""COMPUTED_VALUE"""),"Java")</f>
        <v>Java</v>
      </c>
      <c r="G3485" s="4" t="str">
        <f>IFERROR(__xludf.DUMMYFUNCTION("""COMPUTED_VALUE"""),"JavaScript")</f>
        <v>JavaScript</v>
      </c>
      <c r="H3485" s="4" t="str">
        <f>IFERROR(__xludf.DUMMYFUNCTION("""COMPUTED_VALUE"""),"Kotlin")</f>
        <v>Kotlin</v>
      </c>
      <c r="I3485" s="4" t="str">
        <f>IFERROR(__xludf.DUMMYFUNCTION("""COMPUTED_VALUE"""),"Ruby")</f>
        <v>Ruby</v>
      </c>
    </row>
    <row r="3486">
      <c r="A3486" s="3">
        <v>3485.0</v>
      </c>
      <c r="B3486" s="4" t="str">
        <f>IFERROR(__xludf.DUMMYFUNCTION("SPLIT(IMPORTRANGE!B3486:B13485,"";"",0,1)"),"Bash/Shell/PowerShell")</f>
        <v>Bash/Shell/PowerShell</v>
      </c>
      <c r="C3486" s="4" t="str">
        <f>IFERROR(__xludf.DUMMYFUNCTION("""COMPUTED_VALUE"""),"HTML/CSS")</f>
        <v>HTML/CSS</v>
      </c>
      <c r="D3486" s="4" t="str">
        <f>IFERROR(__xludf.DUMMYFUNCTION("""COMPUTED_VALUE"""),"Java")</f>
        <v>Java</v>
      </c>
      <c r="E3486" s="4" t="str">
        <f>IFERROR(__xludf.DUMMYFUNCTION("""COMPUTED_VALUE"""),"JavaScript")</f>
        <v>JavaScript</v>
      </c>
      <c r="F3486" s="4" t="str">
        <f>IFERROR(__xludf.DUMMYFUNCTION("""COMPUTED_VALUE"""),"Python")</f>
        <v>Python</v>
      </c>
      <c r="G3486" s="4" t="str">
        <f>IFERROR(__xludf.DUMMYFUNCTION("""COMPUTED_VALUE"""),"SQL")</f>
        <v>SQL</v>
      </c>
      <c r="H3486" s="4" t="str">
        <f>IFERROR(__xludf.DUMMYFUNCTION("""COMPUTED_VALUE"""),"Other(s):")</f>
        <v>Other(s):</v>
      </c>
    </row>
    <row r="3487">
      <c r="A3487" s="3">
        <v>3486.0</v>
      </c>
      <c r="B3487" s="4" t="str">
        <f>IFERROR(__xludf.DUMMYFUNCTION("SPLIT(IMPORTRANGE!B3487:B13486,"";"",0,1)"),"Python")</f>
        <v>Python</v>
      </c>
    </row>
    <row r="3488">
      <c r="A3488" s="3">
        <v>3487.0</v>
      </c>
      <c r="B3488" s="4" t="str">
        <f>IFERROR(__xludf.DUMMYFUNCTION("SPLIT(IMPORTRANGE!B3488:B13487,"";"",0,1)"),"HTML/CSS")</f>
        <v>HTML/CSS</v>
      </c>
      <c r="C3488" s="4" t="str">
        <f>IFERROR(__xludf.DUMMYFUNCTION("""COMPUTED_VALUE"""),"JavaScript")</f>
        <v>JavaScript</v>
      </c>
      <c r="D3488" s="4" t="str">
        <f>IFERROR(__xludf.DUMMYFUNCTION("""COMPUTED_VALUE"""),"Python")</f>
        <v>Python</v>
      </c>
      <c r="E3488" s="4" t="str">
        <f>IFERROR(__xludf.DUMMYFUNCTION("""COMPUTED_VALUE"""),"SQL")</f>
        <v>SQL</v>
      </c>
    </row>
    <row r="3489">
      <c r="A3489" s="3">
        <v>3488.0</v>
      </c>
      <c r="B3489" s="4" t="str">
        <f>IFERROR(__xludf.DUMMYFUNCTION("SPLIT(IMPORTRANGE!B3489:B13488,"";"",0,1)"),"C")</f>
        <v>C</v>
      </c>
      <c r="C3489" s="4" t="str">
        <f>IFERROR(__xludf.DUMMYFUNCTION("""COMPUTED_VALUE"""),"C++")</f>
        <v>C++</v>
      </c>
      <c r="D3489" s="4" t="str">
        <f>IFERROR(__xludf.DUMMYFUNCTION("""COMPUTED_VALUE"""),"HTML/CSS")</f>
        <v>HTML/CSS</v>
      </c>
      <c r="E3489" s="4" t="str">
        <f>IFERROR(__xludf.DUMMYFUNCTION("""COMPUTED_VALUE"""),"JavaScript")</f>
        <v>JavaScript</v>
      </c>
      <c r="F3489" s="4" t="str">
        <f>IFERROR(__xludf.DUMMYFUNCTION("""COMPUTED_VALUE"""),"Objective-C")</f>
        <v>Objective-C</v>
      </c>
      <c r="G3489" s="4" t="str">
        <f>IFERROR(__xludf.DUMMYFUNCTION("""COMPUTED_VALUE"""),"Python")</f>
        <v>Python</v>
      </c>
      <c r="H3489" s="4" t="str">
        <f>IFERROR(__xludf.DUMMYFUNCTION("""COMPUTED_VALUE"""),"Swift")</f>
        <v>Swift</v>
      </c>
    </row>
    <row r="3490">
      <c r="A3490" s="3">
        <v>3489.0</v>
      </c>
      <c r="B3490" s="4" t="str">
        <f>IFERROR(__xludf.DUMMYFUNCTION("SPLIT(IMPORTRANGE!B3490:B13489,"";"",0,1)"),"C")</f>
        <v>C</v>
      </c>
      <c r="C3490" s="4" t="str">
        <f>IFERROR(__xludf.DUMMYFUNCTION("""COMPUTED_VALUE"""),"C#")</f>
        <v>C#</v>
      </c>
      <c r="D3490" s="4" t="str">
        <f>IFERROR(__xludf.DUMMYFUNCTION("""COMPUTED_VALUE"""),"Java")</f>
        <v>Java</v>
      </c>
      <c r="E3490" s="4" t="str">
        <f>IFERROR(__xludf.DUMMYFUNCTION("""COMPUTED_VALUE"""),"JavaScript")</f>
        <v>JavaScript</v>
      </c>
      <c r="F3490" s="4" t="str">
        <f>IFERROR(__xludf.DUMMYFUNCTION("""COMPUTED_VALUE"""),"Python")</f>
        <v>Python</v>
      </c>
      <c r="G3490" s="4" t="str">
        <f>IFERROR(__xludf.DUMMYFUNCTION("""COMPUTED_VALUE"""),"SQL")</f>
        <v>SQL</v>
      </c>
    </row>
    <row r="3491">
      <c r="A3491" s="3">
        <v>3490.0</v>
      </c>
      <c r="B3491" s="4" t="str">
        <f>IFERROR(__xludf.DUMMYFUNCTION("SPLIT(IMPORTRANGE!B3491:B13490,"";"",0,1)"),"HTML/CSS")</f>
        <v>HTML/CSS</v>
      </c>
      <c r="C3491" s="4" t="str">
        <f>IFERROR(__xludf.DUMMYFUNCTION("""COMPUTED_VALUE"""),"Java")</f>
        <v>Java</v>
      </c>
      <c r="D3491" s="4" t="str">
        <f>IFERROR(__xludf.DUMMYFUNCTION("""COMPUTED_VALUE"""),"JavaScript")</f>
        <v>JavaScript</v>
      </c>
      <c r="E3491" s="4" t="str">
        <f>IFERROR(__xludf.DUMMYFUNCTION("""COMPUTED_VALUE"""),"Python")</f>
        <v>Python</v>
      </c>
    </row>
    <row r="3492">
      <c r="A3492" s="3">
        <v>3491.0</v>
      </c>
      <c r="B3492" s="4" t="str">
        <f>IFERROR(__xludf.DUMMYFUNCTION("SPLIT(IMPORTRANGE!B3492:B13491,"";"",0,1)"),"Assembly")</f>
        <v>Assembly</v>
      </c>
      <c r="C3492" s="4" t="str">
        <f>IFERROR(__xludf.DUMMYFUNCTION("""COMPUTED_VALUE"""),"Bash/Shell/PowerShell")</f>
        <v>Bash/Shell/PowerShell</v>
      </c>
      <c r="D3492" s="4" t="str">
        <f>IFERROR(__xludf.DUMMYFUNCTION("""COMPUTED_VALUE"""),"C++")</f>
        <v>C++</v>
      </c>
      <c r="E3492" s="4" t="str">
        <f>IFERROR(__xludf.DUMMYFUNCTION("""COMPUTED_VALUE"""),"Dart")</f>
        <v>Dart</v>
      </c>
      <c r="F3492" s="4" t="str">
        <f>IFERROR(__xludf.DUMMYFUNCTION("""COMPUTED_VALUE"""),"HTML/CSS")</f>
        <v>HTML/CSS</v>
      </c>
      <c r="G3492" s="4" t="str">
        <f>IFERROR(__xludf.DUMMYFUNCTION("""COMPUTED_VALUE"""),"Java")</f>
        <v>Java</v>
      </c>
      <c r="H3492" s="4" t="str">
        <f>IFERROR(__xludf.DUMMYFUNCTION("""COMPUTED_VALUE"""),"JavaScript")</f>
        <v>JavaScript</v>
      </c>
      <c r="I3492" s="4" t="str">
        <f>IFERROR(__xludf.DUMMYFUNCTION("""COMPUTED_VALUE"""),"Python")</f>
        <v>Python</v>
      </c>
      <c r="J3492" s="4" t="str">
        <f>IFERROR(__xludf.DUMMYFUNCTION("""COMPUTED_VALUE"""),"Ruby")</f>
        <v>Ruby</v>
      </c>
      <c r="K3492" s="4" t="str">
        <f>IFERROR(__xludf.DUMMYFUNCTION("""COMPUTED_VALUE"""),"SQL")</f>
        <v>SQL</v>
      </c>
    </row>
    <row r="3493">
      <c r="A3493" s="3">
        <v>3492.0</v>
      </c>
      <c r="B3493" s="4" t="str">
        <f>IFERROR(__xludf.DUMMYFUNCTION("SPLIT(IMPORTRANGE!B3493:B13492,"";"",0,1)"),"HTML/CSS")</f>
        <v>HTML/CSS</v>
      </c>
      <c r="C3493" s="4" t="str">
        <f>IFERROR(__xludf.DUMMYFUNCTION("""COMPUTED_VALUE"""),"JavaScript")</f>
        <v>JavaScript</v>
      </c>
      <c r="D3493" s="4" t="str">
        <f>IFERROR(__xludf.DUMMYFUNCTION("""COMPUTED_VALUE"""),"SQL")</f>
        <v>SQL</v>
      </c>
    </row>
    <row r="3494">
      <c r="A3494" s="3">
        <v>3493.0</v>
      </c>
      <c r="B3494" s="4" t="str">
        <f>IFERROR(__xludf.DUMMYFUNCTION("SPLIT(IMPORTRANGE!B3494:B13493,"";"",0,1)"),"Assembly")</f>
        <v>Assembly</v>
      </c>
      <c r="C3494" s="4" t="str">
        <f>IFERROR(__xludf.DUMMYFUNCTION("""COMPUTED_VALUE"""),"C")</f>
        <v>C</v>
      </c>
      <c r="D3494" s="4" t="str">
        <f>IFERROR(__xludf.DUMMYFUNCTION("""COMPUTED_VALUE"""),"C++")</f>
        <v>C++</v>
      </c>
      <c r="E3494" s="4" t="str">
        <f>IFERROR(__xludf.DUMMYFUNCTION("""COMPUTED_VALUE"""),"C#")</f>
        <v>C#</v>
      </c>
      <c r="F3494" s="4" t="str">
        <f>IFERROR(__xludf.DUMMYFUNCTION("""COMPUTED_VALUE"""),"HTML/CSS")</f>
        <v>HTML/CSS</v>
      </c>
      <c r="G3494" s="4" t="str">
        <f>IFERROR(__xludf.DUMMYFUNCTION("""COMPUTED_VALUE"""),"Java")</f>
        <v>Java</v>
      </c>
      <c r="H3494" s="4" t="str">
        <f>IFERROR(__xludf.DUMMYFUNCTION("""COMPUTED_VALUE"""),"JavaScript")</f>
        <v>JavaScript</v>
      </c>
      <c r="I3494" s="4" t="str">
        <f>IFERROR(__xludf.DUMMYFUNCTION("""COMPUTED_VALUE"""),"Python")</f>
        <v>Python</v>
      </c>
      <c r="J3494" s="4" t="str">
        <f>IFERROR(__xludf.DUMMYFUNCTION("""COMPUTED_VALUE"""),"SQL")</f>
        <v>SQL</v>
      </c>
    </row>
    <row r="3495">
      <c r="A3495" s="3">
        <v>3494.0</v>
      </c>
      <c r="B3495" s="4" t="str">
        <f>IFERROR(__xludf.DUMMYFUNCTION("SPLIT(IMPORTRANGE!B3495:B13494,"";"",0,1)"),"HTML/CSS")</f>
        <v>HTML/CSS</v>
      </c>
      <c r="C3495" s="4" t="str">
        <f>IFERROR(__xludf.DUMMYFUNCTION("""COMPUTED_VALUE"""),"Java")</f>
        <v>Java</v>
      </c>
      <c r="D3495" s="4" t="str">
        <f>IFERROR(__xludf.DUMMYFUNCTION("""COMPUTED_VALUE"""),"JavaScript")</f>
        <v>JavaScript</v>
      </c>
      <c r="E3495" s="4" t="str">
        <f>IFERROR(__xludf.DUMMYFUNCTION("""COMPUTED_VALUE"""),"Python")</f>
        <v>Python</v>
      </c>
      <c r="F3495" s="4" t="str">
        <f>IFERROR(__xludf.DUMMYFUNCTION("""COMPUTED_VALUE"""),"SQL")</f>
        <v>SQL</v>
      </c>
      <c r="G3495" s="4" t="str">
        <f>IFERROR(__xludf.DUMMYFUNCTION("""COMPUTED_VALUE"""),"TypeScript")</f>
        <v>TypeScript</v>
      </c>
    </row>
    <row r="3496">
      <c r="A3496" s="3">
        <v>3495.0</v>
      </c>
      <c r="B3496" s="4" t="str">
        <f>IFERROR(__xludf.DUMMYFUNCTION("SPLIT(IMPORTRANGE!B3496:B13495,"";"",0,1)"),"Objective-C")</f>
        <v>Objective-C</v>
      </c>
      <c r="C3496" s="4" t="str">
        <f>IFERROR(__xludf.DUMMYFUNCTION("""COMPUTED_VALUE"""),"Swift")</f>
        <v>Swift</v>
      </c>
    </row>
    <row r="3497">
      <c r="A3497" s="3">
        <v>3496.0</v>
      </c>
      <c r="B3497" s="4" t="str">
        <f>IFERROR(__xludf.DUMMYFUNCTION("SPLIT(IMPORTRANGE!B3497:B13496,"";"",0,1)"),"C")</f>
        <v>C</v>
      </c>
      <c r="C3497" s="4" t="str">
        <f>IFERROR(__xludf.DUMMYFUNCTION("""COMPUTED_VALUE"""),"C++")</f>
        <v>C++</v>
      </c>
    </row>
    <row r="3498">
      <c r="A3498" s="3">
        <v>3497.0</v>
      </c>
      <c r="B3498" s="4" t="str">
        <f>IFERROR(__xludf.DUMMYFUNCTION("SPLIT(IMPORTRANGE!B3498:B13497,"";"",0,1)"),"HTML/CSS")</f>
        <v>HTML/CSS</v>
      </c>
      <c r="C3498" s="4" t="str">
        <f>IFERROR(__xludf.DUMMYFUNCTION("""COMPUTED_VALUE"""),"JavaScript")</f>
        <v>JavaScript</v>
      </c>
      <c r="D3498" s="4" t="str">
        <f>IFERROR(__xludf.DUMMYFUNCTION("""COMPUTED_VALUE"""),"Python")</f>
        <v>Python</v>
      </c>
      <c r="E3498" s="4" t="str">
        <f>IFERROR(__xludf.DUMMYFUNCTION("""COMPUTED_VALUE"""),"SQL")</f>
        <v>SQL</v>
      </c>
    </row>
    <row r="3499">
      <c r="A3499" s="3">
        <v>3498.0</v>
      </c>
      <c r="B3499" s="4" t="str">
        <f>IFERROR(__xludf.DUMMYFUNCTION("SPLIT(IMPORTRANGE!B3499:B13498,"";"",0,1)"),"HTML/CSS")</f>
        <v>HTML/CSS</v>
      </c>
      <c r="C3499" s="4" t="str">
        <f>IFERROR(__xludf.DUMMYFUNCTION("""COMPUTED_VALUE"""),"JavaScript")</f>
        <v>JavaScript</v>
      </c>
      <c r="D3499" s="4" t="str">
        <f>IFERROR(__xludf.DUMMYFUNCTION("""COMPUTED_VALUE"""),"PHP")</f>
        <v>PHP</v>
      </c>
      <c r="E3499" s="4" t="str">
        <f>IFERROR(__xludf.DUMMYFUNCTION("""COMPUTED_VALUE"""),"SQL")</f>
        <v>SQL</v>
      </c>
    </row>
    <row r="3500">
      <c r="A3500" s="3">
        <v>3499.0</v>
      </c>
      <c r="B3500" s="4" t="str">
        <f>IFERROR(__xludf.DUMMYFUNCTION("SPLIT(IMPORTRANGE!B3500:B13499,"";"",0,1)"),"PHP")</f>
        <v>PHP</v>
      </c>
      <c r="C3500" s="4" t="str">
        <f>IFERROR(__xludf.DUMMYFUNCTION("""COMPUTED_VALUE"""),"SQL")</f>
        <v>SQL</v>
      </c>
    </row>
    <row r="3501">
      <c r="A3501" s="3">
        <v>3500.0</v>
      </c>
      <c r="B3501" s="4" t="str">
        <f>IFERROR(__xludf.DUMMYFUNCTION("SPLIT(IMPORTRANGE!B3501:B13500,"";"",0,1)"),"HTML/CSS")</f>
        <v>HTML/CSS</v>
      </c>
      <c r="C3501" s="4" t="str">
        <f>IFERROR(__xludf.DUMMYFUNCTION("""COMPUTED_VALUE"""),"JavaScript")</f>
        <v>JavaScript</v>
      </c>
      <c r="D3501" s="4" t="str">
        <f>IFERROR(__xludf.DUMMYFUNCTION("""COMPUTED_VALUE"""),"TypeScript")</f>
        <v>TypeScript</v>
      </c>
    </row>
    <row r="3502">
      <c r="A3502" s="3">
        <v>3501.0</v>
      </c>
      <c r="B3502" s="4" t="str">
        <f>IFERROR(__xludf.DUMMYFUNCTION("SPLIT(IMPORTRANGE!B3502:B13501,"";"",0,1)"),"Python")</f>
        <v>Python</v>
      </c>
      <c r="C3502" s="4" t="str">
        <f>IFERROR(__xludf.DUMMYFUNCTION("""COMPUTED_VALUE"""),"VBA")</f>
        <v>VBA</v>
      </c>
    </row>
    <row r="3503">
      <c r="A3503" s="3">
        <v>3502.0</v>
      </c>
      <c r="B3503" s="4" t="str">
        <f>IFERROR(__xludf.DUMMYFUNCTION("SPLIT(IMPORTRANGE!B3503:B13502,"";"",0,1)"),"C")</f>
        <v>C</v>
      </c>
      <c r="C3503" s="4" t="str">
        <f>IFERROR(__xludf.DUMMYFUNCTION("""COMPUTED_VALUE"""),"HTML/CSS")</f>
        <v>HTML/CSS</v>
      </c>
      <c r="D3503" s="4" t="str">
        <f>IFERROR(__xludf.DUMMYFUNCTION("""COMPUTED_VALUE"""),"JavaScript")</f>
        <v>JavaScript</v>
      </c>
      <c r="E3503" s="4" t="str">
        <f>IFERROR(__xludf.DUMMYFUNCTION("""COMPUTED_VALUE"""),"PHP")</f>
        <v>PHP</v>
      </c>
      <c r="F3503" s="4" t="str">
        <f>IFERROR(__xludf.DUMMYFUNCTION("""COMPUTED_VALUE"""),"Python")</f>
        <v>Python</v>
      </c>
      <c r="G3503" s="4" t="str">
        <f>IFERROR(__xludf.DUMMYFUNCTION("""COMPUTED_VALUE"""),"SQL")</f>
        <v>SQL</v>
      </c>
    </row>
    <row r="3504">
      <c r="A3504" s="3">
        <v>3503.0</v>
      </c>
      <c r="B3504" s="4" t="str">
        <f>IFERROR(__xludf.DUMMYFUNCTION("SPLIT(IMPORTRANGE!B3504:B13503,"";"",0,1)"),"C#")</f>
        <v>C#</v>
      </c>
      <c r="C3504" s="4" t="str">
        <f>IFERROR(__xludf.DUMMYFUNCTION("""COMPUTED_VALUE"""),"F#")</f>
        <v>F#</v>
      </c>
      <c r="D3504" s="4" t="str">
        <f>IFERROR(__xludf.DUMMYFUNCTION("""COMPUTED_VALUE"""),"HTML/CSS")</f>
        <v>HTML/CSS</v>
      </c>
      <c r="E3504" s="4" t="str">
        <f>IFERROR(__xludf.DUMMYFUNCTION("""COMPUTED_VALUE"""),"Java")</f>
        <v>Java</v>
      </c>
      <c r="F3504" s="4" t="str">
        <f>IFERROR(__xludf.DUMMYFUNCTION("""COMPUTED_VALUE"""),"JavaScript")</f>
        <v>JavaScript</v>
      </c>
      <c r="G3504" s="4" t="str">
        <f>IFERROR(__xludf.DUMMYFUNCTION("""COMPUTED_VALUE"""),"SQL")</f>
        <v>SQL</v>
      </c>
    </row>
    <row r="3505">
      <c r="A3505" s="3">
        <v>3504.0</v>
      </c>
      <c r="B3505" s="4" t="str">
        <f>IFERROR(__xludf.DUMMYFUNCTION("SPLIT(IMPORTRANGE!B3505:B13504,"";"",0,1)"),"HTML/CSS")</f>
        <v>HTML/CSS</v>
      </c>
      <c r="C3505" s="4" t="str">
        <f>IFERROR(__xludf.DUMMYFUNCTION("""COMPUTED_VALUE"""),"Ruby")</f>
        <v>Ruby</v>
      </c>
      <c r="D3505" s="4" t="str">
        <f>IFERROR(__xludf.DUMMYFUNCTION("""COMPUTED_VALUE"""),"SQL")</f>
        <v>SQL</v>
      </c>
      <c r="E3505" s="4" t="str">
        <f>IFERROR(__xludf.DUMMYFUNCTION("""COMPUTED_VALUE"""),"Other(s):")</f>
        <v>Other(s):</v>
      </c>
    </row>
    <row r="3506">
      <c r="A3506" s="3">
        <v>3505.0</v>
      </c>
      <c r="B3506" s="4" t="str">
        <f>IFERROR(__xludf.DUMMYFUNCTION("SPLIT(IMPORTRANGE!B3506:B13505,"";"",0,1)"),"Bash/Shell/PowerShell")</f>
        <v>Bash/Shell/PowerShell</v>
      </c>
      <c r="C3506" s="4" t="str">
        <f>IFERROR(__xludf.DUMMYFUNCTION("""COMPUTED_VALUE"""),"C++")</f>
        <v>C++</v>
      </c>
      <c r="D3506" s="4" t="str">
        <f>IFERROR(__xludf.DUMMYFUNCTION("""COMPUTED_VALUE"""),"HTML/CSS")</f>
        <v>HTML/CSS</v>
      </c>
      <c r="E3506" s="4" t="str">
        <f>IFERROR(__xludf.DUMMYFUNCTION("""COMPUTED_VALUE"""),"JavaScript")</f>
        <v>JavaScript</v>
      </c>
      <c r="F3506" s="4" t="str">
        <f>IFERROR(__xludf.DUMMYFUNCTION("""COMPUTED_VALUE"""),"Python")</f>
        <v>Python</v>
      </c>
      <c r="G3506" s="4" t="str">
        <f>IFERROR(__xludf.DUMMYFUNCTION("""COMPUTED_VALUE"""),"SQL")</f>
        <v>SQL</v>
      </c>
    </row>
    <row r="3507">
      <c r="A3507" s="3">
        <v>3506.0</v>
      </c>
      <c r="B3507" s="4" t="str">
        <f>IFERROR(__xludf.DUMMYFUNCTION("SPLIT(IMPORTRANGE!B3507:B13506,"";"",0,1)"),"Java")</f>
        <v>Java</v>
      </c>
    </row>
    <row r="3508">
      <c r="A3508" s="3">
        <v>3507.0</v>
      </c>
      <c r="B3508" s="4" t="str">
        <f>IFERROR(__xludf.DUMMYFUNCTION("SPLIT(IMPORTRANGE!B3508:B13507,"";"",0,1)"),"JavaScript")</f>
        <v>JavaScript</v>
      </c>
      <c r="C3508" s="4" t="str">
        <f>IFERROR(__xludf.DUMMYFUNCTION("""COMPUTED_VALUE"""),"PHP")</f>
        <v>PHP</v>
      </c>
      <c r="D3508" s="4" t="str">
        <f>IFERROR(__xludf.DUMMYFUNCTION("""COMPUTED_VALUE"""),"Python")</f>
        <v>Python</v>
      </c>
      <c r="E3508" s="4" t="str">
        <f>IFERROR(__xludf.DUMMYFUNCTION("""COMPUTED_VALUE"""),"Swift")</f>
        <v>Swift</v>
      </c>
    </row>
    <row r="3509">
      <c r="A3509" s="3">
        <v>3508.0</v>
      </c>
      <c r="B3509" s="4" t="str">
        <f>IFERROR(__xludf.DUMMYFUNCTION("SPLIT(IMPORTRANGE!B3509:B13508,"";"",0,1)"),"C#")</f>
        <v>C#</v>
      </c>
      <c r="C3509" s="4" t="str">
        <f>IFERROR(__xludf.DUMMYFUNCTION("""COMPUTED_VALUE"""),"R")</f>
        <v>R</v>
      </c>
      <c r="D3509" s="4" t="str">
        <f>IFERROR(__xludf.DUMMYFUNCTION("""COMPUTED_VALUE"""),"SQL")</f>
        <v>SQL</v>
      </c>
    </row>
    <row r="3510">
      <c r="A3510" s="3">
        <v>3509.0</v>
      </c>
      <c r="B3510" s="4" t="str">
        <f>IFERROR(__xludf.DUMMYFUNCTION("SPLIT(IMPORTRANGE!B3510:B13509,"";"",0,1)"),"C")</f>
        <v>C</v>
      </c>
      <c r="C3510" s="4" t="str">
        <f>IFERROR(__xludf.DUMMYFUNCTION("""COMPUTED_VALUE"""),"Java")</f>
        <v>Java</v>
      </c>
      <c r="D3510" s="4" t="str">
        <f>IFERROR(__xludf.DUMMYFUNCTION("""COMPUTED_VALUE"""),"Python")</f>
        <v>Python</v>
      </c>
    </row>
    <row r="3511">
      <c r="A3511" s="3">
        <v>3510.0</v>
      </c>
      <c r="B3511" s="4" t="str">
        <f>IFERROR(__xludf.DUMMYFUNCTION("SPLIT(IMPORTRANGE!B3511:B13510,"";"",0,1)"),"HTML/CSS")</f>
        <v>HTML/CSS</v>
      </c>
      <c r="C3511" s="4" t="str">
        <f>IFERROR(__xludf.DUMMYFUNCTION("""COMPUTED_VALUE"""),"JavaScript")</f>
        <v>JavaScript</v>
      </c>
      <c r="D3511" s="4" t="str">
        <f>IFERROR(__xludf.DUMMYFUNCTION("""COMPUTED_VALUE"""),"TypeScript")</f>
        <v>TypeScript</v>
      </c>
    </row>
    <row r="3512">
      <c r="A3512" s="3">
        <v>3511.0</v>
      </c>
      <c r="B3512" s="4" t="str">
        <f>IFERROR(__xludf.DUMMYFUNCTION("SPLIT(IMPORTRANGE!B3512:B13511,"";"",0,1)"),"Go")</f>
        <v>Go</v>
      </c>
      <c r="C3512" s="4" t="str">
        <f>IFERROR(__xludf.DUMMYFUNCTION("""COMPUTED_VALUE"""),"HTML/CSS")</f>
        <v>HTML/CSS</v>
      </c>
      <c r="D3512" s="4" t="str">
        <f>IFERROR(__xludf.DUMMYFUNCTION("""COMPUTED_VALUE"""),"Java")</f>
        <v>Java</v>
      </c>
      <c r="E3512" s="4" t="str">
        <f>IFERROR(__xludf.DUMMYFUNCTION("""COMPUTED_VALUE"""),"JavaScript")</f>
        <v>JavaScript</v>
      </c>
      <c r="F3512" s="4" t="str">
        <f>IFERROR(__xludf.DUMMYFUNCTION("""COMPUTED_VALUE"""),"Python")</f>
        <v>Python</v>
      </c>
      <c r="G3512" s="4" t="str">
        <f>IFERROR(__xludf.DUMMYFUNCTION("""COMPUTED_VALUE"""),"Ruby")</f>
        <v>Ruby</v>
      </c>
      <c r="H3512" s="4" t="str">
        <f>IFERROR(__xludf.DUMMYFUNCTION("""COMPUTED_VALUE"""),"SQL")</f>
        <v>SQL</v>
      </c>
    </row>
    <row r="3513">
      <c r="A3513" s="3">
        <v>3512.0</v>
      </c>
      <c r="B3513" s="4" t="str">
        <f>IFERROR(__xludf.DUMMYFUNCTION("SPLIT(IMPORTRANGE!B3513:B13512,"";"",0,1)"),"C#")</f>
        <v>C#</v>
      </c>
      <c r="C3513" s="4" t="str">
        <f>IFERROR(__xludf.DUMMYFUNCTION("""COMPUTED_VALUE"""),"HTML/CSS")</f>
        <v>HTML/CSS</v>
      </c>
      <c r="D3513" s="4" t="str">
        <f>IFERROR(__xludf.DUMMYFUNCTION("""COMPUTED_VALUE"""),"JavaScript")</f>
        <v>JavaScript</v>
      </c>
    </row>
    <row r="3514">
      <c r="A3514" s="3">
        <v>3513.0</v>
      </c>
      <c r="B3514" s="4" t="str">
        <f>IFERROR(__xludf.DUMMYFUNCTION("SPLIT(IMPORTRANGE!B3514:B13513,"";"",0,1)"),"JavaScript")</f>
        <v>JavaScript</v>
      </c>
      <c r="C3514" s="4" t="str">
        <f>IFERROR(__xludf.DUMMYFUNCTION("""COMPUTED_VALUE"""),"Rust")</f>
        <v>Rust</v>
      </c>
    </row>
    <row r="3515">
      <c r="A3515" s="3">
        <v>3514.0</v>
      </c>
      <c r="B3515" s="4" t="str">
        <f>IFERROR(__xludf.DUMMYFUNCTION("SPLIT(IMPORTRANGE!B3515:B13514,"";"",0,1)"),"HTML/CSS")</f>
        <v>HTML/CSS</v>
      </c>
      <c r="C3515" s="4" t="str">
        <f>IFERROR(__xludf.DUMMYFUNCTION("""COMPUTED_VALUE"""),"JavaScript")</f>
        <v>JavaScript</v>
      </c>
      <c r="D3515" s="4" t="str">
        <f>IFERROR(__xludf.DUMMYFUNCTION("""COMPUTED_VALUE"""),"SQL")</f>
        <v>SQL</v>
      </c>
    </row>
    <row r="3516">
      <c r="A3516" s="3">
        <v>3515.0</v>
      </c>
      <c r="B3516" s="4" t="str">
        <f>IFERROR(__xludf.DUMMYFUNCTION("SPLIT(IMPORTRANGE!B3516:B13515,"";"",0,1)"),"Assembly")</f>
        <v>Assembly</v>
      </c>
      <c r="C3516" s="4" t="str">
        <f>IFERROR(__xludf.DUMMYFUNCTION("""COMPUTED_VALUE"""),"C#")</f>
        <v>C#</v>
      </c>
    </row>
    <row r="3517">
      <c r="A3517" s="3">
        <v>3516.0</v>
      </c>
      <c r="B3517" s="4" t="str">
        <f>IFERROR(__xludf.DUMMYFUNCTION("SPLIT(IMPORTRANGE!B3517:B13516,"";"",0,1)"),"HTML/CSS")</f>
        <v>HTML/CSS</v>
      </c>
      <c r="C3517" s="4" t="str">
        <f>IFERROR(__xludf.DUMMYFUNCTION("""COMPUTED_VALUE"""),"JavaScript")</f>
        <v>JavaScript</v>
      </c>
      <c r="D3517" s="4" t="str">
        <f>IFERROR(__xludf.DUMMYFUNCTION("""COMPUTED_VALUE"""),"Python")</f>
        <v>Python</v>
      </c>
    </row>
    <row r="3518">
      <c r="A3518" s="3">
        <v>3517.0</v>
      </c>
      <c r="B3518" s="4" t="str">
        <f>IFERROR(__xludf.DUMMYFUNCTION("SPLIT(IMPORTRANGE!B3518:B13517,"";"",0,1)"),"Go")</f>
        <v>Go</v>
      </c>
      <c r="C3518" s="4" t="str">
        <f>IFERROR(__xludf.DUMMYFUNCTION("""COMPUTED_VALUE"""),"HTML/CSS")</f>
        <v>HTML/CSS</v>
      </c>
      <c r="D3518" s="4" t="str">
        <f>IFERROR(__xludf.DUMMYFUNCTION("""COMPUTED_VALUE"""),"Java")</f>
        <v>Java</v>
      </c>
      <c r="E3518" s="4" t="str">
        <f>IFERROR(__xludf.DUMMYFUNCTION("""COMPUTED_VALUE"""),"JavaScript")</f>
        <v>JavaScript</v>
      </c>
      <c r="F3518" s="4" t="str">
        <f>IFERROR(__xludf.DUMMYFUNCTION("""COMPUTED_VALUE"""),"PHP")</f>
        <v>PHP</v>
      </c>
      <c r="G3518" s="4" t="str">
        <f>IFERROR(__xludf.DUMMYFUNCTION("""COMPUTED_VALUE"""),"R")</f>
        <v>R</v>
      </c>
      <c r="H3518" s="4" t="str">
        <f>IFERROR(__xludf.DUMMYFUNCTION("""COMPUTED_VALUE"""),"SQL")</f>
        <v>SQL</v>
      </c>
    </row>
    <row r="3519">
      <c r="A3519" s="3">
        <v>3518.0</v>
      </c>
      <c r="B3519" s="4" t="str">
        <f>IFERROR(__xludf.DUMMYFUNCTION("SPLIT(IMPORTRANGE!B3519:B13518,"";"",0,1)"),"HTML/CSS")</f>
        <v>HTML/CSS</v>
      </c>
      <c r="C3519" s="4" t="str">
        <f>IFERROR(__xludf.DUMMYFUNCTION("""COMPUTED_VALUE"""),"Java")</f>
        <v>Java</v>
      </c>
      <c r="D3519" s="4" t="str">
        <f>IFERROR(__xludf.DUMMYFUNCTION("""COMPUTED_VALUE"""),"JavaScript")</f>
        <v>JavaScript</v>
      </c>
      <c r="E3519" s="4" t="str">
        <f>IFERROR(__xludf.DUMMYFUNCTION("""COMPUTED_VALUE"""),"PHP")</f>
        <v>PHP</v>
      </c>
      <c r="F3519" s="4" t="str">
        <f>IFERROR(__xludf.DUMMYFUNCTION("""COMPUTED_VALUE"""),"Other(s):")</f>
        <v>Other(s):</v>
      </c>
    </row>
    <row r="3520">
      <c r="A3520" s="3">
        <v>3519.0</v>
      </c>
      <c r="B3520" s="4" t="str">
        <f>IFERROR(__xludf.DUMMYFUNCTION("SPLIT(IMPORTRANGE!B3520:B13519,"";"",0,1)"),"HTML/CSS")</f>
        <v>HTML/CSS</v>
      </c>
      <c r="C3520" s="4" t="str">
        <f>IFERROR(__xludf.DUMMYFUNCTION("""COMPUTED_VALUE"""),"Java")</f>
        <v>Java</v>
      </c>
      <c r="D3520" s="4" t="str">
        <f>IFERROR(__xludf.DUMMYFUNCTION("""COMPUTED_VALUE"""),"JavaScript")</f>
        <v>JavaScript</v>
      </c>
    </row>
    <row r="3521">
      <c r="A3521" s="3">
        <v>3520.0</v>
      </c>
      <c r="B3521" s="4" t="str">
        <f>IFERROR(__xludf.DUMMYFUNCTION("SPLIT(IMPORTRANGE!B3521:B13520,"";"",0,1)"),"HTML/CSS")</f>
        <v>HTML/CSS</v>
      </c>
      <c r="C3521" s="4" t="str">
        <f>IFERROR(__xludf.DUMMYFUNCTION("""COMPUTED_VALUE"""),"Java")</f>
        <v>Java</v>
      </c>
      <c r="D3521" s="4" t="str">
        <f>IFERROR(__xludf.DUMMYFUNCTION("""COMPUTED_VALUE"""),"Python")</f>
        <v>Python</v>
      </c>
      <c r="E3521" s="4" t="str">
        <f>IFERROR(__xludf.DUMMYFUNCTION("""COMPUTED_VALUE"""),"SQL")</f>
        <v>SQL</v>
      </c>
    </row>
    <row r="3522">
      <c r="A3522" s="3">
        <v>3521.0</v>
      </c>
      <c r="B3522" s="4" t="str">
        <f>IFERROR(__xludf.DUMMYFUNCTION("SPLIT(IMPORTRANGE!B3522:B13521,"";"",0,1)"),"C++")</f>
        <v>C++</v>
      </c>
      <c r="C3522" s="4" t="str">
        <f>IFERROR(__xludf.DUMMYFUNCTION("""COMPUTED_VALUE"""),"C#")</f>
        <v>C#</v>
      </c>
      <c r="D3522" s="4" t="str">
        <f>IFERROR(__xludf.DUMMYFUNCTION("""COMPUTED_VALUE"""),"HTML/CSS")</f>
        <v>HTML/CSS</v>
      </c>
      <c r="E3522" s="4" t="str">
        <f>IFERROR(__xludf.DUMMYFUNCTION("""COMPUTED_VALUE"""),"Java")</f>
        <v>Java</v>
      </c>
      <c r="F3522" s="4" t="str">
        <f>IFERROR(__xludf.DUMMYFUNCTION("""COMPUTED_VALUE"""),"JavaScript")</f>
        <v>JavaScript</v>
      </c>
      <c r="G3522" s="4" t="str">
        <f>IFERROR(__xludf.DUMMYFUNCTION("""COMPUTED_VALUE"""),"Python")</f>
        <v>Python</v>
      </c>
      <c r="H3522" s="4" t="str">
        <f>IFERROR(__xludf.DUMMYFUNCTION("""COMPUTED_VALUE"""),"TypeScript")</f>
        <v>TypeScript</v>
      </c>
    </row>
    <row r="3523">
      <c r="A3523" s="3">
        <v>3522.0</v>
      </c>
      <c r="B3523" s="4" t="str">
        <f>IFERROR(__xludf.DUMMYFUNCTION("SPLIT(IMPORTRANGE!B3523:B13522,"";"",0,1)"),"HTML/CSS")</f>
        <v>HTML/CSS</v>
      </c>
      <c r="C3523" s="4" t="str">
        <f>IFERROR(__xludf.DUMMYFUNCTION("""COMPUTED_VALUE"""),"JavaScript")</f>
        <v>JavaScript</v>
      </c>
      <c r="D3523" s="4" t="str">
        <f>IFERROR(__xludf.DUMMYFUNCTION("""COMPUTED_VALUE"""),"Python")</f>
        <v>Python</v>
      </c>
      <c r="E3523" s="4" t="str">
        <f>IFERROR(__xludf.DUMMYFUNCTION("""COMPUTED_VALUE"""),"Ruby")</f>
        <v>Ruby</v>
      </c>
      <c r="F3523" s="4" t="str">
        <f>IFERROR(__xludf.DUMMYFUNCTION("""COMPUTED_VALUE"""),"SQL")</f>
        <v>SQL</v>
      </c>
    </row>
    <row r="3524">
      <c r="A3524" s="3">
        <v>3523.0</v>
      </c>
      <c r="B3524" s="4" t="str">
        <f>IFERROR(__xludf.DUMMYFUNCTION("SPLIT(IMPORTRANGE!B3524:B13523,"";"",0,1)"),"C#")</f>
        <v>C#</v>
      </c>
      <c r="C3524" s="4" t="str">
        <f>IFERROR(__xludf.DUMMYFUNCTION("""COMPUTED_VALUE"""),"HTML/CSS")</f>
        <v>HTML/CSS</v>
      </c>
      <c r="D3524" s="4" t="str">
        <f>IFERROR(__xludf.DUMMYFUNCTION("""COMPUTED_VALUE"""),"JavaScript")</f>
        <v>JavaScript</v>
      </c>
      <c r="E3524" s="4" t="str">
        <f>IFERROR(__xludf.DUMMYFUNCTION("""COMPUTED_VALUE"""),"SQL")</f>
        <v>SQL</v>
      </c>
      <c r="F3524" s="4" t="str">
        <f>IFERROR(__xludf.DUMMYFUNCTION("""COMPUTED_VALUE"""),"VBA")</f>
        <v>VBA</v>
      </c>
    </row>
    <row r="3525">
      <c r="A3525" s="3">
        <v>3524.0</v>
      </c>
      <c r="B3525" s="4" t="str">
        <f>IFERROR(__xludf.DUMMYFUNCTION("SPLIT(IMPORTRANGE!B3525:B13524,"";"",0,1)"),"Java")</f>
        <v>Java</v>
      </c>
    </row>
    <row r="3526">
      <c r="A3526" s="3">
        <v>3525.0</v>
      </c>
      <c r="B3526" s="4" t="str">
        <f>IFERROR(__xludf.DUMMYFUNCTION("SPLIT(IMPORTRANGE!B3526:B13525,"";"",0,1)"),"HTML/CSS")</f>
        <v>HTML/CSS</v>
      </c>
      <c r="C3526" s="4" t="str">
        <f>IFERROR(__xludf.DUMMYFUNCTION("""COMPUTED_VALUE"""),"JavaScript")</f>
        <v>JavaScript</v>
      </c>
      <c r="D3526" s="4" t="str">
        <f>IFERROR(__xludf.DUMMYFUNCTION("""COMPUTED_VALUE"""),"PHP")</f>
        <v>PHP</v>
      </c>
      <c r="E3526" s="4" t="str">
        <f>IFERROR(__xludf.DUMMYFUNCTION("""COMPUTED_VALUE"""),"SQL")</f>
        <v>SQL</v>
      </c>
    </row>
    <row r="3527">
      <c r="A3527" s="3">
        <v>3526.0</v>
      </c>
      <c r="B3527" s="4" t="str">
        <f>IFERROR(__xludf.DUMMYFUNCTION("SPLIT(IMPORTRANGE!B3527:B13526,"";"",0,1)"),"C#")</f>
        <v>C#</v>
      </c>
      <c r="C3527" s="4" t="str">
        <f>IFERROR(__xludf.DUMMYFUNCTION("""COMPUTED_VALUE"""),"HTML/CSS")</f>
        <v>HTML/CSS</v>
      </c>
      <c r="D3527" s="4" t="str">
        <f>IFERROR(__xludf.DUMMYFUNCTION("""COMPUTED_VALUE"""),"Java")</f>
        <v>Java</v>
      </c>
      <c r="E3527" s="4" t="str">
        <f>IFERROR(__xludf.DUMMYFUNCTION("""COMPUTED_VALUE"""),"PHP")</f>
        <v>PHP</v>
      </c>
      <c r="F3527" s="4" t="str">
        <f>IFERROR(__xludf.DUMMYFUNCTION("""COMPUTED_VALUE"""),"SQL")</f>
        <v>SQL</v>
      </c>
      <c r="G3527" s="4" t="str">
        <f>IFERROR(__xludf.DUMMYFUNCTION("""COMPUTED_VALUE"""),"VBA")</f>
        <v>VBA</v>
      </c>
    </row>
    <row r="3528">
      <c r="A3528" s="3">
        <v>3527.0</v>
      </c>
      <c r="B3528" s="4" t="str">
        <f>IFERROR(__xludf.DUMMYFUNCTION("SPLIT(IMPORTRANGE!B3528:B13527,"";"",0,1)"),"Assembly")</f>
        <v>Assembly</v>
      </c>
      <c r="C3528" s="4" t="str">
        <f>IFERROR(__xludf.DUMMYFUNCTION("""COMPUTED_VALUE"""),"Bash/Shell/PowerShell")</f>
        <v>Bash/Shell/PowerShell</v>
      </c>
      <c r="D3528" s="4" t="str">
        <f>IFERROR(__xludf.DUMMYFUNCTION("""COMPUTED_VALUE"""),"C")</f>
        <v>C</v>
      </c>
      <c r="E3528" s="4" t="str">
        <f>IFERROR(__xludf.DUMMYFUNCTION("""COMPUTED_VALUE"""),"C++")</f>
        <v>C++</v>
      </c>
      <c r="F3528" s="4" t="str">
        <f>IFERROR(__xludf.DUMMYFUNCTION("""COMPUTED_VALUE"""),"C#")</f>
        <v>C#</v>
      </c>
      <c r="G3528" s="4" t="str">
        <f>IFERROR(__xludf.DUMMYFUNCTION("""COMPUTED_VALUE"""),"HTML/CSS")</f>
        <v>HTML/CSS</v>
      </c>
      <c r="H3528" s="4" t="str">
        <f>IFERROR(__xludf.DUMMYFUNCTION("""COMPUTED_VALUE"""),"Java")</f>
        <v>Java</v>
      </c>
      <c r="I3528" s="4" t="str">
        <f>IFERROR(__xludf.DUMMYFUNCTION("""COMPUTED_VALUE"""),"JavaScript")</f>
        <v>JavaScript</v>
      </c>
      <c r="J3528" s="4" t="str">
        <f>IFERROR(__xludf.DUMMYFUNCTION("""COMPUTED_VALUE"""),"PHP")</f>
        <v>PHP</v>
      </c>
      <c r="K3528" s="4" t="str">
        <f>IFERROR(__xludf.DUMMYFUNCTION("""COMPUTED_VALUE"""),"Python")</f>
        <v>Python</v>
      </c>
      <c r="L3528" s="4" t="str">
        <f>IFERROR(__xludf.DUMMYFUNCTION("""COMPUTED_VALUE"""),"SQL")</f>
        <v>SQL</v>
      </c>
      <c r="M3528" s="4" t="str">
        <f>IFERROR(__xludf.DUMMYFUNCTION("""COMPUTED_VALUE"""),"VBA")</f>
        <v>VBA</v>
      </c>
      <c r="N3528" s="4" t="str">
        <f>IFERROR(__xludf.DUMMYFUNCTION("""COMPUTED_VALUE"""),"Other(s):")</f>
        <v>Other(s):</v>
      </c>
    </row>
    <row r="3529">
      <c r="A3529" s="3">
        <v>3528.0</v>
      </c>
      <c r="B3529" s="4" t="str">
        <f>IFERROR(__xludf.DUMMYFUNCTION("SPLIT(IMPORTRANGE!B3529:B13528,"";"",0,1)"),"HTML/CSS")</f>
        <v>HTML/CSS</v>
      </c>
      <c r="C3529" s="4" t="str">
        <f>IFERROR(__xludf.DUMMYFUNCTION("""COMPUTED_VALUE"""),"JavaScript")</f>
        <v>JavaScript</v>
      </c>
      <c r="D3529" s="4" t="str">
        <f>IFERROR(__xludf.DUMMYFUNCTION("""COMPUTED_VALUE"""),"Python")</f>
        <v>Python</v>
      </c>
      <c r="E3529" s="4" t="str">
        <f>IFERROR(__xludf.DUMMYFUNCTION("""COMPUTED_VALUE"""),"SQL")</f>
        <v>SQL</v>
      </c>
    </row>
    <row r="3530">
      <c r="A3530" s="3">
        <v>3529.0</v>
      </c>
      <c r="B3530" s="4" t="str">
        <f>IFERROR(__xludf.DUMMYFUNCTION("SPLIT(IMPORTRANGE!B3530:B13529,"";"",0,1)"),"Bash/Shell/PowerShell")</f>
        <v>Bash/Shell/PowerShell</v>
      </c>
      <c r="C3530" s="4" t="str">
        <f>IFERROR(__xludf.DUMMYFUNCTION("""COMPUTED_VALUE"""),"C")</f>
        <v>C</v>
      </c>
      <c r="D3530" s="4" t="str">
        <f>IFERROR(__xludf.DUMMYFUNCTION("""COMPUTED_VALUE"""),"C++")</f>
        <v>C++</v>
      </c>
      <c r="E3530" s="4" t="str">
        <f>IFERROR(__xludf.DUMMYFUNCTION("""COMPUTED_VALUE"""),"Java")</f>
        <v>Java</v>
      </c>
      <c r="F3530" s="4" t="str">
        <f>IFERROR(__xludf.DUMMYFUNCTION("""COMPUTED_VALUE"""),"Python")</f>
        <v>Python</v>
      </c>
      <c r="G3530" s="4" t="str">
        <f>IFERROR(__xludf.DUMMYFUNCTION("""COMPUTED_VALUE"""),"SQL")</f>
        <v>SQL</v>
      </c>
    </row>
    <row r="3531">
      <c r="A3531" s="3">
        <v>3530.0</v>
      </c>
      <c r="B3531" s="4" t="str">
        <f>IFERROR(__xludf.DUMMYFUNCTION("SPLIT(IMPORTRANGE!B3531:B13530,"";"",0,1)"),"Bash/Shell/PowerShell")</f>
        <v>Bash/Shell/PowerShell</v>
      </c>
      <c r="C3531" s="4" t="str">
        <f>IFERROR(__xludf.DUMMYFUNCTION("""COMPUTED_VALUE"""),"HTML/CSS")</f>
        <v>HTML/CSS</v>
      </c>
      <c r="D3531" s="4" t="str">
        <f>IFERROR(__xludf.DUMMYFUNCTION("""COMPUTED_VALUE"""),"JavaScript")</f>
        <v>JavaScript</v>
      </c>
      <c r="E3531" s="4" t="str">
        <f>IFERROR(__xludf.DUMMYFUNCTION("""COMPUTED_VALUE"""),"Python")</f>
        <v>Python</v>
      </c>
    </row>
    <row r="3532">
      <c r="A3532" s="3">
        <v>3531.0</v>
      </c>
      <c r="B3532" s="4" t="str">
        <f>IFERROR(__xludf.DUMMYFUNCTION("SPLIT(IMPORTRANGE!B3532:B13531,"";"",0,1)"),"Bash/Shell/PowerShell")</f>
        <v>Bash/Shell/PowerShell</v>
      </c>
      <c r="C3532" s="4" t="str">
        <f>IFERROR(__xludf.DUMMYFUNCTION("""COMPUTED_VALUE"""),"C")</f>
        <v>C</v>
      </c>
      <c r="D3532" s="4" t="str">
        <f>IFERROR(__xludf.DUMMYFUNCTION("""COMPUTED_VALUE"""),"C++")</f>
        <v>C++</v>
      </c>
      <c r="E3532" s="4" t="str">
        <f>IFERROR(__xludf.DUMMYFUNCTION("""COMPUTED_VALUE"""),"C#")</f>
        <v>C#</v>
      </c>
      <c r="F3532" s="4" t="str">
        <f>IFERROR(__xludf.DUMMYFUNCTION("""COMPUTED_VALUE"""),"HTML/CSS")</f>
        <v>HTML/CSS</v>
      </c>
      <c r="G3532" s="4" t="str">
        <f>IFERROR(__xludf.DUMMYFUNCTION("""COMPUTED_VALUE"""),"Java")</f>
        <v>Java</v>
      </c>
      <c r="H3532" s="4" t="str">
        <f>IFERROR(__xludf.DUMMYFUNCTION("""COMPUTED_VALUE"""),"JavaScript")</f>
        <v>JavaScript</v>
      </c>
      <c r="I3532" s="4" t="str">
        <f>IFERROR(__xludf.DUMMYFUNCTION("""COMPUTED_VALUE"""),"PHP")</f>
        <v>PHP</v>
      </c>
      <c r="J3532" s="4" t="str">
        <f>IFERROR(__xludf.DUMMYFUNCTION("""COMPUTED_VALUE"""),"Python")</f>
        <v>Python</v>
      </c>
    </row>
    <row r="3533">
      <c r="A3533" s="3">
        <v>3532.0</v>
      </c>
      <c r="B3533" s="4" t="str">
        <f>IFERROR(__xludf.DUMMYFUNCTION("SPLIT(IMPORTRANGE!B3533:B13532,"";"",0,1)"),"Bash/Shell/PowerShell")</f>
        <v>Bash/Shell/PowerShell</v>
      </c>
      <c r="C3533" s="4" t="str">
        <f>IFERROR(__xludf.DUMMYFUNCTION("""COMPUTED_VALUE"""),"HTML/CSS")</f>
        <v>HTML/CSS</v>
      </c>
      <c r="D3533" s="4" t="str">
        <f>IFERROR(__xludf.DUMMYFUNCTION("""COMPUTED_VALUE"""),"JavaScript")</f>
        <v>JavaScript</v>
      </c>
      <c r="E3533" s="4" t="str">
        <f>IFERROR(__xludf.DUMMYFUNCTION("""COMPUTED_VALUE"""),"PHP")</f>
        <v>PHP</v>
      </c>
      <c r="F3533" s="4" t="str">
        <f>IFERROR(__xludf.DUMMYFUNCTION("""COMPUTED_VALUE"""),"Python")</f>
        <v>Python</v>
      </c>
      <c r="G3533" s="4" t="str">
        <f>IFERROR(__xludf.DUMMYFUNCTION("""COMPUTED_VALUE"""),"TypeScript")</f>
        <v>TypeScript</v>
      </c>
    </row>
    <row r="3534">
      <c r="A3534" s="3">
        <v>3533.0</v>
      </c>
      <c r="B3534" s="4" t="str">
        <f>IFERROR(__xludf.DUMMYFUNCTION("SPLIT(IMPORTRANGE!B3534:B13533,"";"",0,1)"),"Assembly")</f>
        <v>Assembly</v>
      </c>
      <c r="C3534" s="4" t="str">
        <f>IFERROR(__xludf.DUMMYFUNCTION("""COMPUTED_VALUE"""),"Bash/Shell/PowerShell")</f>
        <v>Bash/Shell/PowerShell</v>
      </c>
      <c r="D3534" s="4" t="str">
        <f>IFERROR(__xludf.DUMMYFUNCTION("""COMPUTED_VALUE"""),"C")</f>
        <v>C</v>
      </c>
      <c r="E3534" s="4" t="str">
        <f>IFERROR(__xludf.DUMMYFUNCTION("""COMPUTED_VALUE"""),"C++")</f>
        <v>C++</v>
      </c>
      <c r="F3534" s="4" t="str">
        <f>IFERROR(__xludf.DUMMYFUNCTION("""COMPUTED_VALUE"""),"C#")</f>
        <v>C#</v>
      </c>
      <c r="G3534" s="4" t="str">
        <f>IFERROR(__xludf.DUMMYFUNCTION("""COMPUTED_VALUE"""),"HTML/CSS")</f>
        <v>HTML/CSS</v>
      </c>
      <c r="H3534" s="4" t="str">
        <f>IFERROR(__xludf.DUMMYFUNCTION("""COMPUTED_VALUE"""),"Java")</f>
        <v>Java</v>
      </c>
      <c r="I3534" s="4" t="str">
        <f>IFERROR(__xludf.DUMMYFUNCTION("""COMPUTED_VALUE"""),"JavaScript")</f>
        <v>JavaScript</v>
      </c>
      <c r="J3534" s="4" t="str">
        <f>IFERROR(__xludf.DUMMYFUNCTION("""COMPUTED_VALUE"""),"PHP")</f>
        <v>PHP</v>
      </c>
      <c r="K3534" s="4" t="str">
        <f>IFERROR(__xludf.DUMMYFUNCTION("""COMPUTED_VALUE"""),"Python")</f>
        <v>Python</v>
      </c>
      <c r="L3534" s="4" t="str">
        <f>IFERROR(__xludf.DUMMYFUNCTION("""COMPUTED_VALUE"""),"SQL")</f>
        <v>SQL</v>
      </c>
      <c r="M3534" s="4" t="str">
        <f>IFERROR(__xludf.DUMMYFUNCTION("""COMPUTED_VALUE"""),"VBA")</f>
        <v>VBA</v>
      </c>
    </row>
    <row r="3535">
      <c r="A3535" s="3">
        <v>3534.0</v>
      </c>
      <c r="B3535" s="4" t="str">
        <f>IFERROR(__xludf.DUMMYFUNCTION("SPLIT(IMPORTRANGE!B3535:B13534,"";"",0,1)"),"C")</f>
        <v>C</v>
      </c>
      <c r="C3535" s="4" t="str">
        <f>IFERROR(__xludf.DUMMYFUNCTION("""COMPUTED_VALUE"""),"HTML/CSS")</f>
        <v>HTML/CSS</v>
      </c>
      <c r="D3535" s="4" t="str">
        <f>IFERROR(__xludf.DUMMYFUNCTION("""COMPUTED_VALUE"""),"JavaScript")</f>
        <v>JavaScript</v>
      </c>
      <c r="E3535" s="4" t="str">
        <f>IFERROR(__xludf.DUMMYFUNCTION("""COMPUTED_VALUE"""),"Python")</f>
        <v>Python</v>
      </c>
    </row>
    <row r="3536">
      <c r="A3536" s="3">
        <v>3535.0</v>
      </c>
      <c r="B3536" s="4" t="str">
        <f>IFERROR(__xludf.DUMMYFUNCTION("SPLIT(IMPORTRANGE!B3536:B13535,"";"",0,1)"),"Swift")</f>
        <v>Swift</v>
      </c>
    </row>
    <row r="3537">
      <c r="A3537" s="3">
        <v>3536.0</v>
      </c>
      <c r="B3537" s="4" t="str">
        <f>IFERROR(__xludf.DUMMYFUNCTION("SPLIT(IMPORTRANGE!B3537:B13536,"";"",0,1)"),"Java")</f>
        <v>Java</v>
      </c>
    </row>
    <row r="3538">
      <c r="A3538" s="3">
        <v>3537.0</v>
      </c>
      <c r="B3538" s="4" t="str">
        <f>IFERROR(__xludf.DUMMYFUNCTION("SPLIT(IMPORTRANGE!B3538:B13537,"";"",0,1)"),"Bash/Shell/PowerShell")</f>
        <v>Bash/Shell/PowerShell</v>
      </c>
      <c r="C3538" s="4" t="str">
        <f>IFERROR(__xludf.DUMMYFUNCTION("""COMPUTED_VALUE"""),"C#")</f>
        <v>C#</v>
      </c>
      <c r="D3538" s="4" t="str">
        <f>IFERROR(__xludf.DUMMYFUNCTION("""COMPUTED_VALUE"""),"HTML/CSS")</f>
        <v>HTML/CSS</v>
      </c>
      <c r="E3538" s="4" t="str">
        <f>IFERROR(__xludf.DUMMYFUNCTION("""COMPUTED_VALUE"""),"Java")</f>
        <v>Java</v>
      </c>
      <c r="F3538" s="4" t="str">
        <f>IFERROR(__xludf.DUMMYFUNCTION("""COMPUTED_VALUE"""),"JavaScript")</f>
        <v>JavaScript</v>
      </c>
      <c r="G3538" s="4" t="str">
        <f>IFERROR(__xludf.DUMMYFUNCTION("""COMPUTED_VALUE"""),"PHP")</f>
        <v>PHP</v>
      </c>
      <c r="H3538" s="4" t="str">
        <f>IFERROR(__xludf.DUMMYFUNCTION("""COMPUTED_VALUE"""),"Python")</f>
        <v>Python</v>
      </c>
      <c r="I3538" s="4" t="str">
        <f>IFERROR(__xludf.DUMMYFUNCTION("""COMPUTED_VALUE"""),"R")</f>
        <v>R</v>
      </c>
      <c r="J3538" s="4" t="str">
        <f>IFERROR(__xludf.DUMMYFUNCTION("""COMPUTED_VALUE"""),"SQL")</f>
        <v>SQL</v>
      </c>
      <c r="K3538" s="4" t="str">
        <f>IFERROR(__xludf.DUMMYFUNCTION("""COMPUTED_VALUE"""),"VBA")</f>
        <v>VBA</v>
      </c>
      <c r="L3538" s="4" t="str">
        <f>IFERROR(__xludf.DUMMYFUNCTION("""COMPUTED_VALUE"""),"Other(s):")</f>
        <v>Other(s):</v>
      </c>
    </row>
    <row r="3539">
      <c r="A3539" s="3">
        <v>3538.0</v>
      </c>
      <c r="B3539" s="4" t="str">
        <f>IFERROR(__xludf.DUMMYFUNCTION("SPLIT(IMPORTRANGE!B3539:B13538,"";"",0,1)"),"C#")</f>
        <v>C#</v>
      </c>
      <c r="C3539" s="4" t="str">
        <f>IFERROR(__xludf.DUMMYFUNCTION("""COMPUTED_VALUE"""),"JavaScript")</f>
        <v>JavaScript</v>
      </c>
    </row>
    <row r="3540">
      <c r="A3540" s="3">
        <v>3539.0</v>
      </c>
      <c r="B3540" s="4" t="str">
        <f>IFERROR(__xludf.DUMMYFUNCTION("SPLIT(IMPORTRANGE!B3540:B13539,"";"",0,1)"),"Objective-C")</f>
        <v>Objective-C</v>
      </c>
      <c r="C3540" s="4" t="str">
        <f>IFERROR(__xludf.DUMMYFUNCTION("""COMPUTED_VALUE"""),"Swift")</f>
        <v>Swift</v>
      </c>
    </row>
    <row r="3541">
      <c r="A3541" s="3">
        <v>3540.0</v>
      </c>
      <c r="B3541" s="4" t="str">
        <f>IFERROR(__xludf.DUMMYFUNCTION("SPLIT(IMPORTRANGE!B3541:B13540,"";"",0,1)"),"HTML/CSS")</f>
        <v>HTML/CSS</v>
      </c>
      <c r="C3541" s="4" t="str">
        <f>IFERROR(__xludf.DUMMYFUNCTION("""COMPUTED_VALUE"""),"Java")</f>
        <v>Java</v>
      </c>
      <c r="D3541" s="4" t="str">
        <f>IFERROR(__xludf.DUMMYFUNCTION("""COMPUTED_VALUE"""),"JavaScript")</f>
        <v>JavaScript</v>
      </c>
      <c r="E3541" s="4" t="str">
        <f>IFERROR(__xludf.DUMMYFUNCTION("""COMPUTED_VALUE"""),"Python")</f>
        <v>Python</v>
      </c>
      <c r="F3541" s="4" t="str">
        <f>IFERROR(__xludf.DUMMYFUNCTION("""COMPUTED_VALUE"""),"SQL")</f>
        <v>SQL</v>
      </c>
      <c r="G3541" s="4" t="str">
        <f>IFERROR(__xludf.DUMMYFUNCTION("""COMPUTED_VALUE"""),"TypeScript")</f>
        <v>TypeScript</v>
      </c>
    </row>
    <row r="3542">
      <c r="A3542" s="3">
        <v>3541.0</v>
      </c>
      <c r="B3542" s="4" t="str">
        <f>IFERROR(__xludf.DUMMYFUNCTION("SPLIT(IMPORTRANGE!B3542:B13541,"";"",0,1)"),"Bash/Shell/PowerShell")</f>
        <v>Bash/Shell/PowerShell</v>
      </c>
      <c r="C3542" s="4" t="str">
        <f>IFERROR(__xludf.DUMMYFUNCTION("""COMPUTED_VALUE"""),"C++")</f>
        <v>C++</v>
      </c>
      <c r="D3542" s="4" t="str">
        <f>IFERROR(__xludf.DUMMYFUNCTION("""COMPUTED_VALUE"""),"Python")</f>
        <v>Python</v>
      </c>
      <c r="E3542" s="4" t="str">
        <f>IFERROR(__xludf.DUMMYFUNCTION("""COMPUTED_VALUE"""),"SQL")</f>
        <v>SQL</v>
      </c>
    </row>
    <row r="3543">
      <c r="A3543" s="3">
        <v>3542.0</v>
      </c>
      <c r="B3543" s="4" t="str">
        <f>IFERROR(__xludf.DUMMYFUNCTION("SPLIT(IMPORTRANGE!B3543:B13542,"";"",0,1)"),"C#")</f>
        <v>C#</v>
      </c>
      <c r="C3543" s="4" t="str">
        <f>IFERROR(__xludf.DUMMYFUNCTION("""COMPUTED_VALUE"""),"HTML/CSS")</f>
        <v>HTML/CSS</v>
      </c>
      <c r="D3543" s="4" t="str">
        <f>IFERROR(__xludf.DUMMYFUNCTION("""COMPUTED_VALUE"""),"JavaScript")</f>
        <v>JavaScript</v>
      </c>
      <c r="E3543" s="4" t="str">
        <f>IFERROR(__xludf.DUMMYFUNCTION("""COMPUTED_VALUE"""),"SQL")</f>
        <v>SQL</v>
      </c>
    </row>
    <row r="3544">
      <c r="A3544" s="3">
        <v>3543.0</v>
      </c>
      <c r="B3544" s="4" t="str">
        <f>IFERROR(__xludf.DUMMYFUNCTION("SPLIT(IMPORTRANGE!B3544:B13543,"";"",0,1)"),"Java")</f>
        <v>Java</v>
      </c>
      <c r="C3544" s="4" t="str">
        <f>IFERROR(__xludf.DUMMYFUNCTION("""COMPUTED_VALUE"""),"JavaScript")</f>
        <v>JavaScript</v>
      </c>
      <c r="D3544" s="4" t="str">
        <f>IFERROR(__xludf.DUMMYFUNCTION("""COMPUTED_VALUE"""),"SQL")</f>
        <v>SQL</v>
      </c>
    </row>
    <row r="3545">
      <c r="A3545" s="3">
        <v>3544.0</v>
      </c>
      <c r="B3545" s="4" t="str">
        <f>IFERROR(__xludf.DUMMYFUNCTION("SPLIT(IMPORTRANGE!B3545:B13544,"";"",0,1)"),"C#")</f>
        <v>C#</v>
      </c>
      <c r="C3545" s="4" t="str">
        <f>IFERROR(__xludf.DUMMYFUNCTION("""COMPUTED_VALUE"""),"PHP")</f>
        <v>PHP</v>
      </c>
      <c r="D3545" s="4" t="str">
        <f>IFERROR(__xludf.DUMMYFUNCTION("""COMPUTED_VALUE"""),"SQL")</f>
        <v>SQL</v>
      </c>
    </row>
    <row r="3546">
      <c r="A3546" s="3">
        <v>3545.0</v>
      </c>
      <c r="B3546" s="4" t="str">
        <f>IFERROR(__xludf.DUMMYFUNCTION("SPLIT(IMPORTRANGE!B3546:B13545,"";"",0,1)"),"HTML/CSS")</f>
        <v>HTML/CSS</v>
      </c>
      <c r="C3546" s="4" t="str">
        <f>IFERROR(__xludf.DUMMYFUNCTION("""COMPUTED_VALUE"""),"JavaScript")</f>
        <v>JavaScript</v>
      </c>
      <c r="D3546" s="4" t="str">
        <f>IFERROR(__xludf.DUMMYFUNCTION("""COMPUTED_VALUE"""),"TypeScript")</f>
        <v>TypeScript</v>
      </c>
    </row>
    <row r="3547">
      <c r="A3547" s="3">
        <v>3546.0</v>
      </c>
      <c r="B3547" s="4" t="str">
        <f>IFERROR(__xludf.DUMMYFUNCTION("SPLIT(IMPORTRANGE!B3547:B13546,"";"",0,1)"),"C#")</f>
        <v>C#</v>
      </c>
      <c r="C3547" s="4" t="str">
        <f>IFERROR(__xludf.DUMMYFUNCTION("""COMPUTED_VALUE"""),"HTML/CSS")</f>
        <v>HTML/CSS</v>
      </c>
      <c r="D3547" s="4" t="str">
        <f>IFERROR(__xludf.DUMMYFUNCTION("""COMPUTED_VALUE"""),"Java")</f>
        <v>Java</v>
      </c>
      <c r="E3547" s="4" t="str">
        <f>IFERROR(__xludf.DUMMYFUNCTION("""COMPUTED_VALUE"""),"JavaScript")</f>
        <v>JavaScript</v>
      </c>
      <c r="F3547" s="4" t="str">
        <f>IFERROR(__xludf.DUMMYFUNCTION("""COMPUTED_VALUE"""),"PHP")</f>
        <v>PHP</v>
      </c>
      <c r="G3547" s="4" t="str">
        <f>IFERROR(__xludf.DUMMYFUNCTION("""COMPUTED_VALUE"""),"SQL")</f>
        <v>SQL</v>
      </c>
    </row>
    <row r="3548">
      <c r="A3548" s="3">
        <v>3547.0</v>
      </c>
      <c r="B3548" s="4" t="str">
        <f>IFERROR(__xludf.DUMMYFUNCTION("SPLIT(IMPORTRANGE!B3548:B13547,"";"",0,1)"),"Bash/Shell/PowerShell")</f>
        <v>Bash/Shell/PowerShell</v>
      </c>
      <c r="C3548" s="4" t="str">
        <f>IFERROR(__xludf.DUMMYFUNCTION("""COMPUTED_VALUE"""),"Java")</f>
        <v>Java</v>
      </c>
      <c r="D3548" s="4" t="str">
        <f>IFERROR(__xludf.DUMMYFUNCTION("""COMPUTED_VALUE"""),"Python")</f>
        <v>Python</v>
      </c>
      <c r="E3548" s="4" t="str">
        <f>IFERROR(__xludf.DUMMYFUNCTION("""COMPUTED_VALUE"""),"Ruby")</f>
        <v>Ruby</v>
      </c>
    </row>
    <row r="3549">
      <c r="A3549" s="3">
        <v>3548.0</v>
      </c>
      <c r="B3549" s="4" t="str">
        <f>IFERROR(__xludf.DUMMYFUNCTION("SPLIT(IMPORTRANGE!B3549:B13548,"";"",0,1)"),"Go")</f>
        <v>Go</v>
      </c>
      <c r="C3549" s="4" t="str">
        <f>IFERROR(__xludf.DUMMYFUNCTION("""COMPUTED_VALUE"""),"HTML/CSS")</f>
        <v>HTML/CSS</v>
      </c>
      <c r="D3549" s="4" t="str">
        <f>IFERROR(__xludf.DUMMYFUNCTION("""COMPUTED_VALUE"""),"JavaScript")</f>
        <v>JavaScript</v>
      </c>
      <c r="E3549" s="4" t="str">
        <f>IFERROR(__xludf.DUMMYFUNCTION("""COMPUTED_VALUE"""),"Kotlin")</f>
        <v>Kotlin</v>
      </c>
      <c r="F3549" s="4" t="str">
        <f>IFERROR(__xludf.DUMMYFUNCTION("""COMPUTED_VALUE"""),"Python")</f>
        <v>Python</v>
      </c>
      <c r="G3549" s="4" t="str">
        <f>IFERROR(__xludf.DUMMYFUNCTION("""COMPUTED_VALUE"""),"Scala")</f>
        <v>Scala</v>
      </c>
      <c r="H3549" s="4" t="str">
        <f>IFERROR(__xludf.DUMMYFUNCTION("""COMPUTED_VALUE"""),"TypeScript")</f>
        <v>TypeScript</v>
      </c>
    </row>
    <row r="3550">
      <c r="A3550" s="3">
        <v>3549.0</v>
      </c>
      <c r="B3550" s="4" t="str">
        <f>IFERROR(__xludf.DUMMYFUNCTION("SPLIT(IMPORTRANGE!B3550:B13549,"";"",0,1)"),"Assembly")</f>
        <v>Assembly</v>
      </c>
      <c r="C3550" s="4" t="str">
        <f>IFERROR(__xludf.DUMMYFUNCTION("""COMPUTED_VALUE"""),"Bash/Shell/PowerShell")</f>
        <v>Bash/Shell/PowerShell</v>
      </c>
      <c r="D3550" s="4" t="str">
        <f>IFERROR(__xludf.DUMMYFUNCTION("""COMPUTED_VALUE"""),"C")</f>
        <v>C</v>
      </c>
      <c r="E3550" s="4" t="str">
        <f>IFERROR(__xludf.DUMMYFUNCTION("""COMPUTED_VALUE"""),"C++")</f>
        <v>C++</v>
      </c>
      <c r="F3550" s="4" t="str">
        <f>IFERROR(__xludf.DUMMYFUNCTION("""COMPUTED_VALUE"""),"C#")</f>
        <v>C#</v>
      </c>
      <c r="G3550" s="4" t="str">
        <f>IFERROR(__xludf.DUMMYFUNCTION("""COMPUTED_VALUE"""),"HTML/CSS")</f>
        <v>HTML/CSS</v>
      </c>
      <c r="H3550" s="4" t="str">
        <f>IFERROR(__xludf.DUMMYFUNCTION("""COMPUTED_VALUE"""),"Java")</f>
        <v>Java</v>
      </c>
      <c r="I3550" s="4" t="str">
        <f>IFERROR(__xludf.DUMMYFUNCTION("""COMPUTED_VALUE"""),"JavaScript")</f>
        <v>JavaScript</v>
      </c>
      <c r="J3550" s="4" t="str">
        <f>IFERROR(__xludf.DUMMYFUNCTION("""COMPUTED_VALUE"""),"PHP")</f>
        <v>PHP</v>
      </c>
      <c r="K3550" s="4" t="str">
        <f>IFERROR(__xludf.DUMMYFUNCTION("""COMPUTED_VALUE"""),"SQL")</f>
        <v>SQL</v>
      </c>
      <c r="L3550" s="4" t="str">
        <f>IFERROR(__xludf.DUMMYFUNCTION("""COMPUTED_VALUE"""),"Swift")</f>
        <v>Swift</v>
      </c>
      <c r="M3550" s="4" t="str">
        <f>IFERROR(__xludf.DUMMYFUNCTION("""COMPUTED_VALUE"""),"TypeScript")</f>
        <v>TypeScript</v>
      </c>
    </row>
    <row r="3551">
      <c r="A3551" s="3">
        <v>3550.0</v>
      </c>
      <c r="B3551" s="4" t="str">
        <f>IFERROR(__xludf.DUMMYFUNCTION("SPLIT(IMPORTRANGE!B3551:B13550,"";"",0,1)"),"Bash/Shell/PowerShell")</f>
        <v>Bash/Shell/PowerShell</v>
      </c>
      <c r="C3551" s="4" t="str">
        <f>IFERROR(__xludf.DUMMYFUNCTION("""COMPUTED_VALUE"""),"C")</f>
        <v>C</v>
      </c>
      <c r="D3551" s="4" t="str">
        <f>IFERROR(__xludf.DUMMYFUNCTION("""COMPUTED_VALUE"""),"HTML/CSS")</f>
        <v>HTML/CSS</v>
      </c>
      <c r="E3551" s="4" t="str">
        <f>IFERROR(__xludf.DUMMYFUNCTION("""COMPUTED_VALUE"""),"Java")</f>
        <v>Java</v>
      </c>
      <c r="F3551" s="4" t="str">
        <f>IFERROR(__xludf.DUMMYFUNCTION("""COMPUTED_VALUE"""),"Python")</f>
        <v>Python</v>
      </c>
    </row>
    <row r="3552">
      <c r="A3552" s="3">
        <v>3551.0</v>
      </c>
      <c r="B3552" s="4" t="str">
        <f>IFERROR(__xludf.DUMMYFUNCTION("SPLIT(IMPORTRANGE!B3552:B13551,"";"",0,1)"),"C#")</f>
        <v>C#</v>
      </c>
      <c r="C3552" s="4" t="str">
        <f>IFERROR(__xludf.DUMMYFUNCTION("""COMPUTED_VALUE"""),"F#")</f>
        <v>F#</v>
      </c>
    </row>
    <row r="3553">
      <c r="A3553" s="3">
        <v>3552.0</v>
      </c>
      <c r="B3553" s="4" t="str">
        <f>IFERROR(__xludf.DUMMYFUNCTION("SPLIT(IMPORTRANGE!B3553:B13552,"";"",0,1)"),"HTML/CSS")</f>
        <v>HTML/CSS</v>
      </c>
      <c r="C3553" s="4" t="str">
        <f>IFERROR(__xludf.DUMMYFUNCTION("""COMPUTED_VALUE"""),"JavaScript")</f>
        <v>JavaScript</v>
      </c>
      <c r="D3553" s="4" t="str">
        <f>IFERROR(__xludf.DUMMYFUNCTION("""COMPUTED_VALUE"""),"PHP")</f>
        <v>PHP</v>
      </c>
      <c r="E3553" s="4" t="str">
        <f>IFERROR(__xludf.DUMMYFUNCTION("""COMPUTED_VALUE"""),"SQL")</f>
        <v>SQL</v>
      </c>
      <c r="F3553" s="4" t="str">
        <f>IFERROR(__xludf.DUMMYFUNCTION("""COMPUTED_VALUE"""),"TypeScript")</f>
        <v>TypeScript</v>
      </c>
    </row>
    <row r="3554">
      <c r="A3554" s="3">
        <v>3553.0</v>
      </c>
      <c r="B3554" s="4" t="str">
        <f>IFERROR(__xludf.DUMMYFUNCTION("SPLIT(IMPORTRANGE!B3554:B13553,"";"",0,1)"),"HTML/CSS")</f>
        <v>HTML/CSS</v>
      </c>
      <c r="C3554" s="4" t="str">
        <f>IFERROR(__xludf.DUMMYFUNCTION("""COMPUTED_VALUE"""),"JavaScript")</f>
        <v>JavaScript</v>
      </c>
      <c r="D3554" s="4" t="str">
        <f>IFERROR(__xludf.DUMMYFUNCTION("""COMPUTED_VALUE"""),"TypeScript")</f>
        <v>TypeScript</v>
      </c>
    </row>
    <row r="3555">
      <c r="A3555" s="3">
        <v>3554.0</v>
      </c>
      <c r="B3555" s="4" t="str">
        <f>IFERROR(__xludf.DUMMYFUNCTION("SPLIT(IMPORTRANGE!B3555:B13554,"";"",0,1)"),"Bash/Shell/PowerShell")</f>
        <v>Bash/Shell/PowerShell</v>
      </c>
      <c r="C3555" s="4" t="str">
        <f>IFERROR(__xludf.DUMMYFUNCTION("""COMPUTED_VALUE"""),"Go")</f>
        <v>Go</v>
      </c>
      <c r="D3555" s="4" t="str">
        <f>IFERROR(__xludf.DUMMYFUNCTION("""COMPUTED_VALUE"""),"HTML/CSS")</f>
        <v>HTML/CSS</v>
      </c>
      <c r="E3555" s="4" t="str">
        <f>IFERROR(__xludf.DUMMYFUNCTION("""COMPUTED_VALUE"""),"Java")</f>
        <v>Java</v>
      </c>
      <c r="F3555" s="4" t="str">
        <f>IFERROR(__xludf.DUMMYFUNCTION("""COMPUTED_VALUE"""),"JavaScript")</f>
        <v>JavaScript</v>
      </c>
      <c r="G3555" s="4" t="str">
        <f>IFERROR(__xludf.DUMMYFUNCTION("""COMPUTED_VALUE"""),"Python")</f>
        <v>Python</v>
      </c>
      <c r="H3555" s="4" t="str">
        <f>IFERROR(__xludf.DUMMYFUNCTION("""COMPUTED_VALUE"""),"Scala")</f>
        <v>Scala</v>
      </c>
      <c r="I3555" s="4" t="str">
        <f>IFERROR(__xludf.DUMMYFUNCTION("""COMPUTED_VALUE"""),"SQL")</f>
        <v>SQL</v>
      </c>
      <c r="J3555" s="4" t="str">
        <f>IFERROR(__xludf.DUMMYFUNCTION("""COMPUTED_VALUE"""),"TypeScript")</f>
        <v>TypeScript</v>
      </c>
    </row>
    <row r="3556">
      <c r="A3556" s="3">
        <v>3555.0</v>
      </c>
      <c r="B3556" s="4" t="str">
        <f>IFERROR(__xludf.DUMMYFUNCTION("SPLIT(IMPORTRANGE!B3556:B13555,"";"",0,1)"),"Bash/Shell/PowerShell")</f>
        <v>Bash/Shell/PowerShell</v>
      </c>
      <c r="C3556" s="4" t="str">
        <f>IFERROR(__xludf.DUMMYFUNCTION("""COMPUTED_VALUE"""),"C++")</f>
        <v>C++</v>
      </c>
      <c r="D3556" s="4" t="str">
        <f>IFERROR(__xludf.DUMMYFUNCTION("""COMPUTED_VALUE"""),"C#")</f>
        <v>C#</v>
      </c>
      <c r="E3556" s="4" t="str">
        <f>IFERROR(__xludf.DUMMYFUNCTION("""COMPUTED_VALUE"""),"HTML/CSS")</f>
        <v>HTML/CSS</v>
      </c>
      <c r="F3556" s="4" t="str">
        <f>IFERROR(__xludf.DUMMYFUNCTION("""COMPUTED_VALUE"""),"Java")</f>
        <v>Java</v>
      </c>
      <c r="G3556" s="4" t="str">
        <f>IFERROR(__xludf.DUMMYFUNCTION("""COMPUTED_VALUE"""),"JavaScript")</f>
        <v>JavaScript</v>
      </c>
      <c r="H3556" s="4" t="str">
        <f>IFERROR(__xludf.DUMMYFUNCTION("""COMPUTED_VALUE"""),"Kotlin")</f>
        <v>Kotlin</v>
      </c>
      <c r="I3556" s="4" t="str">
        <f>IFERROR(__xludf.DUMMYFUNCTION("""COMPUTED_VALUE"""),"PHP")</f>
        <v>PHP</v>
      </c>
      <c r="J3556" s="4" t="str">
        <f>IFERROR(__xludf.DUMMYFUNCTION("""COMPUTED_VALUE"""),"Python")</f>
        <v>Python</v>
      </c>
      <c r="K3556" s="4" t="str">
        <f>IFERROR(__xludf.DUMMYFUNCTION("""COMPUTED_VALUE"""),"Ruby")</f>
        <v>Ruby</v>
      </c>
      <c r="L3556" s="4" t="str">
        <f>IFERROR(__xludf.DUMMYFUNCTION("""COMPUTED_VALUE"""),"SQL")</f>
        <v>SQL</v>
      </c>
      <c r="M3556" s="4" t="str">
        <f>IFERROR(__xludf.DUMMYFUNCTION("""COMPUTED_VALUE"""),"Swift")</f>
        <v>Swift</v>
      </c>
      <c r="N3556" s="4" t="str">
        <f>IFERROR(__xludf.DUMMYFUNCTION("""COMPUTED_VALUE"""),"VBA")</f>
        <v>VBA</v>
      </c>
    </row>
    <row r="3557">
      <c r="A3557" s="3">
        <v>3556.0</v>
      </c>
      <c r="B3557" s="4" t="str">
        <f>IFERROR(__xludf.DUMMYFUNCTION("SPLIT(IMPORTRANGE!B3557:B13556,"";"",0,1)"),"Bash/Shell/PowerShell")</f>
        <v>Bash/Shell/PowerShell</v>
      </c>
      <c r="C3557" s="4" t="str">
        <f>IFERROR(__xludf.DUMMYFUNCTION("""COMPUTED_VALUE"""),"C#")</f>
        <v>C#</v>
      </c>
      <c r="D3557" s="4" t="str">
        <f>IFERROR(__xludf.DUMMYFUNCTION("""COMPUTED_VALUE"""),"HTML/CSS")</f>
        <v>HTML/CSS</v>
      </c>
      <c r="E3557" s="4" t="str">
        <f>IFERROR(__xludf.DUMMYFUNCTION("""COMPUTED_VALUE"""),"JavaScript")</f>
        <v>JavaScript</v>
      </c>
      <c r="F3557" s="4" t="str">
        <f>IFERROR(__xludf.DUMMYFUNCTION("""COMPUTED_VALUE"""),"Kotlin")</f>
        <v>Kotlin</v>
      </c>
      <c r="G3557" s="4" t="str">
        <f>IFERROR(__xludf.DUMMYFUNCTION("""COMPUTED_VALUE"""),"Objective-C")</f>
        <v>Objective-C</v>
      </c>
      <c r="H3557" s="4" t="str">
        <f>IFERROR(__xludf.DUMMYFUNCTION("""COMPUTED_VALUE"""),"PHP")</f>
        <v>PHP</v>
      </c>
      <c r="I3557" s="4" t="str">
        <f>IFERROR(__xludf.DUMMYFUNCTION("""COMPUTED_VALUE"""),"Python")</f>
        <v>Python</v>
      </c>
      <c r="J3557" s="4" t="str">
        <f>IFERROR(__xludf.DUMMYFUNCTION("""COMPUTED_VALUE"""),"SQL")</f>
        <v>SQL</v>
      </c>
      <c r="K3557" s="4" t="str">
        <f>IFERROR(__xludf.DUMMYFUNCTION("""COMPUTED_VALUE"""),"Swift")</f>
        <v>Swift</v>
      </c>
    </row>
    <row r="3558">
      <c r="A3558" s="3">
        <v>3557.0</v>
      </c>
      <c r="B3558" s="4" t="str">
        <f>IFERROR(__xludf.DUMMYFUNCTION("SPLIT(IMPORTRANGE!B3558:B13557,"";"",0,1)"),"HTML/CSS")</f>
        <v>HTML/CSS</v>
      </c>
      <c r="C3558" s="4" t="str">
        <f>IFERROR(__xludf.DUMMYFUNCTION("""COMPUTED_VALUE"""),"Java")</f>
        <v>Java</v>
      </c>
      <c r="D3558" s="4" t="str">
        <f>IFERROR(__xludf.DUMMYFUNCTION("""COMPUTED_VALUE"""),"JavaScript")</f>
        <v>JavaScript</v>
      </c>
      <c r="E3558" s="4" t="str">
        <f>IFERROR(__xludf.DUMMYFUNCTION("""COMPUTED_VALUE"""),"SQL")</f>
        <v>SQL</v>
      </c>
      <c r="F3558" s="4" t="str">
        <f>IFERROR(__xludf.DUMMYFUNCTION("""COMPUTED_VALUE"""),"Swift")</f>
        <v>Swift</v>
      </c>
      <c r="G3558" s="4" t="str">
        <f>IFERROR(__xludf.DUMMYFUNCTION("""COMPUTED_VALUE"""),"TypeScript")</f>
        <v>TypeScript</v>
      </c>
    </row>
    <row r="3559">
      <c r="A3559" s="3">
        <v>3558.0</v>
      </c>
      <c r="B3559" s="4" t="str">
        <f>IFERROR(__xludf.DUMMYFUNCTION("SPLIT(IMPORTRANGE!B3559:B13558,"";"",0,1)"),"HTML/CSS")</f>
        <v>HTML/CSS</v>
      </c>
      <c r="C3559" s="4" t="str">
        <f>IFERROR(__xludf.DUMMYFUNCTION("""COMPUTED_VALUE"""),"Java")</f>
        <v>Java</v>
      </c>
    </row>
    <row r="3560">
      <c r="A3560" s="3">
        <v>3559.0</v>
      </c>
      <c r="B3560" s="4" t="str">
        <f>IFERROR(__xludf.DUMMYFUNCTION("SPLIT(IMPORTRANGE!B3560:B13559,"";"",0,1)"),"HTML/CSS")</f>
        <v>HTML/CSS</v>
      </c>
    </row>
    <row r="3561">
      <c r="A3561" s="3">
        <v>3560.0</v>
      </c>
      <c r="B3561" s="4" t="str">
        <f>IFERROR(__xludf.DUMMYFUNCTION("SPLIT(IMPORTRANGE!B3561:B13560,"";"",0,1)"),"Assembly")</f>
        <v>Assembly</v>
      </c>
      <c r="C3561" s="4" t="str">
        <f>IFERROR(__xludf.DUMMYFUNCTION("""COMPUTED_VALUE"""),"C")</f>
        <v>C</v>
      </c>
      <c r="D3561" s="4" t="str">
        <f>IFERROR(__xludf.DUMMYFUNCTION("""COMPUTED_VALUE"""),"HTML/CSS")</f>
        <v>HTML/CSS</v>
      </c>
      <c r="E3561" s="4" t="str">
        <f>IFERROR(__xludf.DUMMYFUNCTION("""COMPUTED_VALUE"""),"Java")</f>
        <v>Java</v>
      </c>
    </row>
    <row r="3562">
      <c r="A3562" s="3">
        <v>3561.0</v>
      </c>
      <c r="B3562" s="4" t="str">
        <f>IFERROR(__xludf.DUMMYFUNCTION("SPLIT(IMPORTRANGE!B3562:B13561,"";"",0,1)"),"C")</f>
        <v>C</v>
      </c>
      <c r="C3562" s="4" t="str">
        <f>IFERROR(__xludf.DUMMYFUNCTION("""COMPUTED_VALUE"""),"C++")</f>
        <v>C++</v>
      </c>
      <c r="D3562" s="4" t="str">
        <f>IFERROR(__xludf.DUMMYFUNCTION("""COMPUTED_VALUE"""),"HTML/CSS")</f>
        <v>HTML/CSS</v>
      </c>
      <c r="E3562" s="4" t="str">
        <f>IFERROR(__xludf.DUMMYFUNCTION("""COMPUTED_VALUE"""),"Java")</f>
        <v>Java</v>
      </c>
      <c r="F3562" s="4" t="str">
        <f>IFERROR(__xludf.DUMMYFUNCTION("""COMPUTED_VALUE"""),"JavaScript")</f>
        <v>JavaScript</v>
      </c>
      <c r="G3562" s="4" t="str">
        <f>IFERROR(__xludf.DUMMYFUNCTION("""COMPUTED_VALUE"""),"SQL")</f>
        <v>SQL</v>
      </c>
    </row>
    <row r="3563">
      <c r="A3563" s="3">
        <v>3562.0</v>
      </c>
      <c r="B3563" s="4" t="str">
        <f>IFERROR(__xludf.DUMMYFUNCTION("SPLIT(IMPORTRANGE!B3563:B13562,"";"",0,1)"),"HTML/CSS")</f>
        <v>HTML/CSS</v>
      </c>
      <c r="C3563" s="4" t="str">
        <f>IFERROR(__xludf.DUMMYFUNCTION("""COMPUTED_VALUE"""),"Python")</f>
        <v>Python</v>
      </c>
    </row>
    <row r="3564">
      <c r="A3564" s="3">
        <v>3563.0</v>
      </c>
      <c r="B3564" s="4" t="str">
        <f>IFERROR(__xludf.DUMMYFUNCTION("SPLIT(IMPORTRANGE!B3564:B13563,"";"",0,1)"),"Java")</f>
        <v>Java</v>
      </c>
    </row>
    <row r="3565">
      <c r="A3565" s="3">
        <v>3564.0</v>
      </c>
      <c r="B3565" s="4" t="str">
        <f>IFERROR(__xludf.DUMMYFUNCTION("SPLIT(IMPORTRANGE!B3565:B13564,"";"",0,1)"),"C++")</f>
        <v>C++</v>
      </c>
      <c r="C3565" s="4" t="str">
        <f>IFERROR(__xludf.DUMMYFUNCTION("""COMPUTED_VALUE"""),"Java")</f>
        <v>Java</v>
      </c>
      <c r="D3565" s="4" t="str">
        <f>IFERROR(__xludf.DUMMYFUNCTION("""COMPUTED_VALUE"""),"Python")</f>
        <v>Python</v>
      </c>
      <c r="E3565" s="4" t="str">
        <f>IFERROR(__xludf.DUMMYFUNCTION("""COMPUTED_VALUE"""),"SQL")</f>
        <v>SQL</v>
      </c>
    </row>
    <row r="3566">
      <c r="A3566" s="3">
        <v>3565.0</v>
      </c>
      <c r="B3566" s="4" t="str">
        <f>IFERROR(__xludf.DUMMYFUNCTION("SPLIT(IMPORTRANGE!B3566:B13565,"";"",0,1)"),"C#")</f>
        <v>C#</v>
      </c>
      <c r="C3566" s="4" t="str">
        <f>IFERROR(__xludf.DUMMYFUNCTION("""COMPUTED_VALUE"""),"Java")</f>
        <v>Java</v>
      </c>
      <c r="D3566" s="4" t="str">
        <f>IFERROR(__xludf.DUMMYFUNCTION("""COMPUTED_VALUE"""),"JavaScript")</f>
        <v>JavaScript</v>
      </c>
      <c r="E3566" s="4" t="str">
        <f>IFERROR(__xludf.DUMMYFUNCTION("""COMPUTED_VALUE"""),"Kotlin")</f>
        <v>Kotlin</v>
      </c>
      <c r="F3566" s="4" t="str">
        <f>IFERROR(__xludf.DUMMYFUNCTION("""COMPUTED_VALUE"""),"PHP")</f>
        <v>PHP</v>
      </c>
      <c r="G3566" s="4" t="str">
        <f>IFERROR(__xludf.DUMMYFUNCTION("""COMPUTED_VALUE"""),"SQL")</f>
        <v>SQL</v>
      </c>
      <c r="H3566" s="4" t="str">
        <f>IFERROR(__xludf.DUMMYFUNCTION("""COMPUTED_VALUE"""),"TypeScript")</f>
        <v>TypeScript</v>
      </c>
    </row>
    <row r="3567">
      <c r="A3567" s="3">
        <v>3566.0</v>
      </c>
      <c r="B3567" s="4" t="str">
        <f>IFERROR(__xludf.DUMMYFUNCTION("SPLIT(IMPORTRANGE!B3567:B13566,"";"",0,1)"),"HTML/CSS")</f>
        <v>HTML/CSS</v>
      </c>
      <c r="C3567" s="4" t="str">
        <f>IFERROR(__xludf.DUMMYFUNCTION("""COMPUTED_VALUE"""),"JavaScript")</f>
        <v>JavaScript</v>
      </c>
      <c r="D3567" s="4" t="str">
        <f>IFERROR(__xludf.DUMMYFUNCTION("""COMPUTED_VALUE"""),"PHP")</f>
        <v>PHP</v>
      </c>
    </row>
    <row r="3568">
      <c r="A3568" s="3">
        <v>3567.0</v>
      </c>
      <c r="B3568" s="4" t="str">
        <f>IFERROR(__xludf.DUMMYFUNCTION("SPLIT(IMPORTRANGE!B3568:B13567,"";"",0,1)"),"C")</f>
        <v>C</v>
      </c>
      <c r="C3568" s="4" t="str">
        <f>IFERROR(__xludf.DUMMYFUNCTION("""COMPUTED_VALUE"""),"C++")</f>
        <v>C++</v>
      </c>
      <c r="D3568" s="4" t="str">
        <f>IFERROR(__xludf.DUMMYFUNCTION("""COMPUTED_VALUE"""),"HTML/CSS")</f>
        <v>HTML/CSS</v>
      </c>
      <c r="E3568" s="4" t="str">
        <f>IFERROR(__xludf.DUMMYFUNCTION("""COMPUTED_VALUE"""),"Java")</f>
        <v>Java</v>
      </c>
      <c r="F3568" s="4" t="str">
        <f>IFERROR(__xludf.DUMMYFUNCTION("""COMPUTED_VALUE"""),"PHP")</f>
        <v>PHP</v>
      </c>
      <c r="G3568" s="4" t="str">
        <f>IFERROR(__xludf.DUMMYFUNCTION("""COMPUTED_VALUE"""),"SQL")</f>
        <v>SQL</v>
      </c>
    </row>
    <row r="3569">
      <c r="A3569" s="3">
        <v>3568.0</v>
      </c>
      <c r="B3569" s="4" t="str">
        <f>IFERROR(__xludf.DUMMYFUNCTION("SPLIT(IMPORTRANGE!B3569:B13568,"";"",0,1)"),"C#")</f>
        <v>C#</v>
      </c>
      <c r="C3569" s="4" t="str">
        <f>IFERROR(__xludf.DUMMYFUNCTION("""COMPUTED_VALUE"""),"HTML/CSS")</f>
        <v>HTML/CSS</v>
      </c>
      <c r="D3569" s="4" t="str">
        <f>IFERROR(__xludf.DUMMYFUNCTION("""COMPUTED_VALUE"""),"JavaScript")</f>
        <v>JavaScript</v>
      </c>
    </row>
    <row r="3570">
      <c r="A3570" s="3">
        <v>3569.0</v>
      </c>
      <c r="B3570" s="4" t="str">
        <f>IFERROR(__xludf.DUMMYFUNCTION("SPLIT(IMPORTRANGE!B3570:B13569,"";"",0,1)"),"Bash/Shell/PowerShell")</f>
        <v>Bash/Shell/PowerShell</v>
      </c>
      <c r="C3570" s="4" t="str">
        <f>IFERROR(__xludf.DUMMYFUNCTION("""COMPUTED_VALUE"""),"C")</f>
        <v>C</v>
      </c>
      <c r="D3570" s="4" t="str">
        <f>IFERROR(__xludf.DUMMYFUNCTION("""COMPUTED_VALUE"""),"C++")</f>
        <v>C++</v>
      </c>
      <c r="E3570" s="4" t="str">
        <f>IFERROR(__xludf.DUMMYFUNCTION("""COMPUTED_VALUE"""),"Java")</f>
        <v>Java</v>
      </c>
      <c r="F3570" s="4" t="str">
        <f>IFERROR(__xludf.DUMMYFUNCTION("""COMPUTED_VALUE"""),"Python")</f>
        <v>Python</v>
      </c>
      <c r="G3570" s="4" t="str">
        <f>IFERROR(__xludf.DUMMYFUNCTION("""COMPUTED_VALUE"""),"SQL")</f>
        <v>SQL</v>
      </c>
    </row>
    <row r="3571">
      <c r="A3571" s="3">
        <v>3570.0</v>
      </c>
      <c r="B3571" s="4" t="str">
        <f>IFERROR(__xludf.DUMMYFUNCTION("SPLIT(IMPORTRANGE!B3571:B13570,"";"",0,1)"),"Python")</f>
        <v>Python</v>
      </c>
      <c r="C3571" s="4" t="str">
        <f>IFERROR(__xludf.DUMMYFUNCTION("""COMPUTED_VALUE"""),"SQL")</f>
        <v>SQL</v>
      </c>
      <c r="D3571" s="4" t="str">
        <f>IFERROR(__xludf.DUMMYFUNCTION("""COMPUTED_VALUE"""),"TypeScript")</f>
        <v>TypeScript</v>
      </c>
    </row>
    <row r="3572">
      <c r="A3572" s="3">
        <v>3571.0</v>
      </c>
      <c r="B3572" s="4" t="str">
        <f>IFERROR(__xludf.DUMMYFUNCTION("SPLIT(IMPORTRANGE!B3572:B13571,"";"",0,1)"),"C")</f>
        <v>C</v>
      </c>
      <c r="C3572" s="4" t="str">
        <f>IFERROR(__xludf.DUMMYFUNCTION("""COMPUTED_VALUE"""),"Dart")</f>
        <v>Dart</v>
      </c>
      <c r="D3572" s="4" t="str">
        <f>IFERROR(__xludf.DUMMYFUNCTION("""COMPUTED_VALUE"""),"HTML/CSS")</f>
        <v>HTML/CSS</v>
      </c>
      <c r="E3572" s="4" t="str">
        <f>IFERROR(__xludf.DUMMYFUNCTION("""COMPUTED_VALUE"""),"Java")</f>
        <v>Java</v>
      </c>
      <c r="F3572" s="4" t="str">
        <f>IFERROR(__xludf.DUMMYFUNCTION("""COMPUTED_VALUE"""),"JavaScript")</f>
        <v>JavaScript</v>
      </c>
      <c r="G3572" s="4" t="str">
        <f>IFERROR(__xludf.DUMMYFUNCTION("""COMPUTED_VALUE"""),"PHP")</f>
        <v>PHP</v>
      </c>
      <c r="H3572" s="4" t="str">
        <f>IFERROR(__xludf.DUMMYFUNCTION("""COMPUTED_VALUE"""),"Python")</f>
        <v>Python</v>
      </c>
      <c r="I3572" s="4" t="str">
        <f>IFERROR(__xludf.DUMMYFUNCTION("""COMPUTED_VALUE"""),"SQL")</f>
        <v>SQL</v>
      </c>
      <c r="J3572" s="4" t="str">
        <f>IFERROR(__xludf.DUMMYFUNCTION("""COMPUTED_VALUE"""),"TypeScript")</f>
        <v>TypeScript</v>
      </c>
    </row>
    <row r="3573">
      <c r="A3573" s="3">
        <v>3572.0</v>
      </c>
      <c r="B3573" s="4" t="str">
        <f>IFERROR(__xludf.DUMMYFUNCTION("SPLIT(IMPORTRANGE!B3573:B13572,"";"",0,1)"),"HTML/CSS")</f>
        <v>HTML/CSS</v>
      </c>
      <c r="C3573" s="4" t="str">
        <f>IFERROR(__xludf.DUMMYFUNCTION("""COMPUTED_VALUE"""),"Java")</f>
        <v>Java</v>
      </c>
      <c r="D3573" s="4" t="str">
        <f>IFERROR(__xludf.DUMMYFUNCTION("""COMPUTED_VALUE"""),"JavaScript")</f>
        <v>JavaScript</v>
      </c>
      <c r="E3573" s="4" t="str">
        <f>IFERROR(__xludf.DUMMYFUNCTION("""COMPUTED_VALUE"""),"Python")</f>
        <v>Python</v>
      </c>
      <c r="F3573" s="4" t="str">
        <f>IFERROR(__xludf.DUMMYFUNCTION("""COMPUTED_VALUE"""),"SQL")</f>
        <v>SQL</v>
      </c>
    </row>
    <row r="3574">
      <c r="A3574" s="3">
        <v>3573.0</v>
      </c>
      <c r="B3574" s="4" t="str">
        <f>IFERROR(__xludf.DUMMYFUNCTION("SPLIT(IMPORTRANGE!B3574:B13573,"";"",0,1)"),"Assembly")</f>
        <v>Assembly</v>
      </c>
      <c r="C3574" s="4" t="str">
        <f>IFERROR(__xludf.DUMMYFUNCTION("""COMPUTED_VALUE"""),"C++")</f>
        <v>C++</v>
      </c>
      <c r="D3574" s="4" t="str">
        <f>IFERROR(__xludf.DUMMYFUNCTION("""COMPUTED_VALUE"""),"HTML/CSS")</f>
        <v>HTML/CSS</v>
      </c>
      <c r="E3574" s="4" t="str">
        <f>IFERROR(__xludf.DUMMYFUNCTION("""COMPUTED_VALUE"""),"Java")</f>
        <v>Java</v>
      </c>
      <c r="F3574" s="4" t="str">
        <f>IFERROR(__xludf.DUMMYFUNCTION("""COMPUTED_VALUE"""),"JavaScript")</f>
        <v>JavaScript</v>
      </c>
      <c r="G3574" s="4" t="str">
        <f>IFERROR(__xludf.DUMMYFUNCTION("""COMPUTED_VALUE"""),"Python")</f>
        <v>Python</v>
      </c>
      <c r="H3574" s="4" t="str">
        <f>IFERROR(__xludf.DUMMYFUNCTION("""COMPUTED_VALUE"""),"SQL")</f>
        <v>SQL</v>
      </c>
    </row>
    <row r="3575">
      <c r="A3575" s="3">
        <v>3574.0</v>
      </c>
      <c r="B3575" s="4" t="str">
        <f>IFERROR(__xludf.DUMMYFUNCTION("SPLIT(IMPORTRANGE!B3575:B13574,"";"",0,1)"),"HTML/CSS")</f>
        <v>HTML/CSS</v>
      </c>
      <c r="C3575" s="4" t="str">
        <f>IFERROR(__xludf.DUMMYFUNCTION("""COMPUTED_VALUE"""),"JavaScript")</f>
        <v>JavaScript</v>
      </c>
      <c r="D3575" s="4" t="str">
        <f>IFERROR(__xludf.DUMMYFUNCTION("""COMPUTED_VALUE"""),"TypeScript")</f>
        <v>TypeScript</v>
      </c>
    </row>
    <row r="3576">
      <c r="A3576" s="3">
        <v>3575.0</v>
      </c>
      <c r="B3576" s="4" t="str">
        <f>IFERROR(__xludf.DUMMYFUNCTION("SPLIT(IMPORTRANGE!B3576:B13575,"";"",0,1)"),"Bash/Shell/PowerShell")</f>
        <v>Bash/Shell/PowerShell</v>
      </c>
      <c r="C3576" s="4" t="str">
        <f>IFERROR(__xludf.DUMMYFUNCTION("""COMPUTED_VALUE"""),"C++")</f>
        <v>C++</v>
      </c>
      <c r="D3576" s="4" t="str">
        <f>IFERROR(__xludf.DUMMYFUNCTION("""COMPUTED_VALUE"""),"HTML/CSS")</f>
        <v>HTML/CSS</v>
      </c>
      <c r="E3576" s="4" t="str">
        <f>IFERROR(__xludf.DUMMYFUNCTION("""COMPUTED_VALUE"""),"Java")</f>
        <v>Java</v>
      </c>
      <c r="F3576" s="4" t="str">
        <f>IFERROR(__xludf.DUMMYFUNCTION("""COMPUTED_VALUE"""),"JavaScript")</f>
        <v>JavaScript</v>
      </c>
      <c r="G3576" s="4" t="str">
        <f>IFERROR(__xludf.DUMMYFUNCTION("""COMPUTED_VALUE"""),"PHP")</f>
        <v>PHP</v>
      </c>
      <c r="H3576" s="4" t="str">
        <f>IFERROR(__xludf.DUMMYFUNCTION("""COMPUTED_VALUE"""),"Python")</f>
        <v>Python</v>
      </c>
      <c r="I3576" s="4" t="str">
        <f>IFERROR(__xludf.DUMMYFUNCTION("""COMPUTED_VALUE"""),"SQL")</f>
        <v>SQL</v>
      </c>
    </row>
    <row r="3577">
      <c r="A3577" s="3">
        <v>3576.0</v>
      </c>
      <c r="B3577" s="4" t="str">
        <f>IFERROR(__xludf.DUMMYFUNCTION("SPLIT(IMPORTRANGE!B3577:B13576,"";"",0,1)"),"HTML/CSS")</f>
        <v>HTML/CSS</v>
      </c>
      <c r="C3577" s="4" t="str">
        <f>IFERROR(__xludf.DUMMYFUNCTION("""COMPUTED_VALUE"""),"Python")</f>
        <v>Python</v>
      </c>
    </row>
    <row r="3578">
      <c r="A3578" s="3">
        <v>3577.0</v>
      </c>
      <c r="B3578" s="4" t="str">
        <f>IFERROR(__xludf.DUMMYFUNCTION("SPLIT(IMPORTRANGE!B3578:B13577,"";"",0,1)"),"C#")</f>
        <v>C#</v>
      </c>
      <c r="C3578" s="4" t="str">
        <f>IFERROR(__xludf.DUMMYFUNCTION("""COMPUTED_VALUE"""),"HTML/CSS")</f>
        <v>HTML/CSS</v>
      </c>
      <c r="D3578" s="4" t="str">
        <f>IFERROR(__xludf.DUMMYFUNCTION("""COMPUTED_VALUE"""),"JavaScript")</f>
        <v>JavaScript</v>
      </c>
      <c r="E3578" s="4" t="str">
        <f>IFERROR(__xludf.DUMMYFUNCTION("""COMPUTED_VALUE"""),"SQL")</f>
        <v>SQL</v>
      </c>
      <c r="F3578" s="4" t="str">
        <f>IFERROR(__xludf.DUMMYFUNCTION("""COMPUTED_VALUE"""),"TypeScript")</f>
        <v>TypeScript</v>
      </c>
    </row>
    <row r="3579">
      <c r="A3579" s="3">
        <v>3578.0</v>
      </c>
      <c r="B3579" s="4" t="str">
        <f>IFERROR(__xludf.DUMMYFUNCTION("SPLIT(IMPORTRANGE!B3579:B13578,"";"",0,1)"),"Bash/Shell/PowerShell")</f>
        <v>Bash/Shell/PowerShell</v>
      </c>
      <c r="C3579" s="4" t="str">
        <f>IFERROR(__xludf.DUMMYFUNCTION("""COMPUTED_VALUE"""),"HTML/CSS")</f>
        <v>HTML/CSS</v>
      </c>
      <c r="D3579" s="4" t="str">
        <f>IFERROR(__xludf.DUMMYFUNCTION("""COMPUTED_VALUE"""),"Java")</f>
        <v>Java</v>
      </c>
      <c r="E3579" s="4" t="str">
        <f>IFERROR(__xludf.DUMMYFUNCTION("""COMPUTED_VALUE"""),"JavaScript")</f>
        <v>JavaScript</v>
      </c>
      <c r="F3579" s="4" t="str">
        <f>IFERROR(__xludf.DUMMYFUNCTION("""COMPUTED_VALUE"""),"PHP")</f>
        <v>PHP</v>
      </c>
      <c r="G3579" s="4" t="str">
        <f>IFERROR(__xludf.DUMMYFUNCTION("""COMPUTED_VALUE"""),"SQL")</f>
        <v>SQL</v>
      </c>
      <c r="H3579" s="4" t="str">
        <f>IFERROR(__xludf.DUMMYFUNCTION("""COMPUTED_VALUE"""),"TypeScript")</f>
        <v>TypeScript</v>
      </c>
    </row>
    <row r="3580">
      <c r="A3580" s="3">
        <v>3579.0</v>
      </c>
      <c r="B3580" s="4" t="str">
        <f>IFERROR(__xludf.DUMMYFUNCTION("SPLIT(IMPORTRANGE!B3580:B13579,"";"",0,1)"),"HTML/CSS")</f>
        <v>HTML/CSS</v>
      </c>
      <c r="C3580" s="4" t="str">
        <f>IFERROR(__xludf.DUMMYFUNCTION("""COMPUTED_VALUE"""),"JavaScript")</f>
        <v>JavaScript</v>
      </c>
      <c r="D3580" s="4" t="str">
        <f>IFERROR(__xludf.DUMMYFUNCTION("""COMPUTED_VALUE"""),"PHP")</f>
        <v>PHP</v>
      </c>
    </row>
    <row r="3581">
      <c r="A3581" s="3">
        <v>3580.0</v>
      </c>
      <c r="B3581" s="4" t="str">
        <f>IFERROR(__xludf.DUMMYFUNCTION("SPLIT(IMPORTRANGE!B3581:B13580,"";"",0,1)"),"C#")</f>
        <v>C#</v>
      </c>
      <c r="C3581" s="4" t="str">
        <f>IFERROR(__xludf.DUMMYFUNCTION("""COMPUTED_VALUE"""),"Java")</f>
        <v>Java</v>
      </c>
      <c r="D3581" s="4" t="str">
        <f>IFERROR(__xludf.DUMMYFUNCTION("""COMPUTED_VALUE"""),"JavaScript")</f>
        <v>JavaScript</v>
      </c>
      <c r="E3581" s="4" t="str">
        <f>IFERROR(__xludf.DUMMYFUNCTION("""COMPUTED_VALUE"""),"Python")</f>
        <v>Python</v>
      </c>
    </row>
    <row r="3582">
      <c r="A3582" s="3">
        <v>3581.0</v>
      </c>
      <c r="B3582" s="4" t="str">
        <f>IFERROR(__xludf.DUMMYFUNCTION("SPLIT(IMPORTRANGE!B3582:B13581,"";"",0,1)"),"Assembly")</f>
        <v>Assembly</v>
      </c>
      <c r="C3582" s="4" t="str">
        <f>IFERROR(__xludf.DUMMYFUNCTION("""COMPUTED_VALUE"""),"C")</f>
        <v>C</v>
      </c>
      <c r="D3582" s="4" t="str">
        <f>IFERROR(__xludf.DUMMYFUNCTION("""COMPUTED_VALUE"""),"C++")</f>
        <v>C++</v>
      </c>
      <c r="E3582" s="4" t="str">
        <f>IFERROR(__xludf.DUMMYFUNCTION("""COMPUTED_VALUE"""),"Java")</f>
        <v>Java</v>
      </c>
      <c r="F3582" s="4" t="str">
        <f>IFERROR(__xludf.DUMMYFUNCTION("""COMPUTED_VALUE"""),"JavaScript")</f>
        <v>JavaScript</v>
      </c>
      <c r="G3582" s="4" t="str">
        <f>IFERROR(__xludf.DUMMYFUNCTION("""COMPUTED_VALUE"""),"Python")</f>
        <v>Python</v>
      </c>
      <c r="H3582" s="4" t="str">
        <f>IFERROR(__xludf.DUMMYFUNCTION("""COMPUTED_VALUE"""),"TypeScript")</f>
        <v>TypeScript</v>
      </c>
    </row>
    <row r="3583">
      <c r="A3583" s="3">
        <v>3582.0</v>
      </c>
      <c r="B3583" s="4" t="str">
        <f>IFERROR(__xludf.DUMMYFUNCTION("SPLIT(IMPORTRANGE!B3583:B13582,"";"",0,1)"),"Bash/Shell/PowerShell")</f>
        <v>Bash/Shell/PowerShell</v>
      </c>
      <c r="C3583" s="4" t="str">
        <f>IFERROR(__xludf.DUMMYFUNCTION("""COMPUTED_VALUE"""),"C#")</f>
        <v>C#</v>
      </c>
      <c r="D3583" s="4" t="str">
        <f>IFERROR(__xludf.DUMMYFUNCTION("""COMPUTED_VALUE"""),"HTML/CSS")</f>
        <v>HTML/CSS</v>
      </c>
      <c r="E3583" s="4" t="str">
        <f>IFERROR(__xludf.DUMMYFUNCTION("""COMPUTED_VALUE"""),"JavaScript")</f>
        <v>JavaScript</v>
      </c>
      <c r="F3583" s="4" t="str">
        <f>IFERROR(__xludf.DUMMYFUNCTION("""COMPUTED_VALUE"""),"PHP")</f>
        <v>PHP</v>
      </c>
      <c r="G3583" s="4" t="str">
        <f>IFERROR(__xludf.DUMMYFUNCTION("""COMPUTED_VALUE"""),"Python")</f>
        <v>Python</v>
      </c>
      <c r="H3583" s="4" t="str">
        <f>IFERROR(__xludf.DUMMYFUNCTION("""COMPUTED_VALUE"""),"SQL")</f>
        <v>SQL</v>
      </c>
    </row>
    <row r="3584">
      <c r="A3584" s="3">
        <v>3583.0</v>
      </c>
      <c r="B3584" s="4" t="str">
        <f>IFERROR(__xludf.DUMMYFUNCTION("SPLIT(IMPORTRANGE!B3584:B13583,"";"",0,1)"),"Go")</f>
        <v>Go</v>
      </c>
      <c r="C3584" s="4" t="str">
        <f>IFERROR(__xludf.DUMMYFUNCTION("""COMPUTED_VALUE"""),"Java")</f>
        <v>Java</v>
      </c>
      <c r="D3584" s="4" t="str">
        <f>IFERROR(__xludf.DUMMYFUNCTION("""COMPUTED_VALUE"""),"Python")</f>
        <v>Python</v>
      </c>
      <c r="E3584" s="4" t="str">
        <f>IFERROR(__xludf.DUMMYFUNCTION("""COMPUTED_VALUE"""),"SQL")</f>
        <v>SQL</v>
      </c>
    </row>
    <row r="3585">
      <c r="A3585" s="3">
        <v>3584.0</v>
      </c>
      <c r="B3585" s="4" t="str">
        <f>IFERROR(__xludf.DUMMYFUNCTION("SPLIT(IMPORTRANGE!B3585:B13584,"";"",0,1)"),"Java")</f>
        <v>Java</v>
      </c>
      <c r="C3585" s="4" t="str">
        <f>IFERROR(__xludf.DUMMYFUNCTION("""COMPUTED_VALUE"""),"JavaScript")</f>
        <v>JavaScript</v>
      </c>
      <c r="D3585" s="4" t="str">
        <f>IFERROR(__xludf.DUMMYFUNCTION("""COMPUTED_VALUE"""),"PHP")</f>
        <v>PHP</v>
      </c>
    </row>
    <row r="3586">
      <c r="A3586" s="3">
        <v>3585.0</v>
      </c>
      <c r="B3586" s="4" t="str">
        <f>IFERROR(__xludf.DUMMYFUNCTION("SPLIT(IMPORTRANGE!B3586:B13585,"";"",0,1)"),"Bash/Shell/PowerShell")</f>
        <v>Bash/Shell/PowerShell</v>
      </c>
      <c r="C3586" s="4" t="str">
        <f>IFERROR(__xludf.DUMMYFUNCTION("""COMPUTED_VALUE"""),"C++")</f>
        <v>C++</v>
      </c>
      <c r="D3586" s="4" t="str">
        <f>IFERROR(__xludf.DUMMYFUNCTION("""COMPUTED_VALUE"""),"C#")</f>
        <v>C#</v>
      </c>
      <c r="E3586" s="4" t="str">
        <f>IFERROR(__xludf.DUMMYFUNCTION("""COMPUTED_VALUE"""),"F#")</f>
        <v>F#</v>
      </c>
      <c r="F3586" s="4" t="str">
        <f>IFERROR(__xludf.DUMMYFUNCTION("""COMPUTED_VALUE"""),"HTML/CSS")</f>
        <v>HTML/CSS</v>
      </c>
      <c r="G3586" s="4" t="str">
        <f>IFERROR(__xludf.DUMMYFUNCTION("""COMPUTED_VALUE"""),"Python")</f>
        <v>Python</v>
      </c>
      <c r="H3586" s="4" t="str">
        <f>IFERROR(__xludf.DUMMYFUNCTION("""COMPUTED_VALUE"""),"SQL")</f>
        <v>SQL</v>
      </c>
      <c r="I3586" s="4" t="str">
        <f>IFERROR(__xludf.DUMMYFUNCTION("""COMPUTED_VALUE"""),"Swift")</f>
        <v>Swift</v>
      </c>
      <c r="J3586" s="4" t="str">
        <f>IFERROR(__xludf.DUMMYFUNCTION("""COMPUTED_VALUE"""),"TypeScript")</f>
        <v>TypeScript</v>
      </c>
    </row>
    <row r="3587">
      <c r="A3587" s="3">
        <v>3586.0</v>
      </c>
      <c r="B3587" s="4" t="str">
        <f>IFERROR(__xludf.DUMMYFUNCTION("SPLIT(IMPORTRANGE!B3587:B13586,"";"",0,1)"),"Bash/Shell/PowerShell")</f>
        <v>Bash/Shell/PowerShell</v>
      </c>
      <c r="C3587" s="4" t="str">
        <f>IFERROR(__xludf.DUMMYFUNCTION("""COMPUTED_VALUE"""),"HTML/CSS")</f>
        <v>HTML/CSS</v>
      </c>
      <c r="D3587" s="4" t="str">
        <f>IFERROR(__xludf.DUMMYFUNCTION("""COMPUTED_VALUE"""),"Java")</f>
        <v>Java</v>
      </c>
      <c r="E3587" s="4" t="str">
        <f>IFERROR(__xludf.DUMMYFUNCTION("""COMPUTED_VALUE"""),"JavaScript")</f>
        <v>JavaScript</v>
      </c>
      <c r="F3587" s="4" t="str">
        <f>IFERROR(__xludf.DUMMYFUNCTION("""COMPUTED_VALUE"""),"PHP")</f>
        <v>PHP</v>
      </c>
      <c r="G3587" s="4" t="str">
        <f>IFERROR(__xludf.DUMMYFUNCTION("""COMPUTED_VALUE"""),"SQL")</f>
        <v>SQL</v>
      </c>
    </row>
    <row r="3588">
      <c r="A3588" s="3">
        <v>3587.0</v>
      </c>
      <c r="B3588" s="4" t="str">
        <f>IFERROR(__xludf.DUMMYFUNCTION("SPLIT(IMPORTRANGE!B3588:B13587,"";"",0,1)"),"Dart")</f>
        <v>Dart</v>
      </c>
      <c r="C3588" s="4" t="str">
        <f>IFERROR(__xludf.DUMMYFUNCTION("""COMPUTED_VALUE"""),"HTML/CSS")</f>
        <v>HTML/CSS</v>
      </c>
      <c r="D3588" s="4" t="str">
        <f>IFERROR(__xludf.DUMMYFUNCTION("""COMPUTED_VALUE"""),"PHP")</f>
        <v>PHP</v>
      </c>
      <c r="E3588" s="4" t="str">
        <f>IFERROR(__xludf.DUMMYFUNCTION("""COMPUTED_VALUE"""),"Python")</f>
        <v>Python</v>
      </c>
    </row>
    <row r="3589">
      <c r="A3589" s="3">
        <v>3588.0</v>
      </c>
      <c r="B3589" s="4" t="str">
        <f>IFERROR(__xludf.DUMMYFUNCTION("SPLIT(IMPORTRANGE!B3589:B13588,"";"",0,1)"),"HTML/CSS")</f>
        <v>HTML/CSS</v>
      </c>
      <c r="C3589" s="4" t="str">
        <f>IFERROR(__xludf.DUMMYFUNCTION("""COMPUTED_VALUE"""),"JavaScript")</f>
        <v>JavaScript</v>
      </c>
      <c r="D3589" s="4" t="str">
        <f>IFERROR(__xludf.DUMMYFUNCTION("""COMPUTED_VALUE"""),"PHP")</f>
        <v>PHP</v>
      </c>
      <c r="E3589" s="4" t="str">
        <f>IFERROR(__xludf.DUMMYFUNCTION("""COMPUTED_VALUE"""),"SQL")</f>
        <v>SQL</v>
      </c>
    </row>
    <row r="3590">
      <c r="A3590" s="3">
        <v>3589.0</v>
      </c>
      <c r="B3590" s="4" t="str">
        <f>IFERROR(__xludf.DUMMYFUNCTION("SPLIT(IMPORTRANGE!B3590:B13589,"";"",0,1)"),"HTML/CSS")</f>
        <v>HTML/CSS</v>
      </c>
      <c r="C3590" s="4" t="str">
        <f>IFERROR(__xludf.DUMMYFUNCTION("""COMPUTED_VALUE"""),"JavaScript")</f>
        <v>JavaScript</v>
      </c>
    </row>
    <row r="3591">
      <c r="A3591" s="3">
        <v>3590.0</v>
      </c>
      <c r="B3591" s="4" t="str">
        <f>IFERROR(__xludf.DUMMYFUNCTION("SPLIT(IMPORTRANGE!B3591:B13590,"";"",0,1)"),"Bash/Shell/PowerShell")</f>
        <v>Bash/Shell/PowerShell</v>
      </c>
      <c r="C3591" s="4" t="str">
        <f>IFERROR(__xludf.DUMMYFUNCTION("""COMPUTED_VALUE"""),"C")</f>
        <v>C</v>
      </c>
      <c r="D3591" s="4" t="str">
        <f>IFERROR(__xludf.DUMMYFUNCTION("""COMPUTED_VALUE"""),"C++")</f>
        <v>C++</v>
      </c>
      <c r="E3591" s="4" t="str">
        <f>IFERROR(__xludf.DUMMYFUNCTION("""COMPUTED_VALUE"""),"C#")</f>
        <v>C#</v>
      </c>
      <c r="F3591" s="4" t="str">
        <f>IFERROR(__xludf.DUMMYFUNCTION("""COMPUTED_VALUE"""),"F#")</f>
        <v>F#</v>
      </c>
      <c r="G3591" s="4" t="str">
        <f>IFERROR(__xludf.DUMMYFUNCTION("""COMPUTED_VALUE"""),"HTML/CSS")</f>
        <v>HTML/CSS</v>
      </c>
      <c r="H3591" s="4" t="str">
        <f>IFERROR(__xludf.DUMMYFUNCTION("""COMPUTED_VALUE"""),"JavaScript")</f>
        <v>JavaScript</v>
      </c>
      <c r="I3591" s="4" t="str">
        <f>IFERROR(__xludf.DUMMYFUNCTION("""COMPUTED_VALUE"""),"Python")</f>
        <v>Python</v>
      </c>
      <c r="J3591" s="4" t="str">
        <f>IFERROR(__xludf.DUMMYFUNCTION("""COMPUTED_VALUE"""),"R")</f>
        <v>R</v>
      </c>
      <c r="K3591" s="4" t="str">
        <f>IFERROR(__xludf.DUMMYFUNCTION("""COMPUTED_VALUE"""),"SQL")</f>
        <v>SQL</v>
      </c>
      <c r="L3591" s="4" t="str">
        <f>IFERROR(__xludf.DUMMYFUNCTION("""COMPUTED_VALUE"""),"TypeScript")</f>
        <v>TypeScript</v>
      </c>
    </row>
    <row r="3592">
      <c r="A3592" s="3">
        <v>3591.0</v>
      </c>
      <c r="B3592" s="4" t="str">
        <f>IFERROR(__xludf.DUMMYFUNCTION("SPLIT(IMPORTRANGE!B3592:B13591,"";"",0,1)"),"JavaScript")</f>
        <v>JavaScript</v>
      </c>
      <c r="C3592" s="4" t="str">
        <f>IFERROR(__xludf.DUMMYFUNCTION("""COMPUTED_VALUE"""),"PHP")</f>
        <v>PHP</v>
      </c>
      <c r="D3592" s="4" t="str">
        <f>IFERROR(__xludf.DUMMYFUNCTION("""COMPUTED_VALUE"""),"SQL")</f>
        <v>SQL</v>
      </c>
    </row>
    <row r="3593">
      <c r="A3593" s="3">
        <v>3592.0</v>
      </c>
      <c r="B3593" s="4" t="str">
        <f>IFERROR(__xludf.DUMMYFUNCTION("SPLIT(IMPORTRANGE!B3593:B13592,"";"",0,1)"),"Bash/Shell/PowerShell")</f>
        <v>Bash/Shell/PowerShell</v>
      </c>
      <c r="C3593" s="4" t="str">
        <f>IFERROR(__xludf.DUMMYFUNCTION("""COMPUTED_VALUE"""),"C#")</f>
        <v>C#</v>
      </c>
      <c r="D3593" s="4" t="str">
        <f>IFERROR(__xludf.DUMMYFUNCTION("""COMPUTED_VALUE"""),"HTML/CSS")</f>
        <v>HTML/CSS</v>
      </c>
      <c r="E3593" s="4" t="str">
        <f>IFERROR(__xludf.DUMMYFUNCTION("""COMPUTED_VALUE"""),"Java")</f>
        <v>Java</v>
      </c>
      <c r="F3593" s="4" t="str">
        <f>IFERROR(__xludf.DUMMYFUNCTION("""COMPUTED_VALUE"""),"JavaScript")</f>
        <v>JavaScript</v>
      </c>
      <c r="G3593" s="4" t="str">
        <f>IFERROR(__xludf.DUMMYFUNCTION("""COMPUTED_VALUE"""),"SQL")</f>
        <v>SQL</v>
      </c>
    </row>
    <row r="3594">
      <c r="A3594" s="3">
        <v>3593.0</v>
      </c>
      <c r="B3594" s="4" t="str">
        <f>IFERROR(__xludf.DUMMYFUNCTION("SPLIT(IMPORTRANGE!B3594:B13593,"";"",0,1)"),"HTML/CSS")</f>
        <v>HTML/CSS</v>
      </c>
      <c r="C3594" s="4" t="str">
        <f>IFERROR(__xludf.DUMMYFUNCTION("""COMPUTED_VALUE"""),"JavaScript")</f>
        <v>JavaScript</v>
      </c>
      <c r="D3594" s="4" t="str">
        <f>IFERROR(__xludf.DUMMYFUNCTION("""COMPUTED_VALUE"""),"TypeScript")</f>
        <v>TypeScript</v>
      </c>
    </row>
    <row r="3595">
      <c r="A3595" s="3">
        <v>3594.0</v>
      </c>
      <c r="B3595" s="4" t="str">
        <f>IFERROR(__xludf.DUMMYFUNCTION("SPLIT(IMPORTRANGE!B3595:B13594,"";"",0,1)"),"C#")</f>
        <v>C#</v>
      </c>
      <c r="C3595" s="4" t="str">
        <f>IFERROR(__xludf.DUMMYFUNCTION("""COMPUTED_VALUE"""),"HTML/CSS")</f>
        <v>HTML/CSS</v>
      </c>
      <c r="D3595" s="4" t="str">
        <f>IFERROR(__xludf.DUMMYFUNCTION("""COMPUTED_VALUE"""),"JavaScript")</f>
        <v>JavaScript</v>
      </c>
      <c r="E3595" s="4" t="str">
        <f>IFERROR(__xludf.DUMMYFUNCTION("""COMPUTED_VALUE"""),"TypeScript")</f>
        <v>TypeScript</v>
      </c>
    </row>
    <row r="3596">
      <c r="A3596" s="3">
        <v>3595.0</v>
      </c>
      <c r="B3596" s="4" t="str">
        <f>IFERROR(__xludf.DUMMYFUNCTION("SPLIT(IMPORTRANGE!B3596:B13595,"";"",0,1)"),"HTML/CSS")</f>
        <v>HTML/CSS</v>
      </c>
      <c r="C3596" s="4" t="str">
        <f>IFERROR(__xludf.DUMMYFUNCTION("""COMPUTED_VALUE"""),"JavaScript")</f>
        <v>JavaScript</v>
      </c>
      <c r="D3596" s="4" t="str">
        <f>IFERROR(__xludf.DUMMYFUNCTION("""COMPUTED_VALUE"""),"Python")</f>
        <v>Python</v>
      </c>
      <c r="E3596" s="4" t="str">
        <f>IFERROR(__xludf.DUMMYFUNCTION("""COMPUTED_VALUE"""),"Scala")</f>
        <v>Scala</v>
      </c>
      <c r="F3596" s="4" t="str">
        <f>IFERROR(__xludf.DUMMYFUNCTION("""COMPUTED_VALUE"""),"TypeScript")</f>
        <v>TypeScript</v>
      </c>
    </row>
    <row r="3597">
      <c r="A3597" s="3">
        <v>3596.0</v>
      </c>
      <c r="B3597" s="4" t="str">
        <f>IFERROR(__xludf.DUMMYFUNCTION("SPLIT(IMPORTRANGE!B3597:B13596,"";"",0,1)"),"C#")</f>
        <v>C#</v>
      </c>
      <c r="C3597" s="4" t="str">
        <f>IFERROR(__xludf.DUMMYFUNCTION("""COMPUTED_VALUE"""),"HTML/CSS")</f>
        <v>HTML/CSS</v>
      </c>
      <c r="D3597" s="4" t="str">
        <f>IFERROR(__xludf.DUMMYFUNCTION("""COMPUTED_VALUE"""),"JavaScript")</f>
        <v>JavaScript</v>
      </c>
      <c r="E3597" s="4" t="str">
        <f>IFERROR(__xludf.DUMMYFUNCTION("""COMPUTED_VALUE"""),"SQL")</f>
        <v>SQL</v>
      </c>
    </row>
    <row r="3598">
      <c r="A3598" s="3">
        <v>3597.0</v>
      </c>
      <c r="B3598" s="4" t="str">
        <f>IFERROR(__xludf.DUMMYFUNCTION("SPLIT(IMPORTRANGE!B3598:B13597,"";"",0,1)"),"Bash/Shell/PowerShell")</f>
        <v>Bash/Shell/PowerShell</v>
      </c>
      <c r="C3598" s="4" t="str">
        <f>IFERROR(__xludf.DUMMYFUNCTION("""COMPUTED_VALUE"""),"HTML/CSS")</f>
        <v>HTML/CSS</v>
      </c>
      <c r="D3598" s="4" t="str">
        <f>IFERROR(__xludf.DUMMYFUNCTION("""COMPUTED_VALUE"""),"Java")</f>
        <v>Java</v>
      </c>
      <c r="E3598" s="4" t="str">
        <f>IFERROR(__xludf.DUMMYFUNCTION("""COMPUTED_VALUE"""),"JavaScript")</f>
        <v>JavaScript</v>
      </c>
      <c r="F3598" s="4" t="str">
        <f>IFERROR(__xludf.DUMMYFUNCTION("""COMPUTED_VALUE"""),"SQL")</f>
        <v>SQL</v>
      </c>
      <c r="G3598" s="4" t="str">
        <f>IFERROR(__xludf.DUMMYFUNCTION("""COMPUTED_VALUE"""),"TypeScript")</f>
        <v>TypeScript</v>
      </c>
    </row>
    <row r="3599">
      <c r="A3599" s="3">
        <v>3598.0</v>
      </c>
      <c r="B3599" s="4" t="str">
        <f>IFERROR(__xludf.DUMMYFUNCTION("SPLIT(IMPORTRANGE!B3599:B13598,"";"",0,1)"),"Bash/Shell/PowerShell")</f>
        <v>Bash/Shell/PowerShell</v>
      </c>
      <c r="C3599" s="4" t="str">
        <f>IFERROR(__xludf.DUMMYFUNCTION("""COMPUTED_VALUE"""),"Scala")</f>
        <v>Scala</v>
      </c>
      <c r="D3599" s="4" t="str">
        <f>IFERROR(__xludf.DUMMYFUNCTION("""COMPUTED_VALUE"""),"SQL")</f>
        <v>SQL</v>
      </c>
      <c r="E3599" s="4" t="str">
        <f>IFERROR(__xludf.DUMMYFUNCTION("""COMPUTED_VALUE"""),"TypeScript")</f>
        <v>TypeScript</v>
      </c>
    </row>
    <row r="3600">
      <c r="A3600" s="3">
        <v>3599.0</v>
      </c>
      <c r="B3600" s="4" t="str">
        <f>IFERROR(__xludf.DUMMYFUNCTION("SPLIT(IMPORTRANGE!B3600:B13599,"";"",0,1)"),"C")</f>
        <v>C</v>
      </c>
      <c r="C3600" s="4" t="str">
        <f>IFERROR(__xludf.DUMMYFUNCTION("""COMPUTED_VALUE"""),"C++")</f>
        <v>C++</v>
      </c>
      <c r="D3600" s="4" t="str">
        <f>IFERROR(__xludf.DUMMYFUNCTION("""COMPUTED_VALUE"""),"C#")</f>
        <v>C#</v>
      </c>
    </row>
    <row r="3601">
      <c r="A3601" s="3">
        <v>3600.0</v>
      </c>
      <c r="B3601" s="4" t="str">
        <f>IFERROR(__xludf.DUMMYFUNCTION("SPLIT(IMPORTRANGE!B3601:B13600,"";"",0,1)"),"Bash/Shell/PowerShell")</f>
        <v>Bash/Shell/PowerShell</v>
      </c>
      <c r="C3601" s="4" t="str">
        <f>IFERROR(__xludf.DUMMYFUNCTION("""COMPUTED_VALUE"""),"C")</f>
        <v>C</v>
      </c>
      <c r="D3601" s="4" t="str">
        <f>IFERROR(__xludf.DUMMYFUNCTION("""COMPUTED_VALUE"""),"C++")</f>
        <v>C++</v>
      </c>
      <c r="E3601" s="4" t="str">
        <f>IFERROR(__xludf.DUMMYFUNCTION("""COMPUTED_VALUE"""),"HTML/CSS")</f>
        <v>HTML/CSS</v>
      </c>
      <c r="F3601" s="4" t="str">
        <f>IFERROR(__xludf.DUMMYFUNCTION("""COMPUTED_VALUE"""),"Java")</f>
        <v>Java</v>
      </c>
      <c r="G3601" s="4" t="str">
        <f>IFERROR(__xludf.DUMMYFUNCTION("""COMPUTED_VALUE"""),"PHP")</f>
        <v>PHP</v>
      </c>
      <c r="H3601" s="4" t="str">
        <f>IFERROR(__xludf.DUMMYFUNCTION("""COMPUTED_VALUE"""),"Python")</f>
        <v>Python</v>
      </c>
      <c r="I3601" s="4" t="str">
        <f>IFERROR(__xludf.DUMMYFUNCTION("""COMPUTED_VALUE"""),"SQL")</f>
        <v>SQL</v>
      </c>
      <c r="J3601" s="4" t="str">
        <f>IFERROR(__xludf.DUMMYFUNCTION("""COMPUTED_VALUE"""),"VBA")</f>
        <v>VBA</v>
      </c>
    </row>
    <row r="3602">
      <c r="A3602" s="3">
        <v>3601.0</v>
      </c>
      <c r="B3602" s="4" t="str">
        <f>IFERROR(__xludf.DUMMYFUNCTION("SPLIT(IMPORTRANGE!B3602:B13601,"";"",0,1)"),"Bash/Shell/PowerShell")</f>
        <v>Bash/Shell/PowerShell</v>
      </c>
      <c r="C3602" s="4" t="str">
        <f>IFERROR(__xludf.DUMMYFUNCTION("""COMPUTED_VALUE"""),"C++")</f>
        <v>C++</v>
      </c>
      <c r="D3602" s="4" t="str">
        <f>IFERROR(__xludf.DUMMYFUNCTION("""COMPUTED_VALUE"""),"Python")</f>
        <v>Python</v>
      </c>
      <c r="E3602" s="4" t="str">
        <f>IFERROR(__xludf.DUMMYFUNCTION("""COMPUTED_VALUE"""),"Rust")</f>
        <v>Rust</v>
      </c>
    </row>
    <row r="3603">
      <c r="A3603" s="3">
        <v>3602.0</v>
      </c>
      <c r="B3603" s="4" t="str">
        <f>IFERROR(__xludf.DUMMYFUNCTION("SPLIT(IMPORTRANGE!B3603:B13602,"";"",0,1)"),"HTML/CSS")</f>
        <v>HTML/CSS</v>
      </c>
      <c r="C3603" s="4" t="str">
        <f>IFERROR(__xludf.DUMMYFUNCTION("""COMPUTED_VALUE"""),"JavaScript")</f>
        <v>JavaScript</v>
      </c>
      <c r="D3603" s="4" t="str">
        <f>IFERROR(__xludf.DUMMYFUNCTION("""COMPUTED_VALUE"""),"Python")</f>
        <v>Python</v>
      </c>
    </row>
    <row r="3604">
      <c r="A3604" s="3">
        <v>3603.0</v>
      </c>
      <c r="B3604" s="4" t="str">
        <f>IFERROR(__xludf.DUMMYFUNCTION("SPLIT(IMPORTRANGE!B3604:B13603,"";"",0,1)"),"JavaScript")</f>
        <v>JavaScript</v>
      </c>
    </row>
    <row r="3605">
      <c r="A3605" s="3">
        <v>3604.0</v>
      </c>
      <c r="B3605" s="4" t="str">
        <f>IFERROR(__xludf.DUMMYFUNCTION("SPLIT(IMPORTRANGE!B3605:B13604,"";"",0,1)"),"C")</f>
        <v>C</v>
      </c>
      <c r="C3605" s="4" t="str">
        <f>IFERROR(__xludf.DUMMYFUNCTION("""COMPUTED_VALUE"""),"Go")</f>
        <v>Go</v>
      </c>
      <c r="D3605" s="4" t="str">
        <f>IFERROR(__xludf.DUMMYFUNCTION("""COMPUTED_VALUE"""),"Java")</f>
        <v>Java</v>
      </c>
      <c r="E3605" s="4" t="str">
        <f>IFERROR(__xludf.DUMMYFUNCTION("""COMPUTED_VALUE"""),"JavaScript")</f>
        <v>JavaScript</v>
      </c>
      <c r="F3605" s="4" t="str">
        <f>IFERROR(__xludf.DUMMYFUNCTION("""COMPUTED_VALUE"""),"Python")</f>
        <v>Python</v>
      </c>
      <c r="G3605" s="4" t="str">
        <f>IFERROR(__xludf.DUMMYFUNCTION("""COMPUTED_VALUE"""),"TypeScript")</f>
        <v>TypeScript</v>
      </c>
    </row>
    <row r="3606">
      <c r="A3606" s="3">
        <v>3605.0</v>
      </c>
      <c r="B3606" s="4" t="str">
        <f>IFERROR(__xludf.DUMMYFUNCTION("SPLIT(IMPORTRANGE!B3606:B13605,"";"",0,1)"),"Bash/Shell/PowerShell")</f>
        <v>Bash/Shell/PowerShell</v>
      </c>
      <c r="C3606" s="4" t="str">
        <f>IFERROR(__xludf.DUMMYFUNCTION("""COMPUTED_VALUE"""),"C")</f>
        <v>C</v>
      </c>
      <c r="D3606" s="4" t="str">
        <f>IFERROR(__xludf.DUMMYFUNCTION("""COMPUTED_VALUE"""),"C++")</f>
        <v>C++</v>
      </c>
      <c r="E3606" s="4" t="str">
        <f>IFERROR(__xludf.DUMMYFUNCTION("""COMPUTED_VALUE"""),"Python")</f>
        <v>Python</v>
      </c>
      <c r="F3606" s="4" t="str">
        <f>IFERROR(__xludf.DUMMYFUNCTION("""COMPUTED_VALUE"""),"VBA")</f>
        <v>VBA</v>
      </c>
      <c r="G3606" s="4" t="str">
        <f>IFERROR(__xludf.DUMMYFUNCTION("""COMPUTED_VALUE"""),"Other(s):")</f>
        <v>Other(s):</v>
      </c>
    </row>
    <row r="3607">
      <c r="A3607" s="3">
        <v>3606.0</v>
      </c>
      <c r="B3607" s="4" t="str">
        <f>IFERROR(__xludf.DUMMYFUNCTION("SPLIT(IMPORTRANGE!B3607:B13606,"";"",0,1)"),"Bash/Shell/PowerShell")</f>
        <v>Bash/Shell/PowerShell</v>
      </c>
      <c r="C3607" s="4" t="str">
        <f>IFERROR(__xludf.DUMMYFUNCTION("""COMPUTED_VALUE"""),"C#")</f>
        <v>C#</v>
      </c>
      <c r="D3607" s="4" t="str">
        <f>IFERROR(__xludf.DUMMYFUNCTION("""COMPUTED_VALUE"""),"HTML/CSS")</f>
        <v>HTML/CSS</v>
      </c>
      <c r="E3607" s="4" t="str">
        <f>IFERROR(__xludf.DUMMYFUNCTION("""COMPUTED_VALUE"""),"Java")</f>
        <v>Java</v>
      </c>
      <c r="F3607" s="4" t="str">
        <f>IFERROR(__xludf.DUMMYFUNCTION("""COMPUTED_VALUE"""),"JavaScript")</f>
        <v>JavaScript</v>
      </c>
      <c r="G3607" s="4" t="str">
        <f>IFERROR(__xludf.DUMMYFUNCTION("""COMPUTED_VALUE"""),"SQL")</f>
        <v>SQL</v>
      </c>
    </row>
    <row r="3608">
      <c r="A3608" s="3">
        <v>3607.0</v>
      </c>
      <c r="B3608" s="4" t="str">
        <f>IFERROR(__xludf.DUMMYFUNCTION("SPLIT(IMPORTRANGE!B3608:B13607,"";"",0,1)"),"Go")</f>
        <v>Go</v>
      </c>
      <c r="C3608" s="4" t="str">
        <f>IFERROR(__xludf.DUMMYFUNCTION("""COMPUTED_VALUE"""),"Java")</f>
        <v>Java</v>
      </c>
      <c r="D3608" s="4" t="str">
        <f>IFERROR(__xludf.DUMMYFUNCTION("""COMPUTED_VALUE"""),"JavaScript")</f>
        <v>JavaScript</v>
      </c>
      <c r="E3608" s="4" t="str">
        <f>IFERROR(__xludf.DUMMYFUNCTION("""COMPUTED_VALUE"""),"Python")</f>
        <v>Python</v>
      </c>
      <c r="F3608" s="4" t="str">
        <f>IFERROR(__xludf.DUMMYFUNCTION("""COMPUTED_VALUE"""),"Scala")</f>
        <v>Scala</v>
      </c>
      <c r="G3608" s="4" t="str">
        <f>IFERROR(__xludf.DUMMYFUNCTION("""COMPUTED_VALUE"""),"SQL")</f>
        <v>SQL</v>
      </c>
      <c r="H3608" s="4" t="str">
        <f>IFERROR(__xludf.DUMMYFUNCTION("""COMPUTED_VALUE"""),"TypeScript")</f>
        <v>TypeScript</v>
      </c>
    </row>
    <row r="3609">
      <c r="A3609" s="3">
        <v>3608.0</v>
      </c>
      <c r="B3609" s="4" t="str">
        <f>IFERROR(__xludf.DUMMYFUNCTION("SPLIT(IMPORTRANGE!B3609:B13608,"";"",0,1)"),"Bash/Shell/PowerShell")</f>
        <v>Bash/Shell/PowerShell</v>
      </c>
      <c r="C3609" s="4" t="str">
        <f>IFERROR(__xludf.DUMMYFUNCTION("""COMPUTED_VALUE"""),"HTML/CSS")</f>
        <v>HTML/CSS</v>
      </c>
      <c r="D3609" s="4" t="str">
        <f>IFERROR(__xludf.DUMMYFUNCTION("""COMPUTED_VALUE"""),"Java")</f>
        <v>Java</v>
      </c>
      <c r="E3609" s="4" t="str">
        <f>IFERROR(__xludf.DUMMYFUNCTION("""COMPUTED_VALUE"""),"JavaScript")</f>
        <v>JavaScript</v>
      </c>
      <c r="F3609" s="4" t="str">
        <f>IFERROR(__xludf.DUMMYFUNCTION("""COMPUTED_VALUE"""),"Kotlin")</f>
        <v>Kotlin</v>
      </c>
      <c r="G3609" s="4" t="str">
        <f>IFERROR(__xludf.DUMMYFUNCTION("""COMPUTED_VALUE"""),"Scala")</f>
        <v>Scala</v>
      </c>
      <c r="H3609" s="4" t="str">
        <f>IFERROR(__xludf.DUMMYFUNCTION("""COMPUTED_VALUE"""),"SQL")</f>
        <v>SQL</v>
      </c>
      <c r="I3609" s="4" t="str">
        <f>IFERROR(__xludf.DUMMYFUNCTION("""COMPUTED_VALUE"""),"TypeScript")</f>
        <v>TypeScript</v>
      </c>
      <c r="J3609" s="4" t="str">
        <f>IFERROR(__xludf.DUMMYFUNCTION("""COMPUTED_VALUE"""),"Other(s):")</f>
        <v>Other(s):</v>
      </c>
    </row>
    <row r="3610">
      <c r="A3610" s="3">
        <v>3609.0</v>
      </c>
      <c r="B3610" s="4" t="str">
        <f>IFERROR(__xludf.DUMMYFUNCTION("SPLIT(IMPORTRANGE!B3610:B13609,"";"",0,1)"),"Bash/Shell/PowerShell")</f>
        <v>Bash/Shell/PowerShell</v>
      </c>
      <c r="C3610" s="4" t="str">
        <f>IFERROR(__xludf.DUMMYFUNCTION("""COMPUTED_VALUE"""),"C")</f>
        <v>C</v>
      </c>
      <c r="D3610" s="4" t="str">
        <f>IFERROR(__xludf.DUMMYFUNCTION("""COMPUTED_VALUE"""),"Python")</f>
        <v>Python</v>
      </c>
      <c r="E3610" s="4" t="str">
        <f>IFERROR(__xludf.DUMMYFUNCTION("""COMPUTED_VALUE"""),"SQL")</f>
        <v>SQL</v>
      </c>
    </row>
    <row r="3611">
      <c r="A3611" s="3">
        <v>3610.0</v>
      </c>
      <c r="B3611" s="4" t="str">
        <f>IFERROR(__xludf.DUMMYFUNCTION("SPLIT(IMPORTRANGE!B3611:B13610,"";"",0,1)"),"Java")</f>
        <v>Java</v>
      </c>
      <c r="C3611" s="4" t="str">
        <f>IFERROR(__xludf.DUMMYFUNCTION("""COMPUTED_VALUE"""),"Kotlin")</f>
        <v>Kotlin</v>
      </c>
      <c r="D3611" s="4" t="str">
        <f>IFERROR(__xludf.DUMMYFUNCTION("""COMPUTED_VALUE"""),"Python")</f>
        <v>Python</v>
      </c>
    </row>
    <row r="3612">
      <c r="A3612" s="3">
        <v>3611.0</v>
      </c>
      <c r="B3612" s="4" t="str">
        <f>IFERROR(__xludf.DUMMYFUNCTION("SPLIT(IMPORTRANGE!B3612:B13611,"";"",0,1)"),"Bash/Shell/PowerShell")</f>
        <v>Bash/Shell/PowerShell</v>
      </c>
      <c r="C3612" s="4" t="str">
        <f>IFERROR(__xludf.DUMMYFUNCTION("""COMPUTED_VALUE"""),"Go")</f>
        <v>Go</v>
      </c>
      <c r="D3612" s="4" t="str">
        <f>IFERROR(__xludf.DUMMYFUNCTION("""COMPUTED_VALUE"""),"Python")</f>
        <v>Python</v>
      </c>
    </row>
    <row r="3613">
      <c r="A3613" s="3">
        <v>3612.0</v>
      </c>
      <c r="B3613" s="4" t="str">
        <f>IFERROR(__xludf.DUMMYFUNCTION("SPLIT(IMPORTRANGE!B3613:B13612,"";"",0,1)"),"Bash/Shell/PowerShell")</f>
        <v>Bash/Shell/PowerShell</v>
      </c>
      <c r="C3613" s="4" t="str">
        <f>IFERROR(__xludf.DUMMYFUNCTION("""COMPUTED_VALUE"""),"C#")</f>
        <v>C#</v>
      </c>
      <c r="D3613" s="4" t="str">
        <f>IFERROR(__xludf.DUMMYFUNCTION("""COMPUTED_VALUE"""),"JavaScript")</f>
        <v>JavaScript</v>
      </c>
    </row>
    <row r="3614">
      <c r="A3614" s="3">
        <v>3613.0</v>
      </c>
      <c r="B3614" s="4" t="str">
        <f>IFERROR(__xludf.DUMMYFUNCTION("SPLIT(IMPORTRANGE!B3614:B13613,"";"",0,1)"),"C++")</f>
        <v>C++</v>
      </c>
      <c r="C3614" s="4" t="str">
        <f>IFERROR(__xludf.DUMMYFUNCTION("""COMPUTED_VALUE"""),"C#")</f>
        <v>C#</v>
      </c>
      <c r="D3614" s="4" t="str">
        <f>IFERROR(__xludf.DUMMYFUNCTION("""COMPUTED_VALUE"""),"HTML/CSS")</f>
        <v>HTML/CSS</v>
      </c>
      <c r="E3614" s="4" t="str">
        <f>IFERROR(__xludf.DUMMYFUNCTION("""COMPUTED_VALUE"""),"JavaScript")</f>
        <v>JavaScript</v>
      </c>
    </row>
    <row r="3615">
      <c r="A3615" s="3">
        <v>3614.0</v>
      </c>
      <c r="B3615" s="4" t="str">
        <f>IFERROR(__xludf.DUMMYFUNCTION("SPLIT(IMPORTRANGE!B3615:B13614,"";"",0,1)"),"C#")</f>
        <v>C#</v>
      </c>
      <c r="C3615" s="4" t="str">
        <f>IFERROR(__xludf.DUMMYFUNCTION("""COMPUTED_VALUE"""),"HTML/CSS")</f>
        <v>HTML/CSS</v>
      </c>
      <c r="D3615" s="4" t="str">
        <f>IFERROR(__xludf.DUMMYFUNCTION("""COMPUTED_VALUE"""),"Java")</f>
        <v>Java</v>
      </c>
      <c r="E3615" s="4" t="str">
        <f>IFERROR(__xludf.DUMMYFUNCTION("""COMPUTED_VALUE"""),"JavaScript")</f>
        <v>JavaScript</v>
      </c>
      <c r="F3615" s="4" t="str">
        <f>IFERROR(__xludf.DUMMYFUNCTION("""COMPUTED_VALUE"""),"PHP")</f>
        <v>PHP</v>
      </c>
      <c r="G3615" s="4" t="str">
        <f>IFERROR(__xludf.DUMMYFUNCTION("""COMPUTED_VALUE"""),"SQL")</f>
        <v>SQL</v>
      </c>
      <c r="H3615" s="4" t="str">
        <f>IFERROR(__xludf.DUMMYFUNCTION("""COMPUTED_VALUE"""),"TypeScript")</f>
        <v>TypeScript</v>
      </c>
    </row>
    <row r="3616">
      <c r="A3616" s="3">
        <v>3615.0</v>
      </c>
      <c r="B3616" s="4" t="str">
        <f>IFERROR(__xludf.DUMMYFUNCTION("SPLIT(IMPORTRANGE!B3616:B13615,"";"",0,1)"),"HTML/CSS")</f>
        <v>HTML/CSS</v>
      </c>
      <c r="C3616" s="4" t="str">
        <f>IFERROR(__xludf.DUMMYFUNCTION("""COMPUTED_VALUE"""),"Java")</f>
        <v>Java</v>
      </c>
      <c r="D3616" s="4" t="str">
        <f>IFERROR(__xludf.DUMMYFUNCTION("""COMPUTED_VALUE"""),"JavaScript")</f>
        <v>JavaScript</v>
      </c>
      <c r="E3616" s="4" t="str">
        <f>IFERROR(__xludf.DUMMYFUNCTION("""COMPUTED_VALUE"""),"Kotlin")</f>
        <v>Kotlin</v>
      </c>
      <c r="F3616" s="4" t="str">
        <f>IFERROR(__xludf.DUMMYFUNCTION("""COMPUTED_VALUE"""),"Objective-C")</f>
        <v>Objective-C</v>
      </c>
      <c r="G3616" s="4" t="str">
        <f>IFERROR(__xludf.DUMMYFUNCTION("""COMPUTED_VALUE"""),"PHP")</f>
        <v>PHP</v>
      </c>
      <c r="H3616" s="4" t="str">
        <f>IFERROR(__xludf.DUMMYFUNCTION("""COMPUTED_VALUE"""),"Python")</f>
        <v>Python</v>
      </c>
      <c r="I3616" s="4" t="str">
        <f>IFERROR(__xludf.DUMMYFUNCTION("""COMPUTED_VALUE"""),"Ruby")</f>
        <v>Ruby</v>
      </c>
      <c r="J3616" s="4" t="str">
        <f>IFERROR(__xludf.DUMMYFUNCTION("""COMPUTED_VALUE"""),"SQL")</f>
        <v>SQL</v>
      </c>
      <c r="K3616" s="4" t="str">
        <f>IFERROR(__xludf.DUMMYFUNCTION("""COMPUTED_VALUE"""),"Swift")</f>
        <v>Swift</v>
      </c>
    </row>
    <row r="3617">
      <c r="A3617" s="3">
        <v>3616.0</v>
      </c>
      <c r="B3617" s="4" t="str">
        <f>IFERROR(__xludf.DUMMYFUNCTION("SPLIT(IMPORTRANGE!B3617:B13616,"";"",0,1)"),"C#")</f>
        <v>C#</v>
      </c>
      <c r="C3617" s="4" t="str">
        <f>IFERROR(__xludf.DUMMYFUNCTION("""COMPUTED_VALUE"""),"JavaScript")</f>
        <v>JavaScript</v>
      </c>
      <c r="D3617" s="4" t="str">
        <f>IFERROR(__xludf.DUMMYFUNCTION("""COMPUTED_VALUE"""),"TypeScript")</f>
        <v>TypeScript</v>
      </c>
    </row>
    <row r="3618">
      <c r="A3618" s="3">
        <v>3617.0</v>
      </c>
      <c r="B3618" s="4" t="str">
        <f>IFERROR(__xludf.DUMMYFUNCTION("SPLIT(IMPORTRANGE!B3618:B13617,"";"",0,1)"),"Assembly")</f>
        <v>Assembly</v>
      </c>
      <c r="C3618" s="4" t="str">
        <f>IFERROR(__xludf.DUMMYFUNCTION("""COMPUTED_VALUE"""),"Bash/Shell/PowerShell")</f>
        <v>Bash/Shell/PowerShell</v>
      </c>
      <c r="D3618" s="4" t="str">
        <f>IFERROR(__xludf.DUMMYFUNCTION("""COMPUTED_VALUE"""),"C++")</f>
        <v>C++</v>
      </c>
      <c r="E3618" s="4" t="str">
        <f>IFERROR(__xludf.DUMMYFUNCTION("""COMPUTED_VALUE"""),"C#")</f>
        <v>C#</v>
      </c>
      <c r="F3618" s="4" t="str">
        <f>IFERROR(__xludf.DUMMYFUNCTION("""COMPUTED_VALUE"""),"HTML/CSS")</f>
        <v>HTML/CSS</v>
      </c>
      <c r="G3618" s="4" t="str">
        <f>IFERROR(__xludf.DUMMYFUNCTION("""COMPUTED_VALUE"""),"Python")</f>
        <v>Python</v>
      </c>
      <c r="H3618" s="4" t="str">
        <f>IFERROR(__xludf.DUMMYFUNCTION("""COMPUTED_VALUE"""),"SQL")</f>
        <v>SQL</v>
      </c>
      <c r="I3618" s="4" t="str">
        <f>IFERROR(__xludf.DUMMYFUNCTION("""COMPUTED_VALUE"""),"TypeScript")</f>
        <v>TypeScript</v>
      </c>
    </row>
    <row r="3619">
      <c r="A3619" s="3">
        <v>3618.0</v>
      </c>
      <c r="B3619" s="4" t="str">
        <f>IFERROR(__xludf.DUMMYFUNCTION("SPLIT(IMPORTRANGE!B3619:B13618,"";"",0,1)"),"HTML/CSS")</f>
        <v>HTML/CSS</v>
      </c>
      <c r="C3619" s="4" t="str">
        <f>IFERROR(__xludf.DUMMYFUNCTION("""COMPUTED_VALUE"""),"JavaScript")</f>
        <v>JavaScript</v>
      </c>
      <c r="D3619" s="4" t="str">
        <f>IFERROR(__xludf.DUMMYFUNCTION("""COMPUTED_VALUE"""),"Ruby")</f>
        <v>Ruby</v>
      </c>
    </row>
    <row r="3620">
      <c r="A3620" s="3">
        <v>3619.0</v>
      </c>
      <c r="B3620" s="4" t="str">
        <f>IFERROR(__xludf.DUMMYFUNCTION("SPLIT(IMPORTRANGE!B3620:B13619,"";"",0,1)"),"Assembly")</f>
        <v>Assembly</v>
      </c>
      <c r="C3620" s="4" t="str">
        <f>IFERROR(__xludf.DUMMYFUNCTION("""COMPUTED_VALUE"""),"Bash/Shell/PowerShell")</f>
        <v>Bash/Shell/PowerShell</v>
      </c>
      <c r="D3620" s="4" t="str">
        <f>IFERROR(__xludf.DUMMYFUNCTION("""COMPUTED_VALUE"""),"C#")</f>
        <v>C#</v>
      </c>
      <c r="E3620" s="4" t="str">
        <f>IFERROR(__xludf.DUMMYFUNCTION("""COMPUTED_VALUE"""),"HTML/CSS")</f>
        <v>HTML/CSS</v>
      </c>
      <c r="F3620" s="4" t="str">
        <f>IFERROR(__xludf.DUMMYFUNCTION("""COMPUTED_VALUE"""),"Java")</f>
        <v>Java</v>
      </c>
      <c r="G3620" s="4" t="str">
        <f>IFERROR(__xludf.DUMMYFUNCTION("""COMPUTED_VALUE"""),"JavaScript")</f>
        <v>JavaScript</v>
      </c>
      <c r="H3620" s="4" t="str">
        <f>IFERROR(__xludf.DUMMYFUNCTION("""COMPUTED_VALUE"""),"SQL")</f>
        <v>SQL</v>
      </c>
    </row>
    <row r="3621">
      <c r="A3621" s="3">
        <v>3620.0</v>
      </c>
      <c r="B3621" s="4" t="str">
        <f>IFERROR(__xludf.DUMMYFUNCTION("SPLIT(IMPORTRANGE!B3621:B13620,"";"",0,1)"),"HTML/CSS")</f>
        <v>HTML/CSS</v>
      </c>
      <c r="C3621" s="4" t="str">
        <f>IFERROR(__xludf.DUMMYFUNCTION("""COMPUTED_VALUE"""),"Java")</f>
        <v>Java</v>
      </c>
      <c r="D3621" s="4" t="str">
        <f>IFERROR(__xludf.DUMMYFUNCTION("""COMPUTED_VALUE"""),"JavaScript")</f>
        <v>JavaScript</v>
      </c>
      <c r="E3621" s="4" t="str">
        <f>IFERROR(__xludf.DUMMYFUNCTION("""COMPUTED_VALUE"""),"PHP")</f>
        <v>PHP</v>
      </c>
      <c r="F3621" s="4" t="str">
        <f>IFERROR(__xludf.DUMMYFUNCTION("""COMPUTED_VALUE"""),"SQL")</f>
        <v>SQL</v>
      </c>
    </row>
    <row r="3622">
      <c r="A3622" s="3">
        <v>3621.0</v>
      </c>
      <c r="B3622" s="4" t="str">
        <f>IFERROR(__xludf.DUMMYFUNCTION("SPLIT(IMPORTRANGE!B3622:B13621,"";"",0,1)"),"HTML/CSS")</f>
        <v>HTML/CSS</v>
      </c>
      <c r="C3622" s="4" t="str">
        <f>IFERROR(__xludf.DUMMYFUNCTION("""COMPUTED_VALUE"""),"JavaScript")</f>
        <v>JavaScript</v>
      </c>
      <c r="D3622" s="4" t="str">
        <f>IFERROR(__xludf.DUMMYFUNCTION("""COMPUTED_VALUE"""),"Python")</f>
        <v>Python</v>
      </c>
      <c r="E3622" s="4" t="str">
        <f>IFERROR(__xludf.DUMMYFUNCTION("""COMPUTED_VALUE"""),"SQL")</f>
        <v>SQL</v>
      </c>
      <c r="F3622" s="4" t="str">
        <f>IFERROR(__xludf.DUMMYFUNCTION("""COMPUTED_VALUE"""),"TypeScript")</f>
        <v>TypeScript</v>
      </c>
    </row>
    <row r="3623">
      <c r="A3623" s="3">
        <v>3622.0</v>
      </c>
      <c r="B3623" s="4" t="str">
        <f>IFERROR(__xludf.DUMMYFUNCTION("SPLIT(IMPORTRANGE!B3623:B13622,"";"",0,1)"),"Bash/Shell/PowerShell")</f>
        <v>Bash/Shell/PowerShell</v>
      </c>
      <c r="C3623" s="4" t="str">
        <f>IFERROR(__xludf.DUMMYFUNCTION("""COMPUTED_VALUE"""),"C#")</f>
        <v>C#</v>
      </c>
      <c r="D3623" s="4" t="str">
        <f>IFERROR(__xludf.DUMMYFUNCTION("""COMPUTED_VALUE"""),"HTML/CSS")</f>
        <v>HTML/CSS</v>
      </c>
      <c r="E3623" s="4" t="str">
        <f>IFERROR(__xludf.DUMMYFUNCTION("""COMPUTED_VALUE"""),"JavaScript")</f>
        <v>JavaScript</v>
      </c>
      <c r="F3623" s="4" t="str">
        <f>IFERROR(__xludf.DUMMYFUNCTION("""COMPUTED_VALUE"""),"SQL")</f>
        <v>SQL</v>
      </c>
    </row>
    <row r="3624">
      <c r="A3624" s="3">
        <v>3623.0</v>
      </c>
      <c r="B3624" s="4" t="str">
        <f>IFERROR(__xludf.DUMMYFUNCTION("SPLIT(IMPORTRANGE!B3624:B13623,"";"",0,1)"),"Java")</f>
        <v>Java</v>
      </c>
      <c r="C3624" s="4" t="str">
        <f>IFERROR(__xludf.DUMMYFUNCTION("""COMPUTED_VALUE"""),"Kotlin")</f>
        <v>Kotlin</v>
      </c>
      <c r="D3624" s="4" t="str">
        <f>IFERROR(__xludf.DUMMYFUNCTION("""COMPUTED_VALUE"""),"Python")</f>
        <v>Python</v>
      </c>
      <c r="E3624" s="4" t="str">
        <f>IFERROR(__xludf.DUMMYFUNCTION("""COMPUTED_VALUE"""),"Ruby")</f>
        <v>Ruby</v>
      </c>
    </row>
    <row r="3625">
      <c r="A3625" s="3">
        <v>3624.0</v>
      </c>
      <c r="B3625" s="4" t="str">
        <f>IFERROR(__xludf.DUMMYFUNCTION("SPLIT(IMPORTRANGE!B3625:B13624,"";"",0,1)"),"Assembly")</f>
        <v>Assembly</v>
      </c>
      <c r="C3625" s="4" t="str">
        <f>IFERROR(__xludf.DUMMYFUNCTION("""COMPUTED_VALUE"""),"Bash/Shell/PowerShell")</f>
        <v>Bash/Shell/PowerShell</v>
      </c>
      <c r="D3625" s="4" t="str">
        <f>IFERROR(__xludf.DUMMYFUNCTION("""COMPUTED_VALUE"""),"C#")</f>
        <v>C#</v>
      </c>
      <c r="E3625" s="4" t="str">
        <f>IFERROR(__xludf.DUMMYFUNCTION("""COMPUTED_VALUE"""),"HTML/CSS")</f>
        <v>HTML/CSS</v>
      </c>
      <c r="F3625" s="4" t="str">
        <f>IFERROR(__xludf.DUMMYFUNCTION("""COMPUTED_VALUE"""),"JavaScript")</f>
        <v>JavaScript</v>
      </c>
      <c r="G3625" s="4" t="str">
        <f>IFERROR(__xludf.DUMMYFUNCTION("""COMPUTED_VALUE"""),"PHP")</f>
        <v>PHP</v>
      </c>
      <c r="H3625" s="4" t="str">
        <f>IFERROR(__xludf.DUMMYFUNCTION("""COMPUTED_VALUE"""),"Python")</f>
        <v>Python</v>
      </c>
      <c r="I3625" s="4" t="str">
        <f>IFERROR(__xludf.DUMMYFUNCTION("""COMPUTED_VALUE"""),"SQL")</f>
        <v>SQL</v>
      </c>
    </row>
    <row r="3626">
      <c r="A3626" s="3">
        <v>3625.0</v>
      </c>
      <c r="B3626" s="4" t="str">
        <f>IFERROR(__xludf.DUMMYFUNCTION("SPLIT(IMPORTRANGE!B3626:B13625,"";"",0,1)"),"Bash/Shell/PowerShell")</f>
        <v>Bash/Shell/PowerShell</v>
      </c>
      <c r="C3626" s="4" t="str">
        <f>IFERROR(__xludf.DUMMYFUNCTION("""COMPUTED_VALUE"""),"C")</f>
        <v>C</v>
      </c>
      <c r="D3626" s="4" t="str">
        <f>IFERROR(__xludf.DUMMYFUNCTION("""COMPUTED_VALUE"""),"C++")</f>
        <v>C++</v>
      </c>
      <c r="E3626" s="4" t="str">
        <f>IFERROR(__xludf.DUMMYFUNCTION("""COMPUTED_VALUE"""),"C#")</f>
        <v>C#</v>
      </c>
      <c r="F3626" s="4" t="str">
        <f>IFERROR(__xludf.DUMMYFUNCTION("""COMPUTED_VALUE"""),"Go")</f>
        <v>Go</v>
      </c>
      <c r="G3626" s="4" t="str">
        <f>IFERROR(__xludf.DUMMYFUNCTION("""COMPUTED_VALUE"""),"HTML/CSS")</f>
        <v>HTML/CSS</v>
      </c>
      <c r="H3626" s="4" t="str">
        <f>IFERROR(__xludf.DUMMYFUNCTION("""COMPUTED_VALUE"""),"JavaScript")</f>
        <v>JavaScript</v>
      </c>
      <c r="I3626" s="4" t="str">
        <f>IFERROR(__xludf.DUMMYFUNCTION("""COMPUTED_VALUE"""),"SQL")</f>
        <v>SQL</v>
      </c>
      <c r="J3626" s="4" t="str">
        <f>IFERROR(__xludf.DUMMYFUNCTION("""COMPUTED_VALUE"""),"Other(s):")</f>
        <v>Other(s):</v>
      </c>
    </row>
    <row r="3627">
      <c r="A3627" s="3">
        <v>3626.0</v>
      </c>
      <c r="B3627" s="4" t="str">
        <f>IFERROR(__xludf.DUMMYFUNCTION("SPLIT(IMPORTRANGE!B3627:B13626,"";"",0,1)"),"C#")</f>
        <v>C#</v>
      </c>
      <c r="C3627" s="4" t="str">
        <f>IFERROR(__xludf.DUMMYFUNCTION("""COMPUTED_VALUE"""),"Java")</f>
        <v>Java</v>
      </c>
      <c r="D3627" s="4" t="str">
        <f>IFERROR(__xludf.DUMMYFUNCTION("""COMPUTED_VALUE"""),"Python")</f>
        <v>Python</v>
      </c>
      <c r="E3627" s="4" t="str">
        <f>IFERROR(__xludf.DUMMYFUNCTION("""COMPUTED_VALUE"""),"Other(s):")</f>
        <v>Other(s):</v>
      </c>
    </row>
    <row r="3628">
      <c r="A3628" s="3">
        <v>3627.0</v>
      </c>
      <c r="B3628" s="4" t="str">
        <f>IFERROR(__xludf.DUMMYFUNCTION("SPLIT(IMPORTRANGE!B3628:B13627,"";"",0,1)"),"C#")</f>
        <v>C#</v>
      </c>
      <c r="C3628" s="4" t="str">
        <f>IFERROR(__xludf.DUMMYFUNCTION("""COMPUTED_VALUE"""),"Java")</f>
        <v>Java</v>
      </c>
      <c r="D3628" s="4" t="str">
        <f>IFERROR(__xludf.DUMMYFUNCTION("""COMPUTED_VALUE"""),"Scala")</f>
        <v>Scala</v>
      </c>
      <c r="E3628" s="4" t="str">
        <f>IFERROR(__xludf.DUMMYFUNCTION("""COMPUTED_VALUE"""),"TypeScript")</f>
        <v>TypeScript</v>
      </c>
    </row>
    <row r="3629">
      <c r="A3629" s="3">
        <v>3628.0</v>
      </c>
      <c r="B3629" s="4" t="str">
        <f>IFERROR(__xludf.DUMMYFUNCTION("SPLIT(IMPORTRANGE!B3629:B13628,"";"",0,1)"),"HTML/CSS")</f>
        <v>HTML/CSS</v>
      </c>
      <c r="C3629" s="4" t="str">
        <f>IFERROR(__xludf.DUMMYFUNCTION("""COMPUTED_VALUE"""),"Java")</f>
        <v>Java</v>
      </c>
      <c r="D3629" s="4" t="str">
        <f>IFERROR(__xludf.DUMMYFUNCTION("""COMPUTED_VALUE"""),"JavaScript")</f>
        <v>JavaScript</v>
      </c>
      <c r="E3629" s="4" t="str">
        <f>IFERROR(__xludf.DUMMYFUNCTION("""COMPUTED_VALUE"""),"TypeScript")</f>
        <v>TypeScript</v>
      </c>
    </row>
    <row r="3630">
      <c r="A3630" s="3">
        <v>3629.0</v>
      </c>
      <c r="B3630" s="4" t="str">
        <f>IFERROR(__xludf.DUMMYFUNCTION("SPLIT(IMPORTRANGE!B3630:B13629,"";"",0,1)"),"C#")</f>
        <v>C#</v>
      </c>
      <c r="C3630" s="4" t="str">
        <f>IFERROR(__xludf.DUMMYFUNCTION("""COMPUTED_VALUE"""),"Java")</f>
        <v>Java</v>
      </c>
      <c r="D3630" s="4" t="str">
        <f>IFERROR(__xludf.DUMMYFUNCTION("""COMPUTED_VALUE"""),"JavaScript")</f>
        <v>JavaScript</v>
      </c>
      <c r="E3630" s="4" t="str">
        <f>IFERROR(__xludf.DUMMYFUNCTION("""COMPUTED_VALUE"""),"Kotlin")</f>
        <v>Kotlin</v>
      </c>
      <c r="F3630" s="4" t="str">
        <f>IFERROR(__xludf.DUMMYFUNCTION("""COMPUTED_VALUE"""),"PHP")</f>
        <v>PHP</v>
      </c>
      <c r="G3630" s="4" t="str">
        <f>IFERROR(__xludf.DUMMYFUNCTION("""COMPUTED_VALUE"""),"Python")</f>
        <v>Python</v>
      </c>
      <c r="H3630" s="4" t="str">
        <f>IFERROR(__xludf.DUMMYFUNCTION("""COMPUTED_VALUE"""),"SQL")</f>
        <v>SQL</v>
      </c>
    </row>
    <row r="3631">
      <c r="A3631" s="3">
        <v>3630.0</v>
      </c>
      <c r="B3631" s="4" t="str">
        <f>IFERROR(__xludf.DUMMYFUNCTION("SPLIT(IMPORTRANGE!B3631:B13630,"";"",0,1)"),"C")</f>
        <v>C</v>
      </c>
      <c r="C3631" s="4" t="str">
        <f>IFERROR(__xludf.DUMMYFUNCTION("""COMPUTED_VALUE"""),"C#")</f>
        <v>C#</v>
      </c>
      <c r="D3631" s="4" t="str">
        <f>IFERROR(__xludf.DUMMYFUNCTION("""COMPUTED_VALUE"""),"JavaScript")</f>
        <v>JavaScript</v>
      </c>
    </row>
    <row r="3632">
      <c r="A3632" s="3">
        <v>3631.0</v>
      </c>
      <c r="B3632" s="4" t="str">
        <f>IFERROR(__xludf.DUMMYFUNCTION("SPLIT(IMPORTRANGE!B3632:B13631,"";"",0,1)"),"Assembly")</f>
        <v>Assembly</v>
      </c>
      <c r="C3632" s="4" t="str">
        <f>IFERROR(__xludf.DUMMYFUNCTION("""COMPUTED_VALUE"""),"C")</f>
        <v>C</v>
      </c>
      <c r="D3632" s="4" t="str">
        <f>IFERROR(__xludf.DUMMYFUNCTION("""COMPUTED_VALUE"""),"Python")</f>
        <v>Python</v>
      </c>
    </row>
    <row r="3633">
      <c r="A3633" s="3">
        <v>3632.0</v>
      </c>
      <c r="B3633" s="4" t="str">
        <f>IFERROR(__xludf.DUMMYFUNCTION("SPLIT(IMPORTRANGE!B3633:B13632,"";"",0,1)"),"C#")</f>
        <v>C#</v>
      </c>
      <c r="C3633" s="4" t="str">
        <f>IFERROR(__xludf.DUMMYFUNCTION("""COMPUTED_VALUE"""),"HTML/CSS")</f>
        <v>HTML/CSS</v>
      </c>
      <c r="D3633" s="4" t="str">
        <f>IFERROR(__xludf.DUMMYFUNCTION("""COMPUTED_VALUE"""),"JavaScript")</f>
        <v>JavaScript</v>
      </c>
      <c r="E3633" s="4" t="str">
        <f>IFERROR(__xludf.DUMMYFUNCTION("""COMPUTED_VALUE"""),"PHP")</f>
        <v>PHP</v>
      </c>
      <c r="F3633" s="4" t="str">
        <f>IFERROR(__xludf.DUMMYFUNCTION("""COMPUTED_VALUE"""),"SQL")</f>
        <v>SQL</v>
      </c>
      <c r="G3633" s="4" t="str">
        <f>IFERROR(__xludf.DUMMYFUNCTION("""COMPUTED_VALUE"""),"TypeScript")</f>
        <v>TypeScript</v>
      </c>
      <c r="H3633" s="4" t="str">
        <f>IFERROR(__xludf.DUMMYFUNCTION("""COMPUTED_VALUE"""),"Other(s):")</f>
        <v>Other(s):</v>
      </c>
    </row>
    <row r="3634">
      <c r="A3634" s="3">
        <v>3633.0</v>
      </c>
      <c r="B3634" s="4" t="str">
        <f>IFERROR(__xludf.DUMMYFUNCTION("SPLIT(IMPORTRANGE!B3634:B13633,"";"",0,1)"),"C#")</f>
        <v>C#</v>
      </c>
      <c r="C3634" s="4" t="str">
        <f>IFERROR(__xludf.DUMMYFUNCTION("""COMPUTED_VALUE"""),"HTML/CSS")</f>
        <v>HTML/CSS</v>
      </c>
      <c r="D3634" s="4" t="str">
        <f>IFERROR(__xludf.DUMMYFUNCTION("""COMPUTED_VALUE"""),"JavaScript")</f>
        <v>JavaScript</v>
      </c>
      <c r="E3634" s="4" t="str">
        <f>IFERROR(__xludf.DUMMYFUNCTION("""COMPUTED_VALUE"""),"PHP")</f>
        <v>PHP</v>
      </c>
      <c r="F3634" s="4" t="str">
        <f>IFERROR(__xludf.DUMMYFUNCTION("""COMPUTED_VALUE"""),"SQL")</f>
        <v>SQL</v>
      </c>
    </row>
    <row r="3635">
      <c r="A3635" s="3">
        <v>3634.0</v>
      </c>
      <c r="B3635" s="4" t="str">
        <f>IFERROR(__xludf.DUMMYFUNCTION("SPLIT(IMPORTRANGE!B3635:B13634,"";"",0,1)"),"Bash/Shell/PowerShell")</f>
        <v>Bash/Shell/PowerShell</v>
      </c>
      <c r="C3635" s="4" t="str">
        <f>IFERROR(__xludf.DUMMYFUNCTION("""COMPUTED_VALUE"""),"HTML/CSS")</f>
        <v>HTML/CSS</v>
      </c>
      <c r="D3635" s="4" t="str">
        <f>IFERROR(__xludf.DUMMYFUNCTION("""COMPUTED_VALUE"""),"Java")</f>
        <v>Java</v>
      </c>
      <c r="E3635" s="4" t="str">
        <f>IFERROR(__xludf.DUMMYFUNCTION("""COMPUTED_VALUE"""),"JavaScript")</f>
        <v>JavaScript</v>
      </c>
      <c r="F3635" s="4" t="str">
        <f>IFERROR(__xludf.DUMMYFUNCTION("""COMPUTED_VALUE"""),"Python")</f>
        <v>Python</v>
      </c>
      <c r="G3635" s="4" t="str">
        <f>IFERROR(__xludf.DUMMYFUNCTION("""COMPUTED_VALUE"""),"SQL")</f>
        <v>SQL</v>
      </c>
    </row>
    <row r="3636">
      <c r="A3636" s="3">
        <v>3635.0</v>
      </c>
      <c r="B3636" s="4" t="str">
        <f>IFERROR(__xludf.DUMMYFUNCTION("SPLIT(IMPORTRANGE!B3636:B13635,"";"",0,1)"),"Bash/Shell/PowerShell")</f>
        <v>Bash/Shell/PowerShell</v>
      </c>
      <c r="C3636" s="4" t="str">
        <f>IFERROR(__xludf.DUMMYFUNCTION("""COMPUTED_VALUE"""),"HTML/CSS")</f>
        <v>HTML/CSS</v>
      </c>
      <c r="D3636" s="4" t="str">
        <f>IFERROR(__xludf.DUMMYFUNCTION("""COMPUTED_VALUE"""),"Java")</f>
        <v>Java</v>
      </c>
      <c r="E3636" s="4" t="str">
        <f>IFERROR(__xludf.DUMMYFUNCTION("""COMPUTED_VALUE"""),"JavaScript")</f>
        <v>JavaScript</v>
      </c>
      <c r="F3636" s="4" t="str">
        <f>IFERROR(__xludf.DUMMYFUNCTION("""COMPUTED_VALUE"""),"PHP")</f>
        <v>PHP</v>
      </c>
      <c r="G3636" s="4" t="str">
        <f>IFERROR(__xludf.DUMMYFUNCTION("""COMPUTED_VALUE"""),"SQL")</f>
        <v>SQL</v>
      </c>
    </row>
    <row r="3637">
      <c r="A3637" s="3">
        <v>3636.0</v>
      </c>
      <c r="B3637" s="4" t="str">
        <f>IFERROR(__xludf.DUMMYFUNCTION("SPLIT(IMPORTRANGE!B3637:B13636,"";"",0,1)"),"Bash/Shell/PowerShell")</f>
        <v>Bash/Shell/PowerShell</v>
      </c>
      <c r="C3637" s="4" t="str">
        <f>IFERROR(__xludf.DUMMYFUNCTION("""COMPUTED_VALUE"""),"C#")</f>
        <v>C#</v>
      </c>
      <c r="D3637" s="4" t="str">
        <f>IFERROR(__xludf.DUMMYFUNCTION("""COMPUTED_VALUE"""),"HTML/CSS")</f>
        <v>HTML/CSS</v>
      </c>
      <c r="E3637" s="4" t="str">
        <f>IFERROR(__xludf.DUMMYFUNCTION("""COMPUTED_VALUE"""),"JavaScript")</f>
        <v>JavaScript</v>
      </c>
      <c r="F3637" s="4" t="str">
        <f>IFERROR(__xludf.DUMMYFUNCTION("""COMPUTED_VALUE"""),"SQL")</f>
        <v>SQL</v>
      </c>
      <c r="G3637" s="4" t="str">
        <f>IFERROR(__xludf.DUMMYFUNCTION("""COMPUTED_VALUE"""),"VBA")</f>
        <v>VBA</v>
      </c>
    </row>
    <row r="3638">
      <c r="A3638" s="3">
        <v>3637.0</v>
      </c>
      <c r="B3638" s="4" t="str">
        <f>IFERROR(__xludf.DUMMYFUNCTION("SPLIT(IMPORTRANGE!B3638:B13637,"";"",0,1)"),"C#")</f>
        <v>C#</v>
      </c>
      <c r="C3638" s="4" t="str">
        <f>IFERROR(__xludf.DUMMYFUNCTION("""COMPUTED_VALUE"""),"SQL")</f>
        <v>SQL</v>
      </c>
      <c r="D3638" s="4" t="str">
        <f>IFERROR(__xludf.DUMMYFUNCTION("""COMPUTED_VALUE"""),"TypeScript")</f>
        <v>TypeScript</v>
      </c>
    </row>
    <row r="3639">
      <c r="A3639" s="3">
        <v>3638.0</v>
      </c>
      <c r="B3639" s="4" t="str">
        <f>IFERROR(__xludf.DUMMYFUNCTION("SPLIT(IMPORTRANGE!B3639:B13638,"";"",0,1)"),"Assembly")</f>
        <v>Assembly</v>
      </c>
      <c r="C3639" s="4" t="str">
        <f>IFERROR(__xludf.DUMMYFUNCTION("""COMPUTED_VALUE"""),"Bash/Shell/PowerShell")</f>
        <v>Bash/Shell/PowerShell</v>
      </c>
      <c r="D3639" s="4" t="str">
        <f>IFERROR(__xludf.DUMMYFUNCTION("""COMPUTED_VALUE"""),"C")</f>
        <v>C</v>
      </c>
      <c r="E3639" s="4" t="str">
        <f>IFERROR(__xludf.DUMMYFUNCTION("""COMPUTED_VALUE"""),"C++")</f>
        <v>C++</v>
      </c>
      <c r="F3639" s="4" t="str">
        <f>IFERROR(__xludf.DUMMYFUNCTION("""COMPUTED_VALUE"""),"JavaScript")</f>
        <v>JavaScript</v>
      </c>
      <c r="G3639" s="4" t="str">
        <f>IFERROR(__xludf.DUMMYFUNCTION("""COMPUTED_VALUE"""),"Python")</f>
        <v>Python</v>
      </c>
    </row>
    <row r="3640">
      <c r="A3640" s="3">
        <v>3639.0</v>
      </c>
      <c r="B3640" s="4" t="str">
        <f>IFERROR(__xludf.DUMMYFUNCTION("SPLIT(IMPORTRANGE!B3640:B13639,"";"",0,1)"),"Bash/Shell/PowerShell")</f>
        <v>Bash/Shell/PowerShell</v>
      </c>
      <c r="C3640" s="4" t="str">
        <f>IFERROR(__xludf.DUMMYFUNCTION("""COMPUTED_VALUE"""),"HTML/CSS")</f>
        <v>HTML/CSS</v>
      </c>
      <c r="D3640" s="4" t="str">
        <f>IFERROR(__xludf.DUMMYFUNCTION("""COMPUTED_VALUE"""),"JavaScript")</f>
        <v>JavaScript</v>
      </c>
      <c r="E3640" s="4" t="str">
        <f>IFERROR(__xludf.DUMMYFUNCTION("""COMPUTED_VALUE"""),"PHP")</f>
        <v>PHP</v>
      </c>
      <c r="F3640" s="4" t="str">
        <f>IFERROR(__xludf.DUMMYFUNCTION("""COMPUTED_VALUE"""),"SQL")</f>
        <v>SQL</v>
      </c>
    </row>
    <row r="3641">
      <c r="A3641" s="3">
        <v>3640.0</v>
      </c>
      <c r="B3641" s="4" t="str">
        <f>IFERROR(__xludf.DUMMYFUNCTION("SPLIT(IMPORTRANGE!B3641:B13640,"";"",0,1)"),"Python")</f>
        <v>Python</v>
      </c>
      <c r="C3641" s="4" t="str">
        <f>IFERROR(__xludf.DUMMYFUNCTION("""COMPUTED_VALUE"""),"Rust")</f>
        <v>Rust</v>
      </c>
      <c r="D3641" s="4" t="str">
        <f>IFERROR(__xludf.DUMMYFUNCTION("""COMPUTED_VALUE"""),"SQL")</f>
        <v>SQL</v>
      </c>
    </row>
    <row r="3642">
      <c r="A3642" s="3">
        <v>3641.0</v>
      </c>
      <c r="B3642" s="4" t="str">
        <f>IFERROR(__xludf.DUMMYFUNCTION("SPLIT(IMPORTRANGE!B3642:B13641,"";"",0,1)"),"Bash/Shell/PowerShell")</f>
        <v>Bash/Shell/PowerShell</v>
      </c>
      <c r="C3642" s="4" t="str">
        <f>IFERROR(__xludf.DUMMYFUNCTION("""COMPUTED_VALUE"""),"Java")</f>
        <v>Java</v>
      </c>
      <c r="D3642" s="4" t="str">
        <f>IFERROR(__xludf.DUMMYFUNCTION("""COMPUTED_VALUE"""),"Python")</f>
        <v>Python</v>
      </c>
      <c r="E3642" s="4" t="str">
        <f>IFERROR(__xludf.DUMMYFUNCTION("""COMPUTED_VALUE"""),"Scala")</f>
        <v>Scala</v>
      </c>
      <c r="F3642" s="4" t="str">
        <f>IFERROR(__xludf.DUMMYFUNCTION("""COMPUTED_VALUE"""),"SQL")</f>
        <v>SQL</v>
      </c>
    </row>
    <row r="3643">
      <c r="A3643" s="3">
        <v>3642.0</v>
      </c>
      <c r="B3643" s="4" t="str">
        <f>IFERROR(__xludf.DUMMYFUNCTION("SPLIT(IMPORTRANGE!B3643:B13642,"";"",0,1)"),"Bash/Shell/PowerShell")</f>
        <v>Bash/Shell/PowerShell</v>
      </c>
      <c r="C3643" s="4" t="str">
        <f>IFERROR(__xludf.DUMMYFUNCTION("""COMPUTED_VALUE"""),"Dart")</f>
        <v>Dart</v>
      </c>
      <c r="D3643" s="4" t="str">
        <f>IFERROR(__xludf.DUMMYFUNCTION("""COMPUTED_VALUE"""),"Go")</f>
        <v>Go</v>
      </c>
      <c r="E3643" s="4" t="str">
        <f>IFERROR(__xludf.DUMMYFUNCTION("""COMPUTED_VALUE"""),"Kotlin")</f>
        <v>Kotlin</v>
      </c>
      <c r="F3643" s="4" t="str">
        <f>IFERROR(__xludf.DUMMYFUNCTION("""COMPUTED_VALUE"""),"PHP")</f>
        <v>PHP</v>
      </c>
      <c r="G3643" s="4" t="str">
        <f>IFERROR(__xludf.DUMMYFUNCTION("""COMPUTED_VALUE"""),"Python")</f>
        <v>Python</v>
      </c>
      <c r="H3643" s="4" t="str">
        <f>IFERROR(__xludf.DUMMYFUNCTION("""COMPUTED_VALUE"""),"SQL")</f>
        <v>SQL</v>
      </c>
    </row>
    <row r="3644">
      <c r="A3644" s="3">
        <v>3643.0</v>
      </c>
      <c r="B3644" s="4" t="str">
        <f>IFERROR(__xludf.DUMMYFUNCTION("SPLIT(IMPORTRANGE!B3644:B13643,"";"",0,1)"),"C#")</f>
        <v>C#</v>
      </c>
      <c r="C3644" s="4" t="str">
        <f>IFERROR(__xludf.DUMMYFUNCTION("""COMPUTED_VALUE"""),"HTML/CSS")</f>
        <v>HTML/CSS</v>
      </c>
      <c r="D3644" s="4" t="str">
        <f>IFERROR(__xludf.DUMMYFUNCTION("""COMPUTED_VALUE"""),"JavaScript")</f>
        <v>JavaScript</v>
      </c>
      <c r="E3644" s="4" t="str">
        <f>IFERROR(__xludf.DUMMYFUNCTION("""COMPUTED_VALUE"""),"TypeScript")</f>
        <v>TypeScript</v>
      </c>
    </row>
    <row r="3645">
      <c r="A3645" s="3">
        <v>3644.0</v>
      </c>
      <c r="B3645" s="4" t="str">
        <f>IFERROR(__xludf.DUMMYFUNCTION("SPLIT(IMPORTRANGE!B3645:B13644,"";"",0,1)"),"Bash/Shell/PowerShell")</f>
        <v>Bash/Shell/PowerShell</v>
      </c>
      <c r="C3645" s="4" t="str">
        <f>IFERROR(__xludf.DUMMYFUNCTION("""COMPUTED_VALUE"""),"C++")</f>
        <v>C++</v>
      </c>
      <c r="D3645" s="4" t="str">
        <f>IFERROR(__xludf.DUMMYFUNCTION("""COMPUTED_VALUE"""),"HTML/CSS")</f>
        <v>HTML/CSS</v>
      </c>
      <c r="E3645" s="4" t="str">
        <f>IFERROR(__xludf.DUMMYFUNCTION("""COMPUTED_VALUE"""),"Java")</f>
        <v>Java</v>
      </c>
      <c r="F3645" s="4" t="str">
        <f>IFERROR(__xludf.DUMMYFUNCTION("""COMPUTED_VALUE"""),"JavaScript")</f>
        <v>JavaScript</v>
      </c>
      <c r="G3645" s="4" t="str">
        <f>IFERROR(__xludf.DUMMYFUNCTION("""COMPUTED_VALUE"""),"PHP")</f>
        <v>PHP</v>
      </c>
      <c r="H3645" s="4" t="str">
        <f>IFERROR(__xludf.DUMMYFUNCTION("""COMPUTED_VALUE"""),"Python")</f>
        <v>Python</v>
      </c>
      <c r="I3645" s="4" t="str">
        <f>IFERROR(__xludf.DUMMYFUNCTION("""COMPUTED_VALUE"""),"SQL")</f>
        <v>SQL</v>
      </c>
      <c r="J3645" s="4" t="str">
        <f>IFERROR(__xludf.DUMMYFUNCTION("""COMPUTED_VALUE"""),"Other(s):")</f>
        <v>Other(s):</v>
      </c>
    </row>
    <row r="3646">
      <c r="A3646" s="3">
        <v>3645.0</v>
      </c>
      <c r="B3646" s="4" t="str">
        <f>IFERROR(__xludf.DUMMYFUNCTION("SPLIT(IMPORTRANGE!B3646:B13645,"";"",0,1)"),"Bash/Shell/PowerShell")</f>
        <v>Bash/Shell/PowerShell</v>
      </c>
      <c r="C3646" s="4" t="str">
        <f>IFERROR(__xludf.DUMMYFUNCTION("""COMPUTED_VALUE"""),"HTML/CSS")</f>
        <v>HTML/CSS</v>
      </c>
      <c r="D3646" s="4" t="str">
        <f>IFERROR(__xludf.DUMMYFUNCTION("""COMPUTED_VALUE"""),"Java")</f>
        <v>Java</v>
      </c>
      <c r="E3646" s="4" t="str">
        <f>IFERROR(__xludf.DUMMYFUNCTION("""COMPUTED_VALUE"""),"JavaScript")</f>
        <v>JavaScript</v>
      </c>
      <c r="F3646" s="4" t="str">
        <f>IFERROR(__xludf.DUMMYFUNCTION("""COMPUTED_VALUE"""),"Python")</f>
        <v>Python</v>
      </c>
    </row>
    <row r="3647">
      <c r="A3647" s="3">
        <v>3646.0</v>
      </c>
      <c r="B3647" s="4" t="str">
        <f>IFERROR(__xludf.DUMMYFUNCTION("SPLIT(IMPORTRANGE!B3647:B13646,"";"",0,1)"),"C")</f>
        <v>C</v>
      </c>
      <c r="C3647" s="4" t="str">
        <f>IFERROR(__xludf.DUMMYFUNCTION("""COMPUTED_VALUE"""),"R")</f>
        <v>R</v>
      </c>
    </row>
    <row r="3648">
      <c r="A3648" s="3">
        <v>3647.0</v>
      </c>
      <c r="B3648" s="4" t="str">
        <f>IFERROR(__xludf.DUMMYFUNCTION("SPLIT(IMPORTRANGE!B3648:B13647,"";"",0,1)"),"Bash/Shell/PowerShell")</f>
        <v>Bash/Shell/PowerShell</v>
      </c>
      <c r="C3648" s="4" t="str">
        <f>IFERROR(__xludf.DUMMYFUNCTION("""COMPUTED_VALUE"""),"HTML/CSS")</f>
        <v>HTML/CSS</v>
      </c>
      <c r="D3648" s="4" t="str">
        <f>IFERROR(__xludf.DUMMYFUNCTION("""COMPUTED_VALUE"""),"Java")</f>
        <v>Java</v>
      </c>
      <c r="E3648" s="4" t="str">
        <f>IFERROR(__xludf.DUMMYFUNCTION("""COMPUTED_VALUE"""),"Kotlin")</f>
        <v>Kotlin</v>
      </c>
      <c r="F3648" s="4" t="str">
        <f>IFERROR(__xludf.DUMMYFUNCTION("""COMPUTED_VALUE"""),"Python")</f>
        <v>Python</v>
      </c>
      <c r="G3648" s="4" t="str">
        <f>IFERROR(__xludf.DUMMYFUNCTION("""COMPUTED_VALUE"""),"VBA")</f>
        <v>VBA</v>
      </c>
    </row>
    <row r="3649">
      <c r="A3649" s="3">
        <v>3648.0</v>
      </c>
      <c r="B3649" s="4" t="str">
        <f>IFERROR(__xludf.DUMMYFUNCTION("SPLIT(IMPORTRANGE!B3649:B13648,"";"",0,1)"),"Java")</f>
        <v>Java</v>
      </c>
      <c r="C3649" s="4" t="str">
        <f>IFERROR(__xludf.DUMMYFUNCTION("""COMPUTED_VALUE"""),"Python")</f>
        <v>Python</v>
      </c>
      <c r="D3649" s="4" t="str">
        <f>IFERROR(__xludf.DUMMYFUNCTION("""COMPUTED_VALUE"""),"SQL")</f>
        <v>SQL</v>
      </c>
    </row>
    <row r="3650">
      <c r="A3650" s="3">
        <v>3649.0</v>
      </c>
      <c r="B3650" s="4" t="str">
        <f>IFERROR(__xludf.DUMMYFUNCTION("SPLIT(IMPORTRANGE!B3650:B13649,"";"",0,1)"),"C#")</f>
        <v>C#</v>
      </c>
      <c r="C3650" s="4" t="str">
        <f>IFERROR(__xludf.DUMMYFUNCTION("""COMPUTED_VALUE"""),"Dart")</f>
        <v>Dart</v>
      </c>
      <c r="D3650" s="4" t="str">
        <f>IFERROR(__xludf.DUMMYFUNCTION("""COMPUTED_VALUE"""),"F#")</f>
        <v>F#</v>
      </c>
      <c r="E3650" s="4" t="str">
        <f>IFERROR(__xludf.DUMMYFUNCTION("""COMPUTED_VALUE"""),"HTML/CSS")</f>
        <v>HTML/CSS</v>
      </c>
      <c r="F3650" s="4" t="str">
        <f>IFERROR(__xludf.DUMMYFUNCTION("""COMPUTED_VALUE"""),"Java")</f>
        <v>Java</v>
      </c>
      <c r="G3650" s="4" t="str">
        <f>IFERROR(__xludf.DUMMYFUNCTION("""COMPUTED_VALUE"""),"JavaScript")</f>
        <v>JavaScript</v>
      </c>
      <c r="H3650" s="4" t="str">
        <f>IFERROR(__xludf.DUMMYFUNCTION("""COMPUTED_VALUE"""),"Python")</f>
        <v>Python</v>
      </c>
      <c r="I3650" s="4" t="str">
        <f>IFERROR(__xludf.DUMMYFUNCTION("""COMPUTED_VALUE"""),"SQL")</f>
        <v>SQL</v>
      </c>
    </row>
    <row r="3651">
      <c r="A3651" s="3">
        <v>3650.0</v>
      </c>
      <c r="B3651" s="4" t="str">
        <f>IFERROR(__xludf.DUMMYFUNCTION("SPLIT(IMPORTRANGE!B3651:B13650,"";"",0,1)"),"Bash/Shell/PowerShell")</f>
        <v>Bash/Shell/PowerShell</v>
      </c>
      <c r="C3651" s="4" t="str">
        <f>IFERROR(__xludf.DUMMYFUNCTION("""COMPUTED_VALUE"""),"C")</f>
        <v>C</v>
      </c>
      <c r="D3651" s="4" t="str">
        <f>IFERROR(__xludf.DUMMYFUNCTION("""COMPUTED_VALUE"""),"C++")</f>
        <v>C++</v>
      </c>
      <c r="E3651" s="4" t="str">
        <f>IFERROR(__xludf.DUMMYFUNCTION("""COMPUTED_VALUE"""),"HTML/CSS")</f>
        <v>HTML/CSS</v>
      </c>
      <c r="F3651" s="4" t="str">
        <f>IFERROR(__xludf.DUMMYFUNCTION("""COMPUTED_VALUE"""),"Java")</f>
        <v>Java</v>
      </c>
      <c r="G3651" s="4" t="str">
        <f>IFERROR(__xludf.DUMMYFUNCTION("""COMPUTED_VALUE"""),"JavaScript")</f>
        <v>JavaScript</v>
      </c>
      <c r="H3651" s="4" t="str">
        <f>IFERROR(__xludf.DUMMYFUNCTION("""COMPUTED_VALUE"""),"PHP")</f>
        <v>PHP</v>
      </c>
      <c r="I3651" s="4" t="str">
        <f>IFERROR(__xludf.DUMMYFUNCTION("""COMPUTED_VALUE"""),"Python")</f>
        <v>Python</v>
      </c>
      <c r="J3651" s="4" t="str">
        <f>IFERROR(__xludf.DUMMYFUNCTION("""COMPUTED_VALUE"""),"R")</f>
        <v>R</v>
      </c>
      <c r="K3651" s="4" t="str">
        <f>IFERROR(__xludf.DUMMYFUNCTION("""COMPUTED_VALUE"""),"SQL")</f>
        <v>SQL</v>
      </c>
      <c r="L3651" s="4" t="str">
        <f>IFERROR(__xludf.DUMMYFUNCTION("""COMPUTED_VALUE"""),"VBA")</f>
        <v>VBA</v>
      </c>
    </row>
    <row r="3652">
      <c r="A3652" s="3">
        <v>3651.0</v>
      </c>
      <c r="B3652" s="4" t="str">
        <f>IFERROR(__xludf.DUMMYFUNCTION("SPLIT(IMPORTRANGE!B3652:B13651,"";"",0,1)"),"Bash/Shell/PowerShell")</f>
        <v>Bash/Shell/PowerShell</v>
      </c>
      <c r="C3652" s="4" t="str">
        <f>IFERROR(__xludf.DUMMYFUNCTION("""COMPUTED_VALUE"""),"C")</f>
        <v>C</v>
      </c>
      <c r="D3652" s="4" t="str">
        <f>IFERROR(__xludf.DUMMYFUNCTION("""COMPUTED_VALUE"""),"HTML/CSS")</f>
        <v>HTML/CSS</v>
      </c>
      <c r="E3652" s="4" t="str">
        <f>IFERROR(__xludf.DUMMYFUNCTION("""COMPUTED_VALUE"""),"JavaScript")</f>
        <v>JavaScript</v>
      </c>
      <c r="F3652" s="4" t="str">
        <f>IFERROR(__xludf.DUMMYFUNCTION("""COMPUTED_VALUE"""),"Python")</f>
        <v>Python</v>
      </c>
      <c r="G3652" s="4" t="str">
        <f>IFERROR(__xludf.DUMMYFUNCTION("""COMPUTED_VALUE"""),"Rust")</f>
        <v>Rust</v>
      </c>
      <c r="H3652" s="4" t="str">
        <f>IFERROR(__xludf.DUMMYFUNCTION("""COMPUTED_VALUE"""),"Swift")</f>
        <v>Swift</v>
      </c>
      <c r="I3652" s="4" t="str">
        <f>IFERROR(__xludf.DUMMYFUNCTION("""COMPUTED_VALUE"""),"TypeScript")</f>
        <v>TypeScript</v>
      </c>
    </row>
    <row r="3653">
      <c r="A3653" s="3">
        <v>3652.0</v>
      </c>
      <c r="B3653" s="4" t="str">
        <f>IFERROR(__xludf.DUMMYFUNCTION("SPLIT(IMPORTRANGE!B3653:B13652,"";"",0,1)"),"C")</f>
        <v>C</v>
      </c>
      <c r="C3653" s="4" t="str">
        <f>IFERROR(__xludf.DUMMYFUNCTION("""COMPUTED_VALUE"""),"C++")</f>
        <v>C++</v>
      </c>
      <c r="D3653" s="4" t="str">
        <f>IFERROR(__xludf.DUMMYFUNCTION("""COMPUTED_VALUE"""),"C#")</f>
        <v>C#</v>
      </c>
      <c r="E3653" s="4" t="str">
        <f>IFERROR(__xludf.DUMMYFUNCTION("""COMPUTED_VALUE"""),"SQL")</f>
        <v>SQL</v>
      </c>
      <c r="F3653" s="4" t="str">
        <f>IFERROR(__xludf.DUMMYFUNCTION("""COMPUTED_VALUE"""),"VBA")</f>
        <v>VBA</v>
      </c>
    </row>
    <row r="3654">
      <c r="A3654" s="3">
        <v>3653.0</v>
      </c>
      <c r="B3654" s="4" t="str">
        <f>IFERROR(__xludf.DUMMYFUNCTION("SPLIT(IMPORTRANGE!B3654:B13653,"";"",0,1)"),"Bash/Shell/PowerShell")</f>
        <v>Bash/Shell/PowerShell</v>
      </c>
      <c r="C3654" s="4" t="str">
        <f>IFERROR(__xludf.DUMMYFUNCTION("""COMPUTED_VALUE"""),"Go")</f>
        <v>Go</v>
      </c>
      <c r="D3654" s="4" t="str">
        <f>IFERROR(__xludf.DUMMYFUNCTION("""COMPUTED_VALUE"""),"HTML/CSS")</f>
        <v>HTML/CSS</v>
      </c>
      <c r="E3654" s="4" t="str">
        <f>IFERROR(__xludf.DUMMYFUNCTION("""COMPUTED_VALUE"""),"Java")</f>
        <v>Java</v>
      </c>
      <c r="F3654" s="4" t="str">
        <f>IFERROR(__xludf.DUMMYFUNCTION("""COMPUTED_VALUE"""),"JavaScript")</f>
        <v>JavaScript</v>
      </c>
      <c r="G3654" s="4" t="str">
        <f>IFERROR(__xludf.DUMMYFUNCTION("""COMPUTED_VALUE"""),"Python")</f>
        <v>Python</v>
      </c>
      <c r="H3654" s="4" t="str">
        <f>IFERROR(__xludf.DUMMYFUNCTION("""COMPUTED_VALUE"""),"Ruby")</f>
        <v>Ruby</v>
      </c>
    </row>
    <row r="3655">
      <c r="A3655" s="3">
        <v>3654.0</v>
      </c>
      <c r="B3655" s="4" t="str">
        <f>IFERROR(__xludf.DUMMYFUNCTION("SPLIT(IMPORTRANGE!B3655:B13654,"";"",0,1)"),"Bash/Shell/PowerShell")</f>
        <v>Bash/Shell/PowerShell</v>
      </c>
      <c r="C3655" s="4" t="str">
        <f>IFERROR(__xludf.DUMMYFUNCTION("""COMPUTED_VALUE"""),"C++")</f>
        <v>C++</v>
      </c>
      <c r="D3655" s="4" t="str">
        <f>IFERROR(__xludf.DUMMYFUNCTION("""COMPUTED_VALUE"""),"C#")</f>
        <v>C#</v>
      </c>
      <c r="E3655" s="4" t="str">
        <f>IFERROR(__xludf.DUMMYFUNCTION("""COMPUTED_VALUE"""),"Go")</f>
        <v>Go</v>
      </c>
      <c r="F3655" s="4" t="str">
        <f>IFERROR(__xludf.DUMMYFUNCTION("""COMPUTED_VALUE"""),"JavaScript")</f>
        <v>JavaScript</v>
      </c>
      <c r="G3655" s="4" t="str">
        <f>IFERROR(__xludf.DUMMYFUNCTION("""COMPUTED_VALUE"""),"PHP")</f>
        <v>PHP</v>
      </c>
      <c r="H3655" s="4" t="str">
        <f>IFERROR(__xludf.DUMMYFUNCTION("""COMPUTED_VALUE"""),"SQL")</f>
        <v>SQL</v>
      </c>
      <c r="I3655" s="4" t="str">
        <f>IFERROR(__xludf.DUMMYFUNCTION("""COMPUTED_VALUE"""),"TypeScript")</f>
        <v>TypeScript</v>
      </c>
    </row>
    <row r="3656">
      <c r="A3656" s="3">
        <v>3655.0</v>
      </c>
      <c r="B3656" s="4" t="str">
        <f>IFERROR(__xludf.DUMMYFUNCTION("SPLIT(IMPORTRANGE!B3656:B13655,"";"",0,1)"),"HTML/CSS")</f>
        <v>HTML/CSS</v>
      </c>
      <c r="C3656" s="4" t="str">
        <f>IFERROR(__xludf.DUMMYFUNCTION("""COMPUTED_VALUE"""),"JavaScript")</f>
        <v>JavaScript</v>
      </c>
      <c r="D3656" s="4" t="str">
        <f>IFERROR(__xludf.DUMMYFUNCTION("""COMPUTED_VALUE"""),"SQL")</f>
        <v>SQL</v>
      </c>
    </row>
    <row r="3657">
      <c r="A3657" s="3">
        <v>3656.0</v>
      </c>
      <c r="B3657" s="4" t="str">
        <f>IFERROR(__xludf.DUMMYFUNCTION("SPLIT(IMPORTRANGE!B3657:B13656,"";"",0,1)"),"C++")</f>
        <v>C++</v>
      </c>
      <c r="C3657" s="4" t="str">
        <f>IFERROR(__xludf.DUMMYFUNCTION("""COMPUTED_VALUE"""),"Go")</f>
        <v>Go</v>
      </c>
      <c r="D3657" s="4" t="str">
        <f>IFERROR(__xludf.DUMMYFUNCTION("""COMPUTED_VALUE"""),"Java")</f>
        <v>Java</v>
      </c>
      <c r="E3657" s="4" t="str">
        <f>IFERROR(__xludf.DUMMYFUNCTION("""COMPUTED_VALUE"""),"Python")</f>
        <v>Python</v>
      </c>
      <c r="F3657" s="4" t="str">
        <f>IFERROR(__xludf.DUMMYFUNCTION("""COMPUTED_VALUE"""),"Scala")</f>
        <v>Scala</v>
      </c>
      <c r="G3657" s="4" t="str">
        <f>IFERROR(__xludf.DUMMYFUNCTION("""COMPUTED_VALUE"""),"SQL")</f>
        <v>SQL</v>
      </c>
      <c r="H3657" s="4" t="str">
        <f>IFERROR(__xludf.DUMMYFUNCTION("""COMPUTED_VALUE"""),"Swift")</f>
        <v>Swift</v>
      </c>
      <c r="I3657" s="4" t="str">
        <f>IFERROR(__xludf.DUMMYFUNCTION("""COMPUTED_VALUE"""),"Other(s):")</f>
        <v>Other(s):</v>
      </c>
    </row>
    <row r="3658">
      <c r="A3658" s="3">
        <v>3657.0</v>
      </c>
      <c r="B3658" s="4" t="str">
        <f>IFERROR(__xludf.DUMMYFUNCTION("SPLIT(IMPORTRANGE!B3658:B13657,"";"",0,1)"),"Assembly")</f>
        <v>Assembly</v>
      </c>
      <c r="C3658" s="4" t="str">
        <f>IFERROR(__xludf.DUMMYFUNCTION("""COMPUTED_VALUE"""),"Bash/Shell/PowerShell")</f>
        <v>Bash/Shell/PowerShell</v>
      </c>
      <c r="D3658" s="4" t="str">
        <f>IFERROR(__xludf.DUMMYFUNCTION("""COMPUTED_VALUE"""),"C")</f>
        <v>C</v>
      </c>
      <c r="E3658" s="4" t="str">
        <f>IFERROR(__xludf.DUMMYFUNCTION("""COMPUTED_VALUE"""),"C++")</f>
        <v>C++</v>
      </c>
      <c r="F3658" s="4" t="str">
        <f>IFERROR(__xludf.DUMMYFUNCTION("""COMPUTED_VALUE"""),"HTML/CSS")</f>
        <v>HTML/CSS</v>
      </c>
      <c r="G3658" s="4" t="str">
        <f>IFERROR(__xludf.DUMMYFUNCTION("""COMPUTED_VALUE"""),"Java")</f>
        <v>Java</v>
      </c>
      <c r="H3658" s="4" t="str">
        <f>IFERROR(__xludf.DUMMYFUNCTION("""COMPUTED_VALUE"""),"JavaScript")</f>
        <v>JavaScript</v>
      </c>
      <c r="I3658" s="4" t="str">
        <f>IFERROR(__xludf.DUMMYFUNCTION("""COMPUTED_VALUE"""),"PHP")</f>
        <v>PHP</v>
      </c>
      <c r="J3658" s="4" t="str">
        <f>IFERROR(__xludf.DUMMYFUNCTION("""COMPUTED_VALUE"""),"Python")</f>
        <v>Python</v>
      </c>
      <c r="K3658" s="4" t="str">
        <f>IFERROR(__xludf.DUMMYFUNCTION("""COMPUTED_VALUE"""),"SQL")</f>
        <v>SQL</v>
      </c>
      <c r="L3658" s="4" t="str">
        <f>IFERROR(__xludf.DUMMYFUNCTION("""COMPUTED_VALUE"""),"Swift")</f>
        <v>Swift</v>
      </c>
    </row>
    <row r="3659">
      <c r="A3659" s="3">
        <v>3658.0</v>
      </c>
      <c r="B3659" s="4" t="str">
        <f>IFERROR(__xludf.DUMMYFUNCTION("SPLIT(IMPORTRANGE!B3659:B13658,"";"",0,1)"),"Bash/Shell/PowerShell")</f>
        <v>Bash/Shell/PowerShell</v>
      </c>
      <c r="C3659" s="4" t="str">
        <f>IFERROR(__xludf.DUMMYFUNCTION("""COMPUTED_VALUE"""),"C#")</f>
        <v>C#</v>
      </c>
      <c r="D3659" s="4" t="str">
        <f>IFERROR(__xludf.DUMMYFUNCTION("""COMPUTED_VALUE"""),"HTML/CSS")</f>
        <v>HTML/CSS</v>
      </c>
      <c r="E3659" s="4" t="str">
        <f>IFERROR(__xludf.DUMMYFUNCTION("""COMPUTED_VALUE"""),"Java")</f>
        <v>Java</v>
      </c>
      <c r="F3659" s="4" t="str">
        <f>IFERROR(__xludf.DUMMYFUNCTION("""COMPUTED_VALUE"""),"JavaScript")</f>
        <v>JavaScript</v>
      </c>
      <c r="G3659" s="4" t="str">
        <f>IFERROR(__xludf.DUMMYFUNCTION("""COMPUTED_VALUE"""),"PHP")</f>
        <v>PHP</v>
      </c>
      <c r="H3659" s="4" t="str">
        <f>IFERROR(__xludf.DUMMYFUNCTION("""COMPUTED_VALUE"""),"Python")</f>
        <v>Python</v>
      </c>
      <c r="I3659" s="4" t="str">
        <f>IFERROR(__xludf.DUMMYFUNCTION("""COMPUTED_VALUE"""),"SQL")</f>
        <v>SQL</v>
      </c>
    </row>
    <row r="3660">
      <c r="A3660" s="3">
        <v>3659.0</v>
      </c>
      <c r="B3660" s="4" t="str">
        <f>IFERROR(__xludf.DUMMYFUNCTION("SPLIT(IMPORTRANGE!B3660:B13659,"";"",0,1)"),"Java")</f>
        <v>Java</v>
      </c>
    </row>
    <row r="3661">
      <c r="A3661" s="3">
        <v>3660.0</v>
      </c>
      <c r="B3661" s="4" t="str">
        <f>IFERROR(__xludf.DUMMYFUNCTION("SPLIT(IMPORTRANGE!B3661:B13660,"";"",0,1)"),"C")</f>
        <v>C</v>
      </c>
      <c r="C3661" s="4" t="str">
        <f>IFERROR(__xludf.DUMMYFUNCTION("""COMPUTED_VALUE"""),"Go")</f>
        <v>Go</v>
      </c>
      <c r="D3661" s="4" t="str">
        <f>IFERROR(__xludf.DUMMYFUNCTION("""COMPUTED_VALUE"""),"JavaScript")</f>
        <v>JavaScript</v>
      </c>
      <c r="E3661" s="4" t="str">
        <f>IFERROR(__xludf.DUMMYFUNCTION("""COMPUTED_VALUE"""),"Python")</f>
        <v>Python</v>
      </c>
      <c r="F3661" s="4" t="str">
        <f>IFERROR(__xludf.DUMMYFUNCTION("""COMPUTED_VALUE"""),"Scala")</f>
        <v>Scala</v>
      </c>
      <c r="G3661" s="4" t="str">
        <f>IFERROR(__xludf.DUMMYFUNCTION("""COMPUTED_VALUE"""),"Other(s):")</f>
        <v>Other(s):</v>
      </c>
    </row>
    <row r="3662">
      <c r="A3662" s="3">
        <v>3661.0</v>
      </c>
      <c r="B3662" s="4" t="str">
        <f>IFERROR(__xludf.DUMMYFUNCTION("SPLIT(IMPORTRANGE!B3662:B13661,"";"",0,1)"),"HTML/CSS")</f>
        <v>HTML/CSS</v>
      </c>
      <c r="C3662" s="4" t="str">
        <f>IFERROR(__xludf.DUMMYFUNCTION("""COMPUTED_VALUE"""),"JavaScript")</f>
        <v>JavaScript</v>
      </c>
      <c r="D3662" s="4" t="str">
        <f>IFERROR(__xludf.DUMMYFUNCTION("""COMPUTED_VALUE"""),"PHP")</f>
        <v>PHP</v>
      </c>
      <c r="E3662" s="4" t="str">
        <f>IFERROR(__xludf.DUMMYFUNCTION("""COMPUTED_VALUE"""),"SQL")</f>
        <v>SQL</v>
      </c>
    </row>
    <row r="3663">
      <c r="A3663" s="3">
        <v>3662.0</v>
      </c>
      <c r="B3663" s="4" t="str">
        <f>IFERROR(__xludf.DUMMYFUNCTION("SPLIT(IMPORTRANGE!B3663:B13662,"";"",0,1)"),"Bash/Shell/PowerShell")</f>
        <v>Bash/Shell/PowerShell</v>
      </c>
      <c r="C3663" s="4" t="str">
        <f>IFERROR(__xludf.DUMMYFUNCTION("""COMPUTED_VALUE"""),"C")</f>
        <v>C</v>
      </c>
      <c r="D3663" s="4" t="str">
        <f>IFERROR(__xludf.DUMMYFUNCTION("""COMPUTED_VALUE"""),"C++")</f>
        <v>C++</v>
      </c>
      <c r="E3663" s="4" t="str">
        <f>IFERROR(__xludf.DUMMYFUNCTION("""COMPUTED_VALUE"""),"HTML/CSS")</f>
        <v>HTML/CSS</v>
      </c>
      <c r="F3663" s="4" t="str">
        <f>IFERROR(__xludf.DUMMYFUNCTION("""COMPUTED_VALUE"""),"Java")</f>
        <v>Java</v>
      </c>
      <c r="G3663" s="4" t="str">
        <f>IFERROR(__xludf.DUMMYFUNCTION("""COMPUTED_VALUE"""),"JavaScript")</f>
        <v>JavaScript</v>
      </c>
      <c r="H3663" s="4" t="str">
        <f>IFERROR(__xludf.DUMMYFUNCTION("""COMPUTED_VALUE"""),"Python")</f>
        <v>Python</v>
      </c>
    </row>
    <row r="3664">
      <c r="A3664" s="3">
        <v>3663.0</v>
      </c>
      <c r="B3664" s="4" t="str">
        <f>IFERROR(__xludf.DUMMYFUNCTION("SPLIT(IMPORTRANGE!B3664:B13663,"";"",0,1)"),"HTML/CSS")</f>
        <v>HTML/CSS</v>
      </c>
      <c r="C3664" s="4" t="str">
        <f>IFERROR(__xludf.DUMMYFUNCTION("""COMPUTED_VALUE"""),"JavaScript")</f>
        <v>JavaScript</v>
      </c>
      <c r="D3664" s="4" t="str">
        <f>IFERROR(__xludf.DUMMYFUNCTION("""COMPUTED_VALUE"""),"Python")</f>
        <v>Python</v>
      </c>
      <c r="E3664" s="4" t="str">
        <f>IFERROR(__xludf.DUMMYFUNCTION("""COMPUTED_VALUE"""),"SQL")</f>
        <v>SQL</v>
      </c>
    </row>
    <row r="3665">
      <c r="A3665" s="3">
        <v>3664.0</v>
      </c>
      <c r="B3665" s="4" t="str">
        <f>IFERROR(__xludf.DUMMYFUNCTION("SPLIT(IMPORTRANGE!B3665:B13664,"";"",0,1)"),"Assembly")</f>
        <v>Assembly</v>
      </c>
      <c r="C3665" s="4" t="str">
        <f>IFERROR(__xludf.DUMMYFUNCTION("""COMPUTED_VALUE"""),"C")</f>
        <v>C</v>
      </c>
      <c r="D3665" s="4" t="str">
        <f>IFERROR(__xludf.DUMMYFUNCTION("""COMPUTED_VALUE"""),"C++")</f>
        <v>C++</v>
      </c>
      <c r="E3665" s="4" t="str">
        <f>IFERROR(__xludf.DUMMYFUNCTION("""COMPUTED_VALUE"""),"Java")</f>
        <v>Java</v>
      </c>
      <c r="F3665" s="4" t="str">
        <f>IFERROR(__xludf.DUMMYFUNCTION("""COMPUTED_VALUE"""),"SQL")</f>
        <v>SQL</v>
      </c>
      <c r="G3665" s="4" t="str">
        <f>IFERROR(__xludf.DUMMYFUNCTION("""COMPUTED_VALUE"""),"VBA")</f>
        <v>VBA</v>
      </c>
    </row>
    <row r="3666">
      <c r="A3666" s="3">
        <v>3665.0</v>
      </c>
      <c r="B3666" s="4" t="str">
        <f>IFERROR(__xludf.DUMMYFUNCTION("SPLIT(IMPORTRANGE!B3666:B13665,"";"",0,1)"),"HTML/CSS")</f>
        <v>HTML/CSS</v>
      </c>
      <c r="C3666" s="4" t="str">
        <f>IFERROR(__xludf.DUMMYFUNCTION("""COMPUTED_VALUE"""),"Java")</f>
        <v>Java</v>
      </c>
      <c r="D3666" s="4" t="str">
        <f>IFERROR(__xludf.DUMMYFUNCTION("""COMPUTED_VALUE"""),"JavaScript")</f>
        <v>JavaScript</v>
      </c>
      <c r="E3666" s="4" t="str">
        <f>IFERROR(__xludf.DUMMYFUNCTION("""COMPUTED_VALUE"""),"Objective-C")</f>
        <v>Objective-C</v>
      </c>
      <c r="F3666" s="4" t="str">
        <f>IFERROR(__xludf.DUMMYFUNCTION("""COMPUTED_VALUE"""),"SQL")</f>
        <v>SQL</v>
      </c>
      <c r="G3666" s="4" t="str">
        <f>IFERROR(__xludf.DUMMYFUNCTION("""COMPUTED_VALUE"""),"Swift")</f>
        <v>Swift</v>
      </c>
      <c r="H3666" s="4" t="str">
        <f>IFERROR(__xludf.DUMMYFUNCTION("""COMPUTED_VALUE"""),"TypeScript")</f>
        <v>TypeScript</v>
      </c>
    </row>
    <row r="3667">
      <c r="A3667" s="3">
        <v>3666.0</v>
      </c>
      <c r="B3667" s="4" t="str">
        <f>IFERROR(__xludf.DUMMYFUNCTION("SPLIT(IMPORTRANGE!B3667:B13666,"";"",0,1)"),"C++")</f>
        <v>C++</v>
      </c>
      <c r="C3667" s="4" t="str">
        <f>IFERROR(__xludf.DUMMYFUNCTION("""COMPUTED_VALUE"""),"C#")</f>
        <v>C#</v>
      </c>
      <c r="D3667" s="4" t="str">
        <f>IFERROR(__xludf.DUMMYFUNCTION("""COMPUTED_VALUE"""),"Dart")</f>
        <v>Dart</v>
      </c>
      <c r="E3667" s="4" t="str">
        <f>IFERROR(__xludf.DUMMYFUNCTION("""COMPUTED_VALUE"""),"Go")</f>
        <v>Go</v>
      </c>
      <c r="F3667" s="4" t="str">
        <f>IFERROR(__xludf.DUMMYFUNCTION("""COMPUTED_VALUE"""),"HTML/CSS")</f>
        <v>HTML/CSS</v>
      </c>
      <c r="G3667" s="4" t="str">
        <f>IFERROR(__xludf.DUMMYFUNCTION("""COMPUTED_VALUE"""),"Java")</f>
        <v>Java</v>
      </c>
      <c r="H3667" s="4" t="str">
        <f>IFERROR(__xludf.DUMMYFUNCTION("""COMPUTED_VALUE"""),"JavaScript")</f>
        <v>JavaScript</v>
      </c>
      <c r="I3667" s="4" t="str">
        <f>IFERROR(__xludf.DUMMYFUNCTION("""COMPUTED_VALUE"""),"PHP")</f>
        <v>PHP</v>
      </c>
      <c r="J3667" s="4" t="str">
        <f>IFERROR(__xludf.DUMMYFUNCTION("""COMPUTED_VALUE"""),"Python")</f>
        <v>Python</v>
      </c>
      <c r="K3667" s="4" t="str">
        <f>IFERROR(__xludf.DUMMYFUNCTION("""COMPUTED_VALUE"""),"Ruby")</f>
        <v>Ruby</v>
      </c>
      <c r="L3667" s="4" t="str">
        <f>IFERROR(__xludf.DUMMYFUNCTION("""COMPUTED_VALUE"""),"SQL")</f>
        <v>SQL</v>
      </c>
      <c r="M3667" s="4" t="str">
        <f>IFERROR(__xludf.DUMMYFUNCTION("""COMPUTED_VALUE"""),"VBA")</f>
        <v>VBA</v>
      </c>
    </row>
    <row r="3668">
      <c r="A3668" s="3">
        <v>3667.0</v>
      </c>
      <c r="B3668" s="4" t="str">
        <f>IFERROR(__xludf.DUMMYFUNCTION("SPLIT(IMPORTRANGE!B3668:B13667,"";"",0,1)"),"HTML/CSS")</f>
        <v>HTML/CSS</v>
      </c>
      <c r="C3668" s="4" t="str">
        <f>IFERROR(__xludf.DUMMYFUNCTION("""COMPUTED_VALUE"""),"Java")</f>
        <v>Java</v>
      </c>
      <c r="D3668" s="4" t="str">
        <f>IFERROR(__xludf.DUMMYFUNCTION("""COMPUTED_VALUE"""),"JavaScript")</f>
        <v>JavaScript</v>
      </c>
      <c r="E3668" s="4" t="str">
        <f>IFERROR(__xludf.DUMMYFUNCTION("""COMPUTED_VALUE"""),"PHP")</f>
        <v>PHP</v>
      </c>
      <c r="F3668" s="4" t="str">
        <f>IFERROR(__xludf.DUMMYFUNCTION("""COMPUTED_VALUE"""),"SQL")</f>
        <v>SQL</v>
      </c>
    </row>
    <row r="3669">
      <c r="A3669" s="3">
        <v>3668.0</v>
      </c>
      <c r="B3669" s="4" t="str">
        <f>IFERROR(__xludf.DUMMYFUNCTION("SPLIT(IMPORTRANGE!B3669:B13668,"";"",0,1)"),"Assembly")</f>
        <v>Assembly</v>
      </c>
      <c r="C3669" s="4" t="str">
        <f>IFERROR(__xludf.DUMMYFUNCTION("""COMPUTED_VALUE"""),"C")</f>
        <v>C</v>
      </c>
      <c r="D3669" s="4" t="str">
        <f>IFERROR(__xludf.DUMMYFUNCTION("""COMPUTED_VALUE"""),"C++")</f>
        <v>C++</v>
      </c>
      <c r="E3669" s="4" t="str">
        <f>IFERROR(__xludf.DUMMYFUNCTION("""COMPUTED_VALUE"""),"C#")</f>
        <v>C#</v>
      </c>
      <c r="F3669" s="4" t="str">
        <f>IFERROR(__xludf.DUMMYFUNCTION("""COMPUTED_VALUE"""),"HTML/CSS")</f>
        <v>HTML/CSS</v>
      </c>
      <c r="G3669" s="4" t="str">
        <f>IFERROR(__xludf.DUMMYFUNCTION("""COMPUTED_VALUE"""),"Java")</f>
        <v>Java</v>
      </c>
      <c r="H3669" s="4" t="str">
        <f>IFERROR(__xludf.DUMMYFUNCTION("""COMPUTED_VALUE"""),"JavaScript")</f>
        <v>JavaScript</v>
      </c>
      <c r="I3669" s="4" t="str">
        <f>IFERROR(__xludf.DUMMYFUNCTION("""COMPUTED_VALUE"""),"SQL")</f>
        <v>SQL</v>
      </c>
    </row>
    <row r="3670">
      <c r="A3670" s="3">
        <v>3669.0</v>
      </c>
      <c r="B3670" s="4" t="str">
        <f>IFERROR(__xludf.DUMMYFUNCTION("SPLIT(IMPORTRANGE!B3670:B13669,"";"",0,1)"),"Bash/Shell/PowerShell")</f>
        <v>Bash/Shell/PowerShell</v>
      </c>
      <c r="C3670" s="4" t="str">
        <f>IFERROR(__xludf.DUMMYFUNCTION("""COMPUTED_VALUE"""),"Java")</f>
        <v>Java</v>
      </c>
      <c r="D3670" s="4" t="str">
        <f>IFERROR(__xludf.DUMMYFUNCTION("""COMPUTED_VALUE"""),"JavaScript")</f>
        <v>JavaScript</v>
      </c>
      <c r="E3670" s="4" t="str">
        <f>IFERROR(__xludf.DUMMYFUNCTION("""COMPUTED_VALUE"""),"SQL")</f>
        <v>SQL</v>
      </c>
    </row>
    <row r="3671">
      <c r="A3671" s="3">
        <v>3670.0</v>
      </c>
      <c r="B3671" s="4" t="str">
        <f>IFERROR(__xludf.DUMMYFUNCTION("SPLIT(IMPORTRANGE!B3671:B13670,"";"",0,1)"),"C++")</f>
        <v>C++</v>
      </c>
      <c r="C3671" s="4" t="str">
        <f>IFERROR(__xludf.DUMMYFUNCTION("""COMPUTED_VALUE"""),"C#")</f>
        <v>C#</v>
      </c>
      <c r="D3671" s="4" t="str">
        <f>IFERROR(__xludf.DUMMYFUNCTION("""COMPUTED_VALUE"""),"HTML/CSS")</f>
        <v>HTML/CSS</v>
      </c>
      <c r="E3671" s="4" t="str">
        <f>IFERROR(__xludf.DUMMYFUNCTION("""COMPUTED_VALUE"""),"JavaScript")</f>
        <v>JavaScript</v>
      </c>
      <c r="F3671" s="4" t="str">
        <f>IFERROR(__xludf.DUMMYFUNCTION("""COMPUTED_VALUE"""),"Python")</f>
        <v>Python</v>
      </c>
      <c r="G3671" s="4" t="str">
        <f>IFERROR(__xludf.DUMMYFUNCTION("""COMPUTED_VALUE"""),"TypeScript")</f>
        <v>TypeScript</v>
      </c>
    </row>
    <row r="3672">
      <c r="A3672" s="3">
        <v>3671.0</v>
      </c>
      <c r="B3672" s="4" t="str">
        <f>IFERROR(__xludf.DUMMYFUNCTION("SPLIT(IMPORTRANGE!B3672:B13671,"";"",0,1)"),"HTML/CSS")</f>
        <v>HTML/CSS</v>
      </c>
      <c r="C3672" s="4" t="str">
        <f>IFERROR(__xludf.DUMMYFUNCTION("""COMPUTED_VALUE"""),"JavaScript")</f>
        <v>JavaScript</v>
      </c>
      <c r="D3672" s="4" t="str">
        <f>IFERROR(__xludf.DUMMYFUNCTION("""COMPUTED_VALUE"""),"Python")</f>
        <v>Python</v>
      </c>
      <c r="E3672" s="4" t="str">
        <f>IFERROR(__xludf.DUMMYFUNCTION("""COMPUTED_VALUE"""),"SQL")</f>
        <v>SQL</v>
      </c>
      <c r="F3672" s="4" t="str">
        <f>IFERROR(__xludf.DUMMYFUNCTION("""COMPUTED_VALUE"""),"VBA")</f>
        <v>VBA</v>
      </c>
    </row>
    <row r="3673">
      <c r="A3673" s="3">
        <v>3672.0</v>
      </c>
      <c r="B3673" s="4" t="str">
        <f>IFERROR(__xludf.DUMMYFUNCTION("SPLIT(IMPORTRANGE!B3673:B13672,"";"",0,1)"),"Go")</f>
        <v>Go</v>
      </c>
      <c r="C3673" s="4" t="str">
        <f>IFERROR(__xludf.DUMMYFUNCTION("""COMPUTED_VALUE"""),"Java")</f>
        <v>Java</v>
      </c>
    </row>
    <row r="3674">
      <c r="A3674" s="3">
        <v>3673.0</v>
      </c>
      <c r="B3674" s="4" t="str">
        <f>IFERROR(__xludf.DUMMYFUNCTION("SPLIT(IMPORTRANGE!B3674:B13673,"";"",0,1)"),"Bash/Shell/PowerShell")</f>
        <v>Bash/Shell/PowerShell</v>
      </c>
      <c r="C3674" s="4" t="str">
        <f>IFERROR(__xludf.DUMMYFUNCTION("""COMPUTED_VALUE"""),"C#")</f>
        <v>C#</v>
      </c>
      <c r="D3674" s="4" t="str">
        <f>IFERROR(__xludf.DUMMYFUNCTION("""COMPUTED_VALUE"""),"Java")</f>
        <v>Java</v>
      </c>
      <c r="E3674" s="4" t="str">
        <f>IFERROR(__xludf.DUMMYFUNCTION("""COMPUTED_VALUE"""),"Ruby")</f>
        <v>Ruby</v>
      </c>
      <c r="F3674" s="4" t="str">
        <f>IFERROR(__xludf.DUMMYFUNCTION("""COMPUTED_VALUE"""),"Other(s):")</f>
        <v>Other(s):</v>
      </c>
    </row>
    <row r="3675">
      <c r="A3675" s="3">
        <v>3674.0</v>
      </c>
      <c r="B3675" s="4" t="str">
        <f>IFERROR(__xludf.DUMMYFUNCTION("SPLIT(IMPORTRANGE!B3675:B13674,"";"",0,1)"),"Bash/Shell/PowerShell")</f>
        <v>Bash/Shell/PowerShell</v>
      </c>
      <c r="C3675" s="4" t="str">
        <f>IFERROR(__xludf.DUMMYFUNCTION("""COMPUTED_VALUE"""),"C")</f>
        <v>C</v>
      </c>
      <c r="D3675" s="4" t="str">
        <f>IFERROR(__xludf.DUMMYFUNCTION("""COMPUTED_VALUE"""),"C++")</f>
        <v>C++</v>
      </c>
      <c r="E3675" s="4" t="str">
        <f>IFERROR(__xludf.DUMMYFUNCTION("""COMPUTED_VALUE"""),"Java")</f>
        <v>Java</v>
      </c>
      <c r="F3675" s="4" t="str">
        <f>IFERROR(__xludf.DUMMYFUNCTION("""COMPUTED_VALUE"""),"R")</f>
        <v>R</v>
      </c>
    </row>
    <row r="3676">
      <c r="A3676" s="3">
        <v>3675.0</v>
      </c>
      <c r="B3676" s="4" t="str">
        <f>IFERROR(__xludf.DUMMYFUNCTION("SPLIT(IMPORTRANGE!B3676:B13675,"";"",0,1)"),"HTML/CSS")</f>
        <v>HTML/CSS</v>
      </c>
      <c r="C3676" s="4" t="str">
        <f>IFERROR(__xludf.DUMMYFUNCTION("""COMPUTED_VALUE"""),"Java")</f>
        <v>Java</v>
      </c>
      <c r="D3676" s="4" t="str">
        <f>IFERROR(__xludf.DUMMYFUNCTION("""COMPUTED_VALUE"""),"JavaScript")</f>
        <v>JavaScript</v>
      </c>
      <c r="E3676" s="4" t="str">
        <f>IFERROR(__xludf.DUMMYFUNCTION("""COMPUTED_VALUE"""),"PHP")</f>
        <v>PHP</v>
      </c>
      <c r="F3676" s="4" t="str">
        <f>IFERROR(__xludf.DUMMYFUNCTION("""COMPUTED_VALUE"""),"Ruby")</f>
        <v>Ruby</v>
      </c>
    </row>
    <row r="3677">
      <c r="A3677" s="3">
        <v>3676.0</v>
      </c>
      <c r="B3677" s="4" t="str">
        <f>IFERROR(__xludf.DUMMYFUNCTION("SPLIT(IMPORTRANGE!B3677:B13676,"";"",0,1)"),"Bash/Shell/PowerShell")</f>
        <v>Bash/Shell/PowerShell</v>
      </c>
      <c r="C3677" s="4" t="str">
        <f>IFERROR(__xludf.DUMMYFUNCTION("""COMPUTED_VALUE"""),"C#")</f>
        <v>C#</v>
      </c>
      <c r="D3677" s="4" t="str">
        <f>IFERROR(__xludf.DUMMYFUNCTION("""COMPUTED_VALUE"""),"Clojure")</f>
        <v>Clojure</v>
      </c>
      <c r="E3677" s="4" t="str">
        <f>IFERROR(__xludf.DUMMYFUNCTION("""COMPUTED_VALUE"""),"HTML/CSS")</f>
        <v>HTML/CSS</v>
      </c>
      <c r="F3677" s="4" t="str">
        <f>IFERROR(__xludf.DUMMYFUNCTION("""COMPUTED_VALUE"""),"PHP")</f>
        <v>PHP</v>
      </c>
      <c r="G3677" s="4" t="str">
        <f>IFERROR(__xludf.DUMMYFUNCTION("""COMPUTED_VALUE"""),"Python")</f>
        <v>Python</v>
      </c>
      <c r="H3677" s="4" t="str">
        <f>IFERROR(__xludf.DUMMYFUNCTION("""COMPUTED_VALUE"""),"SQL")</f>
        <v>SQL</v>
      </c>
      <c r="I3677" s="4" t="str">
        <f>IFERROR(__xludf.DUMMYFUNCTION("""COMPUTED_VALUE"""),"TypeScript")</f>
        <v>TypeScript</v>
      </c>
      <c r="J3677" s="4" t="str">
        <f>IFERROR(__xludf.DUMMYFUNCTION("""COMPUTED_VALUE"""),"VBA")</f>
        <v>VBA</v>
      </c>
    </row>
    <row r="3678">
      <c r="A3678" s="3">
        <v>3677.0</v>
      </c>
      <c r="B3678" s="4" t="str">
        <f>IFERROR(__xludf.DUMMYFUNCTION("SPLIT(IMPORTRANGE!B3678:B13677,"";"",0,1)"),"Bash/Shell/PowerShell")</f>
        <v>Bash/Shell/PowerShell</v>
      </c>
      <c r="C3678" s="4" t="str">
        <f>IFERROR(__xludf.DUMMYFUNCTION("""COMPUTED_VALUE"""),"C++")</f>
        <v>C++</v>
      </c>
      <c r="D3678" s="4" t="str">
        <f>IFERROR(__xludf.DUMMYFUNCTION("""COMPUTED_VALUE"""),"Go")</f>
        <v>Go</v>
      </c>
      <c r="E3678" s="4" t="str">
        <f>IFERROR(__xludf.DUMMYFUNCTION("""COMPUTED_VALUE"""),"HTML/CSS")</f>
        <v>HTML/CSS</v>
      </c>
      <c r="F3678" s="4" t="str">
        <f>IFERROR(__xludf.DUMMYFUNCTION("""COMPUTED_VALUE"""),"JavaScript")</f>
        <v>JavaScript</v>
      </c>
      <c r="G3678" s="4" t="str">
        <f>IFERROR(__xludf.DUMMYFUNCTION("""COMPUTED_VALUE"""),"Python")</f>
        <v>Python</v>
      </c>
      <c r="H3678" s="4" t="str">
        <f>IFERROR(__xludf.DUMMYFUNCTION("""COMPUTED_VALUE"""),"SQL")</f>
        <v>SQL</v>
      </c>
    </row>
    <row r="3679">
      <c r="A3679" s="3">
        <v>3678.0</v>
      </c>
      <c r="B3679" s="4" t="str">
        <f>IFERROR(__xludf.DUMMYFUNCTION("SPLIT(IMPORTRANGE!B3679:B13678,"";"",0,1)"),"Java")</f>
        <v>Java</v>
      </c>
      <c r="C3679" s="4" t="str">
        <f>IFERROR(__xludf.DUMMYFUNCTION("""COMPUTED_VALUE"""),"Scala")</f>
        <v>Scala</v>
      </c>
    </row>
    <row r="3680">
      <c r="A3680" s="3">
        <v>3679.0</v>
      </c>
      <c r="B3680" s="4" t="str">
        <f>IFERROR(__xludf.DUMMYFUNCTION("SPLIT(IMPORTRANGE!B3680:B13679,"";"",0,1)"),"HTML/CSS")</f>
        <v>HTML/CSS</v>
      </c>
      <c r="C3680" s="4" t="str">
        <f>IFERROR(__xludf.DUMMYFUNCTION("""COMPUTED_VALUE"""),"JavaScript")</f>
        <v>JavaScript</v>
      </c>
      <c r="D3680" s="4" t="str">
        <f>IFERROR(__xludf.DUMMYFUNCTION("""COMPUTED_VALUE"""),"PHP")</f>
        <v>PHP</v>
      </c>
      <c r="E3680" s="4" t="str">
        <f>IFERROR(__xludf.DUMMYFUNCTION("""COMPUTED_VALUE"""),"SQL")</f>
        <v>SQL</v>
      </c>
    </row>
    <row r="3681">
      <c r="A3681" s="3">
        <v>3680.0</v>
      </c>
      <c r="B3681" s="4" t="str">
        <f>IFERROR(__xludf.DUMMYFUNCTION("SPLIT(IMPORTRANGE!B3681:B13680,"";"",0,1)"),"Bash/Shell/PowerShell")</f>
        <v>Bash/Shell/PowerShell</v>
      </c>
      <c r="C3681" s="4" t="str">
        <f>IFERROR(__xludf.DUMMYFUNCTION("""COMPUTED_VALUE"""),"C#")</f>
        <v>C#</v>
      </c>
      <c r="D3681" s="4" t="str">
        <f>IFERROR(__xludf.DUMMYFUNCTION("""COMPUTED_VALUE"""),"HTML/CSS")</f>
        <v>HTML/CSS</v>
      </c>
      <c r="E3681" s="4" t="str">
        <f>IFERROR(__xludf.DUMMYFUNCTION("""COMPUTED_VALUE"""),"JavaScript")</f>
        <v>JavaScript</v>
      </c>
      <c r="F3681" s="4" t="str">
        <f>IFERROR(__xludf.DUMMYFUNCTION("""COMPUTED_VALUE"""),"SQL")</f>
        <v>SQL</v>
      </c>
    </row>
    <row r="3682">
      <c r="A3682" s="3">
        <v>3681.0</v>
      </c>
      <c r="B3682" s="4" t="str">
        <f>IFERROR(__xludf.DUMMYFUNCTION("SPLIT(IMPORTRANGE!B3682:B13681,"";"",0,1)"),"HTML/CSS")</f>
        <v>HTML/CSS</v>
      </c>
      <c r="C3682" s="4" t="str">
        <f>IFERROR(__xludf.DUMMYFUNCTION("""COMPUTED_VALUE"""),"JavaScript")</f>
        <v>JavaScript</v>
      </c>
      <c r="D3682" s="4" t="str">
        <f>IFERROR(__xludf.DUMMYFUNCTION("""COMPUTED_VALUE"""),"Python")</f>
        <v>Python</v>
      </c>
      <c r="E3682" s="4" t="str">
        <f>IFERROR(__xludf.DUMMYFUNCTION("""COMPUTED_VALUE"""),"Ruby")</f>
        <v>Ruby</v>
      </c>
      <c r="F3682" s="4" t="str">
        <f>IFERROR(__xludf.DUMMYFUNCTION("""COMPUTED_VALUE"""),"SQL")</f>
        <v>SQL</v>
      </c>
    </row>
    <row r="3683">
      <c r="A3683" s="3">
        <v>3682.0</v>
      </c>
      <c r="B3683" s="4" t="str">
        <f>IFERROR(__xludf.DUMMYFUNCTION("SPLIT(IMPORTRANGE!B3683:B13682,"";"",0,1)"),"HTML/CSS")</f>
        <v>HTML/CSS</v>
      </c>
      <c r="C3683" s="4" t="str">
        <f>IFERROR(__xludf.DUMMYFUNCTION("""COMPUTED_VALUE"""),"JavaScript")</f>
        <v>JavaScript</v>
      </c>
      <c r="D3683" s="4" t="str">
        <f>IFERROR(__xludf.DUMMYFUNCTION("""COMPUTED_VALUE"""),"Python")</f>
        <v>Python</v>
      </c>
    </row>
    <row r="3684">
      <c r="A3684" s="3">
        <v>3683.0</v>
      </c>
      <c r="B3684" s="4" t="str">
        <f>IFERROR(__xludf.DUMMYFUNCTION("SPLIT(IMPORTRANGE!B3684:B13683,"";"",0,1)"),"HTML/CSS")</f>
        <v>HTML/CSS</v>
      </c>
      <c r="C3684" s="4" t="str">
        <f>IFERROR(__xludf.DUMMYFUNCTION("""COMPUTED_VALUE"""),"Java")</f>
        <v>Java</v>
      </c>
      <c r="D3684" s="4" t="str">
        <f>IFERROR(__xludf.DUMMYFUNCTION("""COMPUTED_VALUE"""),"JavaScript")</f>
        <v>JavaScript</v>
      </c>
      <c r="E3684" s="4" t="str">
        <f>IFERROR(__xludf.DUMMYFUNCTION("""COMPUTED_VALUE"""),"PHP")</f>
        <v>PHP</v>
      </c>
      <c r="F3684" s="4" t="str">
        <f>IFERROR(__xludf.DUMMYFUNCTION("""COMPUTED_VALUE"""),"Python")</f>
        <v>Python</v>
      </c>
      <c r="G3684" s="4" t="str">
        <f>IFERROR(__xludf.DUMMYFUNCTION("""COMPUTED_VALUE"""),"SQL")</f>
        <v>SQL</v>
      </c>
    </row>
    <row r="3685">
      <c r="A3685" s="3">
        <v>3684.0</v>
      </c>
      <c r="B3685" s="4" t="str">
        <f>IFERROR(__xludf.DUMMYFUNCTION("SPLIT(IMPORTRANGE!B3685:B13684,"";"",0,1)"),"C++")</f>
        <v>C++</v>
      </c>
      <c r="C3685" s="4" t="str">
        <f>IFERROR(__xludf.DUMMYFUNCTION("""COMPUTED_VALUE"""),"C#")</f>
        <v>C#</v>
      </c>
    </row>
    <row r="3686">
      <c r="A3686" s="3">
        <v>3685.0</v>
      </c>
      <c r="B3686" s="4" t="str">
        <f>IFERROR(__xludf.DUMMYFUNCTION("SPLIT(IMPORTRANGE!B3686:B13685,"";"",0,1)"),"Go")</f>
        <v>Go</v>
      </c>
      <c r="C3686" s="4" t="str">
        <f>IFERROR(__xludf.DUMMYFUNCTION("""COMPUTED_VALUE"""),"Kotlin")</f>
        <v>Kotlin</v>
      </c>
      <c r="D3686" s="4" t="str">
        <f>IFERROR(__xludf.DUMMYFUNCTION("""COMPUTED_VALUE"""),"Python")</f>
        <v>Python</v>
      </c>
      <c r="E3686" s="4" t="str">
        <f>IFERROR(__xludf.DUMMYFUNCTION("""COMPUTED_VALUE"""),"Ruby")</f>
        <v>Ruby</v>
      </c>
      <c r="F3686" s="4" t="str">
        <f>IFERROR(__xludf.DUMMYFUNCTION("""COMPUTED_VALUE"""),"SQL")</f>
        <v>SQL</v>
      </c>
    </row>
    <row r="3687">
      <c r="A3687" s="3">
        <v>3686.0</v>
      </c>
      <c r="B3687" s="4" t="str">
        <f>IFERROR(__xludf.DUMMYFUNCTION("SPLIT(IMPORTRANGE!B3687:B13686,"";"",0,1)"),"Bash/Shell/PowerShell")</f>
        <v>Bash/Shell/PowerShell</v>
      </c>
      <c r="C3687" s="4" t="str">
        <f>IFERROR(__xludf.DUMMYFUNCTION("""COMPUTED_VALUE"""),"HTML/CSS")</f>
        <v>HTML/CSS</v>
      </c>
      <c r="D3687" s="4" t="str">
        <f>IFERROR(__xludf.DUMMYFUNCTION("""COMPUTED_VALUE"""),"JavaScript")</f>
        <v>JavaScript</v>
      </c>
      <c r="E3687" s="4" t="str">
        <f>IFERROR(__xludf.DUMMYFUNCTION("""COMPUTED_VALUE"""),"PHP")</f>
        <v>PHP</v>
      </c>
      <c r="F3687" s="4" t="str">
        <f>IFERROR(__xludf.DUMMYFUNCTION("""COMPUTED_VALUE"""),"SQL")</f>
        <v>SQL</v>
      </c>
      <c r="G3687" s="4" t="str">
        <f>IFERROR(__xludf.DUMMYFUNCTION("""COMPUTED_VALUE"""),"TypeScript")</f>
        <v>TypeScript</v>
      </c>
    </row>
    <row r="3688">
      <c r="A3688" s="3">
        <v>3687.0</v>
      </c>
      <c r="B3688" s="4" t="str">
        <f>IFERROR(__xludf.DUMMYFUNCTION("SPLIT(IMPORTRANGE!B3688:B13687,"";"",0,1)"),"Assembly")</f>
        <v>Assembly</v>
      </c>
      <c r="C3688" s="4" t="str">
        <f>IFERROR(__xludf.DUMMYFUNCTION("""COMPUTED_VALUE"""),"Bash/Shell/PowerShell")</f>
        <v>Bash/Shell/PowerShell</v>
      </c>
      <c r="D3688" s="4" t="str">
        <f>IFERROR(__xludf.DUMMYFUNCTION("""COMPUTED_VALUE"""),"C")</f>
        <v>C</v>
      </c>
      <c r="E3688" s="4" t="str">
        <f>IFERROR(__xludf.DUMMYFUNCTION("""COMPUTED_VALUE"""),"C++")</f>
        <v>C++</v>
      </c>
      <c r="F3688" s="4" t="str">
        <f>IFERROR(__xludf.DUMMYFUNCTION("""COMPUTED_VALUE"""),"C#")</f>
        <v>C#</v>
      </c>
      <c r="G3688" s="4" t="str">
        <f>IFERROR(__xludf.DUMMYFUNCTION("""COMPUTED_VALUE"""),"HTML/CSS")</f>
        <v>HTML/CSS</v>
      </c>
      <c r="H3688" s="4" t="str">
        <f>IFERROR(__xludf.DUMMYFUNCTION("""COMPUTED_VALUE"""),"Java")</f>
        <v>Java</v>
      </c>
      <c r="I3688" s="4" t="str">
        <f>IFERROR(__xludf.DUMMYFUNCTION("""COMPUTED_VALUE"""),"JavaScript")</f>
        <v>JavaScript</v>
      </c>
      <c r="J3688" s="4" t="str">
        <f>IFERROR(__xludf.DUMMYFUNCTION("""COMPUTED_VALUE"""),"Python")</f>
        <v>Python</v>
      </c>
    </row>
    <row r="3689">
      <c r="A3689" s="3">
        <v>3688.0</v>
      </c>
      <c r="B3689" s="4" t="str">
        <f>IFERROR(__xludf.DUMMYFUNCTION("SPLIT(IMPORTRANGE!B3689:B13688,"";"",0,1)"),"Assembly")</f>
        <v>Assembly</v>
      </c>
      <c r="C3689" s="4" t="str">
        <f>IFERROR(__xludf.DUMMYFUNCTION("""COMPUTED_VALUE"""),"Bash/Shell/PowerShell")</f>
        <v>Bash/Shell/PowerShell</v>
      </c>
      <c r="D3689" s="4" t="str">
        <f>IFERROR(__xludf.DUMMYFUNCTION("""COMPUTED_VALUE"""),"C")</f>
        <v>C</v>
      </c>
      <c r="E3689" s="4" t="str">
        <f>IFERROR(__xludf.DUMMYFUNCTION("""COMPUTED_VALUE"""),"C++")</f>
        <v>C++</v>
      </c>
      <c r="F3689" s="4" t="str">
        <f>IFERROR(__xludf.DUMMYFUNCTION("""COMPUTED_VALUE"""),"C#")</f>
        <v>C#</v>
      </c>
      <c r="G3689" s="4" t="str">
        <f>IFERROR(__xludf.DUMMYFUNCTION("""COMPUTED_VALUE"""),"Python")</f>
        <v>Python</v>
      </c>
      <c r="H3689" s="4" t="str">
        <f>IFERROR(__xludf.DUMMYFUNCTION("""COMPUTED_VALUE"""),"Other(s):")</f>
        <v>Other(s):</v>
      </c>
    </row>
    <row r="3690">
      <c r="A3690" s="3">
        <v>3689.0</v>
      </c>
      <c r="B3690" s="4" t="str">
        <f>IFERROR(__xludf.DUMMYFUNCTION("SPLIT(IMPORTRANGE!B3690:B13689,"";"",0,1)"),"JavaScript")</f>
        <v>JavaScript</v>
      </c>
      <c r="C3690" s="4" t="str">
        <f>IFERROR(__xludf.DUMMYFUNCTION("""COMPUTED_VALUE"""),"Python")</f>
        <v>Python</v>
      </c>
      <c r="D3690" s="4" t="str">
        <f>IFERROR(__xludf.DUMMYFUNCTION("""COMPUTED_VALUE"""),"R")</f>
        <v>R</v>
      </c>
      <c r="E3690" s="4" t="str">
        <f>IFERROR(__xludf.DUMMYFUNCTION("""COMPUTED_VALUE"""),"Ruby")</f>
        <v>Ruby</v>
      </c>
    </row>
    <row r="3691">
      <c r="A3691" s="3">
        <v>3690.0</v>
      </c>
      <c r="B3691" s="4" t="str">
        <f>IFERROR(__xludf.DUMMYFUNCTION("SPLIT(IMPORTRANGE!B3691:B13690,"";"",0,1)"),"Bash/Shell/PowerShell")</f>
        <v>Bash/Shell/PowerShell</v>
      </c>
      <c r="C3691" s="4" t="str">
        <f>IFERROR(__xludf.DUMMYFUNCTION("""COMPUTED_VALUE"""),"Go")</f>
        <v>Go</v>
      </c>
      <c r="D3691" s="4" t="str">
        <f>IFERROR(__xludf.DUMMYFUNCTION("""COMPUTED_VALUE"""),"HTML/CSS")</f>
        <v>HTML/CSS</v>
      </c>
      <c r="E3691" s="4" t="str">
        <f>IFERROR(__xludf.DUMMYFUNCTION("""COMPUTED_VALUE"""),"JavaScript")</f>
        <v>JavaScript</v>
      </c>
      <c r="F3691" s="4" t="str">
        <f>IFERROR(__xludf.DUMMYFUNCTION("""COMPUTED_VALUE"""),"Python")</f>
        <v>Python</v>
      </c>
      <c r="G3691" s="4" t="str">
        <f>IFERROR(__xludf.DUMMYFUNCTION("""COMPUTED_VALUE"""),"TypeScript")</f>
        <v>TypeScript</v>
      </c>
    </row>
    <row r="3692">
      <c r="A3692" s="3">
        <v>3691.0</v>
      </c>
      <c r="B3692" s="4" t="str">
        <f>IFERROR(__xludf.DUMMYFUNCTION("SPLIT(IMPORTRANGE!B3692:B13691,"";"",0,1)"),"Bash/Shell/PowerShell")</f>
        <v>Bash/Shell/PowerShell</v>
      </c>
      <c r="C3692" s="4" t="str">
        <f>IFERROR(__xludf.DUMMYFUNCTION("""COMPUTED_VALUE"""),"C#")</f>
        <v>C#</v>
      </c>
      <c r="D3692" s="4" t="str">
        <f>IFERROR(__xludf.DUMMYFUNCTION("""COMPUTED_VALUE"""),"HTML/CSS")</f>
        <v>HTML/CSS</v>
      </c>
      <c r="E3692" s="4" t="str">
        <f>IFERROR(__xludf.DUMMYFUNCTION("""COMPUTED_VALUE"""),"Java")</f>
        <v>Java</v>
      </c>
      <c r="F3692" s="4" t="str">
        <f>IFERROR(__xludf.DUMMYFUNCTION("""COMPUTED_VALUE"""),"JavaScript")</f>
        <v>JavaScript</v>
      </c>
      <c r="G3692" s="4" t="str">
        <f>IFERROR(__xludf.DUMMYFUNCTION("""COMPUTED_VALUE"""),"Python")</f>
        <v>Python</v>
      </c>
      <c r="H3692" s="4" t="str">
        <f>IFERROR(__xludf.DUMMYFUNCTION("""COMPUTED_VALUE"""),"SQL")</f>
        <v>SQL</v>
      </c>
    </row>
    <row r="3693">
      <c r="A3693" s="3">
        <v>3692.0</v>
      </c>
      <c r="B3693" s="4" t="str">
        <f>IFERROR(__xludf.DUMMYFUNCTION("SPLIT(IMPORTRANGE!B3693:B13692,"";"",0,1)"),"Bash/Shell/PowerShell")</f>
        <v>Bash/Shell/PowerShell</v>
      </c>
      <c r="C3693" s="4" t="str">
        <f>IFERROR(__xludf.DUMMYFUNCTION("""COMPUTED_VALUE"""),"C#")</f>
        <v>C#</v>
      </c>
      <c r="D3693" s="4" t="str">
        <f>IFERROR(__xludf.DUMMYFUNCTION("""COMPUTED_VALUE"""),"Go")</f>
        <v>Go</v>
      </c>
      <c r="E3693" s="4" t="str">
        <f>IFERROR(__xludf.DUMMYFUNCTION("""COMPUTED_VALUE"""),"Python")</f>
        <v>Python</v>
      </c>
      <c r="F3693" s="4" t="str">
        <f>IFERROR(__xludf.DUMMYFUNCTION("""COMPUTED_VALUE"""),"SQL")</f>
        <v>SQL</v>
      </c>
    </row>
    <row r="3694">
      <c r="A3694" s="3">
        <v>3693.0</v>
      </c>
      <c r="B3694" s="4" t="str">
        <f>IFERROR(__xludf.DUMMYFUNCTION("SPLIT(IMPORTRANGE!B3694:B13693,"";"",0,1)"),"C")</f>
        <v>C</v>
      </c>
      <c r="C3694" s="4" t="str">
        <f>IFERROR(__xludf.DUMMYFUNCTION("""COMPUTED_VALUE"""),"C++")</f>
        <v>C++</v>
      </c>
      <c r="D3694" s="4" t="str">
        <f>IFERROR(__xludf.DUMMYFUNCTION("""COMPUTED_VALUE"""),"Go")</f>
        <v>Go</v>
      </c>
      <c r="E3694" s="4" t="str">
        <f>IFERROR(__xludf.DUMMYFUNCTION("""COMPUTED_VALUE"""),"HTML/CSS")</f>
        <v>HTML/CSS</v>
      </c>
      <c r="F3694" s="4" t="str">
        <f>IFERROR(__xludf.DUMMYFUNCTION("""COMPUTED_VALUE"""),"JavaScript")</f>
        <v>JavaScript</v>
      </c>
    </row>
    <row r="3695">
      <c r="A3695" s="3">
        <v>3694.0</v>
      </c>
      <c r="B3695" s="4" t="str">
        <f>IFERROR(__xludf.DUMMYFUNCTION("SPLIT(IMPORTRANGE!B3695:B13694,"";"",0,1)"),"C#")</f>
        <v>C#</v>
      </c>
      <c r="C3695" s="4" t="str">
        <f>IFERROR(__xludf.DUMMYFUNCTION("""COMPUTED_VALUE"""),"HTML/CSS")</f>
        <v>HTML/CSS</v>
      </c>
      <c r="D3695" s="4" t="str">
        <f>IFERROR(__xludf.DUMMYFUNCTION("""COMPUTED_VALUE"""),"JavaScript")</f>
        <v>JavaScript</v>
      </c>
      <c r="E3695" s="4" t="str">
        <f>IFERROR(__xludf.DUMMYFUNCTION("""COMPUTED_VALUE"""),"TypeScript")</f>
        <v>TypeScript</v>
      </c>
    </row>
    <row r="3696">
      <c r="A3696" s="3">
        <v>3695.0</v>
      </c>
      <c r="B3696" s="4" t="str">
        <f>IFERROR(__xludf.DUMMYFUNCTION("SPLIT(IMPORTRANGE!B3696:B13695,"";"",0,1)"),"C#")</f>
        <v>C#</v>
      </c>
      <c r="C3696" s="4" t="str">
        <f>IFERROR(__xludf.DUMMYFUNCTION("""COMPUTED_VALUE"""),"HTML/CSS")</f>
        <v>HTML/CSS</v>
      </c>
      <c r="D3696" s="4" t="str">
        <f>IFERROR(__xludf.DUMMYFUNCTION("""COMPUTED_VALUE"""),"JavaScript")</f>
        <v>JavaScript</v>
      </c>
    </row>
    <row r="3697">
      <c r="A3697" s="3">
        <v>3696.0</v>
      </c>
      <c r="B3697" s="4" t="str">
        <f>IFERROR(__xludf.DUMMYFUNCTION("SPLIT(IMPORTRANGE!B3697:B13696,"";"",0,1)"),"Bash/Shell/PowerShell")</f>
        <v>Bash/Shell/PowerShell</v>
      </c>
      <c r="C3697" s="4" t="str">
        <f>IFERROR(__xludf.DUMMYFUNCTION("""COMPUTED_VALUE"""),"C")</f>
        <v>C</v>
      </c>
      <c r="D3697" s="4" t="str">
        <f>IFERROR(__xludf.DUMMYFUNCTION("""COMPUTED_VALUE"""),"C++")</f>
        <v>C++</v>
      </c>
      <c r="E3697" s="4" t="str">
        <f>IFERROR(__xludf.DUMMYFUNCTION("""COMPUTED_VALUE"""),"JavaScript")</f>
        <v>JavaScript</v>
      </c>
      <c r="F3697" s="4" t="str">
        <f>IFERROR(__xludf.DUMMYFUNCTION("""COMPUTED_VALUE"""),"Python")</f>
        <v>Python</v>
      </c>
    </row>
    <row r="3698">
      <c r="A3698" s="3">
        <v>3697.0</v>
      </c>
      <c r="B3698" s="4" t="str">
        <f>IFERROR(__xludf.DUMMYFUNCTION("SPLIT(IMPORTRANGE!B3698:B13697,"";"",0,1)"),"Bash/Shell/PowerShell")</f>
        <v>Bash/Shell/PowerShell</v>
      </c>
      <c r="C3698" s="4" t="str">
        <f>IFERROR(__xludf.DUMMYFUNCTION("""COMPUTED_VALUE"""),"HTML/CSS")</f>
        <v>HTML/CSS</v>
      </c>
      <c r="D3698" s="4" t="str">
        <f>IFERROR(__xludf.DUMMYFUNCTION("""COMPUTED_VALUE"""),"PHP")</f>
        <v>PHP</v>
      </c>
      <c r="E3698" s="4" t="str">
        <f>IFERROR(__xludf.DUMMYFUNCTION("""COMPUTED_VALUE"""),"SQL")</f>
        <v>SQL</v>
      </c>
    </row>
    <row r="3699">
      <c r="A3699" s="3">
        <v>3698.0</v>
      </c>
      <c r="B3699" s="4" t="str">
        <f>IFERROR(__xludf.DUMMYFUNCTION("SPLIT(IMPORTRANGE!B3699:B13698,"";"",0,1)"),"Bash/Shell/PowerShell")</f>
        <v>Bash/Shell/PowerShell</v>
      </c>
      <c r="C3699" s="4" t="str">
        <f>IFERROR(__xludf.DUMMYFUNCTION("""COMPUTED_VALUE"""),"C")</f>
        <v>C</v>
      </c>
      <c r="D3699" s="4" t="str">
        <f>IFERROR(__xludf.DUMMYFUNCTION("""COMPUTED_VALUE"""),"Java")</f>
        <v>Java</v>
      </c>
      <c r="E3699" s="4" t="str">
        <f>IFERROR(__xludf.DUMMYFUNCTION("""COMPUTED_VALUE"""),"Python")</f>
        <v>Python</v>
      </c>
      <c r="F3699" s="4" t="str">
        <f>IFERROR(__xludf.DUMMYFUNCTION("""COMPUTED_VALUE"""),"R")</f>
        <v>R</v>
      </c>
      <c r="G3699" s="4" t="str">
        <f>IFERROR(__xludf.DUMMYFUNCTION("""COMPUTED_VALUE"""),"Swift")</f>
        <v>Swift</v>
      </c>
      <c r="H3699" s="4" t="str">
        <f>IFERROR(__xludf.DUMMYFUNCTION("""COMPUTED_VALUE"""),"VBA")</f>
        <v>VBA</v>
      </c>
    </row>
    <row r="3700">
      <c r="A3700" s="3">
        <v>3699.0</v>
      </c>
      <c r="B3700" s="4" t="str">
        <f>IFERROR(__xludf.DUMMYFUNCTION("SPLIT(IMPORTRANGE!B3700:B13699,"";"",0,1)"),"Bash/Shell/PowerShell")</f>
        <v>Bash/Shell/PowerShell</v>
      </c>
      <c r="C3700" s="4" t="str">
        <f>IFERROR(__xludf.DUMMYFUNCTION("""COMPUTED_VALUE"""),"HTML/CSS")</f>
        <v>HTML/CSS</v>
      </c>
      <c r="D3700" s="4" t="str">
        <f>IFERROR(__xludf.DUMMYFUNCTION("""COMPUTED_VALUE"""),"Java")</f>
        <v>Java</v>
      </c>
      <c r="E3700" s="4" t="str">
        <f>IFERROR(__xludf.DUMMYFUNCTION("""COMPUTED_VALUE"""),"JavaScript")</f>
        <v>JavaScript</v>
      </c>
      <c r="F3700" s="4" t="str">
        <f>IFERROR(__xludf.DUMMYFUNCTION("""COMPUTED_VALUE"""),"PHP")</f>
        <v>PHP</v>
      </c>
      <c r="G3700" s="4" t="str">
        <f>IFERROR(__xludf.DUMMYFUNCTION("""COMPUTED_VALUE"""),"SQL")</f>
        <v>SQL</v>
      </c>
    </row>
    <row r="3701">
      <c r="A3701" s="3">
        <v>3700.0</v>
      </c>
      <c r="B3701" s="4" t="str">
        <f>IFERROR(__xludf.DUMMYFUNCTION("SPLIT(IMPORTRANGE!B3701:B13700,"";"",0,1)"),"HTML/CSS")</f>
        <v>HTML/CSS</v>
      </c>
      <c r="C3701" s="4" t="str">
        <f>IFERROR(__xludf.DUMMYFUNCTION("""COMPUTED_VALUE"""),"Java")</f>
        <v>Java</v>
      </c>
      <c r="D3701" s="4" t="str">
        <f>IFERROR(__xludf.DUMMYFUNCTION("""COMPUTED_VALUE"""),"JavaScript")</f>
        <v>JavaScript</v>
      </c>
      <c r="E3701" s="4" t="str">
        <f>IFERROR(__xludf.DUMMYFUNCTION("""COMPUTED_VALUE"""),"PHP")</f>
        <v>PHP</v>
      </c>
      <c r="F3701" s="4" t="str">
        <f>IFERROR(__xludf.DUMMYFUNCTION("""COMPUTED_VALUE"""),"Python")</f>
        <v>Python</v>
      </c>
      <c r="G3701" s="4" t="str">
        <f>IFERROR(__xludf.DUMMYFUNCTION("""COMPUTED_VALUE"""),"SQL")</f>
        <v>SQL</v>
      </c>
      <c r="H3701" s="4" t="str">
        <f>IFERROR(__xludf.DUMMYFUNCTION("""COMPUTED_VALUE"""),"TypeScript")</f>
        <v>TypeScript</v>
      </c>
    </row>
    <row r="3702">
      <c r="A3702" s="3">
        <v>3701.0</v>
      </c>
      <c r="B3702" s="4" t="str">
        <f>IFERROR(__xludf.DUMMYFUNCTION("SPLIT(IMPORTRANGE!B3702:B13701,"";"",0,1)"),"C#")</f>
        <v>C#</v>
      </c>
      <c r="C3702" s="4" t="str">
        <f>IFERROR(__xludf.DUMMYFUNCTION("""COMPUTED_VALUE"""),"HTML/CSS")</f>
        <v>HTML/CSS</v>
      </c>
      <c r="D3702" s="4" t="str">
        <f>IFERROR(__xludf.DUMMYFUNCTION("""COMPUTED_VALUE"""),"Java")</f>
        <v>Java</v>
      </c>
      <c r="E3702" s="4" t="str">
        <f>IFERROR(__xludf.DUMMYFUNCTION("""COMPUTED_VALUE"""),"JavaScript")</f>
        <v>JavaScript</v>
      </c>
      <c r="F3702" s="4" t="str">
        <f>IFERROR(__xludf.DUMMYFUNCTION("""COMPUTED_VALUE"""),"Kotlin")</f>
        <v>Kotlin</v>
      </c>
      <c r="G3702" s="4" t="str">
        <f>IFERROR(__xludf.DUMMYFUNCTION("""COMPUTED_VALUE"""),"Objective-C")</f>
        <v>Objective-C</v>
      </c>
      <c r="H3702" s="4" t="str">
        <f>IFERROR(__xludf.DUMMYFUNCTION("""COMPUTED_VALUE"""),"Python")</f>
        <v>Python</v>
      </c>
      <c r="I3702" s="4" t="str">
        <f>IFERROR(__xludf.DUMMYFUNCTION("""COMPUTED_VALUE"""),"Ruby")</f>
        <v>Ruby</v>
      </c>
      <c r="J3702" s="4" t="str">
        <f>IFERROR(__xludf.DUMMYFUNCTION("""COMPUTED_VALUE"""),"Swift")</f>
        <v>Swift</v>
      </c>
    </row>
    <row r="3703">
      <c r="A3703" s="3">
        <v>3702.0</v>
      </c>
      <c r="B3703" s="4" t="str">
        <f>IFERROR(__xludf.DUMMYFUNCTION("SPLIT(IMPORTRANGE!B3703:B13702,"";"",0,1)"),"C#")</f>
        <v>C#</v>
      </c>
      <c r="C3703" s="4" t="str">
        <f>IFERROR(__xludf.DUMMYFUNCTION("""COMPUTED_VALUE"""),"HTML/CSS")</f>
        <v>HTML/CSS</v>
      </c>
      <c r="D3703" s="4" t="str">
        <f>IFERROR(__xludf.DUMMYFUNCTION("""COMPUTED_VALUE"""),"JavaScript")</f>
        <v>JavaScript</v>
      </c>
    </row>
    <row r="3704">
      <c r="A3704" s="3">
        <v>3703.0</v>
      </c>
      <c r="B3704" s="4" t="str">
        <f>IFERROR(__xludf.DUMMYFUNCTION("SPLIT(IMPORTRANGE!B3704:B13703,"";"",0,1)"),"C++")</f>
        <v>C++</v>
      </c>
      <c r="C3704" s="4" t="str">
        <f>IFERROR(__xludf.DUMMYFUNCTION("""COMPUTED_VALUE"""),"C#")</f>
        <v>C#</v>
      </c>
      <c r="D3704" s="4" t="str">
        <f>IFERROR(__xludf.DUMMYFUNCTION("""COMPUTED_VALUE"""),"PHP")</f>
        <v>PHP</v>
      </c>
      <c r="E3704" s="4" t="str">
        <f>IFERROR(__xludf.DUMMYFUNCTION("""COMPUTED_VALUE"""),"Python")</f>
        <v>Python</v>
      </c>
      <c r="F3704" s="4" t="str">
        <f>IFERROR(__xludf.DUMMYFUNCTION("""COMPUTED_VALUE"""),"SQL")</f>
        <v>SQL</v>
      </c>
    </row>
    <row r="3705">
      <c r="A3705" s="3">
        <v>3704.0</v>
      </c>
      <c r="B3705" s="4" t="str">
        <f>IFERROR(__xludf.DUMMYFUNCTION("SPLIT(IMPORTRANGE!B3705:B13704,"";"",0,1)"),"C#")</f>
        <v>C#</v>
      </c>
      <c r="C3705" s="4" t="str">
        <f>IFERROR(__xludf.DUMMYFUNCTION("""COMPUTED_VALUE"""),"HTML/CSS")</f>
        <v>HTML/CSS</v>
      </c>
      <c r="D3705" s="4" t="str">
        <f>IFERROR(__xludf.DUMMYFUNCTION("""COMPUTED_VALUE"""),"Java")</f>
        <v>Java</v>
      </c>
      <c r="E3705" s="4" t="str">
        <f>IFERROR(__xludf.DUMMYFUNCTION("""COMPUTED_VALUE"""),"JavaScript")</f>
        <v>JavaScript</v>
      </c>
      <c r="F3705" s="4" t="str">
        <f>IFERROR(__xludf.DUMMYFUNCTION("""COMPUTED_VALUE"""),"SQL")</f>
        <v>SQL</v>
      </c>
    </row>
    <row r="3706">
      <c r="A3706" s="3">
        <v>3705.0</v>
      </c>
      <c r="B3706" s="4" t="str">
        <f>IFERROR(__xludf.DUMMYFUNCTION("SPLIT(IMPORTRANGE!B3706:B13705,"";"",0,1)"),"HTML/CSS")</f>
        <v>HTML/CSS</v>
      </c>
      <c r="C3706" s="4" t="str">
        <f>IFERROR(__xludf.DUMMYFUNCTION("""COMPUTED_VALUE"""),"Java")</f>
        <v>Java</v>
      </c>
      <c r="D3706" s="4" t="str">
        <f>IFERROR(__xludf.DUMMYFUNCTION("""COMPUTED_VALUE"""),"JavaScript")</f>
        <v>JavaScript</v>
      </c>
      <c r="E3706" s="4" t="str">
        <f>IFERROR(__xludf.DUMMYFUNCTION("""COMPUTED_VALUE"""),"SQL")</f>
        <v>SQL</v>
      </c>
    </row>
    <row r="3707">
      <c r="A3707" s="3">
        <v>3706.0</v>
      </c>
      <c r="B3707" s="4" t="str">
        <f>IFERROR(__xludf.DUMMYFUNCTION("SPLIT(IMPORTRANGE!B3707:B13706,"";"",0,1)"),"Bash/Shell/PowerShell")</f>
        <v>Bash/Shell/PowerShell</v>
      </c>
      <c r="C3707" s="4" t="str">
        <f>IFERROR(__xludf.DUMMYFUNCTION("""COMPUTED_VALUE"""),"C#")</f>
        <v>C#</v>
      </c>
      <c r="D3707" s="4" t="str">
        <f>IFERROR(__xludf.DUMMYFUNCTION("""COMPUTED_VALUE"""),"HTML/CSS")</f>
        <v>HTML/CSS</v>
      </c>
      <c r="E3707" s="4" t="str">
        <f>IFERROR(__xludf.DUMMYFUNCTION("""COMPUTED_VALUE"""),"SQL")</f>
        <v>SQL</v>
      </c>
    </row>
    <row r="3708">
      <c r="A3708" s="3">
        <v>3707.0</v>
      </c>
      <c r="B3708" s="4" t="str">
        <f>IFERROR(__xludf.DUMMYFUNCTION("SPLIT(IMPORTRANGE!B3708:B13707,"";"",0,1)"),"Bash/Shell/PowerShell")</f>
        <v>Bash/Shell/PowerShell</v>
      </c>
      <c r="C3708" s="4" t="str">
        <f>IFERROR(__xludf.DUMMYFUNCTION("""COMPUTED_VALUE"""),"C#")</f>
        <v>C#</v>
      </c>
      <c r="D3708" s="4" t="str">
        <f>IFERROR(__xludf.DUMMYFUNCTION("""COMPUTED_VALUE"""),"HTML/CSS")</f>
        <v>HTML/CSS</v>
      </c>
      <c r="E3708" s="4" t="str">
        <f>IFERROR(__xludf.DUMMYFUNCTION("""COMPUTED_VALUE"""),"JavaScript")</f>
        <v>JavaScript</v>
      </c>
      <c r="F3708" s="4" t="str">
        <f>IFERROR(__xludf.DUMMYFUNCTION("""COMPUTED_VALUE"""),"SQL")</f>
        <v>SQL</v>
      </c>
      <c r="G3708" s="4" t="str">
        <f>IFERROR(__xludf.DUMMYFUNCTION("""COMPUTED_VALUE"""),"TypeScript")</f>
        <v>TypeScript</v>
      </c>
    </row>
    <row r="3709">
      <c r="A3709" s="3">
        <v>3708.0</v>
      </c>
      <c r="B3709" s="4" t="str">
        <f>IFERROR(__xludf.DUMMYFUNCTION("SPLIT(IMPORTRANGE!B3709:B13708,"";"",0,1)"),"Bash/Shell/PowerShell")</f>
        <v>Bash/Shell/PowerShell</v>
      </c>
      <c r="C3709" s="4" t="str">
        <f>IFERROR(__xludf.DUMMYFUNCTION("""COMPUTED_VALUE"""),"C#")</f>
        <v>C#</v>
      </c>
      <c r="D3709" s="4" t="str">
        <f>IFERROR(__xludf.DUMMYFUNCTION("""COMPUTED_VALUE"""),"HTML/CSS")</f>
        <v>HTML/CSS</v>
      </c>
      <c r="E3709" s="4" t="str">
        <f>IFERROR(__xludf.DUMMYFUNCTION("""COMPUTED_VALUE"""),"JavaScript")</f>
        <v>JavaScript</v>
      </c>
      <c r="F3709" s="4" t="str">
        <f>IFERROR(__xludf.DUMMYFUNCTION("""COMPUTED_VALUE"""),"SQL")</f>
        <v>SQL</v>
      </c>
    </row>
    <row r="3710">
      <c r="A3710" s="3">
        <v>3709.0</v>
      </c>
      <c r="B3710" s="4" t="str">
        <f>IFERROR(__xludf.DUMMYFUNCTION("SPLIT(IMPORTRANGE!B3710:B13709,"";"",0,1)"),"Bash/Shell/PowerShell")</f>
        <v>Bash/Shell/PowerShell</v>
      </c>
      <c r="C3710" s="4" t="str">
        <f>IFERROR(__xludf.DUMMYFUNCTION("""COMPUTED_VALUE"""),"HTML/CSS")</f>
        <v>HTML/CSS</v>
      </c>
      <c r="D3710" s="4" t="str">
        <f>IFERROR(__xludf.DUMMYFUNCTION("""COMPUTED_VALUE"""),"Java")</f>
        <v>Java</v>
      </c>
    </row>
    <row r="3711">
      <c r="A3711" s="3">
        <v>3710.0</v>
      </c>
      <c r="B3711" s="4" t="str">
        <f>IFERROR(__xludf.DUMMYFUNCTION("SPLIT(IMPORTRANGE!B3711:B13710,"";"",0,1)"),"HTML/CSS")</f>
        <v>HTML/CSS</v>
      </c>
      <c r="C3711" s="4" t="str">
        <f>IFERROR(__xludf.DUMMYFUNCTION("""COMPUTED_VALUE"""),"JavaScript")</f>
        <v>JavaScript</v>
      </c>
      <c r="D3711" s="4" t="str">
        <f>IFERROR(__xludf.DUMMYFUNCTION("""COMPUTED_VALUE"""),"Python")</f>
        <v>Python</v>
      </c>
    </row>
    <row r="3712">
      <c r="A3712" s="3">
        <v>3711.0</v>
      </c>
      <c r="B3712" s="4" t="str">
        <f>IFERROR(__xludf.DUMMYFUNCTION("SPLIT(IMPORTRANGE!B3712:B13711,"";"",0,1)"),"HTML/CSS")</f>
        <v>HTML/CSS</v>
      </c>
      <c r="C3712" s="4" t="str">
        <f>IFERROR(__xludf.DUMMYFUNCTION("""COMPUTED_VALUE"""),"Java")</f>
        <v>Java</v>
      </c>
      <c r="D3712" s="4" t="str">
        <f>IFERROR(__xludf.DUMMYFUNCTION("""COMPUTED_VALUE"""),"JavaScript")</f>
        <v>JavaScript</v>
      </c>
      <c r="E3712" s="4" t="str">
        <f>IFERROR(__xludf.DUMMYFUNCTION("""COMPUTED_VALUE"""),"PHP")</f>
        <v>PHP</v>
      </c>
    </row>
    <row r="3713">
      <c r="A3713" s="3">
        <v>3712.0</v>
      </c>
      <c r="B3713" s="4" t="str">
        <f>IFERROR(__xludf.DUMMYFUNCTION("SPLIT(IMPORTRANGE!B3713:B13712,"";"",0,1)"),"Bash/Shell/PowerShell")</f>
        <v>Bash/Shell/PowerShell</v>
      </c>
      <c r="C3713" s="4" t="str">
        <f>IFERROR(__xludf.DUMMYFUNCTION("""COMPUTED_VALUE"""),"HTML/CSS")</f>
        <v>HTML/CSS</v>
      </c>
      <c r="D3713" s="4" t="str">
        <f>IFERROR(__xludf.DUMMYFUNCTION("""COMPUTED_VALUE"""),"Java")</f>
        <v>Java</v>
      </c>
      <c r="E3713" s="4" t="str">
        <f>IFERROR(__xludf.DUMMYFUNCTION("""COMPUTED_VALUE"""),"JavaScript")</f>
        <v>JavaScript</v>
      </c>
      <c r="F3713" s="4" t="str">
        <f>IFERROR(__xludf.DUMMYFUNCTION("""COMPUTED_VALUE"""),"Python")</f>
        <v>Python</v>
      </c>
      <c r="G3713" s="4" t="str">
        <f>IFERROR(__xludf.DUMMYFUNCTION("""COMPUTED_VALUE"""),"SQL")</f>
        <v>SQL</v>
      </c>
    </row>
    <row r="3714">
      <c r="A3714" s="3">
        <v>3713.0</v>
      </c>
      <c r="B3714" s="4" t="str">
        <f>IFERROR(__xludf.DUMMYFUNCTION("SPLIT(IMPORTRANGE!B3714:B13713,"";"",0,1)"),"HTML/CSS")</f>
        <v>HTML/CSS</v>
      </c>
      <c r="C3714" s="4" t="str">
        <f>IFERROR(__xludf.DUMMYFUNCTION("""COMPUTED_VALUE"""),"Java")</f>
        <v>Java</v>
      </c>
      <c r="D3714" s="4" t="str">
        <f>IFERROR(__xludf.DUMMYFUNCTION("""COMPUTED_VALUE"""),"JavaScript")</f>
        <v>JavaScript</v>
      </c>
      <c r="E3714" s="4" t="str">
        <f>IFERROR(__xludf.DUMMYFUNCTION("""COMPUTED_VALUE"""),"SQL")</f>
        <v>SQL</v>
      </c>
    </row>
    <row r="3715">
      <c r="A3715" s="3">
        <v>3714.0</v>
      </c>
      <c r="B3715" s="4" t="str">
        <f>IFERROR(__xludf.DUMMYFUNCTION("SPLIT(IMPORTRANGE!B3715:B13714,"";"",0,1)"),"C")</f>
        <v>C</v>
      </c>
      <c r="C3715" s="4" t="str">
        <f>IFERROR(__xludf.DUMMYFUNCTION("""COMPUTED_VALUE"""),"C++")</f>
        <v>C++</v>
      </c>
      <c r="D3715" s="4" t="str">
        <f>IFERROR(__xludf.DUMMYFUNCTION("""COMPUTED_VALUE"""),"HTML/CSS")</f>
        <v>HTML/CSS</v>
      </c>
      <c r="E3715" s="4" t="str">
        <f>IFERROR(__xludf.DUMMYFUNCTION("""COMPUTED_VALUE"""),"Java")</f>
        <v>Java</v>
      </c>
      <c r="F3715" s="4" t="str">
        <f>IFERROR(__xludf.DUMMYFUNCTION("""COMPUTED_VALUE"""),"JavaScript")</f>
        <v>JavaScript</v>
      </c>
      <c r="G3715" s="4" t="str">
        <f>IFERROR(__xludf.DUMMYFUNCTION("""COMPUTED_VALUE"""),"Objective-C")</f>
        <v>Objective-C</v>
      </c>
    </row>
    <row r="3716">
      <c r="A3716" s="3">
        <v>3715.0</v>
      </c>
      <c r="B3716" s="4" t="str">
        <f>IFERROR(__xludf.DUMMYFUNCTION("SPLIT(IMPORTRANGE!B3716:B13715,"";"",0,1)"),"C#")</f>
        <v>C#</v>
      </c>
      <c r="C3716" s="4" t="str">
        <f>IFERROR(__xludf.DUMMYFUNCTION("""COMPUTED_VALUE"""),"TypeScript")</f>
        <v>TypeScript</v>
      </c>
    </row>
    <row r="3717">
      <c r="A3717" s="3">
        <v>3716.0</v>
      </c>
      <c r="B3717" s="4" t="str">
        <f>IFERROR(__xludf.DUMMYFUNCTION("SPLIT(IMPORTRANGE!B3717:B13716,"";"",0,1)"),"Bash/Shell/PowerShell")</f>
        <v>Bash/Shell/PowerShell</v>
      </c>
      <c r="C3717" s="4" t="str">
        <f>IFERROR(__xludf.DUMMYFUNCTION("""COMPUTED_VALUE"""),"Go")</f>
        <v>Go</v>
      </c>
      <c r="D3717" s="4" t="str">
        <f>IFERROR(__xludf.DUMMYFUNCTION("""COMPUTED_VALUE"""),"JavaScript")</f>
        <v>JavaScript</v>
      </c>
      <c r="E3717" s="4" t="str">
        <f>IFERROR(__xludf.DUMMYFUNCTION("""COMPUTED_VALUE"""),"PHP")</f>
        <v>PHP</v>
      </c>
    </row>
    <row r="3718">
      <c r="A3718" s="3">
        <v>3717.0</v>
      </c>
      <c r="B3718" s="4" t="str">
        <f>IFERROR(__xludf.DUMMYFUNCTION("SPLIT(IMPORTRANGE!B3718:B13717,"";"",0,1)"),"C#")</f>
        <v>C#</v>
      </c>
      <c r="C3718" s="4" t="str">
        <f>IFERROR(__xludf.DUMMYFUNCTION("""COMPUTED_VALUE"""),"HTML/CSS")</f>
        <v>HTML/CSS</v>
      </c>
      <c r="D3718" s="4" t="str">
        <f>IFERROR(__xludf.DUMMYFUNCTION("""COMPUTED_VALUE"""),"JavaScript")</f>
        <v>JavaScript</v>
      </c>
    </row>
    <row r="3719">
      <c r="A3719" s="3">
        <v>3718.0</v>
      </c>
      <c r="B3719" s="4" t="str">
        <f>IFERROR(__xludf.DUMMYFUNCTION("SPLIT(IMPORTRANGE!B3719:B13718,"";"",0,1)"),"C")</f>
        <v>C</v>
      </c>
      <c r="C3719" s="4" t="str">
        <f>IFERROR(__xludf.DUMMYFUNCTION("""COMPUTED_VALUE"""),"C++")</f>
        <v>C++</v>
      </c>
      <c r="D3719" s="4" t="str">
        <f>IFERROR(__xludf.DUMMYFUNCTION("""COMPUTED_VALUE"""),"C#")</f>
        <v>C#</v>
      </c>
      <c r="E3719" s="4" t="str">
        <f>IFERROR(__xludf.DUMMYFUNCTION("""COMPUTED_VALUE"""),"HTML/CSS")</f>
        <v>HTML/CSS</v>
      </c>
      <c r="F3719" s="4" t="str">
        <f>IFERROR(__xludf.DUMMYFUNCTION("""COMPUTED_VALUE"""),"Java")</f>
        <v>Java</v>
      </c>
      <c r="G3719" s="4" t="str">
        <f>IFERROR(__xludf.DUMMYFUNCTION("""COMPUTED_VALUE"""),"Objective-C")</f>
        <v>Objective-C</v>
      </c>
      <c r="H3719" s="4" t="str">
        <f>IFERROR(__xludf.DUMMYFUNCTION("""COMPUTED_VALUE"""),"PHP")</f>
        <v>PHP</v>
      </c>
      <c r="I3719" s="4" t="str">
        <f>IFERROR(__xludf.DUMMYFUNCTION("""COMPUTED_VALUE"""),"SQL")</f>
        <v>SQL</v>
      </c>
      <c r="J3719" s="4" t="str">
        <f>IFERROR(__xludf.DUMMYFUNCTION("""COMPUTED_VALUE"""),"VBA")</f>
        <v>VBA</v>
      </c>
    </row>
    <row r="3720">
      <c r="A3720" s="3">
        <v>3719.0</v>
      </c>
      <c r="B3720" s="4" t="str">
        <f>IFERROR(__xludf.DUMMYFUNCTION("SPLIT(IMPORTRANGE!B3720:B13719,"";"",0,1)"),"Bash/Shell/PowerShell")</f>
        <v>Bash/Shell/PowerShell</v>
      </c>
      <c r="C3720" s="4" t="str">
        <f>IFERROR(__xludf.DUMMYFUNCTION("""COMPUTED_VALUE"""),"HTML/CSS")</f>
        <v>HTML/CSS</v>
      </c>
      <c r="D3720" s="4" t="str">
        <f>IFERROR(__xludf.DUMMYFUNCTION("""COMPUTED_VALUE"""),"Java")</f>
        <v>Java</v>
      </c>
      <c r="E3720" s="4" t="str">
        <f>IFERROR(__xludf.DUMMYFUNCTION("""COMPUTED_VALUE"""),"Python")</f>
        <v>Python</v>
      </c>
      <c r="F3720" s="4" t="str">
        <f>IFERROR(__xludf.DUMMYFUNCTION("""COMPUTED_VALUE"""),"Ruby")</f>
        <v>Ruby</v>
      </c>
      <c r="G3720" s="4" t="str">
        <f>IFERROR(__xludf.DUMMYFUNCTION("""COMPUTED_VALUE"""),"SQL")</f>
        <v>SQL</v>
      </c>
    </row>
    <row r="3721">
      <c r="A3721" s="3">
        <v>3720.0</v>
      </c>
      <c r="B3721" s="4" t="str">
        <f>IFERROR(__xludf.DUMMYFUNCTION("SPLIT(IMPORTRANGE!B3721:B13720,"";"",0,1)"),"Assembly")</f>
        <v>Assembly</v>
      </c>
      <c r="C3721" s="4" t="str">
        <f>IFERROR(__xludf.DUMMYFUNCTION("""COMPUTED_VALUE"""),"Bash/Shell/PowerShell")</f>
        <v>Bash/Shell/PowerShell</v>
      </c>
      <c r="D3721" s="4" t="str">
        <f>IFERROR(__xludf.DUMMYFUNCTION("""COMPUTED_VALUE"""),"C")</f>
        <v>C</v>
      </c>
      <c r="E3721" s="4" t="str">
        <f>IFERROR(__xludf.DUMMYFUNCTION("""COMPUTED_VALUE"""),"Java")</f>
        <v>Java</v>
      </c>
      <c r="F3721" s="4" t="str">
        <f>IFERROR(__xludf.DUMMYFUNCTION("""COMPUTED_VALUE"""),"Objective-C")</f>
        <v>Objective-C</v>
      </c>
      <c r="G3721" s="4" t="str">
        <f>IFERROR(__xludf.DUMMYFUNCTION("""COMPUTED_VALUE"""),"Python")</f>
        <v>Python</v>
      </c>
      <c r="H3721" s="4" t="str">
        <f>IFERROR(__xludf.DUMMYFUNCTION("""COMPUTED_VALUE"""),"SQL")</f>
        <v>SQL</v>
      </c>
    </row>
    <row r="3722">
      <c r="A3722" s="3">
        <v>3721.0</v>
      </c>
      <c r="B3722" s="4" t="str">
        <f>IFERROR(__xludf.DUMMYFUNCTION("SPLIT(IMPORTRANGE!B3722:B13721,"";"",0,1)"),"HTML/CSS")</f>
        <v>HTML/CSS</v>
      </c>
      <c r="C3722" s="4" t="str">
        <f>IFERROR(__xludf.DUMMYFUNCTION("""COMPUTED_VALUE"""),"JavaScript")</f>
        <v>JavaScript</v>
      </c>
      <c r="D3722" s="4" t="str">
        <f>IFERROR(__xludf.DUMMYFUNCTION("""COMPUTED_VALUE"""),"PHP")</f>
        <v>PHP</v>
      </c>
      <c r="E3722" s="4" t="str">
        <f>IFERROR(__xludf.DUMMYFUNCTION("""COMPUTED_VALUE"""),"Ruby")</f>
        <v>Ruby</v>
      </c>
      <c r="F3722" s="4" t="str">
        <f>IFERROR(__xludf.DUMMYFUNCTION("""COMPUTED_VALUE"""),"SQL")</f>
        <v>SQL</v>
      </c>
    </row>
    <row r="3723">
      <c r="A3723" s="3">
        <v>3722.0</v>
      </c>
      <c r="B3723" s="4" t="str">
        <f>IFERROR(__xludf.DUMMYFUNCTION("SPLIT(IMPORTRANGE!B3723:B13722,"";"",0,1)"),"HTML/CSS")</f>
        <v>HTML/CSS</v>
      </c>
      <c r="C3723" s="4" t="str">
        <f>IFERROR(__xludf.DUMMYFUNCTION("""COMPUTED_VALUE"""),"JavaScript")</f>
        <v>JavaScript</v>
      </c>
    </row>
    <row r="3724">
      <c r="A3724" s="3">
        <v>3723.0</v>
      </c>
      <c r="B3724" s="4" t="str">
        <f>IFERROR(__xludf.DUMMYFUNCTION("SPLIT(IMPORTRANGE!B3724:B13723,"";"",0,1)"),"C")</f>
        <v>C</v>
      </c>
      <c r="C3724" s="4" t="str">
        <f>IFERROR(__xludf.DUMMYFUNCTION("""COMPUTED_VALUE"""),"Elixir")</f>
        <v>Elixir</v>
      </c>
      <c r="D3724" s="4" t="str">
        <f>IFERROR(__xludf.DUMMYFUNCTION("""COMPUTED_VALUE"""),"Java")</f>
        <v>Java</v>
      </c>
      <c r="E3724" s="4" t="str">
        <f>IFERROR(__xludf.DUMMYFUNCTION("""COMPUTED_VALUE"""),"JavaScript")</f>
        <v>JavaScript</v>
      </c>
      <c r="F3724" s="4" t="str">
        <f>IFERROR(__xludf.DUMMYFUNCTION("""COMPUTED_VALUE"""),"Python")</f>
        <v>Python</v>
      </c>
      <c r="G3724" s="4" t="str">
        <f>IFERROR(__xludf.DUMMYFUNCTION("""COMPUTED_VALUE"""),"Ruby")</f>
        <v>Ruby</v>
      </c>
      <c r="H3724" s="4" t="str">
        <f>IFERROR(__xludf.DUMMYFUNCTION("""COMPUTED_VALUE"""),"SQL")</f>
        <v>SQL</v>
      </c>
      <c r="I3724" s="4" t="str">
        <f>IFERROR(__xludf.DUMMYFUNCTION("""COMPUTED_VALUE"""),"TypeScript")</f>
        <v>TypeScript</v>
      </c>
    </row>
    <row r="3725">
      <c r="A3725" s="3">
        <v>3724.0</v>
      </c>
      <c r="B3725" s="4" t="str">
        <f>IFERROR(__xludf.DUMMYFUNCTION("SPLIT(IMPORTRANGE!B3725:B13724,"";"",0,1)"),"C#")</f>
        <v>C#</v>
      </c>
      <c r="C3725" s="4" t="str">
        <f>IFERROR(__xludf.DUMMYFUNCTION("""COMPUTED_VALUE"""),"Java")</f>
        <v>Java</v>
      </c>
    </row>
    <row r="3726">
      <c r="A3726" s="3">
        <v>3725.0</v>
      </c>
      <c r="B3726" s="4" t="str">
        <f>IFERROR(__xludf.DUMMYFUNCTION("SPLIT(IMPORTRANGE!B3726:B13725,"";"",0,1)"),"Bash/Shell/PowerShell")</f>
        <v>Bash/Shell/PowerShell</v>
      </c>
      <c r="C3726" s="4" t="str">
        <f>IFERROR(__xludf.DUMMYFUNCTION("""COMPUTED_VALUE"""),"Go")</f>
        <v>Go</v>
      </c>
    </row>
    <row r="3727">
      <c r="A3727" s="3">
        <v>3726.0</v>
      </c>
      <c r="B3727" s="4" t="str">
        <f>IFERROR(__xludf.DUMMYFUNCTION("SPLIT(IMPORTRANGE!B3727:B13726,"";"",0,1)"),"C#")</f>
        <v>C#</v>
      </c>
      <c r="C3727" s="4" t="str">
        <f>IFERROR(__xludf.DUMMYFUNCTION("""COMPUTED_VALUE"""),"HTML/CSS")</f>
        <v>HTML/CSS</v>
      </c>
      <c r="D3727" s="4" t="str">
        <f>IFERROR(__xludf.DUMMYFUNCTION("""COMPUTED_VALUE"""),"Java")</f>
        <v>Java</v>
      </c>
      <c r="E3727" s="4" t="str">
        <f>IFERROR(__xludf.DUMMYFUNCTION("""COMPUTED_VALUE"""),"JavaScript")</f>
        <v>JavaScript</v>
      </c>
      <c r="F3727" s="4" t="str">
        <f>IFERROR(__xludf.DUMMYFUNCTION("""COMPUTED_VALUE"""),"PHP")</f>
        <v>PHP</v>
      </c>
      <c r="G3727" s="4" t="str">
        <f>IFERROR(__xludf.DUMMYFUNCTION("""COMPUTED_VALUE"""),"SQL")</f>
        <v>SQL</v>
      </c>
    </row>
    <row r="3728">
      <c r="A3728" s="3">
        <v>3727.0</v>
      </c>
      <c r="B3728" s="4" t="str">
        <f>IFERROR(__xludf.DUMMYFUNCTION("SPLIT(IMPORTRANGE!B3728:B13727,"";"",0,1)"),"Bash/Shell/PowerShell")</f>
        <v>Bash/Shell/PowerShell</v>
      </c>
      <c r="C3728" s="4" t="str">
        <f>IFERROR(__xludf.DUMMYFUNCTION("""COMPUTED_VALUE"""),"C#")</f>
        <v>C#</v>
      </c>
      <c r="D3728" s="4" t="str">
        <f>IFERROR(__xludf.DUMMYFUNCTION("""COMPUTED_VALUE"""),"HTML/CSS")</f>
        <v>HTML/CSS</v>
      </c>
      <c r="E3728" s="4" t="str">
        <f>IFERROR(__xludf.DUMMYFUNCTION("""COMPUTED_VALUE"""),"JavaScript")</f>
        <v>JavaScript</v>
      </c>
      <c r="F3728" s="4" t="str">
        <f>IFERROR(__xludf.DUMMYFUNCTION("""COMPUTED_VALUE"""),"SQL")</f>
        <v>SQL</v>
      </c>
    </row>
    <row r="3729">
      <c r="A3729" s="3">
        <v>3728.0</v>
      </c>
      <c r="B3729" s="4" t="str">
        <f>IFERROR(__xludf.DUMMYFUNCTION("SPLIT(IMPORTRANGE!B3729:B13728,"";"",0,1)"),"C#")</f>
        <v>C#</v>
      </c>
      <c r="C3729" s="4" t="str">
        <f>IFERROR(__xludf.DUMMYFUNCTION("""COMPUTED_VALUE"""),"HTML/CSS")</f>
        <v>HTML/CSS</v>
      </c>
      <c r="D3729" s="4" t="str">
        <f>IFERROR(__xludf.DUMMYFUNCTION("""COMPUTED_VALUE"""),"Java")</f>
        <v>Java</v>
      </c>
      <c r="E3729" s="4" t="str">
        <f>IFERROR(__xludf.DUMMYFUNCTION("""COMPUTED_VALUE"""),"JavaScript")</f>
        <v>JavaScript</v>
      </c>
      <c r="F3729" s="4" t="str">
        <f>IFERROR(__xludf.DUMMYFUNCTION("""COMPUTED_VALUE"""),"PHP")</f>
        <v>PHP</v>
      </c>
      <c r="G3729" s="4" t="str">
        <f>IFERROR(__xludf.DUMMYFUNCTION("""COMPUTED_VALUE"""),"Python")</f>
        <v>Python</v>
      </c>
      <c r="H3729" s="4" t="str">
        <f>IFERROR(__xludf.DUMMYFUNCTION("""COMPUTED_VALUE"""),"SQL")</f>
        <v>SQL</v>
      </c>
    </row>
    <row r="3730">
      <c r="A3730" s="3">
        <v>3729.0</v>
      </c>
      <c r="B3730" s="4" t="str">
        <f>IFERROR(__xludf.DUMMYFUNCTION("SPLIT(IMPORTRANGE!B3730:B13729,"";"",0,1)"),"Ruby")</f>
        <v>Ruby</v>
      </c>
    </row>
    <row r="3731">
      <c r="A3731" s="3">
        <v>3730.0</v>
      </c>
      <c r="B3731" s="4" t="str">
        <f>IFERROR(__xludf.DUMMYFUNCTION("SPLIT(IMPORTRANGE!B3731:B13730,"";"",0,1)"),"Assembly")</f>
        <v>Assembly</v>
      </c>
      <c r="C3731" s="4" t="str">
        <f>IFERROR(__xludf.DUMMYFUNCTION("""COMPUTED_VALUE"""),"Bash/Shell/PowerShell")</f>
        <v>Bash/Shell/PowerShell</v>
      </c>
      <c r="D3731" s="4" t="str">
        <f>IFERROR(__xludf.DUMMYFUNCTION("""COMPUTED_VALUE"""),"C")</f>
        <v>C</v>
      </c>
      <c r="E3731" s="4" t="str">
        <f>IFERROR(__xludf.DUMMYFUNCTION("""COMPUTED_VALUE"""),"C++")</f>
        <v>C++</v>
      </c>
      <c r="F3731" s="4" t="str">
        <f>IFERROR(__xludf.DUMMYFUNCTION("""COMPUTED_VALUE"""),"C#")</f>
        <v>C#</v>
      </c>
      <c r="G3731" s="4" t="str">
        <f>IFERROR(__xludf.DUMMYFUNCTION("""COMPUTED_VALUE"""),"HTML/CSS")</f>
        <v>HTML/CSS</v>
      </c>
      <c r="H3731" s="4" t="str">
        <f>IFERROR(__xludf.DUMMYFUNCTION("""COMPUTED_VALUE"""),"Java")</f>
        <v>Java</v>
      </c>
      <c r="I3731" s="4" t="str">
        <f>IFERROR(__xludf.DUMMYFUNCTION("""COMPUTED_VALUE"""),"JavaScript")</f>
        <v>JavaScript</v>
      </c>
      <c r="J3731" s="4" t="str">
        <f>IFERROR(__xludf.DUMMYFUNCTION("""COMPUTED_VALUE"""),"PHP")</f>
        <v>PHP</v>
      </c>
      <c r="K3731" s="4" t="str">
        <f>IFERROR(__xludf.DUMMYFUNCTION("""COMPUTED_VALUE"""),"TypeScript")</f>
        <v>TypeScript</v>
      </c>
      <c r="L3731" s="4" t="str">
        <f>IFERROR(__xludf.DUMMYFUNCTION("""COMPUTED_VALUE"""),"WebAssembly")</f>
        <v>WebAssembly</v>
      </c>
    </row>
    <row r="3732">
      <c r="A3732" s="3">
        <v>3731.0</v>
      </c>
      <c r="B3732" s="4" t="str">
        <f>IFERROR(__xludf.DUMMYFUNCTION("SPLIT(IMPORTRANGE!B3732:B13731,"";"",0,1)"),"HTML/CSS")</f>
        <v>HTML/CSS</v>
      </c>
      <c r="C3732" s="4" t="str">
        <f>IFERROR(__xludf.DUMMYFUNCTION("""COMPUTED_VALUE"""),"JavaScript")</f>
        <v>JavaScript</v>
      </c>
    </row>
    <row r="3733">
      <c r="A3733" s="3">
        <v>3732.0</v>
      </c>
      <c r="B3733" s="4" t="str">
        <f>IFERROR(__xludf.DUMMYFUNCTION("SPLIT(IMPORTRANGE!B3733:B13732,"";"",0,1)"),"HTML/CSS")</f>
        <v>HTML/CSS</v>
      </c>
      <c r="C3733" s="4" t="str">
        <f>IFERROR(__xludf.DUMMYFUNCTION("""COMPUTED_VALUE"""),"JavaScript")</f>
        <v>JavaScript</v>
      </c>
    </row>
    <row r="3734">
      <c r="A3734" s="3">
        <v>3733.0</v>
      </c>
      <c r="B3734" s="4" t="str">
        <f>IFERROR(__xludf.DUMMYFUNCTION("SPLIT(IMPORTRANGE!B3734:B13733,"";"",0,1)"),"Bash/Shell/PowerShell")</f>
        <v>Bash/Shell/PowerShell</v>
      </c>
      <c r="C3734" s="4" t="str">
        <f>IFERROR(__xludf.DUMMYFUNCTION("""COMPUTED_VALUE"""),"C#")</f>
        <v>C#</v>
      </c>
      <c r="D3734" s="4" t="str">
        <f>IFERROR(__xludf.DUMMYFUNCTION("""COMPUTED_VALUE"""),"HTML/CSS")</f>
        <v>HTML/CSS</v>
      </c>
      <c r="E3734" s="4" t="str">
        <f>IFERROR(__xludf.DUMMYFUNCTION("""COMPUTED_VALUE"""),"JavaScript")</f>
        <v>JavaScript</v>
      </c>
      <c r="F3734" s="4" t="str">
        <f>IFERROR(__xludf.DUMMYFUNCTION("""COMPUTED_VALUE"""),"PHP")</f>
        <v>PHP</v>
      </c>
      <c r="G3734" s="4" t="str">
        <f>IFERROR(__xludf.DUMMYFUNCTION("""COMPUTED_VALUE"""),"Python")</f>
        <v>Python</v>
      </c>
      <c r="H3734" s="4" t="str">
        <f>IFERROR(__xludf.DUMMYFUNCTION("""COMPUTED_VALUE"""),"SQL")</f>
        <v>SQL</v>
      </c>
    </row>
    <row r="3735">
      <c r="A3735" s="3">
        <v>3734.0</v>
      </c>
      <c r="B3735" s="4" t="str">
        <f>IFERROR(__xludf.DUMMYFUNCTION("SPLIT(IMPORTRANGE!B3735:B13734,"";"",0,1)"),"Assembly")</f>
        <v>Assembly</v>
      </c>
      <c r="C3735" s="4" t="str">
        <f>IFERROR(__xludf.DUMMYFUNCTION("""COMPUTED_VALUE"""),"Bash/Shell/PowerShell")</f>
        <v>Bash/Shell/PowerShell</v>
      </c>
      <c r="D3735" s="4" t="str">
        <f>IFERROR(__xludf.DUMMYFUNCTION("""COMPUTED_VALUE"""),"C")</f>
        <v>C</v>
      </c>
      <c r="E3735" s="4" t="str">
        <f>IFERROR(__xludf.DUMMYFUNCTION("""COMPUTED_VALUE"""),"C++")</f>
        <v>C++</v>
      </c>
      <c r="F3735" s="4" t="str">
        <f>IFERROR(__xludf.DUMMYFUNCTION("""COMPUTED_VALUE"""),"C#")</f>
        <v>C#</v>
      </c>
      <c r="G3735" s="4" t="str">
        <f>IFERROR(__xludf.DUMMYFUNCTION("""COMPUTED_VALUE"""),"HTML/CSS")</f>
        <v>HTML/CSS</v>
      </c>
      <c r="H3735" s="4" t="str">
        <f>IFERROR(__xludf.DUMMYFUNCTION("""COMPUTED_VALUE"""),"Java")</f>
        <v>Java</v>
      </c>
      <c r="I3735" s="4" t="str">
        <f>IFERROR(__xludf.DUMMYFUNCTION("""COMPUTED_VALUE"""),"JavaScript")</f>
        <v>JavaScript</v>
      </c>
      <c r="J3735" s="4" t="str">
        <f>IFERROR(__xludf.DUMMYFUNCTION("""COMPUTED_VALUE"""),"Objective-C")</f>
        <v>Objective-C</v>
      </c>
      <c r="K3735" s="4" t="str">
        <f>IFERROR(__xludf.DUMMYFUNCTION("""COMPUTED_VALUE"""),"PHP")</f>
        <v>PHP</v>
      </c>
      <c r="L3735" s="4" t="str">
        <f>IFERROR(__xludf.DUMMYFUNCTION("""COMPUTED_VALUE"""),"Python")</f>
        <v>Python</v>
      </c>
      <c r="M3735" s="4" t="str">
        <f>IFERROR(__xludf.DUMMYFUNCTION("""COMPUTED_VALUE"""),"Ruby")</f>
        <v>Ruby</v>
      </c>
      <c r="N3735" s="4" t="str">
        <f>IFERROR(__xludf.DUMMYFUNCTION("""COMPUTED_VALUE"""),"SQL")</f>
        <v>SQL</v>
      </c>
      <c r="O3735" s="4" t="str">
        <f>IFERROR(__xludf.DUMMYFUNCTION("""COMPUTED_VALUE"""),"Swift")</f>
        <v>Swift</v>
      </c>
      <c r="P3735" s="4" t="str">
        <f>IFERROR(__xludf.DUMMYFUNCTION("""COMPUTED_VALUE"""),"TypeScript")</f>
        <v>TypeScript</v>
      </c>
      <c r="Q3735" s="4" t="str">
        <f>IFERROR(__xludf.DUMMYFUNCTION("""COMPUTED_VALUE"""),"VBA")</f>
        <v>VBA</v>
      </c>
    </row>
    <row r="3736">
      <c r="A3736" s="3">
        <v>3735.0</v>
      </c>
      <c r="B3736" s="4" t="str">
        <f>IFERROR(__xludf.DUMMYFUNCTION("SPLIT(IMPORTRANGE!B3736:B13735,"";"",0,1)"),"Bash/Shell/PowerShell")</f>
        <v>Bash/Shell/PowerShell</v>
      </c>
      <c r="C3736" s="4" t="str">
        <f>IFERROR(__xludf.DUMMYFUNCTION("""COMPUTED_VALUE"""),"C")</f>
        <v>C</v>
      </c>
      <c r="D3736" s="4" t="str">
        <f>IFERROR(__xludf.DUMMYFUNCTION("""COMPUTED_VALUE"""),"C++")</f>
        <v>C++</v>
      </c>
      <c r="E3736" s="4" t="str">
        <f>IFERROR(__xludf.DUMMYFUNCTION("""COMPUTED_VALUE"""),"Erlang")</f>
        <v>Erlang</v>
      </c>
      <c r="F3736" s="4" t="str">
        <f>IFERROR(__xludf.DUMMYFUNCTION("""COMPUTED_VALUE"""),"Go")</f>
        <v>Go</v>
      </c>
      <c r="G3736" s="4" t="str">
        <f>IFERROR(__xludf.DUMMYFUNCTION("""COMPUTED_VALUE"""),"HTML/CSS")</f>
        <v>HTML/CSS</v>
      </c>
      <c r="H3736" s="4" t="str">
        <f>IFERROR(__xludf.DUMMYFUNCTION("""COMPUTED_VALUE"""),"Java")</f>
        <v>Java</v>
      </c>
      <c r="I3736" s="4" t="str">
        <f>IFERROR(__xludf.DUMMYFUNCTION("""COMPUTED_VALUE"""),"JavaScript")</f>
        <v>JavaScript</v>
      </c>
      <c r="J3736" s="4" t="str">
        <f>IFERROR(__xludf.DUMMYFUNCTION("""COMPUTED_VALUE"""),"Python")</f>
        <v>Python</v>
      </c>
      <c r="K3736" s="4" t="str">
        <f>IFERROR(__xludf.DUMMYFUNCTION("""COMPUTED_VALUE"""),"Ruby")</f>
        <v>Ruby</v>
      </c>
      <c r="L3736" s="4" t="str">
        <f>IFERROR(__xludf.DUMMYFUNCTION("""COMPUTED_VALUE"""),"SQL")</f>
        <v>SQL</v>
      </c>
    </row>
    <row r="3737">
      <c r="A3737" s="3">
        <v>3736.0</v>
      </c>
      <c r="B3737" s="4" t="str">
        <f>IFERROR(__xludf.DUMMYFUNCTION("SPLIT(IMPORTRANGE!B3737:B13736,"";"",0,1)"),"Assembly")</f>
        <v>Assembly</v>
      </c>
      <c r="C3737" s="4" t="str">
        <f>IFERROR(__xludf.DUMMYFUNCTION("""COMPUTED_VALUE"""),"Bash/Shell/PowerShell")</f>
        <v>Bash/Shell/PowerShell</v>
      </c>
      <c r="D3737" s="4" t="str">
        <f>IFERROR(__xludf.DUMMYFUNCTION("""COMPUTED_VALUE"""),"C")</f>
        <v>C</v>
      </c>
      <c r="E3737" s="4" t="str">
        <f>IFERROR(__xludf.DUMMYFUNCTION("""COMPUTED_VALUE"""),"C++")</f>
        <v>C++</v>
      </c>
      <c r="F3737" s="4" t="str">
        <f>IFERROR(__xludf.DUMMYFUNCTION("""COMPUTED_VALUE"""),"C#")</f>
        <v>C#</v>
      </c>
      <c r="G3737" s="4" t="str">
        <f>IFERROR(__xludf.DUMMYFUNCTION("""COMPUTED_VALUE"""),"HTML/CSS")</f>
        <v>HTML/CSS</v>
      </c>
      <c r="H3737" s="4" t="str">
        <f>IFERROR(__xludf.DUMMYFUNCTION("""COMPUTED_VALUE"""),"Java")</f>
        <v>Java</v>
      </c>
      <c r="I3737" s="4" t="str">
        <f>IFERROR(__xludf.DUMMYFUNCTION("""COMPUTED_VALUE"""),"JavaScript")</f>
        <v>JavaScript</v>
      </c>
      <c r="J3737" s="4" t="str">
        <f>IFERROR(__xludf.DUMMYFUNCTION("""COMPUTED_VALUE"""),"Python")</f>
        <v>Python</v>
      </c>
      <c r="K3737" s="4" t="str">
        <f>IFERROR(__xludf.DUMMYFUNCTION("""COMPUTED_VALUE"""),"Scala")</f>
        <v>Scala</v>
      </c>
      <c r="L3737" s="4" t="str">
        <f>IFERROR(__xludf.DUMMYFUNCTION("""COMPUTED_VALUE"""),"SQL")</f>
        <v>SQL</v>
      </c>
    </row>
    <row r="3738">
      <c r="A3738" s="3">
        <v>3737.0</v>
      </c>
      <c r="B3738" s="4" t="str">
        <f>IFERROR(__xludf.DUMMYFUNCTION("SPLIT(IMPORTRANGE!B3738:B13737,"";"",0,1)"),"HTML/CSS")</f>
        <v>HTML/CSS</v>
      </c>
      <c r="C3738" s="4" t="str">
        <f>IFERROR(__xludf.DUMMYFUNCTION("""COMPUTED_VALUE"""),"Java")</f>
        <v>Java</v>
      </c>
      <c r="D3738" s="4" t="str">
        <f>IFERROR(__xludf.DUMMYFUNCTION("""COMPUTED_VALUE"""),"JavaScript")</f>
        <v>JavaScript</v>
      </c>
    </row>
    <row r="3739">
      <c r="A3739" s="3">
        <v>3738.0</v>
      </c>
      <c r="B3739" s="4" t="str">
        <f>IFERROR(__xludf.DUMMYFUNCTION("SPLIT(IMPORTRANGE!B3739:B13738,"";"",0,1)"),"HTML/CSS")</f>
        <v>HTML/CSS</v>
      </c>
      <c r="C3739" s="4" t="str">
        <f>IFERROR(__xludf.DUMMYFUNCTION("""COMPUTED_VALUE"""),"JavaScript")</f>
        <v>JavaScript</v>
      </c>
      <c r="D3739" s="4" t="str">
        <f>IFERROR(__xludf.DUMMYFUNCTION("""COMPUTED_VALUE"""),"PHP")</f>
        <v>PHP</v>
      </c>
      <c r="E3739" s="4" t="str">
        <f>IFERROR(__xludf.DUMMYFUNCTION("""COMPUTED_VALUE"""),"Python")</f>
        <v>Python</v>
      </c>
      <c r="F3739" s="4" t="str">
        <f>IFERROR(__xludf.DUMMYFUNCTION("""COMPUTED_VALUE"""),"Ruby")</f>
        <v>Ruby</v>
      </c>
      <c r="G3739" s="4" t="str">
        <f>IFERROR(__xludf.DUMMYFUNCTION("""COMPUTED_VALUE"""),"SQL")</f>
        <v>SQL</v>
      </c>
    </row>
    <row r="3740">
      <c r="A3740" s="3">
        <v>3739.0</v>
      </c>
      <c r="B3740" s="4" t="str">
        <f>IFERROR(__xludf.DUMMYFUNCTION("SPLIT(IMPORTRANGE!B3740:B13739,"";"",0,1)"),"HTML/CSS")</f>
        <v>HTML/CSS</v>
      </c>
      <c r="C3740" s="4" t="str">
        <f>IFERROR(__xludf.DUMMYFUNCTION("""COMPUTED_VALUE"""),"JavaScript")</f>
        <v>JavaScript</v>
      </c>
      <c r="D3740" s="4" t="str">
        <f>IFERROR(__xludf.DUMMYFUNCTION("""COMPUTED_VALUE"""),"PHP")</f>
        <v>PHP</v>
      </c>
      <c r="E3740" s="4" t="str">
        <f>IFERROR(__xludf.DUMMYFUNCTION("""COMPUTED_VALUE"""),"Python")</f>
        <v>Python</v>
      </c>
      <c r="F3740" s="4" t="str">
        <f>IFERROR(__xludf.DUMMYFUNCTION("""COMPUTED_VALUE"""),"SQL")</f>
        <v>SQL</v>
      </c>
      <c r="G3740" s="4" t="str">
        <f>IFERROR(__xludf.DUMMYFUNCTION("""COMPUTED_VALUE"""),"VBA")</f>
        <v>VBA</v>
      </c>
    </row>
    <row r="3741">
      <c r="A3741" s="3">
        <v>3740.0</v>
      </c>
      <c r="B3741" s="4" t="str">
        <f>IFERROR(__xludf.DUMMYFUNCTION("SPLIT(IMPORTRANGE!B3741:B13740,"";"",0,1)"),"C")</f>
        <v>C</v>
      </c>
      <c r="C3741" s="4" t="str">
        <f>IFERROR(__xludf.DUMMYFUNCTION("""COMPUTED_VALUE"""),"C#")</f>
        <v>C#</v>
      </c>
      <c r="D3741" s="4" t="str">
        <f>IFERROR(__xludf.DUMMYFUNCTION("""COMPUTED_VALUE"""),"HTML/CSS")</f>
        <v>HTML/CSS</v>
      </c>
      <c r="E3741" s="4" t="str">
        <f>IFERROR(__xludf.DUMMYFUNCTION("""COMPUTED_VALUE"""),"SQL")</f>
        <v>SQL</v>
      </c>
    </row>
    <row r="3742">
      <c r="A3742" s="3">
        <v>3741.0</v>
      </c>
      <c r="B3742" s="4" t="str">
        <f>IFERROR(__xludf.DUMMYFUNCTION("SPLIT(IMPORTRANGE!B3742:B13741,"";"",0,1)"),"Assembly")</f>
        <v>Assembly</v>
      </c>
      <c r="C3742" s="4" t="str">
        <f>IFERROR(__xludf.DUMMYFUNCTION("""COMPUTED_VALUE"""),"Bash/Shell/PowerShell")</f>
        <v>Bash/Shell/PowerShell</v>
      </c>
      <c r="D3742" s="4" t="str">
        <f>IFERROR(__xludf.DUMMYFUNCTION("""COMPUTED_VALUE"""),"C")</f>
        <v>C</v>
      </c>
      <c r="E3742" s="4" t="str">
        <f>IFERROR(__xludf.DUMMYFUNCTION("""COMPUTED_VALUE"""),"Python")</f>
        <v>Python</v>
      </c>
      <c r="F3742" s="4" t="str">
        <f>IFERROR(__xludf.DUMMYFUNCTION("""COMPUTED_VALUE"""),"SQL")</f>
        <v>SQL</v>
      </c>
      <c r="G3742" s="4" t="str">
        <f>IFERROR(__xludf.DUMMYFUNCTION("""COMPUTED_VALUE"""),"Other(s):")</f>
        <v>Other(s):</v>
      </c>
    </row>
    <row r="3743">
      <c r="A3743" s="3">
        <v>3742.0</v>
      </c>
      <c r="B3743" s="4" t="str">
        <f>IFERROR(__xludf.DUMMYFUNCTION("SPLIT(IMPORTRANGE!B3743:B13742,"";"",0,1)"),"HTML/CSS")</f>
        <v>HTML/CSS</v>
      </c>
      <c r="C3743" s="4" t="str">
        <f>IFERROR(__xludf.DUMMYFUNCTION("""COMPUTED_VALUE"""),"JavaScript")</f>
        <v>JavaScript</v>
      </c>
      <c r="D3743" s="4" t="str">
        <f>IFERROR(__xludf.DUMMYFUNCTION("""COMPUTED_VALUE"""),"PHP")</f>
        <v>PHP</v>
      </c>
      <c r="E3743" s="4" t="str">
        <f>IFERROR(__xludf.DUMMYFUNCTION("""COMPUTED_VALUE"""),"SQL")</f>
        <v>SQL</v>
      </c>
    </row>
    <row r="3744">
      <c r="A3744" s="3">
        <v>3743.0</v>
      </c>
      <c r="B3744" s="4" t="str">
        <f>IFERROR(__xludf.DUMMYFUNCTION("SPLIT(IMPORTRANGE!B3744:B13743,"";"",0,1)"),"HTML/CSS")</f>
        <v>HTML/CSS</v>
      </c>
      <c r="C3744" s="4" t="str">
        <f>IFERROR(__xludf.DUMMYFUNCTION("""COMPUTED_VALUE"""),"JavaScript")</f>
        <v>JavaScript</v>
      </c>
      <c r="D3744" s="4" t="str">
        <f>IFERROR(__xludf.DUMMYFUNCTION("""COMPUTED_VALUE"""),"PHP")</f>
        <v>PHP</v>
      </c>
      <c r="E3744" s="4" t="str">
        <f>IFERROR(__xludf.DUMMYFUNCTION("""COMPUTED_VALUE"""),"R")</f>
        <v>R</v>
      </c>
      <c r="F3744" s="4" t="str">
        <f>IFERROR(__xludf.DUMMYFUNCTION("""COMPUTED_VALUE"""),"SQL")</f>
        <v>SQL</v>
      </c>
    </row>
    <row r="3745">
      <c r="A3745" s="3">
        <v>3744.0</v>
      </c>
      <c r="B3745" s="4" t="str">
        <f>IFERROR(__xludf.DUMMYFUNCTION("SPLIT(IMPORTRANGE!B3745:B13744,"";"",0,1)"),"C#")</f>
        <v>C#</v>
      </c>
    </row>
    <row r="3746">
      <c r="A3746" s="3">
        <v>3745.0</v>
      </c>
      <c r="B3746" s="4" t="str">
        <f>IFERROR(__xludf.DUMMYFUNCTION("SPLIT(IMPORTRANGE!B3746:B13745,"";"",0,1)"),"Bash/Shell/PowerShell")</f>
        <v>Bash/Shell/PowerShell</v>
      </c>
      <c r="C3746" s="4" t="str">
        <f>IFERROR(__xludf.DUMMYFUNCTION("""COMPUTED_VALUE"""),"C")</f>
        <v>C</v>
      </c>
      <c r="D3746" s="4" t="str">
        <f>IFERROR(__xludf.DUMMYFUNCTION("""COMPUTED_VALUE"""),"C++")</f>
        <v>C++</v>
      </c>
      <c r="E3746" s="4" t="str">
        <f>IFERROR(__xludf.DUMMYFUNCTION("""COMPUTED_VALUE"""),"C#")</f>
        <v>C#</v>
      </c>
      <c r="F3746" s="4" t="str">
        <f>IFERROR(__xludf.DUMMYFUNCTION("""COMPUTED_VALUE"""),"Elixir")</f>
        <v>Elixir</v>
      </c>
      <c r="G3746" s="4" t="str">
        <f>IFERROR(__xludf.DUMMYFUNCTION("""COMPUTED_VALUE"""),"Erlang")</f>
        <v>Erlang</v>
      </c>
      <c r="H3746" s="4" t="str">
        <f>IFERROR(__xludf.DUMMYFUNCTION("""COMPUTED_VALUE"""),"Go")</f>
        <v>Go</v>
      </c>
      <c r="I3746" s="4" t="str">
        <f>IFERROR(__xludf.DUMMYFUNCTION("""COMPUTED_VALUE"""),"HTML/CSS")</f>
        <v>HTML/CSS</v>
      </c>
      <c r="J3746" s="4" t="str">
        <f>IFERROR(__xludf.DUMMYFUNCTION("""COMPUTED_VALUE"""),"JavaScript")</f>
        <v>JavaScript</v>
      </c>
      <c r="K3746" s="4" t="str">
        <f>IFERROR(__xludf.DUMMYFUNCTION("""COMPUTED_VALUE"""),"PHP")</f>
        <v>PHP</v>
      </c>
      <c r="L3746" s="4" t="str">
        <f>IFERROR(__xludf.DUMMYFUNCTION("""COMPUTED_VALUE"""),"Rust")</f>
        <v>Rust</v>
      </c>
      <c r="M3746" s="4" t="str">
        <f>IFERROR(__xludf.DUMMYFUNCTION("""COMPUTED_VALUE"""),"SQL")</f>
        <v>SQL</v>
      </c>
      <c r="N3746" s="4" t="str">
        <f>IFERROR(__xludf.DUMMYFUNCTION("""COMPUTED_VALUE"""),"WebAssembly")</f>
        <v>WebAssembly</v>
      </c>
    </row>
    <row r="3747">
      <c r="A3747" s="3">
        <v>3746.0</v>
      </c>
      <c r="B3747" s="4" t="str">
        <f>IFERROR(__xludf.DUMMYFUNCTION("SPLIT(IMPORTRANGE!B3747:B13746,"";"",0,1)"),"C#")</f>
        <v>C#</v>
      </c>
      <c r="C3747" s="4" t="str">
        <f>IFERROR(__xludf.DUMMYFUNCTION("""COMPUTED_VALUE"""),"Python")</f>
        <v>Python</v>
      </c>
      <c r="D3747" s="4" t="str">
        <f>IFERROR(__xludf.DUMMYFUNCTION("""COMPUTED_VALUE"""),"Ruby")</f>
        <v>Ruby</v>
      </c>
      <c r="E3747" s="4" t="str">
        <f>IFERROR(__xludf.DUMMYFUNCTION("""COMPUTED_VALUE"""),"TypeScript")</f>
        <v>TypeScript</v>
      </c>
    </row>
    <row r="3748">
      <c r="A3748" s="3">
        <v>3747.0</v>
      </c>
      <c r="B3748" s="4" t="str">
        <f>IFERROR(__xludf.DUMMYFUNCTION("SPLIT(IMPORTRANGE!B3748:B13747,"";"",0,1)"),"Bash/Shell/PowerShell")</f>
        <v>Bash/Shell/PowerShell</v>
      </c>
      <c r="C3748" s="4" t="str">
        <f>IFERROR(__xludf.DUMMYFUNCTION("""COMPUTED_VALUE"""),"HTML/CSS")</f>
        <v>HTML/CSS</v>
      </c>
      <c r="D3748" s="4" t="str">
        <f>IFERROR(__xludf.DUMMYFUNCTION("""COMPUTED_VALUE"""),"Java")</f>
        <v>Java</v>
      </c>
      <c r="E3748" s="4" t="str">
        <f>IFERROR(__xludf.DUMMYFUNCTION("""COMPUTED_VALUE"""),"JavaScript")</f>
        <v>JavaScript</v>
      </c>
      <c r="F3748" s="4" t="str">
        <f>IFERROR(__xludf.DUMMYFUNCTION("""COMPUTED_VALUE"""),"SQL")</f>
        <v>SQL</v>
      </c>
    </row>
    <row r="3749">
      <c r="A3749" s="3">
        <v>3748.0</v>
      </c>
      <c r="B3749" s="4" t="str">
        <f>IFERROR(__xludf.DUMMYFUNCTION("SPLIT(IMPORTRANGE!B3749:B13748,"";"",0,1)"),"Bash/Shell/PowerShell")</f>
        <v>Bash/Shell/PowerShell</v>
      </c>
      <c r="C3749" s="4" t="str">
        <f>IFERROR(__xludf.DUMMYFUNCTION("""COMPUTED_VALUE"""),"HTML/CSS")</f>
        <v>HTML/CSS</v>
      </c>
      <c r="D3749" s="4" t="str">
        <f>IFERROR(__xludf.DUMMYFUNCTION("""COMPUTED_VALUE"""),"JavaScript")</f>
        <v>JavaScript</v>
      </c>
      <c r="E3749" s="4" t="str">
        <f>IFERROR(__xludf.DUMMYFUNCTION("""COMPUTED_VALUE"""),"TypeScript")</f>
        <v>TypeScript</v>
      </c>
    </row>
    <row r="3750">
      <c r="A3750" s="3">
        <v>3749.0</v>
      </c>
      <c r="B3750" s="4" t="str">
        <f>IFERROR(__xludf.DUMMYFUNCTION("SPLIT(IMPORTRANGE!B3750:B13749,"";"",0,1)"),"Bash/Shell/PowerShell")</f>
        <v>Bash/Shell/PowerShell</v>
      </c>
      <c r="C3750" s="4" t="str">
        <f>IFERROR(__xludf.DUMMYFUNCTION("""COMPUTED_VALUE"""),"C#")</f>
        <v>C#</v>
      </c>
      <c r="D3750" s="4" t="str">
        <f>IFERROR(__xludf.DUMMYFUNCTION("""COMPUTED_VALUE"""),"Go")</f>
        <v>Go</v>
      </c>
      <c r="E3750" s="4" t="str">
        <f>IFERROR(__xludf.DUMMYFUNCTION("""COMPUTED_VALUE"""),"HTML/CSS")</f>
        <v>HTML/CSS</v>
      </c>
      <c r="F3750" s="4" t="str">
        <f>IFERROR(__xludf.DUMMYFUNCTION("""COMPUTED_VALUE"""),"JavaScript")</f>
        <v>JavaScript</v>
      </c>
      <c r="G3750" s="4" t="str">
        <f>IFERROR(__xludf.DUMMYFUNCTION("""COMPUTED_VALUE"""),"PHP")</f>
        <v>PHP</v>
      </c>
      <c r="H3750" s="4" t="str">
        <f>IFERROR(__xludf.DUMMYFUNCTION("""COMPUTED_VALUE"""),"Python")</f>
        <v>Python</v>
      </c>
      <c r="I3750" s="4" t="str">
        <f>IFERROR(__xludf.DUMMYFUNCTION("""COMPUTED_VALUE"""),"TypeScript")</f>
        <v>TypeScript</v>
      </c>
    </row>
    <row r="3751">
      <c r="A3751" s="3">
        <v>3750.0</v>
      </c>
      <c r="B3751" s="4" t="str">
        <f>IFERROR(__xludf.DUMMYFUNCTION("SPLIT(IMPORTRANGE!B3751:B13750,"";"",0,1)"),"HTML/CSS")</f>
        <v>HTML/CSS</v>
      </c>
      <c r="C3751" s="4" t="str">
        <f>IFERROR(__xludf.DUMMYFUNCTION("""COMPUTED_VALUE"""),"JavaScript")</f>
        <v>JavaScript</v>
      </c>
      <c r="D3751" s="4" t="str">
        <f>IFERROR(__xludf.DUMMYFUNCTION("""COMPUTED_VALUE"""),"Kotlin")</f>
        <v>Kotlin</v>
      </c>
      <c r="E3751" s="4" t="str">
        <f>IFERROR(__xludf.DUMMYFUNCTION("""COMPUTED_VALUE"""),"Python")</f>
        <v>Python</v>
      </c>
    </row>
    <row r="3752">
      <c r="A3752" s="3">
        <v>3751.0</v>
      </c>
      <c r="B3752" s="4" t="str">
        <f>IFERROR(__xludf.DUMMYFUNCTION("SPLIT(IMPORTRANGE!B3752:B13751,"";"",0,1)"),"C++")</f>
        <v>C++</v>
      </c>
      <c r="C3752" s="4" t="str">
        <f>IFERROR(__xludf.DUMMYFUNCTION("""COMPUTED_VALUE"""),"C#")</f>
        <v>C#</v>
      </c>
      <c r="D3752" s="4" t="str">
        <f>IFERROR(__xludf.DUMMYFUNCTION("""COMPUTED_VALUE"""),"HTML/CSS")</f>
        <v>HTML/CSS</v>
      </c>
      <c r="E3752" s="4" t="str">
        <f>IFERROR(__xludf.DUMMYFUNCTION("""COMPUTED_VALUE"""),"JavaScript")</f>
        <v>JavaScript</v>
      </c>
      <c r="F3752" s="4" t="str">
        <f>IFERROR(__xludf.DUMMYFUNCTION("""COMPUTED_VALUE"""),"Python")</f>
        <v>Python</v>
      </c>
      <c r="G3752" s="4" t="str">
        <f>IFERROR(__xludf.DUMMYFUNCTION("""COMPUTED_VALUE"""),"SQL")</f>
        <v>SQL</v>
      </c>
    </row>
    <row r="3753">
      <c r="A3753" s="3">
        <v>3752.0</v>
      </c>
      <c r="B3753" s="4" t="str">
        <f>IFERROR(__xludf.DUMMYFUNCTION("SPLIT(IMPORTRANGE!B3753:B13752,"";"",0,1)"),"Bash/Shell/PowerShell")</f>
        <v>Bash/Shell/PowerShell</v>
      </c>
      <c r="C3753" s="4" t="str">
        <f>IFERROR(__xludf.DUMMYFUNCTION("""COMPUTED_VALUE"""),"C#")</f>
        <v>C#</v>
      </c>
    </row>
    <row r="3754">
      <c r="A3754" s="3">
        <v>3753.0</v>
      </c>
      <c r="B3754" s="4" t="str">
        <f>IFERROR(__xludf.DUMMYFUNCTION("SPLIT(IMPORTRANGE!B3754:B13753,"";"",0,1)"),"Dart")</f>
        <v>Dart</v>
      </c>
      <c r="C3754" s="4" t="str">
        <f>IFERROR(__xludf.DUMMYFUNCTION("""COMPUTED_VALUE"""),"Other(s):")</f>
        <v>Other(s):</v>
      </c>
    </row>
    <row r="3755">
      <c r="A3755" s="3">
        <v>3754.0</v>
      </c>
      <c r="B3755" s="4" t="str">
        <f>IFERROR(__xludf.DUMMYFUNCTION("SPLIT(IMPORTRANGE!B3755:B13754,"";"",0,1)"),"Bash/Shell/PowerShell")</f>
        <v>Bash/Shell/PowerShell</v>
      </c>
      <c r="C3755" s="4" t="str">
        <f>IFERROR(__xludf.DUMMYFUNCTION("""COMPUTED_VALUE"""),"C")</f>
        <v>C</v>
      </c>
      <c r="D3755" s="4" t="str">
        <f>IFERROR(__xludf.DUMMYFUNCTION("""COMPUTED_VALUE"""),"C++")</f>
        <v>C++</v>
      </c>
      <c r="E3755" s="4" t="str">
        <f>IFERROR(__xludf.DUMMYFUNCTION("""COMPUTED_VALUE"""),"C#")</f>
        <v>C#</v>
      </c>
      <c r="F3755" s="4" t="str">
        <f>IFERROR(__xludf.DUMMYFUNCTION("""COMPUTED_VALUE"""),"F#")</f>
        <v>F#</v>
      </c>
      <c r="G3755" s="4" t="str">
        <f>IFERROR(__xludf.DUMMYFUNCTION("""COMPUTED_VALUE"""),"HTML/CSS")</f>
        <v>HTML/CSS</v>
      </c>
      <c r="H3755" s="4" t="str">
        <f>IFERROR(__xludf.DUMMYFUNCTION("""COMPUTED_VALUE"""),"JavaScript")</f>
        <v>JavaScript</v>
      </c>
      <c r="I3755" s="4" t="str">
        <f>IFERROR(__xludf.DUMMYFUNCTION("""COMPUTED_VALUE"""),"Python")</f>
        <v>Python</v>
      </c>
      <c r="J3755" s="4" t="str">
        <f>IFERROR(__xludf.DUMMYFUNCTION("""COMPUTED_VALUE"""),"SQL")</f>
        <v>SQL</v>
      </c>
      <c r="K3755" s="4" t="str">
        <f>IFERROR(__xludf.DUMMYFUNCTION("""COMPUTED_VALUE"""),"Other(s):")</f>
        <v>Other(s):</v>
      </c>
    </row>
    <row r="3756">
      <c r="A3756" s="3">
        <v>3755.0</v>
      </c>
      <c r="B3756" s="4" t="str">
        <f>IFERROR(__xludf.DUMMYFUNCTION("SPLIT(IMPORTRANGE!B3756:B13755,"";"",0,1)"),"Bash/Shell/PowerShell")</f>
        <v>Bash/Shell/PowerShell</v>
      </c>
      <c r="C3756" s="4" t="str">
        <f>IFERROR(__xludf.DUMMYFUNCTION("""COMPUTED_VALUE"""),"Java")</f>
        <v>Java</v>
      </c>
    </row>
    <row r="3757">
      <c r="A3757" s="3">
        <v>3756.0</v>
      </c>
      <c r="B3757" s="4" t="str">
        <f>IFERROR(__xludf.DUMMYFUNCTION("SPLIT(IMPORTRANGE!B3757:B13756,"";"",0,1)"),"C")</f>
        <v>C</v>
      </c>
      <c r="C3757" s="4" t="str">
        <f>IFERROR(__xludf.DUMMYFUNCTION("""COMPUTED_VALUE"""),"C++")</f>
        <v>C++</v>
      </c>
      <c r="D3757" s="4" t="str">
        <f>IFERROR(__xludf.DUMMYFUNCTION("""COMPUTED_VALUE"""),"Java")</f>
        <v>Java</v>
      </c>
      <c r="E3757" s="4" t="str">
        <f>IFERROR(__xludf.DUMMYFUNCTION("""COMPUTED_VALUE"""),"Objective-C")</f>
        <v>Objective-C</v>
      </c>
      <c r="F3757" s="4" t="str">
        <f>IFERROR(__xludf.DUMMYFUNCTION("""COMPUTED_VALUE"""),"Python")</f>
        <v>Python</v>
      </c>
      <c r="G3757" s="4" t="str">
        <f>IFERROR(__xludf.DUMMYFUNCTION("""COMPUTED_VALUE"""),"SQL")</f>
        <v>SQL</v>
      </c>
      <c r="H3757" s="4" t="str">
        <f>IFERROR(__xludf.DUMMYFUNCTION("""COMPUTED_VALUE"""),"Swift")</f>
        <v>Swift</v>
      </c>
    </row>
    <row r="3758">
      <c r="A3758" s="3">
        <v>3757.0</v>
      </c>
      <c r="B3758" s="4" t="str">
        <f>IFERROR(__xludf.DUMMYFUNCTION("SPLIT(IMPORTRANGE!B3758:B13757,"";"",0,1)"),"Bash/Shell/PowerShell")</f>
        <v>Bash/Shell/PowerShell</v>
      </c>
      <c r="C3758" s="4" t="str">
        <f>IFERROR(__xludf.DUMMYFUNCTION("""COMPUTED_VALUE"""),"C++")</f>
        <v>C++</v>
      </c>
      <c r="D3758" s="4" t="str">
        <f>IFERROR(__xludf.DUMMYFUNCTION("""COMPUTED_VALUE"""),"Java")</f>
        <v>Java</v>
      </c>
      <c r="E3758" s="4" t="str">
        <f>IFERROR(__xludf.DUMMYFUNCTION("""COMPUTED_VALUE"""),"JavaScript")</f>
        <v>JavaScript</v>
      </c>
      <c r="F3758" s="4" t="str">
        <f>IFERROR(__xludf.DUMMYFUNCTION("""COMPUTED_VALUE"""),"Kotlin")</f>
        <v>Kotlin</v>
      </c>
      <c r="G3758" s="4" t="str">
        <f>IFERROR(__xludf.DUMMYFUNCTION("""COMPUTED_VALUE"""),"Python")</f>
        <v>Python</v>
      </c>
    </row>
    <row r="3759">
      <c r="A3759" s="3">
        <v>3758.0</v>
      </c>
      <c r="B3759" s="4" t="str">
        <f>IFERROR(__xludf.DUMMYFUNCTION("SPLIT(IMPORTRANGE!B3759:B13758,"";"",0,1)"),"C#")</f>
        <v>C#</v>
      </c>
      <c r="C3759" s="4" t="str">
        <f>IFERROR(__xludf.DUMMYFUNCTION("""COMPUTED_VALUE"""),"Python")</f>
        <v>Python</v>
      </c>
    </row>
    <row r="3760">
      <c r="A3760" s="3">
        <v>3759.0</v>
      </c>
      <c r="B3760" s="4" t="str">
        <f>IFERROR(__xludf.DUMMYFUNCTION("SPLIT(IMPORTRANGE!B3760:B13759,"";"",0,1)"),"Java")</f>
        <v>Java</v>
      </c>
    </row>
    <row r="3761">
      <c r="A3761" s="3">
        <v>3760.0</v>
      </c>
      <c r="B3761" s="4" t="str">
        <f>IFERROR(__xludf.DUMMYFUNCTION("SPLIT(IMPORTRANGE!B3761:B13760,"";"",0,1)"),"Python")</f>
        <v>Python</v>
      </c>
      <c r="C3761" s="4" t="str">
        <f>IFERROR(__xludf.DUMMYFUNCTION("""COMPUTED_VALUE"""),"R")</f>
        <v>R</v>
      </c>
      <c r="D3761" s="4" t="str">
        <f>IFERROR(__xludf.DUMMYFUNCTION("""COMPUTED_VALUE"""),"SQL")</f>
        <v>SQL</v>
      </c>
    </row>
    <row r="3762">
      <c r="A3762" s="3">
        <v>3761.0</v>
      </c>
      <c r="B3762" s="4" t="str">
        <f>IFERROR(__xludf.DUMMYFUNCTION("SPLIT(IMPORTRANGE!B3762:B13761,"";"",0,1)"),"C++")</f>
        <v>C++</v>
      </c>
      <c r="C3762" s="4" t="str">
        <f>IFERROR(__xludf.DUMMYFUNCTION("""COMPUTED_VALUE"""),"HTML/CSS")</f>
        <v>HTML/CSS</v>
      </c>
      <c r="D3762" s="4" t="str">
        <f>IFERROR(__xludf.DUMMYFUNCTION("""COMPUTED_VALUE"""),"JavaScript")</f>
        <v>JavaScript</v>
      </c>
      <c r="E3762" s="4" t="str">
        <f>IFERROR(__xludf.DUMMYFUNCTION("""COMPUTED_VALUE"""),"Python")</f>
        <v>Python</v>
      </c>
    </row>
    <row r="3763">
      <c r="A3763" s="3">
        <v>3762.0</v>
      </c>
      <c r="B3763" s="4" t="str">
        <f>IFERROR(__xludf.DUMMYFUNCTION("SPLIT(IMPORTRANGE!B3763:B13762,"";"",0,1)"),"HTML/CSS")</f>
        <v>HTML/CSS</v>
      </c>
      <c r="C3763" s="4" t="str">
        <f>IFERROR(__xludf.DUMMYFUNCTION("""COMPUTED_VALUE"""),"JavaScript")</f>
        <v>JavaScript</v>
      </c>
      <c r="D3763" s="4" t="str">
        <f>IFERROR(__xludf.DUMMYFUNCTION("""COMPUTED_VALUE"""),"PHP")</f>
        <v>PHP</v>
      </c>
      <c r="E3763" s="4" t="str">
        <f>IFERROR(__xludf.DUMMYFUNCTION("""COMPUTED_VALUE"""),"SQL")</f>
        <v>SQL</v>
      </c>
    </row>
    <row r="3764">
      <c r="A3764" s="3">
        <v>3763.0</v>
      </c>
      <c r="B3764" s="4" t="str">
        <f>IFERROR(__xludf.DUMMYFUNCTION("SPLIT(IMPORTRANGE!B3764:B13763,"";"",0,1)"),"Java")</f>
        <v>Java</v>
      </c>
      <c r="C3764" s="4" t="str">
        <f>IFERROR(__xludf.DUMMYFUNCTION("""COMPUTED_VALUE"""),"SQL")</f>
        <v>SQL</v>
      </c>
    </row>
    <row r="3765">
      <c r="A3765" s="3">
        <v>3764.0</v>
      </c>
      <c r="B3765" s="4" t="str">
        <f>IFERROR(__xludf.DUMMYFUNCTION("SPLIT(IMPORTRANGE!B3765:B13764,"";"",0,1)"),"HTML/CSS")</f>
        <v>HTML/CSS</v>
      </c>
      <c r="C3765" s="4" t="str">
        <f>IFERROR(__xludf.DUMMYFUNCTION("""COMPUTED_VALUE"""),"JavaScript")</f>
        <v>JavaScript</v>
      </c>
      <c r="D3765" s="4" t="str">
        <f>IFERROR(__xludf.DUMMYFUNCTION("""COMPUTED_VALUE"""),"R")</f>
        <v>R</v>
      </c>
      <c r="E3765" s="4" t="str">
        <f>IFERROR(__xludf.DUMMYFUNCTION("""COMPUTED_VALUE"""),"SQL")</f>
        <v>SQL</v>
      </c>
    </row>
    <row r="3766">
      <c r="A3766" s="3">
        <v>3765.0</v>
      </c>
      <c r="B3766" s="4" t="str">
        <f>IFERROR(__xludf.DUMMYFUNCTION("SPLIT(IMPORTRANGE!B3766:B13765,"";"",0,1)"),"C#")</f>
        <v>C#</v>
      </c>
      <c r="C3766" s="4" t="str">
        <f>IFERROR(__xludf.DUMMYFUNCTION("""COMPUTED_VALUE"""),"HTML/CSS")</f>
        <v>HTML/CSS</v>
      </c>
    </row>
    <row r="3767">
      <c r="A3767" s="3">
        <v>3766.0</v>
      </c>
      <c r="B3767" s="4" t="str">
        <f>IFERROR(__xludf.DUMMYFUNCTION("SPLIT(IMPORTRANGE!B3767:B13766,"";"",0,1)"),"C")</f>
        <v>C</v>
      </c>
      <c r="C3767" s="4" t="str">
        <f>IFERROR(__xludf.DUMMYFUNCTION("""COMPUTED_VALUE"""),"C++")</f>
        <v>C++</v>
      </c>
      <c r="D3767" s="4" t="str">
        <f>IFERROR(__xludf.DUMMYFUNCTION("""COMPUTED_VALUE"""),"C#")</f>
        <v>C#</v>
      </c>
      <c r="E3767" s="4" t="str">
        <f>IFERROR(__xludf.DUMMYFUNCTION("""COMPUTED_VALUE"""),"HTML/CSS")</f>
        <v>HTML/CSS</v>
      </c>
      <c r="F3767" s="4" t="str">
        <f>IFERROR(__xludf.DUMMYFUNCTION("""COMPUTED_VALUE"""),"Java")</f>
        <v>Java</v>
      </c>
      <c r="G3767" s="4" t="str">
        <f>IFERROR(__xludf.DUMMYFUNCTION("""COMPUTED_VALUE"""),"JavaScript")</f>
        <v>JavaScript</v>
      </c>
      <c r="H3767" s="4" t="str">
        <f>IFERROR(__xludf.DUMMYFUNCTION("""COMPUTED_VALUE"""),"PHP")</f>
        <v>PHP</v>
      </c>
      <c r="I3767" s="4" t="str">
        <f>IFERROR(__xludf.DUMMYFUNCTION("""COMPUTED_VALUE"""),"Python")</f>
        <v>Python</v>
      </c>
      <c r="J3767" s="4" t="str">
        <f>IFERROR(__xludf.DUMMYFUNCTION("""COMPUTED_VALUE"""),"R")</f>
        <v>R</v>
      </c>
      <c r="K3767" s="4" t="str">
        <f>IFERROR(__xludf.DUMMYFUNCTION("""COMPUTED_VALUE"""),"Ruby")</f>
        <v>Ruby</v>
      </c>
      <c r="L3767" s="4" t="str">
        <f>IFERROR(__xludf.DUMMYFUNCTION("""COMPUTED_VALUE"""),"SQL")</f>
        <v>SQL</v>
      </c>
    </row>
    <row r="3768">
      <c r="A3768" s="3">
        <v>3767.0</v>
      </c>
      <c r="B3768" s="4" t="str">
        <f>IFERROR(__xludf.DUMMYFUNCTION("SPLIT(IMPORTRANGE!B3768:B13767,"";"",0,1)"),"Bash/Shell/PowerShell")</f>
        <v>Bash/Shell/PowerShell</v>
      </c>
      <c r="C3768" s="4" t="str">
        <f>IFERROR(__xludf.DUMMYFUNCTION("""COMPUTED_VALUE"""),"HTML/CSS")</f>
        <v>HTML/CSS</v>
      </c>
      <c r="D3768" s="4" t="str">
        <f>IFERROR(__xludf.DUMMYFUNCTION("""COMPUTED_VALUE"""),"Java")</f>
        <v>Java</v>
      </c>
      <c r="E3768" s="4" t="str">
        <f>IFERROR(__xludf.DUMMYFUNCTION("""COMPUTED_VALUE"""),"JavaScript")</f>
        <v>JavaScript</v>
      </c>
      <c r="F3768" s="4" t="str">
        <f>IFERROR(__xludf.DUMMYFUNCTION("""COMPUTED_VALUE"""),"Kotlin")</f>
        <v>Kotlin</v>
      </c>
      <c r="G3768" s="4" t="str">
        <f>IFERROR(__xludf.DUMMYFUNCTION("""COMPUTED_VALUE"""),"Python")</f>
        <v>Python</v>
      </c>
      <c r="H3768" s="4" t="str">
        <f>IFERROR(__xludf.DUMMYFUNCTION("""COMPUTED_VALUE"""),"Rust")</f>
        <v>Rust</v>
      </c>
      <c r="I3768" s="4" t="str">
        <f>IFERROR(__xludf.DUMMYFUNCTION("""COMPUTED_VALUE"""),"TypeScript")</f>
        <v>TypeScript</v>
      </c>
      <c r="J3768" s="4" t="str">
        <f>IFERROR(__xludf.DUMMYFUNCTION("""COMPUTED_VALUE"""),"Other(s):")</f>
        <v>Other(s):</v>
      </c>
    </row>
    <row r="3769">
      <c r="A3769" s="3">
        <v>3768.0</v>
      </c>
      <c r="B3769" s="4" t="str">
        <f>IFERROR(__xludf.DUMMYFUNCTION("SPLIT(IMPORTRANGE!B3769:B13768,"";"",0,1)"),"C#")</f>
        <v>C#</v>
      </c>
      <c r="C3769" s="4" t="str">
        <f>IFERROR(__xludf.DUMMYFUNCTION("""COMPUTED_VALUE"""),"HTML/CSS")</f>
        <v>HTML/CSS</v>
      </c>
      <c r="D3769" s="4" t="str">
        <f>IFERROR(__xludf.DUMMYFUNCTION("""COMPUTED_VALUE"""),"SQL")</f>
        <v>SQL</v>
      </c>
    </row>
    <row r="3770">
      <c r="A3770" s="3">
        <v>3769.0</v>
      </c>
      <c r="B3770" s="4" t="str">
        <f>IFERROR(__xludf.DUMMYFUNCTION("SPLIT(IMPORTRANGE!B3770:B13769,"";"",0,1)"),"HTML/CSS")</f>
        <v>HTML/CSS</v>
      </c>
      <c r="C3770" s="4" t="str">
        <f>IFERROR(__xludf.DUMMYFUNCTION("""COMPUTED_VALUE"""),"JavaScript")</f>
        <v>JavaScript</v>
      </c>
      <c r="D3770" s="4" t="str">
        <f>IFERROR(__xludf.DUMMYFUNCTION("""COMPUTED_VALUE"""),"Python")</f>
        <v>Python</v>
      </c>
    </row>
    <row r="3771">
      <c r="A3771" s="3">
        <v>3770.0</v>
      </c>
      <c r="B3771" s="4" t="str">
        <f>IFERROR(__xludf.DUMMYFUNCTION("SPLIT(IMPORTRANGE!B3771:B13770,"";"",0,1)"),"Assembly")</f>
        <v>Assembly</v>
      </c>
      <c r="C3771" s="4" t="str">
        <f>IFERROR(__xludf.DUMMYFUNCTION("""COMPUTED_VALUE"""),"Bash/Shell/PowerShell")</f>
        <v>Bash/Shell/PowerShell</v>
      </c>
      <c r="D3771" s="4" t="str">
        <f>IFERROR(__xludf.DUMMYFUNCTION("""COMPUTED_VALUE"""),"Go")</f>
        <v>Go</v>
      </c>
      <c r="E3771" s="4" t="str">
        <f>IFERROR(__xludf.DUMMYFUNCTION("""COMPUTED_VALUE"""),"JavaScript")</f>
        <v>JavaScript</v>
      </c>
      <c r="F3771" s="4" t="str">
        <f>IFERROR(__xludf.DUMMYFUNCTION("""COMPUTED_VALUE"""),"Python")</f>
        <v>Python</v>
      </c>
      <c r="G3771" s="4" t="str">
        <f>IFERROR(__xludf.DUMMYFUNCTION("""COMPUTED_VALUE"""),"Scala")</f>
        <v>Scala</v>
      </c>
    </row>
    <row r="3772">
      <c r="A3772" s="3">
        <v>3771.0</v>
      </c>
      <c r="B3772" s="4" t="str">
        <f>IFERROR(__xludf.DUMMYFUNCTION("SPLIT(IMPORTRANGE!B3772:B13771,"";"",0,1)"),"HTML/CSS")</f>
        <v>HTML/CSS</v>
      </c>
      <c r="C3772" s="4" t="str">
        <f>IFERROR(__xludf.DUMMYFUNCTION("""COMPUTED_VALUE"""),"JavaScript")</f>
        <v>JavaScript</v>
      </c>
      <c r="D3772" s="4" t="str">
        <f>IFERROR(__xludf.DUMMYFUNCTION("""COMPUTED_VALUE"""),"PHP")</f>
        <v>PHP</v>
      </c>
      <c r="E3772" s="4" t="str">
        <f>IFERROR(__xludf.DUMMYFUNCTION("""COMPUTED_VALUE"""),"Python")</f>
        <v>Python</v>
      </c>
      <c r="F3772" s="4" t="str">
        <f>IFERROR(__xludf.DUMMYFUNCTION("""COMPUTED_VALUE"""),"SQL")</f>
        <v>SQL</v>
      </c>
      <c r="G3772" s="4" t="str">
        <f>IFERROR(__xludf.DUMMYFUNCTION("""COMPUTED_VALUE"""),"Other(s):")</f>
        <v>Other(s):</v>
      </c>
    </row>
    <row r="3773">
      <c r="A3773" s="3">
        <v>3772.0</v>
      </c>
      <c r="B3773" s="4" t="str">
        <f>IFERROR(__xludf.DUMMYFUNCTION("SPLIT(IMPORTRANGE!B3773:B13772,"";"",0,1)"),"C#")</f>
        <v>C#</v>
      </c>
      <c r="C3773" s="4" t="str">
        <f>IFERROR(__xludf.DUMMYFUNCTION("""COMPUTED_VALUE"""),"HTML/CSS")</f>
        <v>HTML/CSS</v>
      </c>
      <c r="D3773" s="4" t="str">
        <f>IFERROR(__xludf.DUMMYFUNCTION("""COMPUTED_VALUE"""),"JavaScript")</f>
        <v>JavaScript</v>
      </c>
      <c r="E3773" s="4" t="str">
        <f>IFERROR(__xludf.DUMMYFUNCTION("""COMPUTED_VALUE"""),"PHP")</f>
        <v>PHP</v>
      </c>
      <c r="F3773" s="4" t="str">
        <f>IFERROR(__xludf.DUMMYFUNCTION("""COMPUTED_VALUE"""),"SQL")</f>
        <v>SQL</v>
      </c>
      <c r="G3773" s="4" t="str">
        <f>IFERROR(__xludf.DUMMYFUNCTION("""COMPUTED_VALUE"""),"VBA")</f>
        <v>VBA</v>
      </c>
    </row>
    <row r="3774">
      <c r="A3774" s="3">
        <v>3773.0</v>
      </c>
      <c r="B3774" s="4" t="str">
        <f>IFERROR(__xludf.DUMMYFUNCTION("SPLIT(IMPORTRANGE!B3774:B13773,"";"",0,1)"),"C#")</f>
        <v>C#</v>
      </c>
      <c r="C3774" s="4" t="str">
        <f>IFERROR(__xludf.DUMMYFUNCTION("""COMPUTED_VALUE"""),"HTML/CSS")</f>
        <v>HTML/CSS</v>
      </c>
      <c r="D3774" s="4" t="str">
        <f>IFERROR(__xludf.DUMMYFUNCTION("""COMPUTED_VALUE"""),"JavaScript")</f>
        <v>JavaScript</v>
      </c>
      <c r="E3774" s="4" t="str">
        <f>IFERROR(__xludf.DUMMYFUNCTION("""COMPUTED_VALUE"""),"PHP")</f>
        <v>PHP</v>
      </c>
      <c r="F3774" s="4" t="str">
        <f>IFERROR(__xludf.DUMMYFUNCTION("""COMPUTED_VALUE"""),"Python")</f>
        <v>Python</v>
      </c>
      <c r="G3774" s="4" t="str">
        <f>IFERROR(__xludf.DUMMYFUNCTION("""COMPUTED_VALUE"""),"SQL")</f>
        <v>SQL</v>
      </c>
    </row>
    <row r="3775">
      <c r="A3775" s="3">
        <v>3774.0</v>
      </c>
      <c r="B3775" s="4" t="str">
        <f>IFERROR(__xludf.DUMMYFUNCTION("SPLIT(IMPORTRANGE!B3775:B13774,"";"",0,1)"),"C#")</f>
        <v>C#</v>
      </c>
      <c r="C3775" s="4" t="str">
        <f>IFERROR(__xludf.DUMMYFUNCTION("""COMPUTED_VALUE"""),"HTML/CSS")</f>
        <v>HTML/CSS</v>
      </c>
      <c r="D3775" s="4" t="str">
        <f>IFERROR(__xludf.DUMMYFUNCTION("""COMPUTED_VALUE"""),"Java")</f>
        <v>Java</v>
      </c>
      <c r="E3775" s="4" t="str">
        <f>IFERROR(__xludf.DUMMYFUNCTION("""COMPUTED_VALUE"""),"JavaScript")</f>
        <v>JavaScript</v>
      </c>
      <c r="F3775" s="4" t="str">
        <f>IFERROR(__xludf.DUMMYFUNCTION("""COMPUTED_VALUE"""),"Kotlin")</f>
        <v>Kotlin</v>
      </c>
      <c r="G3775" s="4" t="str">
        <f>IFERROR(__xludf.DUMMYFUNCTION("""COMPUTED_VALUE"""),"Objective-C")</f>
        <v>Objective-C</v>
      </c>
      <c r="H3775" s="4" t="str">
        <f>IFERROR(__xludf.DUMMYFUNCTION("""COMPUTED_VALUE"""),"Swift")</f>
        <v>Swift</v>
      </c>
    </row>
    <row r="3776">
      <c r="A3776" s="3">
        <v>3775.0</v>
      </c>
      <c r="B3776" s="4" t="str">
        <f>IFERROR(__xludf.DUMMYFUNCTION("SPLIT(IMPORTRANGE!B3776:B13775,"";"",0,1)"),"HTML/CSS")</f>
        <v>HTML/CSS</v>
      </c>
      <c r="C3776" s="4" t="str">
        <f>IFERROR(__xludf.DUMMYFUNCTION("""COMPUTED_VALUE"""),"JavaScript")</f>
        <v>JavaScript</v>
      </c>
      <c r="D3776" s="4" t="str">
        <f>IFERROR(__xludf.DUMMYFUNCTION("""COMPUTED_VALUE"""),"TypeScript")</f>
        <v>TypeScript</v>
      </c>
    </row>
    <row r="3777">
      <c r="A3777" s="3">
        <v>3776.0</v>
      </c>
      <c r="B3777" s="4" t="str">
        <f>IFERROR(__xludf.DUMMYFUNCTION("SPLIT(IMPORTRANGE!B3777:B13776,"";"",0,1)"),"Assembly")</f>
        <v>Assembly</v>
      </c>
      <c r="C3777" s="4" t="str">
        <f>IFERROR(__xludf.DUMMYFUNCTION("""COMPUTED_VALUE"""),"Bash/Shell/PowerShell")</f>
        <v>Bash/Shell/PowerShell</v>
      </c>
      <c r="D3777" s="4" t="str">
        <f>IFERROR(__xludf.DUMMYFUNCTION("""COMPUTED_VALUE"""),"C")</f>
        <v>C</v>
      </c>
      <c r="E3777" s="4" t="str">
        <f>IFERROR(__xludf.DUMMYFUNCTION("""COMPUTED_VALUE"""),"C++")</f>
        <v>C++</v>
      </c>
      <c r="F3777" s="4" t="str">
        <f>IFERROR(__xludf.DUMMYFUNCTION("""COMPUTED_VALUE"""),"Java")</f>
        <v>Java</v>
      </c>
      <c r="G3777" s="4" t="str">
        <f>IFERROR(__xludf.DUMMYFUNCTION("""COMPUTED_VALUE"""),"SQL")</f>
        <v>SQL</v>
      </c>
      <c r="H3777" s="4" t="str">
        <f>IFERROR(__xludf.DUMMYFUNCTION("""COMPUTED_VALUE"""),"WebAssembly")</f>
        <v>WebAssembly</v>
      </c>
    </row>
    <row r="3778">
      <c r="A3778" s="3">
        <v>3777.0</v>
      </c>
      <c r="B3778" s="4" t="str">
        <f>IFERROR(__xludf.DUMMYFUNCTION("SPLIT(IMPORTRANGE!B3778:B13777,"";"",0,1)"),"Java")</f>
        <v>Java</v>
      </c>
    </row>
    <row r="3779">
      <c r="A3779" s="3">
        <v>3778.0</v>
      </c>
      <c r="B3779" s="4" t="str">
        <f>IFERROR(__xludf.DUMMYFUNCTION("SPLIT(IMPORTRANGE!B3779:B13778,"";"",0,1)"),"Bash/Shell/PowerShell")</f>
        <v>Bash/Shell/PowerShell</v>
      </c>
      <c r="C3779" s="4" t="str">
        <f>IFERROR(__xludf.DUMMYFUNCTION("""COMPUTED_VALUE"""),"C")</f>
        <v>C</v>
      </c>
      <c r="D3779" s="4" t="str">
        <f>IFERROR(__xludf.DUMMYFUNCTION("""COMPUTED_VALUE"""),"HTML/CSS")</f>
        <v>HTML/CSS</v>
      </c>
      <c r="E3779" s="4" t="str">
        <f>IFERROR(__xludf.DUMMYFUNCTION("""COMPUTED_VALUE"""),"Objective-C")</f>
        <v>Objective-C</v>
      </c>
      <c r="F3779" s="4" t="str">
        <f>IFERROR(__xludf.DUMMYFUNCTION("""COMPUTED_VALUE"""),"Swift")</f>
        <v>Swift</v>
      </c>
    </row>
    <row r="3780">
      <c r="A3780" s="3">
        <v>3779.0</v>
      </c>
      <c r="B3780" s="4" t="str">
        <f>IFERROR(__xludf.DUMMYFUNCTION("SPLIT(IMPORTRANGE!B3780:B13779,"";"",0,1)"),"C")</f>
        <v>C</v>
      </c>
      <c r="C3780" s="4" t="str">
        <f>IFERROR(__xludf.DUMMYFUNCTION("""COMPUTED_VALUE"""),"C++")</f>
        <v>C++</v>
      </c>
      <c r="D3780" s="4" t="str">
        <f>IFERROR(__xludf.DUMMYFUNCTION("""COMPUTED_VALUE"""),"C#")</f>
        <v>C#</v>
      </c>
      <c r="E3780" s="4" t="str">
        <f>IFERROR(__xludf.DUMMYFUNCTION("""COMPUTED_VALUE"""),"Dart")</f>
        <v>Dart</v>
      </c>
      <c r="F3780" s="4" t="str">
        <f>IFERROR(__xludf.DUMMYFUNCTION("""COMPUTED_VALUE"""),"HTML/CSS")</f>
        <v>HTML/CSS</v>
      </c>
      <c r="G3780" s="4" t="str">
        <f>IFERROR(__xludf.DUMMYFUNCTION("""COMPUTED_VALUE"""),"Java")</f>
        <v>Java</v>
      </c>
      <c r="H3780" s="4" t="str">
        <f>IFERROR(__xludf.DUMMYFUNCTION("""COMPUTED_VALUE"""),"JavaScript")</f>
        <v>JavaScript</v>
      </c>
      <c r="I3780" s="4" t="str">
        <f>IFERROR(__xludf.DUMMYFUNCTION("""COMPUTED_VALUE"""),"Kotlin")</f>
        <v>Kotlin</v>
      </c>
      <c r="J3780" s="4" t="str">
        <f>IFERROR(__xludf.DUMMYFUNCTION("""COMPUTED_VALUE"""),"Python")</f>
        <v>Python</v>
      </c>
      <c r="K3780" s="4" t="str">
        <f>IFERROR(__xludf.DUMMYFUNCTION("""COMPUTED_VALUE"""),"TypeScript")</f>
        <v>TypeScript</v>
      </c>
    </row>
    <row r="3781">
      <c r="A3781" s="3">
        <v>3780.0</v>
      </c>
      <c r="B3781" s="4" t="str">
        <f>IFERROR(__xludf.DUMMYFUNCTION("SPLIT(IMPORTRANGE!B3781:B13780,"";"",0,1)"),"HTML/CSS")</f>
        <v>HTML/CSS</v>
      </c>
      <c r="C3781" s="4" t="str">
        <f>IFERROR(__xludf.DUMMYFUNCTION("""COMPUTED_VALUE"""),"JavaScript")</f>
        <v>JavaScript</v>
      </c>
      <c r="D3781" s="4" t="str">
        <f>IFERROR(__xludf.DUMMYFUNCTION("""COMPUTED_VALUE"""),"PHP")</f>
        <v>PHP</v>
      </c>
    </row>
    <row r="3782">
      <c r="A3782" s="3">
        <v>3781.0</v>
      </c>
      <c r="B3782" s="4" t="str">
        <f>IFERROR(__xludf.DUMMYFUNCTION("SPLIT(IMPORTRANGE!B3782:B13781,"";"",0,1)"),"C++")</f>
        <v>C++</v>
      </c>
      <c r="C3782" s="4" t="str">
        <f>IFERROR(__xludf.DUMMYFUNCTION("""COMPUTED_VALUE"""),"C#")</f>
        <v>C#</v>
      </c>
      <c r="D3782" s="4" t="str">
        <f>IFERROR(__xludf.DUMMYFUNCTION("""COMPUTED_VALUE"""),"HTML/CSS")</f>
        <v>HTML/CSS</v>
      </c>
      <c r="E3782" s="4" t="str">
        <f>IFERROR(__xludf.DUMMYFUNCTION("""COMPUTED_VALUE"""),"JavaScript")</f>
        <v>JavaScript</v>
      </c>
      <c r="F3782" s="4" t="str">
        <f>IFERROR(__xludf.DUMMYFUNCTION("""COMPUTED_VALUE"""),"Python")</f>
        <v>Python</v>
      </c>
    </row>
    <row r="3783">
      <c r="A3783" s="3">
        <v>3782.0</v>
      </c>
      <c r="B3783" s="4" t="str">
        <f>IFERROR(__xludf.DUMMYFUNCTION("SPLIT(IMPORTRANGE!B3783:B13782,"";"",0,1)"),"Bash/Shell/PowerShell")</f>
        <v>Bash/Shell/PowerShell</v>
      </c>
      <c r="C3783" s="4" t="str">
        <f>IFERROR(__xludf.DUMMYFUNCTION("""COMPUTED_VALUE"""),"HTML/CSS")</f>
        <v>HTML/CSS</v>
      </c>
      <c r="D3783" s="4" t="str">
        <f>IFERROR(__xludf.DUMMYFUNCTION("""COMPUTED_VALUE"""),"JavaScript")</f>
        <v>JavaScript</v>
      </c>
      <c r="E3783" s="4" t="str">
        <f>IFERROR(__xludf.DUMMYFUNCTION("""COMPUTED_VALUE"""),"Ruby")</f>
        <v>Ruby</v>
      </c>
      <c r="F3783" s="4" t="str">
        <f>IFERROR(__xludf.DUMMYFUNCTION("""COMPUTED_VALUE"""),"SQL")</f>
        <v>SQL</v>
      </c>
    </row>
    <row r="3784">
      <c r="A3784" s="3">
        <v>3783.0</v>
      </c>
      <c r="B3784" s="4" t="str">
        <f>IFERROR(__xludf.DUMMYFUNCTION("SPLIT(IMPORTRANGE!B3784:B13783,"";"",0,1)"),"C++")</f>
        <v>C++</v>
      </c>
      <c r="C3784" s="4" t="str">
        <f>IFERROR(__xludf.DUMMYFUNCTION("""COMPUTED_VALUE"""),"HTML/CSS")</f>
        <v>HTML/CSS</v>
      </c>
      <c r="D3784" s="4" t="str">
        <f>IFERROR(__xludf.DUMMYFUNCTION("""COMPUTED_VALUE"""),"Java")</f>
        <v>Java</v>
      </c>
      <c r="E3784" s="4" t="str">
        <f>IFERROR(__xludf.DUMMYFUNCTION("""COMPUTED_VALUE"""),"JavaScript")</f>
        <v>JavaScript</v>
      </c>
      <c r="F3784" s="4" t="str">
        <f>IFERROR(__xludf.DUMMYFUNCTION("""COMPUTED_VALUE"""),"PHP")</f>
        <v>PHP</v>
      </c>
      <c r="G3784" s="4" t="str">
        <f>IFERROR(__xludf.DUMMYFUNCTION("""COMPUTED_VALUE"""),"Ruby")</f>
        <v>Ruby</v>
      </c>
      <c r="H3784" s="4" t="str">
        <f>IFERROR(__xludf.DUMMYFUNCTION("""COMPUTED_VALUE"""),"SQL")</f>
        <v>SQL</v>
      </c>
    </row>
    <row r="3785">
      <c r="A3785" s="3">
        <v>3784.0</v>
      </c>
      <c r="B3785" s="4" t="str">
        <f>IFERROR(__xludf.DUMMYFUNCTION("SPLIT(IMPORTRANGE!B3785:B13784,"";"",0,1)"),"C#")</f>
        <v>C#</v>
      </c>
      <c r="C3785" s="4" t="str">
        <f>IFERROR(__xludf.DUMMYFUNCTION("""COMPUTED_VALUE"""),"HTML/CSS")</f>
        <v>HTML/CSS</v>
      </c>
      <c r="D3785" s="4" t="str">
        <f>IFERROR(__xludf.DUMMYFUNCTION("""COMPUTED_VALUE"""),"Java")</f>
        <v>Java</v>
      </c>
      <c r="E3785" s="4" t="str">
        <f>IFERROR(__xludf.DUMMYFUNCTION("""COMPUTED_VALUE"""),"JavaScript")</f>
        <v>JavaScript</v>
      </c>
      <c r="F3785" s="4" t="str">
        <f>IFERROR(__xludf.DUMMYFUNCTION("""COMPUTED_VALUE"""),"PHP")</f>
        <v>PHP</v>
      </c>
      <c r="G3785" s="4" t="str">
        <f>IFERROR(__xludf.DUMMYFUNCTION("""COMPUTED_VALUE"""),"SQL")</f>
        <v>SQL</v>
      </c>
    </row>
    <row r="3786">
      <c r="A3786" s="3">
        <v>3785.0</v>
      </c>
      <c r="B3786" s="4" t="str">
        <f>IFERROR(__xludf.DUMMYFUNCTION("SPLIT(IMPORTRANGE!B3786:B13785,"";"",0,1)"),"HTML/CSS")</f>
        <v>HTML/CSS</v>
      </c>
      <c r="C3786" s="4" t="str">
        <f>IFERROR(__xludf.DUMMYFUNCTION("""COMPUTED_VALUE"""),"JavaScript")</f>
        <v>JavaScript</v>
      </c>
      <c r="D3786" s="4" t="str">
        <f>IFERROR(__xludf.DUMMYFUNCTION("""COMPUTED_VALUE"""),"Python")</f>
        <v>Python</v>
      </c>
    </row>
    <row r="3787">
      <c r="A3787" s="3">
        <v>3786.0</v>
      </c>
      <c r="B3787" s="4" t="str">
        <f>IFERROR(__xludf.DUMMYFUNCTION("SPLIT(IMPORTRANGE!B3787:B13786,"";"",0,1)"),"C#")</f>
        <v>C#</v>
      </c>
      <c r="C3787" s="4" t="str">
        <f>IFERROR(__xludf.DUMMYFUNCTION("""COMPUTED_VALUE"""),"Java")</f>
        <v>Java</v>
      </c>
      <c r="D3787" s="4" t="str">
        <f>IFERROR(__xludf.DUMMYFUNCTION("""COMPUTED_VALUE"""),"Python")</f>
        <v>Python</v>
      </c>
    </row>
    <row r="3788">
      <c r="A3788" s="3">
        <v>3787.0</v>
      </c>
      <c r="B3788" s="4" t="str">
        <f>IFERROR(__xludf.DUMMYFUNCTION("SPLIT(IMPORTRANGE!B3788:B13787,"";"",0,1)"),"Assembly")</f>
        <v>Assembly</v>
      </c>
      <c r="C3788" s="4" t="str">
        <f>IFERROR(__xludf.DUMMYFUNCTION("""COMPUTED_VALUE"""),"HTML/CSS")</f>
        <v>HTML/CSS</v>
      </c>
      <c r="D3788" s="4" t="str">
        <f>IFERROR(__xludf.DUMMYFUNCTION("""COMPUTED_VALUE"""),"JavaScript")</f>
        <v>JavaScript</v>
      </c>
      <c r="E3788" s="4" t="str">
        <f>IFERROR(__xludf.DUMMYFUNCTION("""COMPUTED_VALUE"""),"TypeScript")</f>
        <v>TypeScript</v>
      </c>
    </row>
    <row r="3789">
      <c r="A3789" s="3">
        <v>3788.0</v>
      </c>
      <c r="B3789" s="4" t="str">
        <f>IFERROR(__xludf.DUMMYFUNCTION("SPLIT(IMPORTRANGE!B3789:B13788,"";"",0,1)"),"JavaScript")</f>
        <v>JavaScript</v>
      </c>
      <c r="C3789" s="4" t="str">
        <f>IFERROR(__xludf.DUMMYFUNCTION("""COMPUTED_VALUE"""),"PHP")</f>
        <v>PHP</v>
      </c>
      <c r="D3789" s="4" t="str">
        <f>IFERROR(__xludf.DUMMYFUNCTION("""COMPUTED_VALUE"""),"Python")</f>
        <v>Python</v>
      </c>
      <c r="E3789" s="4" t="str">
        <f>IFERROR(__xludf.DUMMYFUNCTION("""COMPUTED_VALUE"""),"SQL")</f>
        <v>SQL</v>
      </c>
    </row>
    <row r="3790">
      <c r="A3790" s="3">
        <v>3789.0</v>
      </c>
      <c r="B3790" s="4" t="str">
        <f>IFERROR(__xludf.DUMMYFUNCTION("SPLIT(IMPORTRANGE!B3790:B13789,"";"",0,1)"),"HTML/CSS")</f>
        <v>HTML/CSS</v>
      </c>
      <c r="C3790" s="4" t="str">
        <f>IFERROR(__xludf.DUMMYFUNCTION("""COMPUTED_VALUE"""),"JavaScript")</f>
        <v>JavaScript</v>
      </c>
      <c r="D3790" s="4" t="str">
        <f>IFERROR(__xludf.DUMMYFUNCTION("""COMPUTED_VALUE"""),"SQL")</f>
        <v>SQL</v>
      </c>
      <c r="E3790" s="4" t="str">
        <f>IFERROR(__xludf.DUMMYFUNCTION("""COMPUTED_VALUE"""),"TypeScript")</f>
        <v>TypeScript</v>
      </c>
    </row>
    <row r="3791">
      <c r="A3791" s="3">
        <v>3790.0</v>
      </c>
      <c r="B3791" s="4" t="str">
        <f>IFERROR(__xludf.DUMMYFUNCTION("SPLIT(IMPORTRANGE!B3791:B13790,"";"",0,1)"),"C#")</f>
        <v>C#</v>
      </c>
      <c r="C3791" s="4" t="str">
        <f>IFERROR(__xludf.DUMMYFUNCTION("""COMPUTED_VALUE"""),"HTML/CSS")</f>
        <v>HTML/CSS</v>
      </c>
      <c r="D3791" s="4" t="str">
        <f>IFERROR(__xludf.DUMMYFUNCTION("""COMPUTED_VALUE"""),"Java")</f>
        <v>Java</v>
      </c>
      <c r="E3791" s="4" t="str">
        <f>IFERROR(__xludf.DUMMYFUNCTION("""COMPUTED_VALUE"""),"JavaScript")</f>
        <v>JavaScript</v>
      </c>
      <c r="F3791" s="4" t="str">
        <f>IFERROR(__xludf.DUMMYFUNCTION("""COMPUTED_VALUE"""),"Kotlin")</f>
        <v>Kotlin</v>
      </c>
      <c r="G3791" s="4" t="str">
        <f>IFERROR(__xludf.DUMMYFUNCTION("""COMPUTED_VALUE"""),"Python")</f>
        <v>Python</v>
      </c>
      <c r="H3791" s="4" t="str">
        <f>IFERROR(__xludf.DUMMYFUNCTION("""COMPUTED_VALUE"""),"SQL")</f>
        <v>SQL</v>
      </c>
    </row>
    <row r="3792">
      <c r="A3792" s="3">
        <v>3791.0</v>
      </c>
      <c r="B3792" s="4" t="str">
        <f>IFERROR(__xludf.DUMMYFUNCTION("SPLIT(IMPORTRANGE!B3792:B13791,"";"",0,1)"),"Bash/Shell/PowerShell")</f>
        <v>Bash/Shell/PowerShell</v>
      </c>
      <c r="C3792" s="4" t="str">
        <f>IFERROR(__xludf.DUMMYFUNCTION("""COMPUTED_VALUE"""),"C")</f>
        <v>C</v>
      </c>
      <c r="D3792" s="4" t="str">
        <f>IFERROR(__xludf.DUMMYFUNCTION("""COMPUTED_VALUE"""),"C++")</f>
        <v>C++</v>
      </c>
      <c r="E3792" s="4" t="str">
        <f>IFERROR(__xludf.DUMMYFUNCTION("""COMPUTED_VALUE"""),"Dart")</f>
        <v>Dart</v>
      </c>
      <c r="F3792" s="4" t="str">
        <f>IFERROR(__xludf.DUMMYFUNCTION("""COMPUTED_VALUE"""),"HTML/CSS")</f>
        <v>HTML/CSS</v>
      </c>
      <c r="G3792" s="4" t="str">
        <f>IFERROR(__xludf.DUMMYFUNCTION("""COMPUTED_VALUE"""),"Java")</f>
        <v>Java</v>
      </c>
      <c r="H3792" s="4" t="str">
        <f>IFERROR(__xludf.DUMMYFUNCTION("""COMPUTED_VALUE"""),"JavaScript")</f>
        <v>JavaScript</v>
      </c>
      <c r="I3792" s="4" t="str">
        <f>IFERROR(__xludf.DUMMYFUNCTION("""COMPUTED_VALUE"""),"Python")</f>
        <v>Python</v>
      </c>
      <c r="J3792" s="4" t="str">
        <f>IFERROR(__xludf.DUMMYFUNCTION("""COMPUTED_VALUE"""),"SQL")</f>
        <v>SQL</v>
      </c>
    </row>
    <row r="3793">
      <c r="A3793" s="3">
        <v>3792.0</v>
      </c>
      <c r="B3793" s="4" t="str">
        <f>IFERROR(__xludf.DUMMYFUNCTION("SPLIT(IMPORTRANGE!B3793:B13792,"";"",0,1)"),"C#")</f>
        <v>C#</v>
      </c>
      <c r="C3793" s="4" t="str">
        <f>IFERROR(__xludf.DUMMYFUNCTION("""COMPUTED_VALUE"""),"Elixir")</f>
        <v>Elixir</v>
      </c>
      <c r="D3793" s="4" t="str">
        <f>IFERROR(__xludf.DUMMYFUNCTION("""COMPUTED_VALUE"""),"Erlang")</f>
        <v>Erlang</v>
      </c>
      <c r="E3793" s="4" t="str">
        <f>IFERROR(__xludf.DUMMYFUNCTION("""COMPUTED_VALUE"""),"Java")</f>
        <v>Java</v>
      </c>
      <c r="F3793" s="4" t="str">
        <f>IFERROR(__xludf.DUMMYFUNCTION("""COMPUTED_VALUE"""),"JavaScript")</f>
        <v>JavaScript</v>
      </c>
      <c r="G3793" s="4" t="str">
        <f>IFERROR(__xludf.DUMMYFUNCTION("""COMPUTED_VALUE"""),"TypeScript")</f>
        <v>TypeScript</v>
      </c>
    </row>
    <row r="3794">
      <c r="A3794" s="3">
        <v>3793.0</v>
      </c>
      <c r="B3794" s="4" t="str">
        <f>IFERROR(__xludf.DUMMYFUNCTION("SPLIT(IMPORTRANGE!B3794:B13793,"";"",0,1)"),"Bash/Shell/PowerShell")</f>
        <v>Bash/Shell/PowerShell</v>
      </c>
      <c r="C3794" s="4" t="str">
        <f>IFERROR(__xludf.DUMMYFUNCTION("""COMPUTED_VALUE"""),"C")</f>
        <v>C</v>
      </c>
      <c r="D3794" s="4" t="str">
        <f>IFERROR(__xludf.DUMMYFUNCTION("""COMPUTED_VALUE"""),"Python")</f>
        <v>Python</v>
      </c>
      <c r="E3794" s="4" t="str">
        <f>IFERROR(__xludf.DUMMYFUNCTION("""COMPUTED_VALUE"""),"Other(s):")</f>
        <v>Other(s):</v>
      </c>
    </row>
    <row r="3795">
      <c r="A3795" s="3">
        <v>3794.0</v>
      </c>
      <c r="B3795" s="4" t="str">
        <f>IFERROR(__xludf.DUMMYFUNCTION("SPLIT(IMPORTRANGE!B3795:B13794,"";"",0,1)"),"C#")</f>
        <v>C#</v>
      </c>
      <c r="C3795" s="4" t="str">
        <f>IFERROR(__xludf.DUMMYFUNCTION("""COMPUTED_VALUE"""),"HTML/CSS")</f>
        <v>HTML/CSS</v>
      </c>
      <c r="D3795" s="4" t="str">
        <f>IFERROR(__xludf.DUMMYFUNCTION("""COMPUTED_VALUE"""),"JavaScript")</f>
        <v>JavaScript</v>
      </c>
      <c r="E3795" s="4" t="str">
        <f>IFERROR(__xludf.DUMMYFUNCTION("""COMPUTED_VALUE"""),"PHP")</f>
        <v>PHP</v>
      </c>
      <c r="F3795" s="4" t="str">
        <f>IFERROR(__xludf.DUMMYFUNCTION("""COMPUTED_VALUE"""),"Python")</f>
        <v>Python</v>
      </c>
      <c r="G3795" s="4" t="str">
        <f>IFERROR(__xludf.DUMMYFUNCTION("""COMPUTED_VALUE"""),"Ruby")</f>
        <v>Ruby</v>
      </c>
      <c r="H3795" s="4" t="str">
        <f>IFERROR(__xludf.DUMMYFUNCTION("""COMPUTED_VALUE"""),"SQL")</f>
        <v>SQL</v>
      </c>
      <c r="I3795" s="4" t="str">
        <f>IFERROR(__xludf.DUMMYFUNCTION("""COMPUTED_VALUE"""),"TypeScript")</f>
        <v>TypeScript</v>
      </c>
    </row>
    <row r="3796">
      <c r="A3796" s="3">
        <v>3795.0</v>
      </c>
      <c r="B3796" s="4" t="str">
        <f>IFERROR(__xludf.DUMMYFUNCTION("SPLIT(IMPORTRANGE!B3796:B13795,"";"",0,1)"),"HTML/CSS")</f>
        <v>HTML/CSS</v>
      </c>
      <c r="C3796" s="4" t="str">
        <f>IFERROR(__xludf.DUMMYFUNCTION("""COMPUTED_VALUE"""),"Java")</f>
        <v>Java</v>
      </c>
      <c r="D3796" s="4" t="str">
        <f>IFERROR(__xludf.DUMMYFUNCTION("""COMPUTED_VALUE"""),"JavaScript")</f>
        <v>JavaScript</v>
      </c>
      <c r="E3796" s="4" t="str">
        <f>IFERROR(__xludf.DUMMYFUNCTION("""COMPUTED_VALUE"""),"PHP")</f>
        <v>PHP</v>
      </c>
      <c r="F3796" s="4" t="str">
        <f>IFERROR(__xludf.DUMMYFUNCTION("""COMPUTED_VALUE"""),"Python")</f>
        <v>Python</v>
      </c>
      <c r="G3796" s="4" t="str">
        <f>IFERROR(__xludf.DUMMYFUNCTION("""COMPUTED_VALUE"""),"SQL")</f>
        <v>SQL</v>
      </c>
      <c r="H3796" s="4" t="str">
        <f>IFERROR(__xludf.DUMMYFUNCTION("""COMPUTED_VALUE"""),"TypeScript")</f>
        <v>TypeScript</v>
      </c>
    </row>
    <row r="3797">
      <c r="A3797" s="3">
        <v>3796.0</v>
      </c>
      <c r="B3797" s="4" t="str">
        <f>IFERROR(__xludf.DUMMYFUNCTION("SPLIT(IMPORTRANGE!B3797:B13796,"";"",0,1)"),"C#")</f>
        <v>C#</v>
      </c>
      <c r="C3797" s="4" t="str">
        <f>IFERROR(__xludf.DUMMYFUNCTION("""COMPUTED_VALUE"""),"HTML/CSS")</f>
        <v>HTML/CSS</v>
      </c>
      <c r="D3797" s="4" t="str">
        <f>IFERROR(__xludf.DUMMYFUNCTION("""COMPUTED_VALUE"""),"Java")</f>
        <v>Java</v>
      </c>
      <c r="E3797" s="4" t="str">
        <f>IFERROR(__xludf.DUMMYFUNCTION("""COMPUTED_VALUE"""),"JavaScript")</f>
        <v>JavaScript</v>
      </c>
      <c r="F3797" s="4" t="str">
        <f>IFERROR(__xludf.DUMMYFUNCTION("""COMPUTED_VALUE"""),"Python")</f>
        <v>Python</v>
      </c>
      <c r="G3797" s="4" t="str">
        <f>IFERROR(__xludf.DUMMYFUNCTION("""COMPUTED_VALUE"""),"SQL")</f>
        <v>SQL</v>
      </c>
    </row>
    <row r="3798">
      <c r="A3798" s="3">
        <v>3797.0</v>
      </c>
      <c r="B3798" s="4" t="str">
        <f>IFERROR(__xludf.DUMMYFUNCTION("SPLIT(IMPORTRANGE!B3798:B13797,"";"",0,1)"),"Bash/Shell/PowerShell")</f>
        <v>Bash/Shell/PowerShell</v>
      </c>
      <c r="C3798" s="4" t="str">
        <f>IFERROR(__xludf.DUMMYFUNCTION("""COMPUTED_VALUE"""),"C")</f>
        <v>C</v>
      </c>
      <c r="D3798" s="4" t="str">
        <f>IFERROR(__xludf.DUMMYFUNCTION("""COMPUTED_VALUE"""),"C++")</f>
        <v>C++</v>
      </c>
      <c r="E3798" s="4" t="str">
        <f>IFERROR(__xludf.DUMMYFUNCTION("""COMPUTED_VALUE"""),"Objective-C")</f>
        <v>Objective-C</v>
      </c>
      <c r="F3798" s="4" t="str">
        <f>IFERROR(__xludf.DUMMYFUNCTION("""COMPUTED_VALUE"""),"Swift")</f>
        <v>Swift</v>
      </c>
    </row>
    <row r="3799">
      <c r="A3799" s="3">
        <v>3798.0</v>
      </c>
      <c r="B3799" s="4" t="str">
        <f>IFERROR(__xludf.DUMMYFUNCTION("SPLIT(IMPORTRANGE!B3799:B13798,"";"",0,1)"),"Bash/Shell/PowerShell")</f>
        <v>Bash/Shell/PowerShell</v>
      </c>
      <c r="C3799" s="4" t="str">
        <f>IFERROR(__xludf.DUMMYFUNCTION("""COMPUTED_VALUE"""),"HTML/CSS")</f>
        <v>HTML/CSS</v>
      </c>
      <c r="D3799" s="4" t="str">
        <f>IFERROR(__xludf.DUMMYFUNCTION("""COMPUTED_VALUE"""),"JavaScript")</f>
        <v>JavaScript</v>
      </c>
      <c r="E3799" s="4" t="str">
        <f>IFERROR(__xludf.DUMMYFUNCTION("""COMPUTED_VALUE"""),"PHP")</f>
        <v>PHP</v>
      </c>
      <c r="F3799" s="4" t="str">
        <f>IFERROR(__xludf.DUMMYFUNCTION("""COMPUTED_VALUE"""),"SQL")</f>
        <v>SQL</v>
      </c>
    </row>
    <row r="3800">
      <c r="A3800" s="3">
        <v>3799.0</v>
      </c>
      <c r="B3800" s="4" t="str">
        <f>IFERROR(__xludf.DUMMYFUNCTION("SPLIT(IMPORTRANGE!B3800:B13799,"";"",0,1)"),"HTML/CSS")</f>
        <v>HTML/CSS</v>
      </c>
      <c r="C3800" s="4" t="str">
        <f>IFERROR(__xludf.DUMMYFUNCTION("""COMPUTED_VALUE"""),"JavaScript")</f>
        <v>JavaScript</v>
      </c>
      <c r="D3800" s="4" t="str">
        <f>IFERROR(__xludf.DUMMYFUNCTION("""COMPUTED_VALUE"""),"Python")</f>
        <v>Python</v>
      </c>
    </row>
    <row r="3801">
      <c r="A3801" s="3">
        <v>3800.0</v>
      </c>
      <c r="B3801" s="4" t="str">
        <f>IFERROR(__xludf.DUMMYFUNCTION("SPLIT(IMPORTRANGE!B3801:B13800,"";"",0,1)"),"JavaScript")</f>
        <v>JavaScript</v>
      </c>
      <c r="C3801" s="4" t="str">
        <f>IFERROR(__xludf.DUMMYFUNCTION("""COMPUTED_VALUE"""),"Objective-C")</f>
        <v>Objective-C</v>
      </c>
      <c r="D3801" s="4" t="str">
        <f>IFERROR(__xludf.DUMMYFUNCTION("""COMPUTED_VALUE"""),"Swift")</f>
        <v>Swift</v>
      </c>
    </row>
    <row r="3802">
      <c r="A3802" s="3">
        <v>3801.0</v>
      </c>
      <c r="B3802" s="4" t="str">
        <f>IFERROR(__xludf.DUMMYFUNCTION("SPLIT(IMPORTRANGE!B3802:B13801,"";"",0,1)"),"HTML/CSS")</f>
        <v>HTML/CSS</v>
      </c>
      <c r="C3802" s="4" t="str">
        <f>IFERROR(__xludf.DUMMYFUNCTION("""COMPUTED_VALUE"""),"JavaScript")</f>
        <v>JavaScript</v>
      </c>
      <c r="D3802" s="4" t="str">
        <f>IFERROR(__xludf.DUMMYFUNCTION("""COMPUTED_VALUE"""),"SQL")</f>
        <v>SQL</v>
      </c>
    </row>
    <row r="3803">
      <c r="A3803" s="3">
        <v>3802.0</v>
      </c>
      <c r="B3803" s="4" t="str">
        <f>IFERROR(__xludf.DUMMYFUNCTION("SPLIT(IMPORTRANGE!B3803:B13802,"";"",0,1)"),"HTML/CSS")</f>
        <v>HTML/CSS</v>
      </c>
      <c r="C3803" s="4" t="str">
        <f>IFERROR(__xludf.DUMMYFUNCTION("""COMPUTED_VALUE"""),"JavaScript")</f>
        <v>JavaScript</v>
      </c>
      <c r="D3803" s="4" t="str">
        <f>IFERROR(__xludf.DUMMYFUNCTION("""COMPUTED_VALUE"""),"Python")</f>
        <v>Python</v>
      </c>
      <c r="E3803" s="4" t="str">
        <f>IFERROR(__xludf.DUMMYFUNCTION("""COMPUTED_VALUE"""),"R")</f>
        <v>R</v>
      </c>
      <c r="F3803" s="4" t="str">
        <f>IFERROR(__xludf.DUMMYFUNCTION("""COMPUTED_VALUE"""),"SQL")</f>
        <v>SQL</v>
      </c>
    </row>
    <row r="3804">
      <c r="A3804" s="3">
        <v>3803.0</v>
      </c>
      <c r="B3804" s="4" t="str">
        <f>IFERROR(__xludf.DUMMYFUNCTION("SPLIT(IMPORTRANGE!B3804:B13803,"";"",0,1)"),"HTML/CSS")</f>
        <v>HTML/CSS</v>
      </c>
      <c r="C3804" s="4" t="str">
        <f>IFERROR(__xludf.DUMMYFUNCTION("""COMPUTED_VALUE"""),"JavaScript")</f>
        <v>JavaScript</v>
      </c>
      <c r="D3804" s="4" t="str">
        <f>IFERROR(__xludf.DUMMYFUNCTION("""COMPUTED_VALUE"""),"TypeScript")</f>
        <v>TypeScript</v>
      </c>
    </row>
    <row r="3805">
      <c r="A3805" s="3">
        <v>3804.0</v>
      </c>
      <c r="B3805" s="4" t="str">
        <f>IFERROR(__xludf.DUMMYFUNCTION("SPLIT(IMPORTRANGE!B3805:B13804,"";"",0,1)"),"C#")</f>
        <v>C#</v>
      </c>
      <c r="C3805" s="4" t="str">
        <f>IFERROR(__xludf.DUMMYFUNCTION("""COMPUTED_VALUE"""),"HTML/CSS")</f>
        <v>HTML/CSS</v>
      </c>
      <c r="D3805" s="4" t="str">
        <f>IFERROR(__xludf.DUMMYFUNCTION("""COMPUTED_VALUE"""),"JavaScript")</f>
        <v>JavaScript</v>
      </c>
      <c r="E3805" s="4" t="str">
        <f>IFERROR(__xludf.DUMMYFUNCTION("""COMPUTED_VALUE"""),"SQL")</f>
        <v>SQL</v>
      </c>
      <c r="F3805" s="4" t="str">
        <f>IFERROR(__xludf.DUMMYFUNCTION("""COMPUTED_VALUE"""),"TypeScript")</f>
        <v>TypeScript</v>
      </c>
    </row>
    <row r="3806">
      <c r="A3806" s="3">
        <v>3805.0</v>
      </c>
      <c r="B3806" s="4" t="str">
        <f>IFERROR(__xludf.DUMMYFUNCTION("SPLIT(IMPORTRANGE!B3806:B13805,"";"",0,1)"),"C#")</f>
        <v>C#</v>
      </c>
      <c r="C3806" s="4" t="str">
        <f>IFERROR(__xludf.DUMMYFUNCTION("""COMPUTED_VALUE"""),"HTML/CSS")</f>
        <v>HTML/CSS</v>
      </c>
      <c r="D3806" s="4" t="str">
        <f>IFERROR(__xludf.DUMMYFUNCTION("""COMPUTED_VALUE"""),"JavaScript")</f>
        <v>JavaScript</v>
      </c>
      <c r="E3806" s="4" t="str">
        <f>IFERROR(__xludf.DUMMYFUNCTION("""COMPUTED_VALUE"""),"Python")</f>
        <v>Python</v>
      </c>
      <c r="F3806" s="4" t="str">
        <f>IFERROR(__xludf.DUMMYFUNCTION("""COMPUTED_VALUE"""),"TypeScript")</f>
        <v>TypeScript</v>
      </c>
    </row>
    <row r="3807">
      <c r="A3807" s="3">
        <v>3806.0</v>
      </c>
      <c r="B3807" s="4" t="str">
        <f>IFERROR(__xludf.DUMMYFUNCTION("SPLIT(IMPORTRANGE!B3807:B13806,"";"",0,1)"),"Bash/Shell/PowerShell")</f>
        <v>Bash/Shell/PowerShell</v>
      </c>
      <c r="C3807" s="4" t="str">
        <f>IFERROR(__xludf.DUMMYFUNCTION("""COMPUTED_VALUE"""),"Elixir")</f>
        <v>Elixir</v>
      </c>
      <c r="D3807" s="4" t="str">
        <f>IFERROR(__xludf.DUMMYFUNCTION("""COMPUTED_VALUE"""),"HTML/CSS")</f>
        <v>HTML/CSS</v>
      </c>
      <c r="E3807" s="4" t="str">
        <f>IFERROR(__xludf.DUMMYFUNCTION("""COMPUTED_VALUE"""),"JavaScript")</f>
        <v>JavaScript</v>
      </c>
      <c r="F3807" s="4" t="str">
        <f>IFERROR(__xludf.DUMMYFUNCTION("""COMPUTED_VALUE"""),"Ruby")</f>
        <v>Ruby</v>
      </c>
      <c r="G3807" s="4" t="str">
        <f>IFERROR(__xludf.DUMMYFUNCTION("""COMPUTED_VALUE"""),"SQL")</f>
        <v>SQL</v>
      </c>
    </row>
    <row r="3808">
      <c r="A3808" s="3">
        <v>3807.0</v>
      </c>
      <c r="B3808" s="4" t="str">
        <f>IFERROR(__xludf.DUMMYFUNCTION("SPLIT(IMPORTRANGE!B3808:B13807,"";"",0,1)"),"C")</f>
        <v>C</v>
      </c>
      <c r="C3808" s="4" t="str">
        <f>IFERROR(__xludf.DUMMYFUNCTION("""COMPUTED_VALUE"""),"C++")</f>
        <v>C++</v>
      </c>
      <c r="D3808" s="4" t="str">
        <f>IFERROR(__xludf.DUMMYFUNCTION("""COMPUTED_VALUE"""),"Java")</f>
        <v>Java</v>
      </c>
    </row>
    <row r="3809">
      <c r="A3809" s="3">
        <v>3808.0</v>
      </c>
      <c r="B3809" s="4" t="str">
        <f>IFERROR(__xludf.DUMMYFUNCTION("SPLIT(IMPORTRANGE!B3809:B13808,"";"",0,1)"),"Bash/Shell/PowerShell")</f>
        <v>Bash/Shell/PowerShell</v>
      </c>
      <c r="C3809" s="4" t="str">
        <f>IFERROR(__xludf.DUMMYFUNCTION("""COMPUTED_VALUE"""),"HTML/CSS")</f>
        <v>HTML/CSS</v>
      </c>
      <c r="D3809" s="4" t="str">
        <f>IFERROR(__xludf.DUMMYFUNCTION("""COMPUTED_VALUE"""),"Java")</f>
        <v>Java</v>
      </c>
      <c r="E3809" s="4" t="str">
        <f>IFERROR(__xludf.DUMMYFUNCTION("""COMPUTED_VALUE"""),"JavaScript")</f>
        <v>JavaScript</v>
      </c>
      <c r="F3809" s="4" t="str">
        <f>IFERROR(__xludf.DUMMYFUNCTION("""COMPUTED_VALUE"""),"Ruby")</f>
        <v>Ruby</v>
      </c>
      <c r="G3809" s="4" t="str">
        <f>IFERROR(__xludf.DUMMYFUNCTION("""COMPUTED_VALUE"""),"SQL")</f>
        <v>SQL</v>
      </c>
    </row>
    <row r="3810">
      <c r="A3810" s="3">
        <v>3809.0</v>
      </c>
      <c r="B3810" s="4" t="str">
        <f>IFERROR(__xludf.DUMMYFUNCTION("SPLIT(IMPORTRANGE!B3810:B13809,"";"",0,1)"),"Swift")</f>
        <v>Swift</v>
      </c>
    </row>
    <row r="3811">
      <c r="A3811" s="3">
        <v>3810.0</v>
      </c>
      <c r="B3811" s="4" t="str">
        <f>IFERROR(__xludf.DUMMYFUNCTION("SPLIT(IMPORTRANGE!B3811:B13810,"";"",0,1)"),"C")</f>
        <v>C</v>
      </c>
      <c r="C3811" s="4" t="str">
        <f>IFERROR(__xludf.DUMMYFUNCTION("""COMPUTED_VALUE"""),"C++")</f>
        <v>C++</v>
      </c>
      <c r="D3811" s="4" t="str">
        <f>IFERROR(__xludf.DUMMYFUNCTION("""COMPUTED_VALUE"""),"HTML/CSS")</f>
        <v>HTML/CSS</v>
      </c>
      <c r="E3811" s="4" t="str">
        <f>IFERROR(__xludf.DUMMYFUNCTION("""COMPUTED_VALUE"""),"Java")</f>
        <v>Java</v>
      </c>
      <c r="F3811" s="4" t="str">
        <f>IFERROR(__xludf.DUMMYFUNCTION("""COMPUTED_VALUE"""),"JavaScript")</f>
        <v>JavaScript</v>
      </c>
      <c r="G3811" s="4" t="str">
        <f>IFERROR(__xludf.DUMMYFUNCTION("""COMPUTED_VALUE"""),"Python")</f>
        <v>Python</v>
      </c>
      <c r="H3811" s="4" t="str">
        <f>IFERROR(__xludf.DUMMYFUNCTION("""COMPUTED_VALUE"""),"SQL")</f>
        <v>SQL</v>
      </c>
    </row>
    <row r="3812">
      <c r="A3812" s="3">
        <v>3811.0</v>
      </c>
      <c r="B3812" s="4" t="str">
        <f>IFERROR(__xludf.DUMMYFUNCTION("SPLIT(IMPORTRANGE!B3812:B13811,"";"",0,1)"),"C")</f>
        <v>C</v>
      </c>
      <c r="C3812" s="4" t="str">
        <f>IFERROR(__xludf.DUMMYFUNCTION("""COMPUTED_VALUE"""),"C++")</f>
        <v>C++</v>
      </c>
      <c r="D3812" s="4" t="str">
        <f>IFERROR(__xludf.DUMMYFUNCTION("""COMPUTED_VALUE"""),"Python")</f>
        <v>Python</v>
      </c>
    </row>
    <row r="3813">
      <c r="A3813" s="3">
        <v>3812.0</v>
      </c>
      <c r="B3813" s="4" t="str">
        <f>IFERROR(__xludf.DUMMYFUNCTION("SPLIT(IMPORTRANGE!B3813:B13812,"";"",0,1)"),"Assembly")</f>
        <v>Assembly</v>
      </c>
      <c r="C3813" s="4" t="str">
        <f>IFERROR(__xludf.DUMMYFUNCTION("""COMPUTED_VALUE"""),"Bash/Shell/PowerShell")</f>
        <v>Bash/Shell/PowerShell</v>
      </c>
      <c r="D3813" s="4" t="str">
        <f>IFERROR(__xludf.DUMMYFUNCTION("""COMPUTED_VALUE"""),"C")</f>
        <v>C</v>
      </c>
      <c r="E3813" s="4" t="str">
        <f>IFERROR(__xludf.DUMMYFUNCTION("""COMPUTED_VALUE"""),"C++")</f>
        <v>C++</v>
      </c>
      <c r="F3813" s="4" t="str">
        <f>IFERROR(__xludf.DUMMYFUNCTION("""COMPUTED_VALUE"""),"C#")</f>
        <v>C#</v>
      </c>
      <c r="G3813" s="4" t="str">
        <f>IFERROR(__xludf.DUMMYFUNCTION("""COMPUTED_VALUE"""),"F#")</f>
        <v>F#</v>
      </c>
      <c r="H3813" s="4" t="str">
        <f>IFERROR(__xludf.DUMMYFUNCTION("""COMPUTED_VALUE"""),"Go")</f>
        <v>Go</v>
      </c>
      <c r="I3813" s="4" t="str">
        <f>IFERROR(__xludf.DUMMYFUNCTION("""COMPUTED_VALUE"""),"HTML/CSS")</f>
        <v>HTML/CSS</v>
      </c>
      <c r="J3813" s="4" t="str">
        <f>IFERROR(__xludf.DUMMYFUNCTION("""COMPUTED_VALUE"""),"Java")</f>
        <v>Java</v>
      </c>
      <c r="K3813" s="4" t="str">
        <f>IFERROR(__xludf.DUMMYFUNCTION("""COMPUTED_VALUE"""),"JavaScript")</f>
        <v>JavaScript</v>
      </c>
      <c r="L3813" s="4" t="str">
        <f>IFERROR(__xludf.DUMMYFUNCTION("""COMPUTED_VALUE"""),"PHP")</f>
        <v>PHP</v>
      </c>
      <c r="M3813" s="4" t="str">
        <f>IFERROR(__xludf.DUMMYFUNCTION("""COMPUTED_VALUE"""),"Python")</f>
        <v>Python</v>
      </c>
      <c r="N3813" s="4" t="str">
        <f>IFERROR(__xludf.DUMMYFUNCTION("""COMPUTED_VALUE"""),"R")</f>
        <v>R</v>
      </c>
      <c r="O3813" s="4" t="str">
        <f>IFERROR(__xludf.DUMMYFUNCTION("""COMPUTED_VALUE"""),"Ruby")</f>
        <v>Ruby</v>
      </c>
      <c r="P3813" s="4" t="str">
        <f>IFERROR(__xludf.DUMMYFUNCTION("""COMPUTED_VALUE"""),"Scala")</f>
        <v>Scala</v>
      </c>
      <c r="Q3813" s="4" t="str">
        <f>IFERROR(__xludf.DUMMYFUNCTION("""COMPUTED_VALUE"""),"SQL")</f>
        <v>SQL</v>
      </c>
      <c r="R3813" s="4" t="str">
        <f>IFERROR(__xludf.DUMMYFUNCTION("""COMPUTED_VALUE"""),"VBA")</f>
        <v>VBA</v>
      </c>
    </row>
    <row r="3814">
      <c r="A3814" s="3">
        <v>3813.0</v>
      </c>
      <c r="B3814" s="4" t="str">
        <f>IFERROR(__xludf.DUMMYFUNCTION("SPLIT(IMPORTRANGE!B3814:B13813,"";"",0,1)"),"C")</f>
        <v>C</v>
      </c>
      <c r="C3814" s="4" t="str">
        <f>IFERROR(__xludf.DUMMYFUNCTION("""COMPUTED_VALUE"""),"C++")</f>
        <v>C++</v>
      </c>
      <c r="D3814" s="4" t="str">
        <f>IFERROR(__xludf.DUMMYFUNCTION("""COMPUTED_VALUE"""),"C#")</f>
        <v>C#</v>
      </c>
      <c r="E3814" s="4" t="str">
        <f>IFERROR(__xludf.DUMMYFUNCTION("""COMPUTED_VALUE"""),"HTML/CSS")</f>
        <v>HTML/CSS</v>
      </c>
      <c r="F3814" s="4" t="str">
        <f>IFERROR(__xludf.DUMMYFUNCTION("""COMPUTED_VALUE"""),"Java")</f>
        <v>Java</v>
      </c>
      <c r="G3814" s="4" t="str">
        <f>IFERROR(__xludf.DUMMYFUNCTION("""COMPUTED_VALUE"""),"JavaScript")</f>
        <v>JavaScript</v>
      </c>
      <c r="H3814" s="4" t="str">
        <f>IFERROR(__xludf.DUMMYFUNCTION("""COMPUTED_VALUE"""),"Objective-C")</f>
        <v>Objective-C</v>
      </c>
      <c r="I3814" s="4" t="str">
        <f>IFERROR(__xludf.DUMMYFUNCTION("""COMPUTED_VALUE"""),"PHP")</f>
        <v>PHP</v>
      </c>
      <c r="J3814" s="4" t="str">
        <f>IFERROR(__xludf.DUMMYFUNCTION("""COMPUTED_VALUE"""),"Python")</f>
        <v>Python</v>
      </c>
      <c r="K3814" s="4" t="str">
        <f>IFERROR(__xludf.DUMMYFUNCTION("""COMPUTED_VALUE"""),"SQL")</f>
        <v>SQL</v>
      </c>
    </row>
    <row r="3815">
      <c r="A3815" s="3">
        <v>3814.0</v>
      </c>
      <c r="B3815" s="4" t="str">
        <f>IFERROR(__xludf.DUMMYFUNCTION("SPLIT(IMPORTRANGE!B3815:B13814,"";"",0,1)"),"C#")</f>
        <v>C#</v>
      </c>
      <c r="C3815" s="4" t="str">
        <f>IFERROR(__xludf.DUMMYFUNCTION("""COMPUTED_VALUE"""),"HTML/CSS")</f>
        <v>HTML/CSS</v>
      </c>
      <c r="D3815" s="4" t="str">
        <f>IFERROR(__xludf.DUMMYFUNCTION("""COMPUTED_VALUE"""),"JavaScript")</f>
        <v>JavaScript</v>
      </c>
      <c r="E3815" s="4" t="str">
        <f>IFERROR(__xludf.DUMMYFUNCTION("""COMPUTED_VALUE"""),"Python")</f>
        <v>Python</v>
      </c>
      <c r="F3815" s="4" t="str">
        <f>IFERROR(__xludf.DUMMYFUNCTION("""COMPUTED_VALUE"""),"SQL")</f>
        <v>SQL</v>
      </c>
    </row>
    <row r="3816">
      <c r="A3816" s="3">
        <v>3815.0</v>
      </c>
      <c r="B3816" s="4" t="str">
        <f>IFERROR(__xludf.DUMMYFUNCTION("SPLIT(IMPORTRANGE!B3816:B13815,"";"",0,1)"),"Bash/Shell/PowerShell")</f>
        <v>Bash/Shell/PowerShell</v>
      </c>
      <c r="C3816" s="4" t="str">
        <f>IFERROR(__xludf.DUMMYFUNCTION("""COMPUTED_VALUE"""),"HTML/CSS")</f>
        <v>HTML/CSS</v>
      </c>
      <c r="D3816" s="4" t="str">
        <f>IFERROR(__xludf.DUMMYFUNCTION("""COMPUTED_VALUE"""),"JavaScript")</f>
        <v>JavaScript</v>
      </c>
      <c r="E3816" s="4" t="str">
        <f>IFERROR(__xludf.DUMMYFUNCTION("""COMPUTED_VALUE"""),"Python")</f>
        <v>Python</v>
      </c>
    </row>
    <row r="3817">
      <c r="A3817" s="3">
        <v>3816.0</v>
      </c>
      <c r="B3817" s="4" t="str">
        <f>IFERROR(__xludf.DUMMYFUNCTION("SPLIT(IMPORTRANGE!B3817:B13816,"";"",0,1)"),"Python")</f>
        <v>Python</v>
      </c>
      <c r="C3817" s="4" t="str">
        <f>IFERROR(__xludf.DUMMYFUNCTION("""COMPUTED_VALUE"""),"R")</f>
        <v>R</v>
      </c>
      <c r="D3817" s="4" t="str">
        <f>IFERROR(__xludf.DUMMYFUNCTION("""COMPUTED_VALUE"""),"SQL")</f>
        <v>SQL</v>
      </c>
    </row>
    <row r="3818">
      <c r="A3818" s="3">
        <v>3817.0</v>
      </c>
      <c r="B3818" s="4" t="str">
        <f>IFERROR(__xludf.DUMMYFUNCTION("SPLIT(IMPORTRANGE!B3818:B13817,"";"",0,1)"),"C++")</f>
        <v>C++</v>
      </c>
      <c r="C3818" s="4" t="str">
        <f>IFERROR(__xludf.DUMMYFUNCTION("""COMPUTED_VALUE"""),"Python")</f>
        <v>Python</v>
      </c>
    </row>
    <row r="3819">
      <c r="A3819" s="3">
        <v>3818.0</v>
      </c>
      <c r="B3819" s="4" t="str">
        <f>IFERROR(__xludf.DUMMYFUNCTION("SPLIT(IMPORTRANGE!B3819:B13818,"";"",0,1)"),"Java")</f>
        <v>Java</v>
      </c>
    </row>
    <row r="3820">
      <c r="A3820" s="3">
        <v>3819.0</v>
      </c>
      <c r="B3820" s="4" t="str">
        <f>IFERROR(__xludf.DUMMYFUNCTION("SPLIT(IMPORTRANGE!B3820:B13819,"";"",0,1)"),"HTML/CSS")</f>
        <v>HTML/CSS</v>
      </c>
      <c r="C3820" s="4" t="str">
        <f>IFERROR(__xludf.DUMMYFUNCTION("""COMPUTED_VALUE"""),"Java")</f>
        <v>Java</v>
      </c>
      <c r="D3820" s="4" t="str">
        <f>IFERROR(__xludf.DUMMYFUNCTION("""COMPUTED_VALUE"""),"JavaScript")</f>
        <v>JavaScript</v>
      </c>
      <c r="E3820" s="4" t="str">
        <f>IFERROR(__xludf.DUMMYFUNCTION("""COMPUTED_VALUE"""),"SQL")</f>
        <v>SQL</v>
      </c>
      <c r="F3820" s="4" t="str">
        <f>IFERROR(__xludf.DUMMYFUNCTION("""COMPUTED_VALUE"""),"TypeScript")</f>
        <v>TypeScript</v>
      </c>
    </row>
    <row r="3821">
      <c r="A3821" s="3">
        <v>3820.0</v>
      </c>
      <c r="B3821" s="4" t="str">
        <f>IFERROR(__xludf.DUMMYFUNCTION("SPLIT(IMPORTRANGE!B3821:B13820,"";"",0,1)"),"C#")</f>
        <v>C#</v>
      </c>
      <c r="C3821" s="4" t="str">
        <f>IFERROR(__xludf.DUMMYFUNCTION("""COMPUTED_VALUE"""),"HTML/CSS")</f>
        <v>HTML/CSS</v>
      </c>
      <c r="D3821" s="4" t="str">
        <f>IFERROR(__xludf.DUMMYFUNCTION("""COMPUTED_VALUE"""),"JavaScript")</f>
        <v>JavaScript</v>
      </c>
      <c r="E3821" s="4" t="str">
        <f>IFERROR(__xludf.DUMMYFUNCTION("""COMPUTED_VALUE"""),"SQL")</f>
        <v>SQL</v>
      </c>
    </row>
    <row r="3822">
      <c r="A3822" s="3">
        <v>3821.0</v>
      </c>
      <c r="B3822" s="4" t="str">
        <f>IFERROR(__xludf.DUMMYFUNCTION("SPLIT(IMPORTRANGE!B3822:B13821,"";"",0,1)"),"Bash/Shell/PowerShell")</f>
        <v>Bash/Shell/PowerShell</v>
      </c>
      <c r="C3822" s="4" t="str">
        <f>IFERROR(__xludf.DUMMYFUNCTION("""COMPUTED_VALUE"""),"C++")</f>
        <v>C++</v>
      </c>
      <c r="D3822" s="4" t="str">
        <f>IFERROR(__xludf.DUMMYFUNCTION("""COMPUTED_VALUE"""),"C#")</f>
        <v>C#</v>
      </c>
      <c r="E3822" s="4" t="str">
        <f>IFERROR(__xludf.DUMMYFUNCTION("""COMPUTED_VALUE"""),"HTML/CSS")</f>
        <v>HTML/CSS</v>
      </c>
      <c r="F3822" s="4" t="str">
        <f>IFERROR(__xludf.DUMMYFUNCTION("""COMPUTED_VALUE"""),"JavaScript")</f>
        <v>JavaScript</v>
      </c>
      <c r="G3822" s="4" t="str">
        <f>IFERROR(__xludf.DUMMYFUNCTION("""COMPUTED_VALUE"""),"Rust")</f>
        <v>Rust</v>
      </c>
      <c r="H3822" s="4" t="str">
        <f>IFERROR(__xludf.DUMMYFUNCTION("""COMPUTED_VALUE"""),"TypeScript")</f>
        <v>TypeScript</v>
      </c>
    </row>
    <row r="3823">
      <c r="A3823" s="3">
        <v>3822.0</v>
      </c>
      <c r="B3823" s="4" t="str">
        <f>IFERROR(__xludf.DUMMYFUNCTION("SPLIT(IMPORTRANGE!B3823:B13822,"";"",0,1)"),"Assembly")</f>
        <v>Assembly</v>
      </c>
      <c r="C3823" s="4" t="str">
        <f>IFERROR(__xludf.DUMMYFUNCTION("""COMPUTED_VALUE"""),"C")</f>
        <v>C</v>
      </c>
      <c r="D3823" s="4" t="str">
        <f>IFERROR(__xludf.DUMMYFUNCTION("""COMPUTED_VALUE"""),"C++")</f>
        <v>C++</v>
      </c>
      <c r="E3823" s="4" t="str">
        <f>IFERROR(__xludf.DUMMYFUNCTION("""COMPUTED_VALUE"""),"C#")</f>
        <v>C#</v>
      </c>
      <c r="F3823" s="4" t="str">
        <f>IFERROR(__xludf.DUMMYFUNCTION("""COMPUTED_VALUE"""),"Java")</f>
        <v>Java</v>
      </c>
      <c r="G3823" s="4" t="str">
        <f>IFERROR(__xludf.DUMMYFUNCTION("""COMPUTED_VALUE"""),"JavaScript")</f>
        <v>JavaScript</v>
      </c>
      <c r="H3823" s="4" t="str">
        <f>IFERROR(__xludf.DUMMYFUNCTION("""COMPUTED_VALUE"""),"PHP")</f>
        <v>PHP</v>
      </c>
      <c r="I3823" s="4" t="str">
        <f>IFERROR(__xludf.DUMMYFUNCTION("""COMPUTED_VALUE"""),"Python")</f>
        <v>Python</v>
      </c>
      <c r="J3823" s="4" t="str">
        <f>IFERROR(__xludf.DUMMYFUNCTION("""COMPUTED_VALUE"""),"Rust")</f>
        <v>Rust</v>
      </c>
      <c r="K3823" s="4" t="str">
        <f>IFERROR(__xludf.DUMMYFUNCTION("""COMPUTED_VALUE"""),"SQL")</f>
        <v>SQL</v>
      </c>
    </row>
    <row r="3824">
      <c r="A3824" s="3">
        <v>3823.0</v>
      </c>
      <c r="B3824" s="4" t="str">
        <f>IFERROR(__xludf.DUMMYFUNCTION("SPLIT(IMPORTRANGE!B3824:B13823,"";"",0,1)"),"R")</f>
        <v>R</v>
      </c>
    </row>
    <row r="3825">
      <c r="A3825" s="3">
        <v>3824.0</v>
      </c>
      <c r="B3825" s="4" t="str">
        <f>IFERROR(__xludf.DUMMYFUNCTION("SPLIT(IMPORTRANGE!B3825:B13824,"";"",0,1)"),"C#")</f>
        <v>C#</v>
      </c>
      <c r="C3825" s="4" t="str">
        <f>IFERROR(__xludf.DUMMYFUNCTION("""COMPUTED_VALUE"""),"HTML/CSS")</f>
        <v>HTML/CSS</v>
      </c>
      <c r="D3825" s="4" t="str">
        <f>IFERROR(__xludf.DUMMYFUNCTION("""COMPUTED_VALUE"""),"Java")</f>
        <v>Java</v>
      </c>
      <c r="E3825" s="4" t="str">
        <f>IFERROR(__xludf.DUMMYFUNCTION("""COMPUTED_VALUE"""),"JavaScript")</f>
        <v>JavaScript</v>
      </c>
      <c r="F3825" s="4" t="str">
        <f>IFERROR(__xludf.DUMMYFUNCTION("""COMPUTED_VALUE"""),"SQL")</f>
        <v>SQL</v>
      </c>
      <c r="G3825" s="4" t="str">
        <f>IFERROR(__xludf.DUMMYFUNCTION("""COMPUTED_VALUE"""),"VBA")</f>
        <v>VBA</v>
      </c>
    </row>
    <row r="3826">
      <c r="A3826" s="3">
        <v>3825.0</v>
      </c>
      <c r="B3826" s="4" t="str">
        <f>IFERROR(__xludf.DUMMYFUNCTION("SPLIT(IMPORTRANGE!B3826:B13825,"";"",0,1)"),"Bash/Shell/PowerShell")</f>
        <v>Bash/Shell/PowerShell</v>
      </c>
      <c r="C3826" s="4" t="str">
        <f>IFERROR(__xludf.DUMMYFUNCTION("""COMPUTED_VALUE"""),"HTML/CSS")</f>
        <v>HTML/CSS</v>
      </c>
      <c r="D3826" s="4" t="str">
        <f>IFERROR(__xludf.DUMMYFUNCTION("""COMPUTED_VALUE"""),"Java")</f>
        <v>Java</v>
      </c>
      <c r="E3826" s="4" t="str">
        <f>IFERROR(__xludf.DUMMYFUNCTION("""COMPUTED_VALUE"""),"JavaScript")</f>
        <v>JavaScript</v>
      </c>
      <c r="F3826" s="4" t="str">
        <f>IFERROR(__xludf.DUMMYFUNCTION("""COMPUTED_VALUE"""),"PHP")</f>
        <v>PHP</v>
      </c>
    </row>
    <row r="3827">
      <c r="A3827" s="3">
        <v>3826.0</v>
      </c>
      <c r="B3827" s="4" t="str">
        <f>IFERROR(__xludf.DUMMYFUNCTION("SPLIT(IMPORTRANGE!B3827:B13826,"";"",0,1)"),"Bash/Shell/PowerShell")</f>
        <v>Bash/Shell/PowerShell</v>
      </c>
      <c r="C3827" s="4" t="str">
        <f>IFERROR(__xludf.DUMMYFUNCTION("""COMPUTED_VALUE"""),"C")</f>
        <v>C</v>
      </c>
      <c r="D3827" s="4" t="str">
        <f>IFERROR(__xludf.DUMMYFUNCTION("""COMPUTED_VALUE"""),"C++")</f>
        <v>C++</v>
      </c>
      <c r="E3827" s="4" t="str">
        <f>IFERROR(__xludf.DUMMYFUNCTION("""COMPUTED_VALUE"""),"HTML/CSS")</f>
        <v>HTML/CSS</v>
      </c>
      <c r="F3827" s="4" t="str">
        <f>IFERROR(__xludf.DUMMYFUNCTION("""COMPUTED_VALUE"""),"JavaScript")</f>
        <v>JavaScript</v>
      </c>
      <c r="G3827" s="4" t="str">
        <f>IFERROR(__xludf.DUMMYFUNCTION("""COMPUTED_VALUE"""),"Python")</f>
        <v>Python</v>
      </c>
      <c r="H3827" s="4" t="str">
        <f>IFERROR(__xludf.DUMMYFUNCTION("""COMPUTED_VALUE"""),"SQL")</f>
        <v>SQL</v>
      </c>
    </row>
    <row r="3828">
      <c r="A3828" s="3">
        <v>3827.0</v>
      </c>
      <c r="B3828" s="4" t="str">
        <f>IFERROR(__xludf.DUMMYFUNCTION("SPLIT(IMPORTRANGE!B3828:B13827,"";"",0,1)"),"Dart")</f>
        <v>Dart</v>
      </c>
      <c r="C3828" s="4" t="str">
        <f>IFERROR(__xludf.DUMMYFUNCTION("""COMPUTED_VALUE"""),"Go")</f>
        <v>Go</v>
      </c>
      <c r="D3828" s="4" t="str">
        <f>IFERROR(__xludf.DUMMYFUNCTION("""COMPUTED_VALUE"""),"JavaScript")</f>
        <v>JavaScript</v>
      </c>
      <c r="E3828" s="4" t="str">
        <f>IFERROR(__xludf.DUMMYFUNCTION("""COMPUTED_VALUE"""),"Python")</f>
        <v>Python</v>
      </c>
    </row>
    <row r="3829">
      <c r="A3829" s="3">
        <v>3828.0</v>
      </c>
      <c r="B3829" s="4" t="str">
        <f>IFERROR(__xludf.DUMMYFUNCTION("SPLIT(IMPORTRANGE!B3829:B13828,"";"",0,1)"),"Bash/Shell/PowerShell")</f>
        <v>Bash/Shell/PowerShell</v>
      </c>
      <c r="C3829" s="4" t="str">
        <f>IFERROR(__xludf.DUMMYFUNCTION("""COMPUTED_VALUE"""),"C#")</f>
        <v>C#</v>
      </c>
      <c r="D3829" s="4" t="str">
        <f>IFERROR(__xludf.DUMMYFUNCTION("""COMPUTED_VALUE"""),"HTML/CSS")</f>
        <v>HTML/CSS</v>
      </c>
      <c r="E3829" s="4" t="str">
        <f>IFERROR(__xludf.DUMMYFUNCTION("""COMPUTED_VALUE"""),"JavaScript")</f>
        <v>JavaScript</v>
      </c>
      <c r="F3829" s="4" t="str">
        <f>IFERROR(__xludf.DUMMYFUNCTION("""COMPUTED_VALUE"""),"PHP")</f>
        <v>PHP</v>
      </c>
      <c r="G3829" s="4" t="str">
        <f>IFERROR(__xludf.DUMMYFUNCTION("""COMPUTED_VALUE"""),"SQL")</f>
        <v>SQL</v>
      </c>
      <c r="H3829" s="4" t="str">
        <f>IFERROR(__xludf.DUMMYFUNCTION("""COMPUTED_VALUE"""),"TypeScript")</f>
        <v>TypeScript</v>
      </c>
    </row>
    <row r="3830">
      <c r="A3830" s="3">
        <v>3829.0</v>
      </c>
      <c r="B3830" s="4" t="str">
        <f>IFERROR(__xludf.DUMMYFUNCTION("SPLIT(IMPORTRANGE!B3830:B13829,"";"",0,1)"),"C")</f>
        <v>C</v>
      </c>
      <c r="C3830" s="4" t="str">
        <f>IFERROR(__xludf.DUMMYFUNCTION("""COMPUTED_VALUE"""),"Python")</f>
        <v>Python</v>
      </c>
      <c r="D3830" s="4" t="str">
        <f>IFERROR(__xludf.DUMMYFUNCTION("""COMPUTED_VALUE"""),"Rust")</f>
        <v>Rust</v>
      </c>
      <c r="E3830" s="4" t="str">
        <f>IFERROR(__xludf.DUMMYFUNCTION("""COMPUTED_VALUE"""),"Scala")</f>
        <v>Scala</v>
      </c>
    </row>
    <row r="3831">
      <c r="A3831" s="3">
        <v>3830.0</v>
      </c>
      <c r="B3831" s="4" t="str">
        <f>IFERROR(__xludf.DUMMYFUNCTION("SPLIT(IMPORTRANGE!B3831:B13830,"";"",0,1)"),"Bash/Shell/PowerShell")</f>
        <v>Bash/Shell/PowerShell</v>
      </c>
      <c r="C3831" s="4" t="str">
        <f>IFERROR(__xludf.DUMMYFUNCTION("""COMPUTED_VALUE"""),"C++")</f>
        <v>C++</v>
      </c>
      <c r="D3831" s="4" t="str">
        <f>IFERROR(__xludf.DUMMYFUNCTION("""COMPUTED_VALUE"""),"C#")</f>
        <v>C#</v>
      </c>
      <c r="E3831" s="4" t="str">
        <f>IFERROR(__xludf.DUMMYFUNCTION("""COMPUTED_VALUE"""),"HTML/CSS")</f>
        <v>HTML/CSS</v>
      </c>
      <c r="F3831" s="4" t="str">
        <f>IFERROR(__xludf.DUMMYFUNCTION("""COMPUTED_VALUE"""),"JavaScript")</f>
        <v>JavaScript</v>
      </c>
      <c r="G3831" s="4" t="str">
        <f>IFERROR(__xludf.DUMMYFUNCTION("""COMPUTED_VALUE"""),"Python")</f>
        <v>Python</v>
      </c>
      <c r="H3831" s="4" t="str">
        <f>IFERROR(__xludf.DUMMYFUNCTION("""COMPUTED_VALUE"""),"R")</f>
        <v>R</v>
      </c>
      <c r="I3831" s="4" t="str">
        <f>IFERROR(__xludf.DUMMYFUNCTION("""COMPUTED_VALUE"""),"WebAssembly")</f>
        <v>WebAssembly</v>
      </c>
    </row>
    <row r="3832">
      <c r="A3832" s="3">
        <v>3831.0</v>
      </c>
      <c r="B3832" s="4" t="str">
        <f>IFERROR(__xludf.DUMMYFUNCTION("SPLIT(IMPORTRANGE!B3832:B13831,"";"",0,1)"),"HTML/CSS")</f>
        <v>HTML/CSS</v>
      </c>
      <c r="C3832" s="4" t="str">
        <f>IFERROR(__xludf.DUMMYFUNCTION("""COMPUTED_VALUE"""),"Java")</f>
        <v>Java</v>
      </c>
      <c r="D3832" s="4" t="str">
        <f>IFERROR(__xludf.DUMMYFUNCTION("""COMPUTED_VALUE"""),"JavaScript")</f>
        <v>JavaScript</v>
      </c>
      <c r="E3832" s="4" t="str">
        <f>IFERROR(__xludf.DUMMYFUNCTION("""COMPUTED_VALUE"""),"Python")</f>
        <v>Python</v>
      </c>
      <c r="F3832" s="4" t="str">
        <f>IFERROR(__xludf.DUMMYFUNCTION("""COMPUTED_VALUE"""),"R")</f>
        <v>R</v>
      </c>
      <c r="G3832" s="4" t="str">
        <f>IFERROR(__xludf.DUMMYFUNCTION("""COMPUTED_VALUE"""),"SQL")</f>
        <v>SQL</v>
      </c>
    </row>
    <row r="3833">
      <c r="A3833" s="3">
        <v>3832.0</v>
      </c>
      <c r="B3833" s="4" t="str">
        <f>IFERROR(__xludf.DUMMYFUNCTION("SPLIT(IMPORTRANGE!B3833:B13832,"";"",0,1)"),"HTML/CSS")</f>
        <v>HTML/CSS</v>
      </c>
      <c r="C3833" s="4" t="str">
        <f>IFERROR(__xludf.DUMMYFUNCTION("""COMPUTED_VALUE"""),"Java")</f>
        <v>Java</v>
      </c>
      <c r="D3833" s="4" t="str">
        <f>IFERROR(__xludf.DUMMYFUNCTION("""COMPUTED_VALUE"""),"JavaScript")</f>
        <v>JavaScript</v>
      </c>
      <c r="E3833" s="4" t="str">
        <f>IFERROR(__xludf.DUMMYFUNCTION("""COMPUTED_VALUE"""),"PHP")</f>
        <v>PHP</v>
      </c>
      <c r="F3833" s="4" t="str">
        <f>IFERROR(__xludf.DUMMYFUNCTION("""COMPUTED_VALUE"""),"SQL")</f>
        <v>SQL</v>
      </c>
    </row>
    <row r="3834">
      <c r="A3834" s="3">
        <v>3833.0</v>
      </c>
      <c r="B3834" s="4" t="str">
        <f>IFERROR(__xludf.DUMMYFUNCTION("SPLIT(IMPORTRANGE!B3834:B13833,"";"",0,1)"),"Java")</f>
        <v>Java</v>
      </c>
      <c r="C3834" s="4" t="str">
        <f>IFERROR(__xludf.DUMMYFUNCTION("""COMPUTED_VALUE"""),"Kotlin")</f>
        <v>Kotlin</v>
      </c>
    </row>
    <row r="3835">
      <c r="A3835" s="3">
        <v>3834.0</v>
      </c>
      <c r="B3835" s="4" t="str">
        <f>IFERROR(__xludf.DUMMYFUNCTION("SPLIT(IMPORTRANGE!B3835:B13834,"";"",0,1)"),"C")</f>
        <v>C</v>
      </c>
      <c r="C3835" s="4" t="str">
        <f>IFERROR(__xludf.DUMMYFUNCTION("""COMPUTED_VALUE"""),"C++")</f>
        <v>C++</v>
      </c>
      <c r="D3835" s="4" t="str">
        <f>IFERROR(__xludf.DUMMYFUNCTION("""COMPUTED_VALUE"""),"C#")</f>
        <v>C#</v>
      </c>
      <c r="E3835" s="4" t="str">
        <f>IFERROR(__xludf.DUMMYFUNCTION("""COMPUTED_VALUE"""),"HTML/CSS")</f>
        <v>HTML/CSS</v>
      </c>
      <c r="F3835" s="4" t="str">
        <f>IFERROR(__xludf.DUMMYFUNCTION("""COMPUTED_VALUE"""),"JavaScript")</f>
        <v>JavaScript</v>
      </c>
      <c r="G3835" s="4" t="str">
        <f>IFERROR(__xludf.DUMMYFUNCTION("""COMPUTED_VALUE"""),"PHP")</f>
        <v>PHP</v>
      </c>
      <c r="H3835" s="4" t="str">
        <f>IFERROR(__xludf.DUMMYFUNCTION("""COMPUTED_VALUE"""),"Python")</f>
        <v>Python</v>
      </c>
      <c r="I3835" s="4" t="str">
        <f>IFERROR(__xludf.DUMMYFUNCTION("""COMPUTED_VALUE"""),"SQL")</f>
        <v>SQL</v>
      </c>
    </row>
    <row r="3836">
      <c r="A3836" s="3">
        <v>3835.0</v>
      </c>
      <c r="B3836" s="4" t="str">
        <f>IFERROR(__xludf.DUMMYFUNCTION("SPLIT(IMPORTRANGE!B3836:B13835,"";"",0,1)"),"HTML/CSS")</f>
        <v>HTML/CSS</v>
      </c>
      <c r="C3836" s="4" t="str">
        <f>IFERROR(__xludf.DUMMYFUNCTION("""COMPUTED_VALUE"""),"Java")</f>
        <v>Java</v>
      </c>
      <c r="D3836" s="4" t="str">
        <f>IFERROR(__xludf.DUMMYFUNCTION("""COMPUTED_VALUE"""),"JavaScript")</f>
        <v>JavaScript</v>
      </c>
    </row>
    <row r="3837">
      <c r="A3837" s="3">
        <v>3836.0</v>
      </c>
      <c r="B3837" s="4" t="str">
        <f>IFERROR(__xludf.DUMMYFUNCTION("SPLIT(IMPORTRANGE!B3837:B13836,"";"",0,1)"),"Bash/Shell/PowerShell")</f>
        <v>Bash/Shell/PowerShell</v>
      </c>
      <c r="C3837" s="4" t="str">
        <f>IFERROR(__xludf.DUMMYFUNCTION("""COMPUTED_VALUE"""),"HTML/CSS")</f>
        <v>HTML/CSS</v>
      </c>
      <c r="D3837" s="4" t="str">
        <f>IFERROR(__xludf.DUMMYFUNCTION("""COMPUTED_VALUE"""),"Java")</f>
        <v>Java</v>
      </c>
      <c r="E3837" s="4" t="str">
        <f>IFERROR(__xludf.DUMMYFUNCTION("""COMPUTED_VALUE"""),"JavaScript")</f>
        <v>JavaScript</v>
      </c>
      <c r="F3837" s="4" t="str">
        <f>IFERROR(__xludf.DUMMYFUNCTION("""COMPUTED_VALUE"""),"Python")</f>
        <v>Python</v>
      </c>
      <c r="G3837" s="4" t="str">
        <f>IFERROR(__xludf.DUMMYFUNCTION("""COMPUTED_VALUE"""),"SQL")</f>
        <v>SQL</v>
      </c>
      <c r="H3837" s="4" t="str">
        <f>IFERROR(__xludf.DUMMYFUNCTION("""COMPUTED_VALUE"""),"Other(s):")</f>
        <v>Other(s):</v>
      </c>
    </row>
    <row r="3838">
      <c r="A3838" s="3">
        <v>3837.0</v>
      </c>
      <c r="B3838" s="4" t="str">
        <f>IFERROR(__xludf.DUMMYFUNCTION("SPLIT(IMPORTRANGE!B3838:B13837,"";"",0,1)"),"Scala")</f>
        <v>Scala</v>
      </c>
    </row>
    <row r="3839">
      <c r="A3839" s="3">
        <v>3838.0</v>
      </c>
      <c r="B3839" s="4" t="str">
        <f>IFERROR(__xludf.DUMMYFUNCTION("SPLIT(IMPORTRANGE!B3839:B13838,"";"",0,1)"),"Bash/Shell/PowerShell")</f>
        <v>Bash/Shell/PowerShell</v>
      </c>
      <c r="C3839" s="4" t="str">
        <f>IFERROR(__xludf.DUMMYFUNCTION("""COMPUTED_VALUE"""),"Objective-C")</f>
        <v>Objective-C</v>
      </c>
      <c r="D3839" s="4" t="str">
        <f>IFERROR(__xludf.DUMMYFUNCTION("""COMPUTED_VALUE"""),"Python")</f>
        <v>Python</v>
      </c>
      <c r="E3839" s="4" t="str">
        <f>IFERROR(__xludf.DUMMYFUNCTION("""COMPUTED_VALUE"""),"R")</f>
        <v>R</v>
      </c>
      <c r="F3839" s="4" t="str">
        <f>IFERROR(__xludf.DUMMYFUNCTION("""COMPUTED_VALUE"""),"Swift")</f>
        <v>Swift</v>
      </c>
    </row>
    <row r="3840">
      <c r="A3840" s="3">
        <v>3839.0</v>
      </c>
      <c r="B3840" s="4" t="str">
        <f>IFERROR(__xludf.DUMMYFUNCTION("SPLIT(IMPORTRANGE!B3840:B13839,"";"",0,1)"),"PHP")</f>
        <v>PHP</v>
      </c>
      <c r="C3840" s="4" t="str">
        <f>IFERROR(__xludf.DUMMYFUNCTION("""COMPUTED_VALUE"""),"Python")</f>
        <v>Python</v>
      </c>
    </row>
    <row r="3841">
      <c r="A3841" s="3">
        <v>3840.0</v>
      </c>
      <c r="B3841" s="4" t="str">
        <f>IFERROR(__xludf.DUMMYFUNCTION("SPLIT(IMPORTRANGE!B3841:B13840,"";"",0,1)"),"C#")</f>
        <v>C#</v>
      </c>
      <c r="C3841" s="4" t="str">
        <f>IFERROR(__xludf.DUMMYFUNCTION("""COMPUTED_VALUE"""),"HTML/CSS")</f>
        <v>HTML/CSS</v>
      </c>
      <c r="D3841" s="4" t="str">
        <f>IFERROR(__xludf.DUMMYFUNCTION("""COMPUTED_VALUE"""),"Java")</f>
        <v>Java</v>
      </c>
      <c r="E3841" s="4" t="str">
        <f>IFERROR(__xludf.DUMMYFUNCTION("""COMPUTED_VALUE"""),"JavaScript")</f>
        <v>JavaScript</v>
      </c>
      <c r="F3841" s="4" t="str">
        <f>IFERROR(__xludf.DUMMYFUNCTION("""COMPUTED_VALUE"""),"Python")</f>
        <v>Python</v>
      </c>
    </row>
    <row r="3842">
      <c r="A3842" s="3">
        <v>3841.0</v>
      </c>
      <c r="B3842" s="4" t="str">
        <f>IFERROR(__xludf.DUMMYFUNCTION("SPLIT(IMPORTRANGE!B3842:B13841,"";"",0,1)"),"Bash/Shell/PowerShell")</f>
        <v>Bash/Shell/PowerShell</v>
      </c>
      <c r="C3842" s="4" t="str">
        <f>IFERROR(__xludf.DUMMYFUNCTION("""COMPUTED_VALUE"""),"HTML/CSS")</f>
        <v>HTML/CSS</v>
      </c>
      <c r="D3842" s="4" t="str">
        <f>IFERROR(__xludf.DUMMYFUNCTION("""COMPUTED_VALUE"""),"PHP")</f>
        <v>PHP</v>
      </c>
    </row>
    <row r="3843">
      <c r="A3843" s="3">
        <v>3842.0</v>
      </c>
      <c r="B3843" s="4" t="str">
        <f>IFERROR(__xludf.DUMMYFUNCTION("SPLIT(IMPORTRANGE!B3843:B13842,"";"",0,1)"),"Assembly")</f>
        <v>Assembly</v>
      </c>
      <c r="C3843" s="4" t="str">
        <f>IFERROR(__xludf.DUMMYFUNCTION("""COMPUTED_VALUE"""),"C")</f>
        <v>C</v>
      </c>
      <c r="D3843" s="4" t="str">
        <f>IFERROR(__xludf.DUMMYFUNCTION("""COMPUTED_VALUE"""),"C++")</f>
        <v>C++</v>
      </c>
      <c r="E3843" s="4" t="str">
        <f>IFERROR(__xludf.DUMMYFUNCTION("""COMPUTED_VALUE"""),"Java")</f>
        <v>Java</v>
      </c>
      <c r="F3843" s="4" t="str">
        <f>IFERROR(__xludf.DUMMYFUNCTION("""COMPUTED_VALUE"""),"Other(s):")</f>
        <v>Other(s):</v>
      </c>
    </row>
    <row r="3844">
      <c r="A3844" s="3">
        <v>3843.0</v>
      </c>
      <c r="B3844" s="4" t="str">
        <f>IFERROR(__xludf.DUMMYFUNCTION("SPLIT(IMPORTRANGE!B3844:B13843,"";"",0,1)"),"Assembly")</f>
        <v>Assembly</v>
      </c>
      <c r="C3844" s="4" t="str">
        <f>IFERROR(__xludf.DUMMYFUNCTION("""COMPUTED_VALUE"""),"Bash/Shell/PowerShell")</f>
        <v>Bash/Shell/PowerShell</v>
      </c>
      <c r="D3844" s="4" t="str">
        <f>IFERROR(__xludf.DUMMYFUNCTION("""COMPUTED_VALUE"""),"C")</f>
        <v>C</v>
      </c>
      <c r="E3844" s="4" t="str">
        <f>IFERROR(__xludf.DUMMYFUNCTION("""COMPUTED_VALUE"""),"C++")</f>
        <v>C++</v>
      </c>
      <c r="F3844" s="4" t="str">
        <f>IFERROR(__xludf.DUMMYFUNCTION("""COMPUTED_VALUE"""),"C#")</f>
        <v>C#</v>
      </c>
      <c r="G3844" s="4" t="str">
        <f>IFERROR(__xludf.DUMMYFUNCTION("""COMPUTED_VALUE"""),"Elixir")</f>
        <v>Elixir</v>
      </c>
      <c r="H3844" s="4" t="str">
        <f>IFERROR(__xludf.DUMMYFUNCTION("""COMPUTED_VALUE"""),"Erlang")</f>
        <v>Erlang</v>
      </c>
      <c r="I3844" s="4" t="str">
        <f>IFERROR(__xludf.DUMMYFUNCTION("""COMPUTED_VALUE"""),"Go")</f>
        <v>Go</v>
      </c>
      <c r="J3844" s="4" t="str">
        <f>IFERROR(__xludf.DUMMYFUNCTION("""COMPUTED_VALUE"""),"HTML/CSS")</f>
        <v>HTML/CSS</v>
      </c>
      <c r="K3844" s="4" t="str">
        <f>IFERROR(__xludf.DUMMYFUNCTION("""COMPUTED_VALUE"""),"Java")</f>
        <v>Java</v>
      </c>
      <c r="L3844" s="4" t="str">
        <f>IFERROR(__xludf.DUMMYFUNCTION("""COMPUTED_VALUE"""),"JavaScript")</f>
        <v>JavaScript</v>
      </c>
      <c r="M3844" s="4" t="str">
        <f>IFERROR(__xludf.DUMMYFUNCTION("""COMPUTED_VALUE"""),"Python")</f>
        <v>Python</v>
      </c>
      <c r="N3844" s="4" t="str">
        <f>IFERROR(__xludf.DUMMYFUNCTION("""COMPUTED_VALUE"""),"SQL")</f>
        <v>SQL</v>
      </c>
    </row>
    <row r="3845">
      <c r="A3845" s="3">
        <v>3844.0</v>
      </c>
      <c r="B3845" s="4" t="str">
        <f>IFERROR(__xludf.DUMMYFUNCTION("SPLIT(IMPORTRANGE!B3845:B13844,"";"",0,1)"),"Bash/Shell/PowerShell")</f>
        <v>Bash/Shell/PowerShell</v>
      </c>
      <c r="C3845" s="4" t="str">
        <f>IFERROR(__xludf.DUMMYFUNCTION("""COMPUTED_VALUE"""),"C")</f>
        <v>C</v>
      </c>
      <c r="D3845" s="4" t="str">
        <f>IFERROR(__xludf.DUMMYFUNCTION("""COMPUTED_VALUE"""),"C++")</f>
        <v>C++</v>
      </c>
      <c r="E3845" s="4" t="str">
        <f>IFERROR(__xludf.DUMMYFUNCTION("""COMPUTED_VALUE"""),"C#")</f>
        <v>C#</v>
      </c>
      <c r="F3845" s="4" t="str">
        <f>IFERROR(__xludf.DUMMYFUNCTION("""COMPUTED_VALUE"""),"HTML/CSS")</f>
        <v>HTML/CSS</v>
      </c>
      <c r="G3845" s="4" t="str">
        <f>IFERROR(__xludf.DUMMYFUNCTION("""COMPUTED_VALUE"""),"Java")</f>
        <v>Java</v>
      </c>
      <c r="H3845" s="4" t="str">
        <f>IFERROR(__xludf.DUMMYFUNCTION("""COMPUTED_VALUE"""),"JavaScript")</f>
        <v>JavaScript</v>
      </c>
      <c r="I3845" s="4" t="str">
        <f>IFERROR(__xludf.DUMMYFUNCTION("""COMPUTED_VALUE"""),"PHP")</f>
        <v>PHP</v>
      </c>
      <c r="J3845" s="4" t="str">
        <f>IFERROR(__xludf.DUMMYFUNCTION("""COMPUTED_VALUE"""),"Python")</f>
        <v>Python</v>
      </c>
      <c r="K3845" s="4" t="str">
        <f>IFERROR(__xludf.DUMMYFUNCTION("""COMPUTED_VALUE"""),"SQL")</f>
        <v>SQL</v>
      </c>
    </row>
    <row r="3846">
      <c r="A3846" s="3">
        <v>3845.0</v>
      </c>
      <c r="B3846" s="4" t="str">
        <f>IFERROR(__xludf.DUMMYFUNCTION("SPLIT(IMPORTRANGE!B3846:B13845,"";"",0,1)"),"C++")</f>
        <v>C++</v>
      </c>
    </row>
    <row r="3847">
      <c r="A3847" s="3">
        <v>3846.0</v>
      </c>
      <c r="B3847" s="4" t="str">
        <f>IFERROR(__xludf.DUMMYFUNCTION("SPLIT(IMPORTRANGE!B3847:B13846,"";"",0,1)"),"HTML/CSS")</f>
        <v>HTML/CSS</v>
      </c>
      <c r="C3847" s="4" t="str">
        <f>IFERROR(__xludf.DUMMYFUNCTION("""COMPUTED_VALUE"""),"JavaScript")</f>
        <v>JavaScript</v>
      </c>
      <c r="D3847" s="4" t="str">
        <f>IFERROR(__xludf.DUMMYFUNCTION("""COMPUTED_VALUE"""),"SQL")</f>
        <v>SQL</v>
      </c>
      <c r="E3847" s="4" t="str">
        <f>IFERROR(__xludf.DUMMYFUNCTION("""COMPUTED_VALUE"""),"TypeScript")</f>
        <v>TypeScript</v>
      </c>
      <c r="F3847" s="4" t="str">
        <f>IFERROR(__xludf.DUMMYFUNCTION("""COMPUTED_VALUE"""),"VBA")</f>
        <v>VBA</v>
      </c>
    </row>
    <row r="3848">
      <c r="A3848" s="3">
        <v>3847.0</v>
      </c>
      <c r="B3848" s="4" t="str">
        <f>IFERROR(__xludf.DUMMYFUNCTION("SPLIT(IMPORTRANGE!B3848:B13847,"";"",0,1)"),"C#")</f>
        <v>C#</v>
      </c>
      <c r="C3848" s="4" t="str">
        <f>IFERROR(__xludf.DUMMYFUNCTION("""COMPUTED_VALUE"""),"JavaScript")</f>
        <v>JavaScript</v>
      </c>
    </row>
    <row r="3849">
      <c r="A3849" s="3">
        <v>3848.0</v>
      </c>
      <c r="B3849" s="4" t="str">
        <f>IFERROR(__xludf.DUMMYFUNCTION("SPLIT(IMPORTRANGE!B3849:B13848,"";"",0,1)"),"HTML/CSS")</f>
        <v>HTML/CSS</v>
      </c>
      <c r="C3849" s="4" t="str">
        <f>IFERROR(__xludf.DUMMYFUNCTION("""COMPUTED_VALUE"""),"PHP")</f>
        <v>PHP</v>
      </c>
      <c r="D3849" s="4" t="str">
        <f>IFERROR(__xludf.DUMMYFUNCTION("""COMPUTED_VALUE"""),"SQL")</f>
        <v>SQL</v>
      </c>
    </row>
    <row r="3850">
      <c r="A3850" s="3">
        <v>3849.0</v>
      </c>
      <c r="B3850" s="4" t="str">
        <f>IFERROR(__xludf.DUMMYFUNCTION("SPLIT(IMPORTRANGE!B3850:B13849,"";"",0,1)"),"Python")</f>
        <v>Python</v>
      </c>
    </row>
    <row r="3851">
      <c r="A3851" s="3">
        <v>3850.0</v>
      </c>
      <c r="B3851" s="4" t="str">
        <f>IFERROR(__xludf.DUMMYFUNCTION("SPLIT(IMPORTRANGE!B3851:B13850,"";"",0,1)"),"C#")</f>
        <v>C#</v>
      </c>
      <c r="C3851" s="4" t="str">
        <f>IFERROR(__xludf.DUMMYFUNCTION("""COMPUTED_VALUE"""),"HTML/CSS")</f>
        <v>HTML/CSS</v>
      </c>
      <c r="D3851" s="4" t="str">
        <f>IFERROR(__xludf.DUMMYFUNCTION("""COMPUTED_VALUE"""),"SQL")</f>
        <v>SQL</v>
      </c>
    </row>
    <row r="3852">
      <c r="A3852" s="3">
        <v>3851.0</v>
      </c>
      <c r="B3852" s="4" t="str">
        <f>IFERROR(__xludf.DUMMYFUNCTION("SPLIT(IMPORTRANGE!B3852:B13851,"";"",0,1)"),"Bash/Shell/PowerShell")</f>
        <v>Bash/Shell/PowerShell</v>
      </c>
      <c r="C3852" s="4" t="str">
        <f>IFERROR(__xludf.DUMMYFUNCTION("""COMPUTED_VALUE"""),"C#")</f>
        <v>C#</v>
      </c>
      <c r="D3852" s="4" t="str">
        <f>IFERROR(__xludf.DUMMYFUNCTION("""COMPUTED_VALUE"""),"Java")</f>
        <v>Java</v>
      </c>
      <c r="E3852" s="4" t="str">
        <f>IFERROR(__xludf.DUMMYFUNCTION("""COMPUTED_VALUE"""),"JavaScript")</f>
        <v>JavaScript</v>
      </c>
      <c r="F3852" s="4" t="str">
        <f>IFERROR(__xludf.DUMMYFUNCTION("""COMPUTED_VALUE"""),"SQL")</f>
        <v>SQL</v>
      </c>
      <c r="G3852" s="4" t="str">
        <f>IFERROR(__xludf.DUMMYFUNCTION("""COMPUTED_VALUE"""),"TypeScript")</f>
        <v>TypeScript</v>
      </c>
    </row>
    <row r="3853">
      <c r="A3853" s="3">
        <v>3852.0</v>
      </c>
      <c r="B3853" s="4" t="str">
        <f>IFERROR(__xludf.DUMMYFUNCTION("SPLIT(IMPORTRANGE!B3853:B13852,"";"",0,1)"),"HTML/CSS")</f>
        <v>HTML/CSS</v>
      </c>
      <c r="C3853" s="4" t="str">
        <f>IFERROR(__xludf.DUMMYFUNCTION("""COMPUTED_VALUE"""),"Java")</f>
        <v>Java</v>
      </c>
      <c r="D3853" s="4" t="str">
        <f>IFERROR(__xludf.DUMMYFUNCTION("""COMPUTED_VALUE"""),"JavaScript")</f>
        <v>JavaScript</v>
      </c>
      <c r="E3853" s="4" t="str">
        <f>IFERROR(__xludf.DUMMYFUNCTION("""COMPUTED_VALUE"""),"PHP")</f>
        <v>PHP</v>
      </c>
      <c r="F3853" s="4" t="str">
        <f>IFERROR(__xludf.DUMMYFUNCTION("""COMPUTED_VALUE"""),"TypeScript")</f>
        <v>TypeScript</v>
      </c>
    </row>
    <row r="3854">
      <c r="A3854" s="3">
        <v>3853.0</v>
      </c>
      <c r="B3854" s="4" t="str">
        <f>IFERROR(__xludf.DUMMYFUNCTION("SPLIT(IMPORTRANGE!B3854:B13853,"";"",0,1)"),"C#")</f>
        <v>C#</v>
      </c>
      <c r="C3854" s="4" t="str">
        <f>IFERROR(__xludf.DUMMYFUNCTION("""COMPUTED_VALUE"""),"HTML/CSS")</f>
        <v>HTML/CSS</v>
      </c>
      <c r="D3854" s="4" t="str">
        <f>IFERROR(__xludf.DUMMYFUNCTION("""COMPUTED_VALUE"""),"Java")</f>
        <v>Java</v>
      </c>
      <c r="E3854" s="4" t="str">
        <f>IFERROR(__xludf.DUMMYFUNCTION("""COMPUTED_VALUE"""),"JavaScript")</f>
        <v>JavaScript</v>
      </c>
      <c r="F3854" s="4" t="str">
        <f>IFERROR(__xludf.DUMMYFUNCTION("""COMPUTED_VALUE"""),"PHP")</f>
        <v>PHP</v>
      </c>
      <c r="G3854" s="4" t="str">
        <f>IFERROR(__xludf.DUMMYFUNCTION("""COMPUTED_VALUE"""),"R")</f>
        <v>R</v>
      </c>
      <c r="H3854" s="4" t="str">
        <f>IFERROR(__xludf.DUMMYFUNCTION("""COMPUTED_VALUE"""),"SQL")</f>
        <v>SQL</v>
      </c>
      <c r="I3854" s="4" t="str">
        <f>IFERROR(__xludf.DUMMYFUNCTION("""COMPUTED_VALUE"""),"VBA")</f>
        <v>VBA</v>
      </c>
    </row>
    <row r="3855">
      <c r="A3855" s="3">
        <v>3854.0</v>
      </c>
      <c r="B3855" s="4" t="str">
        <f>IFERROR(__xludf.DUMMYFUNCTION("SPLIT(IMPORTRANGE!B3855:B13854,"";"",0,1)"),"HTML/CSS")</f>
        <v>HTML/CSS</v>
      </c>
      <c r="C3855" s="4" t="str">
        <f>IFERROR(__xludf.DUMMYFUNCTION("""COMPUTED_VALUE"""),"Java")</f>
        <v>Java</v>
      </c>
      <c r="D3855" s="4" t="str">
        <f>IFERROR(__xludf.DUMMYFUNCTION("""COMPUTED_VALUE"""),"JavaScript")</f>
        <v>JavaScript</v>
      </c>
      <c r="E3855" s="4" t="str">
        <f>IFERROR(__xludf.DUMMYFUNCTION("""COMPUTED_VALUE"""),"PHP")</f>
        <v>PHP</v>
      </c>
      <c r="F3855" s="4" t="str">
        <f>IFERROR(__xludf.DUMMYFUNCTION("""COMPUTED_VALUE"""),"SQL")</f>
        <v>SQL</v>
      </c>
      <c r="G3855" s="4" t="str">
        <f>IFERROR(__xludf.DUMMYFUNCTION("""COMPUTED_VALUE"""),"TypeScript")</f>
        <v>TypeScript</v>
      </c>
    </row>
    <row r="3856">
      <c r="A3856" s="3">
        <v>3855.0</v>
      </c>
      <c r="B3856" s="4" t="str">
        <f>IFERROR(__xludf.DUMMYFUNCTION("SPLIT(IMPORTRANGE!B3856:B13855,"";"",0,1)"),"HTML/CSS")</f>
        <v>HTML/CSS</v>
      </c>
      <c r="C3856" s="4" t="str">
        <f>IFERROR(__xludf.DUMMYFUNCTION("""COMPUTED_VALUE"""),"Java")</f>
        <v>Java</v>
      </c>
      <c r="D3856" s="4" t="str">
        <f>IFERROR(__xludf.DUMMYFUNCTION("""COMPUTED_VALUE"""),"JavaScript")</f>
        <v>JavaScript</v>
      </c>
      <c r="E3856" s="4" t="str">
        <f>IFERROR(__xludf.DUMMYFUNCTION("""COMPUTED_VALUE"""),"PHP")</f>
        <v>PHP</v>
      </c>
      <c r="F3856" s="4" t="str">
        <f>IFERROR(__xludf.DUMMYFUNCTION("""COMPUTED_VALUE"""),"TypeScript")</f>
        <v>TypeScript</v>
      </c>
    </row>
    <row r="3857">
      <c r="A3857" s="3">
        <v>3856.0</v>
      </c>
      <c r="B3857" s="4" t="str">
        <f>IFERROR(__xludf.DUMMYFUNCTION("SPLIT(IMPORTRANGE!B3857:B13856,"";"",0,1)"),"Bash/Shell/PowerShell")</f>
        <v>Bash/Shell/PowerShell</v>
      </c>
      <c r="C3857" s="4" t="str">
        <f>IFERROR(__xludf.DUMMYFUNCTION("""COMPUTED_VALUE"""),"Go")</f>
        <v>Go</v>
      </c>
      <c r="D3857" s="4" t="str">
        <f>IFERROR(__xludf.DUMMYFUNCTION("""COMPUTED_VALUE"""),"HTML/CSS")</f>
        <v>HTML/CSS</v>
      </c>
      <c r="E3857" s="4" t="str">
        <f>IFERROR(__xludf.DUMMYFUNCTION("""COMPUTED_VALUE"""),"JavaScript")</f>
        <v>JavaScript</v>
      </c>
      <c r="F3857" s="4" t="str">
        <f>IFERROR(__xludf.DUMMYFUNCTION("""COMPUTED_VALUE"""),"PHP")</f>
        <v>PHP</v>
      </c>
      <c r="G3857" s="4" t="str">
        <f>IFERROR(__xludf.DUMMYFUNCTION("""COMPUTED_VALUE"""),"SQL")</f>
        <v>SQL</v>
      </c>
    </row>
    <row r="3858">
      <c r="A3858" s="3">
        <v>3857.0</v>
      </c>
      <c r="B3858" s="4" t="str">
        <f>IFERROR(__xludf.DUMMYFUNCTION("SPLIT(IMPORTRANGE!B3858:B13857,"";"",0,1)"),"C#")</f>
        <v>C#</v>
      </c>
    </row>
    <row r="3859">
      <c r="A3859" s="3">
        <v>3858.0</v>
      </c>
      <c r="B3859" s="4" t="str">
        <f>IFERROR(__xludf.DUMMYFUNCTION("SPLIT(IMPORTRANGE!B3859:B13858,"";"",0,1)"),"Python")</f>
        <v>Python</v>
      </c>
      <c r="C3859" s="4" t="str">
        <f>IFERROR(__xludf.DUMMYFUNCTION("""COMPUTED_VALUE"""),"SQL")</f>
        <v>SQL</v>
      </c>
    </row>
    <row r="3860">
      <c r="A3860" s="3">
        <v>3859.0</v>
      </c>
      <c r="B3860" s="4" t="str">
        <f>IFERROR(__xludf.DUMMYFUNCTION("SPLIT(IMPORTRANGE!B3860:B13859,"";"",0,1)"),"HTML/CSS")</f>
        <v>HTML/CSS</v>
      </c>
      <c r="C3860" s="4" t="str">
        <f>IFERROR(__xludf.DUMMYFUNCTION("""COMPUTED_VALUE"""),"JavaScript")</f>
        <v>JavaScript</v>
      </c>
      <c r="D3860" s="4" t="str">
        <f>IFERROR(__xludf.DUMMYFUNCTION("""COMPUTED_VALUE"""),"Other(s):")</f>
        <v>Other(s):</v>
      </c>
    </row>
    <row r="3861">
      <c r="A3861" s="3">
        <v>3860.0</v>
      </c>
      <c r="B3861" s="4" t="str">
        <f>IFERROR(__xludf.DUMMYFUNCTION("SPLIT(IMPORTRANGE!B3861:B13860,"";"",0,1)"),"C#")</f>
        <v>C#</v>
      </c>
      <c r="C3861" s="4" t="str">
        <f>IFERROR(__xludf.DUMMYFUNCTION("""COMPUTED_VALUE"""),"HTML/CSS")</f>
        <v>HTML/CSS</v>
      </c>
      <c r="D3861" s="4" t="str">
        <f>IFERROR(__xludf.DUMMYFUNCTION("""COMPUTED_VALUE"""),"Java")</f>
        <v>Java</v>
      </c>
      <c r="E3861" s="4" t="str">
        <f>IFERROR(__xludf.DUMMYFUNCTION("""COMPUTED_VALUE"""),"JavaScript")</f>
        <v>JavaScript</v>
      </c>
      <c r="F3861" s="4" t="str">
        <f>IFERROR(__xludf.DUMMYFUNCTION("""COMPUTED_VALUE"""),"SQL")</f>
        <v>SQL</v>
      </c>
    </row>
    <row r="3862">
      <c r="A3862" s="3">
        <v>3861.0</v>
      </c>
      <c r="B3862" s="4" t="str">
        <f>IFERROR(__xludf.DUMMYFUNCTION("SPLIT(IMPORTRANGE!B3862:B13861,"";"",0,1)"),"Java")</f>
        <v>Java</v>
      </c>
    </row>
    <row r="3863">
      <c r="A3863" s="3">
        <v>3862.0</v>
      </c>
      <c r="B3863" s="4" t="str">
        <f>IFERROR(__xludf.DUMMYFUNCTION("SPLIT(IMPORTRANGE!B3863:B13862,"";"",0,1)"),"Assembly")</f>
        <v>Assembly</v>
      </c>
      <c r="C3863" s="4" t="str">
        <f>IFERROR(__xludf.DUMMYFUNCTION("""COMPUTED_VALUE"""),"Bash/Shell/PowerShell")</f>
        <v>Bash/Shell/PowerShell</v>
      </c>
      <c r="D3863" s="4" t="str">
        <f>IFERROR(__xludf.DUMMYFUNCTION("""COMPUTED_VALUE"""),"C++")</f>
        <v>C++</v>
      </c>
      <c r="E3863" s="4" t="str">
        <f>IFERROR(__xludf.DUMMYFUNCTION("""COMPUTED_VALUE"""),"Clojure")</f>
        <v>Clojure</v>
      </c>
      <c r="F3863" s="4" t="str">
        <f>IFERROR(__xludf.DUMMYFUNCTION("""COMPUTED_VALUE"""),"Go")</f>
        <v>Go</v>
      </c>
      <c r="G3863" s="4" t="str">
        <f>IFERROR(__xludf.DUMMYFUNCTION("""COMPUTED_VALUE"""),"Python")</f>
        <v>Python</v>
      </c>
    </row>
    <row r="3864">
      <c r="A3864" s="3">
        <v>3863.0</v>
      </c>
      <c r="B3864" s="4" t="str">
        <f>IFERROR(__xludf.DUMMYFUNCTION("SPLIT(IMPORTRANGE!B3864:B13863,"";"",0,1)"),"Bash/Shell/PowerShell")</f>
        <v>Bash/Shell/PowerShell</v>
      </c>
      <c r="C3864" s="4" t="str">
        <f>IFERROR(__xludf.DUMMYFUNCTION("""COMPUTED_VALUE"""),"Java")</f>
        <v>Java</v>
      </c>
      <c r="D3864" s="4" t="str">
        <f>IFERROR(__xludf.DUMMYFUNCTION("""COMPUTED_VALUE"""),"JavaScript")</f>
        <v>JavaScript</v>
      </c>
      <c r="E3864" s="4" t="str">
        <f>IFERROR(__xludf.DUMMYFUNCTION("""COMPUTED_VALUE"""),"SQL")</f>
        <v>SQL</v>
      </c>
    </row>
    <row r="3865">
      <c r="A3865" s="3">
        <v>3864.0</v>
      </c>
      <c r="B3865" s="4" t="str">
        <f>IFERROR(__xludf.DUMMYFUNCTION("SPLIT(IMPORTRANGE!B3865:B13864,"";"",0,1)"),"Bash/Shell/PowerShell")</f>
        <v>Bash/Shell/PowerShell</v>
      </c>
      <c r="C3865" s="4" t="str">
        <f>IFERROR(__xludf.DUMMYFUNCTION("""COMPUTED_VALUE"""),"C#")</f>
        <v>C#</v>
      </c>
      <c r="D3865" s="4" t="str">
        <f>IFERROR(__xludf.DUMMYFUNCTION("""COMPUTED_VALUE"""),"Java")</f>
        <v>Java</v>
      </c>
      <c r="E3865" s="4" t="str">
        <f>IFERROR(__xludf.DUMMYFUNCTION("""COMPUTED_VALUE"""),"JavaScript")</f>
        <v>JavaScript</v>
      </c>
      <c r="F3865" s="4" t="str">
        <f>IFERROR(__xludf.DUMMYFUNCTION("""COMPUTED_VALUE"""),"R")</f>
        <v>R</v>
      </c>
      <c r="G3865" s="4" t="str">
        <f>IFERROR(__xludf.DUMMYFUNCTION("""COMPUTED_VALUE"""),"SQL")</f>
        <v>SQL</v>
      </c>
    </row>
    <row r="3866">
      <c r="A3866" s="3">
        <v>3865.0</v>
      </c>
      <c r="B3866" s="4" t="str">
        <f>IFERROR(__xludf.DUMMYFUNCTION("SPLIT(IMPORTRANGE!B3866:B13865,"";"",0,1)"),"Go")</f>
        <v>Go</v>
      </c>
      <c r="C3866" s="4" t="str">
        <f>IFERROR(__xludf.DUMMYFUNCTION("""COMPUTED_VALUE"""),"JavaScript")</f>
        <v>JavaScript</v>
      </c>
      <c r="D3866" s="4" t="str">
        <f>IFERROR(__xludf.DUMMYFUNCTION("""COMPUTED_VALUE"""),"Python")</f>
        <v>Python</v>
      </c>
      <c r="E3866" s="4" t="str">
        <f>IFERROR(__xludf.DUMMYFUNCTION("""COMPUTED_VALUE"""),"SQL")</f>
        <v>SQL</v>
      </c>
      <c r="F3866" s="4" t="str">
        <f>IFERROR(__xludf.DUMMYFUNCTION("""COMPUTED_VALUE"""),"TypeScript")</f>
        <v>TypeScript</v>
      </c>
    </row>
    <row r="3867">
      <c r="A3867" s="3">
        <v>3866.0</v>
      </c>
      <c r="B3867" s="4" t="str">
        <f>IFERROR(__xludf.DUMMYFUNCTION("SPLIT(IMPORTRANGE!B3867:B13866,"";"",0,1)"),"HTML/CSS")</f>
        <v>HTML/CSS</v>
      </c>
      <c r="C3867" s="4" t="str">
        <f>IFERROR(__xludf.DUMMYFUNCTION("""COMPUTED_VALUE"""),"Java")</f>
        <v>Java</v>
      </c>
      <c r="D3867" s="4" t="str">
        <f>IFERROR(__xludf.DUMMYFUNCTION("""COMPUTED_VALUE"""),"JavaScript")</f>
        <v>JavaScript</v>
      </c>
      <c r="E3867" s="4" t="str">
        <f>IFERROR(__xludf.DUMMYFUNCTION("""COMPUTED_VALUE"""),"PHP")</f>
        <v>PHP</v>
      </c>
      <c r="F3867" s="4" t="str">
        <f>IFERROR(__xludf.DUMMYFUNCTION("""COMPUTED_VALUE"""),"Python")</f>
        <v>Python</v>
      </c>
      <c r="G3867" s="4" t="str">
        <f>IFERROR(__xludf.DUMMYFUNCTION("""COMPUTED_VALUE"""),"SQL")</f>
        <v>SQL</v>
      </c>
    </row>
    <row r="3868">
      <c r="A3868" s="3">
        <v>3867.0</v>
      </c>
      <c r="B3868" s="4" t="str">
        <f>IFERROR(__xludf.DUMMYFUNCTION("SPLIT(IMPORTRANGE!B3868:B13867,"";"",0,1)"),"Assembly")</f>
        <v>Assembly</v>
      </c>
      <c r="C3868" s="4" t="str">
        <f>IFERROR(__xludf.DUMMYFUNCTION("""COMPUTED_VALUE"""),"Bash/Shell/PowerShell")</f>
        <v>Bash/Shell/PowerShell</v>
      </c>
      <c r="D3868" s="4" t="str">
        <f>IFERROR(__xludf.DUMMYFUNCTION("""COMPUTED_VALUE"""),"C")</f>
        <v>C</v>
      </c>
      <c r="E3868" s="4" t="str">
        <f>IFERROR(__xludf.DUMMYFUNCTION("""COMPUTED_VALUE"""),"Dart")</f>
        <v>Dart</v>
      </c>
      <c r="F3868" s="4" t="str">
        <f>IFERROR(__xludf.DUMMYFUNCTION("""COMPUTED_VALUE"""),"HTML/CSS")</f>
        <v>HTML/CSS</v>
      </c>
      <c r="G3868" s="4" t="str">
        <f>IFERROR(__xludf.DUMMYFUNCTION("""COMPUTED_VALUE"""),"JavaScript")</f>
        <v>JavaScript</v>
      </c>
      <c r="H3868" s="4" t="str">
        <f>IFERROR(__xludf.DUMMYFUNCTION("""COMPUTED_VALUE"""),"Objective-C")</f>
        <v>Objective-C</v>
      </c>
      <c r="I3868" s="4" t="str">
        <f>IFERROR(__xludf.DUMMYFUNCTION("""COMPUTED_VALUE"""),"Python")</f>
        <v>Python</v>
      </c>
      <c r="J3868" s="4" t="str">
        <f>IFERROR(__xludf.DUMMYFUNCTION("""COMPUTED_VALUE"""),"Ruby")</f>
        <v>Ruby</v>
      </c>
      <c r="K3868" s="4" t="str">
        <f>IFERROR(__xludf.DUMMYFUNCTION("""COMPUTED_VALUE"""),"SQL")</f>
        <v>SQL</v>
      </c>
      <c r="L3868" s="4" t="str">
        <f>IFERROR(__xludf.DUMMYFUNCTION("""COMPUTED_VALUE"""),"Swift")</f>
        <v>Swift</v>
      </c>
      <c r="M3868" s="4" t="str">
        <f>IFERROR(__xludf.DUMMYFUNCTION("""COMPUTED_VALUE"""),"TypeScript")</f>
        <v>TypeScript</v>
      </c>
    </row>
    <row r="3869">
      <c r="A3869" s="3">
        <v>3868.0</v>
      </c>
      <c r="B3869" s="4" t="str">
        <f>IFERROR(__xludf.DUMMYFUNCTION("SPLIT(IMPORTRANGE!B3869:B13868,"";"",0,1)"),"Bash/Shell/PowerShell")</f>
        <v>Bash/Shell/PowerShell</v>
      </c>
      <c r="C3869" s="4" t="str">
        <f>IFERROR(__xludf.DUMMYFUNCTION("""COMPUTED_VALUE"""),"Java")</f>
        <v>Java</v>
      </c>
      <c r="D3869" s="4" t="str">
        <f>IFERROR(__xludf.DUMMYFUNCTION("""COMPUTED_VALUE"""),"Python")</f>
        <v>Python</v>
      </c>
      <c r="E3869" s="4" t="str">
        <f>IFERROR(__xludf.DUMMYFUNCTION("""COMPUTED_VALUE"""),"Ruby")</f>
        <v>Ruby</v>
      </c>
    </row>
    <row r="3870">
      <c r="A3870" s="3">
        <v>3869.0</v>
      </c>
      <c r="B3870" s="4" t="str">
        <f>IFERROR(__xludf.DUMMYFUNCTION("SPLIT(IMPORTRANGE!B3870:B13869,"";"",0,1)"),"Elixir")</f>
        <v>Elixir</v>
      </c>
      <c r="C3870" s="4" t="str">
        <f>IFERROR(__xludf.DUMMYFUNCTION("""COMPUTED_VALUE"""),"Java")</f>
        <v>Java</v>
      </c>
      <c r="D3870" s="4" t="str">
        <f>IFERROR(__xludf.DUMMYFUNCTION("""COMPUTED_VALUE"""),"Kotlin")</f>
        <v>Kotlin</v>
      </c>
      <c r="E3870" s="4" t="str">
        <f>IFERROR(__xludf.DUMMYFUNCTION("""COMPUTED_VALUE"""),"Python")</f>
        <v>Python</v>
      </c>
      <c r="F3870" s="4" t="str">
        <f>IFERROR(__xludf.DUMMYFUNCTION("""COMPUTED_VALUE"""),"Rust")</f>
        <v>Rust</v>
      </c>
      <c r="G3870" s="4" t="str">
        <f>IFERROR(__xludf.DUMMYFUNCTION("""COMPUTED_VALUE"""),"SQL")</f>
        <v>SQL</v>
      </c>
      <c r="H3870" s="4" t="str">
        <f>IFERROR(__xludf.DUMMYFUNCTION("""COMPUTED_VALUE"""),"Other(s):")</f>
        <v>Other(s):</v>
      </c>
    </row>
    <row r="3871">
      <c r="A3871" s="3">
        <v>3870.0</v>
      </c>
      <c r="B3871" s="4" t="str">
        <f>IFERROR(__xludf.DUMMYFUNCTION("SPLIT(IMPORTRANGE!B3871:B13870,"";"",0,1)"),"Bash/Shell/PowerShell")</f>
        <v>Bash/Shell/PowerShell</v>
      </c>
      <c r="C3871" s="4" t="str">
        <f>IFERROR(__xludf.DUMMYFUNCTION("""COMPUTED_VALUE"""),"Java")</f>
        <v>Java</v>
      </c>
      <c r="D3871" s="4" t="str">
        <f>IFERROR(__xludf.DUMMYFUNCTION("""COMPUTED_VALUE"""),"JavaScript")</f>
        <v>JavaScript</v>
      </c>
      <c r="E3871" s="4" t="str">
        <f>IFERROR(__xludf.DUMMYFUNCTION("""COMPUTED_VALUE"""),"SQL")</f>
        <v>SQL</v>
      </c>
      <c r="F3871" s="4" t="str">
        <f>IFERROR(__xludf.DUMMYFUNCTION("""COMPUTED_VALUE"""),"Swift")</f>
        <v>Swift</v>
      </c>
    </row>
    <row r="3872">
      <c r="A3872" s="3">
        <v>3871.0</v>
      </c>
      <c r="B3872" s="4" t="str">
        <f>IFERROR(__xludf.DUMMYFUNCTION("SPLIT(IMPORTRANGE!B3872:B13871,"";"",0,1)"),"Ruby")</f>
        <v>Ruby</v>
      </c>
    </row>
    <row r="3873">
      <c r="A3873" s="3">
        <v>3872.0</v>
      </c>
      <c r="B3873" s="4" t="str">
        <f>IFERROR(__xludf.DUMMYFUNCTION("SPLIT(IMPORTRANGE!B3873:B13872,"";"",0,1)"),"C++")</f>
        <v>C++</v>
      </c>
      <c r="C3873" s="4" t="str">
        <f>IFERROR(__xludf.DUMMYFUNCTION("""COMPUTED_VALUE"""),"HTML/CSS")</f>
        <v>HTML/CSS</v>
      </c>
      <c r="D3873" s="4" t="str">
        <f>IFERROR(__xludf.DUMMYFUNCTION("""COMPUTED_VALUE"""),"Java")</f>
        <v>Java</v>
      </c>
      <c r="E3873" s="4" t="str">
        <f>IFERROR(__xludf.DUMMYFUNCTION("""COMPUTED_VALUE"""),"JavaScript")</f>
        <v>JavaScript</v>
      </c>
      <c r="F3873" s="4" t="str">
        <f>IFERROR(__xludf.DUMMYFUNCTION("""COMPUTED_VALUE"""),"PHP")</f>
        <v>PHP</v>
      </c>
      <c r="G3873" s="4" t="str">
        <f>IFERROR(__xludf.DUMMYFUNCTION("""COMPUTED_VALUE"""),"Python")</f>
        <v>Python</v>
      </c>
      <c r="H3873" s="4" t="str">
        <f>IFERROR(__xludf.DUMMYFUNCTION("""COMPUTED_VALUE"""),"SQL")</f>
        <v>SQL</v>
      </c>
    </row>
    <row r="3874">
      <c r="A3874" s="3">
        <v>3873.0</v>
      </c>
      <c r="B3874" s="4" t="str">
        <f>IFERROR(__xludf.DUMMYFUNCTION("SPLIT(IMPORTRANGE!B3874:B13873,"";"",0,1)"),"C#")</f>
        <v>C#</v>
      </c>
      <c r="C3874" s="4" t="str">
        <f>IFERROR(__xludf.DUMMYFUNCTION("""COMPUTED_VALUE"""),"HTML/CSS")</f>
        <v>HTML/CSS</v>
      </c>
      <c r="D3874" s="4" t="str">
        <f>IFERROR(__xludf.DUMMYFUNCTION("""COMPUTED_VALUE"""),"JavaScript")</f>
        <v>JavaScript</v>
      </c>
      <c r="E3874" s="4" t="str">
        <f>IFERROR(__xludf.DUMMYFUNCTION("""COMPUTED_VALUE"""),"SQL")</f>
        <v>SQL</v>
      </c>
      <c r="F3874" s="4" t="str">
        <f>IFERROR(__xludf.DUMMYFUNCTION("""COMPUTED_VALUE"""),"TypeScript")</f>
        <v>TypeScript</v>
      </c>
    </row>
    <row r="3875">
      <c r="A3875" s="3">
        <v>3874.0</v>
      </c>
      <c r="B3875" s="4" t="str">
        <f>IFERROR(__xludf.DUMMYFUNCTION("SPLIT(IMPORTRANGE!B3875:B13874,"";"",0,1)"),"HTML/CSS")</f>
        <v>HTML/CSS</v>
      </c>
      <c r="C3875" s="4" t="str">
        <f>IFERROR(__xludf.DUMMYFUNCTION("""COMPUTED_VALUE"""),"Java")</f>
        <v>Java</v>
      </c>
      <c r="D3875" s="4" t="str">
        <f>IFERROR(__xludf.DUMMYFUNCTION("""COMPUTED_VALUE"""),"JavaScript")</f>
        <v>JavaScript</v>
      </c>
      <c r="E3875" s="4" t="str">
        <f>IFERROR(__xludf.DUMMYFUNCTION("""COMPUTED_VALUE"""),"PHP")</f>
        <v>PHP</v>
      </c>
      <c r="F3875" s="4" t="str">
        <f>IFERROR(__xludf.DUMMYFUNCTION("""COMPUTED_VALUE"""),"Swift")</f>
        <v>Swift</v>
      </c>
    </row>
    <row r="3876">
      <c r="A3876" s="3">
        <v>3875.0</v>
      </c>
      <c r="B3876" s="4" t="str">
        <f>IFERROR(__xludf.DUMMYFUNCTION("SPLIT(IMPORTRANGE!B3876:B13875,"";"",0,1)"),"F#")</f>
        <v>F#</v>
      </c>
      <c r="C3876" s="4" t="str">
        <f>IFERROR(__xludf.DUMMYFUNCTION("""COMPUTED_VALUE"""),"HTML/CSS")</f>
        <v>HTML/CSS</v>
      </c>
    </row>
    <row r="3877">
      <c r="A3877" s="3">
        <v>3876.0</v>
      </c>
      <c r="B3877" s="4" t="str">
        <f>IFERROR(__xludf.DUMMYFUNCTION("SPLIT(IMPORTRANGE!B3877:B13876,"";"",0,1)"),"Assembly")</f>
        <v>Assembly</v>
      </c>
      <c r="C3877" s="4" t="str">
        <f>IFERROR(__xludf.DUMMYFUNCTION("""COMPUTED_VALUE"""),"Bash/Shell/PowerShell")</f>
        <v>Bash/Shell/PowerShell</v>
      </c>
      <c r="D3877" s="4" t="str">
        <f>IFERROR(__xludf.DUMMYFUNCTION("""COMPUTED_VALUE"""),"C")</f>
        <v>C</v>
      </c>
      <c r="E3877" s="4" t="str">
        <f>IFERROR(__xludf.DUMMYFUNCTION("""COMPUTED_VALUE"""),"C++")</f>
        <v>C++</v>
      </c>
      <c r="F3877" s="4" t="str">
        <f>IFERROR(__xludf.DUMMYFUNCTION("""COMPUTED_VALUE"""),"HTML/CSS")</f>
        <v>HTML/CSS</v>
      </c>
      <c r="G3877" s="4" t="str">
        <f>IFERROR(__xludf.DUMMYFUNCTION("""COMPUTED_VALUE"""),"Python")</f>
        <v>Python</v>
      </c>
    </row>
    <row r="3878">
      <c r="A3878" s="3">
        <v>3877.0</v>
      </c>
      <c r="B3878" s="4" t="str">
        <f>IFERROR(__xludf.DUMMYFUNCTION("SPLIT(IMPORTRANGE!B3878:B13877,"";"",0,1)"),"Python")</f>
        <v>Python</v>
      </c>
      <c r="C3878" s="4" t="str">
        <f>IFERROR(__xludf.DUMMYFUNCTION("""COMPUTED_VALUE"""),"R")</f>
        <v>R</v>
      </c>
    </row>
    <row r="3879">
      <c r="A3879" s="3">
        <v>3878.0</v>
      </c>
      <c r="B3879" s="4" t="str">
        <f>IFERROR(__xludf.DUMMYFUNCTION("SPLIT(IMPORTRANGE!B3879:B13878,"";"",0,1)"),"Assembly")</f>
        <v>Assembly</v>
      </c>
      <c r="C3879" s="4" t="str">
        <f>IFERROR(__xludf.DUMMYFUNCTION("""COMPUTED_VALUE"""),"C")</f>
        <v>C</v>
      </c>
      <c r="D3879" s="4" t="str">
        <f>IFERROR(__xludf.DUMMYFUNCTION("""COMPUTED_VALUE"""),"C++")</f>
        <v>C++</v>
      </c>
      <c r="E3879" s="4" t="str">
        <f>IFERROR(__xludf.DUMMYFUNCTION("""COMPUTED_VALUE"""),"HTML/CSS")</f>
        <v>HTML/CSS</v>
      </c>
      <c r="F3879" s="4" t="str">
        <f>IFERROR(__xludf.DUMMYFUNCTION("""COMPUTED_VALUE"""),"Java")</f>
        <v>Java</v>
      </c>
      <c r="G3879" s="4" t="str">
        <f>IFERROR(__xludf.DUMMYFUNCTION("""COMPUTED_VALUE"""),"JavaScript")</f>
        <v>JavaScript</v>
      </c>
      <c r="H3879" s="4" t="str">
        <f>IFERROR(__xludf.DUMMYFUNCTION("""COMPUTED_VALUE"""),"PHP")</f>
        <v>PHP</v>
      </c>
      <c r="I3879" s="4" t="str">
        <f>IFERROR(__xludf.DUMMYFUNCTION("""COMPUTED_VALUE"""),"Python")</f>
        <v>Python</v>
      </c>
      <c r="J3879" s="4" t="str">
        <f>IFERROR(__xludf.DUMMYFUNCTION("""COMPUTED_VALUE"""),"R")</f>
        <v>R</v>
      </c>
      <c r="K3879" s="4" t="str">
        <f>IFERROR(__xludf.DUMMYFUNCTION("""COMPUTED_VALUE"""),"SQL")</f>
        <v>SQL</v>
      </c>
      <c r="L3879" s="4" t="str">
        <f>IFERROR(__xludf.DUMMYFUNCTION("""COMPUTED_VALUE"""),"Swift")</f>
        <v>Swift</v>
      </c>
      <c r="M3879" s="4" t="str">
        <f>IFERROR(__xludf.DUMMYFUNCTION("""COMPUTED_VALUE"""),"Other(s):")</f>
        <v>Other(s):</v>
      </c>
    </row>
    <row r="3880">
      <c r="A3880" s="3">
        <v>3879.0</v>
      </c>
      <c r="B3880" s="4" t="str">
        <f>IFERROR(__xludf.DUMMYFUNCTION("SPLIT(IMPORTRANGE!B3880:B13879,"";"",0,1)"),"Bash/Shell/PowerShell")</f>
        <v>Bash/Shell/PowerShell</v>
      </c>
      <c r="C3880" s="4" t="str">
        <f>IFERROR(__xludf.DUMMYFUNCTION("""COMPUTED_VALUE"""),"C++")</f>
        <v>C++</v>
      </c>
      <c r="D3880" s="4" t="str">
        <f>IFERROR(__xludf.DUMMYFUNCTION("""COMPUTED_VALUE"""),"C#")</f>
        <v>C#</v>
      </c>
      <c r="E3880" s="4" t="str">
        <f>IFERROR(__xludf.DUMMYFUNCTION("""COMPUTED_VALUE"""),"JavaScript")</f>
        <v>JavaScript</v>
      </c>
      <c r="F3880" s="4" t="str">
        <f>IFERROR(__xludf.DUMMYFUNCTION("""COMPUTED_VALUE"""),"TypeScript")</f>
        <v>TypeScript</v>
      </c>
    </row>
    <row r="3881">
      <c r="A3881" s="3">
        <v>3880.0</v>
      </c>
      <c r="B3881" s="4" t="str">
        <f>IFERROR(__xludf.DUMMYFUNCTION("SPLIT(IMPORTRANGE!B3881:B13880,"";"",0,1)"),"C#")</f>
        <v>C#</v>
      </c>
      <c r="C3881" s="4" t="str">
        <f>IFERROR(__xludf.DUMMYFUNCTION("""COMPUTED_VALUE"""),"HTML/CSS")</f>
        <v>HTML/CSS</v>
      </c>
      <c r="D3881" s="4" t="str">
        <f>IFERROR(__xludf.DUMMYFUNCTION("""COMPUTED_VALUE"""),"JavaScript")</f>
        <v>JavaScript</v>
      </c>
      <c r="E3881" s="4" t="str">
        <f>IFERROR(__xludf.DUMMYFUNCTION("""COMPUTED_VALUE"""),"Python")</f>
        <v>Python</v>
      </c>
      <c r="F3881" s="4" t="str">
        <f>IFERROR(__xludf.DUMMYFUNCTION("""COMPUTED_VALUE"""),"SQL")</f>
        <v>SQL</v>
      </c>
    </row>
    <row r="3882">
      <c r="A3882" s="3">
        <v>3881.0</v>
      </c>
      <c r="B3882" s="4" t="str">
        <f>IFERROR(__xludf.DUMMYFUNCTION("SPLIT(IMPORTRANGE!B3882:B13881,"";"",0,1)"),"Bash/Shell/PowerShell")</f>
        <v>Bash/Shell/PowerShell</v>
      </c>
      <c r="C3882" s="4" t="str">
        <f>IFERROR(__xludf.DUMMYFUNCTION("""COMPUTED_VALUE"""),"C#")</f>
        <v>C#</v>
      </c>
      <c r="D3882" s="4" t="str">
        <f>IFERROR(__xludf.DUMMYFUNCTION("""COMPUTED_VALUE"""),"HTML/CSS")</f>
        <v>HTML/CSS</v>
      </c>
      <c r="E3882" s="4" t="str">
        <f>IFERROR(__xludf.DUMMYFUNCTION("""COMPUTED_VALUE"""),"JavaScript")</f>
        <v>JavaScript</v>
      </c>
      <c r="F3882" s="4" t="str">
        <f>IFERROR(__xludf.DUMMYFUNCTION("""COMPUTED_VALUE"""),"PHP")</f>
        <v>PHP</v>
      </c>
      <c r="G3882" s="4" t="str">
        <f>IFERROR(__xludf.DUMMYFUNCTION("""COMPUTED_VALUE"""),"SQL")</f>
        <v>SQL</v>
      </c>
    </row>
    <row r="3883">
      <c r="A3883" s="3">
        <v>3882.0</v>
      </c>
      <c r="B3883" s="4" t="str">
        <f>IFERROR(__xludf.DUMMYFUNCTION("SPLIT(IMPORTRANGE!B3883:B13882,"";"",0,1)"),"Bash/Shell/PowerShell")</f>
        <v>Bash/Shell/PowerShell</v>
      </c>
      <c r="C3883" s="4" t="str">
        <f>IFERROR(__xludf.DUMMYFUNCTION("""COMPUTED_VALUE"""),"Python")</f>
        <v>Python</v>
      </c>
      <c r="D3883" s="4" t="str">
        <f>IFERROR(__xludf.DUMMYFUNCTION("""COMPUTED_VALUE"""),"Ruby")</f>
        <v>Ruby</v>
      </c>
    </row>
    <row r="3884">
      <c r="A3884" s="3">
        <v>3883.0</v>
      </c>
      <c r="B3884" s="4" t="str">
        <f>IFERROR(__xludf.DUMMYFUNCTION("SPLIT(IMPORTRANGE!B3884:B13883,"";"",0,1)"),"Bash/Shell/PowerShell")</f>
        <v>Bash/Shell/PowerShell</v>
      </c>
      <c r="C3884" s="4" t="str">
        <f>IFERROR(__xludf.DUMMYFUNCTION("""COMPUTED_VALUE"""),"Go")</f>
        <v>Go</v>
      </c>
      <c r="D3884" s="4" t="str">
        <f>IFERROR(__xludf.DUMMYFUNCTION("""COMPUTED_VALUE"""),"Java")</f>
        <v>Java</v>
      </c>
      <c r="E3884" s="4" t="str">
        <f>IFERROR(__xludf.DUMMYFUNCTION("""COMPUTED_VALUE"""),"Python")</f>
        <v>Python</v>
      </c>
      <c r="F3884" s="4" t="str">
        <f>IFERROR(__xludf.DUMMYFUNCTION("""COMPUTED_VALUE"""),"Other(s):")</f>
        <v>Other(s):</v>
      </c>
    </row>
    <row r="3885">
      <c r="A3885" s="3">
        <v>3884.0</v>
      </c>
      <c r="B3885" s="4" t="str">
        <f>IFERROR(__xludf.DUMMYFUNCTION("SPLIT(IMPORTRANGE!B3885:B13884,"";"",0,1)"),"HTML/CSS")</f>
        <v>HTML/CSS</v>
      </c>
      <c r="C3885" s="4" t="str">
        <f>IFERROR(__xludf.DUMMYFUNCTION("""COMPUTED_VALUE"""),"Python")</f>
        <v>Python</v>
      </c>
      <c r="D3885" s="4" t="str">
        <f>IFERROR(__xludf.DUMMYFUNCTION("""COMPUTED_VALUE"""),"SQL")</f>
        <v>SQL</v>
      </c>
    </row>
    <row r="3886">
      <c r="A3886" s="3">
        <v>3885.0</v>
      </c>
      <c r="B3886" s="4" t="str">
        <f>IFERROR(__xludf.DUMMYFUNCTION("SPLIT(IMPORTRANGE!B3886:B13885,"";"",0,1)"),"Assembly")</f>
        <v>Assembly</v>
      </c>
      <c r="C3886" s="4" t="str">
        <f>IFERROR(__xludf.DUMMYFUNCTION("""COMPUTED_VALUE"""),"HTML/CSS")</f>
        <v>HTML/CSS</v>
      </c>
      <c r="D3886" s="4" t="str">
        <f>IFERROR(__xludf.DUMMYFUNCTION("""COMPUTED_VALUE"""),"JavaScript")</f>
        <v>JavaScript</v>
      </c>
      <c r="E3886" s="4" t="str">
        <f>IFERROR(__xludf.DUMMYFUNCTION("""COMPUTED_VALUE"""),"Ruby")</f>
        <v>Ruby</v>
      </c>
      <c r="F3886" s="4" t="str">
        <f>IFERROR(__xludf.DUMMYFUNCTION("""COMPUTED_VALUE"""),"TypeScript")</f>
        <v>TypeScript</v>
      </c>
    </row>
    <row r="3887">
      <c r="A3887" s="3">
        <v>3886.0</v>
      </c>
      <c r="B3887" s="4" t="str">
        <f>IFERROR(__xludf.DUMMYFUNCTION("SPLIT(IMPORTRANGE!B3887:B13886,"";"",0,1)"),"Bash/Shell/PowerShell")</f>
        <v>Bash/Shell/PowerShell</v>
      </c>
      <c r="C3887" s="4" t="str">
        <f>IFERROR(__xludf.DUMMYFUNCTION("""COMPUTED_VALUE"""),"Python")</f>
        <v>Python</v>
      </c>
      <c r="D3887" s="4" t="str">
        <f>IFERROR(__xludf.DUMMYFUNCTION("""COMPUTED_VALUE"""),"SQL")</f>
        <v>SQL</v>
      </c>
    </row>
    <row r="3888">
      <c r="A3888" s="3">
        <v>3887.0</v>
      </c>
      <c r="B3888" s="4" t="str">
        <f>IFERROR(__xludf.DUMMYFUNCTION("SPLIT(IMPORTRANGE!B3888:B13887,"";"",0,1)"),"Bash/Shell/PowerShell")</f>
        <v>Bash/Shell/PowerShell</v>
      </c>
      <c r="C3888" s="4" t="str">
        <f>IFERROR(__xludf.DUMMYFUNCTION("""COMPUTED_VALUE"""),"C#")</f>
        <v>C#</v>
      </c>
      <c r="D3888" s="4" t="str">
        <f>IFERROR(__xludf.DUMMYFUNCTION("""COMPUTED_VALUE"""),"HTML/CSS")</f>
        <v>HTML/CSS</v>
      </c>
      <c r="E3888" s="4" t="str">
        <f>IFERROR(__xludf.DUMMYFUNCTION("""COMPUTED_VALUE"""),"Java")</f>
        <v>Java</v>
      </c>
      <c r="F3888" s="4" t="str">
        <f>IFERROR(__xludf.DUMMYFUNCTION("""COMPUTED_VALUE"""),"JavaScript")</f>
        <v>JavaScript</v>
      </c>
      <c r="G3888" s="4" t="str">
        <f>IFERROR(__xludf.DUMMYFUNCTION("""COMPUTED_VALUE"""),"Python")</f>
        <v>Python</v>
      </c>
      <c r="H3888" s="4" t="str">
        <f>IFERROR(__xludf.DUMMYFUNCTION("""COMPUTED_VALUE"""),"R")</f>
        <v>R</v>
      </c>
      <c r="I3888" s="4" t="str">
        <f>IFERROR(__xludf.DUMMYFUNCTION("""COMPUTED_VALUE"""),"SQL")</f>
        <v>SQL</v>
      </c>
      <c r="J3888" s="4" t="str">
        <f>IFERROR(__xludf.DUMMYFUNCTION("""COMPUTED_VALUE"""),"Swift")</f>
        <v>Swift</v>
      </c>
      <c r="K3888" s="4" t="str">
        <f>IFERROR(__xludf.DUMMYFUNCTION("""COMPUTED_VALUE"""),"TypeScript")</f>
        <v>TypeScript</v>
      </c>
      <c r="L3888" s="4" t="str">
        <f>IFERROR(__xludf.DUMMYFUNCTION("""COMPUTED_VALUE"""),"Other(s):")</f>
        <v>Other(s):</v>
      </c>
    </row>
    <row r="3889">
      <c r="A3889" s="3">
        <v>3888.0</v>
      </c>
      <c r="B3889" s="4" t="str">
        <f>IFERROR(__xludf.DUMMYFUNCTION("SPLIT(IMPORTRANGE!B3889:B13888,"";"",0,1)"),"Bash/Shell/PowerShell")</f>
        <v>Bash/Shell/PowerShell</v>
      </c>
      <c r="C3889" s="4" t="str">
        <f>IFERROR(__xludf.DUMMYFUNCTION("""COMPUTED_VALUE"""),"C")</f>
        <v>C</v>
      </c>
      <c r="D3889" s="4" t="str">
        <f>IFERROR(__xludf.DUMMYFUNCTION("""COMPUTED_VALUE"""),"C++")</f>
        <v>C++</v>
      </c>
      <c r="E3889" s="4" t="str">
        <f>IFERROR(__xludf.DUMMYFUNCTION("""COMPUTED_VALUE"""),"Java")</f>
        <v>Java</v>
      </c>
      <c r="F3889" s="4" t="str">
        <f>IFERROR(__xludf.DUMMYFUNCTION("""COMPUTED_VALUE"""),"Python")</f>
        <v>Python</v>
      </c>
    </row>
    <row r="3890">
      <c r="A3890" s="3">
        <v>3889.0</v>
      </c>
      <c r="B3890" s="4" t="str">
        <f>IFERROR(__xludf.DUMMYFUNCTION("SPLIT(IMPORTRANGE!B3890:B13889,"";"",0,1)"),"Assembly")</f>
        <v>Assembly</v>
      </c>
      <c r="C3890" s="4" t="str">
        <f>IFERROR(__xludf.DUMMYFUNCTION("""COMPUTED_VALUE"""),"Bash/Shell/PowerShell")</f>
        <v>Bash/Shell/PowerShell</v>
      </c>
      <c r="D3890" s="4" t="str">
        <f>IFERROR(__xludf.DUMMYFUNCTION("""COMPUTED_VALUE"""),"C")</f>
        <v>C</v>
      </c>
      <c r="E3890" s="4" t="str">
        <f>IFERROR(__xludf.DUMMYFUNCTION("""COMPUTED_VALUE"""),"Python")</f>
        <v>Python</v>
      </c>
    </row>
    <row r="3891">
      <c r="A3891" s="3">
        <v>3890.0</v>
      </c>
      <c r="B3891" s="4" t="str">
        <f>IFERROR(__xludf.DUMMYFUNCTION("SPLIT(IMPORTRANGE!B3891:B13890,"";"",0,1)"),"HTML/CSS")</f>
        <v>HTML/CSS</v>
      </c>
      <c r="C3891" s="4" t="str">
        <f>IFERROR(__xludf.DUMMYFUNCTION("""COMPUTED_VALUE"""),"JavaScript")</f>
        <v>JavaScript</v>
      </c>
      <c r="D3891" s="4" t="str">
        <f>IFERROR(__xludf.DUMMYFUNCTION("""COMPUTED_VALUE"""),"PHP")</f>
        <v>PHP</v>
      </c>
    </row>
    <row r="3892">
      <c r="A3892" s="3">
        <v>3891.0</v>
      </c>
      <c r="B3892" s="4" t="str">
        <f>IFERROR(__xludf.DUMMYFUNCTION("SPLIT(IMPORTRANGE!B3892:B13891,"";"",0,1)"),"C++")</f>
        <v>C++</v>
      </c>
      <c r="C3892" s="4" t="str">
        <f>IFERROR(__xludf.DUMMYFUNCTION("""COMPUTED_VALUE"""),"C#")</f>
        <v>C#</v>
      </c>
      <c r="D3892" s="4" t="str">
        <f>IFERROR(__xludf.DUMMYFUNCTION("""COMPUTED_VALUE"""),"Dart")</f>
        <v>Dart</v>
      </c>
      <c r="E3892" s="4" t="str">
        <f>IFERROR(__xludf.DUMMYFUNCTION("""COMPUTED_VALUE"""),"Java")</f>
        <v>Java</v>
      </c>
      <c r="F3892" s="4" t="str">
        <f>IFERROR(__xludf.DUMMYFUNCTION("""COMPUTED_VALUE"""),"Kotlin")</f>
        <v>Kotlin</v>
      </c>
    </row>
    <row r="3893">
      <c r="A3893" s="3">
        <v>3892.0</v>
      </c>
      <c r="B3893" s="4" t="str">
        <f>IFERROR(__xludf.DUMMYFUNCTION("SPLIT(IMPORTRANGE!B3893:B13892,"";"",0,1)"),"C#")</f>
        <v>C#</v>
      </c>
      <c r="C3893" s="4" t="str">
        <f>IFERROR(__xludf.DUMMYFUNCTION("""COMPUTED_VALUE"""),"HTML/CSS")</f>
        <v>HTML/CSS</v>
      </c>
      <c r="D3893" s="4" t="str">
        <f>IFERROR(__xludf.DUMMYFUNCTION("""COMPUTED_VALUE"""),"Java")</f>
        <v>Java</v>
      </c>
      <c r="E3893" s="4" t="str">
        <f>IFERROR(__xludf.DUMMYFUNCTION("""COMPUTED_VALUE"""),"JavaScript")</f>
        <v>JavaScript</v>
      </c>
    </row>
    <row r="3894">
      <c r="A3894" s="3">
        <v>3893.0</v>
      </c>
      <c r="B3894" s="4" t="str">
        <f>IFERROR(__xludf.DUMMYFUNCTION("SPLIT(IMPORTRANGE!B3894:B13893,"";"",0,1)"),"HTML/CSS")</f>
        <v>HTML/CSS</v>
      </c>
      <c r="C3894" s="4" t="str">
        <f>IFERROR(__xludf.DUMMYFUNCTION("""COMPUTED_VALUE"""),"JavaScript")</f>
        <v>JavaScript</v>
      </c>
      <c r="D3894" s="4" t="str">
        <f>IFERROR(__xludf.DUMMYFUNCTION("""COMPUTED_VALUE"""),"TypeScript")</f>
        <v>TypeScript</v>
      </c>
    </row>
    <row r="3895">
      <c r="A3895" s="3">
        <v>3894.0</v>
      </c>
      <c r="B3895" s="4" t="str">
        <f>IFERROR(__xludf.DUMMYFUNCTION("SPLIT(IMPORTRANGE!B3895:B13894,"";"",0,1)"),"HTML/CSS")</f>
        <v>HTML/CSS</v>
      </c>
      <c r="C3895" s="4" t="str">
        <f>IFERROR(__xludf.DUMMYFUNCTION("""COMPUTED_VALUE"""),"JavaScript")</f>
        <v>JavaScript</v>
      </c>
      <c r="D3895" s="4" t="str">
        <f>IFERROR(__xludf.DUMMYFUNCTION("""COMPUTED_VALUE"""),"SQL")</f>
        <v>SQL</v>
      </c>
    </row>
    <row r="3896">
      <c r="A3896" s="3">
        <v>3895.0</v>
      </c>
      <c r="B3896" s="4" t="str">
        <f>IFERROR(__xludf.DUMMYFUNCTION("SPLIT(IMPORTRANGE!B3896:B13895,"";"",0,1)"),"Assembly")</f>
        <v>Assembly</v>
      </c>
      <c r="C3896" s="4" t="str">
        <f>IFERROR(__xludf.DUMMYFUNCTION("""COMPUTED_VALUE"""),"C")</f>
        <v>C</v>
      </c>
      <c r="D3896" s="4" t="str">
        <f>IFERROR(__xludf.DUMMYFUNCTION("""COMPUTED_VALUE"""),"C++")</f>
        <v>C++</v>
      </c>
      <c r="E3896" s="4" t="str">
        <f>IFERROR(__xludf.DUMMYFUNCTION("""COMPUTED_VALUE"""),"Clojure")</f>
        <v>Clojure</v>
      </c>
      <c r="F3896" s="4" t="str">
        <f>IFERROR(__xludf.DUMMYFUNCTION("""COMPUTED_VALUE"""),"HTML/CSS")</f>
        <v>HTML/CSS</v>
      </c>
      <c r="G3896" s="4" t="str">
        <f>IFERROR(__xludf.DUMMYFUNCTION("""COMPUTED_VALUE"""),"Java")</f>
        <v>Java</v>
      </c>
      <c r="H3896" s="4" t="str">
        <f>IFERROR(__xludf.DUMMYFUNCTION("""COMPUTED_VALUE"""),"JavaScript")</f>
        <v>JavaScript</v>
      </c>
      <c r="I3896" s="4" t="str">
        <f>IFERROR(__xludf.DUMMYFUNCTION("""COMPUTED_VALUE"""),"Ruby")</f>
        <v>Ruby</v>
      </c>
      <c r="J3896" s="4" t="str">
        <f>IFERROR(__xludf.DUMMYFUNCTION("""COMPUTED_VALUE"""),"TypeScript")</f>
        <v>TypeScript</v>
      </c>
      <c r="K3896" s="4" t="str">
        <f>IFERROR(__xludf.DUMMYFUNCTION("""COMPUTED_VALUE"""),"Other(s):")</f>
        <v>Other(s):</v>
      </c>
    </row>
    <row r="3897">
      <c r="A3897" s="3">
        <v>3896.0</v>
      </c>
      <c r="B3897" s="4" t="str">
        <f>IFERROR(__xludf.DUMMYFUNCTION("SPLIT(IMPORTRANGE!B3897:B13896,"";"",0,1)"),"HTML/CSS")</f>
        <v>HTML/CSS</v>
      </c>
      <c r="C3897" s="4" t="str">
        <f>IFERROR(__xludf.DUMMYFUNCTION("""COMPUTED_VALUE"""),"JavaScript")</f>
        <v>JavaScript</v>
      </c>
      <c r="D3897" s="4" t="str">
        <f>IFERROR(__xludf.DUMMYFUNCTION("""COMPUTED_VALUE"""),"PHP")</f>
        <v>PHP</v>
      </c>
    </row>
    <row r="3898">
      <c r="A3898" s="3">
        <v>3897.0</v>
      </c>
      <c r="B3898" s="4" t="str">
        <f>IFERROR(__xludf.DUMMYFUNCTION("SPLIT(IMPORTRANGE!B3898:B13897,"";"",0,1)"),"HTML/CSS")</f>
        <v>HTML/CSS</v>
      </c>
      <c r="C3898" s="4" t="str">
        <f>IFERROR(__xludf.DUMMYFUNCTION("""COMPUTED_VALUE"""),"Java")</f>
        <v>Java</v>
      </c>
      <c r="D3898" s="4" t="str">
        <f>IFERROR(__xludf.DUMMYFUNCTION("""COMPUTED_VALUE"""),"JavaScript")</f>
        <v>JavaScript</v>
      </c>
      <c r="E3898" s="4" t="str">
        <f>IFERROR(__xludf.DUMMYFUNCTION("""COMPUTED_VALUE"""),"PHP")</f>
        <v>PHP</v>
      </c>
      <c r="F3898" s="4" t="str">
        <f>IFERROR(__xludf.DUMMYFUNCTION("""COMPUTED_VALUE"""),"Ruby")</f>
        <v>Ruby</v>
      </c>
      <c r="G3898" s="4" t="str">
        <f>IFERROR(__xludf.DUMMYFUNCTION("""COMPUTED_VALUE"""),"SQL")</f>
        <v>SQL</v>
      </c>
    </row>
    <row r="3899">
      <c r="A3899" s="3">
        <v>3898.0</v>
      </c>
      <c r="B3899" s="4" t="str">
        <f>IFERROR(__xludf.DUMMYFUNCTION("SPLIT(IMPORTRANGE!B3899:B13898,"";"",0,1)"),"C#")</f>
        <v>C#</v>
      </c>
      <c r="C3899" s="4" t="str">
        <f>IFERROR(__xludf.DUMMYFUNCTION("""COMPUTED_VALUE"""),"HTML/CSS")</f>
        <v>HTML/CSS</v>
      </c>
      <c r="D3899" s="4" t="str">
        <f>IFERROR(__xludf.DUMMYFUNCTION("""COMPUTED_VALUE"""),"JavaScript")</f>
        <v>JavaScript</v>
      </c>
      <c r="E3899" s="4" t="str">
        <f>IFERROR(__xludf.DUMMYFUNCTION("""COMPUTED_VALUE"""),"Objective-C")</f>
        <v>Objective-C</v>
      </c>
      <c r="F3899" s="4" t="str">
        <f>IFERROR(__xludf.DUMMYFUNCTION("""COMPUTED_VALUE"""),"PHP")</f>
        <v>PHP</v>
      </c>
      <c r="G3899" s="4" t="str">
        <f>IFERROR(__xludf.DUMMYFUNCTION("""COMPUTED_VALUE"""),"SQL")</f>
        <v>SQL</v>
      </c>
      <c r="H3899" s="4" t="str">
        <f>IFERROR(__xludf.DUMMYFUNCTION("""COMPUTED_VALUE"""),"TypeScript")</f>
        <v>TypeScript</v>
      </c>
    </row>
    <row r="3900">
      <c r="A3900" s="3">
        <v>3899.0</v>
      </c>
      <c r="B3900" s="4" t="str">
        <f>IFERROR(__xludf.DUMMYFUNCTION("SPLIT(IMPORTRANGE!B3900:B13899,"";"",0,1)"),"Bash/Shell/PowerShell")</f>
        <v>Bash/Shell/PowerShell</v>
      </c>
      <c r="C3900" s="4" t="str">
        <f>IFERROR(__xludf.DUMMYFUNCTION("""COMPUTED_VALUE"""),"HTML/CSS")</f>
        <v>HTML/CSS</v>
      </c>
      <c r="D3900" s="4" t="str">
        <f>IFERROR(__xludf.DUMMYFUNCTION("""COMPUTED_VALUE"""),"JavaScript")</f>
        <v>JavaScript</v>
      </c>
      <c r="E3900" s="4" t="str">
        <f>IFERROR(__xludf.DUMMYFUNCTION("""COMPUTED_VALUE"""),"Python")</f>
        <v>Python</v>
      </c>
      <c r="F3900" s="4" t="str">
        <f>IFERROR(__xludf.DUMMYFUNCTION("""COMPUTED_VALUE"""),"SQL")</f>
        <v>SQL</v>
      </c>
      <c r="G3900" s="4" t="str">
        <f>IFERROR(__xludf.DUMMYFUNCTION("""COMPUTED_VALUE"""),"TypeScript")</f>
        <v>TypeScript</v>
      </c>
    </row>
    <row r="3901">
      <c r="A3901" s="3">
        <v>3900.0</v>
      </c>
      <c r="B3901" s="4" t="str">
        <f>IFERROR(__xludf.DUMMYFUNCTION("SPLIT(IMPORTRANGE!B3901:B13900,"";"",0,1)"),"JavaScript")</f>
        <v>JavaScript</v>
      </c>
      <c r="C3901" s="4" t="str">
        <f>IFERROR(__xludf.DUMMYFUNCTION("""COMPUTED_VALUE"""),"PHP")</f>
        <v>PHP</v>
      </c>
    </row>
    <row r="3902">
      <c r="A3902" s="3">
        <v>3901.0</v>
      </c>
      <c r="B3902" s="4" t="str">
        <f>IFERROR(__xludf.DUMMYFUNCTION("SPLIT(IMPORTRANGE!B3902:B13901,"";"",0,1)"),"JavaScript")</f>
        <v>JavaScript</v>
      </c>
      <c r="C3902" s="4" t="str">
        <f>IFERROR(__xludf.DUMMYFUNCTION("""COMPUTED_VALUE"""),"Python")</f>
        <v>Python</v>
      </c>
      <c r="D3902" s="4" t="str">
        <f>IFERROR(__xludf.DUMMYFUNCTION("""COMPUTED_VALUE"""),"Other(s):")</f>
        <v>Other(s):</v>
      </c>
    </row>
    <row r="3903">
      <c r="A3903" s="3">
        <v>3902.0</v>
      </c>
      <c r="B3903" s="4" t="str">
        <f>IFERROR(__xludf.DUMMYFUNCTION("SPLIT(IMPORTRANGE!B3903:B13902,"";"",0,1)"),"Bash/Shell/PowerShell")</f>
        <v>Bash/Shell/PowerShell</v>
      </c>
      <c r="C3903" s="4" t="str">
        <f>IFERROR(__xludf.DUMMYFUNCTION("""COMPUTED_VALUE"""),"Python")</f>
        <v>Python</v>
      </c>
    </row>
    <row r="3904">
      <c r="A3904" s="3">
        <v>3903.0</v>
      </c>
      <c r="B3904" s="4" t="str">
        <f>IFERROR(__xludf.DUMMYFUNCTION("SPLIT(IMPORTRANGE!B3904:B13903,"";"",0,1)"),"C++")</f>
        <v>C++</v>
      </c>
      <c r="C3904" s="4" t="str">
        <f>IFERROR(__xludf.DUMMYFUNCTION("""COMPUTED_VALUE"""),"C#")</f>
        <v>C#</v>
      </c>
      <c r="D3904" s="4" t="str">
        <f>IFERROR(__xludf.DUMMYFUNCTION("""COMPUTED_VALUE"""),"HTML/CSS")</f>
        <v>HTML/CSS</v>
      </c>
      <c r="E3904" s="4" t="str">
        <f>IFERROR(__xludf.DUMMYFUNCTION("""COMPUTED_VALUE"""),"Java")</f>
        <v>Java</v>
      </c>
      <c r="F3904" s="4" t="str">
        <f>IFERROR(__xludf.DUMMYFUNCTION("""COMPUTED_VALUE"""),"JavaScript")</f>
        <v>JavaScript</v>
      </c>
      <c r="G3904" s="4" t="str">
        <f>IFERROR(__xludf.DUMMYFUNCTION("""COMPUTED_VALUE"""),"PHP")</f>
        <v>PHP</v>
      </c>
      <c r="H3904" s="4" t="str">
        <f>IFERROR(__xludf.DUMMYFUNCTION("""COMPUTED_VALUE"""),"Python")</f>
        <v>Python</v>
      </c>
    </row>
    <row r="3905">
      <c r="A3905" s="3">
        <v>3904.0</v>
      </c>
      <c r="B3905" s="4" t="str">
        <f>IFERROR(__xludf.DUMMYFUNCTION("SPLIT(IMPORTRANGE!B3905:B13904,"";"",0,1)"),"Bash/Shell/PowerShell")</f>
        <v>Bash/Shell/PowerShell</v>
      </c>
      <c r="C3905" s="4" t="str">
        <f>IFERROR(__xludf.DUMMYFUNCTION("""COMPUTED_VALUE"""),"Java")</f>
        <v>Java</v>
      </c>
      <c r="D3905" s="4" t="str">
        <f>IFERROR(__xludf.DUMMYFUNCTION("""COMPUTED_VALUE"""),"SQL")</f>
        <v>SQL</v>
      </c>
    </row>
    <row r="3906">
      <c r="A3906" s="3">
        <v>3905.0</v>
      </c>
      <c r="B3906" s="4" t="str">
        <f>IFERROR(__xludf.DUMMYFUNCTION("SPLIT(IMPORTRANGE!B3906:B13905,"";"",0,1)"),"Assembly")</f>
        <v>Assembly</v>
      </c>
      <c r="C3906" s="4" t="str">
        <f>IFERROR(__xludf.DUMMYFUNCTION("""COMPUTED_VALUE"""),"C")</f>
        <v>C</v>
      </c>
      <c r="D3906" s="4" t="str">
        <f>IFERROR(__xludf.DUMMYFUNCTION("""COMPUTED_VALUE"""),"C++")</f>
        <v>C++</v>
      </c>
      <c r="E3906" s="4" t="str">
        <f>IFERROR(__xludf.DUMMYFUNCTION("""COMPUTED_VALUE"""),"HTML/CSS")</f>
        <v>HTML/CSS</v>
      </c>
      <c r="F3906" s="4" t="str">
        <f>IFERROR(__xludf.DUMMYFUNCTION("""COMPUTED_VALUE"""),"Java")</f>
        <v>Java</v>
      </c>
      <c r="G3906" s="4" t="str">
        <f>IFERROR(__xludf.DUMMYFUNCTION("""COMPUTED_VALUE"""),"Python")</f>
        <v>Python</v>
      </c>
      <c r="H3906" s="4" t="str">
        <f>IFERROR(__xludf.DUMMYFUNCTION("""COMPUTED_VALUE"""),"SQL")</f>
        <v>SQL</v>
      </c>
    </row>
    <row r="3907">
      <c r="A3907" s="3">
        <v>3906.0</v>
      </c>
      <c r="B3907" s="4" t="str">
        <f>IFERROR(__xludf.DUMMYFUNCTION("SPLIT(IMPORTRANGE!B3907:B13906,"";"",0,1)"),"C++")</f>
        <v>C++</v>
      </c>
      <c r="C3907" s="4" t="str">
        <f>IFERROR(__xludf.DUMMYFUNCTION("""COMPUTED_VALUE"""),"HTML/CSS")</f>
        <v>HTML/CSS</v>
      </c>
      <c r="D3907" s="4" t="str">
        <f>IFERROR(__xludf.DUMMYFUNCTION("""COMPUTED_VALUE"""),"Java")</f>
        <v>Java</v>
      </c>
      <c r="E3907" s="4" t="str">
        <f>IFERROR(__xludf.DUMMYFUNCTION("""COMPUTED_VALUE"""),"JavaScript")</f>
        <v>JavaScript</v>
      </c>
      <c r="F3907" s="4" t="str">
        <f>IFERROR(__xludf.DUMMYFUNCTION("""COMPUTED_VALUE"""),"PHP")</f>
        <v>PHP</v>
      </c>
      <c r="G3907" s="4" t="str">
        <f>IFERROR(__xludf.DUMMYFUNCTION("""COMPUTED_VALUE"""),"SQL")</f>
        <v>SQL</v>
      </c>
    </row>
    <row r="3908">
      <c r="A3908" s="3">
        <v>3907.0</v>
      </c>
      <c r="B3908" s="4" t="str">
        <f>IFERROR(__xludf.DUMMYFUNCTION("SPLIT(IMPORTRANGE!B3908:B13907,"";"",0,1)"),"C")</f>
        <v>C</v>
      </c>
      <c r="C3908" s="4" t="str">
        <f>IFERROR(__xludf.DUMMYFUNCTION("""COMPUTED_VALUE"""),"C++")</f>
        <v>C++</v>
      </c>
      <c r="D3908" s="4" t="str">
        <f>IFERROR(__xludf.DUMMYFUNCTION("""COMPUTED_VALUE"""),"Python")</f>
        <v>Python</v>
      </c>
    </row>
    <row r="3909">
      <c r="A3909" s="3">
        <v>3908.0</v>
      </c>
      <c r="B3909" s="4" t="str">
        <f>IFERROR(__xludf.DUMMYFUNCTION("SPLIT(IMPORTRANGE!B3909:B13908,"";"",0,1)"),"C")</f>
        <v>C</v>
      </c>
      <c r="C3909" s="4" t="str">
        <f>IFERROR(__xludf.DUMMYFUNCTION("""COMPUTED_VALUE"""),"C++")</f>
        <v>C++</v>
      </c>
      <c r="D3909" s="4" t="str">
        <f>IFERROR(__xludf.DUMMYFUNCTION("""COMPUTED_VALUE"""),"C#")</f>
        <v>C#</v>
      </c>
      <c r="E3909" s="4" t="str">
        <f>IFERROR(__xludf.DUMMYFUNCTION("""COMPUTED_VALUE"""),"Python")</f>
        <v>Python</v>
      </c>
      <c r="F3909" s="4" t="str">
        <f>IFERROR(__xludf.DUMMYFUNCTION("""COMPUTED_VALUE"""),"R")</f>
        <v>R</v>
      </c>
    </row>
    <row r="3910">
      <c r="A3910" s="3">
        <v>3909.0</v>
      </c>
      <c r="B3910" s="4" t="str">
        <f>IFERROR(__xludf.DUMMYFUNCTION("SPLIT(IMPORTRANGE!B3910:B13909,"";"",0,1)"),"C++")</f>
        <v>C++</v>
      </c>
      <c r="C3910" s="4" t="str">
        <f>IFERROR(__xludf.DUMMYFUNCTION("""COMPUTED_VALUE"""),"C#")</f>
        <v>C#</v>
      </c>
      <c r="D3910" s="4" t="str">
        <f>IFERROR(__xludf.DUMMYFUNCTION("""COMPUTED_VALUE"""),"Python")</f>
        <v>Python</v>
      </c>
    </row>
    <row r="3911">
      <c r="A3911" s="3">
        <v>3910.0</v>
      </c>
      <c r="B3911" s="4" t="str">
        <f>IFERROR(__xludf.DUMMYFUNCTION("SPLIT(IMPORTRANGE!B3911:B13910,"";"",0,1)"),"C#")</f>
        <v>C#</v>
      </c>
      <c r="C3911" s="4" t="str">
        <f>IFERROR(__xludf.DUMMYFUNCTION("""COMPUTED_VALUE"""),"SQL")</f>
        <v>SQL</v>
      </c>
    </row>
    <row r="3912">
      <c r="A3912" s="3">
        <v>3911.0</v>
      </c>
      <c r="B3912" s="4" t="str">
        <f>IFERROR(__xludf.DUMMYFUNCTION("SPLIT(IMPORTRANGE!B3912:B13911,"";"",0,1)"),"Python")</f>
        <v>Python</v>
      </c>
      <c r="C3912" s="4" t="str">
        <f>IFERROR(__xludf.DUMMYFUNCTION("""COMPUTED_VALUE"""),"R")</f>
        <v>R</v>
      </c>
      <c r="D3912" s="4" t="str">
        <f>IFERROR(__xludf.DUMMYFUNCTION("""COMPUTED_VALUE"""),"SQL")</f>
        <v>SQL</v>
      </c>
    </row>
    <row r="3913">
      <c r="A3913" s="3">
        <v>3912.0</v>
      </c>
      <c r="B3913" s="4" t="str">
        <f>IFERROR(__xludf.DUMMYFUNCTION("SPLIT(IMPORTRANGE!B3913:B13912,"";"",0,1)"),"Assembly")</f>
        <v>Assembly</v>
      </c>
      <c r="C3913" s="4" t="str">
        <f>IFERROR(__xludf.DUMMYFUNCTION("""COMPUTED_VALUE"""),"Bash/Shell/PowerShell")</f>
        <v>Bash/Shell/PowerShell</v>
      </c>
      <c r="D3913" s="4" t="str">
        <f>IFERROR(__xludf.DUMMYFUNCTION("""COMPUTED_VALUE"""),"C")</f>
        <v>C</v>
      </c>
      <c r="E3913" s="4" t="str">
        <f>IFERROR(__xludf.DUMMYFUNCTION("""COMPUTED_VALUE"""),"HTML/CSS")</f>
        <v>HTML/CSS</v>
      </c>
      <c r="F3913" s="4" t="str">
        <f>IFERROR(__xludf.DUMMYFUNCTION("""COMPUTED_VALUE"""),"Java")</f>
        <v>Java</v>
      </c>
      <c r="G3913" s="4" t="str">
        <f>IFERROR(__xludf.DUMMYFUNCTION("""COMPUTED_VALUE"""),"JavaScript")</f>
        <v>JavaScript</v>
      </c>
      <c r="H3913" s="4" t="str">
        <f>IFERROR(__xludf.DUMMYFUNCTION("""COMPUTED_VALUE"""),"PHP")</f>
        <v>PHP</v>
      </c>
      <c r="I3913" s="4" t="str">
        <f>IFERROR(__xludf.DUMMYFUNCTION("""COMPUTED_VALUE"""),"Python")</f>
        <v>Python</v>
      </c>
      <c r="J3913" s="4" t="str">
        <f>IFERROR(__xludf.DUMMYFUNCTION("""COMPUTED_VALUE"""),"SQL")</f>
        <v>SQL</v>
      </c>
    </row>
    <row r="3914">
      <c r="A3914" s="3">
        <v>3913.0</v>
      </c>
      <c r="B3914" s="4" t="str">
        <f>IFERROR(__xludf.DUMMYFUNCTION("SPLIT(IMPORTRANGE!B3914:B13913,"";"",0,1)"),"Bash/Shell/PowerShell")</f>
        <v>Bash/Shell/PowerShell</v>
      </c>
      <c r="C3914" s="4" t="str">
        <f>IFERROR(__xludf.DUMMYFUNCTION("""COMPUTED_VALUE"""),"C++")</f>
        <v>C++</v>
      </c>
      <c r="D3914" s="4" t="str">
        <f>IFERROR(__xludf.DUMMYFUNCTION("""COMPUTED_VALUE"""),"HTML/CSS")</f>
        <v>HTML/CSS</v>
      </c>
      <c r="E3914" s="4" t="str">
        <f>IFERROR(__xludf.DUMMYFUNCTION("""COMPUTED_VALUE"""),"JavaScript")</f>
        <v>JavaScript</v>
      </c>
      <c r="F3914" s="4" t="str">
        <f>IFERROR(__xludf.DUMMYFUNCTION("""COMPUTED_VALUE"""),"Python")</f>
        <v>Python</v>
      </c>
      <c r="G3914" s="4" t="str">
        <f>IFERROR(__xludf.DUMMYFUNCTION("""COMPUTED_VALUE"""),"R")</f>
        <v>R</v>
      </c>
      <c r="H3914" s="4" t="str">
        <f>IFERROR(__xludf.DUMMYFUNCTION("""COMPUTED_VALUE"""),"Rust")</f>
        <v>Rust</v>
      </c>
      <c r="I3914" s="4" t="str">
        <f>IFERROR(__xludf.DUMMYFUNCTION("""COMPUTED_VALUE"""),"SQL")</f>
        <v>SQL</v>
      </c>
    </row>
    <row r="3915">
      <c r="A3915" s="3">
        <v>3914.0</v>
      </c>
      <c r="B3915" s="4" t="str">
        <f>IFERROR(__xludf.DUMMYFUNCTION("SPLIT(IMPORTRANGE!B3915:B13914,"";"",0,1)"),"Bash/Shell/PowerShell")</f>
        <v>Bash/Shell/PowerShell</v>
      </c>
      <c r="C3915" s="4" t="str">
        <f>IFERROR(__xludf.DUMMYFUNCTION("""COMPUTED_VALUE"""),"HTML/CSS")</f>
        <v>HTML/CSS</v>
      </c>
      <c r="D3915" s="4" t="str">
        <f>IFERROR(__xludf.DUMMYFUNCTION("""COMPUTED_VALUE"""),"Java")</f>
        <v>Java</v>
      </c>
      <c r="E3915" s="4" t="str">
        <f>IFERROR(__xludf.DUMMYFUNCTION("""COMPUTED_VALUE"""),"JavaScript")</f>
        <v>JavaScript</v>
      </c>
      <c r="F3915" s="4" t="str">
        <f>IFERROR(__xludf.DUMMYFUNCTION("""COMPUTED_VALUE"""),"Kotlin")</f>
        <v>Kotlin</v>
      </c>
      <c r="G3915" s="4" t="str">
        <f>IFERROR(__xludf.DUMMYFUNCTION("""COMPUTED_VALUE"""),"PHP")</f>
        <v>PHP</v>
      </c>
      <c r="H3915" s="4" t="str">
        <f>IFERROR(__xludf.DUMMYFUNCTION("""COMPUTED_VALUE"""),"Ruby")</f>
        <v>Ruby</v>
      </c>
      <c r="I3915" s="4" t="str">
        <f>IFERROR(__xludf.DUMMYFUNCTION("""COMPUTED_VALUE"""),"SQL")</f>
        <v>SQL</v>
      </c>
      <c r="J3915" s="4" t="str">
        <f>IFERROR(__xludf.DUMMYFUNCTION("""COMPUTED_VALUE"""),"TypeScript")</f>
        <v>TypeScript</v>
      </c>
    </row>
    <row r="3916">
      <c r="A3916" s="3">
        <v>3915.0</v>
      </c>
      <c r="B3916" s="4" t="str">
        <f>IFERROR(__xludf.DUMMYFUNCTION("SPLIT(IMPORTRANGE!B3916:B13915,"";"",0,1)"),"HTML/CSS")</f>
        <v>HTML/CSS</v>
      </c>
      <c r="C3916" s="4" t="str">
        <f>IFERROR(__xludf.DUMMYFUNCTION("""COMPUTED_VALUE"""),"Java")</f>
        <v>Java</v>
      </c>
      <c r="D3916" s="4" t="str">
        <f>IFERROR(__xludf.DUMMYFUNCTION("""COMPUTED_VALUE"""),"Python")</f>
        <v>Python</v>
      </c>
      <c r="E3916" s="4" t="str">
        <f>IFERROR(__xludf.DUMMYFUNCTION("""COMPUTED_VALUE"""),"R")</f>
        <v>R</v>
      </c>
    </row>
    <row r="3917">
      <c r="A3917" s="3">
        <v>3916.0</v>
      </c>
      <c r="B3917" s="4" t="str">
        <f>IFERROR(__xludf.DUMMYFUNCTION("SPLIT(IMPORTRANGE!B3917:B13916,"";"",0,1)"),"C++")</f>
        <v>C++</v>
      </c>
      <c r="C3917" s="4" t="str">
        <f>IFERROR(__xludf.DUMMYFUNCTION("""COMPUTED_VALUE"""),"Python")</f>
        <v>Python</v>
      </c>
      <c r="D3917" s="4" t="str">
        <f>IFERROR(__xludf.DUMMYFUNCTION("""COMPUTED_VALUE"""),"Rust")</f>
        <v>Rust</v>
      </c>
    </row>
    <row r="3918">
      <c r="A3918" s="3">
        <v>3917.0</v>
      </c>
      <c r="B3918" s="4" t="str">
        <f>IFERROR(__xludf.DUMMYFUNCTION("SPLIT(IMPORTRANGE!B3918:B13917,"";"",0,1)"),"C#")</f>
        <v>C#</v>
      </c>
      <c r="C3918" s="4" t="str">
        <f>IFERROR(__xludf.DUMMYFUNCTION("""COMPUTED_VALUE"""),"F#")</f>
        <v>F#</v>
      </c>
      <c r="D3918" s="4" t="str">
        <f>IFERROR(__xludf.DUMMYFUNCTION("""COMPUTED_VALUE"""),"Ruby")</f>
        <v>Ruby</v>
      </c>
      <c r="E3918" s="4" t="str">
        <f>IFERROR(__xludf.DUMMYFUNCTION("""COMPUTED_VALUE"""),"SQL")</f>
        <v>SQL</v>
      </c>
    </row>
    <row r="3919">
      <c r="A3919" s="3">
        <v>3918.0</v>
      </c>
      <c r="B3919" s="4" t="str">
        <f>IFERROR(__xludf.DUMMYFUNCTION("SPLIT(IMPORTRANGE!B3919:B13918,"";"",0,1)"),"HTML/CSS")</f>
        <v>HTML/CSS</v>
      </c>
      <c r="C3919" s="4" t="str">
        <f>IFERROR(__xludf.DUMMYFUNCTION("""COMPUTED_VALUE"""),"Java")</f>
        <v>Java</v>
      </c>
      <c r="D3919" s="4" t="str">
        <f>IFERROR(__xludf.DUMMYFUNCTION("""COMPUTED_VALUE"""),"JavaScript")</f>
        <v>JavaScript</v>
      </c>
      <c r="E3919" s="4" t="str">
        <f>IFERROR(__xludf.DUMMYFUNCTION("""COMPUTED_VALUE"""),"PHP")</f>
        <v>PHP</v>
      </c>
      <c r="F3919" s="4" t="str">
        <f>IFERROR(__xludf.DUMMYFUNCTION("""COMPUTED_VALUE"""),"TypeScript")</f>
        <v>TypeScript</v>
      </c>
    </row>
    <row r="3920">
      <c r="A3920" s="3">
        <v>3919.0</v>
      </c>
      <c r="B3920" s="4" t="str">
        <f>IFERROR(__xludf.DUMMYFUNCTION("SPLIT(IMPORTRANGE!B3920:B13919,"";"",0,1)"),"Bash/Shell/PowerShell")</f>
        <v>Bash/Shell/PowerShell</v>
      </c>
      <c r="C3920" s="4" t="str">
        <f>IFERROR(__xludf.DUMMYFUNCTION("""COMPUTED_VALUE"""),"C")</f>
        <v>C</v>
      </c>
      <c r="D3920" s="4" t="str">
        <f>IFERROR(__xludf.DUMMYFUNCTION("""COMPUTED_VALUE"""),"C++")</f>
        <v>C++</v>
      </c>
      <c r="E3920" s="4" t="str">
        <f>IFERROR(__xludf.DUMMYFUNCTION("""COMPUTED_VALUE"""),"HTML/CSS")</f>
        <v>HTML/CSS</v>
      </c>
      <c r="F3920" s="4" t="str">
        <f>IFERROR(__xludf.DUMMYFUNCTION("""COMPUTED_VALUE"""),"Java")</f>
        <v>Java</v>
      </c>
      <c r="G3920" s="4" t="str">
        <f>IFERROR(__xludf.DUMMYFUNCTION("""COMPUTED_VALUE"""),"JavaScript")</f>
        <v>JavaScript</v>
      </c>
      <c r="H3920" s="4" t="str">
        <f>IFERROR(__xludf.DUMMYFUNCTION("""COMPUTED_VALUE"""),"PHP")</f>
        <v>PHP</v>
      </c>
      <c r="I3920" s="4" t="str">
        <f>IFERROR(__xludf.DUMMYFUNCTION("""COMPUTED_VALUE"""),"Python")</f>
        <v>Python</v>
      </c>
    </row>
    <row r="3921">
      <c r="A3921" s="3">
        <v>3920.0</v>
      </c>
      <c r="B3921" s="4" t="str">
        <f>IFERROR(__xludf.DUMMYFUNCTION("SPLIT(IMPORTRANGE!B3921:B13920,"";"",0,1)"),"Bash/Shell/PowerShell")</f>
        <v>Bash/Shell/PowerShell</v>
      </c>
      <c r="C3921" s="4" t="str">
        <f>IFERROR(__xludf.DUMMYFUNCTION("""COMPUTED_VALUE"""),"C")</f>
        <v>C</v>
      </c>
      <c r="D3921" s="4" t="str">
        <f>IFERROR(__xludf.DUMMYFUNCTION("""COMPUTED_VALUE"""),"C++")</f>
        <v>C++</v>
      </c>
      <c r="E3921" s="4" t="str">
        <f>IFERROR(__xludf.DUMMYFUNCTION("""COMPUTED_VALUE"""),"C#")</f>
        <v>C#</v>
      </c>
      <c r="F3921" s="4" t="str">
        <f>IFERROR(__xludf.DUMMYFUNCTION("""COMPUTED_VALUE"""),"HTML/CSS")</f>
        <v>HTML/CSS</v>
      </c>
      <c r="G3921" s="4" t="str">
        <f>IFERROR(__xludf.DUMMYFUNCTION("""COMPUTED_VALUE"""),"Java")</f>
        <v>Java</v>
      </c>
      <c r="H3921" s="4" t="str">
        <f>IFERROR(__xludf.DUMMYFUNCTION("""COMPUTED_VALUE"""),"JavaScript")</f>
        <v>JavaScript</v>
      </c>
      <c r="I3921" s="4" t="str">
        <f>IFERROR(__xludf.DUMMYFUNCTION("""COMPUTED_VALUE"""),"PHP")</f>
        <v>PHP</v>
      </c>
      <c r="J3921" s="4" t="str">
        <f>IFERROR(__xludf.DUMMYFUNCTION("""COMPUTED_VALUE"""),"SQL")</f>
        <v>SQL</v>
      </c>
      <c r="K3921" s="4" t="str">
        <f>IFERROR(__xludf.DUMMYFUNCTION("""COMPUTED_VALUE"""),"TypeScript")</f>
        <v>TypeScript</v>
      </c>
    </row>
    <row r="3922">
      <c r="A3922" s="3">
        <v>3921.0</v>
      </c>
      <c r="B3922" s="4" t="str">
        <f>IFERROR(__xludf.DUMMYFUNCTION("SPLIT(IMPORTRANGE!B3922:B13921,"";"",0,1)"),"HTML/CSS")</f>
        <v>HTML/CSS</v>
      </c>
      <c r="C3922" s="4" t="str">
        <f>IFERROR(__xludf.DUMMYFUNCTION("""COMPUTED_VALUE"""),"JavaScript")</f>
        <v>JavaScript</v>
      </c>
      <c r="D3922" s="4" t="str">
        <f>IFERROR(__xludf.DUMMYFUNCTION("""COMPUTED_VALUE"""),"PHP")</f>
        <v>PHP</v>
      </c>
      <c r="E3922" s="4" t="str">
        <f>IFERROR(__xludf.DUMMYFUNCTION("""COMPUTED_VALUE"""),"SQL")</f>
        <v>SQL</v>
      </c>
      <c r="F3922" s="4" t="str">
        <f>IFERROR(__xludf.DUMMYFUNCTION("""COMPUTED_VALUE"""),"TypeScript")</f>
        <v>TypeScript</v>
      </c>
      <c r="G3922" s="4" t="str">
        <f>IFERROR(__xludf.DUMMYFUNCTION("""COMPUTED_VALUE"""),"WebAssembly")</f>
        <v>WebAssembly</v>
      </c>
    </row>
    <row r="3923">
      <c r="A3923" s="3">
        <v>3922.0</v>
      </c>
      <c r="B3923" s="4" t="str">
        <f>IFERROR(__xludf.DUMMYFUNCTION("SPLIT(IMPORTRANGE!B3923:B13922,"";"",0,1)"),"Assembly")</f>
        <v>Assembly</v>
      </c>
      <c r="C3923" s="4" t="str">
        <f>IFERROR(__xludf.DUMMYFUNCTION("""COMPUTED_VALUE"""),"Bash/Shell/PowerShell")</f>
        <v>Bash/Shell/PowerShell</v>
      </c>
      <c r="D3923" s="4" t="str">
        <f>IFERROR(__xludf.DUMMYFUNCTION("""COMPUTED_VALUE"""),"C")</f>
        <v>C</v>
      </c>
      <c r="E3923" s="4" t="str">
        <f>IFERROR(__xludf.DUMMYFUNCTION("""COMPUTED_VALUE"""),"C++")</f>
        <v>C++</v>
      </c>
      <c r="F3923" s="4" t="str">
        <f>IFERROR(__xludf.DUMMYFUNCTION("""COMPUTED_VALUE"""),"HTML/CSS")</f>
        <v>HTML/CSS</v>
      </c>
      <c r="G3923" s="4" t="str">
        <f>IFERROR(__xludf.DUMMYFUNCTION("""COMPUTED_VALUE"""),"Java")</f>
        <v>Java</v>
      </c>
      <c r="H3923" s="4" t="str">
        <f>IFERROR(__xludf.DUMMYFUNCTION("""COMPUTED_VALUE"""),"JavaScript")</f>
        <v>JavaScript</v>
      </c>
      <c r="I3923" s="4" t="str">
        <f>IFERROR(__xludf.DUMMYFUNCTION("""COMPUTED_VALUE"""),"Objective-C")</f>
        <v>Objective-C</v>
      </c>
      <c r="J3923" s="4" t="str">
        <f>IFERROR(__xludf.DUMMYFUNCTION("""COMPUTED_VALUE"""),"PHP")</f>
        <v>PHP</v>
      </c>
      <c r="K3923" s="4" t="str">
        <f>IFERROR(__xludf.DUMMYFUNCTION("""COMPUTED_VALUE"""),"Python")</f>
        <v>Python</v>
      </c>
      <c r="L3923" s="4" t="str">
        <f>IFERROR(__xludf.DUMMYFUNCTION("""COMPUTED_VALUE"""),"SQL")</f>
        <v>SQL</v>
      </c>
    </row>
    <row r="3924">
      <c r="A3924" s="3">
        <v>3923.0</v>
      </c>
      <c r="B3924" s="4" t="str">
        <f>IFERROR(__xludf.DUMMYFUNCTION("SPLIT(IMPORTRANGE!B3924:B13923,"";"",0,1)"),"C")</f>
        <v>C</v>
      </c>
      <c r="C3924" s="4" t="str">
        <f>IFERROR(__xludf.DUMMYFUNCTION("""COMPUTED_VALUE"""),"C++")</f>
        <v>C++</v>
      </c>
      <c r="D3924" s="4" t="str">
        <f>IFERROR(__xludf.DUMMYFUNCTION("""COMPUTED_VALUE"""),"C#")</f>
        <v>C#</v>
      </c>
      <c r="E3924" s="4" t="str">
        <f>IFERROR(__xludf.DUMMYFUNCTION("""COMPUTED_VALUE"""),"HTML/CSS")</f>
        <v>HTML/CSS</v>
      </c>
      <c r="F3924" s="4" t="str">
        <f>IFERROR(__xludf.DUMMYFUNCTION("""COMPUTED_VALUE"""),"JavaScript")</f>
        <v>JavaScript</v>
      </c>
      <c r="G3924" s="4" t="str">
        <f>IFERROR(__xludf.DUMMYFUNCTION("""COMPUTED_VALUE"""),"SQL")</f>
        <v>SQL</v>
      </c>
      <c r="H3924" s="4" t="str">
        <f>IFERROR(__xludf.DUMMYFUNCTION("""COMPUTED_VALUE"""),"TypeScript")</f>
        <v>TypeScript</v>
      </c>
      <c r="I3924" s="4" t="str">
        <f>IFERROR(__xludf.DUMMYFUNCTION("""COMPUTED_VALUE"""),"VBA")</f>
        <v>VBA</v>
      </c>
    </row>
    <row r="3925">
      <c r="A3925" s="3">
        <v>3924.0</v>
      </c>
      <c r="B3925" s="4" t="str">
        <f>IFERROR(__xludf.DUMMYFUNCTION("SPLIT(IMPORTRANGE!B3925:B13924,"";"",0,1)"),"Bash/Shell/PowerShell")</f>
        <v>Bash/Shell/PowerShell</v>
      </c>
      <c r="C3925" s="4" t="str">
        <f>IFERROR(__xludf.DUMMYFUNCTION("""COMPUTED_VALUE"""),"C#")</f>
        <v>C#</v>
      </c>
      <c r="D3925" s="4" t="str">
        <f>IFERROR(__xludf.DUMMYFUNCTION("""COMPUTED_VALUE"""),"Dart")</f>
        <v>Dart</v>
      </c>
      <c r="E3925" s="4" t="str">
        <f>IFERROR(__xludf.DUMMYFUNCTION("""COMPUTED_VALUE"""),"Elixir")</f>
        <v>Elixir</v>
      </c>
      <c r="F3925" s="4" t="str">
        <f>IFERROR(__xludf.DUMMYFUNCTION("""COMPUTED_VALUE"""),"Erlang")</f>
        <v>Erlang</v>
      </c>
      <c r="G3925" s="4" t="str">
        <f>IFERROR(__xludf.DUMMYFUNCTION("""COMPUTED_VALUE"""),"Go")</f>
        <v>Go</v>
      </c>
      <c r="H3925" s="4" t="str">
        <f>IFERROR(__xludf.DUMMYFUNCTION("""COMPUTED_VALUE"""),"HTML/CSS")</f>
        <v>HTML/CSS</v>
      </c>
      <c r="I3925" s="4" t="str">
        <f>IFERROR(__xludf.DUMMYFUNCTION("""COMPUTED_VALUE"""),"JavaScript")</f>
        <v>JavaScript</v>
      </c>
      <c r="J3925" s="4" t="str">
        <f>IFERROR(__xludf.DUMMYFUNCTION("""COMPUTED_VALUE"""),"Python")</f>
        <v>Python</v>
      </c>
      <c r="K3925" s="4" t="str">
        <f>IFERROR(__xludf.DUMMYFUNCTION("""COMPUTED_VALUE"""),"Rust")</f>
        <v>Rust</v>
      </c>
      <c r="L3925" s="4" t="str">
        <f>IFERROR(__xludf.DUMMYFUNCTION("""COMPUTED_VALUE"""),"TypeScript")</f>
        <v>TypeScript</v>
      </c>
    </row>
    <row r="3926">
      <c r="A3926" s="3">
        <v>3925.0</v>
      </c>
      <c r="B3926" s="4" t="str">
        <f>IFERROR(__xludf.DUMMYFUNCTION("SPLIT(IMPORTRANGE!B3926:B13925,"";"",0,1)"),"HTML/CSS")</f>
        <v>HTML/CSS</v>
      </c>
      <c r="C3926" s="4" t="str">
        <f>IFERROR(__xludf.DUMMYFUNCTION("""COMPUTED_VALUE"""),"JavaScript")</f>
        <v>JavaScript</v>
      </c>
      <c r="D3926" s="4" t="str">
        <f>IFERROR(__xludf.DUMMYFUNCTION("""COMPUTED_VALUE"""),"PHP")</f>
        <v>PHP</v>
      </c>
      <c r="E3926" s="4" t="str">
        <f>IFERROR(__xludf.DUMMYFUNCTION("""COMPUTED_VALUE"""),"TypeScript")</f>
        <v>TypeScript</v>
      </c>
      <c r="F3926" s="4" t="str">
        <f>IFERROR(__xludf.DUMMYFUNCTION("""COMPUTED_VALUE"""),"Other(s):")</f>
        <v>Other(s):</v>
      </c>
    </row>
    <row r="3927">
      <c r="A3927" s="3">
        <v>3926.0</v>
      </c>
      <c r="B3927" s="4" t="str">
        <f>IFERROR(__xludf.DUMMYFUNCTION("SPLIT(IMPORTRANGE!B3927:B13926,"";"",0,1)"),"HTML/CSS")</f>
        <v>HTML/CSS</v>
      </c>
      <c r="C3927" s="4" t="str">
        <f>IFERROR(__xludf.DUMMYFUNCTION("""COMPUTED_VALUE"""),"Java")</f>
        <v>Java</v>
      </c>
      <c r="D3927" s="4" t="str">
        <f>IFERROR(__xludf.DUMMYFUNCTION("""COMPUTED_VALUE"""),"JavaScript")</f>
        <v>JavaScript</v>
      </c>
      <c r="E3927" s="4" t="str">
        <f>IFERROR(__xludf.DUMMYFUNCTION("""COMPUTED_VALUE"""),"PHP")</f>
        <v>PHP</v>
      </c>
      <c r="F3927" s="4" t="str">
        <f>IFERROR(__xludf.DUMMYFUNCTION("""COMPUTED_VALUE"""),"SQL")</f>
        <v>SQL</v>
      </c>
    </row>
    <row r="3928">
      <c r="A3928" s="3">
        <v>3927.0</v>
      </c>
      <c r="B3928" s="4" t="str">
        <f>IFERROR(__xludf.DUMMYFUNCTION("SPLIT(IMPORTRANGE!B3928:B13927,"";"",0,1)"),"C#")</f>
        <v>C#</v>
      </c>
      <c r="C3928" s="4" t="str">
        <f>IFERROR(__xludf.DUMMYFUNCTION("""COMPUTED_VALUE"""),"HTML/CSS")</f>
        <v>HTML/CSS</v>
      </c>
      <c r="D3928" s="4" t="str">
        <f>IFERROR(__xludf.DUMMYFUNCTION("""COMPUTED_VALUE"""),"JavaScript")</f>
        <v>JavaScript</v>
      </c>
      <c r="E3928" s="4" t="str">
        <f>IFERROR(__xludf.DUMMYFUNCTION("""COMPUTED_VALUE"""),"TypeScript")</f>
        <v>TypeScript</v>
      </c>
    </row>
    <row r="3929">
      <c r="A3929" s="3">
        <v>3928.0</v>
      </c>
      <c r="B3929" s="4" t="str">
        <f>IFERROR(__xludf.DUMMYFUNCTION("SPLIT(IMPORTRANGE!B3929:B13928,"";"",0,1)"),"C")</f>
        <v>C</v>
      </c>
      <c r="C3929" s="4" t="str">
        <f>IFERROR(__xludf.DUMMYFUNCTION("""COMPUTED_VALUE"""),"C++")</f>
        <v>C++</v>
      </c>
      <c r="D3929" s="4" t="str">
        <f>IFERROR(__xludf.DUMMYFUNCTION("""COMPUTED_VALUE"""),"HTML/CSS")</f>
        <v>HTML/CSS</v>
      </c>
      <c r="E3929" s="4" t="str">
        <f>IFERROR(__xludf.DUMMYFUNCTION("""COMPUTED_VALUE"""),"Java")</f>
        <v>Java</v>
      </c>
      <c r="F3929" s="4" t="str">
        <f>IFERROR(__xludf.DUMMYFUNCTION("""COMPUTED_VALUE"""),"Objective-C")</f>
        <v>Objective-C</v>
      </c>
      <c r="G3929" s="4" t="str">
        <f>IFERROR(__xludf.DUMMYFUNCTION("""COMPUTED_VALUE"""),"Swift")</f>
        <v>Swift</v>
      </c>
    </row>
    <row r="3930">
      <c r="A3930" s="3">
        <v>3929.0</v>
      </c>
      <c r="B3930" s="4" t="str">
        <f>IFERROR(__xludf.DUMMYFUNCTION("SPLIT(IMPORTRANGE!B3930:B13929,"";"",0,1)"),"C")</f>
        <v>C</v>
      </c>
      <c r="C3930" s="4" t="str">
        <f>IFERROR(__xludf.DUMMYFUNCTION("""COMPUTED_VALUE"""),"C++")</f>
        <v>C++</v>
      </c>
      <c r="D3930" s="4" t="str">
        <f>IFERROR(__xludf.DUMMYFUNCTION("""COMPUTED_VALUE"""),"HTML/CSS")</f>
        <v>HTML/CSS</v>
      </c>
    </row>
    <row r="3931">
      <c r="A3931" s="3">
        <v>3930.0</v>
      </c>
      <c r="B3931" s="4" t="str">
        <f>IFERROR(__xludf.DUMMYFUNCTION("SPLIT(IMPORTRANGE!B3931:B13930,"";"",0,1)"),"HTML/CSS")</f>
        <v>HTML/CSS</v>
      </c>
      <c r="C3931" s="4" t="str">
        <f>IFERROR(__xludf.DUMMYFUNCTION("""COMPUTED_VALUE"""),"JavaScript")</f>
        <v>JavaScript</v>
      </c>
      <c r="D3931" s="4" t="str">
        <f>IFERROR(__xludf.DUMMYFUNCTION("""COMPUTED_VALUE"""),"PHP")</f>
        <v>PHP</v>
      </c>
      <c r="E3931" s="4" t="str">
        <f>IFERROR(__xludf.DUMMYFUNCTION("""COMPUTED_VALUE"""),"SQL")</f>
        <v>SQL</v>
      </c>
      <c r="F3931" s="4" t="str">
        <f>IFERROR(__xludf.DUMMYFUNCTION("""COMPUTED_VALUE"""),"TypeScript")</f>
        <v>TypeScript</v>
      </c>
    </row>
    <row r="3932">
      <c r="A3932" s="3">
        <v>3931.0</v>
      </c>
      <c r="B3932" s="4" t="str">
        <f>IFERROR(__xludf.DUMMYFUNCTION("SPLIT(IMPORTRANGE!B3932:B13931,"";"",0,1)"),"HTML/CSS")</f>
        <v>HTML/CSS</v>
      </c>
      <c r="C3932" s="4" t="str">
        <f>IFERROR(__xludf.DUMMYFUNCTION("""COMPUTED_VALUE"""),"Java")</f>
        <v>Java</v>
      </c>
      <c r="D3932" s="4" t="str">
        <f>IFERROR(__xludf.DUMMYFUNCTION("""COMPUTED_VALUE"""),"JavaScript")</f>
        <v>JavaScript</v>
      </c>
      <c r="E3932" s="4" t="str">
        <f>IFERROR(__xludf.DUMMYFUNCTION("""COMPUTED_VALUE"""),"SQL")</f>
        <v>SQL</v>
      </c>
    </row>
    <row r="3933">
      <c r="A3933" s="3">
        <v>3932.0</v>
      </c>
      <c r="B3933" s="4" t="str">
        <f>IFERROR(__xludf.DUMMYFUNCTION("SPLIT(IMPORTRANGE!B3933:B13932,"";"",0,1)"),"C")</f>
        <v>C</v>
      </c>
      <c r="C3933" s="4" t="str">
        <f>IFERROR(__xludf.DUMMYFUNCTION("""COMPUTED_VALUE"""),"C++")</f>
        <v>C++</v>
      </c>
      <c r="D3933" s="4" t="str">
        <f>IFERROR(__xludf.DUMMYFUNCTION("""COMPUTED_VALUE"""),"HTML/CSS")</f>
        <v>HTML/CSS</v>
      </c>
      <c r="E3933" s="4" t="str">
        <f>IFERROR(__xludf.DUMMYFUNCTION("""COMPUTED_VALUE"""),"Python")</f>
        <v>Python</v>
      </c>
    </row>
    <row r="3934">
      <c r="A3934" s="3">
        <v>3933.0</v>
      </c>
      <c r="B3934" s="4" t="str">
        <f>IFERROR(__xludf.DUMMYFUNCTION("SPLIT(IMPORTRANGE!B3934:B13933,"";"",0,1)"),"HTML/CSS")</f>
        <v>HTML/CSS</v>
      </c>
      <c r="C3934" s="4" t="str">
        <f>IFERROR(__xludf.DUMMYFUNCTION("""COMPUTED_VALUE"""),"Java")</f>
        <v>Java</v>
      </c>
      <c r="D3934" s="4" t="str">
        <f>IFERROR(__xludf.DUMMYFUNCTION("""COMPUTED_VALUE"""),"JavaScript")</f>
        <v>JavaScript</v>
      </c>
      <c r="E3934" s="4" t="str">
        <f>IFERROR(__xludf.DUMMYFUNCTION("""COMPUTED_VALUE"""),"SQL")</f>
        <v>SQL</v>
      </c>
      <c r="F3934" s="4" t="str">
        <f>IFERROR(__xludf.DUMMYFUNCTION("""COMPUTED_VALUE"""),"TypeScript")</f>
        <v>TypeScript</v>
      </c>
    </row>
    <row r="3935">
      <c r="A3935" s="3">
        <v>3934.0</v>
      </c>
      <c r="B3935" s="4" t="str">
        <f>IFERROR(__xludf.DUMMYFUNCTION("SPLIT(IMPORTRANGE!B3935:B13934,"";"",0,1)"),"Bash/Shell/PowerShell")</f>
        <v>Bash/Shell/PowerShell</v>
      </c>
      <c r="C3935" s="4" t="str">
        <f>IFERROR(__xludf.DUMMYFUNCTION("""COMPUTED_VALUE"""),"C#")</f>
        <v>C#</v>
      </c>
      <c r="D3935" s="4" t="str">
        <f>IFERROR(__xludf.DUMMYFUNCTION("""COMPUTED_VALUE"""),"Go")</f>
        <v>Go</v>
      </c>
      <c r="E3935" s="4" t="str">
        <f>IFERROR(__xludf.DUMMYFUNCTION("""COMPUTED_VALUE"""),"HTML/CSS")</f>
        <v>HTML/CSS</v>
      </c>
      <c r="F3935" s="4" t="str">
        <f>IFERROR(__xludf.DUMMYFUNCTION("""COMPUTED_VALUE"""),"JavaScript")</f>
        <v>JavaScript</v>
      </c>
      <c r="G3935" s="4" t="str">
        <f>IFERROR(__xludf.DUMMYFUNCTION("""COMPUTED_VALUE"""),"Python")</f>
        <v>Python</v>
      </c>
      <c r="H3935" s="4" t="str">
        <f>IFERROR(__xludf.DUMMYFUNCTION("""COMPUTED_VALUE"""),"SQL")</f>
        <v>SQL</v>
      </c>
      <c r="I3935" s="4" t="str">
        <f>IFERROR(__xludf.DUMMYFUNCTION("""COMPUTED_VALUE"""),"TypeScript")</f>
        <v>TypeScript</v>
      </c>
    </row>
    <row r="3936">
      <c r="A3936" s="3">
        <v>3935.0</v>
      </c>
      <c r="B3936" s="4" t="str">
        <f>IFERROR(__xludf.DUMMYFUNCTION("SPLIT(IMPORTRANGE!B3936:B13935,"";"",0,1)"),"HTML/CSS")</f>
        <v>HTML/CSS</v>
      </c>
      <c r="C3936" s="4" t="str">
        <f>IFERROR(__xludf.DUMMYFUNCTION("""COMPUTED_VALUE"""),"Java")</f>
        <v>Java</v>
      </c>
      <c r="D3936" s="4" t="str">
        <f>IFERROR(__xludf.DUMMYFUNCTION("""COMPUTED_VALUE"""),"JavaScript")</f>
        <v>JavaScript</v>
      </c>
    </row>
    <row r="3937">
      <c r="A3937" s="3">
        <v>3936.0</v>
      </c>
      <c r="B3937" s="4" t="str">
        <f>IFERROR(__xludf.DUMMYFUNCTION("SPLIT(IMPORTRANGE!B3937:B13936,"";"",0,1)"),"C#")</f>
        <v>C#</v>
      </c>
      <c r="C3937" s="4" t="str">
        <f>IFERROR(__xludf.DUMMYFUNCTION("""COMPUTED_VALUE"""),"HTML/CSS")</f>
        <v>HTML/CSS</v>
      </c>
      <c r="D3937" s="4" t="str">
        <f>IFERROR(__xludf.DUMMYFUNCTION("""COMPUTED_VALUE"""),"JavaScript")</f>
        <v>JavaScript</v>
      </c>
      <c r="E3937" s="4" t="str">
        <f>IFERROR(__xludf.DUMMYFUNCTION("""COMPUTED_VALUE"""),"SQL")</f>
        <v>SQL</v>
      </c>
      <c r="F3937" s="4" t="str">
        <f>IFERROR(__xludf.DUMMYFUNCTION("""COMPUTED_VALUE"""),"TypeScript")</f>
        <v>TypeScript</v>
      </c>
    </row>
    <row r="3938">
      <c r="A3938" s="3">
        <v>3937.0</v>
      </c>
      <c r="B3938" s="4" t="str">
        <f>IFERROR(__xludf.DUMMYFUNCTION("SPLIT(IMPORTRANGE!B3938:B13937,"";"",0,1)"),"Bash/Shell/PowerShell")</f>
        <v>Bash/Shell/PowerShell</v>
      </c>
      <c r="C3938" s="4" t="str">
        <f>IFERROR(__xludf.DUMMYFUNCTION("""COMPUTED_VALUE"""),"C")</f>
        <v>C</v>
      </c>
      <c r="D3938" s="4" t="str">
        <f>IFERROR(__xludf.DUMMYFUNCTION("""COMPUTED_VALUE"""),"C++")</f>
        <v>C++</v>
      </c>
      <c r="E3938" s="4" t="str">
        <f>IFERROR(__xludf.DUMMYFUNCTION("""COMPUTED_VALUE"""),"JavaScript")</f>
        <v>JavaScript</v>
      </c>
      <c r="F3938" s="4" t="str">
        <f>IFERROR(__xludf.DUMMYFUNCTION("""COMPUTED_VALUE"""),"Objective-C")</f>
        <v>Objective-C</v>
      </c>
      <c r="G3938" s="4" t="str">
        <f>IFERROR(__xludf.DUMMYFUNCTION("""COMPUTED_VALUE"""),"R")</f>
        <v>R</v>
      </c>
      <c r="H3938" s="4" t="str">
        <f>IFERROR(__xludf.DUMMYFUNCTION("""COMPUTED_VALUE"""),"Ruby")</f>
        <v>Ruby</v>
      </c>
      <c r="I3938" s="4" t="str">
        <f>IFERROR(__xludf.DUMMYFUNCTION("""COMPUTED_VALUE"""),"Swift")</f>
        <v>Swift</v>
      </c>
    </row>
    <row r="3939">
      <c r="A3939" s="3">
        <v>3938.0</v>
      </c>
      <c r="B3939" s="4" t="str">
        <f>IFERROR(__xludf.DUMMYFUNCTION("SPLIT(IMPORTRANGE!B3939:B13938,"";"",0,1)"),"Bash/Shell/PowerShell")</f>
        <v>Bash/Shell/PowerShell</v>
      </c>
      <c r="C3939" s="4" t="str">
        <f>IFERROR(__xludf.DUMMYFUNCTION("""COMPUTED_VALUE"""),"Go")</f>
        <v>Go</v>
      </c>
      <c r="D3939" s="4" t="str">
        <f>IFERROR(__xludf.DUMMYFUNCTION("""COMPUTED_VALUE"""),"HTML/CSS")</f>
        <v>HTML/CSS</v>
      </c>
      <c r="E3939" s="4" t="str">
        <f>IFERROR(__xludf.DUMMYFUNCTION("""COMPUTED_VALUE"""),"JavaScript")</f>
        <v>JavaScript</v>
      </c>
      <c r="F3939" s="4" t="str">
        <f>IFERROR(__xludf.DUMMYFUNCTION("""COMPUTED_VALUE"""),"PHP")</f>
        <v>PHP</v>
      </c>
      <c r="G3939" s="4" t="str">
        <f>IFERROR(__xludf.DUMMYFUNCTION("""COMPUTED_VALUE"""),"Python")</f>
        <v>Python</v>
      </c>
      <c r="H3939" s="4" t="str">
        <f>IFERROR(__xludf.DUMMYFUNCTION("""COMPUTED_VALUE"""),"Ruby")</f>
        <v>Ruby</v>
      </c>
      <c r="I3939" s="4" t="str">
        <f>IFERROR(__xludf.DUMMYFUNCTION("""COMPUTED_VALUE"""),"Rust")</f>
        <v>Rust</v>
      </c>
      <c r="J3939" s="4" t="str">
        <f>IFERROR(__xludf.DUMMYFUNCTION("""COMPUTED_VALUE"""),"SQL")</f>
        <v>SQL</v>
      </c>
      <c r="K3939" s="4" t="str">
        <f>IFERROR(__xludf.DUMMYFUNCTION("""COMPUTED_VALUE"""),"TypeScript")</f>
        <v>TypeScript</v>
      </c>
    </row>
    <row r="3940">
      <c r="A3940" s="3">
        <v>3939.0</v>
      </c>
      <c r="B3940" s="4" t="str">
        <f>IFERROR(__xludf.DUMMYFUNCTION("SPLIT(IMPORTRANGE!B3940:B13939,"";"",0,1)"),"Bash/Shell/PowerShell")</f>
        <v>Bash/Shell/PowerShell</v>
      </c>
      <c r="C3940" s="4" t="str">
        <f>IFERROR(__xludf.DUMMYFUNCTION("""COMPUTED_VALUE"""),"Python")</f>
        <v>Python</v>
      </c>
    </row>
    <row r="3941">
      <c r="A3941" s="3">
        <v>3940.0</v>
      </c>
      <c r="B3941" s="4" t="str">
        <f>IFERROR(__xludf.DUMMYFUNCTION("SPLIT(IMPORTRANGE!B3941:B13940,"";"",0,1)"),"Java")</f>
        <v>Java</v>
      </c>
      <c r="C3941" s="4" t="str">
        <f>IFERROR(__xludf.DUMMYFUNCTION("""COMPUTED_VALUE"""),"Kotlin")</f>
        <v>Kotlin</v>
      </c>
    </row>
    <row r="3942">
      <c r="A3942" s="3">
        <v>3941.0</v>
      </c>
      <c r="B3942" s="4" t="str">
        <f>IFERROR(__xludf.DUMMYFUNCTION("SPLIT(IMPORTRANGE!B3942:B13941,"";"",0,1)"),"Assembly")</f>
        <v>Assembly</v>
      </c>
      <c r="C3942" s="4" t="str">
        <f>IFERROR(__xludf.DUMMYFUNCTION("""COMPUTED_VALUE"""),"Bash/Shell/PowerShell")</f>
        <v>Bash/Shell/PowerShell</v>
      </c>
      <c r="D3942" s="4" t="str">
        <f>IFERROR(__xludf.DUMMYFUNCTION("""COMPUTED_VALUE"""),"C")</f>
        <v>C</v>
      </c>
      <c r="E3942" s="4" t="str">
        <f>IFERROR(__xludf.DUMMYFUNCTION("""COMPUTED_VALUE"""),"C++")</f>
        <v>C++</v>
      </c>
      <c r="F3942" s="4" t="str">
        <f>IFERROR(__xludf.DUMMYFUNCTION("""COMPUTED_VALUE"""),"Elixir")</f>
        <v>Elixir</v>
      </c>
      <c r="G3942" s="4" t="str">
        <f>IFERROR(__xludf.DUMMYFUNCTION("""COMPUTED_VALUE"""),"Erlang")</f>
        <v>Erlang</v>
      </c>
      <c r="H3942" s="4" t="str">
        <f>IFERROR(__xludf.DUMMYFUNCTION("""COMPUTED_VALUE"""),"Go")</f>
        <v>Go</v>
      </c>
      <c r="I3942" s="4" t="str">
        <f>IFERROR(__xludf.DUMMYFUNCTION("""COMPUTED_VALUE"""),"HTML/CSS")</f>
        <v>HTML/CSS</v>
      </c>
      <c r="J3942" s="4" t="str">
        <f>IFERROR(__xludf.DUMMYFUNCTION("""COMPUTED_VALUE"""),"JavaScript")</f>
        <v>JavaScript</v>
      </c>
      <c r="K3942" s="4" t="str">
        <f>IFERROR(__xludf.DUMMYFUNCTION("""COMPUTED_VALUE"""),"Python")</f>
        <v>Python</v>
      </c>
      <c r="L3942" s="4" t="str">
        <f>IFERROR(__xludf.DUMMYFUNCTION("""COMPUTED_VALUE"""),"R")</f>
        <v>R</v>
      </c>
      <c r="M3942" s="4" t="str">
        <f>IFERROR(__xludf.DUMMYFUNCTION("""COMPUTED_VALUE"""),"Rust")</f>
        <v>Rust</v>
      </c>
      <c r="N3942" s="4" t="str">
        <f>IFERROR(__xludf.DUMMYFUNCTION("""COMPUTED_VALUE"""),"SQL")</f>
        <v>SQL</v>
      </c>
    </row>
    <row r="3943">
      <c r="A3943" s="3">
        <v>3942.0</v>
      </c>
      <c r="B3943" s="4" t="str">
        <f>IFERROR(__xludf.DUMMYFUNCTION("SPLIT(IMPORTRANGE!B3943:B13942,"";"",0,1)"),"Bash/Shell/PowerShell")</f>
        <v>Bash/Shell/PowerShell</v>
      </c>
      <c r="C3943" s="4" t="str">
        <f>IFERROR(__xludf.DUMMYFUNCTION("""COMPUTED_VALUE"""),"C++")</f>
        <v>C++</v>
      </c>
      <c r="D3943" s="4" t="str">
        <f>IFERROR(__xludf.DUMMYFUNCTION("""COMPUTED_VALUE"""),"HTML/CSS")</f>
        <v>HTML/CSS</v>
      </c>
      <c r="E3943" s="4" t="str">
        <f>IFERROR(__xludf.DUMMYFUNCTION("""COMPUTED_VALUE"""),"JavaScript")</f>
        <v>JavaScript</v>
      </c>
      <c r="F3943" s="4" t="str">
        <f>IFERROR(__xludf.DUMMYFUNCTION("""COMPUTED_VALUE"""),"Python")</f>
        <v>Python</v>
      </c>
      <c r="G3943" s="4" t="str">
        <f>IFERROR(__xludf.DUMMYFUNCTION("""COMPUTED_VALUE"""),"SQL")</f>
        <v>SQL</v>
      </c>
    </row>
    <row r="3944">
      <c r="A3944" s="3">
        <v>3943.0</v>
      </c>
      <c r="B3944" s="4" t="str">
        <f>IFERROR(__xludf.DUMMYFUNCTION("SPLIT(IMPORTRANGE!B3944:B13943,"";"",0,1)"),"Bash/Shell/PowerShell")</f>
        <v>Bash/Shell/PowerShell</v>
      </c>
      <c r="C3944" s="4" t="str">
        <f>IFERROR(__xludf.DUMMYFUNCTION("""COMPUTED_VALUE"""),"HTML/CSS")</f>
        <v>HTML/CSS</v>
      </c>
      <c r="D3944" s="4" t="str">
        <f>IFERROR(__xludf.DUMMYFUNCTION("""COMPUTED_VALUE"""),"Java")</f>
        <v>Java</v>
      </c>
      <c r="E3944" s="4" t="str">
        <f>IFERROR(__xludf.DUMMYFUNCTION("""COMPUTED_VALUE"""),"JavaScript")</f>
        <v>JavaScript</v>
      </c>
      <c r="F3944" s="4" t="str">
        <f>IFERROR(__xludf.DUMMYFUNCTION("""COMPUTED_VALUE"""),"Kotlin")</f>
        <v>Kotlin</v>
      </c>
      <c r="G3944" s="4" t="str">
        <f>IFERROR(__xludf.DUMMYFUNCTION("""COMPUTED_VALUE"""),"TypeScript")</f>
        <v>TypeScript</v>
      </c>
    </row>
    <row r="3945">
      <c r="A3945" s="3">
        <v>3944.0</v>
      </c>
      <c r="B3945" s="4" t="str">
        <f>IFERROR(__xludf.DUMMYFUNCTION("SPLIT(IMPORTRANGE!B3945:B13944,"";"",0,1)"),"HTML/CSS")</f>
        <v>HTML/CSS</v>
      </c>
      <c r="C3945" s="4" t="str">
        <f>IFERROR(__xludf.DUMMYFUNCTION("""COMPUTED_VALUE"""),"Java")</f>
        <v>Java</v>
      </c>
      <c r="D3945" s="4" t="str">
        <f>IFERROR(__xludf.DUMMYFUNCTION("""COMPUTED_VALUE"""),"JavaScript")</f>
        <v>JavaScript</v>
      </c>
      <c r="E3945" s="4" t="str">
        <f>IFERROR(__xludf.DUMMYFUNCTION("""COMPUTED_VALUE"""),"PHP")</f>
        <v>PHP</v>
      </c>
      <c r="F3945" s="4" t="str">
        <f>IFERROR(__xludf.DUMMYFUNCTION("""COMPUTED_VALUE"""),"Python")</f>
        <v>Python</v>
      </c>
      <c r="G3945" s="4" t="str">
        <f>IFERROR(__xludf.DUMMYFUNCTION("""COMPUTED_VALUE"""),"SQL")</f>
        <v>SQL</v>
      </c>
    </row>
    <row r="3946">
      <c r="A3946" s="3">
        <v>3945.0</v>
      </c>
      <c r="B3946" s="4" t="str">
        <f>IFERROR(__xludf.DUMMYFUNCTION("SPLIT(IMPORTRANGE!B3946:B13945,"";"",0,1)"),"Bash/Shell/PowerShell")</f>
        <v>Bash/Shell/PowerShell</v>
      </c>
      <c r="C3946" s="4" t="str">
        <f>IFERROR(__xludf.DUMMYFUNCTION("""COMPUTED_VALUE"""),"HTML/CSS")</f>
        <v>HTML/CSS</v>
      </c>
      <c r="D3946" s="4" t="str">
        <f>IFERROR(__xludf.DUMMYFUNCTION("""COMPUTED_VALUE"""),"Java")</f>
        <v>Java</v>
      </c>
      <c r="E3946" s="4" t="str">
        <f>IFERROR(__xludf.DUMMYFUNCTION("""COMPUTED_VALUE"""),"JavaScript")</f>
        <v>JavaScript</v>
      </c>
      <c r="F3946" s="4" t="str">
        <f>IFERROR(__xludf.DUMMYFUNCTION("""COMPUTED_VALUE"""),"PHP")</f>
        <v>PHP</v>
      </c>
      <c r="G3946" s="4" t="str">
        <f>IFERROR(__xludf.DUMMYFUNCTION("""COMPUTED_VALUE"""),"Ruby")</f>
        <v>Ruby</v>
      </c>
      <c r="H3946" s="4" t="str">
        <f>IFERROR(__xludf.DUMMYFUNCTION("""COMPUTED_VALUE"""),"SQL")</f>
        <v>SQL</v>
      </c>
    </row>
    <row r="3947">
      <c r="A3947" s="3">
        <v>3946.0</v>
      </c>
      <c r="B3947" s="4" t="str">
        <f>IFERROR(__xludf.DUMMYFUNCTION("SPLIT(IMPORTRANGE!B3947:B13946,"";"",0,1)"),"HTML/CSS")</f>
        <v>HTML/CSS</v>
      </c>
      <c r="C3947" s="4" t="str">
        <f>IFERROR(__xludf.DUMMYFUNCTION("""COMPUTED_VALUE"""),"Java")</f>
        <v>Java</v>
      </c>
      <c r="D3947" s="4" t="str">
        <f>IFERROR(__xludf.DUMMYFUNCTION("""COMPUTED_VALUE"""),"SQL")</f>
        <v>SQL</v>
      </c>
    </row>
    <row r="3948">
      <c r="A3948" s="3">
        <v>3947.0</v>
      </c>
      <c r="B3948" s="4" t="str">
        <f>IFERROR(__xludf.DUMMYFUNCTION("SPLIT(IMPORTRANGE!B3948:B13947,"";"",0,1)"),"Bash/Shell/PowerShell")</f>
        <v>Bash/Shell/PowerShell</v>
      </c>
      <c r="C3948" s="4" t="str">
        <f>IFERROR(__xludf.DUMMYFUNCTION("""COMPUTED_VALUE"""),"Java")</f>
        <v>Java</v>
      </c>
      <c r="D3948" s="4" t="str">
        <f>IFERROR(__xludf.DUMMYFUNCTION("""COMPUTED_VALUE"""),"Kotlin")</f>
        <v>Kotlin</v>
      </c>
      <c r="E3948" s="4" t="str">
        <f>IFERROR(__xludf.DUMMYFUNCTION("""COMPUTED_VALUE"""),"SQL")</f>
        <v>SQL</v>
      </c>
    </row>
    <row r="3949">
      <c r="A3949" s="3">
        <v>3948.0</v>
      </c>
      <c r="B3949" s="4" t="str">
        <f>IFERROR(__xludf.DUMMYFUNCTION("SPLIT(IMPORTRANGE!B3949:B13948,"";"",0,1)"),"Assembly")</f>
        <v>Assembly</v>
      </c>
      <c r="C3949" s="4" t="str">
        <f>IFERROR(__xludf.DUMMYFUNCTION("""COMPUTED_VALUE"""),"Bash/Shell/PowerShell")</f>
        <v>Bash/Shell/PowerShell</v>
      </c>
      <c r="D3949" s="4" t="str">
        <f>IFERROR(__xludf.DUMMYFUNCTION("""COMPUTED_VALUE"""),"C")</f>
        <v>C</v>
      </c>
      <c r="E3949" s="4" t="str">
        <f>IFERROR(__xludf.DUMMYFUNCTION("""COMPUTED_VALUE"""),"JavaScript")</f>
        <v>JavaScript</v>
      </c>
      <c r="F3949" s="4" t="str">
        <f>IFERROR(__xludf.DUMMYFUNCTION("""COMPUTED_VALUE"""),"Python")</f>
        <v>Python</v>
      </c>
    </row>
    <row r="3950">
      <c r="A3950" s="3">
        <v>3949.0</v>
      </c>
      <c r="B3950" s="4" t="str">
        <f>IFERROR(__xludf.DUMMYFUNCTION("SPLIT(IMPORTRANGE!B3950:B13949,"";"",0,1)"),"C#")</f>
        <v>C#</v>
      </c>
      <c r="C3950" s="4" t="str">
        <f>IFERROR(__xludf.DUMMYFUNCTION("""COMPUTED_VALUE"""),"HTML/CSS")</f>
        <v>HTML/CSS</v>
      </c>
      <c r="D3950" s="4" t="str">
        <f>IFERROR(__xludf.DUMMYFUNCTION("""COMPUTED_VALUE"""),"JavaScript")</f>
        <v>JavaScript</v>
      </c>
      <c r="E3950" s="4" t="str">
        <f>IFERROR(__xludf.DUMMYFUNCTION("""COMPUTED_VALUE"""),"SQL")</f>
        <v>SQL</v>
      </c>
      <c r="F3950" s="4" t="str">
        <f>IFERROR(__xludf.DUMMYFUNCTION("""COMPUTED_VALUE"""),"Other(s):")</f>
        <v>Other(s):</v>
      </c>
    </row>
    <row r="3951">
      <c r="A3951" s="3">
        <v>3950.0</v>
      </c>
      <c r="B3951" s="4" t="str">
        <f>IFERROR(__xludf.DUMMYFUNCTION("SPLIT(IMPORTRANGE!B3951:B13950,"";"",0,1)"),"Bash/Shell/PowerShell")</f>
        <v>Bash/Shell/PowerShell</v>
      </c>
      <c r="C3951" s="4" t="str">
        <f>IFERROR(__xludf.DUMMYFUNCTION("""COMPUTED_VALUE"""),"C++")</f>
        <v>C++</v>
      </c>
      <c r="D3951" s="4" t="str">
        <f>IFERROR(__xludf.DUMMYFUNCTION("""COMPUTED_VALUE"""),"HTML/CSS")</f>
        <v>HTML/CSS</v>
      </c>
      <c r="E3951" s="4" t="str">
        <f>IFERROR(__xludf.DUMMYFUNCTION("""COMPUTED_VALUE"""),"JavaScript")</f>
        <v>JavaScript</v>
      </c>
      <c r="F3951" s="4" t="str">
        <f>IFERROR(__xludf.DUMMYFUNCTION("""COMPUTED_VALUE"""),"PHP")</f>
        <v>PHP</v>
      </c>
      <c r="G3951" s="4" t="str">
        <f>IFERROR(__xludf.DUMMYFUNCTION("""COMPUTED_VALUE"""),"Python")</f>
        <v>Python</v>
      </c>
      <c r="H3951" s="4" t="str">
        <f>IFERROR(__xludf.DUMMYFUNCTION("""COMPUTED_VALUE"""),"SQL")</f>
        <v>SQL</v>
      </c>
    </row>
    <row r="3952">
      <c r="A3952" s="3">
        <v>3951.0</v>
      </c>
      <c r="B3952" s="4" t="str">
        <f>IFERROR(__xludf.DUMMYFUNCTION("SPLIT(IMPORTRANGE!B3952:B13951,"";"",0,1)"),"Bash/Shell/PowerShell")</f>
        <v>Bash/Shell/PowerShell</v>
      </c>
      <c r="C3952" s="4" t="str">
        <f>IFERROR(__xludf.DUMMYFUNCTION("""COMPUTED_VALUE"""),"Java")</f>
        <v>Java</v>
      </c>
      <c r="D3952" s="4" t="str">
        <f>IFERROR(__xludf.DUMMYFUNCTION("""COMPUTED_VALUE"""),"JavaScript")</f>
        <v>JavaScript</v>
      </c>
      <c r="E3952" s="4" t="str">
        <f>IFERROR(__xludf.DUMMYFUNCTION("""COMPUTED_VALUE"""),"Python")</f>
        <v>Python</v>
      </c>
      <c r="F3952" s="4" t="str">
        <f>IFERROR(__xludf.DUMMYFUNCTION("""COMPUTED_VALUE"""),"SQL")</f>
        <v>SQL</v>
      </c>
    </row>
    <row r="3953">
      <c r="A3953" s="3">
        <v>3952.0</v>
      </c>
      <c r="B3953" s="4" t="str">
        <f>IFERROR(__xludf.DUMMYFUNCTION("SPLIT(IMPORTRANGE!B3953:B13952,"";"",0,1)"),"Java")</f>
        <v>Java</v>
      </c>
      <c r="C3953" s="4" t="str">
        <f>IFERROR(__xludf.DUMMYFUNCTION("""COMPUTED_VALUE"""),"JavaScript")</f>
        <v>JavaScript</v>
      </c>
      <c r="D3953" s="4" t="str">
        <f>IFERROR(__xludf.DUMMYFUNCTION("""COMPUTED_VALUE"""),"Python")</f>
        <v>Python</v>
      </c>
      <c r="E3953" s="4" t="str">
        <f>IFERROR(__xludf.DUMMYFUNCTION("""COMPUTED_VALUE"""),"SQL")</f>
        <v>SQL</v>
      </c>
    </row>
    <row r="3954">
      <c r="A3954" s="3">
        <v>3953.0</v>
      </c>
      <c r="B3954" s="4" t="str">
        <f>IFERROR(__xludf.DUMMYFUNCTION("SPLIT(IMPORTRANGE!B3954:B13953,"";"",0,1)"),"Bash/Shell/PowerShell")</f>
        <v>Bash/Shell/PowerShell</v>
      </c>
      <c r="C3954" s="4" t="str">
        <f>IFERROR(__xludf.DUMMYFUNCTION("""COMPUTED_VALUE"""),"C#")</f>
        <v>C#</v>
      </c>
      <c r="D3954" s="4" t="str">
        <f>IFERROR(__xludf.DUMMYFUNCTION("""COMPUTED_VALUE"""),"HTML/CSS")</f>
        <v>HTML/CSS</v>
      </c>
      <c r="E3954" s="4" t="str">
        <f>IFERROR(__xludf.DUMMYFUNCTION("""COMPUTED_VALUE"""),"JavaScript")</f>
        <v>JavaScript</v>
      </c>
      <c r="F3954" s="4" t="str">
        <f>IFERROR(__xludf.DUMMYFUNCTION("""COMPUTED_VALUE"""),"Ruby")</f>
        <v>Ruby</v>
      </c>
      <c r="G3954" s="4" t="str">
        <f>IFERROR(__xludf.DUMMYFUNCTION("""COMPUTED_VALUE"""),"TypeScript")</f>
        <v>TypeScript</v>
      </c>
    </row>
    <row r="3955">
      <c r="A3955" s="3">
        <v>3954.0</v>
      </c>
      <c r="B3955" s="4" t="str">
        <f>IFERROR(__xludf.DUMMYFUNCTION("SPLIT(IMPORTRANGE!B3955:B13954,"";"",0,1)"),"Bash/Shell/PowerShell")</f>
        <v>Bash/Shell/PowerShell</v>
      </c>
      <c r="C3955" s="4" t="str">
        <f>IFERROR(__xludf.DUMMYFUNCTION("""COMPUTED_VALUE"""),"Java")</f>
        <v>Java</v>
      </c>
      <c r="D3955" s="4" t="str">
        <f>IFERROR(__xludf.DUMMYFUNCTION("""COMPUTED_VALUE"""),"Kotlin")</f>
        <v>Kotlin</v>
      </c>
      <c r="E3955" s="4" t="str">
        <f>IFERROR(__xludf.DUMMYFUNCTION("""COMPUTED_VALUE"""),"SQL")</f>
        <v>SQL</v>
      </c>
    </row>
    <row r="3956">
      <c r="A3956" s="3">
        <v>3955.0</v>
      </c>
      <c r="B3956" s="4" t="str">
        <f>IFERROR(__xludf.DUMMYFUNCTION("SPLIT(IMPORTRANGE!B3956:B13955,"";"",0,1)"),"Java")</f>
        <v>Java</v>
      </c>
      <c r="C3956" s="4" t="str">
        <f>IFERROR(__xludf.DUMMYFUNCTION("""COMPUTED_VALUE"""),"SQL")</f>
        <v>SQL</v>
      </c>
    </row>
    <row r="3957">
      <c r="A3957" s="3">
        <v>3956.0</v>
      </c>
      <c r="B3957" s="4" t="str">
        <f>IFERROR(__xludf.DUMMYFUNCTION("SPLIT(IMPORTRANGE!B3957:B13956,"";"",0,1)"),"Bash/Shell/PowerShell")</f>
        <v>Bash/Shell/PowerShell</v>
      </c>
      <c r="C3957" s="4" t="str">
        <f>IFERROR(__xludf.DUMMYFUNCTION("""COMPUTED_VALUE"""),"HTML/CSS")</f>
        <v>HTML/CSS</v>
      </c>
      <c r="D3957" s="4" t="str">
        <f>IFERROR(__xludf.DUMMYFUNCTION("""COMPUTED_VALUE"""),"Java")</f>
        <v>Java</v>
      </c>
      <c r="E3957" s="4" t="str">
        <f>IFERROR(__xludf.DUMMYFUNCTION("""COMPUTED_VALUE"""),"JavaScript")</f>
        <v>JavaScript</v>
      </c>
      <c r="F3957" s="4" t="str">
        <f>IFERROR(__xludf.DUMMYFUNCTION("""COMPUTED_VALUE"""),"SQL")</f>
        <v>SQL</v>
      </c>
    </row>
    <row r="3958">
      <c r="A3958" s="3">
        <v>3957.0</v>
      </c>
      <c r="B3958" s="4" t="str">
        <f>IFERROR(__xludf.DUMMYFUNCTION("SPLIT(IMPORTRANGE!B3958:B13957,"";"",0,1)"),"HTML/CSS")</f>
        <v>HTML/CSS</v>
      </c>
      <c r="C3958" s="4" t="str">
        <f>IFERROR(__xludf.DUMMYFUNCTION("""COMPUTED_VALUE"""),"JavaScript")</f>
        <v>JavaScript</v>
      </c>
      <c r="D3958" s="4" t="str">
        <f>IFERROR(__xludf.DUMMYFUNCTION("""COMPUTED_VALUE"""),"PHP")</f>
        <v>PHP</v>
      </c>
      <c r="E3958" s="4" t="str">
        <f>IFERROR(__xludf.DUMMYFUNCTION("""COMPUTED_VALUE"""),"TypeScript")</f>
        <v>TypeScript</v>
      </c>
    </row>
    <row r="3959">
      <c r="A3959" s="3">
        <v>3958.0</v>
      </c>
      <c r="B3959" s="4" t="str">
        <f>IFERROR(__xludf.DUMMYFUNCTION("SPLIT(IMPORTRANGE!B3959:B13958,"";"",0,1)"),"C")</f>
        <v>C</v>
      </c>
      <c r="C3959" s="4" t="str">
        <f>IFERROR(__xludf.DUMMYFUNCTION("""COMPUTED_VALUE"""),"C++")</f>
        <v>C++</v>
      </c>
      <c r="D3959" s="4" t="str">
        <f>IFERROR(__xludf.DUMMYFUNCTION("""COMPUTED_VALUE"""),"C#")</f>
        <v>C#</v>
      </c>
      <c r="E3959" s="4" t="str">
        <f>IFERROR(__xludf.DUMMYFUNCTION("""COMPUTED_VALUE"""),"HTML/CSS")</f>
        <v>HTML/CSS</v>
      </c>
      <c r="F3959" s="4" t="str">
        <f>IFERROR(__xludf.DUMMYFUNCTION("""COMPUTED_VALUE"""),"VBA")</f>
        <v>VBA</v>
      </c>
    </row>
    <row r="3960">
      <c r="A3960" s="3">
        <v>3959.0</v>
      </c>
      <c r="B3960" s="4" t="str">
        <f>IFERROR(__xludf.DUMMYFUNCTION("SPLIT(IMPORTRANGE!B3960:B13959,"";"",0,1)"),"Bash/Shell/PowerShell")</f>
        <v>Bash/Shell/PowerShell</v>
      </c>
      <c r="C3960" s="4" t="str">
        <f>IFERROR(__xludf.DUMMYFUNCTION("""COMPUTED_VALUE"""),"HTML/CSS")</f>
        <v>HTML/CSS</v>
      </c>
      <c r="D3960" s="4" t="str">
        <f>IFERROR(__xludf.DUMMYFUNCTION("""COMPUTED_VALUE"""),"Java")</f>
        <v>Java</v>
      </c>
      <c r="E3960" s="4" t="str">
        <f>IFERROR(__xludf.DUMMYFUNCTION("""COMPUTED_VALUE"""),"JavaScript")</f>
        <v>JavaScript</v>
      </c>
      <c r="F3960" s="4" t="str">
        <f>IFERROR(__xludf.DUMMYFUNCTION("""COMPUTED_VALUE"""),"Objective-C")</f>
        <v>Objective-C</v>
      </c>
      <c r="G3960" s="4" t="str">
        <f>IFERROR(__xludf.DUMMYFUNCTION("""COMPUTED_VALUE"""),"Ruby")</f>
        <v>Ruby</v>
      </c>
      <c r="H3960" s="4" t="str">
        <f>IFERROR(__xludf.DUMMYFUNCTION("""COMPUTED_VALUE"""),"Swift")</f>
        <v>Swift</v>
      </c>
    </row>
    <row r="3961">
      <c r="A3961" s="3">
        <v>3960.0</v>
      </c>
      <c r="B3961" s="4" t="str">
        <f>IFERROR(__xludf.DUMMYFUNCTION("SPLIT(IMPORTRANGE!B3961:B13960,"";"",0,1)"),"Java")</f>
        <v>Java</v>
      </c>
      <c r="C3961" s="4" t="str">
        <f>IFERROR(__xludf.DUMMYFUNCTION("""COMPUTED_VALUE"""),"Kotlin")</f>
        <v>Kotlin</v>
      </c>
    </row>
    <row r="3962">
      <c r="A3962" s="3">
        <v>3961.0</v>
      </c>
      <c r="B3962" s="4" t="str">
        <f>IFERROR(__xludf.DUMMYFUNCTION("SPLIT(IMPORTRANGE!B3962:B13961,"";"",0,1)"),"C++")</f>
        <v>C++</v>
      </c>
      <c r="C3962" s="4" t="str">
        <f>IFERROR(__xludf.DUMMYFUNCTION("""COMPUTED_VALUE"""),"C#")</f>
        <v>C#</v>
      </c>
      <c r="D3962" s="4" t="str">
        <f>IFERROR(__xludf.DUMMYFUNCTION("""COMPUTED_VALUE"""),"HTML/CSS")</f>
        <v>HTML/CSS</v>
      </c>
      <c r="E3962" s="4" t="str">
        <f>IFERROR(__xludf.DUMMYFUNCTION("""COMPUTED_VALUE"""),"Java")</f>
        <v>Java</v>
      </c>
      <c r="F3962" s="4" t="str">
        <f>IFERROR(__xludf.DUMMYFUNCTION("""COMPUTED_VALUE"""),"JavaScript")</f>
        <v>JavaScript</v>
      </c>
      <c r="G3962" s="4" t="str">
        <f>IFERROR(__xludf.DUMMYFUNCTION("""COMPUTED_VALUE"""),"Python")</f>
        <v>Python</v>
      </c>
      <c r="H3962" s="4" t="str">
        <f>IFERROR(__xludf.DUMMYFUNCTION("""COMPUTED_VALUE"""),"SQL")</f>
        <v>SQL</v>
      </c>
    </row>
    <row r="3963">
      <c r="A3963" s="3">
        <v>3962.0</v>
      </c>
      <c r="B3963" s="4" t="str">
        <f>IFERROR(__xludf.DUMMYFUNCTION("SPLIT(IMPORTRANGE!B3963:B13962,"";"",0,1)"),"Bash/Shell/PowerShell")</f>
        <v>Bash/Shell/PowerShell</v>
      </c>
      <c r="C3963" s="4" t="str">
        <f>IFERROR(__xludf.DUMMYFUNCTION("""COMPUTED_VALUE"""),"C++")</f>
        <v>C++</v>
      </c>
      <c r="D3963" s="4" t="str">
        <f>IFERROR(__xludf.DUMMYFUNCTION("""COMPUTED_VALUE"""),"C#")</f>
        <v>C#</v>
      </c>
      <c r="E3963" s="4" t="str">
        <f>IFERROR(__xludf.DUMMYFUNCTION("""COMPUTED_VALUE"""),"HTML/CSS")</f>
        <v>HTML/CSS</v>
      </c>
      <c r="F3963" s="4" t="str">
        <f>IFERROR(__xludf.DUMMYFUNCTION("""COMPUTED_VALUE"""),"Java")</f>
        <v>Java</v>
      </c>
      <c r="G3963" s="4" t="str">
        <f>IFERROR(__xludf.DUMMYFUNCTION("""COMPUTED_VALUE"""),"JavaScript")</f>
        <v>JavaScript</v>
      </c>
      <c r="H3963" s="4" t="str">
        <f>IFERROR(__xludf.DUMMYFUNCTION("""COMPUTED_VALUE"""),"PHP")</f>
        <v>PHP</v>
      </c>
      <c r="I3963" s="4" t="str">
        <f>IFERROR(__xludf.DUMMYFUNCTION("""COMPUTED_VALUE"""),"Python")</f>
        <v>Python</v>
      </c>
      <c r="J3963" s="4" t="str">
        <f>IFERROR(__xludf.DUMMYFUNCTION("""COMPUTED_VALUE"""),"R")</f>
        <v>R</v>
      </c>
      <c r="K3963" s="4" t="str">
        <f>IFERROR(__xludf.DUMMYFUNCTION("""COMPUTED_VALUE"""),"SQL")</f>
        <v>SQL</v>
      </c>
    </row>
    <row r="3964">
      <c r="A3964" s="3">
        <v>3963.0</v>
      </c>
      <c r="B3964" s="4" t="str">
        <f>IFERROR(__xludf.DUMMYFUNCTION("SPLIT(IMPORTRANGE!B3964:B13963,"";"",0,1)"),"JavaScript")</f>
        <v>JavaScript</v>
      </c>
      <c r="C3964" s="4" t="str">
        <f>IFERROR(__xludf.DUMMYFUNCTION("""COMPUTED_VALUE"""),"PHP")</f>
        <v>PHP</v>
      </c>
    </row>
    <row r="3965">
      <c r="A3965" s="3">
        <v>3964.0</v>
      </c>
      <c r="B3965" s="4" t="str">
        <f>IFERROR(__xludf.DUMMYFUNCTION("SPLIT(IMPORTRANGE!B3965:B13964,"";"",0,1)"),"Bash/Shell/PowerShell")</f>
        <v>Bash/Shell/PowerShell</v>
      </c>
      <c r="C3965" s="4" t="str">
        <f>IFERROR(__xludf.DUMMYFUNCTION("""COMPUTED_VALUE"""),"C")</f>
        <v>C</v>
      </c>
      <c r="D3965" s="4" t="str">
        <f>IFERROR(__xludf.DUMMYFUNCTION("""COMPUTED_VALUE"""),"C++")</f>
        <v>C++</v>
      </c>
      <c r="E3965" s="4" t="str">
        <f>IFERROR(__xludf.DUMMYFUNCTION("""COMPUTED_VALUE"""),"Go")</f>
        <v>Go</v>
      </c>
      <c r="F3965" s="4" t="str">
        <f>IFERROR(__xludf.DUMMYFUNCTION("""COMPUTED_VALUE"""),"HTML/CSS")</f>
        <v>HTML/CSS</v>
      </c>
      <c r="G3965" s="4" t="str">
        <f>IFERROR(__xludf.DUMMYFUNCTION("""COMPUTED_VALUE"""),"JavaScript")</f>
        <v>JavaScript</v>
      </c>
      <c r="H3965" s="4" t="str">
        <f>IFERROR(__xludf.DUMMYFUNCTION("""COMPUTED_VALUE"""),"PHP")</f>
        <v>PHP</v>
      </c>
      <c r="I3965" s="4" t="str">
        <f>IFERROR(__xludf.DUMMYFUNCTION("""COMPUTED_VALUE"""),"Python")</f>
        <v>Python</v>
      </c>
      <c r="J3965" s="4" t="str">
        <f>IFERROR(__xludf.DUMMYFUNCTION("""COMPUTED_VALUE"""),"SQL")</f>
        <v>SQL</v>
      </c>
      <c r="K3965" s="4" t="str">
        <f>IFERROR(__xludf.DUMMYFUNCTION("""COMPUTED_VALUE"""),"Swift")</f>
        <v>Swift</v>
      </c>
    </row>
    <row r="3966">
      <c r="A3966" s="3">
        <v>3965.0</v>
      </c>
      <c r="B3966" s="4" t="str">
        <f>IFERROR(__xludf.DUMMYFUNCTION("SPLIT(IMPORTRANGE!B3966:B13965,"";"",0,1)"),"Bash/Shell/PowerShell")</f>
        <v>Bash/Shell/PowerShell</v>
      </c>
      <c r="C3966" s="4" t="str">
        <f>IFERROR(__xludf.DUMMYFUNCTION("""COMPUTED_VALUE"""),"C")</f>
        <v>C</v>
      </c>
      <c r="D3966" s="4" t="str">
        <f>IFERROR(__xludf.DUMMYFUNCTION("""COMPUTED_VALUE"""),"Elixir")</f>
        <v>Elixir</v>
      </c>
      <c r="E3966" s="4" t="str">
        <f>IFERROR(__xludf.DUMMYFUNCTION("""COMPUTED_VALUE"""),"Go")</f>
        <v>Go</v>
      </c>
      <c r="F3966" s="4" t="str">
        <f>IFERROR(__xludf.DUMMYFUNCTION("""COMPUTED_VALUE"""),"HTML/CSS")</f>
        <v>HTML/CSS</v>
      </c>
      <c r="G3966" s="4" t="str">
        <f>IFERROR(__xludf.DUMMYFUNCTION("""COMPUTED_VALUE"""),"PHP")</f>
        <v>PHP</v>
      </c>
      <c r="H3966" s="4" t="str">
        <f>IFERROR(__xludf.DUMMYFUNCTION("""COMPUTED_VALUE"""),"Python")</f>
        <v>Python</v>
      </c>
      <c r="I3966" s="4" t="str">
        <f>IFERROR(__xludf.DUMMYFUNCTION("""COMPUTED_VALUE"""),"R")</f>
        <v>R</v>
      </c>
      <c r="J3966" s="4" t="str">
        <f>IFERROR(__xludf.DUMMYFUNCTION("""COMPUTED_VALUE"""),"Ruby")</f>
        <v>Ruby</v>
      </c>
      <c r="K3966" s="4" t="str">
        <f>IFERROR(__xludf.DUMMYFUNCTION("""COMPUTED_VALUE"""),"Rust")</f>
        <v>Rust</v>
      </c>
      <c r="L3966" s="4" t="str">
        <f>IFERROR(__xludf.DUMMYFUNCTION("""COMPUTED_VALUE"""),"SQL")</f>
        <v>SQL</v>
      </c>
      <c r="M3966" s="4" t="str">
        <f>IFERROR(__xludf.DUMMYFUNCTION("""COMPUTED_VALUE"""),"TypeScript")</f>
        <v>TypeScript</v>
      </c>
    </row>
    <row r="3967">
      <c r="A3967" s="3">
        <v>3966.0</v>
      </c>
      <c r="B3967" s="4" t="str">
        <f>IFERROR(__xludf.DUMMYFUNCTION("SPLIT(IMPORTRANGE!B3967:B13966,"";"",0,1)"),"Dart")</f>
        <v>Dart</v>
      </c>
      <c r="C3967" s="4" t="str">
        <f>IFERROR(__xludf.DUMMYFUNCTION("""COMPUTED_VALUE"""),"Go")</f>
        <v>Go</v>
      </c>
      <c r="D3967" s="4" t="str">
        <f>IFERROR(__xludf.DUMMYFUNCTION("""COMPUTED_VALUE"""),"HTML/CSS")</f>
        <v>HTML/CSS</v>
      </c>
      <c r="E3967" s="4" t="str">
        <f>IFERROR(__xludf.DUMMYFUNCTION("""COMPUTED_VALUE"""),"Java")</f>
        <v>Java</v>
      </c>
      <c r="F3967" s="4" t="str">
        <f>IFERROR(__xludf.DUMMYFUNCTION("""COMPUTED_VALUE"""),"JavaScript")</f>
        <v>JavaScript</v>
      </c>
      <c r="G3967" s="4" t="str">
        <f>IFERROR(__xludf.DUMMYFUNCTION("""COMPUTED_VALUE"""),"Kotlin")</f>
        <v>Kotlin</v>
      </c>
      <c r="H3967" s="4" t="str">
        <f>IFERROR(__xludf.DUMMYFUNCTION("""COMPUTED_VALUE"""),"Python")</f>
        <v>Python</v>
      </c>
    </row>
    <row r="3968">
      <c r="A3968" s="3">
        <v>3967.0</v>
      </c>
      <c r="B3968" s="4" t="str">
        <f>IFERROR(__xludf.DUMMYFUNCTION("SPLIT(IMPORTRANGE!B3968:B13967,"";"",0,1)"),"Bash/Shell/PowerShell")</f>
        <v>Bash/Shell/PowerShell</v>
      </c>
      <c r="C3968" s="4" t="str">
        <f>IFERROR(__xludf.DUMMYFUNCTION("""COMPUTED_VALUE"""),"C")</f>
        <v>C</v>
      </c>
      <c r="D3968" s="4" t="str">
        <f>IFERROR(__xludf.DUMMYFUNCTION("""COMPUTED_VALUE"""),"C#")</f>
        <v>C#</v>
      </c>
      <c r="E3968" s="4" t="str">
        <f>IFERROR(__xludf.DUMMYFUNCTION("""COMPUTED_VALUE"""),"HTML/CSS")</f>
        <v>HTML/CSS</v>
      </c>
      <c r="F3968" s="4" t="str">
        <f>IFERROR(__xludf.DUMMYFUNCTION("""COMPUTED_VALUE"""),"Java")</f>
        <v>Java</v>
      </c>
      <c r="G3968" s="4" t="str">
        <f>IFERROR(__xludf.DUMMYFUNCTION("""COMPUTED_VALUE"""),"JavaScript")</f>
        <v>JavaScript</v>
      </c>
      <c r="H3968" s="4" t="str">
        <f>IFERROR(__xludf.DUMMYFUNCTION("""COMPUTED_VALUE"""),"Python")</f>
        <v>Python</v>
      </c>
      <c r="I3968" s="4" t="str">
        <f>IFERROR(__xludf.DUMMYFUNCTION("""COMPUTED_VALUE"""),"R")</f>
        <v>R</v>
      </c>
      <c r="J3968" s="4" t="str">
        <f>IFERROR(__xludf.DUMMYFUNCTION("""COMPUTED_VALUE"""),"SQL")</f>
        <v>SQL</v>
      </c>
      <c r="K3968" s="4" t="str">
        <f>IFERROR(__xludf.DUMMYFUNCTION("""COMPUTED_VALUE"""),"VBA")</f>
        <v>VBA</v>
      </c>
    </row>
    <row r="3969">
      <c r="A3969" s="3">
        <v>3968.0</v>
      </c>
      <c r="B3969" s="4" t="str">
        <f>IFERROR(__xludf.DUMMYFUNCTION("SPLIT(IMPORTRANGE!B3969:B13968,"";"",0,1)"),"C#")</f>
        <v>C#</v>
      </c>
      <c r="C3969" s="4" t="str">
        <f>IFERROR(__xludf.DUMMYFUNCTION("""COMPUTED_VALUE"""),"HTML/CSS")</f>
        <v>HTML/CSS</v>
      </c>
      <c r="D3969" s="4" t="str">
        <f>IFERROR(__xludf.DUMMYFUNCTION("""COMPUTED_VALUE"""),"JavaScript")</f>
        <v>JavaScript</v>
      </c>
      <c r="E3969" s="4" t="str">
        <f>IFERROR(__xludf.DUMMYFUNCTION("""COMPUTED_VALUE"""),"Objective-C")</f>
        <v>Objective-C</v>
      </c>
      <c r="F3969" s="4" t="str">
        <f>IFERROR(__xludf.DUMMYFUNCTION("""COMPUTED_VALUE"""),"SQL")</f>
        <v>SQL</v>
      </c>
      <c r="G3969" s="4" t="str">
        <f>IFERROR(__xludf.DUMMYFUNCTION("""COMPUTED_VALUE"""),"Other(s):")</f>
        <v>Other(s):</v>
      </c>
    </row>
    <row r="3970">
      <c r="A3970" s="3">
        <v>3969.0</v>
      </c>
      <c r="B3970" s="4" t="str">
        <f>IFERROR(__xludf.DUMMYFUNCTION("SPLIT(IMPORTRANGE!B3970:B13969,"";"",0,1)"),"Bash/Shell/PowerShell")</f>
        <v>Bash/Shell/PowerShell</v>
      </c>
      <c r="C3970" s="4" t="str">
        <f>IFERROR(__xludf.DUMMYFUNCTION("""COMPUTED_VALUE"""),"HTML/CSS")</f>
        <v>HTML/CSS</v>
      </c>
      <c r="D3970" s="4" t="str">
        <f>IFERROR(__xludf.DUMMYFUNCTION("""COMPUTED_VALUE"""),"JavaScript")</f>
        <v>JavaScript</v>
      </c>
      <c r="E3970" s="4" t="str">
        <f>IFERROR(__xludf.DUMMYFUNCTION("""COMPUTED_VALUE"""),"Python")</f>
        <v>Python</v>
      </c>
      <c r="F3970" s="4" t="str">
        <f>IFERROR(__xludf.DUMMYFUNCTION("""COMPUTED_VALUE"""),"SQL")</f>
        <v>SQL</v>
      </c>
    </row>
    <row r="3971">
      <c r="A3971" s="3">
        <v>3970.0</v>
      </c>
      <c r="B3971" s="4" t="str">
        <f>IFERROR(__xludf.DUMMYFUNCTION("SPLIT(IMPORTRANGE!B3971:B13970,"";"",0,1)"),"Bash/Shell/PowerShell")</f>
        <v>Bash/Shell/PowerShell</v>
      </c>
      <c r="C3971" s="4" t="str">
        <f>IFERROR(__xludf.DUMMYFUNCTION("""COMPUTED_VALUE"""),"HTML/CSS")</f>
        <v>HTML/CSS</v>
      </c>
      <c r="D3971" s="4" t="str">
        <f>IFERROR(__xludf.DUMMYFUNCTION("""COMPUTED_VALUE"""),"JavaScript")</f>
        <v>JavaScript</v>
      </c>
      <c r="E3971" s="4" t="str">
        <f>IFERROR(__xludf.DUMMYFUNCTION("""COMPUTED_VALUE"""),"Python")</f>
        <v>Python</v>
      </c>
      <c r="F3971" s="4" t="str">
        <f>IFERROR(__xludf.DUMMYFUNCTION("""COMPUTED_VALUE"""),"SQL")</f>
        <v>SQL</v>
      </c>
    </row>
    <row r="3972">
      <c r="A3972" s="3">
        <v>3971.0</v>
      </c>
      <c r="B3972" s="4" t="str">
        <f>IFERROR(__xludf.DUMMYFUNCTION("SPLIT(IMPORTRANGE!B3972:B13971,"";"",0,1)"),"Bash/Shell/PowerShell")</f>
        <v>Bash/Shell/PowerShell</v>
      </c>
      <c r="C3972" s="4" t="str">
        <f>IFERROR(__xludf.DUMMYFUNCTION("""COMPUTED_VALUE"""),"HTML/CSS")</f>
        <v>HTML/CSS</v>
      </c>
      <c r="D3972" s="4" t="str">
        <f>IFERROR(__xludf.DUMMYFUNCTION("""COMPUTED_VALUE"""),"Java")</f>
        <v>Java</v>
      </c>
      <c r="E3972" s="4" t="str">
        <f>IFERROR(__xludf.DUMMYFUNCTION("""COMPUTED_VALUE"""),"JavaScript")</f>
        <v>JavaScript</v>
      </c>
      <c r="F3972" s="4" t="str">
        <f>IFERROR(__xludf.DUMMYFUNCTION("""COMPUTED_VALUE"""),"Python")</f>
        <v>Python</v>
      </c>
      <c r="G3972" s="4" t="str">
        <f>IFERROR(__xludf.DUMMYFUNCTION("""COMPUTED_VALUE"""),"SQL")</f>
        <v>SQL</v>
      </c>
    </row>
    <row r="3973">
      <c r="A3973" s="3">
        <v>3972.0</v>
      </c>
      <c r="B3973" s="4" t="str">
        <f>IFERROR(__xludf.DUMMYFUNCTION("SPLIT(IMPORTRANGE!B3973:B13972,"";"",0,1)"),"Bash/Shell/PowerShell")</f>
        <v>Bash/Shell/PowerShell</v>
      </c>
      <c r="C3973" s="4" t="str">
        <f>IFERROR(__xludf.DUMMYFUNCTION("""COMPUTED_VALUE"""),"C#")</f>
        <v>C#</v>
      </c>
      <c r="D3973" s="4" t="str">
        <f>IFERROR(__xludf.DUMMYFUNCTION("""COMPUTED_VALUE"""),"HTML/CSS")</f>
        <v>HTML/CSS</v>
      </c>
      <c r="E3973" s="4" t="str">
        <f>IFERROR(__xludf.DUMMYFUNCTION("""COMPUTED_VALUE"""),"JavaScript")</f>
        <v>JavaScript</v>
      </c>
      <c r="F3973" s="4" t="str">
        <f>IFERROR(__xludf.DUMMYFUNCTION("""COMPUTED_VALUE"""),"SQL")</f>
        <v>SQL</v>
      </c>
      <c r="G3973" s="4" t="str">
        <f>IFERROR(__xludf.DUMMYFUNCTION("""COMPUTED_VALUE"""),"VBA")</f>
        <v>VBA</v>
      </c>
    </row>
    <row r="3974">
      <c r="A3974" s="3">
        <v>3973.0</v>
      </c>
      <c r="B3974" s="4" t="str">
        <f>IFERROR(__xludf.DUMMYFUNCTION("SPLIT(IMPORTRANGE!B3974:B13973,"";"",0,1)"),"C")</f>
        <v>C</v>
      </c>
      <c r="C3974" s="4" t="str">
        <f>IFERROR(__xludf.DUMMYFUNCTION("""COMPUTED_VALUE"""),"HTML/CSS")</f>
        <v>HTML/CSS</v>
      </c>
      <c r="D3974" s="4" t="str">
        <f>IFERROR(__xludf.DUMMYFUNCTION("""COMPUTED_VALUE"""),"JavaScript")</f>
        <v>JavaScript</v>
      </c>
      <c r="E3974" s="4" t="str">
        <f>IFERROR(__xludf.DUMMYFUNCTION("""COMPUTED_VALUE"""),"Python")</f>
        <v>Python</v>
      </c>
      <c r="F3974" s="4" t="str">
        <f>IFERROR(__xludf.DUMMYFUNCTION("""COMPUTED_VALUE"""),"Ruby")</f>
        <v>Ruby</v>
      </c>
      <c r="G3974" s="4" t="str">
        <f>IFERROR(__xludf.DUMMYFUNCTION("""COMPUTED_VALUE"""),"SQL")</f>
        <v>SQL</v>
      </c>
    </row>
    <row r="3975">
      <c r="A3975" s="3">
        <v>3974.0</v>
      </c>
      <c r="B3975" s="4" t="str">
        <f>IFERROR(__xludf.DUMMYFUNCTION("SPLIT(IMPORTRANGE!B3975:B13974,"";"",0,1)"),"C#")</f>
        <v>C#</v>
      </c>
      <c r="C3975" s="4" t="str">
        <f>IFERROR(__xludf.DUMMYFUNCTION("""COMPUTED_VALUE"""),"Dart")</f>
        <v>Dart</v>
      </c>
      <c r="D3975" s="4" t="str">
        <f>IFERROR(__xludf.DUMMYFUNCTION("""COMPUTED_VALUE"""),"Go")</f>
        <v>Go</v>
      </c>
      <c r="E3975" s="4" t="str">
        <f>IFERROR(__xludf.DUMMYFUNCTION("""COMPUTED_VALUE"""),"HTML/CSS")</f>
        <v>HTML/CSS</v>
      </c>
      <c r="F3975" s="4" t="str">
        <f>IFERROR(__xludf.DUMMYFUNCTION("""COMPUTED_VALUE"""),"JavaScript")</f>
        <v>JavaScript</v>
      </c>
      <c r="G3975" s="4" t="str">
        <f>IFERROR(__xludf.DUMMYFUNCTION("""COMPUTED_VALUE"""),"Python")</f>
        <v>Python</v>
      </c>
    </row>
    <row r="3976">
      <c r="A3976" s="3">
        <v>3975.0</v>
      </c>
      <c r="B3976" s="4" t="str">
        <f>IFERROR(__xludf.DUMMYFUNCTION("SPLIT(IMPORTRANGE!B3976:B13975,"";"",0,1)"),"Bash/Shell/PowerShell")</f>
        <v>Bash/Shell/PowerShell</v>
      </c>
      <c r="C3976" s="4" t="str">
        <f>IFERROR(__xludf.DUMMYFUNCTION("""COMPUTED_VALUE"""),"C")</f>
        <v>C</v>
      </c>
      <c r="D3976" s="4" t="str">
        <f>IFERROR(__xludf.DUMMYFUNCTION("""COMPUTED_VALUE"""),"HTML/CSS")</f>
        <v>HTML/CSS</v>
      </c>
      <c r="E3976" s="4" t="str">
        <f>IFERROR(__xludf.DUMMYFUNCTION("""COMPUTED_VALUE"""),"Java")</f>
        <v>Java</v>
      </c>
      <c r="F3976" s="4" t="str">
        <f>IFERROR(__xludf.DUMMYFUNCTION("""COMPUTED_VALUE"""),"JavaScript")</f>
        <v>JavaScript</v>
      </c>
      <c r="G3976" s="4" t="str">
        <f>IFERROR(__xludf.DUMMYFUNCTION("""COMPUTED_VALUE"""),"PHP")</f>
        <v>PHP</v>
      </c>
      <c r="H3976" s="4" t="str">
        <f>IFERROR(__xludf.DUMMYFUNCTION("""COMPUTED_VALUE"""),"Python")</f>
        <v>Python</v>
      </c>
      <c r="I3976" s="4" t="str">
        <f>IFERROR(__xludf.DUMMYFUNCTION("""COMPUTED_VALUE"""),"Scala")</f>
        <v>Scala</v>
      </c>
      <c r="J3976" s="4" t="str">
        <f>IFERROR(__xludf.DUMMYFUNCTION("""COMPUTED_VALUE"""),"SQL")</f>
        <v>SQL</v>
      </c>
      <c r="K3976" s="4" t="str">
        <f>IFERROR(__xludf.DUMMYFUNCTION("""COMPUTED_VALUE"""),"TypeScript")</f>
        <v>TypeScript</v>
      </c>
    </row>
    <row r="3977">
      <c r="A3977" s="3">
        <v>3976.0</v>
      </c>
      <c r="B3977" s="4" t="str">
        <f>IFERROR(__xludf.DUMMYFUNCTION("SPLIT(IMPORTRANGE!B3977:B13976,"";"",0,1)"),"HTML/CSS")</f>
        <v>HTML/CSS</v>
      </c>
      <c r="C3977" s="4" t="str">
        <f>IFERROR(__xludf.DUMMYFUNCTION("""COMPUTED_VALUE"""),"JavaScript")</f>
        <v>JavaScript</v>
      </c>
      <c r="D3977" s="4" t="str">
        <f>IFERROR(__xludf.DUMMYFUNCTION("""COMPUTED_VALUE"""),"Python")</f>
        <v>Python</v>
      </c>
    </row>
    <row r="3978">
      <c r="A3978" s="3">
        <v>3977.0</v>
      </c>
      <c r="B3978" s="4" t="str">
        <f>IFERROR(__xludf.DUMMYFUNCTION("SPLIT(IMPORTRANGE!B3978:B13977,"";"",0,1)"),"C#")</f>
        <v>C#</v>
      </c>
      <c r="C3978" s="4" t="str">
        <f>IFERROR(__xludf.DUMMYFUNCTION("""COMPUTED_VALUE"""),"HTML/CSS")</f>
        <v>HTML/CSS</v>
      </c>
      <c r="D3978" s="4" t="str">
        <f>IFERROR(__xludf.DUMMYFUNCTION("""COMPUTED_VALUE"""),"Java")</f>
        <v>Java</v>
      </c>
      <c r="E3978" s="4" t="str">
        <f>IFERROR(__xludf.DUMMYFUNCTION("""COMPUTED_VALUE"""),"JavaScript")</f>
        <v>JavaScript</v>
      </c>
      <c r="F3978" s="4" t="str">
        <f>IFERROR(__xludf.DUMMYFUNCTION("""COMPUTED_VALUE"""),"SQL")</f>
        <v>SQL</v>
      </c>
      <c r="G3978" s="4" t="str">
        <f>IFERROR(__xludf.DUMMYFUNCTION("""COMPUTED_VALUE"""),"TypeScript")</f>
        <v>TypeScript</v>
      </c>
    </row>
    <row r="3979">
      <c r="A3979" s="3">
        <v>3978.0</v>
      </c>
      <c r="B3979" s="4" t="str">
        <f>IFERROR(__xludf.DUMMYFUNCTION("SPLIT(IMPORTRANGE!B3979:B13978,"";"",0,1)"),"Bash/Shell/PowerShell")</f>
        <v>Bash/Shell/PowerShell</v>
      </c>
      <c r="C3979" s="4" t="str">
        <f>IFERROR(__xludf.DUMMYFUNCTION("""COMPUTED_VALUE"""),"C#")</f>
        <v>C#</v>
      </c>
      <c r="D3979" s="4" t="str">
        <f>IFERROR(__xludf.DUMMYFUNCTION("""COMPUTED_VALUE"""),"HTML/CSS")</f>
        <v>HTML/CSS</v>
      </c>
      <c r="E3979" s="4" t="str">
        <f>IFERROR(__xludf.DUMMYFUNCTION("""COMPUTED_VALUE"""),"Java")</f>
        <v>Java</v>
      </c>
      <c r="F3979" s="4" t="str">
        <f>IFERROR(__xludf.DUMMYFUNCTION("""COMPUTED_VALUE"""),"JavaScript")</f>
        <v>JavaScript</v>
      </c>
      <c r="G3979" s="4" t="str">
        <f>IFERROR(__xludf.DUMMYFUNCTION("""COMPUTED_VALUE"""),"PHP")</f>
        <v>PHP</v>
      </c>
      <c r="H3979" s="4" t="str">
        <f>IFERROR(__xludf.DUMMYFUNCTION("""COMPUTED_VALUE"""),"Python")</f>
        <v>Python</v>
      </c>
      <c r="I3979" s="4" t="str">
        <f>IFERROR(__xludf.DUMMYFUNCTION("""COMPUTED_VALUE"""),"SQL")</f>
        <v>SQL</v>
      </c>
    </row>
    <row r="3980">
      <c r="A3980" s="3">
        <v>3979.0</v>
      </c>
      <c r="B3980" s="4" t="str">
        <f>IFERROR(__xludf.DUMMYFUNCTION("SPLIT(IMPORTRANGE!B3980:B13979,"";"",0,1)"),"C")</f>
        <v>C</v>
      </c>
      <c r="C3980" s="4" t="str">
        <f>IFERROR(__xludf.DUMMYFUNCTION("""COMPUTED_VALUE"""),"C++")</f>
        <v>C++</v>
      </c>
      <c r="D3980" s="4" t="str">
        <f>IFERROR(__xludf.DUMMYFUNCTION("""COMPUTED_VALUE"""),"HTML/CSS")</f>
        <v>HTML/CSS</v>
      </c>
      <c r="E3980" s="4" t="str">
        <f>IFERROR(__xludf.DUMMYFUNCTION("""COMPUTED_VALUE"""),"Python")</f>
        <v>Python</v>
      </c>
      <c r="F3980" s="4" t="str">
        <f>IFERROR(__xludf.DUMMYFUNCTION("""COMPUTED_VALUE"""),"SQL")</f>
        <v>SQL</v>
      </c>
    </row>
    <row r="3981">
      <c r="A3981" s="3">
        <v>3980.0</v>
      </c>
      <c r="B3981" s="4" t="str">
        <f>IFERROR(__xludf.DUMMYFUNCTION("SPLIT(IMPORTRANGE!B3981:B13980,"";"",0,1)"),"Bash/Shell/PowerShell")</f>
        <v>Bash/Shell/PowerShell</v>
      </c>
      <c r="C3981" s="4" t="str">
        <f>IFERROR(__xludf.DUMMYFUNCTION("""COMPUTED_VALUE"""),"Go")</f>
        <v>Go</v>
      </c>
      <c r="D3981" s="4" t="str">
        <f>IFERROR(__xludf.DUMMYFUNCTION("""COMPUTED_VALUE"""),"HTML/CSS")</f>
        <v>HTML/CSS</v>
      </c>
      <c r="E3981" s="4" t="str">
        <f>IFERROR(__xludf.DUMMYFUNCTION("""COMPUTED_VALUE"""),"Java")</f>
        <v>Java</v>
      </c>
      <c r="F3981" s="4" t="str">
        <f>IFERROR(__xludf.DUMMYFUNCTION("""COMPUTED_VALUE"""),"JavaScript")</f>
        <v>JavaScript</v>
      </c>
      <c r="G3981" s="4" t="str">
        <f>IFERROR(__xludf.DUMMYFUNCTION("""COMPUTED_VALUE"""),"TypeScript")</f>
        <v>TypeScript</v>
      </c>
    </row>
    <row r="3982">
      <c r="A3982" s="3">
        <v>3981.0</v>
      </c>
      <c r="B3982" s="4" t="str">
        <f>IFERROR(__xludf.DUMMYFUNCTION("SPLIT(IMPORTRANGE!B3982:B13981,"";"",0,1)"),"Bash/Shell/PowerShell")</f>
        <v>Bash/Shell/PowerShell</v>
      </c>
      <c r="C3982" s="4" t="str">
        <f>IFERROR(__xludf.DUMMYFUNCTION("""COMPUTED_VALUE"""),"HTML/CSS")</f>
        <v>HTML/CSS</v>
      </c>
      <c r="D3982" s="4" t="str">
        <f>IFERROR(__xludf.DUMMYFUNCTION("""COMPUTED_VALUE"""),"Java")</f>
        <v>Java</v>
      </c>
      <c r="E3982" s="4" t="str">
        <f>IFERROR(__xludf.DUMMYFUNCTION("""COMPUTED_VALUE"""),"JavaScript")</f>
        <v>JavaScript</v>
      </c>
      <c r="F3982" s="4" t="str">
        <f>IFERROR(__xludf.DUMMYFUNCTION("""COMPUTED_VALUE"""),"Kotlin")</f>
        <v>Kotlin</v>
      </c>
      <c r="G3982" s="4" t="str">
        <f>IFERROR(__xludf.DUMMYFUNCTION("""COMPUTED_VALUE"""),"Objective-C")</f>
        <v>Objective-C</v>
      </c>
      <c r="H3982" s="4" t="str">
        <f>IFERROR(__xludf.DUMMYFUNCTION("""COMPUTED_VALUE"""),"SQL")</f>
        <v>SQL</v>
      </c>
      <c r="I3982" s="4" t="str">
        <f>IFERROR(__xludf.DUMMYFUNCTION("""COMPUTED_VALUE"""),"Swift")</f>
        <v>Swift</v>
      </c>
    </row>
    <row r="3983">
      <c r="A3983" s="3">
        <v>3982.0</v>
      </c>
      <c r="B3983" s="4" t="str">
        <f>IFERROR(__xludf.DUMMYFUNCTION("SPLIT(IMPORTRANGE!B3983:B13982,"";"",0,1)"),"JavaScript")</f>
        <v>JavaScript</v>
      </c>
      <c r="C3983" s="4" t="str">
        <f>IFERROR(__xludf.DUMMYFUNCTION("""COMPUTED_VALUE"""),"PHP")</f>
        <v>PHP</v>
      </c>
      <c r="D3983" s="4" t="str">
        <f>IFERROR(__xludf.DUMMYFUNCTION("""COMPUTED_VALUE"""),"SQL")</f>
        <v>SQL</v>
      </c>
    </row>
    <row r="3984">
      <c r="A3984" s="3">
        <v>3983.0</v>
      </c>
      <c r="B3984" s="4" t="str">
        <f>IFERROR(__xludf.DUMMYFUNCTION("SPLIT(IMPORTRANGE!B3984:B13983,"";"",0,1)"),"Assembly")</f>
        <v>Assembly</v>
      </c>
      <c r="C3984" s="4" t="str">
        <f>IFERROR(__xludf.DUMMYFUNCTION("""COMPUTED_VALUE"""),"Bash/Shell/PowerShell")</f>
        <v>Bash/Shell/PowerShell</v>
      </c>
      <c r="D3984" s="4" t="str">
        <f>IFERROR(__xludf.DUMMYFUNCTION("""COMPUTED_VALUE"""),"C")</f>
        <v>C</v>
      </c>
      <c r="E3984" s="4" t="str">
        <f>IFERROR(__xludf.DUMMYFUNCTION("""COMPUTED_VALUE"""),"C++")</f>
        <v>C++</v>
      </c>
      <c r="F3984" s="4" t="str">
        <f>IFERROR(__xludf.DUMMYFUNCTION("""COMPUTED_VALUE"""),"HTML/CSS")</f>
        <v>HTML/CSS</v>
      </c>
      <c r="G3984" s="4" t="str">
        <f>IFERROR(__xludf.DUMMYFUNCTION("""COMPUTED_VALUE"""),"Java")</f>
        <v>Java</v>
      </c>
      <c r="H3984" s="4" t="str">
        <f>IFERROR(__xludf.DUMMYFUNCTION("""COMPUTED_VALUE"""),"Python")</f>
        <v>Python</v>
      </c>
      <c r="I3984" s="4" t="str">
        <f>IFERROR(__xludf.DUMMYFUNCTION("""COMPUTED_VALUE"""),"SQL")</f>
        <v>SQL</v>
      </c>
      <c r="J3984" s="4" t="str">
        <f>IFERROR(__xludf.DUMMYFUNCTION("""COMPUTED_VALUE"""),"Other(s):")</f>
        <v>Other(s):</v>
      </c>
    </row>
    <row r="3985">
      <c r="A3985" s="3">
        <v>3984.0</v>
      </c>
      <c r="B3985" s="4" t="str">
        <f>IFERROR(__xludf.DUMMYFUNCTION("SPLIT(IMPORTRANGE!B3985:B13984,"";"",0,1)"),"Bash/Shell/PowerShell")</f>
        <v>Bash/Shell/PowerShell</v>
      </c>
      <c r="C3985" s="4" t="str">
        <f>IFERROR(__xludf.DUMMYFUNCTION("""COMPUTED_VALUE"""),"C#")</f>
        <v>C#</v>
      </c>
      <c r="D3985" s="4" t="str">
        <f>IFERROR(__xludf.DUMMYFUNCTION("""COMPUTED_VALUE"""),"HTML/CSS")</f>
        <v>HTML/CSS</v>
      </c>
      <c r="E3985" s="4" t="str">
        <f>IFERROR(__xludf.DUMMYFUNCTION("""COMPUTED_VALUE"""),"JavaScript")</f>
        <v>JavaScript</v>
      </c>
      <c r="F3985" s="4" t="str">
        <f>IFERROR(__xludf.DUMMYFUNCTION("""COMPUTED_VALUE"""),"PHP")</f>
        <v>PHP</v>
      </c>
      <c r="G3985" s="4" t="str">
        <f>IFERROR(__xludf.DUMMYFUNCTION("""COMPUTED_VALUE"""),"Python")</f>
        <v>Python</v>
      </c>
      <c r="H3985" s="4" t="str">
        <f>IFERROR(__xludf.DUMMYFUNCTION("""COMPUTED_VALUE"""),"SQL")</f>
        <v>SQL</v>
      </c>
      <c r="I3985" s="4" t="str">
        <f>IFERROR(__xludf.DUMMYFUNCTION("""COMPUTED_VALUE"""),"TypeScript")</f>
        <v>TypeScript</v>
      </c>
    </row>
    <row r="3986">
      <c r="A3986" s="3">
        <v>3985.0</v>
      </c>
      <c r="B3986" s="4" t="str">
        <f>IFERROR(__xludf.DUMMYFUNCTION("SPLIT(IMPORTRANGE!B3986:B13985,"";"",0,1)"),"JavaScript")</f>
        <v>JavaScript</v>
      </c>
      <c r="C3986" s="4" t="str">
        <f>IFERROR(__xludf.DUMMYFUNCTION("""COMPUTED_VALUE"""),"PHP")</f>
        <v>PHP</v>
      </c>
      <c r="D3986" s="4" t="str">
        <f>IFERROR(__xludf.DUMMYFUNCTION("""COMPUTED_VALUE"""),"Python")</f>
        <v>Python</v>
      </c>
      <c r="E3986" s="4" t="str">
        <f>IFERROR(__xludf.DUMMYFUNCTION("""COMPUTED_VALUE"""),"Scala")</f>
        <v>Scala</v>
      </c>
    </row>
    <row r="3987">
      <c r="A3987" s="3">
        <v>3986.0</v>
      </c>
      <c r="B3987" s="4" t="str">
        <f>IFERROR(__xludf.DUMMYFUNCTION("SPLIT(IMPORTRANGE!B3987:B13986,"";"",0,1)"),"Bash/Shell/PowerShell")</f>
        <v>Bash/Shell/PowerShell</v>
      </c>
      <c r="C3987" s="4" t="str">
        <f>IFERROR(__xludf.DUMMYFUNCTION("""COMPUTED_VALUE"""),"Clojure")</f>
        <v>Clojure</v>
      </c>
      <c r="D3987" s="4" t="str">
        <f>IFERROR(__xludf.DUMMYFUNCTION("""COMPUTED_VALUE"""),"HTML/CSS")</f>
        <v>HTML/CSS</v>
      </c>
      <c r="E3987" s="4" t="str">
        <f>IFERROR(__xludf.DUMMYFUNCTION("""COMPUTED_VALUE"""),"Java")</f>
        <v>Java</v>
      </c>
      <c r="F3987" s="4" t="str">
        <f>IFERROR(__xludf.DUMMYFUNCTION("""COMPUTED_VALUE"""),"JavaScript")</f>
        <v>JavaScript</v>
      </c>
      <c r="G3987" s="4" t="str">
        <f>IFERROR(__xludf.DUMMYFUNCTION("""COMPUTED_VALUE"""),"Python")</f>
        <v>Python</v>
      </c>
      <c r="H3987" s="4" t="str">
        <f>IFERROR(__xludf.DUMMYFUNCTION("""COMPUTED_VALUE"""),"Scala")</f>
        <v>Scala</v>
      </c>
      <c r="I3987" s="4" t="str">
        <f>IFERROR(__xludf.DUMMYFUNCTION("""COMPUTED_VALUE"""),"SQL")</f>
        <v>SQL</v>
      </c>
    </row>
    <row r="3988">
      <c r="A3988" s="3">
        <v>3987.0</v>
      </c>
      <c r="B3988" s="4" t="str">
        <f>IFERROR(__xludf.DUMMYFUNCTION("SPLIT(IMPORTRANGE!B3988:B13987,"";"",0,1)"),"C#")</f>
        <v>C#</v>
      </c>
      <c r="C3988" s="4" t="str">
        <f>IFERROR(__xludf.DUMMYFUNCTION("""COMPUTED_VALUE"""),"HTML/CSS")</f>
        <v>HTML/CSS</v>
      </c>
      <c r="D3988" s="4" t="str">
        <f>IFERROR(__xludf.DUMMYFUNCTION("""COMPUTED_VALUE"""),"JavaScript")</f>
        <v>JavaScript</v>
      </c>
      <c r="E3988" s="4" t="str">
        <f>IFERROR(__xludf.DUMMYFUNCTION("""COMPUTED_VALUE"""),"SQL")</f>
        <v>SQL</v>
      </c>
    </row>
    <row r="3989">
      <c r="A3989" s="3">
        <v>3988.0</v>
      </c>
      <c r="B3989" s="4" t="str">
        <f>IFERROR(__xludf.DUMMYFUNCTION("SPLIT(IMPORTRANGE!B3989:B13988,"";"",0,1)"),"Bash/Shell/PowerShell")</f>
        <v>Bash/Shell/PowerShell</v>
      </c>
      <c r="C3989" s="4" t="str">
        <f>IFERROR(__xludf.DUMMYFUNCTION("""COMPUTED_VALUE"""),"HTML/CSS")</f>
        <v>HTML/CSS</v>
      </c>
      <c r="D3989" s="4" t="str">
        <f>IFERROR(__xludf.DUMMYFUNCTION("""COMPUTED_VALUE"""),"JavaScript")</f>
        <v>JavaScript</v>
      </c>
      <c r="E3989" s="4" t="str">
        <f>IFERROR(__xludf.DUMMYFUNCTION("""COMPUTED_VALUE"""),"PHP")</f>
        <v>PHP</v>
      </c>
      <c r="F3989" s="4" t="str">
        <f>IFERROR(__xludf.DUMMYFUNCTION("""COMPUTED_VALUE"""),"Ruby")</f>
        <v>Ruby</v>
      </c>
      <c r="G3989" s="4" t="str">
        <f>IFERROR(__xludf.DUMMYFUNCTION("""COMPUTED_VALUE"""),"Scala")</f>
        <v>Scala</v>
      </c>
    </row>
    <row r="3990">
      <c r="A3990" s="3">
        <v>3989.0</v>
      </c>
      <c r="B3990" s="4" t="str">
        <f>IFERROR(__xludf.DUMMYFUNCTION("SPLIT(IMPORTRANGE!B3990:B13989,"";"",0,1)"),"Java")</f>
        <v>Java</v>
      </c>
      <c r="C3990" s="4" t="str">
        <f>IFERROR(__xludf.DUMMYFUNCTION("""COMPUTED_VALUE"""),"Python")</f>
        <v>Python</v>
      </c>
    </row>
    <row r="3991">
      <c r="A3991" s="3">
        <v>3990.0</v>
      </c>
      <c r="B3991" s="4" t="str">
        <f>IFERROR(__xludf.DUMMYFUNCTION("SPLIT(IMPORTRANGE!B3991:B13990,"";"",0,1)"),"Assembly")</f>
        <v>Assembly</v>
      </c>
      <c r="C3991" s="4" t="str">
        <f>IFERROR(__xludf.DUMMYFUNCTION("""COMPUTED_VALUE"""),"Bash/Shell/PowerShell")</f>
        <v>Bash/Shell/PowerShell</v>
      </c>
      <c r="D3991" s="4" t="str">
        <f>IFERROR(__xludf.DUMMYFUNCTION("""COMPUTED_VALUE"""),"C++")</f>
        <v>C++</v>
      </c>
      <c r="E3991" s="4" t="str">
        <f>IFERROR(__xludf.DUMMYFUNCTION("""COMPUTED_VALUE"""),"HTML/CSS")</f>
        <v>HTML/CSS</v>
      </c>
      <c r="F3991" s="4" t="str">
        <f>IFERROR(__xludf.DUMMYFUNCTION("""COMPUTED_VALUE"""),"Java")</f>
        <v>Java</v>
      </c>
      <c r="G3991" s="4" t="str">
        <f>IFERROR(__xludf.DUMMYFUNCTION("""COMPUTED_VALUE"""),"JavaScript")</f>
        <v>JavaScript</v>
      </c>
      <c r="H3991" s="4" t="str">
        <f>IFERROR(__xludf.DUMMYFUNCTION("""COMPUTED_VALUE"""),"PHP")</f>
        <v>PHP</v>
      </c>
      <c r="I3991" s="4" t="str">
        <f>IFERROR(__xludf.DUMMYFUNCTION("""COMPUTED_VALUE"""),"SQL")</f>
        <v>SQL</v>
      </c>
    </row>
    <row r="3992">
      <c r="A3992" s="3">
        <v>3991.0</v>
      </c>
      <c r="B3992" s="4" t="str">
        <f>IFERROR(__xludf.DUMMYFUNCTION("SPLIT(IMPORTRANGE!B3992:B13991,"";"",0,1)"),"C++")</f>
        <v>C++</v>
      </c>
      <c r="C3992" s="4" t="str">
        <f>IFERROR(__xludf.DUMMYFUNCTION("""COMPUTED_VALUE"""),"C#")</f>
        <v>C#</v>
      </c>
      <c r="D3992" s="4" t="str">
        <f>IFERROR(__xludf.DUMMYFUNCTION("""COMPUTED_VALUE"""),"HTML/CSS")</f>
        <v>HTML/CSS</v>
      </c>
      <c r="E3992" s="4" t="str">
        <f>IFERROR(__xludf.DUMMYFUNCTION("""COMPUTED_VALUE"""),"Java")</f>
        <v>Java</v>
      </c>
      <c r="F3992" s="4" t="str">
        <f>IFERROR(__xludf.DUMMYFUNCTION("""COMPUTED_VALUE"""),"TypeScript")</f>
        <v>TypeScript</v>
      </c>
    </row>
    <row r="3993">
      <c r="A3993" s="3">
        <v>3992.0</v>
      </c>
      <c r="B3993" s="4" t="str">
        <f>IFERROR(__xludf.DUMMYFUNCTION("SPLIT(IMPORTRANGE!B3993:B13992,"";"",0,1)"),"Bash/Shell/PowerShell")</f>
        <v>Bash/Shell/PowerShell</v>
      </c>
      <c r="C3993" s="4" t="str">
        <f>IFERROR(__xludf.DUMMYFUNCTION("""COMPUTED_VALUE"""),"C")</f>
        <v>C</v>
      </c>
      <c r="D3993" s="4" t="str">
        <f>IFERROR(__xludf.DUMMYFUNCTION("""COMPUTED_VALUE"""),"HTML/CSS")</f>
        <v>HTML/CSS</v>
      </c>
      <c r="E3993" s="4" t="str">
        <f>IFERROR(__xludf.DUMMYFUNCTION("""COMPUTED_VALUE"""),"JavaScript")</f>
        <v>JavaScript</v>
      </c>
    </row>
    <row r="3994">
      <c r="A3994" s="3">
        <v>3993.0</v>
      </c>
      <c r="B3994" s="4" t="str">
        <f>IFERROR(__xludf.DUMMYFUNCTION("SPLIT(IMPORTRANGE!B3994:B13993,"";"",0,1)"),"HTML/CSS")</f>
        <v>HTML/CSS</v>
      </c>
      <c r="C3994" s="4" t="str">
        <f>IFERROR(__xludf.DUMMYFUNCTION("""COMPUTED_VALUE"""),"JavaScript")</f>
        <v>JavaScript</v>
      </c>
      <c r="D3994" s="4" t="str">
        <f>IFERROR(__xludf.DUMMYFUNCTION("""COMPUTED_VALUE"""),"PHP")</f>
        <v>PHP</v>
      </c>
      <c r="E3994" s="4" t="str">
        <f>IFERROR(__xludf.DUMMYFUNCTION("""COMPUTED_VALUE"""),"Python")</f>
        <v>Python</v>
      </c>
      <c r="F3994" s="4" t="str">
        <f>IFERROR(__xludf.DUMMYFUNCTION("""COMPUTED_VALUE"""),"SQL")</f>
        <v>SQL</v>
      </c>
    </row>
    <row r="3995">
      <c r="A3995" s="3">
        <v>3994.0</v>
      </c>
      <c r="B3995" s="4" t="str">
        <f>IFERROR(__xludf.DUMMYFUNCTION("SPLIT(IMPORTRANGE!B3995:B13994,"";"",0,1)"),"Bash/Shell/PowerShell")</f>
        <v>Bash/Shell/PowerShell</v>
      </c>
      <c r="C3995" s="4" t="str">
        <f>IFERROR(__xludf.DUMMYFUNCTION("""COMPUTED_VALUE"""),"C#")</f>
        <v>C#</v>
      </c>
      <c r="D3995" s="4" t="str">
        <f>IFERROR(__xludf.DUMMYFUNCTION("""COMPUTED_VALUE"""),"Erlang")</f>
        <v>Erlang</v>
      </c>
      <c r="E3995" s="4" t="str">
        <f>IFERROR(__xludf.DUMMYFUNCTION("""COMPUTED_VALUE"""),"HTML/CSS")</f>
        <v>HTML/CSS</v>
      </c>
      <c r="F3995" s="4" t="str">
        <f>IFERROR(__xludf.DUMMYFUNCTION("""COMPUTED_VALUE"""),"JavaScript")</f>
        <v>JavaScript</v>
      </c>
      <c r="G3995" s="4" t="str">
        <f>IFERROR(__xludf.DUMMYFUNCTION("""COMPUTED_VALUE"""),"SQL")</f>
        <v>SQL</v>
      </c>
      <c r="H3995" s="4" t="str">
        <f>IFERROR(__xludf.DUMMYFUNCTION("""COMPUTED_VALUE"""),"TypeScript")</f>
        <v>TypeScript</v>
      </c>
    </row>
    <row r="3996">
      <c r="A3996" s="3">
        <v>3995.0</v>
      </c>
      <c r="B3996" s="4" t="str">
        <f>IFERROR(__xludf.DUMMYFUNCTION("SPLIT(IMPORTRANGE!B3996:B13995,"";"",0,1)"),"Assembly")</f>
        <v>Assembly</v>
      </c>
      <c r="C3996" s="4" t="str">
        <f>IFERROR(__xludf.DUMMYFUNCTION("""COMPUTED_VALUE"""),"Bash/Shell/PowerShell")</f>
        <v>Bash/Shell/PowerShell</v>
      </c>
      <c r="D3996" s="4" t="str">
        <f>IFERROR(__xludf.DUMMYFUNCTION("""COMPUTED_VALUE"""),"C")</f>
        <v>C</v>
      </c>
      <c r="E3996" s="4" t="str">
        <f>IFERROR(__xludf.DUMMYFUNCTION("""COMPUTED_VALUE"""),"C++")</f>
        <v>C++</v>
      </c>
      <c r="F3996" s="4" t="str">
        <f>IFERROR(__xludf.DUMMYFUNCTION("""COMPUTED_VALUE"""),"PHP")</f>
        <v>PHP</v>
      </c>
      <c r="G3996" s="4" t="str">
        <f>IFERROR(__xludf.DUMMYFUNCTION("""COMPUTED_VALUE"""),"Python")</f>
        <v>Python</v>
      </c>
      <c r="H3996" s="4" t="str">
        <f>IFERROR(__xludf.DUMMYFUNCTION("""COMPUTED_VALUE"""),"SQL")</f>
        <v>SQL</v>
      </c>
      <c r="I3996" s="4" t="str">
        <f>IFERROR(__xludf.DUMMYFUNCTION("""COMPUTED_VALUE"""),"Other(s):")</f>
        <v>Other(s):</v>
      </c>
    </row>
    <row r="3997">
      <c r="A3997" s="3">
        <v>3996.0</v>
      </c>
      <c r="B3997" s="4" t="str">
        <f>IFERROR(__xludf.DUMMYFUNCTION("SPLIT(IMPORTRANGE!B3997:B13996,"";"",0,1)"),"Bash/Shell/PowerShell")</f>
        <v>Bash/Shell/PowerShell</v>
      </c>
      <c r="C3997" s="4" t="str">
        <f>IFERROR(__xludf.DUMMYFUNCTION("""COMPUTED_VALUE"""),"C")</f>
        <v>C</v>
      </c>
      <c r="D3997" s="4" t="str">
        <f>IFERROR(__xludf.DUMMYFUNCTION("""COMPUTED_VALUE"""),"HTML/CSS")</f>
        <v>HTML/CSS</v>
      </c>
      <c r="E3997" s="4" t="str">
        <f>IFERROR(__xludf.DUMMYFUNCTION("""COMPUTED_VALUE"""),"Java")</f>
        <v>Java</v>
      </c>
      <c r="F3997" s="4" t="str">
        <f>IFERROR(__xludf.DUMMYFUNCTION("""COMPUTED_VALUE"""),"JavaScript")</f>
        <v>JavaScript</v>
      </c>
      <c r="G3997" s="4" t="str">
        <f>IFERROR(__xludf.DUMMYFUNCTION("""COMPUTED_VALUE"""),"Objective-C")</f>
        <v>Objective-C</v>
      </c>
      <c r="H3997" s="4" t="str">
        <f>IFERROR(__xludf.DUMMYFUNCTION("""COMPUTED_VALUE"""),"PHP")</f>
        <v>PHP</v>
      </c>
      <c r="I3997" s="4" t="str">
        <f>IFERROR(__xludf.DUMMYFUNCTION("""COMPUTED_VALUE"""),"SQL")</f>
        <v>SQL</v>
      </c>
      <c r="J3997" s="4" t="str">
        <f>IFERROR(__xludf.DUMMYFUNCTION("""COMPUTED_VALUE"""),"TypeScript")</f>
        <v>TypeScript</v>
      </c>
    </row>
    <row r="3998">
      <c r="A3998" s="3">
        <v>3997.0</v>
      </c>
      <c r="B3998" s="4" t="str">
        <f>IFERROR(__xludf.DUMMYFUNCTION("SPLIT(IMPORTRANGE!B3998:B13997,"";"",0,1)"),"HTML/CSS")</f>
        <v>HTML/CSS</v>
      </c>
      <c r="C3998" s="4" t="str">
        <f>IFERROR(__xludf.DUMMYFUNCTION("""COMPUTED_VALUE"""),"JavaScript")</f>
        <v>JavaScript</v>
      </c>
      <c r="D3998" s="4" t="str">
        <f>IFERROR(__xludf.DUMMYFUNCTION("""COMPUTED_VALUE"""),"PHP")</f>
        <v>PHP</v>
      </c>
      <c r="E3998" s="4" t="str">
        <f>IFERROR(__xludf.DUMMYFUNCTION("""COMPUTED_VALUE"""),"Python")</f>
        <v>Python</v>
      </c>
      <c r="F3998" s="4" t="str">
        <f>IFERROR(__xludf.DUMMYFUNCTION("""COMPUTED_VALUE"""),"SQL")</f>
        <v>SQL</v>
      </c>
      <c r="G3998" s="4" t="str">
        <f>IFERROR(__xludf.DUMMYFUNCTION("""COMPUTED_VALUE"""),"TypeScript")</f>
        <v>TypeScript</v>
      </c>
    </row>
    <row r="3999">
      <c r="A3999" s="3">
        <v>3998.0</v>
      </c>
      <c r="B3999" s="4" t="str">
        <f>IFERROR(__xludf.DUMMYFUNCTION("SPLIT(IMPORTRANGE!B3999:B13998,"";"",0,1)"),"Assembly")</f>
        <v>Assembly</v>
      </c>
      <c r="C3999" s="4" t="str">
        <f>IFERROR(__xludf.DUMMYFUNCTION("""COMPUTED_VALUE"""),"Bash/Shell/PowerShell")</f>
        <v>Bash/Shell/PowerShell</v>
      </c>
      <c r="D3999" s="4" t="str">
        <f>IFERROR(__xludf.DUMMYFUNCTION("""COMPUTED_VALUE"""),"C")</f>
        <v>C</v>
      </c>
      <c r="E3999" s="4" t="str">
        <f>IFERROR(__xludf.DUMMYFUNCTION("""COMPUTED_VALUE"""),"Go")</f>
        <v>Go</v>
      </c>
      <c r="F3999" s="4" t="str">
        <f>IFERROR(__xludf.DUMMYFUNCTION("""COMPUTED_VALUE"""),"Python")</f>
        <v>Python</v>
      </c>
      <c r="G3999" s="4" t="str">
        <f>IFERROR(__xludf.DUMMYFUNCTION("""COMPUTED_VALUE"""),"Ruby")</f>
        <v>Ruby</v>
      </c>
      <c r="H3999" s="4" t="str">
        <f>IFERROR(__xludf.DUMMYFUNCTION("""COMPUTED_VALUE"""),"WebAssembly")</f>
        <v>WebAssembly</v>
      </c>
    </row>
    <row r="4000">
      <c r="A4000" s="3">
        <v>3999.0</v>
      </c>
      <c r="B4000" s="4" t="str">
        <f>IFERROR(__xludf.DUMMYFUNCTION("SPLIT(IMPORTRANGE!B4000:B13999,"";"",0,1)"),"Bash/Shell/PowerShell")</f>
        <v>Bash/Shell/PowerShell</v>
      </c>
      <c r="C4000" s="4" t="str">
        <f>IFERROR(__xludf.DUMMYFUNCTION("""COMPUTED_VALUE"""),"Java")</f>
        <v>Java</v>
      </c>
      <c r="D4000" s="4" t="str">
        <f>IFERROR(__xludf.DUMMYFUNCTION("""COMPUTED_VALUE"""),"Python")</f>
        <v>Python</v>
      </c>
    </row>
    <row r="4001">
      <c r="A4001" s="3">
        <v>4000.0</v>
      </c>
      <c r="B4001" s="4" t="str">
        <f>IFERROR(__xludf.DUMMYFUNCTION("SPLIT(IMPORTRANGE!B4001:B14000,"";"",0,1)"),"Bash/Shell/PowerShell")</f>
        <v>Bash/Shell/PowerShell</v>
      </c>
      <c r="C4001" s="4" t="str">
        <f>IFERROR(__xludf.DUMMYFUNCTION("""COMPUTED_VALUE"""),"C#")</f>
        <v>C#</v>
      </c>
      <c r="D4001" s="4" t="str">
        <f>IFERROR(__xludf.DUMMYFUNCTION("""COMPUTED_VALUE"""),"HTML/CSS")</f>
        <v>HTML/CSS</v>
      </c>
      <c r="E4001" s="4" t="str">
        <f>IFERROR(__xludf.DUMMYFUNCTION("""COMPUTED_VALUE"""),"JavaScript")</f>
        <v>JavaScript</v>
      </c>
      <c r="F4001" s="4" t="str">
        <f>IFERROR(__xludf.DUMMYFUNCTION("""COMPUTED_VALUE"""),"SQL")</f>
        <v>SQL</v>
      </c>
      <c r="G4001" s="4" t="str">
        <f>IFERROR(__xludf.DUMMYFUNCTION("""COMPUTED_VALUE"""),"TypeScript")</f>
        <v>TypeScript</v>
      </c>
    </row>
    <row r="4002">
      <c r="A4002" s="3">
        <v>4001.0</v>
      </c>
      <c r="B4002" s="4" t="str">
        <f>IFERROR(__xludf.DUMMYFUNCTION("SPLIT(IMPORTRANGE!B4002:B14001,"";"",0,1)"),"C#")</f>
        <v>C#</v>
      </c>
      <c r="C4002" s="4" t="str">
        <f>IFERROR(__xludf.DUMMYFUNCTION("""COMPUTED_VALUE"""),"HTML/CSS")</f>
        <v>HTML/CSS</v>
      </c>
      <c r="D4002" s="4" t="str">
        <f>IFERROR(__xludf.DUMMYFUNCTION("""COMPUTED_VALUE"""),"JavaScript")</f>
        <v>JavaScript</v>
      </c>
      <c r="E4002" s="4" t="str">
        <f>IFERROR(__xludf.DUMMYFUNCTION("""COMPUTED_VALUE"""),"SQL")</f>
        <v>SQL</v>
      </c>
    </row>
    <row r="4003">
      <c r="A4003" s="3">
        <v>4002.0</v>
      </c>
      <c r="B4003" s="4" t="str">
        <f>IFERROR(__xludf.DUMMYFUNCTION("SPLIT(IMPORTRANGE!B4003:B14002,"";"",0,1)"),"Bash/Shell/PowerShell")</f>
        <v>Bash/Shell/PowerShell</v>
      </c>
      <c r="C4003" s="4" t="str">
        <f>IFERROR(__xludf.DUMMYFUNCTION("""COMPUTED_VALUE"""),"C++")</f>
        <v>C++</v>
      </c>
      <c r="D4003" s="4" t="str">
        <f>IFERROR(__xludf.DUMMYFUNCTION("""COMPUTED_VALUE"""),"C#")</f>
        <v>C#</v>
      </c>
      <c r="E4003" s="4" t="str">
        <f>IFERROR(__xludf.DUMMYFUNCTION("""COMPUTED_VALUE"""),"HTML/CSS")</f>
        <v>HTML/CSS</v>
      </c>
      <c r="F4003" s="4" t="str">
        <f>IFERROR(__xludf.DUMMYFUNCTION("""COMPUTED_VALUE"""),"Java")</f>
        <v>Java</v>
      </c>
      <c r="G4003" s="4" t="str">
        <f>IFERROR(__xludf.DUMMYFUNCTION("""COMPUTED_VALUE"""),"JavaScript")</f>
        <v>JavaScript</v>
      </c>
      <c r="H4003" s="4" t="str">
        <f>IFERROR(__xludf.DUMMYFUNCTION("""COMPUTED_VALUE"""),"Python")</f>
        <v>Python</v>
      </c>
      <c r="I4003" s="4" t="str">
        <f>IFERROR(__xludf.DUMMYFUNCTION("""COMPUTED_VALUE"""),"SQL")</f>
        <v>SQL</v>
      </c>
    </row>
    <row r="4004">
      <c r="A4004" s="3">
        <v>4003.0</v>
      </c>
      <c r="B4004" s="4" t="str">
        <f>IFERROR(__xludf.DUMMYFUNCTION("SPLIT(IMPORTRANGE!B4004:B14003,"";"",0,1)"),"C#")</f>
        <v>C#</v>
      </c>
      <c r="C4004" s="4" t="str">
        <f>IFERROR(__xludf.DUMMYFUNCTION("""COMPUTED_VALUE"""),"Python")</f>
        <v>Python</v>
      </c>
      <c r="D4004" s="4" t="str">
        <f>IFERROR(__xludf.DUMMYFUNCTION("""COMPUTED_VALUE"""),"R")</f>
        <v>R</v>
      </c>
      <c r="E4004" s="4" t="str">
        <f>IFERROR(__xludf.DUMMYFUNCTION("""COMPUTED_VALUE"""),"SQL")</f>
        <v>SQL</v>
      </c>
    </row>
    <row r="4005">
      <c r="A4005" s="3">
        <v>4004.0</v>
      </c>
      <c r="B4005" s="4" t="str">
        <f>IFERROR(__xludf.DUMMYFUNCTION("SPLIT(IMPORTRANGE!B4005:B14004,"";"",0,1)"),"Bash/Shell/PowerShell")</f>
        <v>Bash/Shell/PowerShell</v>
      </c>
      <c r="C4005" s="4" t="str">
        <f>IFERROR(__xludf.DUMMYFUNCTION("""COMPUTED_VALUE"""),"HTML/CSS")</f>
        <v>HTML/CSS</v>
      </c>
      <c r="D4005" s="4" t="str">
        <f>IFERROR(__xludf.DUMMYFUNCTION("""COMPUTED_VALUE"""),"JavaScript")</f>
        <v>JavaScript</v>
      </c>
      <c r="E4005" s="4" t="str">
        <f>IFERROR(__xludf.DUMMYFUNCTION("""COMPUTED_VALUE"""),"PHP")</f>
        <v>PHP</v>
      </c>
      <c r="F4005" s="4" t="str">
        <f>IFERROR(__xludf.DUMMYFUNCTION("""COMPUTED_VALUE"""),"SQL")</f>
        <v>SQL</v>
      </c>
    </row>
    <row r="4006">
      <c r="A4006" s="3">
        <v>4005.0</v>
      </c>
      <c r="B4006" s="4" t="str">
        <f>IFERROR(__xludf.DUMMYFUNCTION("SPLIT(IMPORTRANGE!B4006:B14005,"";"",0,1)"),"Bash/Shell/PowerShell")</f>
        <v>Bash/Shell/PowerShell</v>
      </c>
      <c r="C4006" s="4" t="str">
        <f>IFERROR(__xludf.DUMMYFUNCTION("""COMPUTED_VALUE"""),"Python")</f>
        <v>Python</v>
      </c>
      <c r="D4006" s="4" t="str">
        <f>IFERROR(__xludf.DUMMYFUNCTION("""COMPUTED_VALUE"""),"Ruby")</f>
        <v>Ruby</v>
      </c>
    </row>
    <row r="4007">
      <c r="A4007" s="3">
        <v>4006.0</v>
      </c>
      <c r="B4007" s="4" t="str">
        <f>IFERROR(__xludf.DUMMYFUNCTION("SPLIT(IMPORTRANGE!B4007:B14006,"";"",0,1)"),"Assembly")</f>
        <v>Assembly</v>
      </c>
      <c r="C4007" s="4" t="str">
        <f>IFERROR(__xludf.DUMMYFUNCTION("""COMPUTED_VALUE"""),"Bash/Shell/PowerShell")</f>
        <v>Bash/Shell/PowerShell</v>
      </c>
      <c r="D4007" s="4" t="str">
        <f>IFERROR(__xludf.DUMMYFUNCTION("""COMPUTED_VALUE"""),"JavaScript")</f>
        <v>JavaScript</v>
      </c>
      <c r="E4007" s="4" t="str">
        <f>IFERROR(__xludf.DUMMYFUNCTION("""COMPUTED_VALUE"""),"PHP")</f>
        <v>PHP</v>
      </c>
      <c r="F4007" s="4" t="str">
        <f>IFERROR(__xludf.DUMMYFUNCTION("""COMPUTED_VALUE"""),"SQL")</f>
        <v>SQL</v>
      </c>
      <c r="G4007" s="4" t="str">
        <f>IFERROR(__xludf.DUMMYFUNCTION("""COMPUTED_VALUE"""),"VBA")</f>
        <v>VBA</v>
      </c>
    </row>
    <row r="4008">
      <c r="A4008" s="3">
        <v>4007.0</v>
      </c>
      <c r="B4008" s="4" t="str">
        <f>IFERROR(__xludf.DUMMYFUNCTION("SPLIT(IMPORTRANGE!B4008:B14007,"";"",0,1)"),"C#")</f>
        <v>C#</v>
      </c>
      <c r="C4008" s="4" t="str">
        <f>IFERROR(__xludf.DUMMYFUNCTION("""COMPUTED_VALUE"""),"JavaScript")</f>
        <v>JavaScript</v>
      </c>
    </row>
    <row r="4009">
      <c r="A4009" s="3">
        <v>4008.0</v>
      </c>
      <c r="B4009" s="4" t="str">
        <f>IFERROR(__xludf.DUMMYFUNCTION("SPLIT(IMPORTRANGE!B4009:B14008,"";"",0,1)"),"Bash/Shell/PowerShell")</f>
        <v>Bash/Shell/PowerShell</v>
      </c>
      <c r="C4009" s="4" t="str">
        <f>IFERROR(__xludf.DUMMYFUNCTION("""COMPUTED_VALUE"""),"HTML/CSS")</f>
        <v>HTML/CSS</v>
      </c>
      <c r="D4009" s="4" t="str">
        <f>IFERROR(__xludf.DUMMYFUNCTION("""COMPUTED_VALUE"""),"Java")</f>
        <v>Java</v>
      </c>
      <c r="E4009" s="4" t="str">
        <f>IFERROR(__xludf.DUMMYFUNCTION("""COMPUTED_VALUE"""),"JavaScript")</f>
        <v>JavaScript</v>
      </c>
      <c r="F4009" s="4" t="str">
        <f>IFERROR(__xludf.DUMMYFUNCTION("""COMPUTED_VALUE"""),"PHP")</f>
        <v>PHP</v>
      </c>
      <c r="G4009" s="4" t="str">
        <f>IFERROR(__xludf.DUMMYFUNCTION("""COMPUTED_VALUE"""),"SQL")</f>
        <v>SQL</v>
      </c>
    </row>
    <row r="4010">
      <c r="A4010" s="3">
        <v>4009.0</v>
      </c>
      <c r="B4010" s="4" t="str">
        <f>IFERROR(__xludf.DUMMYFUNCTION("SPLIT(IMPORTRANGE!B4010:B14009,"";"",0,1)"),"Assembly")</f>
        <v>Assembly</v>
      </c>
      <c r="C4010" s="4" t="str">
        <f>IFERROR(__xludf.DUMMYFUNCTION("""COMPUTED_VALUE"""),"Bash/Shell/PowerShell")</f>
        <v>Bash/Shell/PowerShell</v>
      </c>
      <c r="D4010" s="4" t="str">
        <f>IFERROR(__xludf.DUMMYFUNCTION("""COMPUTED_VALUE"""),"C")</f>
        <v>C</v>
      </c>
      <c r="E4010" s="4" t="str">
        <f>IFERROR(__xludf.DUMMYFUNCTION("""COMPUTED_VALUE"""),"C++")</f>
        <v>C++</v>
      </c>
      <c r="F4010" s="4" t="str">
        <f>IFERROR(__xludf.DUMMYFUNCTION("""COMPUTED_VALUE"""),"HTML/CSS")</f>
        <v>HTML/CSS</v>
      </c>
      <c r="G4010" s="4" t="str">
        <f>IFERROR(__xludf.DUMMYFUNCTION("""COMPUTED_VALUE"""),"Java")</f>
        <v>Java</v>
      </c>
      <c r="H4010" s="4" t="str">
        <f>IFERROR(__xludf.DUMMYFUNCTION("""COMPUTED_VALUE"""),"Python")</f>
        <v>Python</v>
      </c>
      <c r="I4010" s="4" t="str">
        <f>IFERROR(__xludf.DUMMYFUNCTION("""COMPUTED_VALUE"""),"SQL")</f>
        <v>SQL</v>
      </c>
      <c r="J4010" s="4" t="str">
        <f>IFERROR(__xludf.DUMMYFUNCTION("""COMPUTED_VALUE"""),"Other(s):")</f>
        <v>Other(s):</v>
      </c>
    </row>
    <row r="4011">
      <c r="A4011" s="3">
        <v>4010.0</v>
      </c>
      <c r="B4011" s="4" t="str">
        <f>IFERROR(__xludf.DUMMYFUNCTION("SPLIT(IMPORTRANGE!B4011:B14010,"";"",0,1)"),"HTML/CSS")</f>
        <v>HTML/CSS</v>
      </c>
      <c r="C4011" s="4" t="str">
        <f>IFERROR(__xludf.DUMMYFUNCTION("""COMPUTED_VALUE"""),"Java")</f>
        <v>Java</v>
      </c>
      <c r="D4011" s="4" t="str">
        <f>IFERROR(__xludf.DUMMYFUNCTION("""COMPUTED_VALUE"""),"JavaScript")</f>
        <v>JavaScript</v>
      </c>
      <c r="E4011" s="4" t="str">
        <f>IFERROR(__xludf.DUMMYFUNCTION("""COMPUTED_VALUE"""),"PHP")</f>
        <v>PHP</v>
      </c>
      <c r="F4011" s="4" t="str">
        <f>IFERROR(__xludf.DUMMYFUNCTION("""COMPUTED_VALUE"""),"Ruby")</f>
        <v>Ruby</v>
      </c>
    </row>
    <row r="4012">
      <c r="A4012" s="3">
        <v>4011.0</v>
      </c>
      <c r="B4012" s="4" t="str">
        <f>IFERROR(__xludf.DUMMYFUNCTION("SPLIT(IMPORTRANGE!B4012:B14011,"";"",0,1)"),"Assembly")</f>
        <v>Assembly</v>
      </c>
      <c r="C4012" s="4" t="str">
        <f>IFERROR(__xludf.DUMMYFUNCTION("""COMPUTED_VALUE"""),"Bash/Shell/PowerShell")</f>
        <v>Bash/Shell/PowerShell</v>
      </c>
      <c r="D4012" s="4" t="str">
        <f>IFERROR(__xludf.DUMMYFUNCTION("""COMPUTED_VALUE"""),"C")</f>
        <v>C</v>
      </c>
      <c r="E4012" s="4" t="str">
        <f>IFERROR(__xludf.DUMMYFUNCTION("""COMPUTED_VALUE"""),"HTML/CSS")</f>
        <v>HTML/CSS</v>
      </c>
      <c r="F4012" s="4" t="str">
        <f>IFERROR(__xludf.DUMMYFUNCTION("""COMPUTED_VALUE"""),"Java")</f>
        <v>Java</v>
      </c>
      <c r="G4012" s="4" t="str">
        <f>IFERROR(__xludf.DUMMYFUNCTION("""COMPUTED_VALUE"""),"JavaScript")</f>
        <v>JavaScript</v>
      </c>
      <c r="H4012" s="4" t="str">
        <f>IFERROR(__xludf.DUMMYFUNCTION("""COMPUTED_VALUE"""),"Kotlin")</f>
        <v>Kotlin</v>
      </c>
      <c r="I4012" s="4" t="str">
        <f>IFERROR(__xludf.DUMMYFUNCTION("""COMPUTED_VALUE"""),"PHP")</f>
        <v>PHP</v>
      </c>
      <c r="J4012" s="4" t="str">
        <f>IFERROR(__xludf.DUMMYFUNCTION("""COMPUTED_VALUE"""),"Python")</f>
        <v>Python</v>
      </c>
      <c r="K4012" s="4" t="str">
        <f>IFERROR(__xludf.DUMMYFUNCTION("""COMPUTED_VALUE"""),"SQL")</f>
        <v>SQL</v>
      </c>
    </row>
    <row r="4013">
      <c r="A4013" s="3">
        <v>4012.0</v>
      </c>
      <c r="B4013" s="4" t="str">
        <f>IFERROR(__xludf.DUMMYFUNCTION("SPLIT(IMPORTRANGE!B4013:B14012,"";"",0,1)"),"Bash/Shell/PowerShell")</f>
        <v>Bash/Shell/PowerShell</v>
      </c>
      <c r="C4013" s="4" t="str">
        <f>IFERROR(__xludf.DUMMYFUNCTION("""COMPUTED_VALUE"""),"HTML/CSS")</f>
        <v>HTML/CSS</v>
      </c>
      <c r="D4013" s="4" t="str">
        <f>IFERROR(__xludf.DUMMYFUNCTION("""COMPUTED_VALUE"""),"JavaScript")</f>
        <v>JavaScript</v>
      </c>
      <c r="E4013" s="4" t="str">
        <f>IFERROR(__xludf.DUMMYFUNCTION("""COMPUTED_VALUE"""),"PHP")</f>
        <v>PHP</v>
      </c>
      <c r="F4013" s="4" t="str">
        <f>IFERROR(__xludf.DUMMYFUNCTION("""COMPUTED_VALUE"""),"SQL")</f>
        <v>SQL</v>
      </c>
      <c r="G4013" s="4" t="str">
        <f>IFERROR(__xludf.DUMMYFUNCTION("""COMPUTED_VALUE"""),"TypeScript")</f>
        <v>TypeScript</v>
      </c>
    </row>
    <row r="4014">
      <c r="A4014" s="3">
        <v>4013.0</v>
      </c>
      <c r="B4014" s="4" t="str">
        <f>IFERROR(__xludf.DUMMYFUNCTION("SPLIT(IMPORTRANGE!B4014:B14013,"";"",0,1)"),"Bash/Shell/PowerShell")</f>
        <v>Bash/Shell/PowerShell</v>
      </c>
      <c r="C4014" s="4" t="str">
        <f>IFERROR(__xludf.DUMMYFUNCTION("""COMPUTED_VALUE"""),"HTML/CSS")</f>
        <v>HTML/CSS</v>
      </c>
      <c r="D4014" s="4" t="str">
        <f>IFERROR(__xludf.DUMMYFUNCTION("""COMPUTED_VALUE"""),"JavaScript")</f>
        <v>JavaScript</v>
      </c>
      <c r="E4014" s="4" t="str">
        <f>IFERROR(__xludf.DUMMYFUNCTION("""COMPUTED_VALUE"""),"PHP")</f>
        <v>PHP</v>
      </c>
      <c r="F4014" s="4" t="str">
        <f>IFERROR(__xludf.DUMMYFUNCTION("""COMPUTED_VALUE"""),"SQL")</f>
        <v>SQL</v>
      </c>
    </row>
    <row r="4015">
      <c r="A4015" s="3">
        <v>4014.0</v>
      </c>
      <c r="B4015" s="4" t="str">
        <f>IFERROR(__xludf.DUMMYFUNCTION("SPLIT(IMPORTRANGE!B4015:B14014,"";"",0,1)"),"Bash/Shell/PowerShell")</f>
        <v>Bash/Shell/PowerShell</v>
      </c>
      <c r="C4015" s="4" t="str">
        <f>IFERROR(__xludf.DUMMYFUNCTION("""COMPUTED_VALUE"""),"Erlang")</f>
        <v>Erlang</v>
      </c>
      <c r="D4015" s="4" t="str">
        <f>IFERROR(__xludf.DUMMYFUNCTION("""COMPUTED_VALUE"""),"Go")</f>
        <v>Go</v>
      </c>
      <c r="E4015" s="4" t="str">
        <f>IFERROR(__xludf.DUMMYFUNCTION("""COMPUTED_VALUE"""),"Java")</f>
        <v>Java</v>
      </c>
      <c r="F4015" s="4" t="str">
        <f>IFERROR(__xludf.DUMMYFUNCTION("""COMPUTED_VALUE"""),"JavaScript")</f>
        <v>JavaScript</v>
      </c>
      <c r="G4015" s="4" t="str">
        <f>IFERROR(__xludf.DUMMYFUNCTION("""COMPUTED_VALUE"""),"Python")</f>
        <v>Python</v>
      </c>
      <c r="H4015" s="4" t="str">
        <f>IFERROR(__xludf.DUMMYFUNCTION("""COMPUTED_VALUE"""),"Rust")</f>
        <v>Rust</v>
      </c>
      <c r="I4015" s="4" t="str">
        <f>IFERROR(__xludf.DUMMYFUNCTION("""COMPUTED_VALUE"""),"SQL")</f>
        <v>SQL</v>
      </c>
    </row>
    <row r="4016">
      <c r="A4016" s="3">
        <v>4015.0</v>
      </c>
      <c r="B4016" s="4" t="str">
        <f>IFERROR(__xludf.DUMMYFUNCTION("SPLIT(IMPORTRANGE!B4016:B14015,"";"",0,1)"),"C#")</f>
        <v>C#</v>
      </c>
      <c r="C4016" s="4" t="str">
        <f>IFERROR(__xludf.DUMMYFUNCTION("""COMPUTED_VALUE"""),"Java")</f>
        <v>Java</v>
      </c>
      <c r="D4016" s="4" t="str">
        <f>IFERROR(__xludf.DUMMYFUNCTION("""COMPUTED_VALUE"""),"Python")</f>
        <v>Python</v>
      </c>
    </row>
    <row r="4017">
      <c r="A4017" s="3">
        <v>4016.0</v>
      </c>
      <c r="B4017" s="4" t="str">
        <f>IFERROR(__xludf.DUMMYFUNCTION("SPLIT(IMPORTRANGE!B4017:B14016,"";"",0,1)"),"C#")</f>
        <v>C#</v>
      </c>
      <c r="C4017" s="4" t="str">
        <f>IFERROR(__xludf.DUMMYFUNCTION("""COMPUTED_VALUE"""),"HTML/CSS")</f>
        <v>HTML/CSS</v>
      </c>
      <c r="D4017" s="4" t="str">
        <f>IFERROR(__xludf.DUMMYFUNCTION("""COMPUTED_VALUE"""),"Java")</f>
        <v>Java</v>
      </c>
      <c r="E4017" s="4" t="str">
        <f>IFERROR(__xludf.DUMMYFUNCTION("""COMPUTED_VALUE"""),"JavaScript")</f>
        <v>JavaScript</v>
      </c>
      <c r="F4017" s="4" t="str">
        <f>IFERROR(__xludf.DUMMYFUNCTION("""COMPUTED_VALUE"""),"PHP")</f>
        <v>PHP</v>
      </c>
      <c r="G4017" s="4" t="str">
        <f>IFERROR(__xludf.DUMMYFUNCTION("""COMPUTED_VALUE"""),"TypeScript")</f>
        <v>TypeScript</v>
      </c>
    </row>
    <row r="4018">
      <c r="A4018" s="3">
        <v>4017.0</v>
      </c>
      <c r="B4018" s="4" t="str">
        <f>IFERROR(__xludf.DUMMYFUNCTION("SPLIT(IMPORTRANGE!B4018:B14017,"";"",0,1)"),"Java")</f>
        <v>Java</v>
      </c>
      <c r="C4018" s="4" t="str">
        <f>IFERROR(__xludf.DUMMYFUNCTION("""COMPUTED_VALUE"""),"JavaScript")</f>
        <v>JavaScript</v>
      </c>
      <c r="D4018" s="4" t="str">
        <f>IFERROR(__xludf.DUMMYFUNCTION("""COMPUTED_VALUE"""),"TypeScript")</f>
        <v>TypeScript</v>
      </c>
    </row>
    <row r="4019">
      <c r="A4019" s="3">
        <v>4018.0</v>
      </c>
      <c r="B4019" s="4" t="str">
        <f>IFERROR(__xludf.DUMMYFUNCTION("SPLIT(IMPORTRANGE!B4019:B14018,"";"",0,1)"),"Bash/Shell/PowerShell")</f>
        <v>Bash/Shell/PowerShell</v>
      </c>
      <c r="C4019" s="4" t="str">
        <f>IFERROR(__xludf.DUMMYFUNCTION("""COMPUTED_VALUE"""),"C#")</f>
        <v>C#</v>
      </c>
      <c r="D4019" s="4" t="str">
        <f>IFERROR(__xludf.DUMMYFUNCTION("""COMPUTED_VALUE"""),"Go")</f>
        <v>Go</v>
      </c>
      <c r="E4019" s="4" t="str">
        <f>IFERROR(__xludf.DUMMYFUNCTION("""COMPUTED_VALUE"""),"HTML/CSS")</f>
        <v>HTML/CSS</v>
      </c>
      <c r="F4019" s="4" t="str">
        <f>IFERROR(__xludf.DUMMYFUNCTION("""COMPUTED_VALUE"""),"JavaScript")</f>
        <v>JavaScript</v>
      </c>
      <c r="G4019" s="4" t="str">
        <f>IFERROR(__xludf.DUMMYFUNCTION("""COMPUTED_VALUE"""),"SQL")</f>
        <v>SQL</v>
      </c>
      <c r="H4019" s="4" t="str">
        <f>IFERROR(__xludf.DUMMYFUNCTION("""COMPUTED_VALUE"""),"TypeScript")</f>
        <v>TypeScript</v>
      </c>
    </row>
    <row r="4020">
      <c r="A4020" s="3">
        <v>4019.0</v>
      </c>
      <c r="B4020" s="4" t="str">
        <f>IFERROR(__xludf.DUMMYFUNCTION("SPLIT(IMPORTRANGE!B4020:B14019,"";"",0,1)"),"HTML/CSS")</f>
        <v>HTML/CSS</v>
      </c>
      <c r="C4020" s="4" t="str">
        <f>IFERROR(__xludf.DUMMYFUNCTION("""COMPUTED_VALUE"""),"Java")</f>
        <v>Java</v>
      </c>
      <c r="D4020" s="4" t="str">
        <f>IFERROR(__xludf.DUMMYFUNCTION("""COMPUTED_VALUE"""),"JavaScript")</f>
        <v>JavaScript</v>
      </c>
      <c r="E4020" s="4" t="str">
        <f>IFERROR(__xludf.DUMMYFUNCTION("""COMPUTED_VALUE"""),"SQL")</f>
        <v>SQL</v>
      </c>
    </row>
    <row r="4021">
      <c r="A4021" s="3">
        <v>4020.0</v>
      </c>
      <c r="B4021" s="4" t="str">
        <f>IFERROR(__xludf.DUMMYFUNCTION("SPLIT(IMPORTRANGE!B4021:B14020,"";"",0,1)"),"C#")</f>
        <v>C#</v>
      </c>
      <c r="C4021" s="4" t="str">
        <f>IFERROR(__xludf.DUMMYFUNCTION("""COMPUTED_VALUE"""),"Go")</f>
        <v>Go</v>
      </c>
      <c r="D4021" s="4" t="str">
        <f>IFERROR(__xludf.DUMMYFUNCTION("""COMPUTED_VALUE"""),"Java")</f>
        <v>Java</v>
      </c>
      <c r="E4021" s="4" t="str">
        <f>IFERROR(__xludf.DUMMYFUNCTION("""COMPUTED_VALUE"""),"JavaScript")</f>
        <v>JavaScript</v>
      </c>
      <c r="F4021" s="4" t="str">
        <f>IFERROR(__xludf.DUMMYFUNCTION("""COMPUTED_VALUE"""),"Ruby")</f>
        <v>Ruby</v>
      </c>
      <c r="G4021" s="4" t="str">
        <f>IFERROR(__xludf.DUMMYFUNCTION("""COMPUTED_VALUE"""),"SQL")</f>
        <v>SQL</v>
      </c>
      <c r="H4021" s="4" t="str">
        <f>IFERROR(__xludf.DUMMYFUNCTION("""COMPUTED_VALUE"""),"TypeScript")</f>
        <v>TypeScript</v>
      </c>
    </row>
    <row r="4022">
      <c r="A4022" s="3">
        <v>4021.0</v>
      </c>
      <c r="B4022" s="4" t="str">
        <f>IFERROR(__xludf.DUMMYFUNCTION("SPLIT(IMPORTRANGE!B4022:B14021,"";"",0,1)"),"Java")</f>
        <v>Java</v>
      </c>
      <c r="C4022" s="4" t="str">
        <f>IFERROR(__xludf.DUMMYFUNCTION("""COMPUTED_VALUE"""),"JavaScript")</f>
        <v>JavaScript</v>
      </c>
    </row>
    <row r="4023">
      <c r="A4023" s="3">
        <v>4022.0</v>
      </c>
      <c r="B4023" s="4" t="str">
        <f>IFERROR(__xludf.DUMMYFUNCTION("SPLIT(IMPORTRANGE!B4023:B14022,"";"",0,1)"),"C#")</f>
        <v>C#</v>
      </c>
      <c r="C4023" s="4" t="str">
        <f>IFERROR(__xludf.DUMMYFUNCTION("""COMPUTED_VALUE"""),"Go")</f>
        <v>Go</v>
      </c>
      <c r="D4023" s="4" t="str">
        <f>IFERROR(__xludf.DUMMYFUNCTION("""COMPUTED_VALUE"""),"Java")</f>
        <v>Java</v>
      </c>
      <c r="E4023" s="4" t="str">
        <f>IFERROR(__xludf.DUMMYFUNCTION("""COMPUTED_VALUE"""),"Python")</f>
        <v>Python</v>
      </c>
      <c r="F4023" s="4" t="str">
        <f>IFERROR(__xludf.DUMMYFUNCTION("""COMPUTED_VALUE"""),"TypeScript")</f>
        <v>TypeScript</v>
      </c>
    </row>
    <row r="4024">
      <c r="A4024" s="3">
        <v>4023.0</v>
      </c>
      <c r="B4024" s="4" t="str">
        <f>IFERROR(__xludf.DUMMYFUNCTION("SPLIT(IMPORTRANGE!B4024:B14023,"";"",0,1)"),"JavaScript")</f>
        <v>JavaScript</v>
      </c>
      <c r="C4024" s="4" t="str">
        <f>IFERROR(__xludf.DUMMYFUNCTION("""COMPUTED_VALUE"""),"Python")</f>
        <v>Python</v>
      </c>
      <c r="D4024" s="4" t="str">
        <f>IFERROR(__xludf.DUMMYFUNCTION("""COMPUTED_VALUE"""),"Ruby")</f>
        <v>Ruby</v>
      </c>
      <c r="E4024" s="4" t="str">
        <f>IFERROR(__xludf.DUMMYFUNCTION("""COMPUTED_VALUE"""),"SQL")</f>
        <v>SQL</v>
      </c>
    </row>
    <row r="4025">
      <c r="A4025" s="3">
        <v>4024.0</v>
      </c>
      <c r="B4025" s="4" t="str">
        <f>IFERROR(__xludf.DUMMYFUNCTION("SPLIT(IMPORTRANGE!B4025:B14024,"";"",0,1)"),"Bash/Shell/PowerShell")</f>
        <v>Bash/Shell/PowerShell</v>
      </c>
      <c r="C4025" s="4" t="str">
        <f>IFERROR(__xludf.DUMMYFUNCTION("""COMPUTED_VALUE"""),"HTML/CSS")</f>
        <v>HTML/CSS</v>
      </c>
      <c r="D4025" s="4" t="str">
        <f>IFERROR(__xludf.DUMMYFUNCTION("""COMPUTED_VALUE"""),"JavaScript")</f>
        <v>JavaScript</v>
      </c>
      <c r="E4025" s="4" t="str">
        <f>IFERROR(__xludf.DUMMYFUNCTION("""COMPUTED_VALUE"""),"Python")</f>
        <v>Python</v>
      </c>
      <c r="F4025" s="4" t="str">
        <f>IFERROR(__xludf.DUMMYFUNCTION("""COMPUTED_VALUE"""),"SQL")</f>
        <v>SQL</v>
      </c>
    </row>
    <row r="4026">
      <c r="A4026" s="3">
        <v>4025.0</v>
      </c>
      <c r="B4026" s="4" t="str">
        <f>IFERROR(__xludf.DUMMYFUNCTION("SPLIT(IMPORTRANGE!B4026:B14025,"";"",0,1)"),"C")</f>
        <v>C</v>
      </c>
      <c r="C4026" s="4" t="str">
        <f>IFERROR(__xludf.DUMMYFUNCTION("""COMPUTED_VALUE"""),"C++")</f>
        <v>C++</v>
      </c>
      <c r="D4026" s="4" t="str">
        <f>IFERROR(__xludf.DUMMYFUNCTION("""COMPUTED_VALUE"""),"C#")</f>
        <v>C#</v>
      </c>
      <c r="E4026" s="4" t="str">
        <f>IFERROR(__xludf.DUMMYFUNCTION("""COMPUTED_VALUE"""),"HTML/CSS")</f>
        <v>HTML/CSS</v>
      </c>
      <c r="F4026" s="4" t="str">
        <f>IFERROR(__xludf.DUMMYFUNCTION("""COMPUTED_VALUE"""),"JavaScript")</f>
        <v>JavaScript</v>
      </c>
      <c r="G4026" s="4" t="str">
        <f>IFERROR(__xludf.DUMMYFUNCTION("""COMPUTED_VALUE"""),"PHP")</f>
        <v>PHP</v>
      </c>
      <c r="H4026" s="4" t="str">
        <f>IFERROR(__xludf.DUMMYFUNCTION("""COMPUTED_VALUE"""),"SQL")</f>
        <v>SQL</v>
      </c>
      <c r="I4026" s="4" t="str">
        <f>IFERROR(__xludf.DUMMYFUNCTION("""COMPUTED_VALUE"""),"Other(s):")</f>
        <v>Other(s):</v>
      </c>
    </row>
    <row r="4027">
      <c r="A4027" s="3">
        <v>4026.0</v>
      </c>
      <c r="B4027" s="4" t="str">
        <f>IFERROR(__xludf.DUMMYFUNCTION("SPLIT(IMPORTRANGE!B4027:B14026,"";"",0,1)"),"Assembly")</f>
        <v>Assembly</v>
      </c>
      <c r="C4027" s="4" t="str">
        <f>IFERROR(__xludf.DUMMYFUNCTION("""COMPUTED_VALUE"""),"Bash/Shell/PowerShell")</f>
        <v>Bash/Shell/PowerShell</v>
      </c>
      <c r="D4027" s="4" t="str">
        <f>IFERROR(__xludf.DUMMYFUNCTION("""COMPUTED_VALUE"""),"C")</f>
        <v>C</v>
      </c>
      <c r="E4027" s="4" t="str">
        <f>IFERROR(__xludf.DUMMYFUNCTION("""COMPUTED_VALUE"""),"C++")</f>
        <v>C++</v>
      </c>
      <c r="F4027" s="4" t="str">
        <f>IFERROR(__xludf.DUMMYFUNCTION("""COMPUTED_VALUE"""),"HTML/CSS")</f>
        <v>HTML/CSS</v>
      </c>
      <c r="G4027" s="4" t="str">
        <f>IFERROR(__xludf.DUMMYFUNCTION("""COMPUTED_VALUE"""),"Java")</f>
        <v>Java</v>
      </c>
      <c r="H4027" s="4" t="str">
        <f>IFERROR(__xludf.DUMMYFUNCTION("""COMPUTED_VALUE"""),"JavaScript")</f>
        <v>JavaScript</v>
      </c>
      <c r="I4027" s="4" t="str">
        <f>IFERROR(__xludf.DUMMYFUNCTION("""COMPUTED_VALUE"""),"Kotlin")</f>
        <v>Kotlin</v>
      </c>
      <c r="J4027" s="4" t="str">
        <f>IFERROR(__xludf.DUMMYFUNCTION("""COMPUTED_VALUE"""),"PHP")</f>
        <v>PHP</v>
      </c>
      <c r="K4027" s="4" t="str">
        <f>IFERROR(__xludf.DUMMYFUNCTION("""COMPUTED_VALUE"""),"Python")</f>
        <v>Python</v>
      </c>
      <c r="L4027" s="4" t="str">
        <f>IFERROR(__xludf.DUMMYFUNCTION("""COMPUTED_VALUE"""),"SQL")</f>
        <v>SQL</v>
      </c>
      <c r="M4027" s="4" t="str">
        <f>IFERROR(__xludf.DUMMYFUNCTION("""COMPUTED_VALUE"""),"TypeScript")</f>
        <v>TypeScript</v>
      </c>
    </row>
    <row r="4028">
      <c r="A4028" s="3">
        <v>4027.0</v>
      </c>
      <c r="B4028" s="4" t="str">
        <f>IFERROR(__xludf.DUMMYFUNCTION("SPLIT(IMPORTRANGE!B4028:B14027,"";"",0,1)"),"Java")</f>
        <v>Java</v>
      </c>
      <c r="C4028" s="4" t="str">
        <f>IFERROR(__xludf.DUMMYFUNCTION("""COMPUTED_VALUE"""),"JavaScript")</f>
        <v>JavaScript</v>
      </c>
      <c r="D4028" s="4" t="str">
        <f>IFERROR(__xludf.DUMMYFUNCTION("""COMPUTED_VALUE"""),"R")</f>
        <v>R</v>
      </c>
    </row>
    <row r="4029">
      <c r="A4029" s="3">
        <v>4028.0</v>
      </c>
      <c r="B4029" s="4" t="str">
        <f>IFERROR(__xludf.DUMMYFUNCTION("SPLIT(IMPORTRANGE!B4029:B14028,"";"",0,1)"),"Assembly")</f>
        <v>Assembly</v>
      </c>
      <c r="C4029" s="4" t="str">
        <f>IFERROR(__xludf.DUMMYFUNCTION("""COMPUTED_VALUE"""),"C++")</f>
        <v>C++</v>
      </c>
      <c r="D4029" s="4" t="str">
        <f>IFERROR(__xludf.DUMMYFUNCTION("""COMPUTED_VALUE"""),"Java")</f>
        <v>Java</v>
      </c>
      <c r="E4029" s="4" t="str">
        <f>IFERROR(__xludf.DUMMYFUNCTION("""COMPUTED_VALUE"""),"JavaScript")</f>
        <v>JavaScript</v>
      </c>
      <c r="F4029" s="4" t="str">
        <f>IFERROR(__xludf.DUMMYFUNCTION("""COMPUTED_VALUE"""),"VBA")</f>
        <v>VBA</v>
      </c>
      <c r="G4029" s="4" t="str">
        <f>IFERROR(__xludf.DUMMYFUNCTION("""COMPUTED_VALUE"""),"Other(s):")</f>
        <v>Other(s):</v>
      </c>
    </row>
    <row r="4030">
      <c r="A4030" s="3">
        <v>4029.0</v>
      </c>
      <c r="B4030" s="4" t="str">
        <f>IFERROR(__xludf.DUMMYFUNCTION("SPLIT(IMPORTRANGE!B4030:B14029,"";"",0,1)"),"HTML/CSS")</f>
        <v>HTML/CSS</v>
      </c>
      <c r="C4030" s="4" t="str">
        <f>IFERROR(__xludf.DUMMYFUNCTION("""COMPUTED_VALUE"""),"JavaScript")</f>
        <v>JavaScript</v>
      </c>
      <c r="D4030" s="4" t="str">
        <f>IFERROR(__xludf.DUMMYFUNCTION("""COMPUTED_VALUE"""),"PHP")</f>
        <v>PHP</v>
      </c>
      <c r="E4030" s="4" t="str">
        <f>IFERROR(__xludf.DUMMYFUNCTION("""COMPUTED_VALUE"""),"Python")</f>
        <v>Python</v>
      </c>
      <c r="F4030" s="4" t="str">
        <f>IFERROR(__xludf.DUMMYFUNCTION("""COMPUTED_VALUE"""),"SQL")</f>
        <v>SQL</v>
      </c>
    </row>
    <row r="4031">
      <c r="A4031" s="3">
        <v>4030.0</v>
      </c>
      <c r="B4031" s="4" t="str">
        <f>IFERROR(__xludf.DUMMYFUNCTION("SPLIT(IMPORTRANGE!B4031:B14030,"";"",0,1)"),"R")</f>
        <v>R</v>
      </c>
      <c r="C4031" s="4" t="str">
        <f>IFERROR(__xludf.DUMMYFUNCTION("""COMPUTED_VALUE"""),"SQL")</f>
        <v>SQL</v>
      </c>
    </row>
    <row r="4032">
      <c r="A4032" s="3">
        <v>4031.0</v>
      </c>
      <c r="B4032" s="4" t="str">
        <f>IFERROR(__xludf.DUMMYFUNCTION("SPLIT(IMPORTRANGE!B4032:B14031,"";"",0,1)"),"C#")</f>
        <v>C#</v>
      </c>
      <c r="C4032" s="4" t="str">
        <f>IFERROR(__xludf.DUMMYFUNCTION("""COMPUTED_VALUE"""),"Java")</f>
        <v>Java</v>
      </c>
      <c r="D4032" s="4" t="str">
        <f>IFERROR(__xludf.DUMMYFUNCTION("""COMPUTED_VALUE"""),"JavaScript")</f>
        <v>JavaScript</v>
      </c>
      <c r="E4032" s="4" t="str">
        <f>IFERROR(__xludf.DUMMYFUNCTION("""COMPUTED_VALUE"""),"SQL")</f>
        <v>SQL</v>
      </c>
      <c r="F4032" s="4" t="str">
        <f>IFERROR(__xludf.DUMMYFUNCTION("""COMPUTED_VALUE"""),"TypeScript")</f>
        <v>TypeScript</v>
      </c>
    </row>
    <row r="4033">
      <c r="A4033" s="3">
        <v>4032.0</v>
      </c>
      <c r="B4033" s="4" t="str">
        <f>IFERROR(__xludf.DUMMYFUNCTION("SPLIT(IMPORTRANGE!B4033:B14032,"";"",0,1)"),"Bash/Shell/PowerShell")</f>
        <v>Bash/Shell/PowerShell</v>
      </c>
      <c r="C4033" s="4" t="str">
        <f>IFERROR(__xludf.DUMMYFUNCTION("""COMPUTED_VALUE"""),"HTML/CSS")</f>
        <v>HTML/CSS</v>
      </c>
      <c r="D4033" s="4" t="str">
        <f>IFERROR(__xludf.DUMMYFUNCTION("""COMPUTED_VALUE"""),"JavaScript")</f>
        <v>JavaScript</v>
      </c>
      <c r="E4033" s="4" t="str">
        <f>IFERROR(__xludf.DUMMYFUNCTION("""COMPUTED_VALUE"""),"Python")</f>
        <v>Python</v>
      </c>
      <c r="F4033" s="4" t="str">
        <f>IFERROR(__xludf.DUMMYFUNCTION("""COMPUTED_VALUE"""),"SQL")</f>
        <v>SQL</v>
      </c>
    </row>
    <row r="4034">
      <c r="A4034" s="3">
        <v>4033.0</v>
      </c>
      <c r="B4034" s="4" t="str">
        <f>IFERROR(__xludf.DUMMYFUNCTION("SPLIT(IMPORTRANGE!B4034:B14033,"";"",0,1)"),"C#")</f>
        <v>C#</v>
      </c>
      <c r="C4034" s="4" t="str">
        <f>IFERROR(__xludf.DUMMYFUNCTION("""COMPUTED_VALUE"""),"Java")</f>
        <v>Java</v>
      </c>
      <c r="D4034" s="4" t="str">
        <f>IFERROR(__xludf.DUMMYFUNCTION("""COMPUTED_VALUE"""),"SQL")</f>
        <v>SQL</v>
      </c>
    </row>
    <row r="4035">
      <c r="A4035" s="3">
        <v>4034.0</v>
      </c>
      <c r="B4035" s="4" t="str">
        <f>IFERROR(__xludf.DUMMYFUNCTION("SPLIT(IMPORTRANGE!B4035:B14034,"";"",0,1)"),"Assembly")</f>
        <v>Assembly</v>
      </c>
      <c r="C4035" s="4" t="str">
        <f>IFERROR(__xludf.DUMMYFUNCTION("""COMPUTED_VALUE"""),"Bash/Shell/PowerShell")</f>
        <v>Bash/Shell/PowerShell</v>
      </c>
      <c r="D4035" s="4" t="str">
        <f>IFERROR(__xludf.DUMMYFUNCTION("""COMPUTED_VALUE"""),"C")</f>
        <v>C</v>
      </c>
      <c r="E4035" s="4" t="str">
        <f>IFERROR(__xludf.DUMMYFUNCTION("""COMPUTED_VALUE"""),"HTML/CSS")</f>
        <v>HTML/CSS</v>
      </c>
      <c r="F4035" s="4" t="str">
        <f>IFERROR(__xludf.DUMMYFUNCTION("""COMPUTED_VALUE"""),"Java")</f>
        <v>Java</v>
      </c>
      <c r="G4035" s="4" t="str">
        <f>IFERROR(__xludf.DUMMYFUNCTION("""COMPUTED_VALUE"""),"JavaScript")</f>
        <v>JavaScript</v>
      </c>
      <c r="H4035" s="4" t="str">
        <f>IFERROR(__xludf.DUMMYFUNCTION("""COMPUTED_VALUE"""),"Kotlin")</f>
        <v>Kotlin</v>
      </c>
      <c r="I4035" s="4" t="str">
        <f>IFERROR(__xludf.DUMMYFUNCTION("""COMPUTED_VALUE"""),"Python")</f>
        <v>Python</v>
      </c>
      <c r="J4035" s="4" t="str">
        <f>IFERROR(__xludf.DUMMYFUNCTION("""COMPUTED_VALUE"""),"Ruby")</f>
        <v>Ruby</v>
      </c>
      <c r="K4035" s="4" t="str">
        <f>IFERROR(__xludf.DUMMYFUNCTION("""COMPUTED_VALUE"""),"Rust")</f>
        <v>Rust</v>
      </c>
    </row>
    <row r="4036">
      <c r="A4036" s="3">
        <v>4035.0</v>
      </c>
      <c r="B4036" s="4" t="str">
        <f>IFERROR(__xludf.DUMMYFUNCTION("SPLIT(IMPORTRANGE!B4036:B14035,"";"",0,1)"),"C#")</f>
        <v>C#</v>
      </c>
      <c r="C4036" s="4" t="str">
        <f>IFERROR(__xludf.DUMMYFUNCTION("""COMPUTED_VALUE"""),"HTML/CSS")</f>
        <v>HTML/CSS</v>
      </c>
      <c r="D4036" s="4" t="str">
        <f>IFERROR(__xludf.DUMMYFUNCTION("""COMPUTED_VALUE"""),"Java")</f>
        <v>Java</v>
      </c>
      <c r="E4036" s="4" t="str">
        <f>IFERROR(__xludf.DUMMYFUNCTION("""COMPUTED_VALUE"""),"JavaScript")</f>
        <v>JavaScript</v>
      </c>
      <c r="F4036" s="4" t="str">
        <f>IFERROR(__xludf.DUMMYFUNCTION("""COMPUTED_VALUE"""),"SQL")</f>
        <v>SQL</v>
      </c>
      <c r="G4036" s="4" t="str">
        <f>IFERROR(__xludf.DUMMYFUNCTION("""COMPUTED_VALUE"""),"Swift")</f>
        <v>Swift</v>
      </c>
    </row>
    <row r="4037">
      <c r="A4037" s="3">
        <v>4036.0</v>
      </c>
      <c r="B4037" s="4" t="str">
        <f>IFERROR(__xludf.DUMMYFUNCTION("SPLIT(IMPORTRANGE!B4037:B14036,"";"",0,1)"),"C++")</f>
        <v>C++</v>
      </c>
      <c r="C4037" s="4" t="str">
        <f>IFERROR(__xludf.DUMMYFUNCTION("""COMPUTED_VALUE"""),"C#")</f>
        <v>C#</v>
      </c>
      <c r="D4037" s="4" t="str">
        <f>IFERROR(__xludf.DUMMYFUNCTION("""COMPUTED_VALUE"""),"Go")</f>
        <v>Go</v>
      </c>
      <c r="E4037" s="4" t="str">
        <f>IFERROR(__xludf.DUMMYFUNCTION("""COMPUTED_VALUE"""),"HTML/CSS")</f>
        <v>HTML/CSS</v>
      </c>
      <c r="F4037" s="4" t="str">
        <f>IFERROR(__xludf.DUMMYFUNCTION("""COMPUTED_VALUE"""),"JavaScript")</f>
        <v>JavaScript</v>
      </c>
      <c r="G4037" s="4" t="str">
        <f>IFERROR(__xludf.DUMMYFUNCTION("""COMPUTED_VALUE"""),"Python")</f>
        <v>Python</v>
      </c>
      <c r="H4037" s="4" t="str">
        <f>IFERROR(__xludf.DUMMYFUNCTION("""COMPUTED_VALUE"""),"Ruby")</f>
        <v>Ruby</v>
      </c>
      <c r="I4037" s="4" t="str">
        <f>IFERROR(__xludf.DUMMYFUNCTION("""COMPUTED_VALUE"""),"Rust")</f>
        <v>Rust</v>
      </c>
      <c r="J4037" s="4" t="str">
        <f>IFERROR(__xludf.DUMMYFUNCTION("""COMPUTED_VALUE"""),"TypeScript")</f>
        <v>TypeScript</v>
      </c>
    </row>
    <row r="4038">
      <c r="A4038" s="3">
        <v>4037.0</v>
      </c>
      <c r="B4038" s="4" t="str">
        <f>IFERROR(__xludf.DUMMYFUNCTION("SPLIT(IMPORTRANGE!B4038:B14037,"";"",0,1)"),"Java")</f>
        <v>Java</v>
      </c>
      <c r="C4038" s="4" t="str">
        <f>IFERROR(__xludf.DUMMYFUNCTION("""COMPUTED_VALUE"""),"JavaScript")</f>
        <v>JavaScript</v>
      </c>
      <c r="D4038" s="4" t="str">
        <f>IFERROR(__xludf.DUMMYFUNCTION("""COMPUTED_VALUE"""),"Kotlin")</f>
        <v>Kotlin</v>
      </c>
    </row>
    <row r="4039">
      <c r="A4039" s="3">
        <v>4038.0</v>
      </c>
      <c r="B4039" s="4" t="str">
        <f>IFERROR(__xludf.DUMMYFUNCTION("SPLIT(IMPORTRANGE!B4039:B14038,"";"",0,1)"),"Bash/Shell/PowerShell")</f>
        <v>Bash/Shell/PowerShell</v>
      </c>
      <c r="C4039" s="4" t="str">
        <f>IFERROR(__xludf.DUMMYFUNCTION("""COMPUTED_VALUE"""),"C")</f>
        <v>C</v>
      </c>
      <c r="D4039" s="4" t="str">
        <f>IFERROR(__xludf.DUMMYFUNCTION("""COMPUTED_VALUE"""),"C++")</f>
        <v>C++</v>
      </c>
      <c r="E4039" s="4" t="str">
        <f>IFERROR(__xludf.DUMMYFUNCTION("""COMPUTED_VALUE"""),"C#")</f>
        <v>C#</v>
      </c>
      <c r="F4039" s="4" t="str">
        <f>IFERROR(__xludf.DUMMYFUNCTION("""COMPUTED_VALUE"""),"HTML/CSS")</f>
        <v>HTML/CSS</v>
      </c>
      <c r="G4039" s="4" t="str">
        <f>IFERROR(__xludf.DUMMYFUNCTION("""COMPUTED_VALUE"""),"JavaScript")</f>
        <v>JavaScript</v>
      </c>
      <c r="H4039" s="4" t="str">
        <f>IFERROR(__xludf.DUMMYFUNCTION("""COMPUTED_VALUE"""),"SQL")</f>
        <v>SQL</v>
      </c>
      <c r="I4039" s="4" t="str">
        <f>IFERROR(__xludf.DUMMYFUNCTION("""COMPUTED_VALUE"""),"TypeScript")</f>
        <v>TypeScript</v>
      </c>
    </row>
    <row r="4040">
      <c r="A4040" s="3">
        <v>4039.0</v>
      </c>
      <c r="B4040" s="4" t="str">
        <f>IFERROR(__xludf.DUMMYFUNCTION("SPLIT(IMPORTRANGE!B4040:B14039,"";"",0,1)"),"C#")</f>
        <v>C#</v>
      </c>
      <c r="C4040" s="4" t="str">
        <f>IFERROR(__xludf.DUMMYFUNCTION("""COMPUTED_VALUE"""),"HTML/CSS")</f>
        <v>HTML/CSS</v>
      </c>
      <c r="D4040" s="4" t="str">
        <f>IFERROR(__xludf.DUMMYFUNCTION("""COMPUTED_VALUE"""),"JavaScript")</f>
        <v>JavaScript</v>
      </c>
      <c r="E4040" s="4" t="str">
        <f>IFERROR(__xludf.DUMMYFUNCTION("""COMPUTED_VALUE"""),"PHP")</f>
        <v>PHP</v>
      </c>
      <c r="F4040" s="4" t="str">
        <f>IFERROR(__xludf.DUMMYFUNCTION("""COMPUTED_VALUE"""),"SQL")</f>
        <v>SQL</v>
      </c>
      <c r="G4040" s="4" t="str">
        <f>IFERROR(__xludf.DUMMYFUNCTION("""COMPUTED_VALUE"""),"Other(s):")</f>
        <v>Other(s):</v>
      </c>
    </row>
    <row r="4041">
      <c r="A4041" s="3">
        <v>4040.0</v>
      </c>
      <c r="B4041" s="4" t="str">
        <f>IFERROR(__xludf.DUMMYFUNCTION("SPLIT(IMPORTRANGE!B4041:B14040,"";"",0,1)"),"Bash/Shell/PowerShell")</f>
        <v>Bash/Shell/PowerShell</v>
      </c>
      <c r="C4041" s="4" t="str">
        <f>IFERROR(__xludf.DUMMYFUNCTION("""COMPUTED_VALUE"""),"Elixir")</f>
        <v>Elixir</v>
      </c>
      <c r="D4041" s="4" t="str">
        <f>IFERROR(__xludf.DUMMYFUNCTION("""COMPUTED_VALUE"""),"Erlang")</f>
        <v>Erlang</v>
      </c>
      <c r="E4041" s="4" t="str">
        <f>IFERROR(__xludf.DUMMYFUNCTION("""COMPUTED_VALUE"""),"HTML/CSS")</f>
        <v>HTML/CSS</v>
      </c>
      <c r="F4041" s="4" t="str">
        <f>IFERROR(__xludf.DUMMYFUNCTION("""COMPUTED_VALUE"""),"JavaScript")</f>
        <v>JavaScript</v>
      </c>
      <c r="G4041" s="4" t="str">
        <f>IFERROR(__xludf.DUMMYFUNCTION("""COMPUTED_VALUE"""),"Python")</f>
        <v>Python</v>
      </c>
      <c r="H4041" s="4" t="str">
        <f>IFERROR(__xludf.DUMMYFUNCTION("""COMPUTED_VALUE"""),"SQL")</f>
        <v>SQL</v>
      </c>
    </row>
    <row r="4042">
      <c r="A4042" s="3">
        <v>4041.0</v>
      </c>
      <c r="B4042" s="4" t="str">
        <f>IFERROR(__xludf.DUMMYFUNCTION("SPLIT(IMPORTRANGE!B4042:B14041,"";"",0,1)"),"Bash/Shell/PowerShell")</f>
        <v>Bash/Shell/PowerShell</v>
      </c>
      <c r="C4042" s="4" t="str">
        <f>IFERROR(__xludf.DUMMYFUNCTION("""COMPUTED_VALUE"""),"C++")</f>
        <v>C++</v>
      </c>
      <c r="D4042" s="4" t="str">
        <f>IFERROR(__xludf.DUMMYFUNCTION("""COMPUTED_VALUE"""),"JavaScript")</f>
        <v>JavaScript</v>
      </c>
      <c r="E4042" s="4" t="str">
        <f>IFERROR(__xludf.DUMMYFUNCTION("""COMPUTED_VALUE"""),"Python")</f>
        <v>Python</v>
      </c>
      <c r="F4042" s="4" t="str">
        <f>IFERROR(__xludf.DUMMYFUNCTION("""COMPUTED_VALUE"""),"R")</f>
        <v>R</v>
      </c>
      <c r="G4042" s="4" t="str">
        <f>IFERROR(__xludf.DUMMYFUNCTION("""COMPUTED_VALUE"""),"SQL")</f>
        <v>SQL</v>
      </c>
    </row>
    <row r="4043">
      <c r="A4043" s="3">
        <v>4042.0</v>
      </c>
      <c r="B4043" s="4" t="str">
        <f>IFERROR(__xludf.DUMMYFUNCTION("SPLIT(IMPORTRANGE!B4043:B14042,"";"",0,1)"),"Bash/Shell/PowerShell")</f>
        <v>Bash/Shell/PowerShell</v>
      </c>
      <c r="C4043" s="4" t="str">
        <f>IFERROR(__xludf.DUMMYFUNCTION("""COMPUTED_VALUE"""),"C#")</f>
        <v>C#</v>
      </c>
      <c r="D4043" s="4" t="str">
        <f>IFERROR(__xludf.DUMMYFUNCTION("""COMPUTED_VALUE"""),"HTML/CSS")</f>
        <v>HTML/CSS</v>
      </c>
      <c r="E4043" s="4" t="str">
        <f>IFERROR(__xludf.DUMMYFUNCTION("""COMPUTED_VALUE"""),"JavaScript")</f>
        <v>JavaScript</v>
      </c>
      <c r="F4043" s="4" t="str">
        <f>IFERROR(__xludf.DUMMYFUNCTION("""COMPUTED_VALUE"""),"Swift")</f>
        <v>Swift</v>
      </c>
      <c r="G4043" s="4" t="str">
        <f>IFERROR(__xludf.DUMMYFUNCTION("""COMPUTED_VALUE"""),"TypeScript")</f>
        <v>TypeScript</v>
      </c>
    </row>
    <row r="4044">
      <c r="A4044" s="3">
        <v>4043.0</v>
      </c>
      <c r="B4044" s="4" t="str">
        <f>IFERROR(__xludf.DUMMYFUNCTION("SPLIT(IMPORTRANGE!B4044:B14043,"";"",0,1)"),"C#")</f>
        <v>C#</v>
      </c>
      <c r="C4044" s="4" t="str">
        <f>IFERROR(__xludf.DUMMYFUNCTION("""COMPUTED_VALUE"""),"HTML/CSS")</f>
        <v>HTML/CSS</v>
      </c>
      <c r="D4044" s="4" t="str">
        <f>IFERROR(__xludf.DUMMYFUNCTION("""COMPUTED_VALUE"""),"JavaScript")</f>
        <v>JavaScript</v>
      </c>
      <c r="E4044" s="4" t="str">
        <f>IFERROR(__xludf.DUMMYFUNCTION("""COMPUTED_VALUE"""),"SQL")</f>
        <v>SQL</v>
      </c>
      <c r="F4044" s="4" t="str">
        <f>IFERROR(__xludf.DUMMYFUNCTION("""COMPUTED_VALUE"""),"TypeScript")</f>
        <v>TypeScript</v>
      </c>
    </row>
    <row r="4045">
      <c r="A4045" s="3">
        <v>4044.0</v>
      </c>
      <c r="B4045" s="4" t="str">
        <f>IFERROR(__xludf.DUMMYFUNCTION("SPLIT(IMPORTRANGE!B4045:B14044,"";"",0,1)"),"C")</f>
        <v>C</v>
      </c>
      <c r="C4045" s="4" t="str">
        <f>IFERROR(__xludf.DUMMYFUNCTION("""COMPUTED_VALUE"""),"C++")</f>
        <v>C++</v>
      </c>
    </row>
    <row r="4046">
      <c r="A4046" s="3">
        <v>4045.0</v>
      </c>
      <c r="B4046" s="4" t="str">
        <f>IFERROR(__xludf.DUMMYFUNCTION("SPLIT(IMPORTRANGE!B4046:B14045,"";"",0,1)"),"HTML/CSS")</f>
        <v>HTML/CSS</v>
      </c>
      <c r="C4046" s="4" t="str">
        <f>IFERROR(__xludf.DUMMYFUNCTION("""COMPUTED_VALUE"""),"JavaScript")</f>
        <v>JavaScript</v>
      </c>
      <c r="D4046" s="4" t="str">
        <f>IFERROR(__xludf.DUMMYFUNCTION("""COMPUTED_VALUE"""),"Ruby")</f>
        <v>Ruby</v>
      </c>
      <c r="E4046" s="4" t="str">
        <f>IFERROR(__xludf.DUMMYFUNCTION("""COMPUTED_VALUE"""),"TypeScript")</f>
        <v>TypeScript</v>
      </c>
    </row>
    <row r="4047">
      <c r="A4047" s="3">
        <v>4046.0</v>
      </c>
      <c r="B4047" s="4" t="str">
        <f>IFERROR(__xludf.DUMMYFUNCTION("SPLIT(IMPORTRANGE!B4047:B14046,"";"",0,1)"),"C")</f>
        <v>C</v>
      </c>
      <c r="C4047" s="4" t="str">
        <f>IFERROR(__xludf.DUMMYFUNCTION("""COMPUTED_VALUE"""),"HTML/CSS")</f>
        <v>HTML/CSS</v>
      </c>
      <c r="D4047" s="4" t="str">
        <f>IFERROR(__xludf.DUMMYFUNCTION("""COMPUTED_VALUE"""),"Java")</f>
        <v>Java</v>
      </c>
      <c r="E4047" s="4" t="str">
        <f>IFERROR(__xludf.DUMMYFUNCTION("""COMPUTED_VALUE"""),"JavaScript")</f>
        <v>JavaScript</v>
      </c>
      <c r="F4047" s="4" t="str">
        <f>IFERROR(__xludf.DUMMYFUNCTION("""COMPUTED_VALUE"""),"Python")</f>
        <v>Python</v>
      </c>
      <c r="G4047" s="4" t="str">
        <f>IFERROR(__xludf.DUMMYFUNCTION("""COMPUTED_VALUE"""),"Swift")</f>
        <v>Swift</v>
      </c>
    </row>
    <row r="4048">
      <c r="A4048" s="3">
        <v>4047.0</v>
      </c>
      <c r="B4048" s="4" t="str">
        <f>IFERROR(__xludf.DUMMYFUNCTION("SPLIT(IMPORTRANGE!B4048:B14047,"";"",0,1)"),"C#")</f>
        <v>C#</v>
      </c>
      <c r="C4048" s="4" t="str">
        <f>IFERROR(__xludf.DUMMYFUNCTION("""COMPUTED_VALUE"""),"HTML/CSS")</f>
        <v>HTML/CSS</v>
      </c>
      <c r="D4048" s="4" t="str">
        <f>IFERROR(__xludf.DUMMYFUNCTION("""COMPUTED_VALUE"""),"JavaScript")</f>
        <v>JavaScript</v>
      </c>
      <c r="E4048" s="4" t="str">
        <f>IFERROR(__xludf.DUMMYFUNCTION("""COMPUTED_VALUE"""),"TypeScript")</f>
        <v>TypeScript</v>
      </c>
    </row>
    <row r="4049">
      <c r="A4049" s="3">
        <v>4048.0</v>
      </c>
      <c r="B4049" s="4" t="str">
        <f>IFERROR(__xludf.DUMMYFUNCTION("SPLIT(IMPORTRANGE!B4049:B14048,"";"",0,1)"),"C#")</f>
        <v>C#</v>
      </c>
      <c r="C4049" s="4" t="str">
        <f>IFERROR(__xludf.DUMMYFUNCTION("""COMPUTED_VALUE"""),"HTML/CSS")</f>
        <v>HTML/CSS</v>
      </c>
      <c r="D4049" s="4" t="str">
        <f>IFERROR(__xludf.DUMMYFUNCTION("""COMPUTED_VALUE"""),"JavaScript")</f>
        <v>JavaScript</v>
      </c>
      <c r="E4049" s="4" t="str">
        <f>IFERROR(__xludf.DUMMYFUNCTION("""COMPUTED_VALUE"""),"Python")</f>
        <v>Python</v>
      </c>
      <c r="F4049" s="4" t="str">
        <f>IFERROR(__xludf.DUMMYFUNCTION("""COMPUTED_VALUE"""),"SQL")</f>
        <v>SQL</v>
      </c>
      <c r="G4049" s="4" t="str">
        <f>IFERROR(__xludf.DUMMYFUNCTION("""COMPUTED_VALUE"""),"VBA")</f>
        <v>VBA</v>
      </c>
    </row>
    <row r="4050">
      <c r="A4050" s="3">
        <v>4049.0</v>
      </c>
      <c r="B4050" s="4" t="str">
        <f>IFERROR(__xludf.DUMMYFUNCTION("SPLIT(IMPORTRANGE!B4050:B14049,"";"",0,1)"),"Bash/Shell/PowerShell")</f>
        <v>Bash/Shell/PowerShell</v>
      </c>
      <c r="C4050" s="4" t="str">
        <f>IFERROR(__xludf.DUMMYFUNCTION("""COMPUTED_VALUE"""),"C#")</f>
        <v>C#</v>
      </c>
      <c r="D4050" s="4" t="str">
        <f>IFERROR(__xludf.DUMMYFUNCTION("""COMPUTED_VALUE"""),"Java")</f>
        <v>Java</v>
      </c>
      <c r="E4050" s="4" t="str">
        <f>IFERROR(__xludf.DUMMYFUNCTION("""COMPUTED_VALUE"""),"JavaScript")</f>
        <v>JavaScript</v>
      </c>
      <c r="F4050" s="4" t="str">
        <f>IFERROR(__xludf.DUMMYFUNCTION("""COMPUTED_VALUE"""),"SQL")</f>
        <v>SQL</v>
      </c>
      <c r="G4050" s="4" t="str">
        <f>IFERROR(__xludf.DUMMYFUNCTION("""COMPUTED_VALUE"""),"TypeScript")</f>
        <v>TypeScript</v>
      </c>
      <c r="H4050" s="4" t="str">
        <f>IFERROR(__xludf.DUMMYFUNCTION("""COMPUTED_VALUE"""),"Other(s):")</f>
        <v>Other(s):</v>
      </c>
    </row>
    <row r="4051">
      <c r="A4051" s="3">
        <v>4050.0</v>
      </c>
      <c r="B4051" s="4" t="str">
        <f>IFERROR(__xludf.DUMMYFUNCTION("SPLIT(IMPORTRANGE!B4051:B14050,"";"",0,1)"),"HTML/CSS")</f>
        <v>HTML/CSS</v>
      </c>
      <c r="C4051" s="4" t="str">
        <f>IFERROR(__xludf.DUMMYFUNCTION("""COMPUTED_VALUE"""),"JavaScript")</f>
        <v>JavaScript</v>
      </c>
      <c r="D4051" s="4" t="str">
        <f>IFERROR(__xludf.DUMMYFUNCTION("""COMPUTED_VALUE"""),"PHP")</f>
        <v>PHP</v>
      </c>
      <c r="E4051" s="4" t="str">
        <f>IFERROR(__xludf.DUMMYFUNCTION("""COMPUTED_VALUE"""),"SQL")</f>
        <v>SQL</v>
      </c>
    </row>
    <row r="4052">
      <c r="A4052" s="3">
        <v>4051.0</v>
      </c>
      <c r="B4052" s="4" t="str">
        <f>IFERROR(__xludf.DUMMYFUNCTION("SPLIT(IMPORTRANGE!B4052:B14051,"";"",0,1)"),"HTML/CSS")</f>
        <v>HTML/CSS</v>
      </c>
      <c r="C4052" s="4" t="str">
        <f>IFERROR(__xludf.DUMMYFUNCTION("""COMPUTED_VALUE"""),"JavaScript")</f>
        <v>JavaScript</v>
      </c>
      <c r="D4052" s="4" t="str">
        <f>IFERROR(__xludf.DUMMYFUNCTION("""COMPUTED_VALUE"""),"Ruby")</f>
        <v>Ruby</v>
      </c>
    </row>
    <row r="4053">
      <c r="A4053" s="3">
        <v>4052.0</v>
      </c>
      <c r="B4053" s="4" t="str">
        <f>IFERROR(__xludf.DUMMYFUNCTION("SPLIT(IMPORTRANGE!B4053:B14052,"";"",0,1)"),"HTML/CSS")</f>
        <v>HTML/CSS</v>
      </c>
      <c r="C4053" s="4" t="str">
        <f>IFERROR(__xludf.DUMMYFUNCTION("""COMPUTED_VALUE"""),"JavaScript")</f>
        <v>JavaScript</v>
      </c>
      <c r="D4053" s="4" t="str">
        <f>IFERROR(__xludf.DUMMYFUNCTION("""COMPUTED_VALUE"""),"PHP")</f>
        <v>PHP</v>
      </c>
      <c r="E4053" s="4" t="str">
        <f>IFERROR(__xludf.DUMMYFUNCTION("""COMPUTED_VALUE"""),"SQL")</f>
        <v>SQL</v>
      </c>
      <c r="F4053" s="4" t="str">
        <f>IFERROR(__xludf.DUMMYFUNCTION("""COMPUTED_VALUE"""),"TypeScript")</f>
        <v>TypeScript</v>
      </c>
      <c r="G4053" s="4" t="str">
        <f>IFERROR(__xludf.DUMMYFUNCTION("""COMPUTED_VALUE"""),"Other(s):")</f>
        <v>Other(s):</v>
      </c>
    </row>
    <row r="4054">
      <c r="A4054" s="3">
        <v>4053.0</v>
      </c>
      <c r="B4054" s="4" t="str">
        <f>IFERROR(__xludf.DUMMYFUNCTION("SPLIT(IMPORTRANGE!B4054:B14053,"";"",0,1)"),"Bash/Shell/PowerShell")</f>
        <v>Bash/Shell/PowerShell</v>
      </c>
      <c r="C4054" s="4" t="str">
        <f>IFERROR(__xludf.DUMMYFUNCTION("""COMPUTED_VALUE"""),"C#")</f>
        <v>C#</v>
      </c>
      <c r="D4054" s="4" t="str">
        <f>IFERROR(__xludf.DUMMYFUNCTION("""COMPUTED_VALUE"""),"HTML/CSS")</f>
        <v>HTML/CSS</v>
      </c>
      <c r="E4054" s="4" t="str">
        <f>IFERROR(__xludf.DUMMYFUNCTION("""COMPUTED_VALUE"""),"JavaScript")</f>
        <v>JavaScript</v>
      </c>
      <c r="F4054" s="4" t="str">
        <f>IFERROR(__xludf.DUMMYFUNCTION("""COMPUTED_VALUE"""),"SQL")</f>
        <v>SQL</v>
      </c>
      <c r="G4054" s="4" t="str">
        <f>IFERROR(__xludf.DUMMYFUNCTION("""COMPUTED_VALUE"""),"TypeScript")</f>
        <v>TypeScript</v>
      </c>
    </row>
    <row r="4055">
      <c r="A4055" s="3">
        <v>4054.0</v>
      </c>
      <c r="B4055" s="4" t="str">
        <f>IFERROR(__xludf.DUMMYFUNCTION("SPLIT(IMPORTRANGE!B4055:B14054,"";"",0,1)"),"Python")</f>
        <v>Python</v>
      </c>
    </row>
    <row r="4056">
      <c r="A4056" s="3">
        <v>4055.0</v>
      </c>
      <c r="B4056" s="4" t="str">
        <f>IFERROR(__xludf.DUMMYFUNCTION("SPLIT(IMPORTRANGE!B4056:B14055,"";"",0,1)"),"Bash/Shell/PowerShell")</f>
        <v>Bash/Shell/PowerShell</v>
      </c>
      <c r="C4056" s="4" t="str">
        <f>IFERROR(__xludf.DUMMYFUNCTION("""COMPUTED_VALUE"""),"C#")</f>
        <v>C#</v>
      </c>
      <c r="D4056" s="4" t="str">
        <f>IFERROR(__xludf.DUMMYFUNCTION("""COMPUTED_VALUE"""),"Go")</f>
        <v>Go</v>
      </c>
      <c r="E4056" s="4" t="str">
        <f>IFERROR(__xludf.DUMMYFUNCTION("""COMPUTED_VALUE"""),"HTML/CSS")</f>
        <v>HTML/CSS</v>
      </c>
      <c r="F4056" s="4" t="str">
        <f>IFERROR(__xludf.DUMMYFUNCTION("""COMPUTED_VALUE"""),"JavaScript")</f>
        <v>JavaScript</v>
      </c>
      <c r="G4056" s="4" t="str">
        <f>IFERROR(__xludf.DUMMYFUNCTION("""COMPUTED_VALUE"""),"SQL")</f>
        <v>SQL</v>
      </c>
      <c r="H4056" s="4" t="str">
        <f>IFERROR(__xludf.DUMMYFUNCTION("""COMPUTED_VALUE"""),"TypeScript")</f>
        <v>TypeScript</v>
      </c>
    </row>
    <row r="4057">
      <c r="A4057" s="3">
        <v>4056.0</v>
      </c>
      <c r="B4057" s="4" t="str">
        <f>IFERROR(__xludf.DUMMYFUNCTION("SPLIT(IMPORTRANGE!B4057:B14056,"";"",0,1)"),"C#")</f>
        <v>C#</v>
      </c>
      <c r="C4057" s="4" t="str">
        <f>IFERROR(__xludf.DUMMYFUNCTION("""COMPUTED_VALUE"""),"Erlang")</f>
        <v>Erlang</v>
      </c>
      <c r="D4057" s="4" t="str">
        <f>IFERROR(__xludf.DUMMYFUNCTION("""COMPUTED_VALUE"""),"HTML/CSS")</f>
        <v>HTML/CSS</v>
      </c>
      <c r="E4057" s="4" t="str">
        <f>IFERROR(__xludf.DUMMYFUNCTION("""COMPUTED_VALUE"""),"JavaScript")</f>
        <v>JavaScript</v>
      </c>
      <c r="F4057" s="4" t="str">
        <f>IFERROR(__xludf.DUMMYFUNCTION("""COMPUTED_VALUE"""),"Ruby")</f>
        <v>Ruby</v>
      </c>
      <c r="G4057" s="4" t="str">
        <f>IFERROR(__xludf.DUMMYFUNCTION("""COMPUTED_VALUE"""),"SQL")</f>
        <v>SQL</v>
      </c>
      <c r="H4057" s="4" t="str">
        <f>IFERROR(__xludf.DUMMYFUNCTION("""COMPUTED_VALUE"""),"TypeScript")</f>
        <v>TypeScript</v>
      </c>
    </row>
    <row r="4058">
      <c r="A4058" s="3">
        <v>4057.0</v>
      </c>
      <c r="B4058" s="4" t="str">
        <f>IFERROR(__xludf.DUMMYFUNCTION("SPLIT(IMPORTRANGE!B4058:B14057,"";"",0,1)"),"Assembly")</f>
        <v>Assembly</v>
      </c>
      <c r="C4058" s="4" t="str">
        <f>IFERROR(__xludf.DUMMYFUNCTION("""COMPUTED_VALUE"""),"Bash/Shell/PowerShell")</f>
        <v>Bash/Shell/PowerShell</v>
      </c>
      <c r="D4058" s="4" t="str">
        <f>IFERROR(__xludf.DUMMYFUNCTION("""COMPUTED_VALUE"""),"C")</f>
        <v>C</v>
      </c>
      <c r="E4058" s="4" t="str">
        <f>IFERROR(__xludf.DUMMYFUNCTION("""COMPUTED_VALUE"""),"C++")</f>
        <v>C++</v>
      </c>
      <c r="F4058" s="4" t="str">
        <f>IFERROR(__xludf.DUMMYFUNCTION("""COMPUTED_VALUE"""),"Go")</f>
        <v>Go</v>
      </c>
      <c r="G4058" s="4" t="str">
        <f>IFERROR(__xludf.DUMMYFUNCTION("""COMPUTED_VALUE"""),"Java")</f>
        <v>Java</v>
      </c>
      <c r="H4058" s="4" t="str">
        <f>IFERROR(__xludf.DUMMYFUNCTION("""COMPUTED_VALUE"""),"JavaScript")</f>
        <v>JavaScript</v>
      </c>
      <c r="I4058" s="4" t="str">
        <f>IFERROR(__xludf.DUMMYFUNCTION("""COMPUTED_VALUE"""),"Objective-C")</f>
        <v>Objective-C</v>
      </c>
      <c r="J4058" s="4" t="str">
        <f>IFERROR(__xludf.DUMMYFUNCTION("""COMPUTED_VALUE"""),"Python")</f>
        <v>Python</v>
      </c>
      <c r="K4058" s="4" t="str">
        <f>IFERROR(__xludf.DUMMYFUNCTION("""COMPUTED_VALUE"""),"SQL")</f>
        <v>SQL</v>
      </c>
    </row>
    <row r="4059">
      <c r="A4059" s="3">
        <v>4058.0</v>
      </c>
      <c r="B4059" s="4" t="str">
        <f>IFERROR(__xludf.DUMMYFUNCTION("SPLIT(IMPORTRANGE!B4059:B14058,"";"",0,1)"),"Bash/Shell/PowerShell")</f>
        <v>Bash/Shell/PowerShell</v>
      </c>
      <c r="C4059" s="4" t="str">
        <f>IFERROR(__xludf.DUMMYFUNCTION("""COMPUTED_VALUE"""),"C")</f>
        <v>C</v>
      </c>
      <c r="D4059" s="4" t="str">
        <f>IFERROR(__xludf.DUMMYFUNCTION("""COMPUTED_VALUE"""),"C++")</f>
        <v>C++</v>
      </c>
      <c r="E4059" s="4" t="str">
        <f>IFERROR(__xludf.DUMMYFUNCTION("""COMPUTED_VALUE"""),"HTML/CSS")</f>
        <v>HTML/CSS</v>
      </c>
      <c r="F4059" s="4" t="str">
        <f>IFERROR(__xludf.DUMMYFUNCTION("""COMPUTED_VALUE"""),"Java")</f>
        <v>Java</v>
      </c>
      <c r="G4059" s="4" t="str">
        <f>IFERROR(__xludf.DUMMYFUNCTION("""COMPUTED_VALUE"""),"JavaScript")</f>
        <v>JavaScript</v>
      </c>
      <c r="H4059" s="4" t="str">
        <f>IFERROR(__xludf.DUMMYFUNCTION("""COMPUTED_VALUE"""),"Kotlin")</f>
        <v>Kotlin</v>
      </c>
      <c r="I4059" s="4" t="str">
        <f>IFERROR(__xludf.DUMMYFUNCTION("""COMPUTED_VALUE"""),"PHP")</f>
        <v>PHP</v>
      </c>
      <c r="J4059" s="4" t="str">
        <f>IFERROR(__xludf.DUMMYFUNCTION("""COMPUTED_VALUE"""),"Python")</f>
        <v>Python</v>
      </c>
      <c r="K4059" s="4" t="str">
        <f>IFERROR(__xludf.DUMMYFUNCTION("""COMPUTED_VALUE"""),"SQL")</f>
        <v>SQL</v>
      </c>
    </row>
    <row r="4060">
      <c r="A4060" s="3">
        <v>4059.0</v>
      </c>
      <c r="B4060" s="4" t="str">
        <f>IFERROR(__xludf.DUMMYFUNCTION("SPLIT(IMPORTRANGE!B4060:B14059,"";"",0,1)"),"C#")</f>
        <v>C#</v>
      </c>
      <c r="C4060" s="4" t="str">
        <f>IFERROR(__xludf.DUMMYFUNCTION("""COMPUTED_VALUE"""),"HTML/CSS")</f>
        <v>HTML/CSS</v>
      </c>
      <c r="D4060" s="4" t="str">
        <f>IFERROR(__xludf.DUMMYFUNCTION("""COMPUTED_VALUE"""),"Java")</f>
        <v>Java</v>
      </c>
      <c r="E4060" s="4" t="str">
        <f>IFERROR(__xludf.DUMMYFUNCTION("""COMPUTED_VALUE"""),"JavaScript")</f>
        <v>JavaScript</v>
      </c>
      <c r="F4060" s="4" t="str">
        <f>IFERROR(__xludf.DUMMYFUNCTION("""COMPUTED_VALUE"""),"Python")</f>
        <v>Python</v>
      </c>
      <c r="G4060" s="4" t="str">
        <f>IFERROR(__xludf.DUMMYFUNCTION("""COMPUTED_VALUE"""),"SQL")</f>
        <v>SQL</v>
      </c>
      <c r="H4060" s="4" t="str">
        <f>IFERROR(__xludf.DUMMYFUNCTION("""COMPUTED_VALUE"""),"TypeScript")</f>
        <v>TypeScript</v>
      </c>
    </row>
    <row r="4061">
      <c r="A4061" s="3">
        <v>4060.0</v>
      </c>
      <c r="B4061" s="4" t="str">
        <f>IFERROR(__xludf.DUMMYFUNCTION("SPLIT(IMPORTRANGE!B4061:B14060,"";"",0,1)"),"Java")</f>
        <v>Java</v>
      </c>
      <c r="C4061" s="4" t="str">
        <f>IFERROR(__xludf.DUMMYFUNCTION("""COMPUTED_VALUE"""),"JavaScript")</f>
        <v>JavaScript</v>
      </c>
      <c r="D4061" s="4" t="str">
        <f>IFERROR(__xludf.DUMMYFUNCTION("""COMPUTED_VALUE"""),"Python")</f>
        <v>Python</v>
      </c>
      <c r="E4061" s="4" t="str">
        <f>IFERROR(__xludf.DUMMYFUNCTION("""COMPUTED_VALUE"""),"SQL")</f>
        <v>SQL</v>
      </c>
    </row>
    <row r="4062">
      <c r="A4062" s="3">
        <v>4061.0</v>
      </c>
      <c r="B4062" s="4" t="str">
        <f>IFERROR(__xludf.DUMMYFUNCTION("SPLIT(IMPORTRANGE!B4062:B14061,"";"",0,1)"),"Java")</f>
        <v>Java</v>
      </c>
      <c r="C4062" s="4" t="str">
        <f>IFERROR(__xludf.DUMMYFUNCTION("""COMPUTED_VALUE"""),"JavaScript")</f>
        <v>JavaScript</v>
      </c>
      <c r="D4062" s="4" t="str">
        <f>IFERROR(__xludf.DUMMYFUNCTION("""COMPUTED_VALUE"""),"PHP")</f>
        <v>PHP</v>
      </c>
      <c r="E4062" s="4" t="str">
        <f>IFERROR(__xludf.DUMMYFUNCTION("""COMPUTED_VALUE"""),"SQL")</f>
        <v>SQL</v>
      </c>
    </row>
    <row r="4063">
      <c r="A4063" s="3">
        <v>4062.0</v>
      </c>
      <c r="B4063" s="4" t="str">
        <f>IFERROR(__xludf.DUMMYFUNCTION("SPLIT(IMPORTRANGE!B4063:B14062,"";"",0,1)"),"C#")</f>
        <v>C#</v>
      </c>
      <c r="C4063" s="4" t="str">
        <f>IFERROR(__xludf.DUMMYFUNCTION("""COMPUTED_VALUE"""),"HTML/CSS")</f>
        <v>HTML/CSS</v>
      </c>
      <c r="D4063" s="4" t="str">
        <f>IFERROR(__xludf.DUMMYFUNCTION("""COMPUTED_VALUE"""),"Python")</f>
        <v>Python</v>
      </c>
      <c r="E4063" s="4" t="str">
        <f>IFERROR(__xludf.DUMMYFUNCTION("""COMPUTED_VALUE"""),"SQL")</f>
        <v>SQL</v>
      </c>
      <c r="F4063" s="4" t="str">
        <f>IFERROR(__xludf.DUMMYFUNCTION("""COMPUTED_VALUE"""),"TypeScript")</f>
        <v>TypeScript</v>
      </c>
    </row>
    <row r="4064">
      <c r="A4064" s="3">
        <v>4063.0</v>
      </c>
      <c r="B4064" s="4" t="str">
        <f>IFERROR(__xludf.DUMMYFUNCTION("SPLIT(IMPORTRANGE!B4064:B14063,"";"",0,1)"),"Java")</f>
        <v>Java</v>
      </c>
      <c r="C4064" s="4" t="str">
        <f>IFERROR(__xludf.DUMMYFUNCTION("""COMPUTED_VALUE"""),"JavaScript")</f>
        <v>JavaScript</v>
      </c>
      <c r="D4064" s="4" t="str">
        <f>IFERROR(__xludf.DUMMYFUNCTION("""COMPUTED_VALUE"""),"Python")</f>
        <v>Python</v>
      </c>
      <c r="E4064" s="4" t="str">
        <f>IFERROR(__xludf.DUMMYFUNCTION("""COMPUTED_VALUE"""),"SQL")</f>
        <v>SQL</v>
      </c>
    </row>
    <row r="4065">
      <c r="A4065" s="3">
        <v>4064.0</v>
      </c>
      <c r="B4065" s="4" t="str">
        <f>IFERROR(__xludf.DUMMYFUNCTION("SPLIT(IMPORTRANGE!B4065:B14064,"";"",0,1)"),"Assembly")</f>
        <v>Assembly</v>
      </c>
      <c r="C4065" s="4" t="str">
        <f>IFERROR(__xludf.DUMMYFUNCTION("""COMPUTED_VALUE"""),"Bash/Shell/PowerShell")</f>
        <v>Bash/Shell/PowerShell</v>
      </c>
      <c r="D4065" s="4" t="str">
        <f>IFERROR(__xludf.DUMMYFUNCTION("""COMPUTED_VALUE"""),"C")</f>
        <v>C</v>
      </c>
      <c r="E4065" s="4" t="str">
        <f>IFERROR(__xludf.DUMMYFUNCTION("""COMPUTED_VALUE"""),"C++")</f>
        <v>C++</v>
      </c>
      <c r="F4065" s="4" t="str">
        <f>IFERROR(__xludf.DUMMYFUNCTION("""COMPUTED_VALUE"""),"Python")</f>
        <v>Python</v>
      </c>
    </row>
    <row r="4066">
      <c r="A4066" s="3">
        <v>4065.0</v>
      </c>
      <c r="B4066" s="4" t="str">
        <f>IFERROR(__xludf.DUMMYFUNCTION("SPLIT(IMPORTRANGE!B4066:B14065,"";"",0,1)"),"C#")</f>
        <v>C#</v>
      </c>
      <c r="C4066" s="4" t="str">
        <f>IFERROR(__xludf.DUMMYFUNCTION("""COMPUTED_VALUE"""),"HTML/CSS")</f>
        <v>HTML/CSS</v>
      </c>
      <c r="D4066" s="4" t="str">
        <f>IFERROR(__xludf.DUMMYFUNCTION("""COMPUTED_VALUE"""),"Java")</f>
        <v>Java</v>
      </c>
      <c r="E4066" s="4" t="str">
        <f>IFERROR(__xludf.DUMMYFUNCTION("""COMPUTED_VALUE"""),"JavaScript")</f>
        <v>JavaScript</v>
      </c>
      <c r="F4066" s="4" t="str">
        <f>IFERROR(__xludf.DUMMYFUNCTION("""COMPUTED_VALUE"""),"PHP")</f>
        <v>PHP</v>
      </c>
      <c r="G4066" s="4" t="str">
        <f>IFERROR(__xludf.DUMMYFUNCTION("""COMPUTED_VALUE"""),"Ruby")</f>
        <v>Ruby</v>
      </c>
      <c r="H4066" s="4" t="str">
        <f>IFERROR(__xludf.DUMMYFUNCTION("""COMPUTED_VALUE"""),"SQL")</f>
        <v>SQL</v>
      </c>
      <c r="I4066" s="4" t="str">
        <f>IFERROR(__xludf.DUMMYFUNCTION("""COMPUTED_VALUE"""),"TypeScript")</f>
        <v>TypeScript</v>
      </c>
    </row>
    <row r="4067">
      <c r="A4067" s="3">
        <v>4066.0</v>
      </c>
      <c r="B4067" s="4" t="str">
        <f>IFERROR(__xludf.DUMMYFUNCTION("SPLIT(IMPORTRANGE!B4067:B14066,"";"",0,1)"),"C++")</f>
        <v>C++</v>
      </c>
      <c r="C4067" s="4" t="str">
        <f>IFERROR(__xludf.DUMMYFUNCTION("""COMPUTED_VALUE"""),"JavaScript")</f>
        <v>JavaScript</v>
      </c>
      <c r="D4067" s="4" t="str">
        <f>IFERROR(__xludf.DUMMYFUNCTION("""COMPUTED_VALUE"""),"SQL")</f>
        <v>SQL</v>
      </c>
    </row>
    <row r="4068">
      <c r="A4068" s="3">
        <v>4067.0</v>
      </c>
      <c r="B4068" s="4" t="str">
        <f>IFERROR(__xludf.DUMMYFUNCTION("SPLIT(IMPORTRANGE!B4068:B14067,"";"",0,1)"),"Bash/Shell/PowerShell")</f>
        <v>Bash/Shell/PowerShell</v>
      </c>
      <c r="C4068" s="4" t="str">
        <f>IFERROR(__xludf.DUMMYFUNCTION("""COMPUTED_VALUE"""),"C#")</f>
        <v>C#</v>
      </c>
      <c r="D4068" s="4" t="str">
        <f>IFERROR(__xludf.DUMMYFUNCTION("""COMPUTED_VALUE"""),"HTML/CSS")</f>
        <v>HTML/CSS</v>
      </c>
      <c r="E4068" s="4" t="str">
        <f>IFERROR(__xludf.DUMMYFUNCTION("""COMPUTED_VALUE"""),"JavaScript")</f>
        <v>JavaScript</v>
      </c>
      <c r="F4068" s="4" t="str">
        <f>IFERROR(__xludf.DUMMYFUNCTION("""COMPUTED_VALUE"""),"Ruby")</f>
        <v>Ruby</v>
      </c>
      <c r="G4068" s="4" t="str">
        <f>IFERROR(__xludf.DUMMYFUNCTION("""COMPUTED_VALUE"""),"SQL")</f>
        <v>SQL</v>
      </c>
    </row>
    <row r="4069">
      <c r="A4069" s="3">
        <v>4068.0</v>
      </c>
      <c r="B4069" s="4" t="str">
        <f>IFERROR(__xludf.DUMMYFUNCTION("SPLIT(IMPORTRANGE!B4069:B14068,"";"",0,1)"),"Bash/Shell/PowerShell")</f>
        <v>Bash/Shell/PowerShell</v>
      </c>
      <c r="C4069" s="4" t="str">
        <f>IFERROR(__xludf.DUMMYFUNCTION("""COMPUTED_VALUE"""),"Python")</f>
        <v>Python</v>
      </c>
      <c r="D4069" s="4" t="str">
        <f>IFERROR(__xludf.DUMMYFUNCTION("""COMPUTED_VALUE"""),"Other(s):")</f>
        <v>Other(s):</v>
      </c>
    </row>
    <row r="4070">
      <c r="A4070" s="3">
        <v>4069.0</v>
      </c>
      <c r="B4070" s="4" t="str">
        <f>IFERROR(__xludf.DUMMYFUNCTION("SPLIT(IMPORTRANGE!B4070:B14069,"";"",0,1)"),"C#")</f>
        <v>C#</v>
      </c>
      <c r="C4070" s="4" t="str">
        <f>IFERROR(__xludf.DUMMYFUNCTION("""COMPUTED_VALUE"""),"HTML/CSS")</f>
        <v>HTML/CSS</v>
      </c>
      <c r="D4070" s="4" t="str">
        <f>IFERROR(__xludf.DUMMYFUNCTION("""COMPUTED_VALUE"""),"JavaScript")</f>
        <v>JavaScript</v>
      </c>
      <c r="E4070" s="4" t="str">
        <f>IFERROR(__xludf.DUMMYFUNCTION("""COMPUTED_VALUE"""),"SQL")</f>
        <v>SQL</v>
      </c>
      <c r="F4070" s="4" t="str">
        <f>IFERROR(__xludf.DUMMYFUNCTION("""COMPUTED_VALUE"""),"TypeScript")</f>
        <v>TypeScript</v>
      </c>
    </row>
    <row r="4071">
      <c r="A4071" s="3">
        <v>4070.0</v>
      </c>
      <c r="B4071" s="4" t="str">
        <f>IFERROR(__xludf.DUMMYFUNCTION("SPLIT(IMPORTRANGE!B4071:B14070,"";"",0,1)"),"Bash/Shell/PowerShell")</f>
        <v>Bash/Shell/PowerShell</v>
      </c>
      <c r="C4071" s="4" t="str">
        <f>IFERROR(__xludf.DUMMYFUNCTION("""COMPUTED_VALUE"""),"HTML/CSS")</f>
        <v>HTML/CSS</v>
      </c>
      <c r="D4071" s="4" t="str">
        <f>IFERROR(__xludf.DUMMYFUNCTION("""COMPUTED_VALUE"""),"Java")</f>
        <v>Java</v>
      </c>
      <c r="E4071" s="4" t="str">
        <f>IFERROR(__xludf.DUMMYFUNCTION("""COMPUTED_VALUE"""),"JavaScript")</f>
        <v>JavaScript</v>
      </c>
      <c r="F4071" s="4" t="str">
        <f>IFERROR(__xludf.DUMMYFUNCTION("""COMPUTED_VALUE"""),"PHP")</f>
        <v>PHP</v>
      </c>
      <c r="G4071" s="4" t="str">
        <f>IFERROR(__xludf.DUMMYFUNCTION("""COMPUTED_VALUE"""),"Ruby")</f>
        <v>Ruby</v>
      </c>
      <c r="H4071" s="4" t="str">
        <f>IFERROR(__xludf.DUMMYFUNCTION("""COMPUTED_VALUE"""),"Scala")</f>
        <v>Scala</v>
      </c>
      <c r="I4071" s="4" t="str">
        <f>IFERROR(__xludf.DUMMYFUNCTION("""COMPUTED_VALUE"""),"TypeScript")</f>
        <v>TypeScript</v>
      </c>
    </row>
    <row r="4072">
      <c r="A4072" s="3">
        <v>4071.0</v>
      </c>
      <c r="B4072" s="4" t="str">
        <f>IFERROR(__xludf.DUMMYFUNCTION("SPLIT(IMPORTRANGE!B4072:B14071,"";"",0,1)"),"C++")</f>
        <v>C++</v>
      </c>
      <c r="C4072" s="4" t="str">
        <f>IFERROR(__xludf.DUMMYFUNCTION("""COMPUTED_VALUE"""),"HTML/CSS")</f>
        <v>HTML/CSS</v>
      </c>
      <c r="D4072" s="4" t="str">
        <f>IFERROR(__xludf.DUMMYFUNCTION("""COMPUTED_VALUE"""),"JavaScript")</f>
        <v>JavaScript</v>
      </c>
    </row>
    <row r="4073">
      <c r="A4073" s="3">
        <v>4072.0</v>
      </c>
      <c r="B4073" s="4" t="str">
        <f>IFERROR(__xludf.DUMMYFUNCTION("SPLIT(IMPORTRANGE!B4073:B14072,"";"",0,1)"),"Assembly")</f>
        <v>Assembly</v>
      </c>
      <c r="C4073" s="4" t="str">
        <f>IFERROR(__xludf.DUMMYFUNCTION("""COMPUTED_VALUE"""),"Bash/Shell/PowerShell")</f>
        <v>Bash/Shell/PowerShell</v>
      </c>
      <c r="D4073" s="4" t="str">
        <f>IFERROR(__xludf.DUMMYFUNCTION("""COMPUTED_VALUE"""),"C++")</f>
        <v>C++</v>
      </c>
      <c r="E4073" s="4" t="str">
        <f>IFERROR(__xludf.DUMMYFUNCTION("""COMPUTED_VALUE"""),"HTML/CSS")</f>
        <v>HTML/CSS</v>
      </c>
      <c r="F4073" s="4" t="str">
        <f>IFERROR(__xludf.DUMMYFUNCTION("""COMPUTED_VALUE"""),"Java")</f>
        <v>Java</v>
      </c>
      <c r="G4073" s="4" t="str">
        <f>IFERROR(__xludf.DUMMYFUNCTION("""COMPUTED_VALUE"""),"JavaScript")</f>
        <v>JavaScript</v>
      </c>
      <c r="H4073" s="4" t="str">
        <f>IFERROR(__xludf.DUMMYFUNCTION("""COMPUTED_VALUE"""),"Kotlin")</f>
        <v>Kotlin</v>
      </c>
      <c r="I4073" s="4" t="str">
        <f>IFERROR(__xludf.DUMMYFUNCTION("""COMPUTED_VALUE"""),"SQL")</f>
        <v>SQL</v>
      </c>
      <c r="J4073" s="4" t="str">
        <f>IFERROR(__xludf.DUMMYFUNCTION("""COMPUTED_VALUE"""),"TypeScript")</f>
        <v>TypeScript</v>
      </c>
    </row>
    <row r="4074">
      <c r="A4074" s="3">
        <v>4073.0</v>
      </c>
      <c r="B4074" s="4" t="str">
        <f>IFERROR(__xludf.DUMMYFUNCTION("SPLIT(IMPORTRANGE!B4074:B14073,"";"",0,1)"),"Java")</f>
        <v>Java</v>
      </c>
      <c r="C4074" s="4" t="str">
        <f>IFERROR(__xludf.DUMMYFUNCTION("""COMPUTED_VALUE"""),"TypeScript")</f>
        <v>TypeScript</v>
      </c>
    </row>
    <row r="4075">
      <c r="A4075" s="3">
        <v>4074.0</v>
      </c>
      <c r="B4075" s="4" t="str">
        <f>IFERROR(__xludf.DUMMYFUNCTION("SPLIT(IMPORTRANGE!B4075:B14074,"";"",0,1)"),"C")</f>
        <v>C</v>
      </c>
      <c r="C4075" s="4" t="str">
        <f>IFERROR(__xludf.DUMMYFUNCTION("""COMPUTED_VALUE"""),"C++")</f>
        <v>C++</v>
      </c>
      <c r="D4075" s="4" t="str">
        <f>IFERROR(__xludf.DUMMYFUNCTION("""COMPUTED_VALUE"""),"HTML/CSS")</f>
        <v>HTML/CSS</v>
      </c>
      <c r="E4075" s="4" t="str">
        <f>IFERROR(__xludf.DUMMYFUNCTION("""COMPUTED_VALUE"""),"Java")</f>
        <v>Java</v>
      </c>
      <c r="F4075" s="4" t="str">
        <f>IFERROR(__xludf.DUMMYFUNCTION("""COMPUTED_VALUE"""),"JavaScript")</f>
        <v>JavaScript</v>
      </c>
      <c r="G4075" s="4" t="str">
        <f>IFERROR(__xludf.DUMMYFUNCTION("""COMPUTED_VALUE"""),"Python")</f>
        <v>Python</v>
      </c>
    </row>
    <row r="4076">
      <c r="A4076" s="3">
        <v>4075.0</v>
      </c>
      <c r="B4076" s="4" t="str">
        <f>IFERROR(__xludf.DUMMYFUNCTION("SPLIT(IMPORTRANGE!B4076:B14075,"";"",0,1)"),"HTML/CSS")</f>
        <v>HTML/CSS</v>
      </c>
      <c r="C4076" s="4" t="str">
        <f>IFERROR(__xludf.DUMMYFUNCTION("""COMPUTED_VALUE"""),"Java")</f>
        <v>Java</v>
      </c>
      <c r="D4076" s="4" t="str">
        <f>IFERROR(__xludf.DUMMYFUNCTION("""COMPUTED_VALUE"""),"JavaScript")</f>
        <v>JavaScript</v>
      </c>
      <c r="E4076" s="4" t="str">
        <f>IFERROR(__xludf.DUMMYFUNCTION("""COMPUTED_VALUE"""),"SQL")</f>
        <v>SQL</v>
      </c>
    </row>
    <row r="4077">
      <c r="A4077" s="3">
        <v>4076.0</v>
      </c>
      <c r="B4077" s="4" t="str">
        <f>IFERROR(__xludf.DUMMYFUNCTION("SPLIT(IMPORTRANGE!B4077:B14076,"";"",0,1)"),"Assembly")</f>
        <v>Assembly</v>
      </c>
      <c r="C4077" s="4" t="str">
        <f>IFERROR(__xludf.DUMMYFUNCTION("""COMPUTED_VALUE"""),"C")</f>
        <v>C</v>
      </c>
      <c r="D4077" s="4" t="str">
        <f>IFERROR(__xludf.DUMMYFUNCTION("""COMPUTED_VALUE"""),"C#")</f>
        <v>C#</v>
      </c>
      <c r="E4077" s="4" t="str">
        <f>IFERROR(__xludf.DUMMYFUNCTION("""COMPUTED_VALUE"""),"F#")</f>
        <v>F#</v>
      </c>
      <c r="F4077" s="4" t="str">
        <f>IFERROR(__xludf.DUMMYFUNCTION("""COMPUTED_VALUE"""),"Objective-C")</f>
        <v>Objective-C</v>
      </c>
    </row>
    <row r="4078">
      <c r="A4078" s="3">
        <v>4077.0</v>
      </c>
      <c r="B4078" s="4" t="str">
        <f>IFERROR(__xludf.DUMMYFUNCTION("SPLIT(IMPORTRANGE!B4078:B14077,"";"",0,1)"),"C")</f>
        <v>C</v>
      </c>
      <c r="C4078" s="4" t="str">
        <f>IFERROR(__xludf.DUMMYFUNCTION("""COMPUTED_VALUE"""),"C++")</f>
        <v>C++</v>
      </c>
      <c r="D4078" s="4" t="str">
        <f>IFERROR(__xludf.DUMMYFUNCTION("""COMPUTED_VALUE"""),"HTML/CSS")</f>
        <v>HTML/CSS</v>
      </c>
      <c r="E4078" s="4" t="str">
        <f>IFERROR(__xludf.DUMMYFUNCTION("""COMPUTED_VALUE"""),"Java")</f>
        <v>Java</v>
      </c>
      <c r="F4078" s="4" t="str">
        <f>IFERROR(__xludf.DUMMYFUNCTION("""COMPUTED_VALUE"""),"JavaScript")</f>
        <v>JavaScript</v>
      </c>
      <c r="G4078" s="4" t="str">
        <f>IFERROR(__xludf.DUMMYFUNCTION("""COMPUTED_VALUE"""),"PHP")</f>
        <v>PHP</v>
      </c>
      <c r="H4078" s="4" t="str">
        <f>IFERROR(__xludf.DUMMYFUNCTION("""COMPUTED_VALUE"""),"Python")</f>
        <v>Python</v>
      </c>
      <c r="I4078" s="4" t="str">
        <f>IFERROR(__xludf.DUMMYFUNCTION("""COMPUTED_VALUE"""),"SQL")</f>
        <v>SQL</v>
      </c>
    </row>
    <row r="4079">
      <c r="A4079" s="3">
        <v>4078.0</v>
      </c>
      <c r="B4079" s="4" t="str">
        <f>IFERROR(__xludf.DUMMYFUNCTION("SPLIT(IMPORTRANGE!B4079:B14078,"";"",0,1)"),"C++")</f>
        <v>C++</v>
      </c>
      <c r="C4079" s="4" t="str">
        <f>IFERROR(__xludf.DUMMYFUNCTION("""COMPUTED_VALUE"""),"Python")</f>
        <v>Python</v>
      </c>
    </row>
    <row r="4080">
      <c r="A4080" s="3">
        <v>4079.0</v>
      </c>
      <c r="B4080" s="4" t="str">
        <f>IFERROR(__xludf.DUMMYFUNCTION("SPLIT(IMPORTRANGE!B4080:B14079,"";"",0,1)"),"HTML/CSS")</f>
        <v>HTML/CSS</v>
      </c>
      <c r="C4080" s="4" t="str">
        <f>IFERROR(__xludf.DUMMYFUNCTION("""COMPUTED_VALUE"""),"Java")</f>
        <v>Java</v>
      </c>
      <c r="D4080" s="4" t="str">
        <f>IFERROR(__xludf.DUMMYFUNCTION("""COMPUTED_VALUE"""),"JavaScript")</f>
        <v>JavaScript</v>
      </c>
      <c r="E4080" s="4" t="str">
        <f>IFERROR(__xludf.DUMMYFUNCTION("""COMPUTED_VALUE"""),"SQL")</f>
        <v>SQL</v>
      </c>
    </row>
    <row r="4081">
      <c r="A4081" s="3">
        <v>4080.0</v>
      </c>
      <c r="B4081" s="4" t="str">
        <f>IFERROR(__xludf.DUMMYFUNCTION("SPLIT(IMPORTRANGE!B4081:B14080,"";"",0,1)"),"C#")</f>
        <v>C#</v>
      </c>
      <c r="C4081" s="4" t="str">
        <f>IFERROR(__xludf.DUMMYFUNCTION("""COMPUTED_VALUE"""),"HTML/CSS")</f>
        <v>HTML/CSS</v>
      </c>
      <c r="D4081" s="4" t="str">
        <f>IFERROR(__xludf.DUMMYFUNCTION("""COMPUTED_VALUE"""),"JavaScript")</f>
        <v>JavaScript</v>
      </c>
      <c r="E4081" s="4" t="str">
        <f>IFERROR(__xludf.DUMMYFUNCTION("""COMPUTED_VALUE"""),"SQL")</f>
        <v>SQL</v>
      </c>
    </row>
    <row r="4082">
      <c r="A4082" s="3">
        <v>4081.0</v>
      </c>
      <c r="B4082" s="4" t="str">
        <f>IFERROR(__xludf.DUMMYFUNCTION("SPLIT(IMPORTRANGE!B4082:B14081,"";"",0,1)"),"Bash/Shell/PowerShell")</f>
        <v>Bash/Shell/PowerShell</v>
      </c>
      <c r="C4082" s="4" t="str">
        <f>IFERROR(__xludf.DUMMYFUNCTION("""COMPUTED_VALUE"""),"C")</f>
        <v>C</v>
      </c>
      <c r="D4082" s="4" t="str">
        <f>IFERROR(__xludf.DUMMYFUNCTION("""COMPUTED_VALUE"""),"C++")</f>
        <v>C++</v>
      </c>
      <c r="E4082" s="4" t="str">
        <f>IFERROR(__xludf.DUMMYFUNCTION("""COMPUTED_VALUE"""),"Java")</f>
        <v>Java</v>
      </c>
      <c r="F4082" s="4" t="str">
        <f>IFERROR(__xludf.DUMMYFUNCTION("""COMPUTED_VALUE"""),"Objective-C")</f>
        <v>Objective-C</v>
      </c>
      <c r="G4082" s="4" t="str">
        <f>IFERROR(__xludf.DUMMYFUNCTION("""COMPUTED_VALUE"""),"PHP")</f>
        <v>PHP</v>
      </c>
      <c r="H4082" s="4" t="str">
        <f>IFERROR(__xludf.DUMMYFUNCTION("""COMPUTED_VALUE"""),"Python")</f>
        <v>Python</v>
      </c>
    </row>
    <row r="4083">
      <c r="A4083" s="3">
        <v>4082.0</v>
      </c>
      <c r="B4083" s="4" t="str">
        <f>IFERROR(__xludf.DUMMYFUNCTION("SPLIT(IMPORTRANGE!B4083:B14082,"";"",0,1)"),"Assembly")</f>
        <v>Assembly</v>
      </c>
      <c r="C4083" s="4" t="str">
        <f>IFERROR(__xludf.DUMMYFUNCTION("""COMPUTED_VALUE"""),"C")</f>
        <v>C</v>
      </c>
      <c r="D4083" s="4" t="str">
        <f>IFERROR(__xludf.DUMMYFUNCTION("""COMPUTED_VALUE"""),"C#")</f>
        <v>C#</v>
      </c>
      <c r="E4083" s="4" t="str">
        <f>IFERROR(__xludf.DUMMYFUNCTION("""COMPUTED_VALUE"""),"Dart")</f>
        <v>Dart</v>
      </c>
      <c r="F4083" s="4" t="str">
        <f>IFERROR(__xludf.DUMMYFUNCTION("""COMPUTED_VALUE"""),"Erlang")</f>
        <v>Erlang</v>
      </c>
      <c r="G4083" s="4" t="str">
        <f>IFERROR(__xludf.DUMMYFUNCTION("""COMPUTED_VALUE"""),"HTML/CSS")</f>
        <v>HTML/CSS</v>
      </c>
      <c r="H4083" s="4" t="str">
        <f>IFERROR(__xludf.DUMMYFUNCTION("""COMPUTED_VALUE"""),"Java")</f>
        <v>Java</v>
      </c>
      <c r="I4083" s="4" t="str">
        <f>IFERROR(__xludf.DUMMYFUNCTION("""COMPUTED_VALUE"""),"Kotlin")</f>
        <v>Kotlin</v>
      </c>
      <c r="J4083" s="4" t="str">
        <f>IFERROR(__xludf.DUMMYFUNCTION("""COMPUTED_VALUE"""),"PHP")</f>
        <v>PHP</v>
      </c>
      <c r="K4083" s="4" t="str">
        <f>IFERROR(__xludf.DUMMYFUNCTION("""COMPUTED_VALUE"""),"R")</f>
        <v>R</v>
      </c>
      <c r="L4083" s="4" t="str">
        <f>IFERROR(__xludf.DUMMYFUNCTION("""COMPUTED_VALUE"""),"Rust")</f>
        <v>Rust</v>
      </c>
      <c r="M4083" s="4" t="str">
        <f>IFERROR(__xludf.DUMMYFUNCTION("""COMPUTED_VALUE"""),"SQL")</f>
        <v>SQL</v>
      </c>
      <c r="N4083" s="4" t="str">
        <f>IFERROR(__xludf.DUMMYFUNCTION("""COMPUTED_VALUE"""),"TypeScript")</f>
        <v>TypeScript</v>
      </c>
      <c r="O4083" s="4" t="str">
        <f>IFERROR(__xludf.DUMMYFUNCTION("""COMPUTED_VALUE"""),"WebAssembly")</f>
        <v>WebAssembly</v>
      </c>
    </row>
    <row r="4084">
      <c r="A4084" s="3">
        <v>4083.0</v>
      </c>
      <c r="B4084" s="4" t="str">
        <f>IFERROR(__xludf.DUMMYFUNCTION("SPLIT(IMPORTRANGE!B4084:B14083,"";"",0,1)"),"Java")</f>
        <v>Java</v>
      </c>
      <c r="C4084" s="4" t="str">
        <f>IFERROR(__xludf.DUMMYFUNCTION("""COMPUTED_VALUE"""),"JavaScript")</f>
        <v>JavaScript</v>
      </c>
    </row>
    <row r="4085">
      <c r="A4085" s="3">
        <v>4084.0</v>
      </c>
      <c r="B4085" s="4" t="str">
        <f>IFERROR(__xludf.DUMMYFUNCTION("SPLIT(IMPORTRANGE!B4085:B14084,"";"",0,1)"),"HTML/CSS")</f>
        <v>HTML/CSS</v>
      </c>
      <c r="C4085" s="4" t="str">
        <f>IFERROR(__xludf.DUMMYFUNCTION("""COMPUTED_VALUE"""),"JavaScript")</f>
        <v>JavaScript</v>
      </c>
      <c r="D4085" s="4" t="str">
        <f>IFERROR(__xludf.DUMMYFUNCTION("""COMPUTED_VALUE"""),"Python")</f>
        <v>Python</v>
      </c>
      <c r="E4085" s="4" t="str">
        <f>IFERROR(__xludf.DUMMYFUNCTION("""COMPUTED_VALUE"""),"SQL")</f>
        <v>SQL</v>
      </c>
    </row>
    <row r="4086">
      <c r="A4086" s="3">
        <v>4085.0</v>
      </c>
      <c r="B4086" s="4" t="str">
        <f>IFERROR(__xludf.DUMMYFUNCTION("SPLIT(IMPORTRANGE!B4086:B14085,"";"",0,1)"),"Go")</f>
        <v>Go</v>
      </c>
      <c r="C4086" s="4" t="str">
        <f>IFERROR(__xludf.DUMMYFUNCTION("""COMPUTED_VALUE"""),"PHP")</f>
        <v>PHP</v>
      </c>
    </row>
    <row r="4087">
      <c r="A4087" s="3">
        <v>4086.0</v>
      </c>
      <c r="B4087" s="4" t="str">
        <f>IFERROR(__xludf.DUMMYFUNCTION("SPLIT(IMPORTRANGE!B4087:B14086,"";"",0,1)"),"Assembly")</f>
        <v>Assembly</v>
      </c>
      <c r="C4087" s="4" t="str">
        <f>IFERROR(__xludf.DUMMYFUNCTION("""COMPUTED_VALUE"""),"Bash/Shell/PowerShell")</f>
        <v>Bash/Shell/PowerShell</v>
      </c>
      <c r="D4087" s="4" t="str">
        <f>IFERROR(__xludf.DUMMYFUNCTION("""COMPUTED_VALUE"""),"C")</f>
        <v>C</v>
      </c>
      <c r="E4087" s="4" t="str">
        <f>IFERROR(__xludf.DUMMYFUNCTION("""COMPUTED_VALUE"""),"C#")</f>
        <v>C#</v>
      </c>
      <c r="F4087" s="4" t="str">
        <f>IFERROR(__xludf.DUMMYFUNCTION("""COMPUTED_VALUE"""),"HTML/CSS")</f>
        <v>HTML/CSS</v>
      </c>
      <c r="G4087" s="4" t="str">
        <f>IFERROR(__xludf.DUMMYFUNCTION("""COMPUTED_VALUE"""),"Java")</f>
        <v>Java</v>
      </c>
      <c r="H4087" s="4" t="str">
        <f>IFERROR(__xludf.DUMMYFUNCTION("""COMPUTED_VALUE"""),"Python")</f>
        <v>Python</v>
      </c>
    </row>
    <row r="4088">
      <c r="A4088" s="3">
        <v>4087.0</v>
      </c>
      <c r="B4088" s="4" t="str">
        <f>IFERROR(__xludf.DUMMYFUNCTION("SPLIT(IMPORTRANGE!B4088:B14087,"";"",0,1)"),"C#")</f>
        <v>C#</v>
      </c>
      <c r="C4088" s="4" t="str">
        <f>IFERROR(__xludf.DUMMYFUNCTION("""COMPUTED_VALUE"""),"HTML/CSS")</f>
        <v>HTML/CSS</v>
      </c>
      <c r="D4088" s="4" t="str">
        <f>IFERROR(__xludf.DUMMYFUNCTION("""COMPUTED_VALUE"""),"JavaScript")</f>
        <v>JavaScript</v>
      </c>
      <c r="E4088" s="4" t="str">
        <f>IFERROR(__xludf.DUMMYFUNCTION("""COMPUTED_VALUE"""),"TypeScript")</f>
        <v>TypeScript</v>
      </c>
    </row>
    <row r="4089">
      <c r="A4089" s="3">
        <v>4088.0</v>
      </c>
      <c r="B4089" s="4" t="str">
        <f>IFERROR(__xludf.DUMMYFUNCTION("SPLIT(IMPORTRANGE!B4089:B14088,"";"",0,1)"),"Bash/Shell/PowerShell")</f>
        <v>Bash/Shell/PowerShell</v>
      </c>
      <c r="C4089" s="4" t="str">
        <f>IFERROR(__xludf.DUMMYFUNCTION("""COMPUTED_VALUE"""),"HTML/CSS")</f>
        <v>HTML/CSS</v>
      </c>
      <c r="D4089" s="4" t="str">
        <f>IFERROR(__xludf.DUMMYFUNCTION("""COMPUTED_VALUE"""),"Java")</f>
        <v>Java</v>
      </c>
      <c r="E4089" s="4" t="str">
        <f>IFERROR(__xludf.DUMMYFUNCTION("""COMPUTED_VALUE"""),"JavaScript")</f>
        <v>JavaScript</v>
      </c>
      <c r="F4089" s="4" t="str">
        <f>IFERROR(__xludf.DUMMYFUNCTION("""COMPUTED_VALUE"""),"Ruby")</f>
        <v>Ruby</v>
      </c>
      <c r="G4089" s="4" t="str">
        <f>IFERROR(__xludf.DUMMYFUNCTION("""COMPUTED_VALUE"""),"SQL")</f>
        <v>SQL</v>
      </c>
    </row>
    <row r="4090">
      <c r="A4090" s="3">
        <v>4089.0</v>
      </c>
      <c r="B4090" s="4" t="str">
        <f>IFERROR(__xludf.DUMMYFUNCTION("SPLIT(IMPORTRANGE!B4090:B14089,"";"",0,1)"),"Java")</f>
        <v>Java</v>
      </c>
      <c r="C4090" s="4" t="str">
        <f>IFERROR(__xludf.DUMMYFUNCTION("""COMPUTED_VALUE"""),"Swift")</f>
        <v>Swift</v>
      </c>
    </row>
    <row r="4091">
      <c r="A4091" s="3">
        <v>4090.0</v>
      </c>
      <c r="B4091" s="4" t="str">
        <f>IFERROR(__xludf.DUMMYFUNCTION("SPLIT(IMPORTRANGE!B4091:B14090,"";"",0,1)"),"C#")</f>
        <v>C#</v>
      </c>
      <c r="C4091" s="4" t="str">
        <f>IFERROR(__xludf.DUMMYFUNCTION("""COMPUTED_VALUE"""),"Python")</f>
        <v>Python</v>
      </c>
      <c r="D4091" s="4" t="str">
        <f>IFERROR(__xludf.DUMMYFUNCTION("""COMPUTED_VALUE"""),"SQL")</f>
        <v>SQL</v>
      </c>
      <c r="E4091" s="4" t="str">
        <f>IFERROR(__xludf.DUMMYFUNCTION("""COMPUTED_VALUE"""),"VBA")</f>
        <v>VBA</v>
      </c>
    </row>
    <row r="4092">
      <c r="A4092" s="3">
        <v>4091.0</v>
      </c>
      <c r="B4092" s="4" t="str">
        <f>IFERROR(__xludf.DUMMYFUNCTION("SPLIT(IMPORTRANGE!B4092:B14091,"";"",0,1)"),"HTML/CSS")</f>
        <v>HTML/CSS</v>
      </c>
      <c r="C4092" s="4" t="str">
        <f>IFERROR(__xludf.DUMMYFUNCTION("""COMPUTED_VALUE"""),"PHP")</f>
        <v>PHP</v>
      </c>
      <c r="D4092" s="4" t="str">
        <f>IFERROR(__xludf.DUMMYFUNCTION("""COMPUTED_VALUE"""),"SQL")</f>
        <v>SQL</v>
      </c>
    </row>
    <row r="4093">
      <c r="A4093" s="3">
        <v>4092.0</v>
      </c>
      <c r="B4093" s="4" t="str">
        <f>IFERROR(__xludf.DUMMYFUNCTION("SPLIT(IMPORTRANGE!B4093:B14092,"";"",0,1)"),"Bash/Shell/PowerShell")</f>
        <v>Bash/Shell/PowerShell</v>
      </c>
      <c r="C4093" s="4" t="str">
        <f>IFERROR(__xludf.DUMMYFUNCTION("""COMPUTED_VALUE"""),"C")</f>
        <v>C</v>
      </c>
      <c r="D4093" s="4" t="str">
        <f>IFERROR(__xludf.DUMMYFUNCTION("""COMPUTED_VALUE"""),"HTML/CSS")</f>
        <v>HTML/CSS</v>
      </c>
      <c r="E4093" s="4" t="str">
        <f>IFERROR(__xludf.DUMMYFUNCTION("""COMPUTED_VALUE"""),"Python")</f>
        <v>Python</v>
      </c>
    </row>
    <row r="4094">
      <c r="A4094" s="3">
        <v>4093.0</v>
      </c>
      <c r="B4094" s="4" t="str">
        <f>IFERROR(__xludf.DUMMYFUNCTION("SPLIT(IMPORTRANGE!B4094:B14093,"";"",0,1)"),"Bash/Shell/PowerShell")</f>
        <v>Bash/Shell/PowerShell</v>
      </c>
      <c r="C4094" s="4" t="str">
        <f>IFERROR(__xludf.DUMMYFUNCTION("""COMPUTED_VALUE"""),"C")</f>
        <v>C</v>
      </c>
    </row>
    <row r="4095">
      <c r="A4095" s="3">
        <v>4094.0</v>
      </c>
      <c r="B4095" s="4" t="str">
        <f>IFERROR(__xludf.DUMMYFUNCTION("SPLIT(IMPORTRANGE!B4095:B14094,"";"",0,1)"),"Ruby")</f>
        <v>Ruby</v>
      </c>
    </row>
    <row r="4096">
      <c r="A4096" s="3">
        <v>4095.0</v>
      </c>
      <c r="B4096" s="4" t="str">
        <f>IFERROR(__xludf.DUMMYFUNCTION("SPLIT(IMPORTRANGE!B4096:B14095,"";"",0,1)"),"Bash/Shell/PowerShell")</f>
        <v>Bash/Shell/PowerShell</v>
      </c>
      <c r="C4096" s="4" t="str">
        <f>IFERROR(__xludf.DUMMYFUNCTION("""COMPUTED_VALUE"""),"Go")</f>
        <v>Go</v>
      </c>
      <c r="D4096" s="4" t="str">
        <f>IFERROR(__xludf.DUMMYFUNCTION("""COMPUTED_VALUE"""),"JavaScript")</f>
        <v>JavaScript</v>
      </c>
      <c r="E4096" s="4" t="str">
        <f>IFERROR(__xludf.DUMMYFUNCTION("""COMPUTED_VALUE"""),"Python")</f>
        <v>Python</v>
      </c>
      <c r="F4096" s="4" t="str">
        <f>IFERROR(__xludf.DUMMYFUNCTION("""COMPUTED_VALUE"""),"SQL")</f>
        <v>SQL</v>
      </c>
    </row>
    <row r="4097">
      <c r="A4097" s="3">
        <v>4096.0</v>
      </c>
      <c r="B4097" s="4" t="str">
        <f>IFERROR(__xludf.DUMMYFUNCTION("SPLIT(IMPORTRANGE!B4097:B14096,"";"",0,1)"),"HTML/CSS")</f>
        <v>HTML/CSS</v>
      </c>
      <c r="C4097" s="4" t="str">
        <f>IFERROR(__xludf.DUMMYFUNCTION("""COMPUTED_VALUE"""),"JavaScript")</f>
        <v>JavaScript</v>
      </c>
      <c r="D4097" s="4" t="str">
        <f>IFERROR(__xludf.DUMMYFUNCTION("""COMPUTED_VALUE"""),"Python")</f>
        <v>Python</v>
      </c>
    </row>
    <row r="4098">
      <c r="A4098" s="3">
        <v>4097.0</v>
      </c>
      <c r="B4098" s="4" t="str">
        <f>IFERROR(__xludf.DUMMYFUNCTION("SPLIT(IMPORTRANGE!B4098:B14097,"";"",0,1)"),"Bash/Shell/PowerShell")</f>
        <v>Bash/Shell/PowerShell</v>
      </c>
      <c r="C4098" s="4" t="str">
        <f>IFERROR(__xludf.DUMMYFUNCTION("""COMPUTED_VALUE"""),"HTML/CSS")</f>
        <v>HTML/CSS</v>
      </c>
      <c r="D4098" s="4" t="str">
        <f>IFERROR(__xludf.DUMMYFUNCTION("""COMPUTED_VALUE"""),"Java")</f>
        <v>Java</v>
      </c>
      <c r="E4098" s="4" t="str">
        <f>IFERROR(__xludf.DUMMYFUNCTION("""COMPUTED_VALUE"""),"JavaScript")</f>
        <v>JavaScript</v>
      </c>
      <c r="F4098" s="4" t="str">
        <f>IFERROR(__xludf.DUMMYFUNCTION("""COMPUTED_VALUE"""),"Kotlin")</f>
        <v>Kotlin</v>
      </c>
      <c r="G4098" s="4" t="str">
        <f>IFERROR(__xludf.DUMMYFUNCTION("""COMPUTED_VALUE"""),"SQL")</f>
        <v>SQL</v>
      </c>
    </row>
    <row r="4099">
      <c r="A4099" s="3">
        <v>4098.0</v>
      </c>
      <c r="B4099" s="4" t="str">
        <f>IFERROR(__xludf.DUMMYFUNCTION("SPLIT(IMPORTRANGE!B4099:B14098,"";"",0,1)"),"C")</f>
        <v>C</v>
      </c>
      <c r="C4099" s="4" t="str">
        <f>IFERROR(__xludf.DUMMYFUNCTION("""COMPUTED_VALUE"""),"Python")</f>
        <v>Python</v>
      </c>
    </row>
    <row r="4100">
      <c r="A4100" s="3">
        <v>4099.0</v>
      </c>
      <c r="B4100" s="4" t="str">
        <f>IFERROR(__xludf.DUMMYFUNCTION("SPLIT(IMPORTRANGE!B4100:B14099,"";"",0,1)"),"Bash/Shell/PowerShell")</f>
        <v>Bash/Shell/PowerShell</v>
      </c>
      <c r="C4100" s="4" t="str">
        <f>IFERROR(__xludf.DUMMYFUNCTION("""COMPUTED_VALUE"""),"C")</f>
        <v>C</v>
      </c>
      <c r="D4100" s="4" t="str">
        <f>IFERROR(__xludf.DUMMYFUNCTION("""COMPUTED_VALUE"""),"C++")</f>
        <v>C++</v>
      </c>
      <c r="E4100" s="4" t="str">
        <f>IFERROR(__xludf.DUMMYFUNCTION("""COMPUTED_VALUE"""),"C#")</f>
        <v>C#</v>
      </c>
      <c r="F4100" s="4" t="str">
        <f>IFERROR(__xludf.DUMMYFUNCTION("""COMPUTED_VALUE"""),"F#")</f>
        <v>F#</v>
      </c>
      <c r="G4100" s="4" t="str">
        <f>IFERROR(__xludf.DUMMYFUNCTION("""COMPUTED_VALUE"""),"HTML/CSS")</f>
        <v>HTML/CSS</v>
      </c>
      <c r="H4100" s="4" t="str">
        <f>IFERROR(__xludf.DUMMYFUNCTION("""COMPUTED_VALUE"""),"Java")</f>
        <v>Java</v>
      </c>
      <c r="I4100" s="4" t="str">
        <f>IFERROR(__xludf.DUMMYFUNCTION("""COMPUTED_VALUE"""),"JavaScript")</f>
        <v>JavaScript</v>
      </c>
      <c r="J4100" s="4" t="str">
        <f>IFERROR(__xludf.DUMMYFUNCTION("""COMPUTED_VALUE"""),"Python")</f>
        <v>Python</v>
      </c>
      <c r="K4100" s="4" t="str">
        <f>IFERROR(__xludf.DUMMYFUNCTION("""COMPUTED_VALUE"""),"SQL")</f>
        <v>SQL</v>
      </c>
    </row>
    <row r="4101">
      <c r="A4101" s="3">
        <v>4100.0</v>
      </c>
      <c r="B4101" s="4" t="str">
        <f>IFERROR(__xludf.DUMMYFUNCTION("SPLIT(IMPORTRANGE!B4101:B14100,"";"",0,1)"),"HTML/CSS")</f>
        <v>HTML/CSS</v>
      </c>
      <c r="C4101" s="4" t="str">
        <f>IFERROR(__xludf.DUMMYFUNCTION("""COMPUTED_VALUE"""),"Java")</f>
        <v>Java</v>
      </c>
      <c r="D4101" s="4" t="str">
        <f>IFERROR(__xludf.DUMMYFUNCTION("""COMPUTED_VALUE"""),"JavaScript")</f>
        <v>JavaScript</v>
      </c>
      <c r="E4101" s="4" t="str">
        <f>IFERROR(__xludf.DUMMYFUNCTION("""COMPUTED_VALUE"""),"PHP")</f>
        <v>PHP</v>
      </c>
      <c r="F4101" s="4" t="str">
        <f>IFERROR(__xludf.DUMMYFUNCTION("""COMPUTED_VALUE"""),"SQL")</f>
        <v>SQL</v>
      </c>
      <c r="G4101" s="4" t="str">
        <f>IFERROR(__xludf.DUMMYFUNCTION("""COMPUTED_VALUE"""),"TypeScript")</f>
        <v>TypeScript</v>
      </c>
    </row>
    <row r="4102">
      <c r="A4102" s="3">
        <v>4101.0</v>
      </c>
      <c r="B4102" s="4" t="str">
        <f>IFERROR(__xludf.DUMMYFUNCTION("SPLIT(IMPORTRANGE!B4102:B14101,"";"",0,1)"),"C#")</f>
        <v>C#</v>
      </c>
      <c r="C4102" s="4" t="str">
        <f>IFERROR(__xludf.DUMMYFUNCTION("""COMPUTED_VALUE"""),"HTML/CSS")</f>
        <v>HTML/CSS</v>
      </c>
      <c r="D4102" s="4" t="str">
        <f>IFERROR(__xludf.DUMMYFUNCTION("""COMPUTED_VALUE"""),"JavaScript")</f>
        <v>JavaScript</v>
      </c>
      <c r="E4102" s="4" t="str">
        <f>IFERROR(__xludf.DUMMYFUNCTION("""COMPUTED_VALUE"""),"SQL")</f>
        <v>SQL</v>
      </c>
      <c r="F4102" s="4" t="str">
        <f>IFERROR(__xludf.DUMMYFUNCTION("""COMPUTED_VALUE"""),"TypeScript")</f>
        <v>TypeScript</v>
      </c>
    </row>
    <row r="4103">
      <c r="A4103" s="3">
        <v>4102.0</v>
      </c>
      <c r="B4103" s="4" t="str">
        <f>IFERROR(__xludf.DUMMYFUNCTION("SPLIT(IMPORTRANGE!B4103:B14102,"";"",0,1)"),"Bash/Shell/PowerShell")</f>
        <v>Bash/Shell/PowerShell</v>
      </c>
      <c r="C4103" s="4" t="str">
        <f>IFERROR(__xludf.DUMMYFUNCTION("""COMPUTED_VALUE"""),"C++")</f>
        <v>C++</v>
      </c>
      <c r="D4103" s="4" t="str">
        <f>IFERROR(__xludf.DUMMYFUNCTION("""COMPUTED_VALUE"""),"HTML/CSS")</f>
        <v>HTML/CSS</v>
      </c>
      <c r="E4103" s="4" t="str">
        <f>IFERROR(__xludf.DUMMYFUNCTION("""COMPUTED_VALUE"""),"JavaScript")</f>
        <v>JavaScript</v>
      </c>
      <c r="F4103" s="4" t="str">
        <f>IFERROR(__xludf.DUMMYFUNCTION("""COMPUTED_VALUE"""),"Python")</f>
        <v>Python</v>
      </c>
    </row>
    <row r="4104">
      <c r="A4104" s="3">
        <v>4103.0</v>
      </c>
      <c r="B4104" s="4" t="str">
        <f>IFERROR(__xludf.DUMMYFUNCTION("SPLIT(IMPORTRANGE!B4104:B14103,"";"",0,1)"),"HTML/CSS")</f>
        <v>HTML/CSS</v>
      </c>
      <c r="C4104" s="4" t="str">
        <f>IFERROR(__xludf.DUMMYFUNCTION("""COMPUTED_VALUE"""),"Java")</f>
        <v>Java</v>
      </c>
      <c r="D4104" s="4" t="str">
        <f>IFERROR(__xludf.DUMMYFUNCTION("""COMPUTED_VALUE"""),"JavaScript")</f>
        <v>JavaScript</v>
      </c>
      <c r="E4104" s="4" t="str">
        <f>IFERROR(__xludf.DUMMYFUNCTION("""COMPUTED_VALUE"""),"Python")</f>
        <v>Python</v>
      </c>
    </row>
    <row r="4105">
      <c r="A4105" s="3">
        <v>4104.0</v>
      </c>
      <c r="B4105" s="4" t="str">
        <f>IFERROR(__xludf.DUMMYFUNCTION("SPLIT(IMPORTRANGE!B4105:B14104,"";"",0,1)"),"Bash/Shell/PowerShell")</f>
        <v>Bash/Shell/PowerShell</v>
      </c>
      <c r="C4105" s="4" t="str">
        <f>IFERROR(__xludf.DUMMYFUNCTION("""COMPUTED_VALUE"""),"C")</f>
        <v>C</v>
      </c>
      <c r="D4105" s="4" t="str">
        <f>IFERROR(__xludf.DUMMYFUNCTION("""COMPUTED_VALUE"""),"C++")</f>
        <v>C++</v>
      </c>
      <c r="E4105" s="4" t="str">
        <f>IFERROR(__xludf.DUMMYFUNCTION("""COMPUTED_VALUE"""),"C#")</f>
        <v>C#</v>
      </c>
      <c r="F4105" s="4" t="str">
        <f>IFERROR(__xludf.DUMMYFUNCTION("""COMPUTED_VALUE"""),"Go")</f>
        <v>Go</v>
      </c>
      <c r="G4105" s="4" t="str">
        <f>IFERROR(__xludf.DUMMYFUNCTION("""COMPUTED_VALUE"""),"HTML/CSS")</f>
        <v>HTML/CSS</v>
      </c>
      <c r="H4105" s="4" t="str">
        <f>IFERROR(__xludf.DUMMYFUNCTION("""COMPUTED_VALUE"""),"JavaScript")</f>
        <v>JavaScript</v>
      </c>
      <c r="I4105" s="4" t="str">
        <f>IFERROR(__xludf.DUMMYFUNCTION("""COMPUTED_VALUE"""),"PHP")</f>
        <v>PHP</v>
      </c>
      <c r="J4105" s="4" t="str">
        <f>IFERROR(__xludf.DUMMYFUNCTION("""COMPUTED_VALUE"""),"Python")</f>
        <v>Python</v>
      </c>
      <c r="K4105" s="4" t="str">
        <f>IFERROR(__xludf.DUMMYFUNCTION("""COMPUTED_VALUE"""),"SQL")</f>
        <v>SQL</v>
      </c>
      <c r="L4105" s="4" t="str">
        <f>IFERROR(__xludf.DUMMYFUNCTION("""COMPUTED_VALUE"""),"Other(s):")</f>
        <v>Other(s):</v>
      </c>
    </row>
    <row r="4106">
      <c r="A4106" s="3">
        <v>4105.0</v>
      </c>
      <c r="B4106" s="4" t="str">
        <f>IFERROR(__xludf.DUMMYFUNCTION("SPLIT(IMPORTRANGE!B4106:B14105,"";"",0,1)"),"Go")</f>
        <v>Go</v>
      </c>
      <c r="C4106" s="4" t="str">
        <f>IFERROR(__xludf.DUMMYFUNCTION("""COMPUTED_VALUE"""),"HTML/CSS")</f>
        <v>HTML/CSS</v>
      </c>
      <c r="D4106" s="4" t="str">
        <f>IFERROR(__xludf.DUMMYFUNCTION("""COMPUTED_VALUE"""),"Java")</f>
        <v>Java</v>
      </c>
      <c r="E4106" s="4" t="str">
        <f>IFERROR(__xludf.DUMMYFUNCTION("""COMPUTED_VALUE"""),"JavaScript")</f>
        <v>JavaScript</v>
      </c>
      <c r="F4106" s="4" t="str">
        <f>IFERROR(__xludf.DUMMYFUNCTION("""COMPUTED_VALUE"""),"PHP")</f>
        <v>PHP</v>
      </c>
    </row>
    <row r="4107">
      <c r="A4107" s="3">
        <v>4106.0</v>
      </c>
      <c r="B4107" s="4" t="str">
        <f>IFERROR(__xludf.DUMMYFUNCTION("SPLIT(IMPORTRANGE!B4107:B14106,"";"",0,1)"),"Go")</f>
        <v>Go</v>
      </c>
      <c r="C4107" s="4" t="str">
        <f>IFERROR(__xludf.DUMMYFUNCTION("""COMPUTED_VALUE"""),"HTML/CSS")</f>
        <v>HTML/CSS</v>
      </c>
      <c r="D4107" s="4" t="str">
        <f>IFERROR(__xludf.DUMMYFUNCTION("""COMPUTED_VALUE"""),"JavaScript")</f>
        <v>JavaScript</v>
      </c>
      <c r="E4107" s="4" t="str">
        <f>IFERROR(__xludf.DUMMYFUNCTION("""COMPUTED_VALUE"""),"Ruby")</f>
        <v>Ruby</v>
      </c>
      <c r="F4107" s="4" t="str">
        <f>IFERROR(__xludf.DUMMYFUNCTION("""COMPUTED_VALUE"""),"SQL")</f>
        <v>SQL</v>
      </c>
    </row>
    <row r="4108">
      <c r="A4108" s="3">
        <v>4107.0</v>
      </c>
      <c r="B4108" s="4" t="str">
        <f>IFERROR(__xludf.DUMMYFUNCTION("SPLIT(IMPORTRANGE!B4108:B14107,"";"",0,1)"),"Java")</f>
        <v>Java</v>
      </c>
      <c r="C4108" s="4" t="str">
        <f>IFERROR(__xludf.DUMMYFUNCTION("""COMPUTED_VALUE"""),"JavaScript")</f>
        <v>JavaScript</v>
      </c>
      <c r="D4108" s="4" t="str">
        <f>IFERROR(__xludf.DUMMYFUNCTION("""COMPUTED_VALUE"""),"Python")</f>
        <v>Python</v>
      </c>
    </row>
    <row r="4109">
      <c r="A4109" s="3">
        <v>4108.0</v>
      </c>
      <c r="B4109" s="4" t="str">
        <f>IFERROR(__xludf.DUMMYFUNCTION("SPLIT(IMPORTRANGE!B4109:B14108,"";"",0,1)"),"C")</f>
        <v>C</v>
      </c>
      <c r="C4109" s="4" t="str">
        <f>IFERROR(__xludf.DUMMYFUNCTION("""COMPUTED_VALUE"""),"HTML/CSS")</f>
        <v>HTML/CSS</v>
      </c>
      <c r="D4109" s="4" t="str">
        <f>IFERROR(__xludf.DUMMYFUNCTION("""COMPUTED_VALUE"""),"Java")</f>
        <v>Java</v>
      </c>
      <c r="E4109" s="4" t="str">
        <f>IFERROR(__xludf.DUMMYFUNCTION("""COMPUTED_VALUE"""),"JavaScript")</f>
        <v>JavaScript</v>
      </c>
      <c r="F4109" s="4" t="str">
        <f>IFERROR(__xludf.DUMMYFUNCTION("""COMPUTED_VALUE"""),"Python")</f>
        <v>Python</v>
      </c>
      <c r="G4109" s="4" t="str">
        <f>IFERROR(__xludf.DUMMYFUNCTION("""COMPUTED_VALUE"""),"SQL")</f>
        <v>SQL</v>
      </c>
    </row>
    <row r="4110">
      <c r="A4110" s="3">
        <v>4109.0</v>
      </c>
      <c r="B4110" s="4" t="str">
        <f>IFERROR(__xludf.DUMMYFUNCTION("SPLIT(IMPORTRANGE!B4110:B14109,"";"",0,1)"),"C#")</f>
        <v>C#</v>
      </c>
      <c r="C4110" s="4" t="str">
        <f>IFERROR(__xludf.DUMMYFUNCTION("""COMPUTED_VALUE"""),"HTML/CSS")</f>
        <v>HTML/CSS</v>
      </c>
      <c r="D4110" s="4" t="str">
        <f>IFERROR(__xludf.DUMMYFUNCTION("""COMPUTED_VALUE"""),"JavaScript")</f>
        <v>JavaScript</v>
      </c>
      <c r="E4110" s="4" t="str">
        <f>IFERROR(__xludf.DUMMYFUNCTION("""COMPUTED_VALUE"""),"Other(s):")</f>
        <v>Other(s):</v>
      </c>
    </row>
    <row r="4111">
      <c r="A4111" s="3">
        <v>4110.0</v>
      </c>
      <c r="B4111" s="4" t="str">
        <f>IFERROR(__xludf.DUMMYFUNCTION("SPLIT(IMPORTRANGE!B4111:B14110,"";"",0,1)"),"F#")</f>
        <v>F#</v>
      </c>
      <c r="C4111" s="4" t="str">
        <f>IFERROR(__xludf.DUMMYFUNCTION("""COMPUTED_VALUE"""),"Python")</f>
        <v>Python</v>
      </c>
      <c r="D4111" s="4" t="str">
        <f>IFERROR(__xludf.DUMMYFUNCTION("""COMPUTED_VALUE"""),"R")</f>
        <v>R</v>
      </c>
      <c r="E4111" s="4" t="str">
        <f>IFERROR(__xludf.DUMMYFUNCTION("""COMPUTED_VALUE"""),"Other(s):")</f>
        <v>Other(s):</v>
      </c>
    </row>
    <row r="4112">
      <c r="A4112" s="3">
        <v>4111.0</v>
      </c>
      <c r="B4112" s="4" t="str">
        <f>IFERROR(__xludf.DUMMYFUNCTION("SPLIT(IMPORTRANGE!B4112:B14111,"";"",0,1)"),"Bash/Shell/PowerShell")</f>
        <v>Bash/Shell/PowerShell</v>
      </c>
      <c r="C4112" s="4" t="str">
        <f>IFERROR(__xludf.DUMMYFUNCTION("""COMPUTED_VALUE"""),"C")</f>
        <v>C</v>
      </c>
      <c r="D4112" s="4" t="str">
        <f>IFERROR(__xludf.DUMMYFUNCTION("""COMPUTED_VALUE"""),"C++")</f>
        <v>C++</v>
      </c>
      <c r="E4112" s="4" t="str">
        <f>IFERROR(__xludf.DUMMYFUNCTION("""COMPUTED_VALUE"""),"HTML/CSS")</f>
        <v>HTML/CSS</v>
      </c>
      <c r="F4112" s="4" t="str">
        <f>IFERROR(__xludf.DUMMYFUNCTION("""COMPUTED_VALUE"""),"JavaScript")</f>
        <v>JavaScript</v>
      </c>
      <c r="G4112" s="4" t="str">
        <f>IFERROR(__xludf.DUMMYFUNCTION("""COMPUTED_VALUE"""),"Python")</f>
        <v>Python</v>
      </c>
    </row>
    <row r="4113">
      <c r="A4113" s="3">
        <v>4112.0</v>
      </c>
      <c r="B4113" s="4" t="str">
        <f>IFERROR(__xludf.DUMMYFUNCTION("SPLIT(IMPORTRANGE!B4113:B14112,"";"",0,1)"),"C#")</f>
        <v>C#</v>
      </c>
      <c r="C4113" s="4" t="str">
        <f>IFERROR(__xludf.DUMMYFUNCTION("""COMPUTED_VALUE"""),"HTML/CSS")</f>
        <v>HTML/CSS</v>
      </c>
      <c r="D4113" s="4" t="str">
        <f>IFERROR(__xludf.DUMMYFUNCTION("""COMPUTED_VALUE"""),"Java")</f>
        <v>Java</v>
      </c>
      <c r="E4113" s="4" t="str">
        <f>IFERROR(__xludf.DUMMYFUNCTION("""COMPUTED_VALUE"""),"JavaScript")</f>
        <v>JavaScript</v>
      </c>
      <c r="F4113" s="4" t="str">
        <f>IFERROR(__xludf.DUMMYFUNCTION("""COMPUTED_VALUE"""),"PHP")</f>
        <v>PHP</v>
      </c>
      <c r="G4113" s="4" t="str">
        <f>IFERROR(__xludf.DUMMYFUNCTION("""COMPUTED_VALUE"""),"SQL")</f>
        <v>SQL</v>
      </c>
    </row>
    <row r="4114">
      <c r="A4114" s="3">
        <v>4113.0</v>
      </c>
      <c r="B4114" s="4" t="str">
        <f>IFERROR(__xludf.DUMMYFUNCTION("SPLIT(IMPORTRANGE!B4114:B14113,"";"",0,1)"),"Bash/Shell/PowerShell")</f>
        <v>Bash/Shell/PowerShell</v>
      </c>
      <c r="C4114" s="4" t="str">
        <f>IFERROR(__xludf.DUMMYFUNCTION("""COMPUTED_VALUE"""),"C")</f>
        <v>C</v>
      </c>
      <c r="D4114" s="4" t="str">
        <f>IFERROR(__xludf.DUMMYFUNCTION("""COMPUTED_VALUE"""),"C++")</f>
        <v>C++</v>
      </c>
      <c r="E4114" s="4" t="str">
        <f>IFERROR(__xludf.DUMMYFUNCTION("""COMPUTED_VALUE"""),"Rust")</f>
        <v>Rust</v>
      </c>
    </row>
    <row r="4115">
      <c r="A4115" s="3">
        <v>4114.0</v>
      </c>
      <c r="B4115" s="4" t="str">
        <f>IFERROR(__xludf.DUMMYFUNCTION("SPLIT(IMPORTRANGE!B4115:B14114,"";"",0,1)"),"Bash/Shell/PowerShell")</f>
        <v>Bash/Shell/PowerShell</v>
      </c>
      <c r="C4115" s="4" t="str">
        <f>IFERROR(__xludf.DUMMYFUNCTION("""COMPUTED_VALUE"""),"C")</f>
        <v>C</v>
      </c>
      <c r="D4115" s="4" t="str">
        <f>IFERROR(__xludf.DUMMYFUNCTION("""COMPUTED_VALUE"""),"HTML/CSS")</f>
        <v>HTML/CSS</v>
      </c>
      <c r="E4115" s="4" t="str">
        <f>IFERROR(__xludf.DUMMYFUNCTION("""COMPUTED_VALUE"""),"Java")</f>
        <v>Java</v>
      </c>
      <c r="F4115" s="4" t="str">
        <f>IFERROR(__xludf.DUMMYFUNCTION("""COMPUTED_VALUE"""),"Python")</f>
        <v>Python</v>
      </c>
    </row>
    <row r="4116">
      <c r="A4116" s="3">
        <v>4115.0</v>
      </c>
      <c r="B4116" s="4" t="str">
        <f>IFERROR(__xludf.DUMMYFUNCTION("SPLIT(IMPORTRANGE!B4116:B14115,"";"",0,1)"),"C")</f>
        <v>C</v>
      </c>
      <c r="C4116" s="4" t="str">
        <f>IFERROR(__xludf.DUMMYFUNCTION("""COMPUTED_VALUE"""),"Python")</f>
        <v>Python</v>
      </c>
    </row>
    <row r="4117">
      <c r="A4117" s="3">
        <v>4116.0</v>
      </c>
      <c r="B4117" s="4" t="str">
        <f>IFERROR(__xludf.DUMMYFUNCTION("SPLIT(IMPORTRANGE!B4117:B14116,"";"",0,1)"),"Bash/Shell/PowerShell")</f>
        <v>Bash/Shell/PowerShell</v>
      </c>
      <c r="C4117" s="4" t="str">
        <f>IFERROR(__xludf.DUMMYFUNCTION("""COMPUTED_VALUE"""),"Java")</f>
        <v>Java</v>
      </c>
      <c r="D4117" s="4" t="str">
        <f>IFERROR(__xludf.DUMMYFUNCTION("""COMPUTED_VALUE"""),"JavaScript")</f>
        <v>JavaScript</v>
      </c>
      <c r="E4117" s="4" t="str">
        <f>IFERROR(__xludf.DUMMYFUNCTION("""COMPUTED_VALUE"""),"Rust")</f>
        <v>Rust</v>
      </c>
      <c r="F4117" s="4" t="str">
        <f>IFERROR(__xludf.DUMMYFUNCTION("""COMPUTED_VALUE"""),"Scala")</f>
        <v>Scala</v>
      </c>
      <c r="G4117" s="4" t="str">
        <f>IFERROR(__xludf.DUMMYFUNCTION("""COMPUTED_VALUE"""),"TypeScript")</f>
        <v>TypeScript</v>
      </c>
    </row>
    <row r="4118">
      <c r="A4118" s="3">
        <v>4117.0</v>
      </c>
      <c r="B4118" s="4" t="str">
        <f>IFERROR(__xludf.DUMMYFUNCTION("SPLIT(IMPORTRANGE!B4118:B14117,"";"",0,1)"),"C#")</f>
        <v>C#</v>
      </c>
      <c r="C4118" s="4" t="str">
        <f>IFERROR(__xludf.DUMMYFUNCTION("""COMPUTED_VALUE"""),"HTML/CSS")</f>
        <v>HTML/CSS</v>
      </c>
      <c r="D4118" s="4" t="str">
        <f>IFERROR(__xludf.DUMMYFUNCTION("""COMPUTED_VALUE"""),"JavaScript")</f>
        <v>JavaScript</v>
      </c>
      <c r="E4118" s="4" t="str">
        <f>IFERROR(__xludf.DUMMYFUNCTION("""COMPUTED_VALUE"""),"Ruby")</f>
        <v>Ruby</v>
      </c>
      <c r="F4118" s="4" t="str">
        <f>IFERROR(__xludf.DUMMYFUNCTION("""COMPUTED_VALUE"""),"SQL")</f>
        <v>SQL</v>
      </c>
      <c r="G4118" s="4" t="str">
        <f>IFERROR(__xludf.DUMMYFUNCTION("""COMPUTED_VALUE"""),"TypeScript")</f>
        <v>TypeScript</v>
      </c>
    </row>
    <row r="4119">
      <c r="A4119" s="3">
        <v>4118.0</v>
      </c>
      <c r="B4119" s="4" t="str">
        <f>IFERROR(__xludf.DUMMYFUNCTION("SPLIT(IMPORTRANGE!B4119:B14118,"";"",0,1)"),"Java")</f>
        <v>Java</v>
      </c>
      <c r="C4119" s="4" t="str">
        <f>IFERROR(__xludf.DUMMYFUNCTION("""COMPUTED_VALUE"""),"JavaScript")</f>
        <v>JavaScript</v>
      </c>
      <c r="D4119" s="4" t="str">
        <f>IFERROR(__xludf.DUMMYFUNCTION("""COMPUTED_VALUE"""),"Other(s):")</f>
        <v>Other(s):</v>
      </c>
    </row>
    <row r="4120">
      <c r="A4120" s="3">
        <v>4119.0</v>
      </c>
      <c r="B4120" s="4" t="str">
        <f>IFERROR(__xludf.DUMMYFUNCTION("SPLIT(IMPORTRANGE!B4120:B14119,"";"",0,1)"),"HTML/CSS")</f>
        <v>HTML/CSS</v>
      </c>
      <c r="C4120" s="4" t="str">
        <f>IFERROR(__xludf.DUMMYFUNCTION("""COMPUTED_VALUE"""),"JavaScript")</f>
        <v>JavaScript</v>
      </c>
      <c r="D4120" s="4" t="str">
        <f>IFERROR(__xludf.DUMMYFUNCTION("""COMPUTED_VALUE"""),"PHP")</f>
        <v>PHP</v>
      </c>
      <c r="E4120" s="4" t="str">
        <f>IFERROR(__xludf.DUMMYFUNCTION("""COMPUTED_VALUE"""),"SQL")</f>
        <v>SQL</v>
      </c>
    </row>
    <row r="4121">
      <c r="A4121" s="3">
        <v>4120.0</v>
      </c>
      <c r="B4121" s="4" t="str">
        <f>IFERROR(__xludf.DUMMYFUNCTION("SPLIT(IMPORTRANGE!B4121:B14120,"";"",0,1)"),"Bash/Shell/PowerShell")</f>
        <v>Bash/Shell/PowerShell</v>
      </c>
      <c r="C4121" s="4" t="str">
        <f>IFERROR(__xludf.DUMMYFUNCTION("""COMPUTED_VALUE"""),"Go")</f>
        <v>Go</v>
      </c>
      <c r="D4121" s="4" t="str">
        <f>IFERROR(__xludf.DUMMYFUNCTION("""COMPUTED_VALUE"""),"Python")</f>
        <v>Python</v>
      </c>
      <c r="E4121" s="4" t="str">
        <f>IFERROR(__xludf.DUMMYFUNCTION("""COMPUTED_VALUE"""),"R")</f>
        <v>R</v>
      </c>
      <c r="F4121" s="4" t="str">
        <f>IFERROR(__xludf.DUMMYFUNCTION("""COMPUTED_VALUE"""),"SQL")</f>
        <v>SQL</v>
      </c>
    </row>
    <row r="4122">
      <c r="A4122" s="3">
        <v>4121.0</v>
      </c>
      <c r="B4122" s="4" t="str">
        <f>IFERROR(__xludf.DUMMYFUNCTION("SPLIT(IMPORTRANGE!B4122:B14121,"";"",0,1)"),"Bash/Shell/PowerShell")</f>
        <v>Bash/Shell/PowerShell</v>
      </c>
      <c r="C4122" s="4" t="str">
        <f>IFERROR(__xludf.DUMMYFUNCTION("""COMPUTED_VALUE"""),"C#")</f>
        <v>C#</v>
      </c>
      <c r="D4122" s="4" t="str">
        <f>IFERROR(__xludf.DUMMYFUNCTION("""COMPUTED_VALUE"""),"HTML/CSS")</f>
        <v>HTML/CSS</v>
      </c>
      <c r="E4122" s="4" t="str">
        <f>IFERROR(__xludf.DUMMYFUNCTION("""COMPUTED_VALUE"""),"JavaScript")</f>
        <v>JavaScript</v>
      </c>
      <c r="F4122" s="4" t="str">
        <f>IFERROR(__xludf.DUMMYFUNCTION("""COMPUTED_VALUE"""),"Python")</f>
        <v>Python</v>
      </c>
      <c r="G4122" s="4" t="str">
        <f>IFERROR(__xludf.DUMMYFUNCTION("""COMPUTED_VALUE"""),"SQL")</f>
        <v>SQL</v>
      </c>
      <c r="H4122" s="4" t="str">
        <f>IFERROR(__xludf.DUMMYFUNCTION("""COMPUTED_VALUE"""),"VBA")</f>
        <v>VBA</v>
      </c>
    </row>
    <row r="4123">
      <c r="A4123" s="3">
        <v>4122.0</v>
      </c>
      <c r="B4123" s="4" t="str">
        <f>IFERROR(__xludf.DUMMYFUNCTION("SPLIT(IMPORTRANGE!B4123:B14122,"";"",0,1)"),"HTML/CSS")</f>
        <v>HTML/CSS</v>
      </c>
      <c r="C4123" s="4" t="str">
        <f>IFERROR(__xludf.DUMMYFUNCTION("""COMPUTED_VALUE"""),"Java")</f>
        <v>Java</v>
      </c>
      <c r="D4123" s="4" t="str">
        <f>IFERROR(__xludf.DUMMYFUNCTION("""COMPUTED_VALUE"""),"JavaScript")</f>
        <v>JavaScript</v>
      </c>
      <c r="E4123" s="4" t="str">
        <f>IFERROR(__xludf.DUMMYFUNCTION("""COMPUTED_VALUE"""),"TypeScript")</f>
        <v>TypeScript</v>
      </c>
    </row>
    <row r="4124">
      <c r="A4124" s="3">
        <v>4123.0</v>
      </c>
      <c r="B4124" s="4" t="str">
        <f>IFERROR(__xludf.DUMMYFUNCTION("SPLIT(IMPORTRANGE!B4124:B14123,"";"",0,1)"),"C")</f>
        <v>C</v>
      </c>
      <c r="C4124" s="4" t="str">
        <f>IFERROR(__xludf.DUMMYFUNCTION("""COMPUTED_VALUE"""),"HTML/CSS")</f>
        <v>HTML/CSS</v>
      </c>
      <c r="D4124" s="4" t="str">
        <f>IFERROR(__xludf.DUMMYFUNCTION("""COMPUTED_VALUE"""),"JavaScript")</f>
        <v>JavaScript</v>
      </c>
      <c r="E4124" s="4" t="str">
        <f>IFERROR(__xludf.DUMMYFUNCTION("""COMPUTED_VALUE"""),"PHP")</f>
        <v>PHP</v>
      </c>
      <c r="F4124" s="4" t="str">
        <f>IFERROR(__xludf.DUMMYFUNCTION("""COMPUTED_VALUE"""),"Python")</f>
        <v>Python</v>
      </c>
      <c r="G4124" s="4" t="str">
        <f>IFERROR(__xludf.DUMMYFUNCTION("""COMPUTED_VALUE"""),"SQL")</f>
        <v>SQL</v>
      </c>
    </row>
    <row r="4125">
      <c r="A4125" s="3">
        <v>4124.0</v>
      </c>
      <c r="B4125" s="4" t="str">
        <f>IFERROR(__xludf.DUMMYFUNCTION("SPLIT(IMPORTRANGE!B4125:B14124,"";"",0,1)"),"Python")</f>
        <v>Python</v>
      </c>
    </row>
    <row r="4126">
      <c r="A4126" s="3">
        <v>4125.0</v>
      </c>
      <c r="B4126" s="4" t="str">
        <f>IFERROR(__xludf.DUMMYFUNCTION("SPLIT(IMPORTRANGE!B4126:B14125,"";"",0,1)"),"C")</f>
        <v>C</v>
      </c>
      <c r="C4126" s="4" t="str">
        <f>IFERROR(__xludf.DUMMYFUNCTION("""COMPUTED_VALUE"""),"HTML/CSS")</f>
        <v>HTML/CSS</v>
      </c>
      <c r="D4126" s="4" t="str">
        <f>IFERROR(__xludf.DUMMYFUNCTION("""COMPUTED_VALUE"""),"JavaScript")</f>
        <v>JavaScript</v>
      </c>
      <c r="E4126" s="4" t="str">
        <f>IFERROR(__xludf.DUMMYFUNCTION("""COMPUTED_VALUE"""),"PHP")</f>
        <v>PHP</v>
      </c>
    </row>
    <row r="4127">
      <c r="A4127" s="3">
        <v>4126.0</v>
      </c>
      <c r="B4127" s="4" t="str">
        <f>IFERROR(__xludf.DUMMYFUNCTION("SPLIT(IMPORTRANGE!B4127:B14126,"";"",0,1)"),"Bash/Shell/PowerShell")</f>
        <v>Bash/Shell/PowerShell</v>
      </c>
      <c r="C4127" s="4" t="str">
        <f>IFERROR(__xludf.DUMMYFUNCTION("""COMPUTED_VALUE"""),"C#")</f>
        <v>C#</v>
      </c>
      <c r="D4127" s="4" t="str">
        <f>IFERROR(__xludf.DUMMYFUNCTION("""COMPUTED_VALUE"""),"Go")</f>
        <v>Go</v>
      </c>
      <c r="E4127" s="4" t="str">
        <f>IFERROR(__xludf.DUMMYFUNCTION("""COMPUTED_VALUE"""),"HTML/CSS")</f>
        <v>HTML/CSS</v>
      </c>
      <c r="F4127" s="4" t="str">
        <f>IFERROR(__xludf.DUMMYFUNCTION("""COMPUTED_VALUE"""),"Java")</f>
        <v>Java</v>
      </c>
      <c r="G4127" s="4" t="str">
        <f>IFERROR(__xludf.DUMMYFUNCTION("""COMPUTED_VALUE"""),"JavaScript")</f>
        <v>JavaScript</v>
      </c>
      <c r="H4127" s="4" t="str">
        <f>IFERROR(__xludf.DUMMYFUNCTION("""COMPUTED_VALUE"""),"Kotlin")</f>
        <v>Kotlin</v>
      </c>
      <c r="I4127" s="4" t="str">
        <f>IFERROR(__xludf.DUMMYFUNCTION("""COMPUTED_VALUE"""),"PHP")</f>
        <v>PHP</v>
      </c>
      <c r="J4127" s="4" t="str">
        <f>IFERROR(__xludf.DUMMYFUNCTION("""COMPUTED_VALUE"""),"SQL")</f>
        <v>SQL</v>
      </c>
      <c r="K4127" s="4" t="str">
        <f>IFERROR(__xludf.DUMMYFUNCTION("""COMPUTED_VALUE"""),"TypeScript")</f>
        <v>TypeScript</v>
      </c>
      <c r="L4127" s="4" t="str">
        <f>IFERROR(__xludf.DUMMYFUNCTION("""COMPUTED_VALUE"""),"Other(s):")</f>
        <v>Other(s):</v>
      </c>
    </row>
    <row r="4128">
      <c r="A4128" s="3">
        <v>4127.0</v>
      </c>
      <c r="B4128" s="4" t="str">
        <f>IFERROR(__xludf.DUMMYFUNCTION("SPLIT(IMPORTRANGE!B4128:B14127,"";"",0,1)"),"Bash/Shell/PowerShell")</f>
        <v>Bash/Shell/PowerShell</v>
      </c>
      <c r="C4128" s="4" t="str">
        <f>IFERROR(__xludf.DUMMYFUNCTION("""COMPUTED_VALUE"""),"Dart")</f>
        <v>Dart</v>
      </c>
      <c r="D4128" s="4" t="str">
        <f>IFERROR(__xludf.DUMMYFUNCTION("""COMPUTED_VALUE"""),"F#")</f>
        <v>F#</v>
      </c>
      <c r="E4128" s="4" t="str">
        <f>IFERROR(__xludf.DUMMYFUNCTION("""COMPUTED_VALUE"""),"HTML/CSS")</f>
        <v>HTML/CSS</v>
      </c>
      <c r="F4128" s="4" t="str">
        <f>IFERROR(__xludf.DUMMYFUNCTION("""COMPUTED_VALUE"""),"Java")</f>
        <v>Java</v>
      </c>
      <c r="G4128" s="4" t="str">
        <f>IFERROR(__xludf.DUMMYFUNCTION("""COMPUTED_VALUE"""),"JavaScript")</f>
        <v>JavaScript</v>
      </c>
      <c r="H4128" s="4" t="str">
        <f>IFERROR(__xludf.DUMMYFUNCTION("""COMPUTED_VALUE"""),"Kotlin")</f>
        <v>Kotlin</v>
      </c>
      <c r="I4128" s="4" t="str">
        <f>IFERROR(__xludf.DUMMYFUNCTION("""COMPUTED_VALUE"""),"Python")</f>
        <v>Python</v>
      </c>
      <c r="J4128" s="4" t="str">
        <f>IFERROR(__xludf.DUMMYFUNCTION("""COMPUTED_VALUE"""),"Ruby")</f>
        <v>Ruby</v>
      </c>
      <c r="K4128" s="4" t="str">
        <f>IFERROR(__xludf.DUMMYFUNCTION("""COMPUTED_VALUE"""),"Scala")</f>
        <v>Scala</v>
      </c>
      <c r="L4128" s="4" t="str">
        <f>IFERROR(__xludf.DUMMYFUNCTION("""COMPUTED_VALUE"""),"SQL")</f>
        <v>SQL</v>
      </c>
      <c r="M4128" s="4" t="str">
        <f>IFERROR(__xludf.DUMMYFUNCTION("""COMPUTED_VALUE"""),"Other(s):")</f>
        <v>Other(s):</v>
      </c>
    </row>
    <row r="4129">
      <c r="A4129" s="3">
        <v>4128.0</v>
      </c>
      <c r="B4129" s="4" t="str">
        <f>IFERROR(__xludf.DUMMYFUNCTION("SPLIT(IMPORTRANGE!B4129:B14128,"";"",0,1)"),"Bash/Shell/PowerShell")</f>
        <v>Bash/Shell/PowerShell</v>
      </c>
      <c r="C4129" s="4" t="str">
        <f>IFERROR(__xludf.DUMMYFUNCTION("""COMPUTED_VALUE"""),"HTML/CSS")</f>
        <v>HTML/CSS</v>
      </c>
      <c r="D4129" s="4" t="str">
        <f>IFERROR(__xludf.DUMMYFUNCTION("""COMPUTED_VALUE"""),"Java")</f>
        <v>Java</v>
      </c>
      <c r="E4129" s="4" t="str">
        <f>IFERROR(__xludf.DUMMYFUNCTION("""COMPUTED_VALUE"""),"JavaScript")</f>
        <v>JavaScript</v>
      </c>
      <c r="F4129" s="4" t="str">
        <f>IFERROR(__xludf.DUMMYFUNCTION("""COMPUTED_VALUE"""),"Kotlin")</f>
        <v>Kotlin</v>
      </c>
      <c r="G4129" s="4" t="str">
        <f>IFERROR(__xludf.DUMMYFUNCTION("""COMPUTED_VALUE"""),"Python")</f>
        <v>Python</v>
      </c>
      <c r="H4129" s="4" t="str">
        <f>IFERROR(__xludf.DUMMYFUNCTION("""COMPUTED_VALUE"""),"TypeScript")</f>
        <v>TypeScript</v>
      </c>
    </row>
    <row r="4130">
      <c r="A4130" s="3">
        <v>4129.0</v>
      </c>
      <c r="B4130" s="4" t="str">
        <f>IFERROR(__xludf.DUMMYFUNCTION("SPLIT(IMPORTRANGE!B4130:B14129,"";"",0,1)"),"Assembly")</f>
        <v>Assembly</v>
      </c>
      <c r="C4130" s="4" t="str">
        <f>IFERROR(__xludf.DUMMYFUNCTION("""COMPUTED_VALUE"""),"Bash/Shell/PowerShell")</f>
        <v>Bash/Shell/PowerShell</v>
      </c>
      <c r="D4130" s="4" t="str">
        <f>IFERROR(__xludf.DUMMYFUNCTION("""COMPUTED_VALUE"""),"C")</f>
        <v>C</v>
      </c>
      <c r="E4130" s="4" t="str">
        <f>IFERROR(__xludf.DUMMYFUNCTION("""COMPUTED_VALUE"""),"C++")</f>
        <v>C++</v>
      </c>
      <c r="F4130" s="4" t="str">
        <f>IFERROR(__xludf.DUMMYFUNCTION("""COMPUTED_VALUE"""),"Python")</f>
        <v>Python</v>
      </c>
      <c r="G4130" s="4" t="str">
        <f>IFERROR(__xludf.DUMMYFUNCTION("""COMPUTED_VALUE"""),"Other(s):")</f>
        <v>Other(s):</v>
      </c>
    </row>
    <row r="4131">
      <c r="A4131" s="3">
        <v>4130.0</v>
      </c>
      <c r="B4131" s="4" t="str">
        <f>IFERROR(__xludf.DUMMYFUNCTION("SPLIT(IMPORTRANGE!B4131:B14130,"";"",0,1)"),"Java")</f>
        <v>Java</v>
      </c>
    </row>
    <row r="4132">
      <c r="A4132" s="3">
        <v>4131.0</v>
      </c>
      <c r="B4132" s="4" t="str">
        <f>IFERROR(__xludf.DUMMYFUNCTION("SPLIT(IMPORTRANGE!B4132:B14131,"";"",0,1)"),"HTML/CSS")</f>
        <v>HTML/CSS</v>
      </c>
      <c r="C4132" s="4" t="str">
        <f>IFERROR(__xludf.DUMMYFUNCTION("""COMPUTED_VALUE"""),"JavaScript")</f>
        <v>JavaScript</v>
      </c>
      <c r="D4132" s="4" t="str">
        <f>IFERROR(__xludf.DUMMYFUNCTION("""COMPUTED_VALUE"""),"PHP")</f>
        <v>PHP</v>
      </c>
      <c r="E4132" s="4" t="str">
        <f>IFERROR(__xludf.DUMMYFUNCTION("""COMPUTED_VALUE"""),"TypeScript")</f>
        <v>TypeScript</v>
      </c>
    </row>
    <row r="4133">
      <c r="A4133" s="3">
        <v>4132.0</v>
      </c>
      <c r="B4133" s="4" t="str">
        <f>IFERROR(__xludf.DUMMYFUNCTION("SPLIT(IMPORTRANGE!B4133:B14132,"";"",0,1)"),"Python")</f>
        <v>Python</v>
      </c>
    </row>
    <row r="4134">
      <c r="A4134" s="3">
        <v>4133.0</v>
      </c>
      <c r="B4134" s="4" t="str">
        <f>IFERROR(__xludf.DUMMYFUNCTION("SPLIT(IMPORTRANGE!B4134:B14133,"";"",0,1)"),"Bash/Shell/PowerShell")</f>
        <v>Bash/Shell/PowerShell</v>
      </c>
      <c r="C4134" s="4" t="str">
        <f>IFERROR(__xludf.DUMMYFUNCTION("""COMPUTED_VALUE"""),"C")</f>
        <v>C</v>
      </c>
      <c r="D4134" s="4" t="str">
        <f>IFERROR(__xludf.DUMMYFUNCTION("""COMPUTED_VALUE"""),"HTML/CSS")</f>
        <v>HTML/CSS</v>
      </c>
      <c r="E4134" s="4" t="str">
        <f>IFERROR(__xludf.DUMMYFUNCTION("""COMPUTED_VALUE"""),"Java")</f>
        <v>Java</v>
      </c>
      <c r="F4134" s="4" t="str">
        <f>IFERROR(__xludf.DUMMYFUNCTION("""COMPUTED_VALUE"""),"JavaScript")</f>
        <v>JavaScript</v>
      </c>
      <c r="G4134" s="4" t="str">
        <f>IFERROR(__xludf.DUMMYFUNCTION("""COMPUTED_VALUE"""),"Python")</f>
        <v>Python</v>
      </c>
    </row>
    <row r="4135">
      <c r="A4135" s="3">
        <v>4134.0</v>
      </c>
      <c r="B4135" s="4" t="str">
        <f>IFERROR(__xludf.DUMMYFUNCTION("SPLIT(IMPORTRANGE!B4135:B14134,"";"",0,1)"),"Bash/Shell/PowerShell")</f>
        <v>Bash/Shell/PowerShell</v>
      </c>
      <c r="C4135" s="4" t="str">
        <f>IFERROR(__xludf.DUMMYFUNCTION("""COMPUTED_VALUE"""),"HTML/CSS")</f>
        <v>HTML/CSS</v>
      </c>
      <c r="D4135" s="4" t="str">
        <f>IFERROR(__xludf.DUMMYFUNCTION("""COMPUTED_VALUE"""),"Java")</f>
        <v>Java</v>
      </c>
      <c r="E4135" s="4" t="str">
        <f>IFERROR(__xludf.DUMMYFUNCTION("""COMPUTED_VALUE"""),"JavaScript")</f>
        <v>JavaScript</v>
      </c>
      <c r="F4135" s="4" t="str">
        <f>IFERROR(__xludf.DUMMYFUNCTION("""COMPUTED_VALUE"""),"PHP")</f>
        <v>PHP</v>
      </c>
      <c r="G4135" s="4" t="str">
        <f>IFERROR(__xludf.DUMMYFUNCTION("""COMPUTED_VALUE"""),"SQL")</f>
        <v>SQL</v>
      </c>
    </row>
    <row r="4136">
      <c r="A4136" s="3">
        <v>4135.0</v>
      </c>
      <c r="B4136" s="4" t="str">
        <f>IFERROR(__xludf.DUMMYFUNCTION("SPLIT(IMPORTRANGE!B4136:B14135,"";"",0,1)"),"Java")</f>
        <v>Java</v>
      </c>
      <c r="C4136" s="4" t="str">
        <f>IFERROR(__xludf.DUMMYFUNCTION("""COMPUTED_VALUE"""),"JavaScript")</f>
        <v>JavaScript</v>
      </c>
      <c r="D4136" s="4" t="str">
        <f>IFERROR(__xludf.DUMMYFUNCTION("""COMPUTED_VALUE"""),"Python")</f>
        <v>Python</v>
      </c>
      <c r="E4136" s="4" t="str">
        <f>IFERROR(__xludf.DUMMYFUNCTION("""COMPUTED_VALUE"""),"SQL")</f>
        <v>SQL</v>
      </c>
    </row>
    <row r="4137">
      <c r="A4137" s="3">
        <v>4136.0</v>
      </c>
      <c r="B4137" s="4" t="str">
        <f>IFERROR(__xludf.DUMMYFUNCTION("SPLIT(IMPORTRANGE!B4137:B14136,"";"",0,1)"),"C")</f>
        <v>C</v>
      </c>
      <c r="C4137" s="4" t="str">
        <f>IFERROR(__xludf.DUMMYFUNCTION("""COMPUTED_VALUE"""),"C++")</f>
        <v>C++</v>
      </c>
      <c r="D4137" s="4" t="str">
        <f>IFERROR(__xludf.DUMMYFUNCTION("""COMPUTED_VALUE"""),"C#")</f>
        <v>C#</v>
      </c>
      <c r="E4137" s="4" t="str">
        <f>IFERROR(__xludf.DUMMYFUNCTION("""COMPUTED_VALUE"""),"HTML/CSS")</f>
        <v>HTML/CSS</v>
      </c>
      <c r="F4137" s="4" t="str">
        <f>IFERROR(__xludf.DUMMYFUNCTION("""COMPUTED_VALUE"""),"Java")</f>
        <v>Java</v>
      </c>
      <c r="G4137" s="4" t="str">
        <f>IFERROR(__xludf.DUMMYFUNCTION("""COMPUTED_VALUE"""),"JavaScript")</f>
        <v>JavaScript</v>
      </c>
      <c r="H4137" s="4" t="str">
        <f>IFERROR(__xludf.DUMMYFUNCTION("""COMPUTED_VALUE"""),"TypeScript")</f>
        <v>TypeScript</v>
      </c>
    </row>
    <row r="4138">
      <c r="A4138" s="3">
        <v>4137.0</v>
      </c>
      <c r="B4138" s="4" t="str">
        <f>IFERROR(__xludf.DUMMYFUNCTION("SPLIT(IMPORTRANGE!B4138:B14137,"";"",0,1)"),"Bash/Shell/PowerShell")</f>
        <v>Bash/Shell/PowerShell</v>
      </c>
      <c r="C4138" s="4" t="str">
        <f>IFERROR(__xludf.DUMMYFUNCTION("""COMPUTED_VALUE"""),"C++")</f>
        <v>C++</v>
      </c>
      <c r="D4138" s="4" t="str">
        <f>IFERROR(__xludf.DUMMYFUNCTION("""COMPUTED_VALUE"""),"C#")</f>
        <v>C#</v>
      </c>
      <c r="E4138" s="4" t="str">
        <f>IFERROR(__xludf.DUMMYFUNCTION("""COMPUTED_VALUE"""),"VBA")</f>
        <v>VBA</v>
      </c>
    </row>
    <row r="4139">
      <c r="A4139" s="3">
        <v>4138.0</v>
      </c>
      <c r="B4139" s="4" t="str">
        <f>IFERROR(__xludf.DUMMYFUNCTION("SPLIT(IMPORTRANGE!B4139:B14138,"";"",0,1)"),"HTML/CSS")</f>
        <v>HTML/CSS</v>
      </c>
      <c r="C4139" s="4" t="str">
        <f>IFERROR(__xludf.DUMMYFUNCTION("""COMPUTED_VALUE"""),"JavaScript")</f>
        <v>JavaScript</v>
      </c>
      <c r="D4139" s="4" t="str">
        <f>IFERROR(__xludf.DUMMYFUNCTION("""COMPUTED_VALUE"""),"PHP")</f>
        <v>PHP</v>
      </c>
      <c r="E4139" s="4" t="str">
        <f>IFERROR(__xludf.DUMMYFUNCTION("""COMPUTED_VALUE"""),"SQL")</f>
        <v>SQL</v>
      </c>
    </row>
    <row r="4140">
      <c r="A4140" s="3">
        <v>4139.0</v>
      </c>
      <c r="B4140" s="4" t="str">
        <f>IFERROR(__xludf.DUMMYFUNCTION("SPLIT(IMPORTRANGE!B4140:B14139,"";"",0,1)"),"Go")</f>
        <v>Go</v>
      </c>
      <c r="C4140" s="4" t="str">
        <f>IFERROR(__xludf.DUMMYFUNCTION("""COMPUTED_VALUE"""),"HTML/CSS")</f>
        <v>HTML/CSS</v>
      </c>
      <c r="D4140" s="4" t="str">
        <f>IFERROR(__xludf.DUMMYFUNCTION("""COMPUTED_VALUE"""),"JavaScript")</f>
        <v>JavaScript</v>
      </c>
      <c r="E4140" s="4" t="str">
        <f>IFERROR(__xludf.DUMMYFUNCTION("""COMPUTED_VALUE"""),"Kotlin")</f>
        <v>Kotlin</v>
      </c>
      <c r="F4140" s="4" t="str">
        <f>IFERROR(__xludf.DUMMYFUNCTION("""COMPUTED_VALUE"""),"Rust")</f>
        <v>Rust</v>
      </c>
    </row>
    <row r="4141">
      <c r="A4141" s="3">
        <v>4140.0</v>
      </c>
      <c r="B4141" s="4" t="str">
        <f>IFERROR(__xludf.DUMMYFUNCTION("SPLIT(IMPORTRANGE!B4141:B14140,"";"",0,1)"),"C++")</f>
        <v>C++</v>
      </c>
      <c r="C4141" s="4" t="str">
        <f>IFERROR(__xludf.DUMMYFUNCTION("""COMPUTED_VALUE"""),"Java")</f>
        <v>Java</v>
      </c>
      <c r="D4141" s="4" t="str">
        <f>IFERROR(__xludf.DUMMYFUNCTION("""COMPUTED_VALUE"""),"Kotlin")</f>
        <v>Kotlin</v>
      </c>
    </row>
    <row r="4142">
      <c r="A4142" s="3">
        <v>4141.0</v>
      </c>
      <c r="B4142" s="4" t="str">
        <f>IFERROR(__xludf.DUMMYFUNCTION("SPLIT(IMPORTRANGE!B4142:B14141,"";"",0,1)"),"Bash/Shell/PowerShell")</f>
        <v>Bash/Shell/PowerShell</v>
      </c>
      <c r="C4142" s="4" t="str">
        <f>IFERROR(__xludf.DUMMYFUNCTION("""COMPUTED_VALUE"""),"C")</f>
        <v>C</v>
      </c>
      <c r="D4142" s="4" t="str">
        <f>IFERROR(__xludf.DUMMYFUNCTION("""COMPUTED_VALUE"""),"C++")</f>
        <v>C++</v>
      </c>
      <c r="E4142" s="4" t="str">
        <f>IFERROR(__xludf.DUMMYFUNCTION("""COMPUTED_VALUE"""),"JavaScript")</f>
        <v>JavaScript</v>
      </c>
      <c r="F4142" s="4" t="str">
        <f>IFERROR(__xludf.DUMMYFUNCTION("""COMPUTED_VALUE"""),"PHP")</f>
        <v>PHP</v>
      </c>
      <c r="G4142" s="4" t="str">
        <f>IFERROR(__xludf.DUMMYFUNCTION("""COMPUTED_VALUE"""),"Python")</f>
        <v>Python</v>
      </c>
    </row>
    <row r="4143">
      <c r="A4143" s="3">
        <v>4142.0</v>
      </c>
      <c r="B4143" s="4" t="str">
        <f>IFERROR(__xludf.DUMMYFUNCTION("SPLIT(IMPORTRANGE!B4143:B14142,"";"",0,1)"),"HTML/CSS")</f>
        <v>HTML/CSS</v>
      </c>
      <c r="C4143" s="4" t="str">
        <f>IFERROR(__xludf.DUMMYFUNCTION("""COMPUTED_VALUE"""),"Java")</f>
        <v>Java</v>
      </c>
      <c r="D4143" s="4" t="str">
        <f>IFERROR(__xludf.DUMMYFUNCTION("""COMPUTED_VALUE"""),"JavaScript")</f>
        <v>JavaScript</v>
      </c>
      <c r="E4143" s="4" t="str">
        <f>IFERROR(__xludf.DUMMYFUNCTION("""COMPUTED_VALUE"""),"Python")</f>
        <v>Python</v>
      </c>
    </row>
    <row r="4144">
      <c r="A4144" s="3">
        <v>4143.0</v>
      </c>
      <c r="B4144" s="4" t="str">
        <f>IFERROR(__xludf.DUMMYFUNCTION("SPLIT(IMPORTRANGE!B4144:B14143,"";"",0,1)"),"Assembly")</f>
        <v>Assembly</v>
      </c>
      <c r="C4144" s="4" t="str">
        <f>IFERROR(__xludf.DUMMYFUNCTION("""COMPUTED_VALUE"""),"Bash/Shell/PowerShell")</f>
        <v>Bash/Shell/PowerShell</v>
      </c>
      <c r="D4144" s="4" t="str">
        <f>IFERROR(__xludf.DUMMYFUNCTION("""COMPUTED_VALUE"""),"C")</f>
        <v>C</v>
      </c>
      <c r="E4144" s="4" t="str">
        <f>IFERROR(__xludf.DUMMYFUNCTION("""COMPUTED_VALUE"""),"C++")</f>
        <v>C++</v>
      </c>
      <c r="F4144" s="4" t="str">
        <f>IFERROR(__xludf.DUMMYFUNCTION("""COMPUTED_VALUE"""),"C#")</f>
        <v>C#</v>
      </c>
      <c r="G4144" s="4" t="str">
        <f>IFERROR(__xludf.DUMMYFUNCTION("""COMPUTED_VALUE"""),"HTML/CSS")</f>
        <v>HTML/CSS</v>
      </c>
      <c r="H4144" s="4" t="str">
        <f>IFERROR(__xludf.DUMMYFUNCTION("""COMPUTED_VALUE"""),"JavaScript")</f>
        <v>JavaScript</v>
      </c>
      <c r="I4144" s="4" t="str">
        <f>IFERROR(__xludf.DUMMYFUNCTION("""COMPUTED_VALUE"""),"PHP")</f>
        <v>PHP</v>
      </c>
      <c r="J4144" s="4" t="str">
        <f>IFERROR(__xludf.DUMMYFUNCTION("""COMPUTED_VALUE"""),"SQL")</f>
        <v>SQL</v>
      </c>
    </row>
    <row r="4145">
      <c r="A4145" s="3">
        <v>4144.0</v>
      </c>
      <c r="B4145" s="4" t="str">
        <f>IFERROR(__xludf.DUMMYFUNCTION("SPLIT(IMPORTRANGE!B4145:B14144,"";"",0,1)"),"HTML/CSS")</f>
        <v>HTML/CSS</v>
      </c>
      <c r="C4145" s="4" t="str">
        <f>IFERROR(__xludf.DUMMYFUNCTION("""COMPUTED_VALUE"""),"JavaScript")</f>
        <v>JavaScript</v>
      </c>
      <c r="D4145" s="4" t="str">
        <f>IFERROR(__xludf.DUMMYFUNCTION("""COMPUTED_VALUE"""),"SQL")</f>
        <v>SQL</v>
      </c>
    </row>
    <row r="4146">
      <c r="A4146" s="3">
        <v>4145.0</v>
      </c>
      <c r="B4146" s="4" t="str">
        <f>IFERROR(__xludf.DUMMYFUNCTION("SPLIT(IMPORTRANGE!B4146:B14145,"";"",0,1)"),"Bash/Shell/PowerShell")</f>
        <v>Bash/Shell/PowerShell</v>
      </c>
      <c r="C4146" s="4" t="str">
        <f>IFERROR(__xludf.DUMMYFUNCTION("""COMPUTED_VALUE"""),"HTML/CSS")</f>
        <v>HTML/CSS</v>
      </c>
      <c r="D4146" s="4" t="str">
        <f>IFERROR(__xludf.DUMMYFUNCTION("""COMPUTED_VALUE"""),"JavaScript")</f>
        <v>JavaScript</v>
      </c>
      <c r="E4146" s="4" t="str">
        <f>IFERROR(__xludf.DUMMYFUNCTION("""COMPUTED_VALUE"""),"Python")</f>
        <v>Python</v>
      </c>
    </row>
    <row r="4147">
      <c r="A4147" s="3">
        <v>4146.0</v>
      </c>
      <c r="B4147" s="4" t="str">
        <f>IFERROR(__xludf.DUMMYFUNCTION("SPLIT(IMPORTRANGE!B4147:B14146,"";"",0,1)"),"Python")</f>
        <v>Python</v>
      </c>
      <c r="C4147" s="4" t="str">
        <f>IFERROR(__xludf.DUMMYFUNCTION("""COMPUTED_VALUE"""),"R")</f>
        <v>R</v>
      </c>
    </row>
    <row r="4148">
      <c r="A4148" s="3">
        <v>4147.0</v>
      </c>
      <c r="B4148" s="4" t="str">
        <f>IFERROR(__xludf.DUMMYFUNCTION("SPLIT(IMPORTRANGE!B4148:B14147,"";"",0,1)"),"C#")</f>
        <v>C#</v>
      </c>
      <c r="C4148" s="4" t="str">
        <f>IFERROR(__xludf.DUMMYFUNCTION("""COMPUTED_VALUE"""),"HTML/CSS")</f>
        <v>HTML/CSS</v>
      </c>
      <c r="D4148" s="4" t="str">
        <f>IFERROR(__xludf.DUMMYFUNCTION("""COMPUTED_VALUE"""),"JavaScript")</f>
        <v>JavaScript</v>
      </c>
      <c r="E4148" s="4" t="str">
        <f>IFERROR(__xludf.DUMMYFUNCTION("""COMPUTED_VALUE"""),"PHP")</f>
        <v>PHP</v>
      </c>
    </row>
    <row r="4149">
      <c r="A4149" s="3">
        <v>4148.0</v>
      </c>
      <c r="B4149" s="4" t="str">
        <f>IFERROR(__xludf.DUMMYFUNCTION("SPLIT(IMPORTRANGE!B4149:B14148,"";"",0,1)"),"Bash/Shell/PowerShell")</f>
        <v>Bash/Shell/PowerShell</v>
      </c>
      <c r="C4149" s="4" t="str">
        <f>IFERROR(__xludf.DUMMYFUNCTION("""COMPUTED_VALUE"""),"C")</f>
        <v>C</v>
      </c>
      <c r="D4149" s="4" t="str">
        <f>IFERROR(__xludf.DUMMYFUNCTION("""COMPUTED_VALUE"""),"C++")</f>
        <v>C++</v>
      </c>
      <c r="E4149" s="4" t="str">
        <f>IFERROR(__xludf.DUMMYFUNCTION("""COMPUTED_VALUE"""),"C#")</f>
        <v>C#</v>
      </c>
      <c r="F4149" s="4" t="str">
        <f>IFERROR(__xludf.DUMMYFUNCTION("""COMPUTED_VALUE"""),"HTML/CSS")</f>
        <v>HTML/CSS</v>
      </c>
      <c r="G4149" s="4" t="str">
        <f>IFERROR(__xludf.DUMMYFUNCTION("""COMPUTED_VALUE"""),"Java")</f>
        <v>Java</v>
      </c>
      <c r="H4149" s="4" t="str">
        <f>IFERROR(__xludf.DUMMYFUNCTION("""COMPUTED_VALUE"""),"JavaScript")</f>
        <v>JavaScript</v>
      </c>
      <c r="I4149" s="4" t="str">
        <f>IFERROR(__xludf.DUMMYFUNCTION("""COMPUTED_VALUE"""),"Kotlin")</f>
        <v>Kotlin</v>
      </c>
      <c r="J4149" s="4" t="str">
        <f>IFERROR(__xludf.DUMMYFUNCTION("""COMPUTED_VALUE"""),"Objective-C")</f>
        <v>Objective-C</v>
      </c>
      <c r="K4149" s="4" t="str">
        <f>IFERROR(__xludf.DUMMYFUNCTION("""COMPUTED_VALUE"""),"Python")</f>
        <v>Python</v>
      </c>
      <c r="L4149" s="4" t="str">
        <f>IFERROR(__xludf.DUMMYFUNCTION("""COMPUTED_VALUE"""),"Swift")</f>
        <v>Swift</v>
      </c>
      <c r="M4149" s="4" t="str">
        <f>IFERROR(__xludf.DUMMYFUNCTION("""COMPUTED_VALUE"""),"TypeScript")</f>
        <v>TypeScript</v>
      </c>
      <c r="N4149" s="4" t="str">
        <f>IFERROR(__xludf.DUMMYFUNCTION("""COMPUTED_VALUE"""),"WebAssembly")</f>
        <v>WebAssembly</v>
      </c>
      <c r="O4149" s="4" t="str">
        <f>IFERROR(__xludf.DUMMYFUNCTION("""COMPUTED_VALUE"""),"Other(s):")</f>
        <v>Other(s):</v>
      </c>
    </row>
    <row r="4150">
      <c r="A4150" s="3">
        <v>4149.0</v>
      </c>
      <c r="B4150" s="4" t="str">
        <f>IFERROR(__xludf.DUMMYFUNCTION("SPLIT(IMPORTRANGE!B4150:B14149,"";"",0,1)"),"C#")</f>
        <v>C#</v>
      </c>
      <c r="C4150" s="4" t="str">
        <f>IFERROR(__xludf.DUMMYFUNCTION("""COMPUTED_VALUE"""),"HTML/CSS")</f>
        <v>HTML/CSS</v>
      </c>
      <c r="D4150" s="4" t="str">
        <f>IFERROR(__xludf.DUMMYFUNCTION("""COMPUTED_VALUE"""),"JavaScript")</f>
        <v>JavaScript</v>
      </c>
      <c r="E4150" s="4" t="str">
        <f>IFERROR(__xludf.DUMMYFUNCTION("""COMPUTED_VALUE"""),"SQL")</f>
        <v>SQL</v>
      </c>
      <c r="F4150" s="4" t="str">
        <f>IFERROR(__xludf.DUMMYFUNCTION("""COMPUTED_VALUE"""),"TypeScript")</f>
        <v>TypeScript</v>
      </c>
    </row>
    <row r="4151">
      <c r="A4151" s="3">
        <v>4150.0</v>
      </c>
      <c r="B4151" s="4" t="str">
        <f>IFERROR(__xludf.DUMMYFUNCTION("SPLIT(IMPORTRANGE!B4151:B14150,"";"",0,1)"),"C#")</f>
        <v>C#</v>
      </c>
      <c r="C4151" s="4" t="str">
        <f>IFERROR(__xludf.DUMMYFUNCTION("""COMPUTED_VALUE"""),"JavaScript")</f>
        <v>JavaScript</v>
      </c>
      <c r="D4151" s="4" t="str">
        <f>IFERROR(__xludf.DUMMYFUNCTION("""COMPUTED_VALUE"""),"Python")</f>
        <v>Python</v>
      </c>
      <c r="E4151" s="4" t="str">
        <f>IFERROR(__xludf.DUMMYFUNCTION("""COMPUTED_VALUE"""),"SQL")</f>
        <v>SQL</v>
      </c>
      <c r="F4151" s="4" t="str">
        <f>IFERROR(__xludf.DUMMYFUNCTION("""COMPUTED_VALUE"""),"TypeScript")</f>
        <v>TypeScript</v>
      </c>
    </row>
    <row r="4152">
      <c r="A4152" s="3">
        <v>4151.0</v>
      </c>
      <c r="B4152" s="4" t="str">
        <f>IFERROR(__xludf.DUMMYFUNCTION("SPLIT(IMPORTRANGE!B4152:B14151,"";"",0,1)"),"Bash/Shell/PowerShell")</f>
        <v>Bash/Shell/PowerShell</v>
      </c>
      <c r="C4152" s="4" t="str">
        <f>IFERROR(__xludf.DUMMYFUNCTION("""COMPUTED_VALUE"""),"C")</f>
        <v>C</v>
      </c>
      <c r="D4152" s="4" t="str">
        <f>IFERROR(__xludf.DUMMYFUNCTION("""COMPUTED_VALUE"""),"C#")</f>
        <v>C#</v>
      </c>
      <c r="E4152" s="4" t="str">
        <f>IFERROR(__xludf.DUMMYFUNCTION("""COMPUTED_VALUE"""),"F#")</f>
        <v>F#</v>
      </c>
      <c r="F4152" s="4" t="str">
        <f>IFERROR(__xludf.DUMMYFUNCTION("""COMPUTED_VALUE"""),"Go")</f>
        <v>Go</v>
      </c>
      <c r="G4152" s="4" t="str">
        <f>IFERROR(__xludf.DUMMYFUNCTION("""COMPUTED_VALUE"""),"JavaScript")</f>
        <v>JavaScript</v>
      </c>
      <c r="H4152" s="4" t="str">
        <f>IFERROR(__xludf.DUMMYFUNCTION("""COMPUTED_VALUE"""),"SQL")</f>
        <v>SQL</v>
      </c>
    </row>
    <row r="4153">
      <c r="A4153" s="3">
        <v>4152.0</v>
      </c>
      <c r="B4153" s="4" t="str">
        <f>IFERROR(__xludf.DUMMYFUNCTION("SPLIT(IMPORTRANGE!B4153:B14152,"";"",0,1)"),"Bash/Shell/PowerShell")</f>
        <v>Bash/Shell/PowerShell</v>
      </c>
      <c r="C4153" s="4" t="str">
        <f>IFERROR(__xludf.DUMMYFUNCTION("""COMPUTED_VALUE"""),"C#")</f>
        <v>C#</v>
      </c>
      <c r="D4153" s="4" t="str">
        <f>IFERROR(__xludf.DUMMYFUNCTION("""COMPUTED_VALUE"""),"JavaScript")</f>
        <v>JavaScript</v>
      </c>
      <c r="E4153" s="4" t="str">
        <f>IFERROR(__xludf.DUMMYFUNCTION("""COMPUTED_VALUE"""),"PHP")</f>
        <v>PHP</v>
      </c>
      <c r="F4153" s="4" t="str">
        <f>IFERROR(__xludf.DUMMYFUNCTION("""COMPUTED_VALUE"""),"SQL")</f>
        <v>SQL</v>
      </c>
      <c r="G4153" s="4" t="str">
        <f>IFERROR(__xludf.DUMMYFUNCTION("""COMPUTED_VALUE"""),"Other(s):")</f>
        <v>Other(s):</v>
      </c>
    </row>
    <row r="4154">
      <c r="A4154" s="3">
        <v>4153.0</v>
      </c>
      <c r="B4154" s="4" t="str">
        <f>IFERROR(__xludf.DUMMYFUNCTION("SPLIT(IMPORTRANGE!B4154:B14153,"";"",0,1)"),"Java")</f>
        <v>Java</v>
      </c>
      <c r="C4154" s="4" t="str">
        <f>IFERROR(__xludf.DUMMYFUNCTION("""COMPUTED_VALUE"""),"JavaScript")</f>
        <v>JavaScript</v>
      </c>
      <c r="D4154" s="4" t="str">
        <f>IFERROR(__xludf.DUMMYFUNCTION("""COMPUTED_VALUE"""),"SQL")</f>
        <v>SQL</v>
      </c>
      <c r="E4154" s="4" t="str">
        <f>IFERROR(__xludf.DUMMYFUNCTION("""COMPUTED_VALUE"""),"VBA")</f>
        <v>VBA</v>
      </c>
      <c r="F4154" s="4" t="str">
        <f>IFERROR(__xludf.DUMMYFUNCTION("""COMPUTED_VALUE"""),"Other(s):")</f>
        <v>Other(s):</v>
      </c>
    </row>
    <row r="4155">
      <c r="A4155" s="3">
        <v>4154.0</v>
      </c>
      <c r="B4155" s="4" t="str">
        <f>IFERROR(__xludf.DUMMYFUNCTION("SPLIT(IMPORTRANGE!B4155:B14154,"";"",0,1)"),"C++")</f>
        <v>C++</v>
      </c>
    </row>
    <row r="4156">
      <c r="A4156" s="3">
        <v>4155.0</v>
      </c>
      <c r="B4156" s="4" t="str">
        <f>IFERROR(__xludf.DUMMYFUNCTION("SPLIT(IMPORTRANGE!B4156:B14155,"";"",0,1)"),"HTML/CSS")</f>
        <v>HTML/CSS</v>
      </c>
      <c r="C4156" s="4" t="str">
        <f>IFERROR(__xludf.DUMMYFUNCTION("""COMPUTED_VALUE"""),"JavaScript")</f>
        <v>JavaScript</v>
      </c>
      <c r="D4156" s="4" t="str">
        <f>IFERROR(__xludf.DUMMYFUNCTION("""COMPUTED_VALUE"""),"Ruby")</f>
        <v>Ruby</v>
      </c>
      <c r="E4156" s="4" t="str">
        <f>IFERROR(__xludf.DUMMYFUNCTION("""COMPUTED_VALUE"""),"SQL")</f>
        <v>SQL</v>
      </c>
    </row>
    <row r="4157">
      <c r="A4157" s="3">
        <v>4156.0</v>
      </c>
      <c r="B4157" s="4" t="str">
        <f>IFERROR(__xludf.DUMMYFUNCTION("SPLIT(IMPORTRANGE!B4157:B14156,"";"",0,1)"),"Bash/Shell/PowerShell")</f>
        <v>Bash/Shell/PowerShell</v>
      </c>
      <c r="C4157" s="4" t="str">
        <f>IFERROR(__xludf.DUMMYFUNCTION("""COMPUTED_VALUE"""),"Java")</f>
        <v>Java</v>
      </c>
      <c r="D4157" s="4" t="str">
        <f>IFERROR(__xludf.DUMMYFUNCTION("""COMPUTED_VALUE"""),"Python")</f>
        <v>Python</v>
      </c>
      <c r="E4157" s="4" t="str">
        <f>IFERROR(__xludf.DUMMYFUNCTION("""COMPUTED_VALUE"""),"SQL")</f>
        <v>SQL</v>
      </c>
    </row>
    <row r="4158">
      <c r="A4158" s="3">
        <v>4157.0</v>
      </c>
      <c r="B4158" s="4" t="str">
        <f>IFERROR(__xludf.DUMMYFUNCTION("SPLIT(IMPORTRANGE!B4158:B14157,"";"",0,1)"),"HTML/CSS")</f>
        <v>HTML/CSS</v>
      </c>
      <c r="C4158" s="4" t="str">
        <f>IFERROR(__xludf.DUMMYFUNCTION("""COMPUTED_VALUE"""),"JavaScript")</f>
        <v>JavaScript</v>
      </c>
      <c r="D4158" s="4" t="str">
        <f>IFERROR(__xludf.DUMMYFUNCTION("""COMPUTED_VALUE"""),"PHP")</f>
        <v>PHP</v>
      </c>
    </row>
    <row r="4159">
      <c r="A4159" s="3">
        <v>4158.0</v>
      </c>
      <c r="B4159" s="4" t="str">
        <f>IFERROR(__xludf.DUMMYFUNCTION("SPLIT(IMPORTRANGE!B4159:B14158,"";"",0,1)"),"R")</f>
        <v>R</v>
      </c>
      <c r="C4159" s="4" t="str">
        <f>IFERROR(__xludf.DUMMYFUNCTION("""COMPUTED_VALUE"""),"SQL")</f>
        <v>SQL</v>
      </c>
    </row>
    <row r="4160">
      <c r="A4160" s="3">
        <v>4159.0</v>
      </c>
      <c r="B4160" s="4" t="str">
        <f>IFERROR(__xludf.DUMMYFUNCTION("SPLIT(IMPORTRANGE!B4160:B14159,"";"",0,1)"),"Assembly")</f>
        <v>Assembly</v>
      </c>
      <c r="C4160" s="4" t="str">
        <f>IFERROR(__xludf.DUMMYFUNCTION("""COMPUTED_VALUE"""),"Bash/Shell/PowerShell")</f>
        <v>Bash/Shell/PowerShell</v>
      </c>
      <c r="D4160" s="4" t="str">
        <f>IFERROR(__xludf.DUMMYFUNCTION("""COMPUTED_VALUE"""),"C")</f>
        <v>C</v>
      </c>
      <c r="E4160" s="4" t="str">
        <f>IFERROR(__xludf.DUMMYFUNCTION("""COMPUTED_VALUE"""),"HTML/CSS")</f>
        <v>HTML/CSS</v>
      </c>
      <c r="F4160" s="4" t="str">
        <f>IFERROR(__xludf.DUMMYFUNCTION("""COMPUTED_VALUE"""),"Java")</f>
        <v>Java</v>
      </c>
      <c r="G4160" s="4" t="str">
        <f>IFERROR(__xludf.DUMMYFUNCTION("""COMPUTED_VALUE"""),"JavaScript")</f>
        <v>JavaScript</v>
      </c>
      <c r="H4160" s="4" t="str">
        <f>IFERROR(__xludf.DUMMYFUNCTION("""COMPUTED_VALUE"""),"SQL")</f>
        <v>SQL</v>
      </c>
    </row>
    <row r="4161">
      <c r="A4161" s="3">
        <v>4160.0</v>
      </c>
      <c r="B4161" s="4" t="str">
        <f>IFERROR(__xludf.DUMMYFUNCTION("SPLIT(IMPORTRANGE!B4161:B14160,"";"",0,1)"),"C++")</f>
        <v>C++</v>
      </c>
      <c r="C4161" s="4" t="str">
        <f>IFERROR(__xludf.DUMMYFUNCTION("""COMPUTED_VALUE"""),"C#")</f>
        <v>C#</v>
      </c>
      <c r="D4161" s="4" t="str">
        <f>IFERROR(__xludf.DUMMYFUNCTION("""COMPUTED_VALUE"""),"HTML/CSS")</f>
        <v>HTML/CSS</v>
      </c>
      <c r="E4161" s="4" t="str">
        <f>IFERROR(__xludf.DUMMYFUNCTION("""COMPUTED_VALUE"""),"JavaScript")</f>
        <v>JavaScript</v>
      </c>
      <c r="F4161" s="4" t="str">
        <f>IFERROR(__xludf.DUMMYFUNCTION("""COMPUTED_VALUE"""),"PHP")</f>
        <v>PHP</v>
      </c>
      <c r="G4161" s="4" t="str">
        <f>IFERROR(__xludf.DUMMYFUNCTION("""COMPUTED_VALUE"""),"Python")</f>
        <v>Python</v>
      </c>
      <c r="H4161" s="4" t="str">
        <f>IFERROR(__xludf.DUMMYFUNCTION("""COMPUTED_VALUE"""),"SQL")</f>
        <v>SQL</v>
      </c>
      <c r="I4161" s="4" t="str">
        <f>IFERROR(__xludf.DUMMYFUNCTION("""COMPUTED_VALUE"""),"Other(s):")</f>
        <v>Other(s):</v>
      </c>
    </row>
    <row r="4162">
      <c r="A4162" s="3">
        <v>4161.0</v>
      </c>
      <c r="B4162" s="4" t="str">
        <f>IFERROR(__xludf.DUMMYFUNCTION("SPLIT(IMPORTRANGE!B4162:B14161,"";"",0,1)"),"Bash/Shell/PowerShell")</f>
        <v>Bash/Shell/PowerShell</v>
      </c>
      <c r="C4162" s="4" t="str">
        <f>IFERROR(__xludf.DUMMYFUNCTION("""COMPUTED_VALUE"""),"C")</f>
        <v>C</v>
      </c>
      <c r="D4162" s="4" t="str">
        <f>IFERROR(__xludf.DUMMYFUNCTION("""COMPUTED_VALUE"""),"C++")</f>
        <v>C++</v>
      </c>
      <c r="E4162" s="4" t="str">
        <f>IFERROR(__xludf.DUMMYFUNCTION("""COMPUTED_VALUE"""),"C#")</f>
        <v>C#</v>
      </c>
      <c r="F4162" s="4" t="str">
        <f>IFERROR(__xludf.DUMMYFUNCTION("""COMPUTED_VALUE"""),"Dart")</f>
        <v>Dart</v>
      </c>
      <c r="G4162" s="4" t="str">
        <f>IFERROR(__xludf.DUMMYFUNCTION("""COMPUTED_VALUE"""),"Elixir")</f>
        <v>Elixir</v>
      </c>
      <c r="H4162" s="4" t="str">
        <f>IFERROR(__xludf.DUMMYFUNCTION("""COMPUTED_VALUE"""),"HTML/CSS")</f>
        <v>HTML/CSS</v>
      </c>
      <c r="I4162" s="4" t="str">
        <f>IFERROR(__xludf.DUMMYFUNCTION("""COMPUTED_VALUE"""),"JavaScript")</f>
        <v>JavaScript</v>
      </c>
      <c r="J4162" s="4" t="str">
        <f>IFERROR(__xludf.DUMMYFUNCTION("""COMPUTED_VALUE"""),"Kotlin")</f>
        <v>Kotlin</v>
      </c>
      <c r="K4162" s="4" t="str">
        <f>IFERROR(__xludf.DUMMYFUNCTION("""COMPUTED_VALUE"""),"Python")</f>
        <v>Python</v>
      </c>
      <c r="L4162" s="4" t="str">
        <f>IFERROR(__xludf.DUMMYFUNCTION("""COMPUTED_VALUE"""),"Rust")</f>
        <v>Rust</v>
      </c>
      <c r="M4162" s="4" t="str">
        <f>IFERROR(__xludf.DUMMYFUNCTION("""COMPUTED_VALUE"""),"SQL")</f>
        <v>SQL</v>
      </c>
      <c r="N4162" s="4" t="str">
        <f>IFERROR(__xludf.DUMMYFUNCTION("""COMPUTED_VALUE"""),"Swift")</f>
        <v>Swift</v>
      </c>
      <c r="O4162" s="4" t="str">
        <f>IFERROR(__xludf.DUMMYFUNCTION("""COMPUTED_VALUE"""),"TypeScript")</f>
        <v>TypeScript</v>
      </c>
    </row>
    <row r="4163">
      <c r="A4163" s="3">
        <v>4162.0</v>
      </c>
      <c r="B4163" s="4" t="str">
        <f>IFERROR(__xludf.DUMMYFUNCTION("SPLIT(IMPORTRANGE!B4163:B14162,"";"",0,1)"),"C#")</f>
        <v>C#</v>
      </c>
      <c r="C4163" s="4" t="str">
        <f>IFERROR(__xludf.DUMMYFUNCTION("""COMPUTED_VALUE"""),"HTML/CSS")</f>
        <v>HTML/CSS</v>
      </c>
      <c r="D4163" s="4" t="str">
        <f>IFERROR(__xludf.DUMMYFUNCTION("""COMPUTED_VALUE"""),"JavaScript")</f>
        <v>JavaScript</v>
      </c>
      <c r="E4163" s="4" t="str">
        <f>IFERROR(__xludf.DUMMYFUNCTION("""COMPUTED_VALUE"""),"PHP")</f>
        <v>PHP</v>
      </c>
      <c r="F4163" s="4" t="str">
        <f>IFERROR(__xludf.DUMMYFUNCTION("""COMPUTED_VALUE"""),"SQL")</f>
        <v>SQL</v>
      </c>
      <c r="G4163" s="4" t="str">
        <f>IFERROR(__xludf.DUMMYFUNCTION("""COMPUTED_VALUE"""),"VBA")</f>
        <v>VBA</v>
      </c>
    </row>
    <row r="4164">
      <c r="A4164" s="3">
        <v>4163.0</v>
      </c>
      <c r="B4164" s="4" t="str">
        <f>IFERROR(__xludf.DUMMYFUNCTION("SPLIT(IMPORTRANGE!B4164:B14163,"";"",0,1)"),"HTML/CSS")</f>
        <v>HTML/CSS</v>
      </c>
      <c r="C4164" s="4" t="str">
        <f>IFERROR(__xludf.DUMMYFUNCTION("""COMPUTED_VALUE"""),"JavaScript")</f>
        <v>JavaScript</v>
      </c>
      <c r="D4164" s="4" t="str">
        <f>IFERROR(__xludf.DUMMYFUNCTION("""COMPUTED_VALUE"""),"SQL")</f>
        <v>SQL</v>
      </c>
    </row>
    <row r="4165">
      <c r="A4165" s="3">
        <v>4164.0</v>
      </c>
      <c r="B4165" s="4" t="str">
        <f>IFERROR(__xludf.DUMMYFUNCTION("SPLIT(IMPORTRANGE!B4165:B14164,"";"",0,1)"),"Bash/Shell/PowerShell")</f>
        <v>Bash/Shell/PowerShell</v>
      </c>
      <c r="C4165" s="4" t="str">
        <f>IFERROR(__xludf.DUMMYFUNCTION("""COMPUTED_VALUE"""),"HTML/CSS")</f>
        <v>HTML/CSS</v>
      </c>
      <c r="D4165" s="4" t="str">
        <f>IFERROR(__xludf.DUMMYFUNCTION("""COMPUTED_VALUE"""),"JavaScript")</f>
        <v>JavaScript</v>
      </c>
      <c r="E4165" s="4" t="str">
        <f>IFERROR(__xludf.DUMMYFUNCTION("""COMPUTED_VALUE"""),"Python")</f>
        <v>Python</v>
      </c>
    </row>
    <row r="4166">
      <c r="A4166" s="3">
        <v>4165.0</v>
      </c>
      <c r="B4166" s="4" t="str">
        <f>IFERROR(__xludf.DUMMYFUNCTION("SPLIT(IMPORTRANGE!B4166:B14165,"";"",0,1)"),"HTML/CSS")</f>
        <v>HTML/CSS</v>
      </c>
      <c r="C4166" s="4" t="str">
        <f>IFERROR(__xludf.DUMMYFUNCTION("""COMPUTED_VALUE"""),"Java")</f>
        <v>Java</v>
      </c>
      <c r="D4166" s="4" t="str">
        <f>IFERROR(__xludf.DUMMYFUNCTION("""COMPUTED_VALUE"""),"JavaScript")</f>
        <v>JavaScript</v>
      </c>
      <c r="E4166" s="4" t="str">
        <f>IFERROR(__xludf.DUMMYFUNCTION("""COMPUTED_VALUE"""),"PHP")</f>
        <v>PHP</v>
      </c>
    </row>
    <row r="4167">
      <c r="A4167" s="3">
        <v>4166.0</v>
      </c>
      <c r="B4167" s="4" t="str">
        <f>IFERROR(__xludf.DUMMYFUNCTION("SPLIT(IMPORTRANGE!B4167:B14166,"";"",0,1)"),"Java")</f>
        <v>Java</v>
      </c>
    </row>
    <row r="4168">
      <c r="A4168" s="3">
        <v>4167.0</v>
      </c>
      <c r="B4168" s="4" t="str">
        <f>IFERROR(__xludf.DUMMYFUNCTION("SPLIT(IMPORTRANGE!B4168:B14167,"";"",0,1)"),"C")</f>
        <v>C</v>
      </c>
      <c r="C4168" s="4" t="str">
        <f>IFERROR(__xludf.DUMMYFUNCTION("""COMPUTED_VALUE"""),"C++")</f>
        <v>C++</v>
      </c>
      <c r="D4168" s="4" t="str">
        <f>IFERROR(__xludf.DUMMYFUNCTION("""COMPUTED_VALUE"""),"HTML/CSS")</f>
        <v>HTML/CSS</v>
      </c>
      <c r="E4168" s="4" t="str">
        <f>IFERROR(__xludf.DUMMYFUNCTION("""COMPUTED_VALUE"""),"Java")</f>
        <v>Java</v>
      </c>
      <c r="F4168" s="4" t="str">
        <f>IFERROR(__xludf.DUMMYFUNCTION("""COMPUTED_VALUE"""),"JavaScript")</f>
        <v>JavaScript</v>
      </c>
      <c r="G4168" s="4" t="str">
        <f>IFERROR(__xludf.DUMMYFUNCTION("""COMPUTED_VALUE"""),"PHP")</f>
        <v>PHP</v>
      </c>
      <c r="H4168" s="4" t="str">
        <f>IFERROR(__xludf.DUMMYFUNCTION("""COMPUTED_VALUE"""),"Python")</f>
        <v>Python</v>
      </c>
      <c r="I4168" s="4" t="str">
        <f>IFERROR(__xludf.DUMMYFUNCTION("""COMPUTED_VALUE"""),"SQL")</f>
        <v>SQL</v>
      </c>
      <c r="J4168" s="4" t="str">
        <f>IFERROR(__xludf.DUMMYFUNCTION("""COMPUTED_VALUE"""),"TypeScript")</f>
        <v>TypeScript</v>
      </c>
    </row>
    <row r="4169">
      <c r="A4169" s="3">
        <v>4168.0</v>
      </c>
      <c r="B4169" s="4" t="str">
        <f>IFERROR(__xludf.DUMMYFUNCTION("SPLIT(IMPORTRANGE!B4169:B14168,"";"",0,1)"),"HTML/CSS")</f>
        <v>HTML/CSS</v>
      </c>
      <c r="C4169" s="4" t="str">
        <f>IFERROR(__xludf.DUMMYFUNCTION("""COMPUTED_VALUE"""),"PHP")</f>
        <v>PHP</v>
      </c>
      <c r="D4169" s="4" t="str">
        <f>IFERROR(__xludf.DUMMYFUNCTION("""COMPUTED_VALUE"""),"SQL")</f>
        <v>SQL</v>
      </c>
    </row>
    <row r="4170">
      <c r="A4170" s="3">
        <v>4169.0</v>
      </c>
      <c r="B4170" s="4" t="str">
        <f>IFERROR(__xludf.DUMMYFUNCTION("SPLIT(IMPORTRANGE!B4170:B14169,"";"",0,1)"),"Bash/Shell/PowerShell")</f>
        <v>Bash/Shell/PowerShell</v>
      </c>
      <c r="C4170" s="4" t="str">
        <f>IFERROR(__xludf.DUMMYFUNCTION("""COMPUTED_VALUE"""),"HTML/CSS")</f>
        <v>HTML/CSS</v>
      </c>
      <c r="D4170" s="4" t="str">
        <f>IFERROR(__xludf.DUMMYFUNCTION("""COMPUTED_VALUE"""),"JavaScript")</f>
        <v>JavaScript</v>
      </c>
      <c r="E4170" s="4" t="str">
        <f>IFERROR(__xludf.DUMMYFUNCTION("""COMPUTED_VALUE"""),"PHP")</f>
        <v>PHP</v>
      </c>
      <c r="F4170" s="4" t="str">
        <f>IFERROR(__xludf.DUMMYFUNCTION("""COMPUTED_VALUE"""),"SQL")</f>
        <v>SQL</v>
      </c>
    </row>
    <row r="4171">
      <c r="A4171" s="3">
        <v>4170.0</v>
      </c>
      <c r="B4171" s="4" t="str">
        <f>IFERROR(__xludf.DUMMYFUNCTION("SPLIT(IMPORTRANGE!B4171:B14170,"";"",0,1)"),"Bash/Shell/PowerShell")</f>
        <v>Bash/Shell/PowerShell</v>
      </c>
      <c r="C4171" s="4" t="str">
        <f>IFERROR(__xludf.DUMMYFUNCTION("""COMPUTED_VALUE"""),"HTML/CSS")</f>
        <v>HTML/CSS</v>
      </c>
      <c r="D4171" s="4" t="str">
        <f>IFERROR(__xludf.DUMMYFUNCTION("""COMPUTED_VALUE"""),"JavaScript")</f>
        <v>JavaScript</v>
      </c>
      <c r="E4171" s="4" t="str">
        <f>IFERROR(__xludf.DUMMYFUNCTION("""COMPUTED_VALUE"""),"Python")</f>
        <v>Python</v>
      </c>
      <c r="F4171" s="4" t="str">
        <f>IFERROR(__xludf.DUMMYFUNCTION("""COMPUTED_VALUE"""),"SQL")</f>
        <v>SQL</v>
      </c>
    </row>
    <row r="4172">
      <c r="A4172" s="3">
        <v>4171.0</v>
      </c>
      <c r="B4172" s="4" t="str">
        <f>IFERROR(__xludf.DUMMYFUNCTION("SPLIT(IMPORTRANGE!B4172:B14171,"";"",0,1)"),"C++")</f>
        <v>C++</v>
      </c>
      <c r="C4172" s="4" t="str">
        <f>IFERROR(__xludf.DUMMYFUNCTION("""COMPUTED_VALUE"""),"C#")</f>
        <v>C#</v>
      </c>
      <c r="D4172" s="4" t="str">
        <f>IFERROR(__xludf.DUMMYFUNCTION("""COMPUTED_VALUE"""),"HTML/CSS")</f>
        <v>HTML/CSS</v>
      </c>
      <c r="E4172" s="4" t="str">
        <f>IFERROR(__xludf.DUMMYFUNCTION("""COMPUTED_VALUE"""),"Java")</f>
        <v>Java</v>
      </c>
      <c r="F4172" s="4" t="str">
        <f>IFERROR(__xludf.DUMMYFUNCTION("""COMPUTED_VALUE"""),"Kotlin")</f>
        <v>Kotlin</v>
      </c>
      <c r="G4172" s="4" t="str">
        <f>IFERROR(__xludf.DUMMYFUNCTION("""COMPUTED_VALUE"""),"PHP")</f>
        <v>PHP</v>
      </c>
      <c r="H4172" s="4" t="str">
        <f>IFERROR(__xludf.DUMMYFUNCTION("""COMPUTED_VALUE"""),"Swift")</f>
        <v>Swift</v>
      </c>
    </row>
    <row r="4173">
      <c r="A4173" s="3">
        <v>4172.0</v>
      </c>
      <c r="B4173" s="4" t="str">
        <f>IFERROR(__xludf.DUMMYFUNCTION("SPLIT(IMPORTRANGE!B4173:B14172,"";"",0,1)"),"HTML/CSS")</f>
        <v>HTML/CSS</v>
      </c>
      <c r="C4173" s="4" t="str">
        <f>IFERROR(__xludf.DUMMYFUNCTION("""COMPUTED_VALUE"""),"JavaScript")</f>
        <v>JavaScript</v>
      </c>
      <c r="D4173" s="4" t="str">
        <f>IFERROR(__xludf.DUMMYFUNCTION("""COMPUTED_VALUE"""),"TypeScript")</f>
        <v>TypeScript</v>
      </c>
    </row>
    <row r="4174">
      <c r="A4174" s="3">
        <v>4173.0</v>
      </c>
      <c r="B4174" s="4" t="str">
        <f>IFERROR(__xludf.DUMMYFUNCTION("SPLIT(IMPORTRANGE!B4174:B14173,"";"",0,1)"),"Go")</f>
        <v>Go</v>
      </c>
      <c r="C4174" s="4" t="str">
        <f>IFERROR(__xludf.DUMMYFUNCTION("""COMPUTED_VALUE"""),"HTML/CSS")</f>
        <v>HTML/CSS</v>
      </c>
      <c r="D4174" s="4" t="str">
        <f>IFERROR(__xludf.DUMMYFUNCTION("""COMPUTED_VALUE"""),"JavaScript")</f>
        <v>JavaScript</v>
      </c>
      <c r="E4174" s="4" t="str">
        <f>IFERROR(__xludf.DUMMYFUNCTION("""COMPUTED_VALUE"""),"Kotlin")</f>
        <v>Kotlin</v>
      </c>
      <c r="F4174" s="4" t="str">
        <f>IFERROR(__xludf.DUMMYFUNCTION("""COMPUTED_VALUE"""),"Python")</f>
        <v>Python</v>
      </c>
      <c r="G4174" s="4" t="str">
        <f>IFERROR(__xludf.DUMMYFUNCTION("""COMPUTED_VALUE"""),"Ruby")</f>
        <v>Ruby</v>
      </c>
    </row>
    <row r="4175">
      <c r="A4175" s="3">
        <v>4174.0</v>
      </c>
      <c r="B4175" s="4" t="str">
        <f>IFERROR(__xludf.DUMMYFUNCTION("SPLIT(IMPORTRANGE!B4175:B14174,"";"",0,1)"),"C#")</f>
        <v>C#</v>
      </c>
    </row>
    <row r="4176">
      <c r="A4176" s="3">
        <v>4175.0</v>
      </c>
      <c r="B4176" s="4" t="str">
        <f>IFERROR(__xludf.DUMMYFUNCTION("SPLIT(IMPORTRANGE!B4176:B14175,"";"",0,1)"),"HTML/CSS")</f>
        <v>HTML/CSS</v>
      </c>
      <c r="C4176" s="4" t="str">
        <f>IFERROR(__xludf.DUMMYFUNCTION("""COMPUTED_VALUE"""),"Java")</f>
        <v>Java</v>
      </c>
      <c r="D4176" s="4" t="str">
        <f>IFERROR(__xludf.DUMMYFUNCTION("""COMPUTED_VALUE"""),"JavaScript")</f>
        <v>JavaScript</v>
      </c>
      <c r="E4176" s="4" t="str">
        <f>IFERROR(__xludf.DUMMYFUNCTION("""COMPUTED_VALUE"""),"SQL")</f>
        <v>SQL</v>
      </c>
      <c r="F4176" s="4" t="str">
        <f>IFERROR(__xludf.DUMMYFUNCTION("""COMPUTED_VALUE"""),"TypeScript")</f>
        <v>TypeScript</v>
      </c>
      <c r="G4176" s="4" t="str">
        <f>IFERROR(__xludf.DUMMYFUNCTION("""COMPUTED_VALUE"""),"Other(s):")</f>
        <v>Other(s):</v>
      </c>
    </row>
    <row r="4177">
      <c r="A4177" s="3">
        <v>4176.0</v>
      </c>
      <c r="B4177" s="4" t="str">
        <f>IFERROR(__xludf.DUMMYFUNCTION("SPLIT(IMPORTRANGE!B4177:B14176,"";"",0,1)"),"Bash/Shell/PowerShell")</f>
        <v>Bash/Shell/PowerShell</v>
      </c>
      <c r="C4177" s="4" t="str">
        <f>IFERROR(__xludf.DUMMYFUNCTION("""COMPUTED_VALUE"""),"C")</f>
        <v>C</v>
      </c>
      <c r="D4177" s="4" t="str">
        <f>IFERROR(__xludf.DUMMYFUNCTION("""COMPUTED_VALUE"""),"C++")</f>
        <v>C++</v>
      </c>
      <c r="E4177" s="4" t="str">
        <f>IFERROR(__xludf.DUMMYFUNCTION("""COMPUTED_VALUE"""),"HTML/CSS")</f>
        <v>HTML/CSS</v>
      </c>
      <c r="F4177" s="4" t="str">
        <f>IFERROR(__xludf.DUMMYFUNCTION("""COMPUTED_VALUE"""),"Java")</f>
        <v>Java</v>
      </c>
      <c r="G4177" s="4" t="str">
        <f>IFERROR(__xludf.DUMMYFUNCTION("""COMPUTED_VALUE"""),"JavaScript")</f>
        <v>JavaScript</v>
      </c>
      <c r="H4177" s="4" t="str">
        <f>IFERROR(__xludf.DUMMYFUNCTION("""COMPUTED_VALUE"""),"PHP")</f>
        <v>PHP</v>
      </c>
      <c r="I4177" s="4" t="str">
        <f>IFERROR(__xludf.DUMMYFUNCTION("""COMPUTED_VALUE"""),"Python")</f>
        <v>Python</v>
      </c>
      <c r="J4177" s="4" t="str">
        <f>IFERROR(__xludf.DUMMYFUNCTION("""COMPUTED_VALUE"""),"SQL")</f>
        <v>SQL</v>
      </c>
      <c r="K4177" s="4" t="str">
        <f>IFERROR(__xludf.DUMMYFUNCTION("""COMPUTED_VALUE"""),"VBA")</f>
        <v>VBA</v>
      </c>
    </row>
    <row r="4178">
      <c r="A4178" s="3">
        <v>4177.0</v>
      </c>
      <c r="B4178" s="4" t="str">
        <f>IFERROR(__xludf.DUMMYFUNCTION("SPLIT(IMPORTRANGE!B4178:B14177,"";"",0,1)"),"HTML/CSS")</f>
        <v>HTML/CSS</v>
      </c>
      <c r="C4178" s="4" t="str">
        <f>IFERROR(__xludf.DUMMYFUNCTION("""COMPUTED_VALUE"""),"JavaScript")</f>
        <v>JavaScript</v>
      </c>
      <c r="D4178" s="4" t="str">
        <f>IFERROR(__xludf.DUMMYFUNCTION("""COMPUTED_VALUE"""),"TypeScript")</f>
        <v>TypeScript</v>
      </c>
    </row>
    <row r="4179">
      <c r="A4179" s="3">
        <v>4178.0</v>
      </c>
      <c r="B4179" s="4" t="str">
        <f>IFERROR(__xludf.DUMMYFUNCTION("SPLIT(IMPORTRANGE!B4179:B14178,"";"",0,1)"),"C++")</f>
        <v>C++</v>
      </c>
      <c r="C4179" s="4" t="str">
        <f>IFERROR(__xludf.DUMMYFUNCTION("""COMPUTED_VALUE"""),"Java")</f>
        <v>Java</v>
      </c>
      <c r="D4179" s="4" t="str">
        <f>IFERROR(__xludf.DUMMYFUNCTION("""COMPUTED_VALUE"""),"Python")</f>
        <v>Python</v>
      </c>
      <c r="E4179" s="4" t="str">
        <f>IFERROR(__xludf.DUMMYFUNCTION("""COMPUTED_VALUE"""),"SQL")</f>
        <v>SQL</v>
      </c>
    </row>
    <row r="4180">
      <c r="A4180" s="3">
        <v>4179.0</v>
      </c>
      <c r="B4180" s="4" t="str">
        <f>IFERROR(__xludf.DUMMYFUNCTION("SPLIT(IMPORTRANGE!B4180:B14179,"";"",0,1)"),"Dart")</f>
        <v>Dart</v>
      </c>
    </row>
    <row r="4181">
      <c r="A4181" s="3">
        <v>4180.0</v>
      </c>
      <c r="B4181" s="4" t="str">
        <f>IFERROR(__xludf.DUMMYFUNCTION("SPLIT(IMPORTRANGE!B4181:B14180,"";"",0,1)"),"HTML/CSS")</f>
        <v>HTML/CSS</v>
      </c>
      <c r="C4181" s="4" t="str">
        <f>IFERROR(__xludf.DUMMYFUNCTION("""COMPUTED_VALUE"""),"Python")</f>
        <v>Python</v>
      </c>
    </row>
    <row r="4182">
      <c r="A4182" s="3">
        <v>4181.0</v>
      </c>
      <c r="B4182" s="4" t="str">
        <f>IFERROR(__xludf.DUMMYFUNCTION("SPLIT(IMPORTRANGE!B4182:B14181,"";"",0,1)"),"Bash/Shell/PowerShell")</f>
        <v>Bash/Shell/PowerShell</v>
      </c>
      <c r="C4182" s="4" t="str">
        <f>IFERROR(__xludf.DUMMYFUNCTION("""COMPUTED_VALUE"""),"C#")</f>
        <v>C#</v>
      </c>
      <c r="D4182" s="4" t="str">
        <f>IFERROR(__xludf.DUMMYFUNCTION("""COMPUTED_VALUE"""),"HTML/CSS")</f>
        <v>HTML/CSS</v>
      </c>
      <c r="E4182" s="4" t="str">
        <f>IFERROR(__xludf.DUMMYFUNCTION("""COMPUTED_VALUE"""),"JavaScript")</f>
        <v>JavaScript</v>
      </c>
      <c r="F4182" s="4" t="str">
        <f>IFERROR(__xludf.DUMMYFUNCTION("""COMPUTED_VALUE"""),"PHP")</f>
        <v>PHP</v>
      </c>
      <c r="G4182" s="4" t="str">
        <f>IFERROR(__xludf.DUMMYFUNCTION("""COMPUTED_VALUE"""),"Other(s):")</f>
        <v>Other(s):</v>
      </c>
    </row>
    <row r="4183">
      <c r="A4183" s="3">
        <v>4182.0</v>
      </c>
      <c r="B4183" s="4" t="str">
        <f>IFERROR(__xludf.DUMMYFUNCTION("SPLIT(IMPORTRANGE!B4183:B14182,"";"",0,1)"),"Erlang")</f>
        <v>Erlang</v>
      </c>
      <c r="C4183" s="4" t="str">
        <f>IFERROR(__xludf.DUMMYFUNCTION("""COMPUTED_VALUE"""),"Go")</f>
        <v>Go</v>
      </c>
      <c r="D4183" s="4" t="str">
        <f>IFERROR(__xludf.DUMMYFUNCTION("""COMPUTED_VALUE"""),"Python")</f>
        <v>Python</v>
      </c>
    </row>
    <row r="4184">
      <c r="A4184" s="3">
        <v>4183.0</v>
      </c>
      <c r="B4184" s="4" t="str">
        <f>IFERROR(__xludf.DUMMYFUNCTION("SPLIT(IMPORTRANGE!B4184:B14183,"";"",0,1)"),"Assembly")</f>
        <v>Assembly</v>
      </c>
      <c r="C4184" s="4" t="str">
        <f>IFERROR(__xludf.DUMMYFUNCTION("""COMPUTED_VALUE"""),"Bash/Shell/PowerShell")</f>
        <v>Bash/Shell/PowerShell</v>
      </c>
      <c r="D4184" s="4" t="str">
        <f>IFERROR(__xludf.DUMMYFUNCTION("""COMPUTED_VALUE"""),"Erlang")</f>
        <v>Erlang</v>
      </c>
      <c r="E4184" s="4" t="str">
        <f>IFERROR(__xludf.DUMMYFUNCTION("""COMPUTED_VALUE"""),"HTML/CSS")</f>
        <v>HTML/CSS</v>
      </c>
      <c r="F4184" s="4" t="str">
        <f>IFERROR(__xludf.DUMMYFUNCTION("""COMPUTED_VALUE"""),"Java")</f>
        <v>Java</v>
      </c>
      <c r="G4184" s="4" t="str">
        <f>IFERROR(__xludf.DUMMYFUNCTION("""COMPUTED_VALUE"""),"JavaScript")</f>
        <v>JavaScript</v>
      </c>
      <c r="H4184" s="4" t="str">
        <f>IFERROR(__xludf.DUMMYFUNCTION("""COMPUTED_VALUE"""),"SQL")</f>
        <v>SQL</v>
      </c>
      <c r="I4184" s="4" t="str">
        <f>IFERROR(__xludf.DUMMYFUNCTION("""COMPUTED_VALUE"""),"TypeScript")</f>
        <v>TypeScript</v>
      </c>
    </row>
    <row r="4185">
      <c r="A4185" s="3">
        <v>4184.0</v>
      </c>
      <c r="B4185" s="4" t="str">
        <f>IFERROR(__xludf.DUMMYFUNCTION("SPLIT(IMPORTRANGE!B4185:B14184,"";"",0,1)"),"C#")</f>
        <v>C#</v>
      </c>
      <c r="C4185" s="4" t="str">
        <f>IFERROR(__xludf.DUMMYFUNCTION("""COMPUTED_VALUE"""),"PHP")</f>
        <v>PHP</v>
      </c>
      <c r="D4185" s="4" t="str">
        <f>IFERROR(__xludf.DUMMYFUNCTION("""COMPUTED_VALUE"""),"SQL")</f>
        <v>SQL</v>
      </c>
    </row>
    <row r="4186">
      <c r="A4186" s="3">
        <v>4185.0</v>
      </c>
      <c r="B4186" s="4" t="str">
        <f>IFERROR(__xludf.DUMMYFUNCTION("SPLIT(IMPORTRANGE!B4186:B14185,"";"",0,1)"),"Bash/Shell/PowerShell")</f>
        <v>Bash/Shell/PowerShell</v>
      </c>
      <c r="C4186" s="4" t="str">
        <f>IFERROR(__xludf.DUMMYFUNCTION("""COMPUTED_VALUE"""),"C++")</f>
        <v>C++</v>
      </c>
      <c r="D4186" s="4" t="str">
        <f>IFERROR(__xludf.DUMMYFUNCTION("""COMPUTED_VALUE"""),"HTML/CSS")</f>
        <v>HTML/CSS</v>
      </c>
      <c r="E4186" s="4" t="str">
        <f>IFERROR(__xludf.DUMMYFUNCTION("""COMPUTED_VALUE"""),"Java")</f>
        <v>Java</v>
      </c>
    </row>
    <row r="4187">
      <c r="A4187" s="3">
        <v>4186.0</v>
      </c>
      <c r="B4187" s="4" t="str">
        <f>IFERROR(__xludf.DUMMYFUNCTION("SPLIT(IMPORTRANGE!B4187:B14186,"";"",0,1)"),"C")</f>
        <v>C</v>
      </c>
      <c r="C4187" s="4" t="str">
        <f>IFERROR(__xludf.DUMMYFUNCTION("""COMPUTED_VALUE"""),"C++")</f>
        <v>C++</v>
      </c>
      <c r="D4187" s="4" t="str">
        <f>IFERROR(__xludf.DUMMYFUNCTION("""COMPUTED_VALUE"""),"HTML/CSS")</f>
        <v>HTML/CSS</v>
      </c>
      <c r="E4187" s="4" t="str">
        <f>IFERROR(__xludf.DUMMYFUNCTION("""COMPUTED_VALUE"""),"JavaScript")</f>
        <v>JavaScript</v>
      </c>
      <c r="F4187" s="4" t="str">
        <f>IFERROR(__xludf.DUMMYFUNCTION("""COMPUTED_VALUE"""),"PHP")</f>
        <v>PHP</v>
      </c>
      <c r="G4187" s="4" t="str">
        <f>IFERROR(__xludf.DUMMYFUNCTION("""COMPUTED_VALUE"""),"TypeScript")</f>
        <v>TypeScript</v>
      </c>
    </row>
    <row r="4188">
      <c r="A4188" s="3">
        <v>4187.0</v>
      </c>
      <c r="B4188" s="4" t="str">
        <f>IFERROR(__xludf.DUMMYFUNCTION("SPLIT(IMPORTRANGE!B4188:B14187,"";"",0,1)"),"C#")</f>
        <v>C#</v>
      </c>
      <c r="C4188" s="4" t="str">
        <f>IFERROR(__xludf.DUMMYFUNCTION("""COMPUTED_VALUE"""),"HTML/CSS")</f>
        <v>HTML/CSS</v>
      </c>
      <c r="D4188" s="4" t="str">
        <f>IFERROR(__xludf.DUMMYFUNCTION("""COMPUTED_VALUE"""),"JavaScript")</f>
        <v>JavaScript</v>
      </c>
      <c r="E4188" s="4" t="str">
        <f>IFERROR(__xludf.DUMMYFUNCTION("""COMPUTED_VALUE"""),"Kotlin")</f>
        <v>Kotlin</v>
      </c>
      <c r="F4188" s="4" t="str">
        <f>IFERROR(__xludf.DUMMYFUNCTION("""COMPUTED_VALUE"""),"SQL")</f>
        <v>SQL</v>
      </c>
      <c r="G4188" s="4" t="str">
        <f>IFERROR(__xludf.DUMMYFUNCTION("""COMPUTED_VALUE"""),"TypeScript")</f>
        <v>TypeScript</v>
      </c>
      <c r="H4188" s="4" t="str">
        <f>IFERROR(__xludf.DUMMYFUNCTION("""COMPUTED_VALUE"""),"VBA")</f>
        <v>VBA</v>
      </c>
    </row>
    <row r="4189">
      <c r="A4189" s="3">
        <v>4188.0</v>
      </c>
      <c r="B4189" s="4" t="str">
        <f>IFERROR(__xludf.DUMMYFUNCTION("SPLIT(IMPORTRANGE!B4189:B14188,"";"",0,1)"),"Bash/Shell/PowerShell")</f>
        <v>Bash/Shell/PowerShell</v>
      </c>
      <c r="C4189" s="4" t="str">
        <f>IFERROR(__xludf.DUMMYFUNCTION("""COMPUTED_VALUE"""),"Java")</f>
        <v>Java</v>
      </c>
      <c r="D4189" s="4" t="str">
        <f>IFERROR(__xludf.DUMMYFUNCTION("""COMPUTED_VALUE"""),"JavaScript")</f>
        <v>JavaScript</v>
      </c>
      <c r="E4189" s="4" t="str">
        <f>IFERROR(__xludf.DUMMYFUNCTION("""COMPUTED_VALUE"""),"SQL")</f>
        <v>SQL</v>
      </c>
    </row>
    <row r="4190">
      <c r="A4190" s="3">
        <v>4189.0</v>
      </c>
      <c r="B4190" s="4" t="str">
        <f>IFERROR(__xludf.DUMMYFUNCTION("SPLIT(IMPORTRANGE!B4190:B14189,"";"",0,1)"),"HTML/CSS")</f>
        <v>HTML/CSS</v>
      </c>
      <c r="C4190" s="4" t="str">
        <f>IFERROR(__xludf.DUMMYFUNCTION("""COMPUTED_VALUE"""),"JavaScript")</f>
        <v>JavaScript</v>
      </c>
      <c r="D4190" s="4" t="str">
        <f>IFERROR(__xludf.DUMMYFUNCTION("""COMPUTED_VALUE"""),"Python")</f>
        <v>Python</v>
      </c>
    </row>
    <row r="4191">
      <c r="A4191" s="3">
        <v>4190.0</v>
      </c>
      <c r="B4191" s="4" t="str">
        <f>IFERROR(__xludf.DUMMYFUNCTION("SPLIT(IMPORTRANGE!B4191:B14190,"";"",0,1)"),"C#")</f>
        <v>C#</v>
      </c>
      <c r="C4191" s="4" t="str">
        <f>IFERROR(__xludf.DUMMYFUNCTION("""COMPUTED_VALUE"""),"HTML/CSS")</f>
        <v>HTML/CSS</v>
      </c>
      <c r="D4191" s="4" t="str">
        <f>IFERROR(__xludf.DUMMYFUNCTION("""COMPUTED_VALUE"""),"SQL")</f>
        <v>SQL</v>
      </c>
      <c r="E4191" s="4" t="str">
        <f>IFERROR(__xludf.DUMMYFUNCTION("""COMPUTED_VALUE"""),"VBA")</f>
        <v>VBA</v>
      </c>
    </row>
    <row r="4192">
      <c r="A4192" s="3">
        <v>4191.0</v>
      </c>
      <c r="B4192" s="4" t="str">
        <f>IFERROR(__xludf.DUMMYFUNCTION("SPLIT(IMPORTRANGE!B4192:B14191,"";"",0,1)"),"Assembly")</f>
        <v>Assembly</v>
      </c>
      <c r="C4192" s="4" t="str">
        <f>IFERROR(__xludf.DUMMYFUNCTION("""COMPUTED_VALUE"""),"Bash/Shell/PowerShell")</f>
        <v>Bash/Shell/PowerShell</v>
      </c>
      <c r="D4192" s="4" t="str">
        <f>IFERROR(__xludf.DUMMYFUNCTION("""COMPUTED_VALUE"""),"C++")</f>
        <v>C++</v>
      </c>
      <c r="E4192" s="4" t="str">
        <f>IFERROR(__xludf.DUMMYFUNCTION("""COMPUTED_VALUE"""),"Java")</f>
        <v>Java</v>
      </c>
      <c r="F4192" s="4" t="str">
        <f>IFERROR(__xludf.DUMMYFUNCTION("""COMPUTED_VALUE"""),"Kotlin")</f>
        <v>Kotlin</v>
      </c>
      <c r="G4192" s="4" t="str">
        <f>IFERROR(__xludf.DUMMYFUNCTION("""COMPUTED_VALUE"""),"Python")</f>
        <v>Python</v>
      </c>
    </row>
    <row r="4193">
      <c r="A4193" s="3">
        <v>4192.0</v>
      </c>
      <c r="B4193" s="4" t="str">
        <f>IFERROR(__xludf.DUMMYFUNCTION("SPLIT(IMPORTRANGE!B4193:B14192,"";"",0,1)"),"Bash/Shell/PowerShell")</f>
        <v>Bash/Shell/PowerShell</v>
      </c>
      <c r="C4193" s="4" t="str">
        <f>IFERROR(__xludf.DUMMYFUNCTION("""COMPUTED_VALUE"""),"HTML/CSS")</f>
        <v>HTML/CSS</v>
      </c>
      <c r="D4193" s="4" t="str">
        <f>IFERROR(__xludf.DUMMYFUNCTION("""COMPUTED_VALUE"""),"JavaScript")</f>
        <v>JavaScript</v>
      </c>
      <c r="E4193" s="4" t="str">
        <f>IFERROR(__xludf.DUMMYFUNCTION("""COMPUTED_VALUE"""),"PHP")</f>
        <v>PHP</v>
      </c>
      <c r="F4193" s="4" t="str">
        <f>IFERROR(__xludf.DUMMYFUNCTION("""COMPUTED_VALUE"""),"SQL")</f>
        <v>SQL</v>
      </c>
    </row>
    <row r="4194">
      <c r="A4194" s="3">
        <v>4193.0</v>
      </c>
      <c r="B4194" s="4" t="str">
        <f>IFERROR(__xludf.DUMMYFUNCTION("SPLIT(IMPORTRANGE!B4194:B14193,"";"",0,1)"),"C++")</f>
        <v>C++</v>
      </c>
      <c r="C4194" s="4" t="str">
        <f>IFERROR(__xludf.DUMMYFUNCTION("""COMPUTED_VALUE"""),"HTML/CSS")</f>
        <v>HTML/CSS</v>
      </c>
      <c r="D4194" s="4" t="str">
        <f>IFERROR(__xludf.DUMMYFUNCTION("""COMPUTED_VALUE"""),"JavaScript")</f>
        <v>JavaScript</v>
      </c>
      <c r="E4194" s="4" t="str">
        <f>IFERROR(__xludf.DUMMYFUNCTION("""COMPUTED_VALUE"""),"Python")</f>
        <v>Python</v>
      </c>
      <c r="F4194" s="4" t="str">
        <f>IFERROR(__xludf.DUMMYFUNCTION("""COMPUTED_VALUE"""),"R")</f>
        <v>R</v>
      </c>
      <c r="G4194" s="4" t="str">
        <f>IFERROR(__xludf.DUMMYFUNCTION("""COMPUTED_VALUE"""),"Ruby")</f>
        <v>Ruby</v>
      </c>
      <c r="H4194" s="4" t="str">
        <f>IFERROR(__xludf.DUMMYFUNCTION("""COMPUTED_VALUE"""),"SQL")</f>
        <v>SQL</v>
      </c>
    </row>
    <row r="4195">
      <c r="A4195" s="3">
        <v>4194.0</v>
      </c>
      <c r="B4195" s="4" t="str">
        <f>IFERROR(__xludf.DUMMYFUNCTION("SPLIT(IMPORTRANGE!B4195:B14194,"";"",0,1)"),"Bash/Shell/PowerShell")</f>
        <v>Bash/Shell/PowerShell</v>
      </c>
      <c r="C4195" s="4" t="str">
        <f>IFERROR(__xludf.DUMMYFUNCTION("""COMPUTED_VALUE"""),"Go")</f>
        <v>Go</v>
      </c>
      <c r="D4195" s="4" t="str">
        <f>IFERROR(__xludf.DUMMYFUNCTION("""COMPUTED_VALUE"""),"HTML/CSS")</f>
        <v>HTML/CSS</v>
      </c>
      <c r="E4195" s="4" t="str">
        <f>IFERROR(__xludf.DUMMYFUNCTION("""COMPUTED_VALUE"""),"Java")</f>
        <v>Java</v>
      </c>
      <c r="F4195" s="4" t="str">
        <f>IFERROR(__xludf.DUMMYFUNCTION("""COMPUTED_VALUE"""),"JavaScript")</f>
        <v>JavaScript</v>
      </c>
      <c r="G4195" s="4" t="str">
        <f>IFERROR(__xludf.DUMMYFUNCTION("""COMPUTED_VALUE"""),"PHP")</f>
        <v>PHP</v>
      </c>
      <c r="H4195" s="4" t="str">
        <f>IFERROR(__xludf.DUMMYFUNCTION("""COMPUTED_VALUE"""),"SQL")</f>
        <v>SQL</v>
      </c>
      <c r="I4195" s="4" t="str">
        <f>IFERROR(__xludf.DUMMYFUNCTION("""COMPUTED_VALUE"""),"TypeScript")</f>
        <v>TypeScript</v>
      </c>
    </row>
    <row r="4196">
      <c r="A4196" s="3">
        <v>4195.0</v>
      </c>
      <c r="B4196" s="4" t="str">
        <f>IFERROR(__xludf.DUMMYFUNCTION("SPLIT(IMPORTRANGE!B4196:B14195,"";"",0,1)"),"HTML/CSS")</f>
        <v>HTML/CSS</v>
      </c>
      <c r="C4196" s="4" t="str">
        <f>IFERROR(__xludf.DUMMYFUNCTION("""COMPUTED_VALUE"""),"Java")</f>
        <v>Java</v>
      </c>
      <c r="D4196" s="4" t="str">
        <f>IFERROR(__xludf.DUMMYFUNCTION("""COMPUTED_VALUE"""),"Python")</f>
        <v>Python</v>
      </c>
      <c r="E4196" s="4" t="str">
        <f>IFERROR(__xludf.DUMMYFUNCTION("""COMPUTED_VALUE"""),"SQL")</f>
        <v>SQL</v>
      </c>
    </row>
    <row r="4197">
      <c r="A4197" s="3">
        <v>4196.0</v>
      </c>
      <c r="B4197" s="4" t="str">
        <f>IFERROR(__xludf.DUMMYFUNCTION("SPLIT(IMPORTRANGE!B4197:B14196,"";"",0,1)"),"Assembly")</f>
        <v>Assembly</v>
      </c>
      <c r="C4197" s="4" t="str">
        <f>IFERROR(__xludf.DUMMYFUNCTION("""COMPUTED_VALUE"""),"Bash/Shell/PowerShell")</f>
        <v>Bash/Shell/PowerShell</v>
      </c>
      <c r="D4197" s="4" t="str">
        <f>IFERROR(__xludf.DUMMYFUNCTION("""COMPUTED_VALUE"""),"C")</f>
        <v>C</v>
      </c>
      <c r="E4197" s="4" t="str">
        <f>IFERROR(__xludf.DUMMYFUNCTION("""COMPUTED_VALUE"""),"Go")</f>
        <v>Go</v>
      </c>
      <c r="F4197" s="4" t="str">
        <f>IFERROR(__xludf.DUMMYFUNCTION("""COMPUTED_VALUE"""),"HTML/CSS")</f>
        <v>HTML/CSS</v>
      </c>
      <c r="G4197" s="4" t="str">
        <f>IFERROR(__xludf.DUMMYFUNCTION("""COMPUTED_VALUE"""),"Java")</f>
        <v>Java</v>
      </c>
      <c r="H4197" s="4" t="str">
        <f>IFERROR(__xludf.DUMMYFUNCTION("""COMPUTED_VALUE"""),"JavaScript")</f>
        <v>JavaScript</v>
      </c>
      <c r="I4197" s="4" t="str">
        <f>IFERROR(__xludf.DUMMYFUNCTION("""COMPUTED_VALUE"""),"Objective-C")</f>
        <v>Objective-C</v>
      </c>
      <c r="J4197" s="4" t="str">
        <f>IFERROR(__xludf.DUMMYFUNCTION("""COMPUTED_VALUE"""),"Python")</f>
        <v>Python</v>
      </c>
      <c r="K4197" s="4" t="str">
        <f>IFERROR(__xludf.DUMMYFUNCTION("""COMPUTED_VALUE"""),"R")</f>
        <v>R</v>
      </c>
      <c r="L4197" s="4" t="str">
        <f>IFERROR(__xludf.DUMMYFUNCTION("""COMPUTED_VALUE"""),"SQL")</f>
        <v>SQL</v>
      </c>
    </row>
    <row r="4198">
      <c r="A4198" s="3">
        <v>4197.0</v>
      </c>
      <c r="B4198" s="4" t="str">
        <f>IFERROR(__xludf.DUMMYFUNCTION("SPLIT(IMPORTRANGE!B4198:B14197,"";"",0,1)"),"Dart")</f>
        <v>Dart</v>
      </c>
      <c r="C4198" s="4" t="str">
        <f>IFERROR(__xludf.DUMMYFUNCTION("""COMPUTED_VALUE"""),"Go")</f>
        <v>Go</v>
      </c>
      <c r="D4198" s="4" t="str">
        <f>IFERROR(__xludf.DUMMYFUNCTION("""COMPUTED_VALUE"""),"Java")</f>
        <v>Java</v>
      </c>
      <c r="E4198" s="4" t="str">
        <f>IFERROR(__xludf.DUMMYFUNCTION("""COMPUTED_VALUE"""),"JavaScript")</f>
        <v>JavaScript</v>
      </c>
    </row>
    <row r="4199">
      <c r="A4199" s="3">
        <v>4198.0</v>
      </c>
      <c r="B4199" s="4" t="str">
        <f>IFERROR(__xludf.DUMMYFUNCTION("SPLIT(IMPORTRANGE!B4199:B14198,"";"",0,1)"),"HTML/CSS")</f>
        <v>HTML/CSS</v>
      </c>
      <c r="C4199" s="4" t="str">
        <f>IFERROR(__xludf.DUMMYFUNCTION("""COMPUTED_VALUE"""),"JavaScript")</f>
        <v>JavaScript</v>
      </c>
      <c r="D4199" s="4" t="str">
        <f>IFERROR(__xludf.DUMMYFUNCTION("""COMPUTED_VALUE"""),"PHP")</f>
        <v>PHP</v>
      </c>
      <c r="E4199" s="4" t="str">
        <f>IFERROR(__xludf.DUMMYFUNCTION("""COMPUTED_VALUE"""),"SQL")</f>
        <v>SQL</v>
      </c>
    </row>
    <row r="4200">
      <c r="A4200" s="3">
        <v>4199.0</v>
      </c>
      <c r="B4200" s="4" t="str">
        <f>IFERROR(__xludf.DUMMYFUNCTION("SPLIT(IMPORTRANGE!B4200:B14199,"";"",0,1)"),"Bash/Shell/PowerShell")</f>
        <v>Bash/Shell/PowerShell</v>
      </c>
      <c r="C4200" s="4" t="str">
        <f>IFERROR(__xludf.DUMMYFUNCTION("""COMPUTED_VALUE"""),"C#")</f>
        <v>C#</v>
      </c>
      <c r="D4200" s="4" t="str">
        <f>IFERROR(__xludf.DUMMYFUNCTION("""COMPUTED_VALUE"""),"HTML/CSS")</f>
        <v>HTML/CSS</v>
      </c>
      <c r="E4200" s="4" t="str">
        <f>IFERROR(__xludf.DUMMYFUNCTION("""COMPUTED_VALUE"""),"Java")</f>
        <v>Java</v>
      </c>
      <c r="F4200" s="4" t="str">
        <f>IFERROR(__xludf.DUMMYFUNCTION("""COMPUTED_VALUE"""),"JavaScript")</f>
        <v>JavaScript</v>
      </c>
      <c r="G4200" s="4" t="str">
        <f>IFERROR(__xludf.DUMMYFUNCTION("""COMPUTED_VALUE"""),"Python")</f>
        <v>Python</v>
      </c>
      <c r="H4200" s="4" t="str">
        <f>IFERROR(__xludf.DUMMYFUNCTION("""COMPUTED_VALUE"""),"R")</f>
        <v>R</v>
      </c>
      <c r="I4200" s="4" t="str">
        <f>IFERROR(__xludf.DUMMYFUNCTION("""COMPUTED_VALUE"""),"Ruby")</f>
        <v>Ruby</v>
      </c>
      <c r="J4200" s="4" t="str">
        <f>IFERROR(__xludf.DUMMYFUNCTION("""COMPUTED_VALUE"""),"Scala")</f>
        <v>Scala</v>
      </c>
      <c r="K4200" s="4" t="str">
        <f>IFERROR(__xludf.DUMMYFUNCTION("""COMPUTED_VALUE"""),"SQL")</f>
        <v>SQL</v>
      </c>
    </row>
    <row r="4201">
      <c r="A4201" s="3">
        <v>4200.0</v>
      </c>
      <c r="B4201" s="4" t="str">
        <f>IFERROR(__xludf.DUMMYFUNCTION("SPLIT(IMPORTRANGE!B4201:B14200,"";"",0,1)"),"Assembly")</f>
        <v>Assembly</v>
      </c>
      <c r="C4201" s="4" t="str">
        <f>IFERROR(__xludf.DUMMYFUNCTION("""COMPUTED_VALUE"""),"Bash/Shell/PowerShell")</f>
        <v>Bash/Shell/PowerShell</v>
      </c>
      <c r="D4201" s="4" t="str">
        <f>IFERROR(__xludf.DUMMYFUNCTION("""COMPUTED_VALUE"""),"C")</f>
        <v>C</v>
      </c>
      <c r="E4201" s="4" t="str">
        <f>IFERROR(__xludf.DUMMYFUNCTION("""COMPUTED_VALUE"""),"HTML/CSS")</f>
        <v>HTML/CSS</v>
      </c>
      <c r="F4201" s="4" t="str">
        <f>IFERROR(__xludf.DUMMYFUNCTION("""COMPUTED_VALUE"""),"Java")</f>
        <v>Java</v>
      </c>
      <c r="G4201" s="4" t="str">
        <f>IFERROR(__xludf.DUMMYFUNCTION("""COMPUTED_VALUE"""),"JavaScript")</f>
        <v>JavaScript</v>
      </c>
      <c r="H4201" s="4" t="str">
        <f>IFERROR(__xludf.DUMMYFUNCTION("""COMPUTED_VALUE"""),"PHP")</f>
        <v>PHP</v>
      </c>
      <c r="I4201" s="4" t="str">
        <f>IFERROR(__xludf.DUMMYFUNCTION("""COMPUTED_VALUE"""),"Python")</f>
        <v>Python</v>
      </c>
    </row>
    <row r="4202">
      <c r="A4202" s="3">
        <v>4201.0</v>
      </c>
      <c r="B4202" s="4" t="str">
        <f>IFERROR(__xludf.DUMMYFUNCTION("SPLIT(IMPORTRANGE!B4202:B14201,"";"",0,1)"),"Java")</f>
        <v>Java</v>
      </c>
    </row>
    <row r="4203">
      <c r="A4203" s="3">
        <v>4202.0</v>
      </c>
      <c r="B4203" s="4" t="str">
        <f>IFERROR(__xludf.DUMMYFUNCTION("SPLIT(IMPORTRANGE!B4203:B14202,"";"",0,1)"),"C#")</f>
        <v>C#</v>
      </c>
      <c r="C4203" s="4" t="str">
        <f>IFERROR(__xludf.DUMMYFUNCTION("""COMPUTED_VALUE"""),"TypeScript")</f>
        <v>TypeScript</v>
      </c>
    </row>
    <row r="4204">
      <c r="A4204" s="3">
        <v>4203.0</v>
      </c>
      <c r="B4204" s="4" t="str">
        <f>IFERROR(__xludf.DUMMYFUNCTION("SPLIT(IMPORTRANGE!B4204:B14203,"";"",0,1)"),"Bash/Shell/PowerShell")</f>
        <v>Bash/Shell/PowerShell</v>
      </c>
      <c r="C4204" s="4" t="str">
        <f>IFERROR(__xludf.DUMMYFUNCTION("""COMPUTED_VALUE"""),"C")</f>
        <v>C</v>
      </c>
      <c r="D4204" s="4" t="str">
        <f>IFERROR(__xludf.DUMMYFUNCTION("""COMPUTED_VALUE"""),"HTML/CSS")</f>
        <v>HTML/CSS</v>
      </c>
      <c r="E4204" s="4" t="str">
        <f>IFERROR(__xludf.DUMMYFUNCTION("""COMPUTED_VALUE"""),"Java")</f>
        <v>Java</v>
      </c>
      <c r="F4204" s="4" t="str">
        <f>IFERROR(__xludf.DUMMYFUNCTION("""COMPUTED_VALUE"""),"Python")</f>
        <v>Python</v>
      </c>
    </row>
    <row r="4205">
      <c r="A4205" s="3">
        <v>4204.0</v>
      </c>
      <c r="B4205" s="4" t="str">
        <f>IFERROR(__xludf.DUMMYFUNCTION("SPLIT(IMPORTRANGE!B4205:B14204,"";"",0,1)"),"Bash/Shell/PowerShell")</f>
        <v>Bash/Shell/PowerShell</v>
      </c>
      <c r="C4205" s="4" t="str">
        <f>IFERROR(__xludf.DUMMYFUNCTION("""COMPUTED_VALUE"""),"HTML/CSS")</f>
        <v>HTML/CSS</v>
      </c>
      <c r="D4205" s="4" t="str">
        <f>IFERROR(__xludf.DUMMYFUNCTION("""COMPUTED_VALUE"""),"JavaScript")</f>
        <v>JavaScript</v>
      </c>
      <c r="E4205" s="4" t="str">
        <f>IFERROR(__xludf.DUMMYFUNCTION("""COMPUTED_VALUE"""),"PHP")</f>
        <v>PHP</v>
      </c>
      <c r="F4205" s="4" t="str">
        <f>IFERROR(__xludf.DUMMYFUNCTION("""COMPUTED_VALUE"""),"Python")</f>
        <v>Python</v>
      </c>
      <c r="G4205" s="4" t="str">
        <f>IFERROR(__xludf.DUMMYFUNCTION("""COMPUTED_VALUE"""),"SQL")</f>
        <v>SQL</v>
      </c>
    </row>
    <row r="4206">
      <c r="A4206" s="3">
        <v>4205.0</v>
      </c>
      <c r="B4206" s="4" t="str">
        <f>IFERROR(__xludf.DUMMYFUNCTION("SPLIT(IMPORTRANGE!B4206:B14205,"";"",0,1)"),"Bash/Shell/PowerShell")</f>
        <v>Bash/Shell/PowerShell</v>
      </c>
      <c r="C4206" s="4" t="str">
        <f>IFERROR(__xludf.DUMMYFUNCTION("""COMPUTED_VALUE"""),"Go")</f>
        <v>Go</v>
      </c>
      <c r="D4206" s="4" t="str">
        <f>IFERROR(__xludf.DUMMYFUNCTION("""COMPUTED_VALUE"""),"JavaScript")</f>
        <v>JavaScript</v>
      </c>
      <c r="E4206" s="4" t="str">
        <f>IFERROR(__xludf.DUMMYFUNCTION("""COMPUTED_VALUE"""),"Ruby")</f>
        <v>Ruby</v>
      </c>
      <c r="F4206" s="4" t="str">
        <f>IFERROR(__xludf.DUMMYFUNCTION("""COMPUTED_VALUE"""),"SQL")</f>
        <v>SQL</v>
      </c>
    </row>
    <row r="4207">
      <c r="A4207" s="3">
        <v>4206.0</v>
      </c>
      <c r="B4207" s="4" t="str">
        <f>IFERROR(__xludf.DUMMYFUNCTION("SPLIT(IMPORTRANGE!B4207:B14206,"";"",0,1)"),"HTML/CSS")</f>
        <v>HTML/CSS</v>
      </c>
      <c r="C4207" s="4" t="str">
        <f>IFERROR(__xludf.DUMMYFUNCTION("""COMPUTED_VALUE"""),"Java")</f>
        <v>Java</v>
      </c>
      <c r="D4207" s="4" t="str">
        <f>IFERROR(__xludf.DUMMYFUNCTION("""COMPUTED_VALUE"""),"JavaScript")</f>
        <v>JavaScript</v>
      </c>
      <c r="E4207" s="4" t="str">
        <f>IFERROR(__xludf.DUMMYFUNCTION("""COMPUTED_VALUE"""),"SQL")</f>
        <v>SQL</v>
      </c>
      <c r="F4207" s="4" t="str">
        <f>IFERROR(__xludf.DUMMYFUNCTION("""COMPUTED_VALUE"""),"TypeScript")</f>
        <v>TypeScript</v>
      </c>
    </row>
    <row r="4208">
      <c r="A4208" s="3">
        <v>4207.0</v>
      </c>
      <c r="B4208" s="4" t="str">
        <f>IFERROR(__xludf.DUMMYFUNCTION("SPLIT(IMPORTRANGE!B4208:B14207,"";"",0,1)"),"Bash/Shell/PowerShell")</f>
        <v>Bash/Shell/PowerShell</v>
      </c>
      <c r="C4208" s="4" t="str">
        <f>IFERROR(__xludf.DUMMYFUNCTION("""COMPUTED_VALUE"""),"C")</f>
        <v>C</v>
      </c>
      <c r="D4208" s="4" t="str">
        <f>IFERROR(__xludf.DUMMYFUNCTION("""COMPUTED_VALUE"""),"C++")</f>
        <v>C++</v>
      </c>
      <c r="E4208" s="4" t="str">
        <f>IFERROR(__xludf.DUMMYFUNCTION("""COMPUTED_VALUE"""),"C#")</f>
        <v>C#</v>
      </c>
      <c r="F4208" s="4" t="str">
        <f>IFERROR(__xludf.DUMMYFUNCTION("""COMPUTED_VALUE"""),"HTML/CSS")</f>
        <v>HTML/CSS</v>
      </c>
      <c r="G4208" s="4" t="str">
        <f>IFERROR(__xludf.DUMMYFUNCTION("""COMPUTED_VALUE"""),"JavaScript")</f>
        <v>JavaScript</v>
      </c>
      <c r="H4208" s="4" t="str">
        <f>IFERROR(__xludf.DUMMYFUNCTION("""COMPUTED_VALUE"""),"PHP")</f>
        <v>PHP</v>
      </c>
      <c r="I4208" s="4" t="str">
        <f>IFERROR(__xludf.DUMMYFUNCTION("""COMPUTED_VALUE"""),"SQL")</f>
        <v>SQL</v>
      </c>
    </row>
    <row r="4209">
      <c r="A4209" s="3">
        <v>4208.0</v>
      </c>
      <c r="B4209" s="4" t="str">
        <f>IFERROR(__xludf.DUMMYFUNCTION("SPLIT(IMPORTRANGE!B4209:B14208,"";"",0,1)"),"HTML/CSS")</f>
        <v>HTML/CSS</v>
      </c>
      <c r="C4209" s="4" t="str">
        <f>IFERROR(__xludf.DUMMYFUNCTION("""COMPUTED_VALUE"""),"Java")</f>
        <v>Java</v>
      </c>
      <c r="D4209" s="4" t="str">
        <f>IFERROR(__xludf.DUMMYFUNCTION("""COMPUTED_VALUE"""),"JavaScript")</f>
        <v>JavaScript</v>
      </c>
      <c r="E4209" s="4" t="str">
        <f>IFERROR(__xludf.DUMMYFUNCTION("""COMPUTED_VALUE"""),"Python")</f>
        <v>Python</v>
      </c>
      <c r="F4209" s="4" t="str">
        <f>IFERROR(__xludf.DUMMYFUNCTION("""COMPUTED_VALUE"""),"Swift")</f>
        <v>Swift</v>
      </c>
    </row>
    <row r="4210">
      <c r="A4210" s="3">
        <v>4209.0</v>
      </c>
      <c r="B4210" s="4" t="str">
        <f>IFERROR(__xludf.DUMMYFUNCTION("SPLIT(IMPORTRANGE!B4210:B14209,"";"",0,1)"),"Swift")</f>
        <v>Swift</v>
      </c>
    </row>
    <row r="4211">
      <c r="A4211" s="3">
        <v>4210.0</v>
      </c>
      <c r="B4211" s="4" t="str">
        <f>IFERROR(__xludf.DUMMYFUNCTION("SPLIT(IMPORTRANGE!B4211:B14210,"";"",0,1)"),"HTML/CSS")</f>
        <v>HTML/CSS</v>
      </c>
      <c r="C4211" s="4" t="str">
        <f>IFERROR(__xludf.DUMMYFUNCTION("""COMPUTED_VALUE"""),"Java")</f>
        <v>Java</v>
      </c>
      <c r="D4211" s="4" t="str">
        <f>IFERROR(__xludf.DUMMYFUNCTION("""COMPUTED_VALUE"""),"JavaScript")</f>
        <v>JavaScript</v>
      </c>
      <c r="E4211" s="4" t="str">
        <f>IFERROR(__xludf.DUMMYFUNCTION("""COMPUTED_VALUE"""),"SQL")</f>
        <v>SQL</v>
      </c>
    </row>
    <row r="4212">
      <c r="A4212" s="3">
        <v>4211.0</v>
      </c>
      <c r="B4212" s="4" t="str">
        <f>IFERROR(__xludf.DUMMYFUNCTION("SPLIT(IMPORTRANGE!B4212:B14211,"";"",0,1)"),"Go")</f>
        <v>Go</v>
      </c>
      <c r="C4212" s="4" t="str">
        <f>IFERROR(__xludf.DUMMYFUNCTION("""COMPUTED_VALUE"""),"Java")</f>
        <v>Java</v>
      </c>
      <c r="D4212" s="4" t="str">
        <f>IFERROR(__xludf.DUMMYFUNCTION("""COMPUTED_VALUE"""),"JavaScript")</f>
        <v>JavaScript</v>
      </c>
      <c r="E4212" s="4" t="str">
        <f>IFERROR(__xludf.DUMMYFUNCTION("""COMPUTED_VALUE"""),"TypeScript")</f>
        <v>TypeScript</v>
      </c>
    </row>
    <row r="4213">
      <c r="A4213" s="3">
        <v>4212.0</v>
      </c>
      <c r="B4213" s="4" t="str">
        <f>IFERROR(__xludf.DUMMYFUNCTION("SPLIT(IMPORTRANGE!B4213:B14212,"";"",0,1)"),"C++")</f>
        <v>C++</v>
      </c>
      <c r="C4213" s="4" t="str">
        <f>IFERROR(__xludf.DUMMYFUNCTION("""COMPUTED_VALUE"""),"C#")</f>
        <v>C#</v>
      </c>
    </row>
    <row r="4214">
      <c r="A4214" s="3">
        <v>4213.0</v>
      </c>
      <c r="B4214" s="4" t="str">
        <f>IFERROR(__xludf.DUMMYFUNCTION("SPLIT(IMPORTRANGE!B4214:B14213,"";"",0,1)"),"HTML/CSS")</f>
        <v>HTML/CSS</v>
      </c>
      <c r="C4214" s="4" t="str">
        <f>IFERROR(__xludf.DUMMYFUNCTION("""COMPUTED_VALUE"""),"Java")</f>
        <v>Java</v>
      </c>
      <c r="D4214" s="4" t="str">
        <f>IFERROR(__xludf.DUMMYFUNCTION("""COMPUTED_VALUE"""),"JavaScript")</f>
        <v>JavaScript</v>
      </c>
      <c r="E4214" s="4" t="str">
        <f>IFERROR(__xludf.DUMMYFUNCTION("""COMPUTED_VALUE"""),"PHP")</f>
        <v>PHP</v>
      </c>
      <c r="F4214" s="4" t="str">
        <f>IFERROR(__xludf.DUMMYFUNCTION("""COMPUTED_VALUE"""),"SQL")</f>
        <v>SQL</v>
      </c>
    </row>
    <row r="4215">
      <c r="A4215" s="3">
        <v>4214.0</v>
      </c>
      <c r="B4215" s="4" t="str">
        <f>IFERROR(__xludf.DUMMYFUNCTION("SPLIT(IMPORTRANGE!B4215:B14214,"";"",0,1)"),"HTML/CSS")</f>
        <v>HTML/CSS</v>
      </c>
      <c r="C4215" s="4" t="str">
        <f>IFERROR(__xludf.DUMMYFUNCTION("""COMPUTED_VALUE"""),"Java")</f>
        <v>Java</v>
      </c>
      <c r="D4215" s="4" t="str">
        <f>IFERROR(__xludf.DUMMYFUNCTION("""COMPUTED_VALUE"""),"JavaScript")</f>
        <v>JavaScript</v>
      </c>
      <c r="E4215" s="4" t="str">
        <f>IFERROR(__xludf.DUMMYFUNCTION("""COMPUTED_VALUE"""),"Python")</f>
        <v>Python</v>
      </c>
      <c r="F4215" s="4" t="str">
        <f>IFERROR(__xludf.DUMMYFUNCTION("""COMPUTED_VALUE"""),"SQL")</f>
        <v>SQL</v>
      </c>
    </row>
    <row r="4216">
      <c r="A4216" s="3">
        <v>4215.0</v>
      </c>
      <c r="B4216" s="4" t="str">
        <f>IFERROR(__xludf.DUMMYFUNCTION("SPLIT(IMPORTRANGE!B4216:B14215,"";"",0,1)"),"Assembly")</f>
        <v>Assembly</v>
      </c>
      <c r="C4216" s="4" t="str">
        <f>IFERROR(__xludf.DUMMYFUNCTION("""COMPUTED_VALUE"""),"Bash/Shell/PowerShell")</f>
        <v>Bash/Shell/PowerShell</v>
      </c>
      <c r="D4216" s="4" t="str">
        <f>IFERROR(__xludf.DUMMYFUNCTION("""COMPUTED_VALUE"""),"C")</f>
        <v>C</v>
      </c>
      <c r="E4216" s="4" t="str">
        <f>IFERROR(__xludf.DUMMYFUNCTION("""COMPUTED_VALUE"""),"C++")</f>
        <v>C++</v>
      </c>
      <c r="F4216" s="4" t="str">
        <f>IFERROR(__xludf.DUMMYFUNCTION("""COMPUTED_VALUE"""),"Python")</f>
        <v>Python</v>
      </c>
    </row>
    <row r="4217">
      <c r="A4217" s="3">
        <v>4216.0</v>
      </c>
      <c r="B4217" s="4" t="str">
        <f>IFERROR(__xludf.DUMMYFUNCTION("SPLIT(IMPORTRANGE!B4217:B14216,"";"",0,1)"),"C#")</f>
        <v>C#</v>
      </c>
      <c r="C4217" s="4" t="str">
        <f>IFERROR(__xludf.DUMMYFUNCTION("""COMPUTED_VALUE"""),"HTML/CSS")</f>
        <v>HTML/CSS</v>
      </c>
      <c r="D4217" s="4" t="str">
        <f>IFERROR(__xludf.DUMMYFUNCTION("""COMPUTED_VALUE"""),"JavaScript")</f>
        <v>JavaScript</v>
      </c>
      <c r="E4217" s="4" t="str">
        <f>IFERROR(__xludf.DUMMYFUNCTION("""COMPUTED_VALUE"""),"PHP")</f>
        <v>PHP</v>
      </c>
      <c r="F4217" s="4" t="str">
        <f>IFERROR(__xludf.DUMMYFUNCTION("""COMPUTED_VALUE"""),"SQL")</f>
        <v>SQL</v>
      </c>
      <c r="G4217" s="4" t="str">
        <f>IFERROR(__xludf.DUMMYFUNCTION("""COMPUTED_VALUE"""),"TypeScript")</f>
        <v>TypeScript</v>
      </c>
    </row>
    <row r="4218">
      <c r="A4218" s="3">
        <v>4217.0</v>
      </c>
      <c r="B4218" s="4" t="str">
        <f>IFERROR(__xludf.DUMMYFUNCTION("SPLIT(IMPORTRANGE!B4218:B14217,"";"",0,1)"),"C#")</f>
        <v>C#</v>
      </c>
      <c r="C4218" s="4" t="str">
        <f>IFERROR(__xludf.DUMMYFUNCTION("""COMPUTED_VALUE"""),"HTML/CSS")</f>
        <v>HTML/CSS</v>
      </c>
      <c r="D4218" s="4" t="str">
        <f>IFERROR(__xludf.DUMMYFUNCTION("""COMPUTED_VALUE"""),"JavaScript")</f>
        <v>JavaScript</v>
      </c>
      <c r="E4218" s="4" t="str">
        <f>IFERROR(__xludf.DUMMYFUNCTION("""COMPUTED_VALUE"""),"SQL")</f>
        <v>SQL</v>
      </c>
      <c r="F4218" s="4" t="str">
        <f>IFERROR(__xludf.DUMMYFUNCTION("""COMPUTED_VALUE"""),"TypeScript")</f>
        <v>TypeScript</v>
      </c>
    </row>
    <row r="4219">
      <c r="A4219" s="3">
        <v>4218.0</v>
      </c>
      <c r="B4219" s="4" t="str">
        <f>IFERROR(__xludf.DUMMYFUNCTION("SPLIT(IMPORTRANGE!B4219:B14218,"";"",0,1)"),"Dart")</f>
        <v>Dart</v>
      </c>
      <c r="C4219" s="4" t="str">
        <f>IFERROR(__xludf.DUMMYFUNCTION("""COMPUTED_VALUE"""),"JavaScript")</f>
        <v>JavaScript</v>
      </c>
      <c r="D4219" s="4" t="str">
        <f>IFERROR(__xludf.DUMMYFUNCTION("""COMPUTED_VALUE"""),"Swift")</f>
        <v>Swift</v>
      </c>
    </row>
    <row r="4220">
      <c r="A4220" s="3">
        <v>4219.0</v>
      </c>
      <c r="B4220" s="4" t="str">
        <f>IFERROR(__xludf.DUMMYFUNCTION("SPLIT(IMPORTRANGE!B4220:B14219,"";"",0,1)"),"Java")</f>
        <v>Java</v>
      </c>
      <c r="C4220" s="4" t="str">
        <f>IFERROR(__xludf.DUMMYFUNCTION("""COMPUTED_VALUE"""),"JavaScript")</f>
        <v>JavaScript</v>
      </c>
      <c r="D4220" s="4" t="str">
        <f>IFERROR(__xludf.DUMMYFUNCTION("""COMPUTED_VALUE"""),"Kotlin")</f>
        <v>Kotlin</v>
      </c>
    </row>
    <row r="4221">
      <c r="A4221" s="3">
        <v>4220.0</v>
      </c>
      <c r="B4221" s="4" t="str">
        <f>IFERROR(__xludf.DUMMYFUNCTION("SPLIT(IMPORTRANGE!B4221:B14220,"";"",0,1)"),"Bash/Shell/PowerShell")</f>
        <v>Bash/Shell/PowerShell</v>
      </c>
      <c r="C4221" s="4" t="str">
        <f>IFERROR(__xludf.DUMMYFUNCTION("""COMPUTED_VALUE"""),"C")</f>
        <v>C</v>
      </c>
      <c r="D4221" s="4" t="str">
        <f>IFERROR(__xludf.DUMMYFUNCTION("""COMPUTED_VALUE"""),"HTML/CSS")</f>
        <v>HTML/CSS</v>
      </c>
      <c r="E4221" s="4" t="str">
        <f>IFERROR(__xludf.DUMMYFUNCTION("""COMPUTED_VALUE"""),"Java")</f>
        <v>Java</v>
      </c>
      <c r="F4221" s="4" t="str">
        <f>IFERROR(__xludf.DUMMYFUNCTION("""COMPUTED_VALUE"""),"JavaScript")</f>
        <v>JavaScript</v>
      </c>
      <c r="G4221" s="4" t="str">
        <f>IFERROR(__xludf.DUMMYFUNCTION("""COMPUTED_VALUE"""),"PHP")</f>
        <v>PHP</v>
      </c>
      <c r="H4221" s="4" t="str">
        <f>IFERROR(__xludf.DUMMYFUNCTION("""COMPUTED_VALUE"""),"SQL")</f>
        <v>SQL</v>
      </c>
    </row>
    <row r="4222">
      <c r="A4222" s="3">
        <v>4221.0</v>
      </c>
      <c r="B4222" s="4" t="str">
        <f>IFERROR(__xludf.DUMMYFUNCTION("SPLIT(IMPORTRANGE!B4222:B14221,"";"",0,1)"),"Dart")</f>
        <v>Dart</v>
      </c>
      <c r="C4222" s="4" t="str">
        <f>IFERROR(__xludf.DUMMYFUNCTION("""COMPUTED_VALUE"""),"Java")</f>
        <v>Java</v>
      </c>
    </row>
    <row r="4223">
      <c r="A4223" s="3">
        <v>4222.0</v>
      </c>
      <c r="B4223" s="4" t="str">
        <f>IFERROR(__xludf.DUMMYFUNCTION("SPLIT(IMPORTRANGE!B4223:B14222,"";"",0,1)"),"HTML/CSS")</f>
        <v>HTML/CSS</v>
      </c>
      <c r="C4223" s="4" t="str">
        <f>IFERROR(__xludf.DUMMYFUNCTION("""COMPUTED_VALUE"""),"Java")</f>
        <v>Java</v>
      </c>
      <c r="D4223" s="4" t="str">
        <f>IFERROR(__xludf.DUMMYFUNCTION("""COMPUTED_VALUE"""),"JavaScript")</f>
        <v>JavaScript</v>
      </c>
      <c r="E4223" s="4" t="str">
        <f>IFERROR(__xludf.DUMMYFUNCTION("""COMPUTED_VALUE"""),"PHP")</f>
        <v>PHP</v>
      </c>
      <c r="F4223" s="4" t="str">
        <f>IFERROR(__xludf.DUMMYFUNCTION("""COMPUTED_VALUE"""),"SQL")</f>
        <v>SQL</v>
      </c>
    </row>
    <row r="4224">
      <c r="A4224" s="3">
        <v>4223.0</v>
      </c>
      <c r="B4224" s="4" t="str">
        <f>IFERROR(__xludf.DUMMYFUNCTION("SPLIT(IMPORTRANGE!B4224:B14223,"";"",0,1)"),"C#")</f>
        <v>C#</v>
      </c>
      <c r="C4224" s="4" t="str">
        <f>IFERROR(__xludf.DUMMYFUNCTION("""COMPUTED_VALUE"""),"HTML/CSS")</f>
        <v>HTML/CSS</v>
      </c>
      <c r="D4224" s="4" t="str">
        <f>IFERROR(__xludf.DUMMYFUNCTION("""COMPUTED_VALUE"""),"JavaScript")</f>
        <v>JavaScript</v>
      </c>
      <c r="E4224" s="4" t="str">
        <f>IFERROR(__xludf.DUMMYFUNCTION("""COMPUTED_VALUE"""),"SQL")</f>
        <v>SQL</v>
      </c>
      <c r="F4224" s="4" t="str">
        <f>IFERROR(__xludf.DUMMYFUNCTION("""COMPUTED_VALUE"""),"TypeScript")</f>
        <v>TypeScript</v>
      </c>
    </row>
    <row r="4225">
      <c r="A4225" s="3">
        <v>4224.0</v>
      </c>
      <c r="B4225" s="4" t="str">
        <f>IFERROR(__xludf.DUMMYFUNCTION("SPLIT(IMPORTRANGE!B4225:B14224,"";"",0,1)"),"C")</f>
        <v>C</v>
      </c>
      <c r="C4225" s="4" t="str">
        <f>IFERROR(__xludf.DUMMYFUNCTION("""COMPUTED_VALUE"""),"C++")</f>
        <v>C++</v>
      </c>
      <c r="D4225" s="4" t="str">
        <f>IFERROR(__xludf.DUMMYFUNCTION("""COMPUTED_VALUE"""),"C#")</f>
        <v>C#</v>
      </c>
      <c r="E4225" s="4" t="str">
        <f>IFERROR(__xludf.DUMMYFUNCTION("""COMPUTED_VALUE"""),"HTML/CSS")</f>
        <v>HTML/CSS</v>
      </c>
      <c r="F4225" s="4" t="str">
        <f>IFERROR(__xludf.DUMMYFUNCTION("""COMPUTED_VALUE"""),"Java")</f>
        <v>Java</v>
      </c>
      <c r="G4225" s="4" t="str">
        <f>IFERROR(__xludf.DUMMYFUNCTION("""COMPUTED_VALUE"""),"Python")</f>
        <v>Python</v>
      </c>
      <c r="H4225" s="4" t="str">
        <f>IFERROR(__xludf.DUMMYFUNCTION("""COMPUTED_VALUE"""),"SQL")</f>
        <v>SQL</v>
      </c>
    </row>
    <row r="4226">
      <c r="A4226" s="3">
        <v>4225.0</v>
      </c>
      <c r="B4226" s="4" t="str">
        <f>IFERROR(__xludf.DUMMYFUNCTION("SPLIT(IMPORTRANGE!B4226:B14225,"";"",0,1)"),"Bash/Shell/PowerShell")</f>
        <v>Bash/Shell/PowerShell</v>
      </c>
      <c r="C4226" s="4" t="str">
        <f>IFERROR(__xludf.DUMMYFUNCTION("""COMPUTED_VALUE"""),"C")</f>
        <v>C</v>
      </c>
      <c r="D4226" s="4" t="str">
        <f>IFERROR(__xludf.DUMMYFUNCTION("""COMPUTED_VALUE"""),"Python")</f>
        <v>Python</v>
      </c>
    </row>
    <row r="4227">
      <c r="A4227" s="3">
        <v>4226.0</v>
      </c>
      <c r="B4227" s="4" t="str">
        <f>IFERROR(__xludf.DUMMYFUNCTION("SPLIT(IMPORTRANGE!B4227:B14226,"";"",0,1)"),"C")</f>
        <v>C</v>
      </c>
      <c r="C4227" s="4" t="str">
        <f>IFERROR(__xludf.DUMMYFUNCTION("""COMPUTED_VALUE"""),"C++")</f>
        <v>C++</v>
      </c>
      <c r="D4227" s="4" t="str">
        <f>IFERROR(__xludf.DUMMYFUNCTION("""COMPUTED_VALUE"""),"HTML/CSS")</f>
        <v>HTML/CSS</v>
      </c>
      <c r="E4227" s="4" t="str">
        <f>IFERROR(__xludf.DUMMYFUNCTION("""COMPUTED_VALUE"""),"Java")</f>
        <v>Java</v>
      </c>
    </row>
    <row r="4228">
      <c r="A4228" s="3">
        <v>4227.0</v>
      </c>
      <c r="B4228" s="4" t="str">
        <f>IFERROR(__xludf.DUMMYFUNCTION("SPLIT(IMPORTRANGE!B4228:B14227,"";"",0,1)"),"C")</f>
        <v>C</v>
      </c>
      <c r="C4228" s="4" t="str">
        <f>IFERROR(__xludf.DUMMYFUNCTION("""COMPUTED_VALUE"""),"JavaScript")</f>
        <v>JavaScript</v>
      </c>
      <c r="D4228" s="4" t="str">
        <f>IFERROR(__xludf.DUMMYFUNCTION("""COMPUTED_VALUE"""),"Python")</f>
        <v>Python</v>
      </c>
      <c r="E4228" s="4" t="str">
        <f>IFERROR(__xludf.DUMMYFUNCTION("""COMPUTED_VALUE"""),"Other(s):")</f>
        <v>Other(s):</v>
      </c>
    </row>
    <row r="4229">
      <c r="A4229" s="3">
        <v>4228.0</v>
      </c>
      <c r="B4229" s="4" t="str">
        <f>IFERROR(__xludf.DUMMYFUNCTION("SPLIT(IMPORTRANGE!B4229:B14228,"";"",0,1)"),"Go")</f>
        <v>Go</v>
      </c>
      <c r="C4229" s="4" t="str">
        <f>IFERROR(__xludf.DUMMYFUNCTION("""COMPUTED_VALUE"""),"HTML/CSS")</f>
        <v>HTML/CSS</v>
      </c>
      <c r="D4229" s="4" t="str">
        <f>IFERROR(__xludf.DUMMYFUNCTION("""COMPUTED_VALUE"""),"Java")</f>
        <v>Java</v>
      </c>
      <c r="E4229" s="4" t="str">
        <f>IFERROR(__xludf.DUMMYFUNCTION("""COMPUTED_VALUE"""),"JavaScript")</f>
        <v>JavaScript</v>
      </c>
      <c r="F4229" s="4" t="str">
        <f>IFERROR(__xludf.DUMMYFUNCTION("""COMPUTED_VALUE"""),"PHP")</f>
        <v>PHP</v>
      </c>
      <c r="G4229" s="4" t="str">
        <f>IFERROR(__xludf.DUMMYFUNCTION("""COMPUTED_VALUE"""),"SQL")</f>
        <v>SQL</v>
      </c>
      <c r="H4229" s="4" t="str">
        <f>IFERROR(__xludf.DUMMYFUNCTION("""COMPUTED_VALUE"""),"TypeScript")</f>
        <v>TypeScript</v>
      </c>
    </row>
    <row r="4230">
      <c r="A4230" s="3">
        <v>4229.0</v>
      </c>
      <c r="B4230" s="4" t="str">
        <f>IFERROR(__xludf.DUMMYFUNCTION("SPLIT(IMPORTRANGE!B4230:B14229,"";"",0,1)"),"Bash/Shell/PowerShell")</f>
        <v>Bash/Shell/PowerShell</v>
      </c>
      <c r="C4230" s="4" t="str">
        <f>IFERROR(__xludf.DUMMYFUNCTION("""COMPUTED_VALUE"""),"C++")</f>
        <v>C++</v>
      </c>
      <c r="D4230" s="4" t="str">
        <f>IFERROR(__xludf.DUMMYFUNCTION("""COMPUTED_VALUE"""),"C#")</f>
        <v>C#</v>
      </c>
      <c r="E4230" s="4" t="str">
        <f>IFERROR(__xludf.DUMMYFUNCTION("""COMPUTED_VALUE"""),"HTML/CSS")</f>
        <v>HTML/CSS</v>
      </c>
      <c r="F4230" s="4" t="str">
        <f>IFERROR(__xludf.DUMMYFUNCTION("""COMPUTED_VALUE"""),"Java")</f>
        <v>Java</v>
      </c>
      <c r="G4230" s="4" t="str">
        <f>IFERROR(__xludf.DUMMYFUNCTION("""COMPUTED_VALUE"""),"JavaScript")</f>
        <v>JavaScript</v>
      </c>
      <c r="H4230" s="4" t="str">
        <f>IFERROR(__xludf.DUMMYFUNCTION("""COMPUTED_VALUE"""),"PHP")</f>
        <v>PHP</v>
      </c>
      <c r="I4230" s="4" t="str">
        <f>IFERROR(__xludf.DUMMYFUNCTION("""COMPUTED_VALUE"""),"Python")</f>
        <v>Python</v>
      </c>
      <c r="J4230" s="4" t="str">
        <f>IFERROR(__xludf.DUMMYFUNCTION("""COMPUTED_VALUE"""),"SQL")</f>
        <v>SQL</v>
      </c>
    </row>
    <row r="4231">
      <c r="A4231" s="3">
        <v>4230.0</v>
      </c>
      <c r="B4231" s="4" t="str">
        <f>IFERROR(__xludf.DUMMYFUNCTION("SPLIT(IMPORTRANGE!B4231:B14230,"";"",0,1)"),"Assembly")</f>
        <v>Assembly</v>
      </c>
      <c r="C4231" s="4" t="str">
        <f>IFERROR(__xludf.DUMMYFUNCTION("""COMPUTED_VALUE"""),"C++")</f>
        <v>C++</v>
      </c>
      <c r="D4231" s="4" t="str">
        <f>IFERROR(__xludf.DUMMYFUNCTION("""COMPUTED_VALUE"""),"HTML/CSS")</f>
        <v>HTML/CSS</v>
      </c>
      <c r="E4231" s="4" t="str">
        <f>IFERROR(__xludf.DUMMYFUNCTION("""COMPUTED_VALUE"""),"Java")</f>
        <v>Java</v>
      </c>
      <c r="F4231" s="4" t="str">
        <f>IFERROR(__xludf.DUMMYFUNCTION("""COMPUTED_VALUE"""),"JavaScript")</f>
        <v>JavaScript</v>
      </c>
      <c r="G4231" s="4" t="str">
        <f>IFERROR(__xludf.DUMMYFUNCTION("""COMPUTED_VALUE"""),"Swift")</f>
        <v>Swift</v>
      </c>
    </row>
    <row r="4232">
      <c r="A4232" s="3">
        <v>4231.0</v>
      </c>
      <c r="B4232" s="4" t="str">
        <f>IFERROR(__xludf.DUMMYFUNCTION("SPLIT(IMPORTRANGE!B4232:B14231,"";"",0,1)"),"Bash/Shell/PowerShell")</f>
        <v>Bash/Shell/PowerShell</v>
      </c>
      <c r="C4232" s="4" t="str">
        <f>IFERROR(__xludf.DUMMYFUNCTION("""COMPUTED_VALUE"""),"Go")</f>
        <v>Go</v>
      </c>
      <c r="D4232" s="4" t="str">
        <f>IFERROR(__xludf.DUMMYFUNCTION("""COMPUTED_VALUE"""),"HTML/CSS")</f>
        <v>HTML/CSS</v>
      </c>
      <c r="E4232" s="4" t="str">
        <f>IFERROR(__xludf.DUMMYFUNCTION("""COMPUTED_VALUE"""),"JavaScript")</f>
        <v>JavaScript</v>
      </c>
      <c r="F4232" s="4" t="str">
        <f>IFERROR(__xludf.DUMMYFUNCTION("""COMPUTED_VALUE"""),"Python")</f>
        <v>Python</v>
      </c>
      <c r="G4232" s="4" t="str">
        <f>IFERROR(__xludf.DUMMYFUNCTION("""COMPUTED_VALUE"""),"Ruby")</f>
        <v>Ruby</v>
      </c>
      <c r="H4232" s="4" t="str">
        <f>IFERROR(__xludf.DUMMYFUNCTION("""COMPUTED_VALUE"""),"SQL")</f>
        <v>SQL</v>
      </c>
    </row>
    <row r="4233">
      <c r="A4233" s="3">
        <v>4232.0</v>
      </c>
      <c r="B4233" s="4" t="str">
        <f>IFERROR(__xludf.DUMMYFUNCTION("SPLIT(IMPORTRANGE!B4233:B14232,"";"",0,1)"),"C#")</f>
        <v>C#</v>
      </c>
    </row>
    <row r="4234">
      <c r="A4234" s="3">
        <v>4233.0</v>
      </c>
      <c r="B4234" s="4" t="str">
        <f>IFERROR(__xludf.DUMMYFUNCTION("SPLIT(IMPORTRANGE!B4234:B14233,"";"",0,1)"),"Assembly")</f>
        <v>Assembly</v>
      </c>
      <c r="C4234" s="4" t="str">
        <f>IFERROR(__xludf.DUMMYFUNCTION("""COMPUTED_VALUE"""),"Bash/Shell/PowerShell")</f>
        <v>Bash/Shell/PowerShell</v>
      </c>
      <c r="D4234" s="4" t="str">
        <f>IFERROR(__xludf.DUMMYFUNCTION("""COMPUTED_VALUE"""),"C")</f>
        <v>C</v>
      </c>
      <c r="E4234" s="4" t="str">
        <f>IFERROR(__xludf.DUMMYFUNCTION("""COMPUTED_VALUE"""),"C++")</f>
        <v>C++</v>
      </c>
      <c r="F4234" s="4" t="str">
        <f>IFERROR(__xludf.DUMMYFUNCTION("""COMPUTED_VALUE"""),"HTML/CSS")</f>
        <v>HTML/CSS</v>
      </c>
      <c r="G4234" s="4" t="str">
        <f>IFERROR(__xludf.DUMMYFUNCTION("""COMPUTED_VALUE"""),"Java")</f>
        <v>Java</v>
      </c>
      <c r="H4234" s="4" t="str">
        <f>IFERROR(__xludf.DUMMYFUNCTION("""COMPUTED_VALUE"""),"PHP")</f>
        <v>PHP</v>
      </c>
      <c r="I4234" s="4" t="str">
        <f>IFERROR(__xludf.DUMMYFUNCTION("""COMPUTED_VALUE"""),"Python")</f>
        <v>Python</v>
      </c>
      <c r="J4234" s="4" t="str">
        <f>IFERROR(__xludf.DUMMYFUNCTION("""COMPUTED_VALUE"""),"SQL")</f>
        <v>SQL</v>
      </c>
      <c r="K4234" s="4" t="str">
        <f>IFERROR(__xludf.DUMMYFUNCTION("""COMPUTED_VALUE"""),"Swift")</f>
        <v>Swift</v>
      </c>
      <c r="L4234" s="4" t="str">
        <f>IFERROR(__xludf.DUMMYFUNCTION("""COMPUTED_VALUE"""),"VBA")</f>
        <v>VBA</v>
      </c>
    </row>
    <row r="4235">
      <c r="A4235" s="3">
        <v>4234.0</v>
      </c>
      <c r="B4235" s="4" t="str">
        <f>IFERROR(__xludf.DUMMYFUNCTION("SPLIT(IMPORTRANGE!B4235:B14234,"";"",0,1)"),"JavaScript")</f>
        <v>JavaScript</v>
      </c>
      <c r="C4235" s="4" t="str">
        <f>IFERROR(__xludf.DUMMYFUNCTION("""COMPUTED_VALUE"""),"TypeScript")</f>
        <v>TypeScript</v>
      </c>
    </row>
    <row r="4236">
      <c r="A4236" s="3">
        <v>4235.0</v>
      </c>
      <c r="B4236" s="4" t="str">
        <f>IFERROR(__xludf.DUMMYFUNCTION("SPLIT(IMPORTRANGE!B4236:B14235,"";"",0,1)"),"Bash/Shell/PowerShell")</f>
        <v>Bash/Shell/PowerShell</v>
      </c>
      <c r="C4236" s="4" t="str">
        <f>IFERROR(__xludf.DUMMYFUNCTION("""COMPUTED_VALUE"""),"Java")</f>
        <v>Java</v>
      </c>
      <c r="D4236" s="4" t="str">
        <f>IFERROR(__xludf.DUMMYFUNCTION("""COMPUTED_VALUE"""),"JavaScript")</f>
        <v>JavaScript</v>
      </c>
      <c r="E4236" s="4" t="str">
        <f>IFERROR(__xludf.DUMMYFUNCTION("""COMPUTED_VALUE"""),"Objective-C")</f>
        <v>Objective-C</v>
      </c>
      <c r="F4236" s="4" t="str">
        <f>IFERROR(__xludf.DUMMYFUNCTION("""COMPUTED_VALUE"""),"Ruby")</f>
        <v>Ruby</v>
      </c>
      <c r="G4236" s="4" t="str">
        <f>IFERROR(__xludf.DUMMYFUNCTION("""COMPUTED_VALUE"""),"SQL")</f>
        <v>SQL</v>
      </c>
      <c r="H4236" s="4" t="str">
        <f>IFERROR(__xludf.DUMMYFUNCTION("""COMPUTED_VALUE"""),"Swift")</f>
        <v>Swift</v>
      </c>
      <c r="I4236" s="4" t="str">
        <f>IFERROR(__xludf.DUMMYFUNCTION("""COMPUTED_VALUE"""),"TypeScript")</f>
        <v>TypeScript</v>
      </c>
    </row>
    <row r="4237">
      <c r="A4237" s="3">
        <v>4236.0</v>
      </c>
      <c r="B4237" s="4" t="str">
        <f>IFERROR(__xludf.DUMMYFUNCTION("SPLIT(IMPORTRANGE!B4237:B14236,"";"",0,1)"),"Java")</f>
        <v>Java</v>
      </c>
      <c r="C4237" s="4" t="str">
        <f>IFERROR(__xludf.DUMMYFUNCTION("""COMPUTED_VALUE"""),"JavaScript")</f>
        <v>JavaScript</v>
      </c>
      <c r="D4237" s="4" t="str">
        <f>IFERROR(__xludf.DUMMYFUNCTION("""COMPUTED_VALUE"""),"Scala")</f>
        <v>Scala</v>
      </c>
      <c r="E4237" s="4" t="str">
        <f>IFERROR(__xludf.DUMMYFUNCTION("""COMPUTED_VALUE"""),"SQL")</f>
        <v>SQL</v>
      </c>
    </row>
    <row r="4238">
      <c r="A4238" s="3">
        <v>4237.0</v>
      </c>
      <c r="B4238" s="4" t="str">
        <f>IFERROR(__xludf.DUMMYFUNCTION("SPLIT(IMPORTRANGE!B4238:B14237,"";"",0,1)"),"Bash/Shell/PowerShell")</f>
        <v>Bash/Shell/PowerShell</v>
      </c>
      <c r="C4238" s="4" t="str">
        <f>IFERROR(__xludf.DUMMYFUNCTION("""COMPUTED_VALUE"""),"C")</f>
        <v>C</v>
      </c>
      <c r="D4238" s="4" t="str">
        <f>IFERROR(__xludf.DUMMYFUNCTION("""COMPUTED_VALUE"""),"C++")</f>
        <v>C++</v>
      </c>
      <c r="E4238" s="4" t="str">
        <f>IFERROR(__xludf.DUMMYFUNCTION("""COMPUTED_VALUE"""),"C#")</f>
        <v>C#</v>
      </c>
      <c r="F4238" s="4" t="str">
        <f>IFERROR(__xludf.DUMMYFUNCTION("""COMPUTED_VALUE"""),"HTML/CSS")</f>
        <v>HTML/CSS</v>
      </c>
      <c r="G4238" s="4" t="str">
        <f>IFERROR(__xludf.DUMMYFUNCTION("""COMPUTED_VALUE"""),"SQL")</f>
        <v>SQL</v>
      </c>
      <c r="H4238" s="4" t="str">
        <f>IFERROR(__xludf.DUMMYFUNCTION("""COMPUTED_VALUE"""),"WebAssembly")</f>
        <v>WebAssembly</v>
      </c>
    </row>
    <row r="4239">
      <c r="A4239" s="3">
        <v>4238.0</v>
      </c>
      <c r="B4239" s="4" t="str">
        <f>IFERROR(__xludf.DUMMYFUNCTION("SPLIT(IMPORTRANGE!B4239:B14238,"";"",0,1)"),"HTML/CSS")</f>
        <v>HTML/CSS</v>
      </c>
      <c r="C4239" s="4" t="str">
        <f>IFERROR(__xludf.DUMMYFUNCTION("""COMPUTED_VALUE"""),"JavaScript")</f>
        <v>JavaScript</v>
      </c>
      <c r="D4239" s="4" t="str">
        <f>IFERROR(__xludf.DUMMYFUNCTION("""COMPUTED_VALUE"""),"PHP")</f>
        <v>PHP</v>
      </c>
      <c r="E4239" s="4" t="str">
        <f>IFERROR(__xludf.DUMMYFUNCTION("""COMPUTED_VALUE"""),"SQL")</f>
        <v>SQL</v>
      </c>
    </row>
    <row r="4240">
      <c r="A4240" s="3">
        <v>4239.0</v>
      </c>
      <c r="B4240" s="4" t="str">
        <f>IFERROR(__xludf.DUMMYFUNCTION("SPLIT(IMPORTRANGE!B4240:B14239,"";"",0,1)"),"Python")</f>
        <v>Python</v>
      </c>
    </row>
    <row r="4241">
      <c r="A4241" s="3">
        <v>4240.0</v>
      </c>
      <c r="B4241" s="4" t="str">
        <f>IFERROR(__xludf.DUMMYFUNCTION("SPLIT(IMPORTRANGE!B4241:B14240,"";"",0,1)"),"Bash/Shell/PowerShell")</f>
        <v>Bash/Shell/PowerShell</v>
      </c>
      <c r="C4241" s="4" t="str">
        <f>IFERROR(__xludf.DUMMYFUNCTION("""COMPUTED_VALUE"""),"C")</f>
        <v>C</v>
      </c>
      <c r="D4241" s="4" t="str">
        <f>IFERROR(__xludf.DUMMYFUNCTION("""COMPUTED_VALUE"""),"C++")</f>
        <v>C++</v>
      </c>
      <c r="E4241" s="4" t="str">
        <f>IFERROR(__xludf.DUMMYFUNCTION("""COMPUTED_VALUE"""),"C#")</f>
        <v>C#</v>
      </c>
      <c r="F4241" s="4" t="str">
        <f>IFERROR(__xludf.DUMMYFUNCTION("""COMPUTED_VALUE"""),"HTML/CSS")</f>
        <v>HTML/CSS</v>
      </c>
      <c r="G4241" s="4" t="str">
        <f>IFERROR(__xludf.DUMMYFUNCTION("""COMPUTED_VALUE"""),"JavaScript")</f>
        <v>JavaScript</v>
      </c>
      <c r="H4241" s="4" t="str">
        <f>IFERROR(__xludf.DUMMYFUNCTION("""COMPUTED_VALUE"""),"PHP")</f>
        <v>PHP</v>
      </c>
      <c r="I4241" s="4" t="str">
        <f>IFERROR(__xludf.DUMMYFUNCTION("""COMPUTED_VALUE"""),"Python")</f>
        <v>Python</v>
      </c>
      <c r="J4241" s="4" t="str">
        <f>IFERROR(__xludf.DUMMYFUNCTION("""COMPUTED_VALUE"""),"Rust")</f>
        <v>Rust</v>
      </c>
      <c r="K4241" s="4" t="str">
        <f>IFERROR(__xludf.DUMMYFUNCTION("""COMPUTED_VALUE"""),"SQL")</f>
        <v>SQL</v>
      </c>
    </row>
    <row r="4242">
      <c r="A4242" s="3">
        <v>4241.0</v>
      </c>
      <c r="B4242" s="4" t="str">
        <f>IFERROR(__xludf.DUMMYFUNCTION("SPLIT(IMPORTRANGE!B4242:B14241,"";"",0,1)"),"Bash/Shell/PowerShell")</f>
        <v>Bash/Shell/PowerShell</v>
      </c>
      <c r="C4242" s="4" t="str">
        <f>IFERROR(__xludf.DUMMYFUNCTION("""COMPUTED_VALUE"""),"C++")</f>
        <v>C++</v>
      </c>
      <c r="D4242" s="4" t="str">
        <f>IFERROR(__xludf.DUMMYFUNCTION("""COMPUTED_VALUE"""),"HTML/CSS")</f>
        <v>HTML/CSS</v>
      </c>
      <c r="E4242" s="4" t="str">
        <f>IFERROR(__xludf.DUMMYFUNCTION("""COMPUTED_VALUE"""),"JavaScript")</f>
        <v>JavaScript</v>
      </c>
      <c r="F4242" s="4" t="str">
        <f>IFERROR(__xludf.DUMMYFUNCTION("""COMPUTED_VALUE"""),"PHP")</f>
        <v>PHP</v>
      </c>
      <c r="G4242" s="4" t="str">
        <f>IFERROR(__xludf.DUMMYFUNCTION("""COMPUTED_VALUE"""),"SQL")</f>
        <v>SQL</v>
      </c>
    </row>
    <row r="4243">
      <c r="A4243" s="3">
        <v>4242.0</v>
      </c>
      <c r="B4243" s="4" t="str">
        <f>IFERROR(__xludf.DUMMYFUNCTION("SPLIT(IMPORTRANGE!B4243:B14242,"";"",0,1)"),"HTML/CSS")</f>
        <v>HTML/CSS</v>
      </c>
      <c r="C4243" s="4" t="str">
        <f>IFERROR(__xludf.DUMMYFUNCTION("""COMPUTED_VALUE"""),"Java")</f>
        <v>Java</v>
      </c>
      <c r="D4243" s="4" t="str">
        <f>IFERROR(__xludf.DUMMYFUNCTION("""COMPUTED_VALUE"""),"R")</f>
        <v>R</v>
      </c>
      <c r="E4243" s="4" t="str">
        <f>IFERROR(__xludf.DUMMYFUNCTION("""COMPUTED_VALUE"""),"SQL")</f>
        <v>SQL</v>
      </c>
    </row>
    <row r="4244">
      <c r="A4244" s="3">
        <v>4243.0</v>
      </c>
      <c r="B4244" s="4" t="str">
        <f>IFERROR(__xludf.DUMMYFUNCTION("SPLIT(IMPORTRANGE!B4244:B14243,"";"",0,1)"),"C#")</f>
        <v>C#</v>
      </c>
      <c r="C4244" s="4" t="str">
        <f>IFERROR(__xludf.DUMMYFUNCTION("""COMPUTED_VALUE"""),"HTML/CSS")</f>
        <v>HTML/CSS</v>
      </c>
      <c r="D4244" s="4" t="str">
        <f>IFERROR(__xludf.DUMMYFUNCTION("""COMPUTED_VALUE"""),"JavaScript")</f>
        <v>JavaScript</v>
      </c>
      <c r="E4244" s="4" t="str">
        <f>IFERROR(__xludf.DUMMYFUNCTION("""COMPUTED_VALUE"""),"SQL")</f>
        <v>SQL</v>
      </c>
      <c r="F4244" s="4" t="str">
        <f>IFERROR(__xludf.DUMMYFUNCTION("""COMPUTED_VALUE"""),"TypeScript")</f>
        <v>TypeScript</v>
      </c>
    </row>
    <row r="4245">
      <c r="A4245" s="3">
        <v>4244.0</v>
      </c>
      <c r="B4245" s="4" t="str">
        <f>IFERROR(__xludf.DUMMYFUNCTION("SPLIT(IMPORTRANGE!B4245:B14244,"";"",0,1)"),"Bash/Shell/PowerShell")</f>
        <v>Bash/Shell/PowerShell</v>
      </c>
      <c r="C4245" s="4" t="str">
        <f>IFERROR(__xludf.DUMMYFUNCTION("""COMPUTED_VALUE"""),"JavaScript")</f>
        <v>JavaScript</v>
      </c>
      <c r="D4245" s="4" t="str">
        <f>IFERROR(__xludf.DUMMYFUNCTION("""COMPUTED_VALUE"""),"Python")</f>
        <v>Python</v>
      </c>
      <c r="E4245" s="4" t="str">
        <f>IFERROR(__xludf.DUMMYFUNCTION("""COMPUTED_VALUE"""),"SQL")</f>
        <v>SQL</v>
      </c>
      <c r="F4245" s="4" t="str">
        <f>IFERROR(__xludf.DUMMYFUNCTION("""COMPUTED_VALUE"""),"TypeScript")</f>
        <v>TypeScript</v>
      </c>
    </row>
    <row r="4246">
      <c r="A4246" s="3">
        <v>4245.0</v>
      </c>
      <c r="B4246" s="4" t="str">
        <f>IFERROR(__xludf.DUMMYFUNCTION("SPLIT(IMPORTRANGE!B4246:B14245,"";"",0,1)"),"C++")</f>
        <v>C++</v>
      </c>
      <c r="C4246" s="4" t="str">
        <f>IFERROR(__xludf.DUMMYFUNCTION("""COMPUTED_VALUE"""),"HTML/CSS")</f>
        <v>HTML/CSS</v>
      </c>
      <c r="D4246" s="4" t="str">
        <f>IFERROR(__xludf.DUMMYFUNCTION("""COMPUTED_VALUE"""),"Java")</f>
        <v>Java</v>
      </c>
      <c r="E4246" s="4" t="str">
        <f>IFERROR(__xludf.DUMMYFUNCTION("""COMPUTED_VALUE"""),"JavaScript")</f>
        <v>JavaScript</v>
      </c>
      <c r="F4246" s="4" t="str">
        <f>IFERROR(__xludf.DUMMYFUNCTION("""COMPUTED_VALUE"""),"PHP")</f>
        <v>PHP</v>
      </c>
      <c r="G4246" s="4" t="str">
        <f>IFERROR(__xludf.DUMMYFUNCTION("""COMPUTED_VALUE"""),"Python")</f>
        <v>Python</v>
      </c>
      <c r="H4246" s="4" t="str">
        <f>IFERROR(__xludf.DUMMYFUNCTION("""COMPUTED_VALUE"""),"SQL")</f>
        <v>SQL</v>
      </c>
    </row>
    <row r="4247">
      <c r="A4247" s="3">
        <v>4246.0</v>
      </c>
      <c r="B4247" s="4" t="str">
        <f>IFERROR(__xludf.DUMMYFUNCTION("SPLIT(IMPORTRANGE!B4247:B14246,"";"",0,1)"),"HTML/CSS")</f>
        <v>HTML/CSS</v>
      </c>
      <c r="C4247" s="4" t="str">
        <f>IFERROR(__xludf.DUMMYFUNCTION("""COMPUTED_VALUE"""),"JavaScript")</f>
        <v>JavaScript</v>
      </c>
    </row>
    <row r="4248">
      <c r="A4248" s="3">
        <v>4247.0</v>
      </c>
      <c r="B4248" s="4" t="str">
        <f>IFERROR(__xludf.DUMMYFUNCTION("SPLIT(IMPORTRANGE!B4248:B14247,"";"",0,1)"),"HTML/CSS")</f>
        <v>HTML/CSS</v>
      </c>
      <c r="C4248" s="4" t="str">
        <f>IFERROR(__xludf.DUMMYFUNCTION("""COMPUTED_VALUE"""),"Objective-C")</f>
        <v>Objective-C</v>
      </c>
      <c r="D4248" s="4" t="str">
        <f>IFERROR(__xludf.DUMMYFUNCTION("""COMPUTED_VALUE"""),"Swift")</f>
        <v>Swift</v>
      </c>
    </row>
    <row r="4249">
      <c r="A4249" s="3">
        <v>4248.0</v>
      </c>
      <c r="B4249" s="4" t="str">
        <f>IFERROR(__xludf.DUMMYFUNCTION("SPLIT(IMPORTRANGE!B4249:B14248,"";"",0,1)"),"Java")</f>
        <v>Java</v>
      </c>
      <c r="C4249" s="4" t="str">
        <f>IFERROR(__xludf.DUMMYFUNCTION("""COMPUTED_VALUE"""),"VBA")</f>
        <v>VBA</v>
      </c>
    </row>
    <row r="4250">
      <c r="A4250" s="3">
        <v>4249.0</v>
      </c>
      <c r="B4250" s="4" t="str">
        <f>IFERROR(__xludf.DUMMYFUNCTION("SPLIT(IMPORTRANGE!B4250:B14249,"";"",0,1)"),"Bash/Shell/PowerShell")</f>
        <v>Bash/Shell/PowerShell</v>
      </c>
      <c r="C4250" s="4" t="str">
        <f>IFERROR(__xludf.DUMMYFUNCTION("""COMPUTED_VALUE"""),"C")</f>
        <v>C</v>
      </c>
      <c r="D4250" s="4" t="str">
        <f>IFERROR(__xludf.DUMMYFUNCTION("""COMPUTED_VALUE"""),"C++")</f>
        <v>C++</v>
      </c>
      <c r="E4250" s="4" t="str">
        <f>IFERROR(__xludf.DUMMYFUNCTION("""COMPUTED_VALUE"""),"C#")</f>
        <v>C#</v>
      </c>
      <c r="F4250" s="4" t="str">
        <f>IFERROR(__xludf.DUMMYFUNCTION("""COMPUTED_VALUE"""),"HTML/CSS")</f>
        <v>HTML/CSS</v>
      </c>
      <c r="G4250" s="4" t="str">
        <f>IFERROR(__xludf.DUMMYFUNCTION("""COMPUTED_VALUE"""),"Java")</f>
        <v>Java</v>
      </c>
      <c r="H4250" s="4" t="str">
        <f>IFERROR(__xludf.DUMMYFUNCTION("""COMPUTED_VALUE"""),"JavaScript")</f>
        <v>JavaScript</v>
      </c>
      <c r="I4250" s="4" t="str">
        <f>IFERROR(__xludf.DUMMYFUNCTION("""COMPUTED_VALUE"""),"Objective-C")</f>
        <v>Objective-C</v>
      </c>
      <c r="J4250" s="4" t="str">
        <f>IFERROR(__xludf.DUMMYFUNCTION("""COMPUTED_VALUE"""),"PHP")</f>
        <v>PHP</v>
      </c>
      <c r="K4250" s="4" t="str">
        <f>IFERROR(__xludf.DUMMYFUNCTION("""COMPUTED_VALUE"""),"SQL")</f>
        <v>SQL</v>
      </c>
      <c r="L4250" s="4" t="str">
        <f>IFERROR(__xludf.DUMMYFUNCTION("""COMPUTED_VALUE"""),"Other(s):")</f>
        <v>Other(s):</v>
      </c>
    </row>
    <row r="4251">
      <c r="A4251" s="3">
        <v>4250.0</v>
      </c>
      <c r="B4251" s="4" t="str">
        <f>IFERROR(__xludf.DUMMYFUNCTION("SPLIT(IMPORTRANGE!B4251:B14250,"";"",0,1)"),"Bash/Shell/PowerShell")</f>
        <v>Bash/Shell/PowerShell</v>
      </c>
      <c r="C4251" s="4" t="str">
        <f>IFERROR(__xludf.DUMMYFUNCTION("""COMPUTED_VALUE"""),"C++")</f>
        <v>C++</v>
      </c>
      <c r="D4251" s="4" t="str">
        <f>IFERROR(__xludf.DUMMYFUNCTION("""COMPUTED_VALUE"""),"Java")</f>
        <v>Java</v>
      </c>
      <c r="E4251" s="4" t="str">
        <f>IFERROR(__xludf.DUMMYFUNCTION("""COMPUTED_VALUE"""),"Python")</f>
        <v>Python</v>
      </c>
      <c r="F4251" s="4" t="str">
        <f>IFERROR(__xludf.DUMMYFUNCTION("""COMPUTED_VALUE"""),"SQL")</f>
        <v>SQL</v>
      </c>
    </row>
    <row r="4252">
      <c r="A4252" s="3">
        <v>4251.0</v>
      </c>
      <c r="B4252" s="4" t="str">
        <f>IFERROR(__xludf.DUMMYFUNCTION("SPLIT(IMPORTRANGE!B4252:B14251,"";"",0,1)"),"Java")</f>
        <v>Java</v>
      </c>
      <c r="C4252" s="4" t="str">
        <f>IFERROR(__xludf.DUMMYFUNCTION("""COMPUTED_VALUE"""),"JavaScript")</f>
        <v>JavaScript</v>
      </c>
      <c r="D4252" s="4" t="str">
        <f>IFERROR(__xludf.DUMMYFUNCTION("""COMPUTED_VALUE"""),"SQL")</f>
        <v>SQL</v>
      </c>
      <c r="E4252" s="4" t="str">
        <f>IFERROR(__xludf.DUMMYFUNCTION("""COMPUTED_VALUE"""),"TypeScript")</f>
        <v>TypeScript</v>
      </c>
    </row>
    <row r="4253">
      <c r="A4253" s="3">
        <v>4252.0</v>
      </c>
      <c r="B4253" s="4" t="str">
        <f>IFERROR(__xludf.DUMMYFUNCTION("SPLIT(IMPORTRANGE!B4253:B14252,"";"",0,1)"),"Bash/Shell/PowerShell")</f>
        <v>Bash/Shell/PowerShell</v>
      </c>
      <c r="C4253" s="4" t="str">
        <f>IFERROR(__xludf.DUMMYFUNCTION("""COMPUTED_VALUE"""),"C++")</f>
        <v>C++</v>
      </c>
      <c r="D4253" s="4" t="str">
        <f>IFERROR(__xludf.DUMMYFUNCTION("""COMPUTED_VALUE"""),"JavaScript")</f>
        <v>JavaScript</v>
      </c>
      <c r="E4253" s="4" t="str">
        <f>IFERROR(__xludf.DUMMYFUNCTION("""COMPUTED_VALUE"""),"Kotlin")</f>
        <v>Kotlin</v>
      </c>
    </row>
    <row r="4254">
      <c r="A4254" s="3">
        <v>4253.0</v>
      </c>
      <c r="B4254" s="4" t="str">
        <f>IFERROR(__xludf.DUMMYFUNCTION("SPLIT(IMPORTRANGE!B4254:B14253,"";"",0,1)"),"Bash/Shell/PowerShell")</f>
        <v>Bash/Shell/PowerShell</v>
      </c>
      <c r="C4254" s="4" t="str">
        <f>IFERROR(__xludf.DUMMYFUNCTION("""COMPUTED_VALUE"""),"HTML/CSS")</f>
        <v>HTML/CSS</v>
      </c>
      <c r="D4254" s="4" t="str">
        <f>IFERROR(__xludf.DUMMYFUNCTION("""COMPUTED_VALUE"""),"Java")</f>
        <v>Java</v>
      </c>
      <c r="E4254" s="4" t="str">
        <f>IFERROR(__xludf.DUMMYFUNCTION("""COMPUTED_VALUE"""),"JavaScript")</f>
        <v>JavaScript</v>
      </c>
      <c r="F4254" s="4" t="str">
        <f>IFERROR(__xludf.DUMMYFUNCTION("""COMPUTED_VALUE"""),"Kotlin")</f>
        <v>Kotlin</v>
      </c>
      <c r="G4254" s="4" t="str">
        <f>IFERROR(__xludf.DUMMYFUNCTION("""COMPUTED_VALUE"""),"PHP")</f>
        <v>PHP</v>
      </c>
      <c r="H4254" s="4" t="str">
        <f>IFERROR(__xludf.DUMMYFUNCTION("""COMPUTED_VALUE"""),"Python")</f>
        <v>Python</v>
      </c>
      <c r="I4254" s="4" t="str">
        <f>IFERROR(__xludf.DUMMYFUNCTION("""COMPUTED_VALUE"""),"SQL")</f>
        <v>SQL</v>
      </c>
      <c r="J4254" s="4" t="str">
        <f>IFERROR(__xludf.DUMMYFUNCTION("""COMPUTED_VALUE"""),"WebAssembly")</f>
        <v>WebAssembly</v>
      </c>
    </row>
    <row r="4255">
      <c r="A4255" s="3">
        <v>4254.0</v>
      </c>
      <c r="B4255" s="4" t="str">
        <f>IFERROR(__xludf.DUMMYFUNCTION("SPLIT(IMPORTRANGE!B4255:B14254,"";"",0,1)"),"Bash/Shell/PowerShell")</f>
        <v>Bash/Shell/PowerShell</v>
      </c>
      <c r="C4255" s="4" t="str">
        <f>IFERROR(__xludf.DUMMYFUNCTION("""COMPUTED_VALUE"""),"HTML/CSS")</f>
        <v>HTML/CSS</v>
      </c>
      <c r="D4255" s="4" t="str">
        <f>IFERROR(__xludf.DUMMYFUNCTION("""COMPUTED_VALUE"""),"Java")</f>
        <v>Java</v>
      </c>
      <c r="E4255" s="4" t="str">
        <f>IFERROR(__xludf.DUMMYFUNCTION("""COMPUTED_VALUE"""),"JavaScript")</f>
        <v>JavaScript</v>
      </c>
      <c r="F4255" s="4" t="str">
        <f>IFERROR(__xludf.DUMMYFUNCTION("""COMPUTED_VALUE"""),"SQL")</f>
        <v>SQL</v>
      </c>
      <c r="G4255" s="4" t="str">
        <f>IFERROR(__xludf.DUMMYFUNCTION("""COMPUTED_VALUE"""),"Other(s):")</f>
        <v>Other(s):</v>
      </c>
    </row>
    <row r="4256">
      <c r="A4256" s="3">
        <v>4255.0</v>
      </c>
      <c r="B4256" s="4" t="str">
        <f>IFERROR(__xludf.DUMMYFUNCTION("SPLIT(IMPORTRANGE!B4256:B14255,"";"",0,1)"),"C")</f>
        <v>C</v>
      </c>
      <c r="C4256" s="4" t="str">
        <f>IFERROR(__xludf.DUMMYFUNCTION("""COMPUTED_VALUE"""),"C++")</f>
        <v>C++</v>
      </c>
      <c r="D4256" s="4" t="str">
        <f>IFERROR(__xludf.DUMMYFUNCTION("""COMPUTED_VALUE"""),"HTML/CSS")</f>
        <v>HTML/CSS</v>
      </c>
      <c r="E4256" s="4" t="str">
        <f>IFERROR(__xludf.DUMMYFUNCTION("""COMPUTED_VALUE"""),"JavaScript")</f>
        <v>JavaScript</v>
      </c>
      <c r="F4256" s="4" t="str">
        <f>IFERROR(__xludf.DUMMYFUNCTION("""COMPUTED_VALUE"""),"Python")</f>
        <v>Python</v>
      </c>
      <c r="G4256" s="4" t="str">
        <f>IFERROR(__xludf.DUMMYFUNCTION("""COMPUTED_VALUE"""),"WebAssembly")</f>
        <v>WebAssembly</v>
      </c>
    </row>
    <row r="4257">
      <c r="A4257" s="3">
        <v>4256.0</v>
      </c>
      <c r="B4257" s="4" t="str">
        <f>IFERROR(__xludf.DUMMYFUNCTION("SPLIT(IMPORTRANGE!B4257:B14256,"";"",0,1)"),"HTML/CSS")</f>
        <v>HTML/CSS</v>
      </c>
      <c r="C4257" s="4" t="str">
        <f>IFERROR(__xludf.DUMMYFUNCTION("""COMPUTED_VALUE"""),"JavaScript")</f>
        <v>JavaScript</v>
      </c>
      <c r="D4257" s="4" t="str">
        <f>IFERROR(__xludf.DUMMYFUNCTION("""COMPUTED_VALUE"""),"PHP")</f>
        <v>PHP</v>
      </c>
      <c r="E4257" s="4" t="str">
        <f>IFERROR(__xludf.DUMMYFUNCTION("""COMPUTED_VALUE"""),"SQL")</f>
        <v>SQL</v>
      </c>
      <c r="F4257" s="4" t="str">
        <f>IFERROR(__xludf.DUMMYFUNCTION("""COMPUTED_VALUE"""),"VBA")</f>
        <v>VBA</v>
      </c>
    </row>
    <row r="4258">
      <c r="A4258" s="3">
        <v>4257.0</v>
      </c>
      <c r="B4258" s="4" t="str">
        <f>IFERROR(__xludf.DUMMYFUNCTION("SPLIT(IMPORTRANGE!B4258:B14257,"";"",0,1)"),"C++")</f>
        <v>C++</v>
      </c>
      <c r="C4258" s="4" t="str">
        <f>IFERROR(__xludf.DUMMYFUNCTION("""COMPUTED_VALUE"""),"C#")</f>
        <v>C#</v>
      </c>
      <c r="D4258" s="4" t="str">
        <f>IFERROR(__xludf.DUMMYFUNCTION("""COMPUTED_VALUE"""),"HTML/CSS")</f>
        <v>HTML/CSS</v>
      </c>
      <c r="E4258" s="4" t="str">
        <f>IFERROR(__xludf.DUMMYFUNCTION("""COMPUTED_VALUE"""),"JavaScript")</f>
        <v>JavaScript</v>
      </c>
      <c r="F4258" s="4" t="str">
        <f>IFERROR(__xludf.DUMMYFUNCTION("""COMPUTED_VALUE"""),"TypeScript")</f>
        <v>TypeScript</v>
      </c>
    </row>
    <row r="4259">
      <c r="A4259" s="3">
        <v>4258.0</v>
      </c>
      <c r="B4259" s="4" t="str">
        <f>IFERROR(__xludf.DUMMYFUNCTION("SPLIT(IMPORTRANGE!B4259:B14258,"";"",0,1)"),"Assembly")</f>
        <v>Assembly</v>
      </c>
      <c r="C4259" s="4" t="str">
        <f>IFERROR(__xludf.DUMMYFUNCTION("""COMPUTED_VALUE"""),"C")</f>
        <v>C</v>
      </c>
      <c r="D4259" s="4" t="str">
        <f>IFERROR(__xludf.DUMMYFUNCTION("""COMPUTED_VALUE"""),"C++")</f>
        <v>C++</v>
      </c>
      <c r="E4259" s="4" t="str">
        <f>IFERROR(__xludf.DUMMYFUNCTION("""COMPUTED_VALUE"""),"C#")</f>
        <v>C#</v>
      </c>
      <c r="F4259" s="4" t="str">
        <f>IFERROR(__xludf.DUMMYFUNCTION("""COMPUTED_VALUE"""),"Dart")</f>
        <v>Dart</v>
      </c>
      <c r="G4259" s="4" t="str">
        <f>IFERROR(__xludf.DUMMYFUNCTION("""COMPUTED_VALUE"""),"HTML/CSS")</f>
        <v>HTML/CSS</v>
      </c>
      <c r="H4259" s="4" t="str">
        <f>IFERROR(__xludf.DUMMYFUNCTION("""COMPUTED_VALUE"""),"Java")</f>
        <v>Java</v>
      </c>
      <c r="I4259" s="4" t="str">
        <f>IFERROR(__xludf.DUMMYFUNCTION("""COMPUTED_VALUE"""),"JavaScript")</f>
        <v>JavaScript</v>
      </c>
      <c r="J4259" s="4" t="str">
        <f>IFERROR(__xludf.DUMMYFUNCTION("""COMPUTED_VALUE"""),"Objective-C")</f>
        <v>Objective-C</v>
      </c>
      <c r="K4259" s="4" t="str">
        <f>IFERROR(__xludf.DUMMYFUNCTION("""COMPUTED_VALUE"""),"PHP")</f>
        <v>PHP</v>
      </c>
      <c r="L4259" s="4" t="str">
        <f>IFERROR(__xludf.DUMMYFUNCTION("""COMPUTED_VALUE"""),"Python")</f>
        <v>Python</v>
      </c>
      <c r="M4259" s="4" t="str">
        <f>IFERROR(__xludf.DUMMYFUNCTION("""COMPUTED_VALUE"""),"R")</f>
        <v>R</v>
      </c>
      <c r="N4259" s="4" t="str">
        <f>IFERROR(__xludf.DUMMYFUNCTION("""COMPUTED_VALUE"""),"SQL")</f>
        <v>SQL</v>
      </c>
      <c r="O4259" s="4" t="str">
        <f>IFERROR(__xludf.DUMMYFUNCTION("""COMPUTED_VALUE"""),"TypeScript")</f>
        <v>TypeScript</v>
      </c>
    </row>
    <row r="4260">
      <c r="A4260" s="3">
        <v>4259.0</v>
      </c>
      <c r="B4260" s="4" t="str">
        <f>IFERROR(__xludf.DUMMYFUNCTION("SPLIT(IMPORTRANGE!B4260:B14259,"";"",0,1)"),"Bash/Shell/PowerShell")</f>
        <v>Bash/Shell/PowerShell</v>
      </c>
      <c r="C4260" s="4" t="str">
        <f>IFERROR(__xludf.DUMMYFUNCTION("""COMPUTED_VALUE"""),"C++")</f>
        <v>C++</v>
      </c>
      <c r="D4260" s="4" t="str">
        <f>IFERROR(__xludf.DUMMYFUNCTION("""COMPUTED_VALUE"""),"Go")</f>
        <v>Go</v>
      </c>
      <c r="E4260" s="4" t="str">
        <f>IFERROR(__xludf.DUMMYFUNCTION("""COMPUTED_VALUE"""),"HTML/CSS")</f>
        <v>HTML/CSS</v>
      </c>
      <c r="F4260" s="4" t="str">
        <f>IFERROR(__xludf.DUMMYFUNCTION("""COMPUTED_VALUE"""),"Java")</f>
        <v>Java</v>
      </c>
      <c r="G4260" s="4" t="str">
        <f>IFERROR(__xludf.DUMMYFUNCTION("""COMPUTED_VALUE"""),"JavaScript")</f>
        <v>JavaScript</v>
      </c>
      <c r="H4260" s="4" t="str">
        <f>IFERROR(__xludf.DUMMYFUNCTION("""COMPUTED_VALUE"""),"Objective-C")</f>
        <v>Objective-C</v>
      </c>
      <c r="I4260" s="4" t="str">
        <f>IFERROR(__xludf.DUMMYFUNCTION("""COMPUTED_VALUE"""),"Python")</f>
        <v>Python</v>
      </c>
      <c r="J4260" s="4" t="str">
        <f>IFERROR(__xludf.DUMMYFUNCTION("""COMPUTED_VALUE"""),"SQL")</f>
        <v>SQL</v>
      </c>
    </row>
    <row r="4261">
      <c r="A4261" s="3">
        <v>4260.0</v>
      </c>
      <c r="B4261" s="4" t="str">
        <f>IFERROR(__xludf.DUMMYFUNCTION("SPLIT(IMPORTRANGE!B4261:B14260,"";"",0,1)"),"Java")</f>
        <v>Java</v>
      </c>
      <c r="C4261" s="4" t="str">
        <f>IFERROR(__xludf.DUMMYFUNCTION("""COMPUTED_VALUE"""),"JavaScript")</f>
        <v>JavaScript</v>
      </c>
      <c r="D4261" s="4" t="str">
        <f>IFERROR(__xludf.DUMMYFUNCTION("""COMPUTED_VALUE"""),"PHP")</f>
        <v>PHP</v>
      </c>
    </row>
    <row r="4262">
      <c r="A4262" s="3">
        <v>4261.0</v>
      </c>
      <c r="B4262" s="4" t="str">
        <f>IFERROR(__xludf.DUMMYFUNCTION("SPLIT(IMPORTRANGE!B4262:B14261,"";"",0,1)"),"Bash/Shell/PowerShell")</f>
        <v>Bash/Shell/PowerShell</v>
      </c>
      <c r="C4262" s="4" t="str">
        <f>IFERROR(__xludf.DUMMYFUNCTION("""COMPUTED_VALUE"""),"JavaScript")</f>
        <v>JavaScript</v>
      </c>
      <c r="D4262" s="4" t="str">
        <f>IFERROR(__xludf.DUMMYFUNCTION("""COMPUTED_VALUE"""),"Ruby")</f>
        <v>Ruby</v>
      </c>
      <c r="E4262" s="4" t="str">
        <f>IFERROR(__xludf.DUMMYFUNCTION("""COMPUTED_VALUE"""),"SQL")</f>
        <v>SQL</v>
      </c>
      <c r="F4262" s="4" t="str">
        <f>IFERROR(__xludf.DUMMYFUNCTION("""COMPUTED_VALUE"""),"TypeScript")</f>
        <v>TypeScript</v>
      </c>
      <c r="G4262" s="4" t="str">
        <f>IFERROR(__xludf.DUMMYFUNCTION("""COMPUTED_VALUE"""),"VBA")</f>
        <v>VBA</v>
      </c>
    </row>
    <row r="4263">
      <c r="A4263" s="3">
        <v>4262.0</v>
      </c>
      <c r="B4263" s="4" t="str">
        <f>IFERROR(__xludf.DUMMYFUNCTION("SPLIT(IMPORTRANGE!B4263:B14262,"";"",0,1)"),"Bash/Shell/PowerShell")</f>
        <v>Bash/Shell/PowerShell</v>
      </c>
      <c r="C4263" s="4" t="str">
        <f>IFERROR(__xludf.DUMMYFUNCTION("""COMPUTED_VALUE"""),"C#")</f>
        <v>C#</v>
      </c>
      <c r="D4263" s="4" t="str">
        <f>IFERROR(__xludf.DUMMYFUNCTION("""COMPUTED_VALUE"""),"HTML/CSS")</f>
        <v>HTML/CSS</v>
      </c>
      <c r="E4263" s="4" t="str">
        <f>IFERROR(__xludf.DUMMYFUNCTION("""COMPUTED_VALUE"""),"JavaScript")</f>
        <v>JavaScript</v>
      </c>
      <c r="F4263" s="4" t="str">
        <f>IFERROR(__xludf.DUMMYFUNCTION("""COMPUTED_VALUE"""),"SQL")</f>
        <v>SQL</v>
      </c>
      <c r="G4263" s="4" t="str">
        <f>IFERROR(__xludf.DUMMYFUNCTION("""COMPUTED_VALUE"""),"TypeScript")</f>
        <v>TypeScript</v>
      </c>
    </row>
    <row r="4264">
      <c r="A4264" s="3">
        <v>4263.0</v>
      </c>
      <c r="B4264" s="4" t="str">
        <f>IFERROR(__xludf.DUMMYFUNCTION("SPLIT(IMPORTRANGE!B4264:B14263,"";"",0,1)"),"Bash/Shell/PowerShell")</f>
        <v>Bash/Shell/PowerShell</v>
      </c>
      <c r="C4264" s="4" t="str">
        <f>IFERROR(__xludf.DUMMYFUNCTION("""COMPUTED_VALUE"""),"C++")</f>
        <v>C++</v>
      </c>
      <c r="D4264" s="4" t="str">
        <f>IFERROR(__xludf.DUMMYFUNCTION("""COMPUTED_VALUE"""),"C#")</f>
        <v>C#</v>
      </c>
      <c r="E4264" s="4" t="str">
        <f>IFERROR(__xludf.DUMMYFUNCTION("""COMPUTED_VALUE"""),"HTML/CSS")</f>
        <v>HTML/CSS</v>
      </c>
      <c r="F4264" s="4" t="str">
        <f>IFERROR(__xludf.DUMMYFUNCTION("""COMPUTED_VALUE"""),"JavaScript")</f>
        <v>JavaScript</v>
      </c>
      <c r="G4264" s="4" t="str">
        <f>IFERROR(__xludf.DUMMYFUNCTION("""COMPUTED_VALUE"""),"Objective-C")</f>
        <v>Objective-C</v>
      </c>
      <c r="H4264" s="4" t="str">
        <f>IFERROR(__xludf.DUMMYFUNCTION("""COMPUTED_VALUE"""),"PHP")</f>
        <v>PHP</v>
      </c>
      <c r="I4264" s="4" t="str">
        <f>IFERROR(__xludf.DUMMYFUNCTION("""COMPUTED_VALUE"""),"Python")</f>
        <v>Python</v>
      </c>
      <c r="J4264" s="4" t="str">
        <f>IFERROR(__xludf.DUMMYFUNCTION("""COMPUTED_VALUE"""),"Ruby")</f>
        <v>Ruby</v>
      </c>
      <c r="K4264" s="4" t="str">
        <f>IFERROR(__xludf.DUMMYFUNCTION("""COMPUTED_VALUE"""),"SQL")</f>
        <v>SQL</v>
      </c>
      <c r="L4264" s="4" t="str">
        <f>IFERROR(__xludf.DUMMYFUNCTION("""COMPUTED_VALUE"""),"TypeScript")</f>
        <v>TypeScript</v>
      </c>
    </row>
    <row r="4265">
      <c r="A4265" s="3">
        <v>4264.0</v>
      </c>
      <c r="B4265" s="4" t="str">
        <f>IFERROR(__xludf.DUMMYFUNCTION("SPLIT(IMPORTRANGE!B4265:B14264,"";"",0,1)"),"Bash/Shell/PowerShell")</f>
        <v>Bash/Shell/PowerShell</v>
      </c>
      <c r="C4265" s="4" t="str">
        <f>IFERROR(__xludf.DUMMYFUNCTION("""COMPUTED_VALUE"""),"Java")</f>
        <v>Java</v>
      </c>
      <c r="D4265" s="4" t="str">
        <f>IFERROR(__xludf.DUMMYFUNCTION("""COMPUTED_VALUE"""),"JavaScript")</f>
        <v>JavaScript</v>
      </c>
      <c r="E4265" s="4" t="str">
        <f>IFERROR(__xludf.DUMMYFUNCTION("""COMPUTED_VALUE"""),"SQL")</f>
        <v>SQL</v>
      </c>
      <c r="F4265" s="4" t="str">
        <f>IFERROR(__xludf.DUMMYFUNCTION("""COMPUTED_VALUE"""),"Swift")</f>
        <v>Swift</v>
      </c>
    </row>
    <row r="4266">
      <c r="A4266" s="3">
        <v>4265.0</v>
      </c>
      <c r="B4266" s="4" t="str">
        <f>IFERROR(__xludf.DUMMYFUNCTION("SPLIT(IMPORTRANGE!B4266:B14265,"";"",0,1)"),"Go")</f>
        <v>Go</v>
      </c>
      <c r="C4266" s="4" t="str">
        <f>IFERROR(__xludf.DUMMYFUNCTION("""COMPUTED_VALUE"""),"HTML/CSS")</f>
        <v>HTML/CSS</v>
      </c>
      <c r="D4266" s="4" t="str">
        <f>IFERROR(__xludf.DUMMYFUNCTION("""COMPUTED_VALUE"""),"JavaScript")</f>
        <v>JavaScript</v>
      </c>
      <c r="E4266" s="4" t="str">
        <f>IFERROR(__xludf.DUMMYFUNCTION("""COMPUTED_VALUE"""),"Python")</f>
        <v>Python</v>
      </c>
      <c r="F4266" s="4" t="str">
        <f>IFERROR(__xludf.DUMMYFUNCTION("""COMPUTED_VALUE"""),"SQL")</f>
        <v>SQL</v>
      </c>
    </row>
    <row r="4267">
      <c r="A4267" s="3">
        <v>4266.0</v>
      </c>
      <c r="B4267" s="4" t="str">
        <f>IFERROR(__xludf.DUMMYFUNCTION("SPLIT(IMPORTRANGE!B4267:B14266,"";"",0,1)"),"Bash/Shell/PowerShell")</f>
        <v>Bash/Shell/PowerShell</v>
      </c>
      <c r="C4267" s="4" t="str">
        <f>IFERROR(__xludf.DUMMYFUNCTION("""COMPUTED_VALUE"""),"HTML/CSS")</f>
        <v>HTML/CSS</v>
      </c>
      <c r="D4267" s="4" t="str">
        <f>IFERROR(__xludf.DUMMYFUNCTION("""COMPUTED_VALUE"""),"Java")</f>
        <v>Java</v>
      </c>
      <c r="E4267" s="4" t="str">
        <f>IFERROR(__xludf.DUMMYFUNCTION("""COMPUTED_VALUE"""),"JavaScript")</f>
        <v>JavaScript</v>
      </c>
    </row>
    <row r="4268">
      <c r="A4268" s="3">
        <v>4267.0</v>
      </c>
      <c r="B4268" s="4" t="str">
        <f>IFERROR(__xludf.DUMMYFUNCTION("SPLIT(IMPORTRANGE!B4268:B14267,"";"",0,1)"),"Assembly")</f>
        <v>Assembly</v>
      </c>
      <c r="C4268" s="4" t="str">
        <f>IFERROR(__xludf.DUMMYFUNCTION("""COMPUTED_VALUE"""),"Bash/Shell/PowerShell")</f>
        <v>Bash/Shell/PowerShell</v>
      </c>
      <c r="D4268" s="4" t="str">
        <f>IFERROR(__xludf.DUMMYFUNCTION("""COMPUTED_VALUE"""),"C")</f>
        <v>C</v>
      </c>
      <c r="E4268" s="4" t="str">
        <f>IFERROR(__xludf.DUMMYFUNCTION("""COMPUTED_VALUE"""),"C++")</f>
        <v>C++</v>
      </c>
      <c r="F4268" s="4" t="str">
        <f>IFERROR(__xludf.DUMMYFUNCTION("""COMPUTED_VALUE"""),"C#")</f>
        <v>C#</v>
      </c>
      <c r="G4268" s="4" t="str">
        <f>IFERROR(__xludf.DUMMYFUNCTION("""COMPUTED_VALUE"""),"Java")</f>
        <v>Java</v>
      </c>
      <c r="H4268" s="4" t="str">
        <f>IFERROR(__xludf.DUMMYFUNCTION("""COMPUTED_VALUE"""),"Python")</f>
        <v>Python</v>
      </c>
      <c r="I4268" s="4" t="str">
        <f>IFERROR(__xludf.DUMMYFUNCTION("""COMPUTED_VALUE"""),"Other(s):")</f>
        <v>Other(s):</v>
      </c>
    </row>
    <row r="4269">
      <c r="A4269" s="3">
        <v>4268.0</v>
      </c>
      <c r="B4269" s="4" t="str">
        <f>IFERROR(__xludf.DUMMYFUNCTION("SPLIT(IMPORTRANGE!B4269:B14268,"";"",0,1)"),"C++")</f>
        <v>C++</v>
      </c>
      <c r="C4269" s="4" t="str">
        <f>IFERROR(__xludf.DUMMYFUNCTION("""COMPUTED_VALUE"""),"C#")</f>
        <v>C#</v>
      </c>
      <c r="D4269" s="4" t="str">
        <f>IFERROR(__xludf.DUMMYFUNCTION("""COMPUTED_VALUE"""),"HTML/CSS")</f>
        <v>HTML/CSS</v>
      </c>
      <c r="E4269" s="4" t="str">
        <f>IFERROR(__xludf.DUMMYFUNCTION("""COMPUTED_VALUE"""),"Java")</f>
        <v>Java</v>
      </c>
      <c r="F4269" s="4" t="str">
        <f>IFERROR(__xludf.DUMMYFUNCTION("""COMPUTED_VALUE"""),"JavaScript")</f>
        <v>JavaScript</v>
      </c>
      <c r="G4269" s="4" t="str">
        <f>IFERROR(__xludf.DUMMYFUNCTION("""COMPUTED_VALUE"""),"PHP")</f>
        <v>PHP</v>
      </c>
      <c r="H4269" s="4" t="str">
        <f>IFERROR(__xludf.DUMMYFUNCTION("""COMPUTED_VALUE"""),"SQL")</f>
        <v>SQL</v>
      </c>
    </row>
    <row r="4270">
      <c r="A4270" s="3">
        <v>4269.0</v>
      </c>
      <c r="B4270" s="4" t="str">
        <f>IFERROR(__xludf.DUMMYFUNCTION("SPLIT(IMPORTRANGE!B4270:B14269,"";"",0,1)"),"Bash/Shell/PowerShell")</f>
        <v>Bash/Shell/PowerShell</v>
      </c>
      <c r="C4270" s="4" t="str">
        <f>IFERROR(__xludf.DUMMYFUNCTION("""COMPUTED_VALUE"""),"C#")</f>
        <v>C#</v>
      </c>
      <c r="D4270" s="4" t="str">
        <f>IFERROR(__xludf.DUMMYFUNCTION("""COMPUTED_VALUE"""),"F#")</f>
        <v>F#</v>
      </c>
      <c r="E4270" s="4" t="str">
        <f>IFERROR(__xludf.DUMMYFUNCTION("""COMPUTED_VALUE"""),"HTML/CSS")</f>
        <v>HTML/CSS</v>
      </c>
      <c r="F4270" s="4" t="str">
        <f>IFERROR(__xludf.DUMMYFUNCTION("""COMPUTED_VALUE"""),"JavaScript")</f>
        <v>JavaScript</v>
      </c>
      <c r="G4270" s="4" t="str">
        <f>IFERROR(__xludf.DUMMYFUNCTION("""COMPUTED_VALUE"""),"SQL")</f>
        <v>SQL</v>
      </c>
      <c r="H4270" s="4" t="str">
        <f>IFERROR(__xludf.DUMMYFUNCTION("""COMPUTED_VALUE"""),"TypeScript")</f>
        <v>TypeScript</v>
      </c>
    </row>
    <row r="4271">
      <c r="A4271" s="3">
        <v>4270.0</v>
      </c>
      <c r="B4271" s="4" t="str">
        <f>IFERROR(__xludf.DUMMYFUNCTION("SPLIT(IMPORTRANGE!B4271:B14270,"";"",0,1)"),"JavaScript")</f>
        <v>JavaScript</v>
      </c>
      <c r="C4271" s="4" t="str">
        <f>IFERROR(__xludf.DUMMYFUNCTION("""COMPUTED_VALUE"""),"Ruby")</f>
        <v>Ruby</v>
      </c>
    </row>
    <row r="4272">
      <c r="A4272" s="3">
        <v>4271.0</v>
      </c>
      <c r="B4272" s="4" t="str">
        <f>IFERROR(__xludf.DUMMYFUNCTION("SPLIT(IMPORTRANGE!B4272:B14271,"";"",0,1)"),"HTML/CSS")</f>
        <v>HTML/CSS</v>
      </c>
      <c r="C4272" s="4" t="str">
        <f>IFERROR(__xludf.DUMMYFUNCTION("""COMPUTED_VALUE"""),"Java")</f>
        <v>Java</v>
      </c>
      <c r="D4272" s="4" t="str">
        <f>IFERROR(__xludf.DUMMYFUNCTION("""COMPUTED_VALUE"""),"JavaScript")</f>
        <v>JavaScript</v>
      </c>
      <c r="E4272" s="4" t="str">
        <f>IFERROR(__xludf.DUMMYFUNCTION("""COMPUTED_VALUE"""),"Python")</f>
        <v>Python</v>
      </c>
      <c r="F4272" s="4" t="str">
        <f>IFERROR(__xludf.DUMMYFUNCTION("""COMPUTED_VALUE"""),"SQL")</f>
        <v>SQL</v>
      </c>
      <c r="G4272" s="4" t="str">
        <f>IFERROR(__xludf.DUMMYFUNCTION("""COMPUTED_VALUE"""),"TypeScript")</f>
        <v>TypeScript</v>
      </c>
    </row>
    <row r="4273">
      <c r="A4273" s="3">
        <v>4272.0</v>
      </c>
      <c r="B4273" s="4" t="str">
        <f>IFERROR(__xludf.DUMMYFUNCTION("SPLIT(IMPORTRANGE!B4273:B14272,"";"",0,1)"),"HTML/CSS")</f>
        <v>HTML/CSS</v>
      </c>
      <c r="C4273" s="4" t="str">
        <f>IFERROR(__xludf.DUMMYFUNCTION("""COMPUTED_VALUE"""),"Java")</f>
        <v>Java</v>
      </c>
      <c r="D4273" s="4" t="str">
        <f>IFERROR(__xludf.DUMMYFUNCTION("""COMPUTED_VALUE"""),"JavaScript")</f>
        <v>JavaScript</v>
      </c>
      <c r="E4273" s="4" t="str">
        <f>IFERROR(__xludf.DUMMYFUNCTION("""COMPUTED_VALUE"""),"SQL")</f>
        <v>SQL</v>
      </c>
    </row>
    <row r="4274">
      <c r="A4274" s="3">
        <v>4273.0</v>
      </c>
      <c r="B4274" s="4" t="str">
        <f>IFERROR(__xludf.DUMMYFUNCTION("SPLIT(IMPORTRANGE!B4274:B14273,"";"",0,1)"),"C++")</f>
        <v>C++</v>
      </c>
      <c r="C4274" s="4" t="str">
        <f>IFERROR(__xludf.DUMMYFUNCTION("""COMPUTED_VALUE"""),"HTML/CSS")</f>
        <v>HTML/CSS</v>
      </c>
      <c r="D4274" s="4" t="str">
        <f>IFERROR(__xludf.DUMMYFUNCTION("""COMPUTED_VALUE"""),"Java")</f>
        <v>Java</v>
      </c>
    </row>
    <row r="4275">
      <c r="A4275" s="3">
        <v>4274.0</v>
      </c>
      <c r="B4275" s="4" t="str">
        <f>IFERROR(__xludf.DUMMYFUNCTION("SPLIT(IMPORTRANGE!B4275:B14274,"";"",0,1)"),"C#")</f>
        <v>C#</v>
      </c>
      <c r="C4275" s="4" t="str">
        <f>IFERROR(__xludf.DUMMYFUNCTION("""COMPUTED_VALUE"""),"HTML/CSS")</f>
        <v>HTML/CSS</v>
      </c>
      <c r="D4275" s="4" t="str">
        <f>IFERROR(__xludf.DUMMYFUNCTION("""COMPUTED_VALUE"""),"PHP")</f>
        <v>PHP</v>
      </c>
      <c r="E4275" s="4" t="str">
        <f>IFERROR(__xludf.DUMMYFUNCTION("""COMPUTED_VALUE"""),"Python")</f>
        <v>Python</v>
      </c>
    </row>
    <row r="4276">
      <c r="A4276" s="3">
        <v>4275.0</v>
      </c>
      <c r="B4276" s="4" t="str">
        <f>IFERROR(__xludf.DUMMYFUNCTION("SPLIT(IMPORTRANGE!B4276:B14275,"";"",0,1)"),"Bash/Shell/PowerShell")</f>
        <v>Bash/Shell/PowerShell</v>
      </c>
      <c r="C4276" s="4" t="str">
        <f>IFERROR(__xludf.DUMMYFUNCTION("""COMPUTED_VALUE"""),"Clojure")</f>
        <v>Clojure</v>
      </c>
      <c r="D4276" s="4" t="str">
        <f>IFERROR(__xludf.DUMMYFUNCTION("""COMPUTED_VALUE"""),"Go")</f>
        <v>Go</v>
      </c>
      <c r="E4276" s="4" t="str">
        <f>IFERROR(__xludf.DUMMYFUNCTION("""COMPUTED_VALUE"""),"HTML/CSS")</f>
        <v>HTML/CSS</v>
      </c>
      <c r="F4276" s="4" t="str">
        <f>IFERROR(__xludf.DUMMYFUNCTION("""COMPUTED_VALUE"""),"Java")</f>
        <v>Java</v>
      </c>
      <c r="G4276" s="4" t="str">
        <f>IFERROR(__xludf.DUMMYFUNCTION("""COMPUTED_VALUE"""),"JavaScript")</f>
        <v>JavaScript</v>
      </c>
      <c r="H4276" s="4" t="str">
        <f>IFERROR(__xludf.DUMMYFUNCTION("""COMPUTED_VALUE"""),"Kotlin")</f>
        <v>Kotlin</v>
      </c>
      <c r="I4276" s="4" t="str">
        <f>IFERROR(__xludf.DUMMYFUNCTION("""COMPUTED_VALUE"""),"Python")</f>
        <v>Python</v>
      </c>
      <c r="J4276" s="4" t="str">
        <f>IFERROR(__xludf.DUMMYFUNCTION("""COMPUTED_VALUE"""),"SQL")</f>
        <v>SQL</v>
      </c>
    </row>
    <row r="4277">
      <c r="A4277" s="3">
        <v>4276.0</v>
      </c>
      <c r="B4277" s="4" t="str">
        <f>IFERROR(__xludf.DUMMYFUNCTION("SPLIT(IMPORTRANGE!B4277:B14276,"";"",0,1)"),"C#")</f>
        <v>C#</v>
      </c>
      <c r="C4277" s="4" t="str">
        <f>IFERROR(__xludf.DUMMYFUNCTION("""COMPUTED_VALUE"""),"HTML/CSS")</f>
        <v>HTML/CSS</v>
      </c>
      <c r="D4277" s="4" t="str">
        <f>IFERROR(__xludf.DUMMYFUNCTION("""COMPUTED_VALUE"""),"Java")</f>
        <v>Java</v>
      </c>
      <c r="E4277" s="4" t="str">
        <f>IFERROR(__xludf.DUMMYFUNCTION("""COMPUTED_VALUE"""),"JavaScript")</f>
        <v>JavaScript</v>
      </c>
      <c r="F4277" s="4" t="str">
        <f>IFERROR(__xludf.DUMMYFUNCTION("""COMPUTED_VALUE"""),"SQL")</f>
        <v>SQL</v>
      </c>
    </row>
    <row r="4278">
      <c r="A4278" s="3">
        <v>4277.0</v>
      </c>
      <c r="B4278" s="4" t="str">
        <f>IFERROR(__xludf.DUMMYFUNCTION("SPLIT(IMPORTRANGE!B4278:B14277,"";"",0,1)"),"Bash/Shell/PowerShell")</f>
        <v>Bash/Shell/PowerShell</v>
      </c>
      <c r="C4278" s="4" t="str">
        <f>IFERROR(__xludf.DUMMYFUNCTION("""COMPUTED_VALUE"""),"HTML/CSS")</f>
        <v>HTML/CSS</v>
      </c>
      <c r="D4278" s="4" t="str">
        <f>IFERROR(__xludf.DUMMYFUNCTION("""COMPUTED_VALUE"""),"Java")</f>
        <v>Java</v>
      </c>
      <c r="E4278" s="4" t="str">
        <f>IFERROR(__xludf.DUMMYFUNCTION("""COMPUTED_VALUE"""),"JavaScript")</f>
        <v>JavaScript</v>
      </c>
      <c r="F4278" s="4" t="str">
        <f>IFERROR(__xludf.DUMMYFUNCTION("""COMPUTED_VALUE"""),"PHP")</f>
        <v>PHP</v>
      </c>
      <c r="G4278" s="4" t="str">
        <f>IFERROR(__xludf.DUMMYFUNCTION("""COMPUTED_VALUE"""),"SQL")</f>
        <v>SQL</v>
      </c>
      <c r="H4278" s="4" t="str">
        <f>IFERROR(__xludf.DUMMYFUNCTION("""COMPUTED_VALUE"""),"TypeScript")</f>
        <v>TypeScript</v>
      </c>
    </row>
    <row r="4279">
      <c r="A4279" s="3">
        <v>4278.0</v>
      </c>
      <c r="B4279" s="4" t="str">
        <f>IFERROR(__xludf.DUMMYFUNCTION("SPLIT(IMPORTRANGE!B4279:B14278,"";"",0,1)"),"Elixir")</f>
        <v>Elixir</v>
      </c>
      <c r="C4279" s="4" t="str">
        <f>IFERROR(__xludf.DUMMYFUNCTION("""COMPUTED_VALUE"""),"HTML/CSS")</f>
        <v>HTML/CSS</v>
      </c>
      <c r="D4279" s="4" t="str">
        <f>IFERROR(__xludf.DUMMYFUNCTION("""COMPUTED_VALUE"""),"JavaScript")</f>
        <v>JavaScript</v>
      </c>
      <c r="E4279" s="4" t="str">
        <f>IFERROR(__xludf.DUMMYFUNCTION("""COMPUTED_VALUE"""),"PHP")</f>
        <v>PHP</v>
      </c>
      <c r="F4279" s="4" t="str">
        <f>IFERROR(__xludf.DUMMYFUNCTION("""COMPUTED_VALUE"""),"SQL")</f>
        <v>SQL</v>
      </c>
    </row>
    <row r="4280">
      <c r="A4280" s="3">
        <v>4279.0</v>
      </c>
      <c r="B4280" s="4" t="str">
        <f>IFERROR(__xludf.DUMMYFUNCTION("SPLIT(IMPORTRANGE!B4280:B14279,"";"",0,1)"),"C++")</f>
        <v>C++</v>
      </c>
      <c r="C4280" s="4" t="str">
        <f>IFERROR(__xludf.DUMMYFUNCTION("""COMPUTED_VALUE"""),"C#")</f>
        <v>C#</v>
      </c>
      <c r="D4280" s="4" t="str">
        <f>IFERROR(__xludf.DUMMYFUNCTION("""COMPUTED_VALUE"""),"Python")</f>
        <v>Python</v>
      </c>
    </row>
    <row r="4281">
      <c r="A4281" s="3">
        <v>4280.0</v>
      </c>
      <c r="B4281" s="4" t="str">
        <f>IFERROR(__xludf.DUMMYFUNCTION("SPLIT(IMPORTRANGE!B4281:B14280,"";"",0,1)"),"Assembly")</f>
        <v>Assembly</v>
      </c>
      <c r="C4281" s="4" t="str">
        <f>IFERROR(__xludf.DUMMYFUNCTION("""COMPUTED_VALUE"""),"Python")</f>
        <v>Python</v>
      </c>
    </row>
    <row r="4282">
      <c r="A4282" s="3">
        <v>4281.0</v>
      </c>
      <c r="B4282" s="4" t="str">
        <f>IFERROR(__xludf.DUMMYFUNCTION("SPLIT(IMPORTRANGE!B4282:B14281,"";"",0,1)"),"C")</f>
        <v>C</v>
      </c>
      <c r="C4282" s="4" t="str">
        <f>IFERROR(__xludf.DUMMYFUNCTION("""COMPUTED_VALUE"""),"C++")</f>
        <v>C++</v>
      </c>
      <c r="D4282" s="4" t="str">
        <f>IFERROR(__xludf.DUMMYFUNCTION("""COMPUTED_VALUE"""),"Java")</f>
        <v>Java</v>
      </c>
      <c r="E4282" s="4" t="str">
        <f>IFERROR(__xludf.DUMMYFUNCTION("""COMPUTED_VALUE"""),"Python")</f>
        <v>Python</v>
      </c>
      <c r="F4282" s="4" t="str">
        <f>IFERROR(__xludf.DUMMYFUNCTION("""COMPUTED_VALUE"""),"R")</f>
        <v>R</v>
      </c>
      <c r="G4282" s="4" t="str">
        <f>IFERROR(__xludf.DUMMYFUNCTION("""COMPUTED_VALUE"""),"VBA")</f>
        <v>VBA</v>
      </c>
      <c r="H4282" s="4" t="str">
        <f>IFERROR(__xludf.DUMMYFUNCTION("""COMPUTED_VALUE"""),"Other(s):")</f>
        <v>Other(s):</v>
      </c>
    </row>
    <row r="4283">
      <c r="A4283" s="3">
        <v>4282.0</v>
      </c>
      <c r="B4283" s="4" t="str">
        <f>IFERROR(__xludf.DUMMYFUNCTION("SPLIT(IMPORTRANGE!B4283:B14282,"";"",0,1)"),"Java")</f>
        <v>Java</v>
      </c>
      <c r="C4283" s="4" t="str">
        <f>IFERROR(__xludf.DUMMYFUNCTION("""COMPUTED_VALUE"""),"SQL")</f>
        <v>SQL</v>
      </c>
    </row>
    <row r="4284">
      <c r="A4284" s="3">
        <v>4283.0</v>
      </c>
      <c r="B4284" s="4" t="str">
        <f>IFERROR(__xludf.DUMMYFUNCTION("SPLIT(IMPORTRANGE!B4284:B14283,"";"",0,1)"),"HTML/CSS")</f>
        <v>HTML/CSS</v>
      </c>
      <c r="C4284" s="4" t="str">
        <f>IFERROR(__xludf.DUMMYFUNCTION("""COMPUTED_VALUE"""),"JavaScript")</f>
        <v>JavaScript</v>
      </c>
      <c r="D4284" s="4" t="str">
        <f>IFERROR(__xludf.DUMMYFUNCTION("""COMPUTED_VALUE"""),"Ruby")</f>
        <v>Ruby</v>
      </c>
      <c r="E4284" s="4" t="str">
        <f>IFERROR(__xludf.DUMMYFUNCTION("""COMPUTED_VALUE"""),"SQL")</f>
        <v>SQL</v>
      </c>
    </row>
    <row r="4285">
      <c r="A4285" s="3">
        <v>4284.0</v>
      </c>
      <c r="B4285" s="4" t="str">
        <f>IFERROR(__xludf.DUMMYFUNCTION("SPLIT(IMPORTRANGE!B4285:B14284,"";"",0,1)"),"C#")</f>
        <v>C#</v>
      </c>
      <c r="C4285" s="4" t="str">
        <f>IFERROR(__xludf.DUMMYFUNCTION("""COMPUTED_VALUE"""),"HTML/CSS")</f>
        <v>HTML/CSS</v>
      </c>
      <c r="D4285" s="4" t="str">
        <f>IFERROR(__xludf.DUMMYFUNCTION("""COMPUTED_VALUE"""),"Java")</f>
        <v>Java</v>
      </c>
      <c r="E4285" s="4" t="str">
        <f>IFERROR(__xludf.DUMMYFUNCTION("""COMPUTED_VALUE"""),"JavaScript")</f>
        <v>JavaScript</v>
      </c>
      <c r="F4285" s="4" t="str">
        <f>IFERROR(__xludf.DUMMYFUNCTION("""COMPUTED_VALUE"""),"Kotlin")</f>
        <v>Kotlin</v>
      </c>
      <c r="G4285" s="4" t="str">
        <f>IFERROR(__xludf.DUMMYFUNCTION("""COMPUTED_VALUE"""),"Scala")</f>
        <v>Scala</v>
      </c>
      <c r="H4285" s="4" t="str">
        <f>IFERROR(__xludf.DUMMYFUNCTION("""COMPUTED_VALUE"""),"SQL")</f>
        <v>SQL</v>
      </c>
    </row>
    <row r="4286">
      <c r="A4286" s="3">
        <v>4285.0</v>
      </c>
      <c r="B4286" s="4" t="str">
        <f>IFERROR(__xludf.DUMMYFUNCTION("SPLIT(IMPORTRANGE!B4286:B14285,"";"",0,1)"),"C#")</f>
        <v>C#</v>
      </c>
      <c r="C4286" s="4" t="str">
        <f>IFERROR(__xludf.DUMMYFUNCTION("""COMPUTED_VALUE"""),"Java")</f>
        <v>Java</v>
      </c>
    </row>
    <row r="4287">
      <c r="A4287" s="3">
        <v>4286.0</v>
      </c>
      <c r="B4287" s="4" t="str">
        <f>IFERROR(__xludf.DUMMYFUNCTION("SPLIT(IMPORTRANGE!B4287:B14286,"";"",0,1)"),"Bash/Shell/PowerShell")</f>
        <v>Bash/Shell/PowerShell</v>
      </c>
      <c r="C4287" s="4" t="str">
        <f>IFERROR(__xludf.DUMMYFUNCTION("""COMPUTED_VALUE"""),"C++")</f>
        <v>C++</v>
      </c>
      <c r="D4287" s="4" t="str">
        <f>IFERROR(__xludf.DUMMYFUNCTION("""COMPUTED_VALUE"""),"HTML/CSS")</f>
        <v>HTML/CSS</v>
      </c>
      <c r="E4287" s="4" t="str">
        <f>IFERROR(__xludf.DUMMYFUNCTION("""COMPUTED_VALUE"""),"JavaScript")</f>
        <v>JavaScript</v>
      </c>
      <c r="F4287" s="4" t="str">
        <f>IFERROR(__xludf.DUMMYFUNCTION("""COMPUTED_VALUE"""),"PHP")</f>
        <v>PHP</v>
      </c>
      <c r="G4287" s="4" t="str">
        <f>IFERROR(__xludf.DUMMYFUNCTION("""COMPUTED_VALUE"""),"Python")</f>
        <v>Python</v>
      </c>
      <c r="H4287" s="4" t="str">
        <f>IFERROR(__xludf.DUMMYFUNCTION("""COMPUTED_VALUE"""),"SQL")</f>
        <v>SQL</v>
      </c>
    </row>
    <row r="4288">
      <c r="A4288" s="3">
        <v>4287.0</v>
      </c>
      <c r="B4288" s="4" t="str">
        <f>IFERROR(__xludf.DUMMYFUNCTION("SPLIT(IMPORTRANGE!B4288:B14287,"";"",0,1)"),"Bash/Shell/PowerShell")</f>
        <v>Bash/Shell/PowerShell</v>
      </c>
      <c r="C4288" s="4" t="str">
        <f>IFERROR(__xludf.DUMMYFUNCTION("""COMPUTED_VALUE"""),"C")</f>
        <v>C</v>
      </c>
      <c r="D4288" s="4" t="str">
        <f>IFERROR(__xludf.DUMMYFUNCTION("""COMPUTED_VALUE"""),"C++")</f>
        <v>C++</v>
      </c>
      <c r="E4288" s="4" t="str">
        <f>IFERROR(__xludf.DUMMYFUNCTION("""COMPUTED_VALUE"""),"HTML/CSS")</f>
        <v>HTML/CSS</v>
      </c>
      <c r="F4288" s="4" t="str">
        <f>IFERROR(__xludf.DUMMYFUNCTION("""COMPUTED_VALUE"""),"Java")</f>
        <v>Java</v>
      </c>
      <c r="G4288" s="4" t="str">
        <f>IFERROR(__xludf.DUMMYFUNCTION("""COMPUTED_VALUE"""),"JavaScript")</f>
        <v>JavaScript</v>
      </c>
      <c r="H4288" s="4" t="str">
        <f>IFERROR(__xludf.DUMMYFUNCTION("""COMPUTED_VALUE"""),"Kotlin")</f>
        <v>Kotlin</v>
      </c>
      <c r="I4288" s="4" t="str">
        <f>IFERROR(__xludf.DUMMYFUNCTION("""COMPUTED_VALUE"""),"Python")</f>
        <v>Python</v>
      </c>
      <c r="J4288" s="4" t="str">
        <f>IFERROR(__xludf.DUMMYFUNCTION("""COMPUTED_VALUE"""),"SQL")</f>
        <v>SQL</v>
      </c>
    </row>
    <row r="4289">
      <c r="A4289" s="3">
        <v>4288.0</v>
      </c>
      <c r="B4289" s="4" t="str">
        <f>IFERROR(__xludf.DUMMYFUNCTION("SPLIT(IMPORTRANGE!B4289:B14288,"";"",0,1)"),"C")</f>
        <v>C</v>
      </c>
      <c r="C4289" s="4" t="str">
        <f>IFERROR(__xludf.DUMMYFUNCTION("""COMPUTED_VALUE"""),"C++")</f>
        <v>C++</v>
      </c>
      <c r="D4289" s="4" t="str">
        <f>IFERROR(__xludf.DUMMYFUNCTION("""COMPUTED_VALUE"""),"C#")</f>
        <v>C#</v>
      </c>
      <c r="E4289" s="4" t="str">
        <f>IFERROR(__xludf.DUMMYFUNCTION("""COMPUTED_VALUE"""),"Java")</f>
        <v>Java</v>
      </c>
      <c r="F4289" s="4" t="str">
        <f>IFERROR(__xludf.DUMMYFUNCTION("""COMPUTED_VALUE"""),"Other(s):")</f>
        <v>Other(s):</v>
      </c>
    </row>
    <row r="4290">
      <c r="A4290" s="3">
        <v>4289.0</v>
      </c>
      <c r="B4290" s="4" t="str">
        <f>IFERROR(__xludf.DUMMYFUNCTION("SPLIT(IMPORTRANGE!B4290:B14289,"";"",0,1)"),"HTML/CSS")</f>
        <v>HTML/CSS</v>
      </c>
      <c r="C4290" s="4" t="str">
        <f>IFERROR(__xludf.DUMMYFUNCTION("""COMPUTED_VALUE"""),"JavaScript")</f>
        <v>JavaScript</v>
      </c>
      <c r="D4290" s="4" t="str">
        <f>IFERROR(__xludf.DUMMYFUNCTION("""COMPUTED_VALUE"""),"Ruby")</f>
        <v>Ruby</v>
      </c>
      <c r="E4290" s="4" t="str">
        <f>IFERROR(__xludf.DUMMYFUNCTION("""COMPUTED_VALUE"""),"SQL")</f>
        <v>SQL</v>
      </c>
    </row>
    <row r="4291">
      <c r="A4291" s="3">
        <v>4290.0</v>
      </c>
      <c r="B4291" s="4" t="str">
        <f>IFERROR(__xludf.DUMMYFUNCTION("SPLIT(IMPORTRANGE!B4291:B14290,"";"",0,1)"),"Bash/Shell/PowerShell")</f>
        <v>Bash/Shell/PowerShell</v>
      </c>
      <c r="C4291" s="4" t="str">
        <f>IFERROR(__xludf.DUMMYFUNCTION("""COMPUTED_VALUE"""),"C")</f>
        <v>C</v>
      </c>
      <c r="D4291" s="4" t="str">
        <f>IFERROR(__xludf.DUMMYFUNCTION("""COMPUTED_VALUE"""),"C#")</f>
        <v>C#</v>
      </c>
      <c r="E4291" s="4" t="str">
        <f>IFERROR(__xludf.DUMMYFUNCTION("""COMPUTED_VALUE"""),"Go")</f>
        <v>Go</v>
      </c>
      <c r="F4291" s="4" t="str">
        <f>IFERROR(__xludf.DUMMYFUNCTION("""COMPUTED_VALUE"""),"JavaScript")</f>
        <v>JavaScript</v>
      </c>
      <c r="G4291" s="4" t="str">
        <f>IFERROR(__xludf.DUMMYFUNCTION("""COMPUTED_VALUE"""),"Python")</f>
        <v>Python</v>
      </c>
      <c r="H4291" s="4" t="str">
        <f>IFERROR(__xludf.DUMMYFUNCTION("""COMPUTED_VALUE"""),"SQL")</f>
        <v>SQL</v>
      </c>
    </row>
    <row r="4292">
      <c r="A4292" s="3">
        <v>4291.0</v>
      </c>
      <c r="B4292" s="4" t="str">
        <f>IFERROR(__xludf.DUMMYFUNCTION("SPLIT(IMPORTRANGE!B4292:B14291,"";"",0,1)"),"Dart")</f>
        <v>Dart</v>
      </c>
      <c r="C4292" s="4" t="str">
        <f>IFERROR(__xludf.DUMMYFUNCTION("""COMPUTED_VALUE"""),"HTML/CSS")</f>
        <v>HTML/CSS</v>
      </c>
      <c r="D4292" s="4" t="str">
        <f>IFERROR(__xludf.DUMMYFUNCTION("""COMPUTED_VALUE"""),"Java")</f>
        <v>Java</v>
      </c>
      <c r="E4292" s="4" t="str">
        <f>IFERROR(__xludf.DUMMYFUNCTION("""COMPUTED_VALUE"""),"JavaScript")</f>
        <v>JavaScript</v>
      </c>
      <c r="F4292" s="4" t="str">
        <f>IFERROR(__xludf.DUMMYFUNCTION("""COMPUTED_VALUE"""),"PHP")</f>
        <v>PHP</v>
      </c>
      <c r="G4292" s="4" t="str">
        <f>IFERROR(__xludf.DUMMYFUNCTION("""COMPUTED_VALUE"""),"Python")</f>
        <v>Python</v>
      </c>
      <c r="H4292" s="4" t="str">
        <f>IFERROR(__xludf.DUMMYFUNCTION("""COMPUTED_VALUE"""),"SQL")</f>
        <v>SQL</v>
      </c>
      <c r="I4292" s="4" t="str">
        <f>IFERROR(__xludf.DUMMYFUNCTION("""COMPUTED_VALUE"""),"VBA")</f>
        <v>VBA</v>
      </c>
    </row>
    <row r="4293">
      <c r="A4293" s="3">
        <v>4292.0</v>
      </c>
      <c r="B4293" s="4" t="str">
        <f>IFERROR(__xludf.DUMMYFUNCTION("SPLIT(IMPORTRANGE!B4293:B14292,"";"",0,1)"),"C")</f>
        <v>C</v>
      </c>
      <c r="C4293" s="4" t="str">
        <f>IFERROR(__xludf.DUMMYFUNCTION("""COMPUTED_VALUE"""),"C++")</f>
        <v>C++</v>
      </c>
      <c r="D4293" s="4" t="str">
        <f>IFERROR(__xludf.DUMMYFUNCTION("""COMPUTED_VALUE"""),"HTML/CSS")</f>
        <v>HTML/CSS</v>
      </c>
      <c r="E4293" s="4" t="str">
        <f>IFERROR(__xludf.DUMMYFUNCTION("""COMPUTED_VALUE"""),"Java")</f>
        <v>Java</v>
      </c>
      <c r="F4293" s="4" t="str">
        <f>IFERROR(__xludf.DUMMYFUNCTION("""COMPUTED_VALUE"""),"JavaScript")</f>
        <v>JavaScript</v>
      </c>
      <c r="G4293" s="4" t="str">
        <f>IFERROR(__xludf.DUMMYFUNCTION("""COMPUTED_VALUE"""),"PHP")</f>
        <v>PHP</v>
      </c>
    </row>
    <row r="4294">
      <c r="A4294" s="3">
        <v>4293.0</v>
      </c>
      <c r="B4294" s="4" t="str">
        <f>IFERROR(__xludf.DUMMYFUNCTION("SPLIT(IMPORTRANGE!B4294:B14293,"";"",0,1)"),"Python")</f>
        <v>Python</v>
      </c>
      <c r="C4294" s="4" t="str">
        <f>IFERROR(__xludf.DUMMYFUNCTION("""COMPUTED_VALUE"""),"Swift")</f>
        <v>Swift</v>
      </c>
    </row>
    <row r="4295">
      <c r="A4295" s="3">
        <v>4294.0</v>
      </c>
      <c r="B4295" s="4" t="str">
        <f>IFERROR(__xludf.DUMMYFUNCTION("SPLIT(IMPORTRANGE!B4295:B14294,"";"",0,1)"),"Bash/Shell/PowerShell")</f>
        <v>Bash/Shell/PowerShell</v>
      </c>
      <c r="C4295" s="4" t="str">
        <f>IFERROR(__xludf.DUMMYFUNCTION("""COMPUTED_VALUE"""),"HTML/CSS")</f>
        <v>HTML/CSS</v>
      </c>
      <c r="D4295" s="4" t="str">
        <f>IFERROR(__xludf.DUMMYFUNCTION("""COMPUTED_VALUE"""),"JavaScript")</f>
        <v>JavaScript</v>
      </c>
      <c r="E4295" s="4" t="str">
        <f>IFERROR(__xludf.DUMMYFUNCTION("""COMPUTED_VALUE"""),"SQL")</f>
        <v>SQL</v>
      </c>
      <c r="F4295" s="4" t="str">
        <f>IFERROR(__xludf.DUMMYFUNCTION("""COMPUTED_VALUE"""),"TypeScript")</f>
        <v>TypeScript</v>
      </c>
    </row>
    <row r="4296">
      <c r="A4296" s="3">
        <v>4295.0</v>
      </c>
      <c r="B4296" s="4" t="str">
        <f>IFERROR(__xludf.DUMMYFUNCTION("SPLIT(IMPORTRANGE!B4296:B14295,"";"",0,1)"),"Bash/Shell/PowerShell")</f>
        <v>Bash/Shell/PowerShell</v>
      </c>
      <c r="C4296" s="4" t="str">
        <f>IFERROR(__xludf.DUMMYFUNCTION("""COMPUTED_VALUE"""),"C")</f>
        <v>C</v>
      </c>
    </row>
    <row r="4297">
      <c r="A4297" s="3">
        <v>4296.0</v>
      </c>
      <c r="B4297" s="4" t="str">
        <f>IFERROR(__xludf.DUMMYFUNCTION("SPLIT(IMPORTRANGE!B4297:B14296,"";"",0,1)"),"C")</f>
        <v>C</v>
      </c>
      <c r="C4297" s="4" t="str">
        <f>IFERROR(__xludf.DUMMYFUNCTION("""COMPUTED_VALUE"""),"C++")</f>
        <v>C++</v>
      </c>
      <c r="D4297" s="4" t="str">
        <f>IFERROR(__xludf.DUMMYFUNCTION("""COMPUTED_VALUE"""),"Python")</f>
        <v>Python</v>
      </c>
    </row>
    <row r="4298">
      <c r="A4298" s="3">
        <v>4297.0</v>
      </c>
      <c r="B4298" s="4" t="str">
        <f>IFERROR(__xludf.DUMMYFUNCTION("SPLIT(IMPORTRANGE!B4298:B14297,"";"",0,1)"),"HTML/CSS")</f>
        <v>HTML/CSS</v>
      </c>
      <c r="C4298" s="4" t="str">
        <f>IFERROR(__xludf.DUMMYFUNCTION("""COMPUTED_VALUE"""),"JavaScript")</f>
        <v>JavaScript</v>
      </c>
      <c r="D4298" s="4" t="str">
        <f>IFERROR(__xludf.DUMMYFUNCTION("""COMPUTED_VALUE"""),"Python")</f>
        <v>Python</v>
      </c>
    </row>
    <row r="4299">
      <c r="A4299" s="3">
        <v>4298.0</v>
      </c>
      <c r="B4299" s="4" t="str">
        <f>IFERROR(__xludf.DUMMYFUNCTION("SPLIT(IMPORTRANGE!B4299:B14298,"";"",0,1)"),"HTML/CSS")</f>
        <v>HTML/CSS</v>
      </c>
      <c r="C4299" s="4" t="str">
        <f>IFERROR(__xludf.DUMMYFUNCTION("""COMPUTED_VALUE"""),"JavaScript")</f>
        <v>JavaScript</v>
      </c>
      <c r="D4299" s="4" t="str">
        <f>IFERROR(__xludf.DUMMYFUNCTION("""COMPUTED_VALUE"""),"PHP")</f>
        <v>PHP</v>
      </c>
      <c r="E4299" s="4" t="str">
        <f>IFERROR(__xludf.DUMMYFUNCTION("""COMPUTED_VALUE"""),"SQL")</f>
        <v>SQL</v>
      </c>
    </row>
    <row r="4300">
      <c r="A4300" s="3">
        <v>4299.0</v>
      </c>
      <c r="B4300" s="4" t="str">
        <f>IFERROR(__xludf.DUMMYFUNCTION("SPLIT(IMPORTRANGE!B4300:B14299,"";"",0,1)"),"Bash/Shell/PowerShell")</f>
        <v>Bash/Shell/PowerShell</v>
      </c>
      <c r="C4300" s="4" t="str">
        <f>IFERROR(__xludf.DUMMYFUNCTION("""COMPUTED_VALUE"""),"HTML/CSS")</f>
        <v>HTML/CSS</v>
      </c>
      <c r="D4300" s="4" t="str">
        <f>IFERROR(__xludf.DUMMYFUNCTION("""COMPUTED_VALUE"""),"Java")</f>
        <v>Java</v>
      </c>
      <c r="E4300" s="4" t="str">
        <f>IFERROR(__xludf.DUMMYFUNCTION("""COMPUTED_VALUE"""),"JavaScript")</f>
        <v>JavaScript</v>
      </c>
      <c r="F4300" s="4" t="str">
        <f>IFERROR(__xludf.DUMMYFUNCTION("""COMPUTED_VALUE"""),"SQL")</f>
        <v>SQL</v>
      </c>
    </row>
    <row r="4301">
      <c r="A4301" s="3">
        <v>4300.0</v>
      </c>
      <c r="B4301" s="4" t="str">
        <f>IFERROR(__xludf.DUMMYFUNCTION("SPLIT(IMPORTRANGE!B4301:B14300,"";"",0,1)"),"Bash/Shell/PowerShell")</f>
        <v>Bash/Shell/PowerShell</v>
      </c>
      <c r="C4301" s="4" t="str">
        <f>IFERROR(__xludf.DUMMYFUNCTION("""COMPUTED_VALUE"""),"C++")</f>
        <v>C++</v>
      </c>
      <c r="D4301" s="4" t="str">
        <f>IFERROR(__xludf.DUMMYFUNCTION("""COMPUTED_VALUE"""),"Java")</f>
        <v>Java</v>
      </c>
      <c r="E4301" s="4" t="str">
        <f>IFERROR(__xludf.DUMMYFUNCTION("""COMPUTED_VALUE"""),"JavaScript")</f>
        <v>JavaScript</v>
      </c>
      <c r="F4301" s="4" t="str">
        <f>IFERROR(__xludf.DUMMYFUNCTION("""COMPUTED_VALUE"""),"Objective-C")</f>
        <v>Objective-C</v>
      </c>
      <c r="G4301" s="4" t="str">
        <f>IFERROR(__xludf.DUMMYFUNCTION("""COMPUTED_VALUE"""),"Swift")</f>
        <v>Swift</v>
      </c>
    </row>
    <row r="4302">
      <c r="A4302" s="3">
        <v>4301.0</v>
      </c>
      <c r="B4302" s="4" t="str">
        <f>IFERROR(__xludf.DUMMYFUNCTION("SPLIT(IMPORTRANGE!B4302:B14301,"";"",0,1)"),"Go")</f>
        <v>Go</v>
      </c>
      <c r="C4302" s="4" t="str">
        <f>IFERROR(__xludf.DUMMYFUNCTION("""COMPUTED_VALUE"""),"Python")</f>
        <v>Python</v>
      </c>
      <c r="D4302" s="4" t="str">
        <f>IFERROR(__xludf.DUMMYFUNCTION("""COMPUTED_VALUE"""),"SQL")</f>
        <v>SQL</v>
      </c>
      <c r="E4302" s="4" t="str">
        <f>IFERROR(__xludf.DUMMYFUNCTION("""COMPUTED_VALUE"""),"Other(s):")</f>
        <v>Other(s):</v>
      </c>
    </row>
    <row r="4303">
      <c r="A4303" s="3">
        <v>4302.0</v>
      </c>
      <c r="B4303" s="4" t="str">
        <f>IFERROR(__xludf.DUMMYFUNCTION("SPLIT(IMPORTRANGE!B4303:B14302,"";"",0,1)"),"Bash/Shell/PowerShell")</f>
        <v>Bash/Shell/PowerShell</v>
      </c>
      <c r="C4303" s="4" t="str">
        <f>IFERROR(__xludf.DUMMYFUNCTION("""COMPUTED_VALUE"""),"Java")</f>
        <v>Java</v>
      </c>
      <c r="D4303" s="4" t="str">
        <f>IFERROR(__xludf.DUMMYFUNCTION("""COMPUTED_VALUE"""),"Python")</f>
        <v>Python</v>
      </c>
    </row>
    <row r="4304">
      <c r="A4304" s="3">
        <v>4303.0</v>
      </c>
      <c r="B4304" s="4" t="str">
        <f>IFERROR(__xludf.DUMMYFUNCTION("SPLIT(IMPORTRANGE!B4304:B14303,"";"",0,1)"),"C")</f>
        <v>C</v>
      </c>
      <c r="C4304" s="4" t="str">
        <f>IFERROR(__xludf.DUMMYFUNCTION("""COMPUTED_VALUE"""),"C++")</f>
        <v>C++</v>
      </c>
    </row>
    <row r="4305">
      <c r="A4305" s="3">
        <v>4304.0</v>
      </c>
      <c r="B4305" s="4" t="str">
        <f>IFERROR(__xludf.DUMMYFUNCTION("SPLIT(IMPORTRANGE!B4305:B14304,"";"",0,1)"),"Bash/Shell/PowerShell")</f>
        <v>Bash/Shell/PowerShell</v>
      </c>
      <c r="C4305" s="4" t="str">
        <f>IFERROR(__xludf.DUMMYFUNCTION("""COMPUTED_VALUE"""),"HTML/CSS")</f>
        <v>HTML/CSS</v>
      </c>
      <c r="D4305" s="4" t="str">
        <f>IFERROR(__xludf.DUMMYFUNCTION("""COMPUTED_VALUE"""),"JavaScript")</f>
        <v>JavaScript</v>
      </c>
      <c r="E4305" s="4" t="str">
        <f>IFERROR(__xludf.DUMMYFUNCTION("""COMPUTED_VALUE"""),"Ruby")</f>
        <v>Ruby</v>
      </c>
      <c r="F4305" s="4" t="str">
        <f>IFERROR(__xludf.DUMMYFUNCTION("""COMPUTED_VALUE"""),"SQL")</f>
        <v>SQL</v>
      </c>
    </row>
    <row r="4306">
      <c r="A4306" s="3">
        <v>4305.0</v>
      </c>
      <c r="B4306" s="4" t="str">
        <f>IFERROR(__xludf.DUMMYFUNCTION("SPLIT(IMPORTRANGE!B4306:B14305,"";"",0,1)"),"C#")</f>
        <v>C#</v>
      </c>
      <c r="C4306" s="4" t="str">
        <f>IFERROR(__xludf.DUMMYFUNCTION("""COMPUTED_VALUE"""),"HTML/CSS")</f>
        <v>HTML/CSS</v>
      </c>
      <c r="D4306" s="4" t="str">
        <f>IFERROR(__xludf.DUMMYFUNCTION("""COMPUTED_VALUE"""),"Java")</f>
        <v>Java</v>
      </c>
      <c r="E4306" s="4" t="str">
        <f>IFERROR(__xludf.DUMMYFUNCTION("""COMPUTED_VALUE"""),"JavaScript")</f>
        <v>JavaScript</v>
      </c>
      <c r="F4306" s="4" t="str">
        <f>IFERROR(__xludf.DUMMYFUNCTION("""COMPUTED_VALUE"""),"Objective-C")</f>
        <v>Objective-C</v>
      </c>
      <c r="G4306" s="4" t="str">
        <f>IFERROR(__xludf.DUMMYFUNCTION("""COMPUTED_VALUE"""),"SQL")</f>
        <v>SQL</v>
      </c>
      <c r="H4306" s="4" t="str">
        <f>IFERROR(__xludf.DUMMYFUNCTION("""COMPUTED_VALUE"""),"TypeScript")</f>
        <v>TypeScript</v>
      </c>
      <c r="I4306" s="4" t="str">
        <f>IFERROR(__xludf.DUMMYFUNCTION("""COMPUTED_VALUE"""),"VBA")</f>
        <v>VBA</v>
      </c>
    </row>
    <row r="4307">
      <c r="A4307" s="3">
        <v>4306.0</v>
      </c>
      <c r="B4307" s="4" t="str">
        <f>IFERROR(__xludf.DUMMYFUNCTION("SPLIT(IMPORTRANGE!B4307:B14306,"";"",0,1)"),"HTML/CSS")</f>
        <v>HTML/CSS</v>
      </c>
      <c r="C4307" s="4" t="str">
        <f>IFERROR(__xludf.DUMMYFUNCTION("""COMPUTED_VALUE"""),"JavaScript")</f>
        <v>JavaScript</v>
      </c>
      <c r="D4307" s="4" t="str">
        <f>IFERROR(__xludf.DUMMYFUNCTION("""COMPUTED_VALUE"""),"Python")</f>
        <v>Python</v>
      </c>
      <c r="E4307" s="4" t="str">
        <f>IFERROR(__xludf.DUMMYFUNCTION("""COMPUTED_VALUE"""),"SQL")</f>
        <v>SQL</v>
      </c>
    </row>
    <row r="4308">
      <c r="A4308" s="3">
        <v>4307.0</v>
      </c>
      <c r="B4308" s="4" t="str">
        <f>IFERROR(__xludf.DUMMYFUNCTION("SPLIT(IMPORTRANGE!B4308:B14307,"";"",0,1)"),"HTML/CSS")</f>
        <v>HTML/CSS</v>
      </c>
      <c r="C4308" s="4" t="str">
        <f>IFERROR(__xludf.DUMMYFUNCTION("""COMPUTED_VALUE"""),"JavaScript")</f>
        <v>JavaScript</v>
      </c>
      <c r="D4308" s="4" t="str">
        <f>IFERROR(__xludf.DUMMYFUNCTION("""COMPUTED_VALUE"""),"PHP")</f>
        <v>PHP</v>
      </c>
      <c r="E4308" s="4" t="str">
        <f>IFERROR(__xludf.DUMMYFUNCTION("""COMPUTED_VALUE"""),"SQL")</f>
        <v>SQL</v>
      </c>
      <c r="F4308" s="4" t="str">
        <f>IFERROR(__xludf.DUMMYFUNCTION("""COMPUTED_VALUE"""),"TypeScript")</f>
        <v>TypeScript</v>
      </c>
      <c r="G4308" s="4" t="str">
        <f>IFERROR(__xludf.DUMMYFUNCTION("""COMPUTED_VALUE"""),"Other(s):")</f>
        <v>Other(s):</v>
      </c>
    </row>
    <row r="4309">
      <c r="A4309" s="3">
        <v>4308.0</v>
      </c>
      <c r="B4309" s="4" t="str">
        <f>IFERROR(__xludf.DUMMYFUNCTION("SPLIT(IMPORTRANGE!B4309:B14308,"";"",0,1)"),"Java")</f>
        <v>Java</v>
      </c>
    </row>
    <row r="4310">
      <c r="A4310" s="3">
        <v>4309.0</v>
      </c>
      <c r="B4310" s="4" t="str">
        <f>IFERROR(__xludf.DUMMYFUNCTION("SPLIT(IMPORTRANGE!B4310:B14309,"";"",0,1)"),"Bash/Shell/PowerShell")</f>
        <v>Bash/Shell/PowerShell</v>
      </c>
      <c r="C4310" s="4" t="str">
        <f>IFERROR(__xludf.DUMMYFUNCTION("""COMPUTED_VALUE"""),"HTML/CSS")</f>
        <v>HTML/CSS</v>
      </c>
      <c r="D4310" s="4" t="str">
        <f>IFERROR(__xludf.DUMMYFUNCTION("""COMPUTED_VALUE"""),"JavaScript")</f>
        <v>JavaScript</v>
      </c>
      <c r="E4310" s="4" t="str">
        <f>IFERROR(__xludf.DUMMYFUNCTION("""COMPUTED_VALUE"""),"Python")</f>
        <v>Python</v>
      </c>
      <c r="F4310" s="4" t="str">
        <f>IFERROR(__xludf.DUMMYFUNCTION("""COMPUTED_VALUE"""),"SQL")</f>
        <v>SQL</v>
      </c>
    </row>
    <row r="4311">
      <c r="A4311" s="3">
        <v>4310.0</v>
      </c>
      <c r="B4311" s="4" t="str">
        <f>IFERROR(__xludf.DUMMYFUNCTION("SPLIT(IMPORTRANGE!B4311:B14310,"";"",0,1)"),"Bash/Shell/PowerShell")</f>
        <v>Bash/Shell/PowerShell</v>
      </c>
      <c r="C4311" s="4" t="str">
        <f>IFERROR(__xludf.DUMMYFUNCTION("""COMPUTED_VALUE"""),"Go")</f>
        <v>Go</v>
      </c>
      <c r="D4311" s="4" t="str">
        <f>IFERROR(__xludf.DUMMYFUNCTION("""COMPUTED_VALUE"""),"JavaScript")</f>
        <v>JavaScript</v>
      </c>
      <c r="E4311" s="4" t="str">
        <f>IFERROR(__xludf.DUMMYFUNCTION("""COMPUTED_VALUE"""),"PHP")</f>
        <v>PHP</v>
      </c>
      <c r="F4311" s="4" t="str">
        <f>IFERROR(__xludf.DUMMYFUNCTION("""COMPUTED_VALUE"""),"Scala")</f>
        <v>Scala</v>
      </c>
      <c r="G4311" s="4" t="str">
        <f>IFERROR(__xludf.DUMMYFUNCTION("""COMPUTED_VALUE"""),"SQL")</f>
        <v>SQL</v>
      </c>
    </row>
    <row r="4312">
      <c r="A4312" s="3">
        <v>4311.0</v>
      </c>
      <c r="B4312" s="4" t="str">
        <f>IFERROR(__xludf.DUMMYFUNCTION("SPLIT(IMPORTRANGE!B4312:B14311,"";"",0,1)"),"HTML/CSS")</f>
        <v>HTML/CSS</v>
      </c>
      <c r="C4312" s="4" t="str">
        <f>IFERROR(__xludf.DUMMYFUNCTION("""COMPUTED_VALUE"""),"JavaScript")</f>
        <v>JavaScript</v>
      </c>
      <c r="D4312" s="4" t="str">
        <f>IFERROR(__xludf.DUMMYFUNCTION("""COMPUTED_VALUE"""),"PHP")</f>
        <v>PHP</v>
      </c>
    </row>
    <row r="4313">
      <c r="A4313" s="3">
        <v>4312.0</v>
      </c>
      <c r="B4313" s="4" t="str">
        <f>IFERROR(__xludf.DUMMYFUNCTION("SPLIT(IMPORTRANGE!B4313:B14312,"";"",0,1)"),"HTML/CSS")</f>
        <v>HTML/CSS</v>
      </c>
      <c r="C4313" s="4" t="str">
        <f>IFERROR(__xludf.DUMMYFUNCTION("""COMPUTED_VALUE"""),"JavaScript")</f>
        <v>JavaScript</v>
      </c>
      <c r="D4313" s="4" t="str">
        <f>IFERROR(__xludf.DUMMYFUNCTION("""COMPUTED_VALUE"""),"Python")</f>
        <v>Python</v>
      </c>
      <c r="E4313" s="4" t="str">
        <f>IFERROR(__xludf.DUMMYFUNCTION("""COMPUTED_VALUE"""),"R")</f>
        <v>R</v>
      </c>
      <c r="F4313" s="4" t="str">
        <f>IFERROR(__xludf.DUMMYFUNCTION("""COMPUTED_VALUE"""),"SQL")</f>
        <v>SQL</v>
      </c>
    </row>
    <row r="4314">
      <c r="A4314" s="3">
        <v>4313.0</v>
      </c>
      <c r="B4314" s="4" t="str">
        <f>IFERROR(__xludf.DUMMYFUNCTION("SPLIT(IMPORTRANGE!B4314:B14313,"";"",0,1)"),"HTML/CSS")</f>
        <v>HTML/CSS</v>
      </c>
      <c r="C4314" s="4" t="str">
        <f>IFERROR(__xludf.DUMMYFUNCTION("""COMPUTED_VALUE"""),"Java")</f>
        <v>Java</v>
      </c>
      <c r="D4314" s="4" t="str">
        <f>IFERROR(__xludf.DUMMYFUNCTION("""COMPUTED_VALUE"""),"JavaScript")</f>
        <v>JavaScript</v>
      </c>
      <c r="E4314" s="4" t="str">
        <f>IFERROR(__xludf.DUMMYFUNCTION("""COMPUTED_VALUE"""),"PHP")</f>
        <v>PHP</v>
      </c>
    </row>
    <row r="4315">
      <c r="A4315" s="3">
        <v>4314.0</v>
      </c>
      <c r="B4315" s="4" t="str">
        <f>IFERROR(__xludf.DUMMYFUNCTION("SPLIT(IMPORTRANGE!B4315:B14314,"";"",0,1)"),"Assembly")</f>
        <v>Assembly</v>
      </c>
      <c r="C4315" s="4" t="str">
        <f>IFERROR(__xludf.DUMMYFUNCTION("""COMPUTED_VALUE"""),"Bash/Shell/PowerShell")</f>
        <v>Bash/Shell/PowerShell</v>
      </c>
      <c r="D4315" s="4" t="str">
        <f>IFERROR(__xludf.DUMMYFUNCTION("""COMPUTED_VALUE"""),"C")</f>
        <v>C</v>
      </c>
      <c r="E4315" s="4" t="str">
        <f>IFERROR(__xludf.DUMMYFUNCTION("""COMPUTED_VALUE"""),"C++")</f>
        <v>C++</v>
      </c>
      <c r="F4315" s="4" t="str">
        <f>IFERROR(__xludf.DUMMYFUNCTION("""COMPUTED_VALUE"""),"C#")</f>
        <v>C#</v>
      </c>
      <c r="G4315" s="4" t="str">
        <f>IFERROR(__xludf.DUMMYFUNCTION("""COMPUTED_VALUE"""),"HTML/CSS")</f>
        <v>HTML/CSS</v>
      </c>
      <c r="H4315" s="4" t="str">
        <f>IFERROR(__xludf.DUMMYFUNCTION("""COMPUTED_VALUE"""),"JavaScript")</f>
        <v>JavaScript</v>
      </c>
      <c r="I4315" s="4" t="str">
        <f>IFERROR(__xludf.DUMMYFUNCTION("""COMPUTED_VALUE"""),"PHP")</f>
        <v>PHP</v>
      </c>
    </row>
    <row r="4316">
      <c r="A4316" s="3">
        <v>4315.0</v>
      </c>
      <c r="B4316" s="4" t="str">
        <f>IFERROR(__xludf.DUMMYFUNCTION("SPLIT(IMPORTRANGE!B4316:B14315,"";"",0,1)"),"C")</f>
        <v>C</v>
      </c>
      <c r="C4316" s="4" t="str">
        <f>IFERROR(__xludf.DUMMYFUNCTION("""COMPUTED_VALUE"""),"C#")</f>
        <v>C#</v>
      </c>
      <c r="D4316" s="4" t="str">
        <f>IFERROR(__xludf.DUMMYFUNCTION("""COMPUTED_VALUE"""),"HTML/CSS")</f>
        <v>HTML/CSS</v>
      </c>
      <c r="E4316" s="4" t="str">
        <f>IFERROR(__xludf.DUMMYFUNCTION("""COMPUTED_VALUE"""),"Java")</f>
        <v>Java</v>
      </c>
      <c r="F4316" s="4" t="str">
        <f>IFERROR(__xludf.DUMMYFUNCTION("""COMPUTED_VALUE"""),"JavaScript")</f>
        <v>JavaScript</v>
      </c>
      <c r="G4316" s="4" t="str">
        <f>IFERROR(__xludf.DUMMYFUNCTION("""COMPUTED_VALUE"""),"Python")</f>
        <v>Python</v>
      </c>
    </row>
    <row r="4317">
      <c r="A4317" s="3">
        <v>4316.0</v>
      </c>
      <c r="B4317" s="4" t="str">
        <f>IFERROR(__xludf.DUMMYFUNCTION("SPLIT(IMPORTRANGE!B4317:B14316,"";"",0,1)"),"C#")</f>
        <v>C#</v>
      </c>
      <c r="C4317" s="4" t="str">
        <f>IFERROR(__xludf.DUMMYFUNCTION("""COMPUTED_VALUE"""),"HTML/CSS")</f>
        <v>HTML/CSS</v>
      </c>
      <c r="D4317" s="4" t="str">
        <f>IFERROR(__xludf.DUMMYFUNCTION("""COMPUTED_VALUE"""),"Java")</f>
        <v>Java</v>
      </c>
      <c r="E4317" s="4" t="str">
        <f>IFERROR(__xludf.DUMMYFUNCTION("""COMPUTED_VALUE"""),"JavaScript")</f>
        <v>JavaScript</v>
      </c>
      <c r="F4317" s="4" t="str">
        <f>IFERROR(__xludf.DUMMYFUNCTION("""COMPUTED_VALUE"""),"PHP")</f>
        <v>PHP</v>
      </c>
      <c r="G4317" s="4" t="str">
        <f>IFERROR(__xludf.DUMMYFUNCTION("""COMPUTED_VALUE"""),"SQL")</f>
        <v>SQL</v>
      </c>
    </row>
    <row r="4318">
      <c r="A4318" s="3">
        <v>4317.0</v>
      </c>
      <c r="B4318" s="4" t="str">
        <f>IFERROR(__xludf.DUMMYFUNCTION("SPLIT(IMPORTRANGE!B4318:B14317,"";"",0,1)"),"HTML/CSS")</f>
        <v>HTML/CSS</v>
      </c>
      <c r="C4318" s="4" t="str">
        <f>IFERROR(__xludf.DUMMYFUNCTION("""COMPUTED_VALUE"""),"PHP")</f>
        <v>PHP</v>
      </c>
      <c r="D4318" s="4" t="str">
        <f>IFERROR(__xludf.DUMMYFUNCTION("""COMPUTED_VALUE"""),"TypeScript")</f>
        <v>TypeScript</v>
      </c>
    </row>
    <row r="4319">
      <c r="A4319" s="3">
        <v>4318.0</v>
      </c>
      <c r="B4319" s="4" t="str">
        <f>IFERROR(__xludf.DUMMYFUNCTION("SPLIT(IMPORTRANGE!B4319:B14318,"";"",0,1)"),"C#")</f>
        <v>C#</v>
      </c>
      <c r="C4319" s="4" t="str">
        <f>IFERROR(__xludf.DUMMYFUNCTION("""COMPUTED_VALUE"""),"JavaScript")</f>
        <v>JavaScript</v>
      </c>
      <c r="D4319" s="4" t="str">
        <f>IFERROR(__xludf.DUMMYFUNCTION("""COMPUTED_VALUE"""),"SQL")</f>
        <v>SQL</v>
      </c>
    </row>
    <row r="4320">
      <c r="A4320" s="3">
        <v>4319.0</v>
      </c>
      <c r="B4320" s="4" t="str">
        <f>IFERROR(__xludf.DUMMYFUNCTION("SPLIT(IMPORTRANGE!B4320:B14319,"";"",0,1)"),"Bash/Shell/PowerShell")</f>
        <v>Bash/Shell/PowerShell</v>
      </c>
      <c r="C4320" s="4" t="str">
        <f>IFERROR(__xludf.DUMMYFUNCTION("""COMPUTED_VALUE"""),"HTML/CSS")</f>
        <v>HTML/CSS</v>
      </c>
      <c r="D4320" s="4" t="str">
        <f>IFERROR(__xludf.DUMMYFUNCTION("""COMPUTED_VALUE"""),"JavaScript")</f>
        <v>JavaScript</v>
      </c>
      <c r="E4320" s="4" t="str">
        <f>IFERROR(__xludf.DUMMYFUNCTION("""COMPUTED_VALUE"""),"Python")</f>
        <v>Python</v>
      </c>
    </row>
    <row r="4321">
      <c r="A4321" s="3">
        <v>4320.0</v>
      </c>
      <c r="B4321" s="4" t="str">
        <f>IFERROR(__xludf.DUMMYFUNCTION("SPLIT(IMPORTRANGE!B4321:B14320,"";"",0,1)"),"Bash/Shell/PowerShell")</f>
        <v>Bash/Shell/PowerShell</v>
      </c>
      <c r="C4321" s="4" t="str">
        <f>IFERROR(__xludf.DUMMYFUNCTION("""COMPUTED_VALUE"""),"C#")</f>
        <v>C#</v>
      </c>
      <c r="D4321" s="4" t="str">
        <f>IFERROR(__xludf.DUMMYFUNCTION("""COMPUTED_VALUE"""),"HTML/CSS")</f>
        <v>HTML/CSS</v>
      </c>
      <c r="E4321" s="4" t="str">
        <f>IFERROR(__xludf.DUMMYFUNCTION("""COMPUTED_VALUE"""),"JavaScript")</f>
        <v>JavaScript</v>
      </c>
      <c r="F4321" s="4" t="str">
        <f>IFERROR(__xludf.DUMMYFUNCTION("""COMPUTED_VALUE"""),"SQL")</f>
        <v>SQL</v>
      </c>
    </row>
    <row r="4322">
      <c r="A4322" s="3">
        <v>4321.0</v>
      </c>
      <c r="B4322" s="4" t="str">
        <f>IFERROR(__xludf.DUMMYFUNCTION("SPLIT(IMPORTRANGE!B4322:B14321,"";"",0,1)"),"C#")</f>
        <v>C#</v>
      </c>
      <c r="C4322" s="4" t="str">
        <f>IFERROR(__xludf.DUMMYFUNCTION("""COMPUTED_VALUE"""),"HTML/CSS")</f>
        <v>HTML/CSS</v>
      </c>
      <c r="D4322" s="4" t="str">
        <f>IFERROR(__xludf.DUMMYFUNCTION("""COMPUTED_VALUE"""),"JavaScript")</f>
        <v>JavaScript</v>
      </c>
      <c r="E4322" s="4" t="str">
        <f>IFERROR(__xludf.DUMMYFUNCTION("""COMPUTED_VALUE"""),"Python")</f>
        <v>Python</v>
      </c>
    </row>
    <row r="4323">
      <c r="A4323" s="3">
        <v>4322.0</v>
      </c>
      <c r="B4323" s="4" t="str">
        <f>IFERROR(__xludf.DUMMYFUNCTION("SPLIT(IMPORTRANGE!B4323:B14322,"";"",0,1)"),"C")</f>
        <v>C</v>
      </c>
      <c r="C4323" s="4" t="str">
        <f>IFERROR(__xludf.DUMMYFUNCTION("""COMPUTED_VALUE"""),"C++")</f>
        <v>C++</v>
      </c>
      <c r="D4323" s="4" t="str">
        <f>IFERROR(__xludf.DUMMYFUNCTION("""COMPUTED_VALUE"""),"Java")</f>
        <v>Java</v>
      </c>
    </row>
    <row r="4324">
      <c r="A4324" s="3">
        <v>4323.0</v>
      </c>
      <c r="B4324" s="4" t="str">
        <f>IFERROR(__xludf.DUMMYFUNCTION("SPLIT(IMPORTRANGE!B4324:B14323,"";"",0,1)"),"C#")</f>
        <v>C#</v>
      </c>
      <c r="C4324" s="4" t="str">
        <f>IFERROR(__xludf.DUMMYFUNCTION("""COMPUTED_VALUE"""),"SQL")</f>
        <v>SQL</v>
      </c>
      <c r="D4324" s="4" t="str">
        <f>IFERROR(__xludf.DUMMYFUNCTION("""COMPUTED_VALUE"""),"TypeScript")</f>
        <v>TypeScript</v>
      </c>
    </row>
    <row r="4325">
      <c r="A4325" s="3">
        <v>4324.0</v>
      </c>
      <c r="B4325" s="4" t="str">
        <f>IFERROR(__xludf.DUMMYFUNCTION("SPLIT(IMPORTRANGE!B4325:B14324,"";"",0,1)"),"Bash/Shell/PowerShell")</f>
        <v>Bash/Shell/PowerShell</v>
      </c>
      <c r="C4325" s="4" t="str">
        <f>IFERROR(__xludf.DUMMYFUNCTION("""COMPUTED_VALUE"""),"C#")</f>
        <v>C#</v>
      </c>
      <c r="D4325" s="4" t="str">
        <f>IFERROR(__xludf.DUMMYFUNCTION("""COMPUTED_VALUE"""),"HTML/CSS")</f>
        <v>HTML/CSS</v>
      </c>
      <c r="E4325" s="4" t="str">
        <f>IFERROR(__xludf.DUMMYFUNCTION("""COMPUTED_VALUE"""),"JavaScript")</f>
        <v>JavaScript</v>
      </c>
      <c r="F4325" s="4" t="str">
        <f>IFERROR(__xludf.DUMMYFUNCTION("""COMPUTED_VALUE"""),"SQL")</f>
        <v>SQL</v>
      </c>
    </row>
    <row r="4326">
      <c r="A4326" s="3">
        <v>4325.0</v>
      </c>
      <c r="B4326" s="4" t="str">
        <f>IFERROR(__xludf.DUMMYFUNCTION("SPLIT(IMPORTRANGE!B4326:B14325,"";"",0,1)"),"HTML/CSS")</f>
        <v>HTML/CSS</v>
      </c>
      <c r="C4326" s="4" t="str">
        <f>IFERROR(__xludf.DUMMYFUNCTION("""COMPUTED_VALUE"""),"Java")</f>
        <v>Java</v>
      </c>
      <c r="D4326" s="4" t="str">
        <f>IFERROR(__xludf.DUMMYFUNCTION("""COMPUTED_VALUE"""),"JavaScript")</f>
        <v>JavaScript</v>
      </c>
      <c r="E4326" s="4" t="str">
        <f>IFERROR(__xludf.DUMMYFUNCTION("""COMPUTED_VALUE"""),"Python")</f>
        <v>Python</v>
      </c>
      <c r="F4326" s="4" t="str">
        <f>IFERROR(__xludf.DUMMYFUNCTION("""COMPUTED_VALUE"""),"TypeScript")</f>
        <v>TypeScript</v>
      </c>
    </row>
    <row r="4327">
      <c r="A4327" s="3">
        <v>4326.0</v>
      </c>
      <c r="B4327" s="4" t="str">
        <f>IFERROR(__xludf.DUMMYFUNCTION("SPLIT(IMPORTRANGE!B4327:B14326,"";"",0,1)"),"Bash/Shell/PowerShell")</f>
        <v>Bash/Shell/PowerShell</v>
      </c>
      <c r="C4327" s="4" t="str">
        <f>IFERROR(__xludf.DUMMYFUNCTION("""COMPUTED_VALUE"""),"HTML/CSS")</f>
        <v>HTML/CSS</v>
      </c>
      <c r="D4327" s="4" t="str">
        <f>IFERROR(__xludf.DUMMYFUNCTION("""COMPUTED_VALUE"""),"Java")</f>
        <v>Java</v>
      </c>
      <c r="E4327" s="4" t="str">
        <f>IFERROR(__xludf.DUMMYFUNCTION("""COMPUTED_VALUE"""),"JavaScript")</f>
        <v>JavaScript</v>
      </c>
      <c r="F4327" s="4" t="str">
        <f>IFERROR(__xludf.DUMMYFUNCTION("""COMPUTED_VALUE"""),"PHP")</f>
        <v>PHP</v>
      </c>
    </row>
    <row r="4328">
      <c r="A4328" s="3">
        <v>4327.0</v>
      </c>
      <c r="B4328" s="4" t="str">
        <f>IFERROR(__xludf.DUMMYFUNCTION("SPLIT(IMPORTRANGE!B4328:B14327,"";"",0,1)"),"Java")</f>
        <v>Java</v>
      </c>
      <c r="C4328" s="4" t="str">
        <f>IFERROR(__xludf.DUMMYFUNCTION("""COMPUTED_VALUE"""),"JavaScript")</f>
        <v>JavaScript</v>
      </c>
      <c r="D4328" s="4" t="str">
        <f>IFERROR(__xludf.DUMMYFUNCTION("""COMPUTED_VALUE"""),"PHP")</f>
        <v>PHP</v>
      </c>
      <c r="E4328" s="4" t="str">
        <f>IFERROR(__xludf.DUMMYFUNCTION("""COMPUTED_VALUE"""),"SQL")</f>
        <v>SQL</v>
      </c>
      <c r="F4328" s="4" t="str">
        <f>IFERROR(__xludf.DUMMYFUNCTION("""COMPUTED_VALUE"""),"TypeScript")</f>
        <v>TypeScript</v>
      </c>
    </row>
    <row r="4329">
      <c r="A4329" s="3">
        <v>4328.0</v>
      </c>
      <c r="B4329" s="4" t="str">
        <f>IFERROR(__xludf.DUMMYFUNCTION("SPLIT(IMPORTRANGE!B4329:B14328,"";"",0,1)"),"Java")</f>
        <v>Java</v>
      </c>
      <c r="C4329" s="4" t="str">
        <f>IFERROR(__xludf.DUMMYFUNCTION("""COMPUTED_VALUE"""),"JavaScript")</f>
        <v>JavaScript</v>
      </c>
      <c r="D4329" s="4" t="str">
        <f>IFERROR(__xludf.DUMMYFUNCTION("""COMPUTED_VALUE"""),"SQL")</f>
        <v>SQL</v>
      </c>
    </row>
    <row r="4330">
      <c r="A4330" s="3">
        <v>4329.0</v>
      </c>
      <c r="B4330" s="4" t="str">
        <f>IFERROR(__xludf.DUMMYFUNCTION("SPLIT(IMPORTRANGE!B4330:B14329,"";"",0,1)"),"Bash/Shell/PowerShell")</f>
        <v>Bash/Shell/PowerShell</v>
      </c>
      <c r="C4330" s="4" t="str">
        <f>IFERROR(__xludf.DUMMYFUNCTION("""COMPUTED_VALUE"""),"Go")</f>
        <v>Go</v>
      </c>
      <c r="D4330" s="4" t="str">
        <f>IFERROR(__xludf.DUMMYFUNCTION("""COMPUTED_VALUE"""),"HTML/CSS")</f>
        <v>HTML/CSS</v>
      </c>
      <c r="E4330" s="4" t="str">
        <f>IFERROR(__xludf.DUMMYFUNCTION("""COMPUTED_VALUE"""),"Java")</f>
        <v>Java</v>
      </c>
      <c r="F4330" s="4" t="str">
        <f>IFERROR(__xludf.DUMMYFUNCTION("""COMPUTED_VALUE"""),"JavaScript")</f>
        <v>JavaScript</v>
      </c>
      <c r="G4330" s="4" t="str">
        <f>IFERROR(__xludf.DUMMYFUNCTION("""COMPUTED_VALUE"""),"Rust")</f>
        <v>Rust</v>
      </c>
      <c r="H4330" s="4" t="str">
        <f>IFERROR(__xludf.DUMMYFUNCTION("""COMPUTED_VALUE"""),"Scala")</f>
        <v>Scala</v>
      </c>
      <c r="I4330" s="4" t="str">
        <f>IFERROR(__xludf.DUMMYFUNCTION("""COMPUTED_VALUE"""),"SQL")</f>
        <v>SQL</v>
      </c>
    </row>
    <row r="4331">
      <c r="A4331" s="3">
        <v>4330.0</v>
      </c>
      <c r="B4331" s="4" t="str">
        <f>IFERROR(__xludf.DUMMYFUNCTION("SPLIT(IMPORTRANGE!B4331:B14330,"";"",0,1)"),"Bash/Shell/PowerShell")</f>
        <v>Bash/Shell/PowerShell</v>
      </c>
      <c r="C4331" s="4" t="str">
        <f>IFERROR(__xludf.DUMMYFUNCTION("""COMPUTED_VALUE"""),"C++")</f>
        <v>C++</v>
      </c>
      <c r="D4331" s="4" t="str">
        <f>IFERROR(__xludf.DUMMYFUNCTION("""COMPUTED_VALUE"""),"C#")</f>
        <v>C#</v>
      </c>
      <c r="E4331" s="4" t="str">
        <f>IFERROR(__xludf.DUMMYFUNCTION("""COMPUTED_VALUE"""),"HTML/CSS")</f>
        <v>HTML/CSS</v>
      </c>
      <c r="F4331" s="4" t="str">
        <f>IFERROR(__xludf.DUMMYFUNCTION("""COMPUTED_VALUE"""),"JavaScript")</f>
        <v>JavaScript</v>
      </c>
      <c r="G4331" s="4" t="str">
        <f>IFERROR(__xludf.DUMMYFUNCTION("""COMPUTED_VALUE"""),"PHP")</f>
        <v>PHP</v>
      </c>
      <c r="H4331" s="4" t="str">
        <f>IFERROR(__xludf.DUMMYFUNCTION("""COMPUTED_VALUE"""),"SQL")</f>
        <v>SQL</v>
      </c>
    </row>
    <row r="4332">
      <c r="A4332" s="3">
        <v>4331.0</v>
      </c>
      <c r="B4332" s="4" t="str">
        <f>IFERROR(__xludf.DUMMYFUNCTION("SPLIT(IMPORTRANGE!B4332:B14331,"";"",0,1)"),"C")</f>
        <v>C</v>
      </c>
      <c r="C4332" s="4" t="str">
        <f>IFERROR(__xludf.DUMMYFUNCTION("""COMPUTED_VALUE"""),"C++")</f>
        <v>C++</v>
      </c>
      <c r="D4332" s="4" t="str">
        <f>IFERROR(__xludf.DUMMYFUNCTION("""COMPUTED_VALUE"""),"C#")</f>
        <v>C#</v>
      </c>
      <c r="E4332" s="4" t="str">
        <f>IFERROR(__xludf.DUMMYFUNCTION("""COMPUTED_VALUE"""),"HTML/CSS")</f>
        <v>HTML/CSS</v>
      </c>
      <c r="F4332" s="4" t="str">
        <f>IFERROR(__xludf.DUMMYFUNCTION("""COMPUTED_VALUE"""),"Java")</f>
        <v>Java</v>
      </c>
      <c r="G4332" s="4" t="str">
        <f>IFERROR(__xludf.DUMMYFUNCTION("""COMPUTED_VALUE"""),"JavaScript")</f>
        <v>JavaScript</v>
      </c>
      <c r="H4332" s="4" t="str">
        <f>IFERROR(__xludf.DUMMYFUNCTION("""COMPUTED_VALUE"""),"Objective-C")</f>
        <v>Objective-C</v>
      </c>
      <c r="I4332" s="4" t="str">
        <f>IFERROR(__xludf.DUMMYFUNCTION("""COMPUTED_VALUE"""),"PHP")</f>
        <v>PHP</v>
      </c>
      <c r="J4332" s="4" t="str">
        <f>IFERROR(__xludf.DUMMYFUNCTION("""COMPUTED_VALUE"""),"Python")</f>
        <v>Python</v>
      </c>
      <c r="K4332" s="4" t="str">
        <f>IFERROR(__xludf.DUMMYFUNCTION("""COMPUTED_VALUE"""),"R")</f>
        <v>R</v>
      </c>
      <c r="L4332" s="4" t="str">
        <f>IFERROR(__xludf.DUMMYFUNCTION("""COMPUTED_VALUE"""),"Ruby")</f>
        <v>Ruby</v>
      </c>
      <c r="M4332" s="4" t="str">
        <f>IFERROR(__xludf.DUMMYFUNCTION("""COMPUTED_VALUE"""),"SQL")</f>
        <v>SQL</v>
      </c>
      <c r="N4332" s="4" t="str">
        <f>IFERROR(__xludf.DUMMYFUNCTION("""COMPUTED_VALUE"""),"Swift")</f>
        <v>Swift</v>
      </c>
      <c r="O4332" s="4" t="str">
        <f>IFERROR(__xludf.DUMMYFUNCTION("""COMPUTED_VALUE"""),"VBA")</f>
        <v>VBA</v>
      </c>
      <c r="P4332" s="4" t="str">
        <f>IFERROR(__xludf.DUMMYFUNCTION("""COMPUTED_VALUE"""),"Other(s):")</f>
        <v>Other(s):</v>
      </c>
    </row>
    <row r="4333">
      <c r="A4333" s="3">
        <v>4332.0</v>
      </c>
      <c r="B4333" s="4" t="str">
        <f>IFERROR(__xludf.DUMMYFUNCTION("SPLIT(IMPORTRANGE!B4333:B14332,"";"",0,1)"),"JavaScript")</f>
        <v>JavaScript</v>
      </c>
      <c r="C4333" s="4" t="str">
        <f>IFERROR(__xludf.DUMMYFUNCTION("""COMPUTED_VALUE"""),"Objective-C")</f>
        <v>Objective-C</v>
      </c>
      <c r="D4333" s="4" t="str">
        <f>IFERROR(__xludf.DUMMYFUNCTION("""COMPUTED_VALUE"""),"TypeScript")</f>
        <v>TypeScript</v>
      </c>
    </row>
    <row r="4334">
      <c r="A4334" s="3">
        <v>4333.0</v>
      </c>
      <c r="B4334" s="4" t="str">
        <f>IFERROR(__xludf.DUMMYFUNCTION("SPLIT(IMPORTRANGE!B4334:B14333,"";"",0,1)"),"HTML/CSS")</f>
        <v>HTML/CSS</v>
      </c>
      <c r="C4334" s="4" t="str">
        <f>IFERROR(__xludf.DUMMYFUNCTION("""COMPUTED_VALUE"""),"Python")</f>
        <v>Python</v>
      </c>
      <c r="D4334" s="4" t="str">
        <f>IFERROR(__xludf.DUMMYFUNCTION("""COMPUTED_VALUE"""),"Ruby")</f>
        <v>Ruby</v>
      </c>
      <c r="E4334" s="4" t="str">
        <f>IFERROR(__xludf.DUMMYFUNCTION("""COMPUTED_VALUE"""),"SQL")</f>
        <v>SQL</v>
      </c>
    </row>
    <row r="4335">
      <c r="A4335" s="3">
        <v>4334.0</v>
      </c>
      <c r="B4335" s="4" t="str">
        <f>IFERROR(__xludf.DUMMYFUNCTION("SPLIT(IMPORTRANGE!B4335:B14334,"";"",0,1)"),"C#")</f>
        <v>C#</v>
      </c>
      <c r="C4335" s="4" t="str">
        <f>IFERROR(__xludf.DUMMYFUNCTION("""COMPUTED_VALUE"""),"HTML/CSS")</f>
        <v>HTML/CSS</v>
      </c>
      <c r="D4335" s="4" t="str">
        <f>IFERROR(__xludf.DUMMYFUNCTION("""COMPUTED_VALUE"""),"JavaScript")</f>
        <v>JavaScript</v>
      </c>
      <c r="E4335" s="4" t="str">
        <f>IFERROR(__xludf.DUMMYFUNCTION("""COMPUTED_VALUE"""),"PHP")</f>
        <v>PHP</v>
      </c>
      <c r="F4335" s="4" t="str">
        <f>IFERROR(__xludf.DUMMYFUNCTION("""COMPUTED_VALUE"""),"Python")</f>
        <v>Python</v>
      </c>
      <c r="G4335" s="4" t="str">
        <f>IFERROR(__xludf.DUMMYFUNCTION("""COMPUTED_VALUE"""),"SQL")</f>
        <v>SQL</v>
      </c>
      <c r="H4335" s="4" t="str">
        <f>IFERROR(__xludf.DUMMYFUNCTION("""COMPUTED_VALUE"""),"TypeScript")</f>
        <v>TypeScript</v>
      </c>
      <c r="I4335" s="4" t="str">
        <f>IFERROR(__xludf.DUMMYFUNCTION("""COMPUTED_VALUE"""),"WebAssembly")</f>
        <v>WebAssembly</v>
      </c>
    </row>
    <row r="4336">
      <c r="A4336" s="3">
        <v>4335.0</v>
      </c>
      <c r="B4336" s="4" t="str">
        <f>IFERROR(__xludf.DUMMYFUNCTION("SPLIT(IMPORTRANGE!B4336:B14335,"";"",0,1)"),"Clojure")</f>
        <v>Clojure</v>
      </c>
      <c r="C4336" s="4" t="str">
        <f>IFERROR(__xludf.DUMMYFUNCTION("""COMPUTED_VALUE"""),"HTML/CSS")</f>
        <v>HTML/CSS</v>
      </c>
      <c r="D4336" s="4" t="str">
        <f>IFERROR(__xludf.DUMMYFUNCTION("""COMPUTED_VALUE"""),"Java")</f>
        <v>Java</v>
      </c>
      <c r="E4336" s="4" t="str">
        <f>IFERROR(__xludf.DUMMYFUNCTION("""COMPUTED_VALUE"""),"JavaScript")</f>
        <v>JavaScript</v>
      </c>
      <c r="F4336" s="4" t="str">
        <f>IFERROR(__xludf.DUMMYFUNCTION("""COMPUTED_VALUE"""),"SQL")</f>
        <v>SQL</v>
      </c>
    </row>
    <row r="4337">
      <c r="A4337" s="3">
        <v>4336.0</v>
      </c>
      <c r="B4337" s="4" t="str">
        <f>IFERROR(__xludf.DUMMYFUNCTION("SPLIT(IMPORTRANGE!B4337:B14336,"";"",0,1)"),"Other(s):")</f>
        <v>Other(s):</v>
      </c>
    </row>
    <row r="4338">
      <c r="A4338" s="3">
        <v>4337.0</v>
      </c>
      <c r="B4338" s="4" t="str">
        <f>IFERROR(__xludf.DUMMYFUNCTION("SPLIT(IMPORTRANGE!B4338:B14337,"";"",0,1)"),"Bash/Shell/PowerShell")</f>
        <v>Bash/Shell/PowerShell</v>
      </c>
      <c r="C4338" s="4" t="str">
        <f>IFERROR(__xludf.DUMMYFUNCTION("""COMPUTED_VALUE"""),"HTML/CSS")</f>
        <v>HTML/CSS</v>
      </c>
      <c r="D4338" s="4" t="str">
        <f>IFERROR(__xludf.DUMMYFUNCTION("""COMPUTED_VALUE"""),"Java")</f>
        <v>Java</v>
      </c>
      <c r="E4338" s="4" t="str">
        <f>IFERROR(__xludf.DUMMYFUNCTION("""COMPUTED_VALUE"""),"JavaScript")</f>
        <v>JavaScript</v>
      </c>
      <c r="F4338" s="4" t="str">
        <f>IFERROR(__xludf.DUMMYFUNCTION("""COMPUTED_VALUE"""),"PHP")</f>
        <v>PHP</v>
      </c>
      <c r="G4338" s="4" t="str">
        <f>IFERROR(__xludf.DUMMYFUNCTION("""COMPUTED_VALUE"""),"Python")</f>
        <v>Python</v>
      </c>
      <c r="H4338" s="4" t="str">
        <f>IFERROR(__xludf.DUMMYFUNCTION("""COMPUTED_VALUE"""),"SQL")</f>
        <v>SQL</v>
      </c>
    </row>
    <row r="4339">
      <c r="A4339" s="3">
        <v>4338.0</v>
      </c>
      <c r="B4339" s="4" t="str">
        <f>IFERROR(__xludf.DUMMYFUNCTION("SPLIT(IMPORTRANGE!B4339:B14338,"";"",0,1)"),"Bash/Shell/PowerShell")</f>
        <v>Bash/Shell/PowerShell</v>
      </c>
      <c r="C4339" s="4" t="str">
        <f>IFERROR(__xludf.DUMMYFUNCTION("""COMPUTED_VALUE"""),"C#")</f>
        <v>C#</v>
      </c>
      <c r="D4339" s="4" t="str">
        <f>IFERROR(__xludf.DUMMYFUNCTION("""COMPUTED_VALUE"""),"HTML/CSS")</f>
        <v>HTML/CSS</v>
      </c>
      <c r="E4339" s="4" t="str">
        <f>IFERROR(__xludf.DUMMYFUNCTION("""COMPUTED_VALUE"""),"Java")</f>
        <v>Java</v>
      </c>
      <c r="F4339" s="4" t="str">
        <f>IFERROR(__xludf.DUMMYFUNCTION("""COMPUTED_VALUE"""),"JavaScript")</f>
        <v>JavaScript</v>
      </c>
      <c r="G4339" s="4" t="str">
        <f>IFERROR(__xludf.DUMMYFUNCTION("""COMPUTED_VALUE"""),"Python")</f>
        <v>Python</v>
      </c>
      <c r="H4339" s="4" t="str">
        <f>IFERROR(__xludf.DUMMYFUNCTION("""COMPUTED_VALUE"""),"SQL")</f>
        <v>SQL</v>
      </c>
      <c r="I4339" s="4" t="str">
        <f>IFERROR(__xludf.DUMMYFUNCTION("""COMPUTED_VALUE"""),"WebAssembly")</f>
        <v>WebAssembly</v>
      </c>
    </row>
    <row r="4340">
      <c r="A4340" s="3">
        <v>4339.0</v>
      </c>
      <c r="B4340" s="4" t="str">
        <f>IFERROR(__xludf.DUMMYFUNCTION("SPLIT(IMPORTRANGE!B4340:B14339,"";"",0,1)"),"HTML/CSS")</f>
        <v>HTML/CSS</v>
      </c>
      <c r="C4340" s="4" t="str">
        <f>IFERROR(__xludf.DUMMYFUNCTION("""COMPUTED_VALUE"""),"Java")</f>
        <v>Java</v>
      </c>
      <c r="D4340" s="4" t="str">
        <f>IFERROR(__xludf.DUMMYFUNCTION("""COMPUTED_VALUE"""),"JavaScript")</f>
        <v>JavaScript</v>
      </c>
      <c r="E4340" s="4" t="str">
        <f>IFERROR(__xludf.DUMMYFUNCTION("""COMPUTED_VALUE"""),"PHP")</f>
        <v>PHP</v>
      </c>
      <c r="F4340" s="4" t="str">
        <f>IFERROR(__xludf.DUMMYFUNCTION("""COMPUTED_VALUE"""),"Python")</f>
        <v>Python</v>
      </c>
      <c r="G4340" s="4" t="str">
        <f>IFERROR(__xludf.DUMMYFUNCTION("""COMPUTED_VALUE"""),"SQL")</f>
        <v>SQL</v>
      </c>
    </row>
    <row r="4341">
      <c r="A4341" s="3">
        <v>4340.0</v>
      </c>
      <c r="B4341" s="4" t="str">
        <f>IFERROR(__xludf.DUMMYFUNCTION("SPLIT(IMPORTRANGE!B4341:B14340,"";"",0,1)"),"Bash/Shell/PowerShell")</f>
        <v>Bash/Shell/PowerShell</v>
      </c>
      <c r="C4341" s="4" t="str">
        <f>IFERROR(__xludf.DUMMYFUNCTION("""COMPUTED_VALUE"""),"C")</f>
        <v>C</v>
      </c>
      <c r="D4341" s="4" t="str">
        <f>IFERROR(__xludf.DUMMYFUNCTION("""COMPUTED_VALUE"""),"Java")</f>
        <v>Java</v>
      </c>
      <c r="E4341" s="4" t="str">
        <f>IFERROR(__xludf.DUMMYFUNCTION("""COMPUTED_VALUE"""),"Objective-C")</f>
        <v>Objective-C</v>
      </c>
      <c r="F4341" s="4" t="str">
        <f>IFERROR(__xludf.DUMMYFUNCTION("""COMPUTED_VALUE"""),"Python")</f>
        <v>Python</v>
      </c>
      <c r="G4341" s="4" t="str">
        <f>IFERROR(__xludf.DUMMYFUNCTION("""COMPUTED_VALUE"""),"Swift")</f>
        <v>Swift</v>
      </c>
    </row>
    <row r="4342">
      <c r="A4342" s="3">
        <v>4341.0</v>
      </c>
      <c r="B4342" s="4" t="str">
        <f>IFERROR(__xludf.DUMMYFUNCTION("SPLIT(IMPORTRANGE!B4342:B14341,"";"",0,1)"),"Assembly")</f>
        <v>Assembly</v>
      </c>
      <c r="C4342" s="4" t="str">
        <f>IFERROR(__xludf.DUMMYFUNCTION("""COMPUTED_VALUE"""),"C#")</f>
        <v>C#</v>
      </c>
      <c r="D4342" s="4" t="str">
        <f>IFERROR(__xludf.DUMMYFUNCTION("""COMPUTED_VALUE"""),"HTML/CSS")</f>
        <v>HTML/CSS</v>
      </c>
      <c r="E4342" s="4" t="str">
        <f>IFERROR(__xludf.DUMMYFUNCTION("""COMPUTED_VALUE"""),"Java")</f>
        <v>Java</v>
      </c>
      <c r="F4342" s="4" t="str">
        <f>IFERROR(__xludf.DUMMYFUNCTION("""COMPUTED_VALUE"""),"JavaScript")</f>
        <v>JavaScript</v>
      </c>
      <c r="G4342" s="4" t="str">
        <f>IFERROR(__xludf.DUMMYFUNCTION("""COMPUTED_VALUE"""),"Objective-C")</f>
        <v>Objective-C</v>
      </c>
      <c r="H4342" s="4" t="str">
        <f>IFERROR(__xludf.DUMMYFUNCTION("""COMPUTED_VALUE"""),"SQL")</f>
        <v>SQL</v>
      </c>
      <c r="I4342" s="4" t="str">
        <f>IFERROR(__xludf.DUMMYFUNCTION("""COMPUTED_VALUE"""),"Swift")</f>
        <v>Swift</v>
      </c>
      <c r="J4342" s="4" t="str">
        <f>IFERROR(__xludf.DUMMYFUNCTION("""COMPUTED_VALUE"""),"VBA")</f>
        <v>VBA</v>
      </c>
      <c r="K4342" s="4" t="str">
        <f>IFERROR(__xludf.DUMMYFUNCTION("""COMPUTED_VALUE"""),"Other(s):")</f>
        <v>Other(s):</v>
      </c>
    </row>
    <row r="4343">
      <c r="A4343" s="3">
        <v>4342.0</v>
      </c>
      <c r="B4343" s="4" t="str">
        <f>IFERROR(__xludf.DUMMYFUNCTION("SPLIT(IMPORTRANGE!B4343:B14342,"";"",0,1)"),"Bash/Shell/PowerShell")</f>
        <v>Bash/Shell/PowerShell</v>
      </c>
      <c r="C4343" s="4" t="str">
        <f>IFERROR(__xludf.DUMMYFUNCTION("""COMPUTED_VALUE"""),"C")</f>
        <v>C</v>
      </c>
      <c r="D4343" s="4" t="str">
        <f>IFERROR(__xludf.DUMMYFUNCTION("""COMPUTED_VALUE"""),"HTML/CSS")</f>
        <v>HTML/CSS</v>
      </c>
      <c r="E4343" s="4" t="str">
        <f>IFERROR(__xludf.DUMMYFUNCTION("""COMPUTED_VALUE"""),"JavaScript")</f>
        <v>JavaScript</v>
      </c>
      <c r="F4343" s="4" t="str">
        <f>IFERROR(__xludf.DUMMYFUNCTION("""COMPUTED_VALUE"""),"Python")</f>
        <v>Python</v>
      </c>
      <c r="G4343" s="4" t="str">
        <f>IFERROR(__xludf.DUMMYFUNCTION("""COMPUTED_VALUE"""),"Ruby")</f>
        <v>Ruby</v>
      </c>
    </row>
    <row r="4344">
      <c r="A4344" s="3">
        <v>4343.0</v>
      </c>
      <c r="B4344" s="4" t="str">
        <f>IFERROR(__xludf.DUMMYFUNCTION("SPLIT(IMPORTRANGE!B4344:B14343,"";"",0,1)"),"Bash/Shell/PowerShell")</f>
        <v>Bash/Shell/PowerShell</v>
      </c>
      <c r="C4344" s="4" t="str">
        <f>IFERROR(__xludf.DUMMYFUNCTION("""COMPUTED_VALUE"""),"HTML/CSS")</f>
        <v>HTML/CSS</v>
      </c>
      <c r="D4344" s="4" t="str">
        <f>IFERROR(__xludf.DUMMYFUNCTION("""COMPUTED_VALUE"""),"SQL")</f>
        <v>SQL</v>
      </c>
    </row>
    <row r="4345">
      <c r="A4345" s="3">
        <v>4344.0</v>
      </c>
      <c r="B4345" s="4" t="str">
        <f>IFERROR(__xludf.DUMMYFUNCTION("SPLIT(IMPORTRANGE!B4345:B14344,"";"",0,1)"),"Bash/Shell/PowerShell")</f>
        <v>Bash/Shell/PowerShell</v>
      </c>
      <c r="C4345" s="4" t="str">
        <f>IFERROR(__xludf.DUMMYFUNCTION("""COMPUTED_VALUE"""),"HTML/CSS")</f>
        <v>HTML/CSS</v>
      </c>
      <c r="D4345" s="4" t="str">
        <f>IFERROR(__xludf.DUMMYFUNCTION("""COMPUTED_VALUE"""),"JavaScript")</f>
        <v>JavaScript</v>
      </c>
      <c r="E4345" s="4" t="str">
        <f>IFERROR(__xludf.DUMMYFUNCTION("""COMPUTED_VALUE"""),"Scala")</f>
        <v>Scala</v>
      </c>
      <c r="F4345" s="4" t="str">
        <f>IFERROR(__xludf.DUMMYFUNCTION("""COMPUTED_VALUE"""),"SQL")</f>
        <v>SQL</v>
      </c>
    </row>
    <row r="4346">
      <c r="A4346" s="3">
        <v>4345.0</v>
      </c>
      <c r="B4346" s="4" t="str">
        <f>IFERROR(__xludf.DUMMYFUNCTION("SPLIT(IMPORTRANGE!B4346:B14345,"";"",0,1)"),"Bash/Shell/PowerShell")</f>
        <v>Bash/Shell/PowerShell</v>
      </c>
      <c r="C4346" s="4" t="str">
        <f>IFERROR(__xludf.DUMMYFUNCTION("""COMPUTED_VALUE"""),"Go")</f>
        <v>Go</v>
      </c>
      <c r="D4346" s="4" t="str">
        <f>IFERROR(__xludf.DUMMYFUNCTION("""COMPUTED_VALUE"""),"HTML/CSS")</f>
        <v>HTML/CSS</v>
      </c>
      <c r="E4346" s="4" t="str">
        <f>IFERROR(__xludf.DUMMYFUNCTION("""COMPUTED_VALUE"""),"Python")</f>
        <v>Python</v>
      </c>
      <c r="F4346" s="4" t="str">
        <f>IFERROR(__xludf.DUMMYFUNCTION("""COMPUTED_VALUE"""),"SQL")</f>
        <v>SQL</v>
      </c>
      <c r="G4346" s="4" t="str">
        <f>IFERROR(__xludf.DUMMYFUNCTION("""COMPUTED_VALUE"""),"VBA")</f>
        <v>VBA</v>
      </c>
    </row>
    <row r="4347">
      <c r="A4347" s="3">
        <v>4346.0</v>
      </c>
      <c r="B4347" s="4" t="str">
        <f>IFERROR(__xludf.DUMMYFUNCTION("SPLIT(IMPORTRANGE!B4347:B14346,"";"",0,1)"),"C#")</f>
        <v>C#</v>
      </c>
      <c r="C4347" s="4" t="str">
        <f>IFERROR(__xludf.DUMMYFUNCTION("""COMPUTED_VALUE"""),"Elixir")</f>
        <v>Elixir</v>
      </c>
      <c r="D4347" s="4" t="str">
        <f>IFERROR(__xludf.DUMMYFUNCTION("""COMPUTED_VALUE"""),"Erlang")</f>
        <v>Erlang</v>
      </c>
      <c r="E4347" s="4" t="str">
        <f>IFERROR(__xludf.DUMMYFUNCTION("""COMPUTED_VALUE"""),"F#")</f>
        <v>F#</v>
      </c>
      <c r="F4347" s="4" t="str">
        <f>IFERROR(__xludf.DUMMYFUNCTION("""COMPUTED_VALUE"""),"JavaScript")</f>
        <v>JavaScript</v>
      </c>
      <c r="G4347" s="4" t="str">
        <f>IFERROR(__xludf.DUMMYFUNCTION("""COMPUTED_VALUE"""),"TypeScript")</f>
        <v>TypeScript</v>
      </c>
    </row>
    <row r="4348">
      <c r="A4348" s="3">
        <v>4347.0</v>
      </c>
      <c r="B4348" s="4" t="str">
        <f>IFERROR(__xludf.DUMMYFUNCTION("SPLIT(IMPORTRANGE!B4348:B14347,"";"",0,1)"),"Bash/Shell/PowerShell")</f>
        <v>Bash/Shell/PowerShell</v>
      </c>
      <c r="C4348" s="4" t="str">
        <f>IFERROR(__xludf.DUMMYFUNCTION("""COMPUTED_VALUE"""),"HTML/CSS")</f>
        <v>HTML/CSS</v>
      </c>
      <c r="D4348" s="4" t="str">
        <f>IFERROR(__xludf.DUMMYFUNCTION("""COMPUTED_VALUE"""),"Java")</f>
        <v>Java</v>
      </c>
      <c r="E4348" s="4" t="str">
        <f>IFERROR(__xludf.DUMMYFUNCTION("""COMPUTED_VALUE"""),"JavaScript")</f>
        <v>JavaScript</v>
      </c>
      <c r="F4348" s="4" t="str">
        <f>IFERROR(__xludf.DUMMYFUNCTION("""COMPUTED_VALUE"""),"Python")</f>
        <v>Python</v>
      </c>
      <c r="G4348" s="4" t="str">
        <f>IFERROR(__xludf.DUMMYFUNCTION("""COMPUTED_VALUE"""),"SQL")</f>
        <v>SQL</v>
      </c>
      <c r="H4348" s="4" t="str">
        <f>IFERROR(__xludf.DUMMYFUNCTION("""COMPUTED_VALUE"""),"Other(s):")</f>
        <v>Other(s):</v>
      </c>
    </row>
    <row r="4349">
      <c r="A4349" s="3">
        <v>4348.0</v>
      </c>
      <c r="B4349" s="4" t="str">
        <f>IFERROR(__xludf.DUMMYFUNCTION("SPLIT(IMPORTRANGE!B4349:B14348,"";"",0,1)"),"Bash/Shell/PowerShell")</f>
        <v>Bash/Shell/PowerShell</v>
      </c>
      <c r="C4349" s="4" t="str">
        <f>IFERROR(__xludf.DUMMYFUNCTION("""COMPUTED_VALUE"""),"HTML/CSS")</f>
        <v>HTML/CSS</v>
      </c>
      <c r="D4349" s="4" t="str">
        <f>IFERROR(__xludf.DUMMYFUNCTION("""COMPUTED_VALUE"""),"JavaScript")</f>
        <v>JavaScript</v>
      </c>
      <c r="E4349" s="4" t="str">
        <f>IFERROR(__xludf.DUMMYFUNCTION("""COMPUTED_VALUE"""),"TypeScript")</f>
        <v>TypeScript</v>
      </c>
    </row>
    <row r="4350">
      <c r="A4350" s="3">
        <v>4349.0</v>
      </c>
      <c r="B4350" s="4" t="str">
        <f>IFERROR(__xludf.DUMMYFUNCTION("SPLIT(IMPORTRANGE!B4350:B14349,"";"",0,1)"),"Bash/Shell/PowerShell")</f>
        <v>Bash/Shell/PowerShell</v>
      </c>
      <c r="C4350" s="4" t="str">
        <f>IFERROR(__xludf.DUMMYFUNCTION("""COMPUTED_VALUE"""),"Java")</f>
        <v>Java</v>
      </c>
      <c r="D4350" s="4" t="str">
        <f>IFERROR(__xludf.DUMMYFUNCTION("""COMPUTED_VALUE"""),"Kotlin")</f>
        <v>Kotlin</v>
      </c>
      <c r="E4350" s="4" t="str">
        <f>IFERROR(__xludf.DUMMYFUNCTION("""COMPUTED_VALUE"""),"Python")</f>
        <v>Python</v>
      </c>
      <c r="F4350" s="4" t="str">
        <f>IFERROR(__xludf.DUMMYFUNCTION("""COMPUTED_VALUE"""),"Scala")</f>
        <v>Scala</v>
      </c>
      <c r="G4350" s="4" t="str">
        <f>IFERROR(__xludf.DUMMYFUNCTION("""COMPUTED_VALUE"""),"SQL")</f>
        <v>SQL</v>
      </c>
    </row>
    <row r="4351">
      <c r="A4351" s="3">
        <v>4350.0</v>
      </c>
      <c r="B4351" s="4" t="str">
        <f>IFERROR(__xludf.DUMMYFUNCTION("SPLIT(IMPORTRANGE!B4351:B14350,"";"",0,1)"),"HTML/CSS")</f>
        <v>HTML/CSS</v>
      </c>
      <c r="C4351" s="4" t="str">
        <f>IFERROR(__xludf.DUMMYFUNCTION("""COMPUTED_VALUE"""),"Python")</f>
        <v>Python</v>
      </c>
      <c r="D4351" s="4" t="str">
        <f>IFERROR(__xludf.DUMMYFUNCTION("""COMPUTED_VALUE"""),"SQL")</f>
        <v>SQL</v>
      </c>
    </row>
    <row r="4352">
      <c r="A4352" s="3">
        <v>4351.0</v>
      </c>
      <c r="B4352" s="4" t="str">
        <f>IFERROR(__xludf.DUMMYFUNCTION("SPLIT(IMPORTRANGE!B4352:B14351,"";"",0,1)"),"Bash/Shell/PowerShell")</f>
        <v>Bash/Shell/PowerShell</v>
      </c>
      <c r="C4352" s="4" t="str">
        <f>IFERROR(__xludf.DUMMYFUNCTION("""COMPUTED_VALUE"""),"Go")</f>
        <v>Go</v>
      </c>
      <c r="D4352" s="4" t="str">
        <f>IFERROR(__xludf.DUMMYFUNCTION("""COMPUTED_VALUE"""),"HTML/CSS")</f>
        <v>HTML/CSS</v>
      </c>
      <c r="E4352" s="4" t="str">
        <f>IFERROR(__xludf.DUMMYFUNCTION("""COMPUTED_VALUE"""),"Java")</f>
        <v>Java</v>
      </c>
      <c r="F4352" s="4" t="str">
        <f>IFERROR(__xludf.DUMMYFUNCTION("""COMPUTED_VALUE"""),"JavaScript")</f>
        <v>JavaScript</v>
      </c>
      <c r="G4352" s="4" t="str">
        <f>IFERROR(__xludf.DUMMYFUNCTION("""COMPUTED_VALUE"""),"Python")</f>
        <v>Python</v>
      </c>
      <c r="H4352" s="4" t="str">
        <f>IFERROR(__xludf.DUMMYFUNCTION("""COMPUTED_VALUE"""),"Ruby")</f>
        <v>Ruby</v>
      </c>
      <c r="I4352" s="4" t="str">
        <f>IFERROR(__xludf.DUMMYFUNCTION("""COMPUTED_VALUE"""),"Scala")</f>
        <v>Scala</v>
      </c>
      <c r="J4352" s="4" t="str">
        <f>IFERROR(__xludf.DUMMYFUNCTION("""COMPUTED_VALUE"""),"SQL")</f>
        <v>SQL</v>
      </c>
    </row>
    <row r="4353">
      <c r="A4353" s="3">
        <v>4352.0</v>
      </c>
      <c r="B4353" s="4" t="str">
        <f>IFERROR(__xludf.DUMMYFUNCTION("SPLIT(IMPORTRANGE!B4353:B14352,"";"",0,1)"),"C++")</f>
        <v>C++</v>
      </c>
      <c r="C4353" s="4" t="str">
        <f>IFERROR(__xludf.DUMMYFUNCTION("""COMPUTED_VALUE"""),"C#")</f>
        <v>C#</v>
      </c>
      <c r="D4353" s="4" t="str">
        <f>IFERROR(__xludf.DUMMYFUNCTION("""COMPUTED_VALUE"""),"HTML/CSS")</f>
        <v>HTML/CSS</v>
      </c>
      <c r="E4353" s="4" t="str">
        <f>IFERROR(__xludf.DUMMYFUNCTION("""COMPUTED_VALUE"""),"JavaScript")</f>
        <v>JavaScript</v>
      </c>
      <c r="F4353" s="4" t="str">
        <f>IFERROR(__xludf.DUMMYFUNCTION("""COMPUTED_VALUE"""),"SQL")</f>
        <v>SQL</v>
      </c>
      <c r="G4353" s="4" t="str">
        <f>IFERROR(__xludf.DUMMYFUNCTION("""COMPUTED_VALUE"""),"TypeScript")</f>
        <v>TypeScript</v>
      </c>
    </row>
    <row r="4354">
      <c r="A4354" s="3">
        <v>4353.0</v>
      </c>
      <c r="B4354" s="4" t="str">
        <f>IFERROR(__xludf.DUMMYFUNCTION("SPLIT(IMPORTRANGE!B4354:B14353,"";"",0,1)"),"HTML/CSS")</f>
        <v>HTML/CSS</v>
      </c>
      <c r="C4354" s="4" t="str">
        <f>IFERROR(__xludf.DUMMYFUNCTION("""COMPUTED_VALUE"""),"JavaScript")</f>
        <v>JavaScript</v>
      </c>
      <c r="D4354" s="4" t="str">
        <f>IFERROR(__xludf.DUMMYFUNCTION("""COMPUTED_VALUE"""),"PHP")</f>
        <v>PHP</v>
      </c>
      <c r="E4354" s="4" t="str">
        <f>IFERROR(__xludf.DUMMYFUNCTION("""COMPUTED_VALUE"""),"TypeScript")</f>
        <v>TypeScript</v>
      </c>
    </row>
    <row r="4355">
      <c r="A4355" s="3">
        <v>4354.0</v>
      </c>
      <c r="B4355" s="4" t="str">
        <f>IFERROR(__xludf.DUMMYFUNCTION("SPLIT(IMPORTRANGE!B4355:B14354,"";"",0,1)"),"Bash/Shell/PowerShell")</f>
        <v>Bash/Shell/PowerShell</v>
      </c>
      <c r="C4355" s="4" t="str">
        <f>IFERROR(__xludf.DUMMYFUNCTION("""COMPUTED_VALUE"""),"C#")</f>
        <v>C#</v>
      </c>
      <c r="D4355" s="4" t="str">
        <f>IFERROR(__xludf.DUMMYFUNCTION("""COMPUTED_VALUE"""),"HTML/CSS")</f>
        <v>HTML/CSS</v>
      </c>
      <c r="E4355" s="4" t="str">
        <f>IFERROR(__xludf.DUMMYFUNCTION("""COMPUTED_VALUE"""),"JavaScript")</f>
        <v>JavaScript</v>
      </c>
      <c r="F4355" s="4" t="str">
        <f>IFERROR(__xludf.DUMMYFUNCTION("""COMPUTED_VALUE"""),"SQL")</f>
        <v>SQL</v>
      </c>
      <c r="G4355" s="4" t="str">
        <f>IFERROR(__xludf.DUMMYFUNCTION("""COMPUTED_VALUE"""),"TypeScript")</f>
        <v>TypeScript</v>
      </c>
    </row>
    <row r="4356">
      <c r="A4356" s="3">
        <v>4355.0</v>
      </c>
      <c r="B4356" s="4" t="str">
        <f>IFERROR(__xludf.DUMMYFUNCTION("SPLIT(IMPORTRANGE!B4356:B14355,"";"",0,1)"),"Python")</f>
        <v>Python</v>
      </c>
    </row>
    <row r="4357">
      <c r="A4357" s="3">
        <v>4356.0</v>
      </c>
      <c r="B4357" s="4" t="str">
        <f>IFERROR(__xludf.DUMMYFUNCTION("SPLIT(IMPORTRANGE!B4357:B14356,"";"",0,1)"),"C#")</f>
        <v>C#</v>
      </c>
      <c r="C4357" s="4" t="str">
        <f>IFERROR(__xludf.DUMMYFUNCTION("""COMPUTED_VALUE"""),"HTML/CSS")</f>
        <v>HTML/CSS</v>
      </c>
      <c r="D4357" s="4" t="str">
        <f>IFERROR(__xludf.DUMMYFUNCTION("""COMPUTED_VALUE"""),"JavaScript")</f>
        <v>JavaScript</v>
      </c>
      <c r="E4357" s="4" t="str">
        <f>IFERROR(__xludf.DUMMYFUNCTION("""COMPUTED_VALUE"""),"Python")</f>
        <v>Python</v>
      </c>
      <c r="F4357" s="4" t="str">
        <f>IFERROR(__xludf.DUMMYFUNCTION("""COMPUTED_VALUE"""),"SQL")</f>
        <v>SQL</v>
      </c>
    </row>
    <row r="4358">
      <c r="A4358" s="3">
        <v>4357.0</v>
      </c>
      <c r="B4358" s="4" t="str">
        <f>IFERROR(__xludf.DUMMYFUNCTION("SPLIT(IMPORTRANGE!B4358:B14357,"";"",0,1)"),"Bash/Shell/PowerShell")</f>
        <v>Bash/Shell/PowerShell</v>
      </c>
      <c r="C4358" s="4" t="str">
        <f>IFERROR(__xludf.DUMMYFUNCTION("""COMPUTED_VALUE"""),"C#")</f>
        <v>C#</v>
      </c>
      <c r="D4358" s="4" t="str">
        <f>IFERROR(__xludf.DUMMYFUNCTION("""COMPUTED_VALUE"""),"HTML/CSS")</f>
        <v>HTML/CSS</v>
      </c>
      <c r="E4358" s="4" t="str">
        <f>IFERROR(__xludf.DUMMYFUNCTION("""COMPUTED_VALUE"""),"JavaScript")</f>
        <v>JavaScript</v>
      </c>
      <c r="F4358" s="4" t="str">
        <f>IFERROR(__xludf.DUMMYFUNCTION("""COMPUTED_VALUE"""),"Python")</f>
        <v>Python</v>
      </c>
      <c r="G4358" s="4" t="str">
        <f>IFERROR(__xludf.DUMMYFUNCTION("""COMPUTED_VALUE"""),"SQL")</f>
        <v>SQL</v>
      </c>
    </row>
    <row r="4359">
      <c r="A4359" s="3">
        <v>4358.0</v>
      </c>
      <c r="B4359" s="4" t="str">
        <f>IFERROR(__xludf.DUMMYFUNCTION("SPLIT(IMPORTRANGE!B4359:B14358,"";"",0,1)"),"HTML/CSS")</f>
        <v>HTML/CSS</v>
      </c>
      <c r="C4359" s="4" t="str">
        <f>IFERROR(__xludf.DUMMYFUNCTION("""COMPUTED_VALUE"""),"Java")</f>
        <v>Java</v>
      </c>
      <c r="D4359" s="4" t="str">
        <f>IFERROR(__xludf.DUMMYFUNCTION("""COMPUTED_VALUE"""),"JavaScript")</f>
        <v>JavaScript</v>
      </c>
      <c r="E4359" s="4" t="str">
        <f>IFERROR(__xludf.DUMMYFUNCTION("""COMPUTED_VALUE"""),"PHP")</f>
        <v>PHP</v>
      </c>
      <c r="F4359" s="4" t="str">
        <f>IFERROR(__xludf.DUMMYFUNCTION("""COMPUTED_VALUE"""),"SQL")</f>
        <v>SQL</v>
      </c>
      <c r="G4359" s="4" t="str">
        <f>IFERROR(__xludf.DUMMYFUNCTION("""COMPUTED_VALUE"""),"TypeScript")</f>
        <v>TypeScript</v>
      </c>
    </row>
    <row r="4360">
      <c r="A4360" s="3">
        <v>4359.0</v>
      </c>
      <c r="B4360" s="4" t="str">
        <f>IFERROR(__xludf.DUMMYFUNCTION("SPLIT(IMPORTRANGE!B4360:B14359,"";"",0,1)"),"HTML/CSS")</f>
        <v>HTML/CSS</v>
      </c>
      <c r="C4360" s="4" t="str">
        <f>IFERROR(__xludf.DUMMYFUNCTION("""COMPUTED_VALUE"""),"JavaScript")</f>
        <v>JavaScript</v>
      </c>
      <c r="D4360" s="4" t="str">
        <f>IFERROR(__xludf.DUMMYFUNCTION("""COMPUTED_VALUE"""),"PHP")</f>
        <v>PHP</v>
      </c>
      <c r="E4360" s="4" t="str">
        <f>IFERROR(__xludf.DUMMYFUNCTION("""COMPUTED_VALUE"""),"TypeScript")</f>
        <v>TypeScript</v>
      </c>
    </row>
    <row r="4361">
      <c r="A4361" s="3">
        <v>4360.0</v>
      </c>
      <c r="B4361" s="4" t="str">
        <f>IFERROR(__xludf.DUMMYFUNCTION("SPLIT(IMPORTRANGE!B4361:B14360,"";"",0,1)"),"Python")</f>
        <v>Python</v>
      </c>
    </row>
    <row r="4362">
      <c r="A4362" s="3">
        <v>4361.0</v>
      </c>
      <c r="B4362" s="4" t="str">
        <f>IFERROR(__xludf.DUMMYFUNCTION("SPLIT(IMPORTRANGE!B4362:B14361,"";"",0,1)"),"Bash/Shell/PowerShell")</f>
        <v>Bash/Shell/PowerShell</v>
      </c>
      <c r="C4362" s="4" t="str">
        <f>IFERROR(__xludf.DUMMYFUNCTION("""COMPUTED_VALUE"""),"HTML/CSS")</f>
        <v>HTML/CSS</v>
      </c>
      <c r="D4362" s="4" t="str">
        <f>IFERROR(__xludf.DUMMYFUNCTION("""COMPUTED_VALUE"""),"Objective-C")</f>
        <v>Objective-C</v>
      </c>
      <c r="E4362" s="4" t="str">
        <f>IFERROR(__xludf.DUMMYFUNCTION("""COMPUTED_VALUE"""),"PHP")</f>
        <v>PHP</v>
      </c>
      <c r="F4362" s="4" t="str">
        <f>IFERROR(__xludf.DUMMYFUNCTION("""COMPUTED_VALUE"""),"SQL")</f>
        <v>SQL</v>
      </c>
      <c r="G4362" s="4" t="str">
        <f>IFERROR(__xludf.DUMMYFUNCTION("""COMPUTED_VALUE"""),"Swift")</f>
        <v>Swift</v>
      </c>
    </row>
    <row r="4363">
      <c r="A4363" s="3">
        <v>4362.0</v>
      </c>
      <c r="B4363" s="4" t="str">
        <f>IFERROR(__xludf.DUMMYFUNCTION("SPLIT(IMPORTRANGE!B4363:B14362,"";"",0,1)"),"C")</f>
        <v>C</v>
      </c>
      <c r="C4363" s="4" t="str">
        <f>IFERROR(__xludf.DUMMYFUNCTION("""COMPUTED_VALUE"""),"Java")</f>
        <v>Java</v>
      </c>
      <c r="D4363" s="4" t="str">
        <f>IFERROR(__xludf.DUMMYFUNCTION("""COMPUTED_VALUE"""),"Python")</f>
        <v>Python</v>
      </c>
    </row>
    <row r="4364">
      <c r="A4364" s="3">
        <v>4363.0</v>
      </c>
      <c r="B4364" s="4" t="str">
        <f>IFERROR(__xludf.DUMMYFUNCTION("SPLIT(IMPORTRANGE!B4364:B14363,"";"",0,1)"),"Bash/Shell/PowerShell")</f>
        <v>Bash/Shell/PowerShell</v>
      </c>
      <c r="C4364" s="4" t="str">
        <f>IFERROR(__xludf.DUMMYFUNCTION("""COMPUTED_VALUE"""),"HTML/CSS")</f>
        <v>HTML/CSS</v>
      </c>
      <c r="D4364" s="4" t="str">
        <f>IFERROR(__xludf.DUMMYFUNCTION("""COMPUTED_VALUE"""),"Java")</f>
        <v>Java</v>
      </c>
      <c r="E4364" s="4" t="str">
        <f>IFERROR(__xludf.DUMMYFUNCTION("""COMPUTED_VALUE"""),"JavaScript")</f>
        <v>JavaScript</v>
      </c>
      <c r="F4364" s="4" t="str">
        <f>IFERROR(__xludf.DUMMYFUNCTION("""COMPUTED_VALUE"""),"PHP")</f>
        <v>PHP</v>
      </c>
      <c r="G4364" s="4" t="str">
        <f>IFERROR(__xludf.DUMMYFUNCTION("""COMPUTED_VALUE"""),"Python")</f>
        <v>Python</v>
      </c>
    </row>
    <row r="4365">
      <c r="A4365" s="3">
        <v>4364.0</v>
      </c>
      <c r="B4365" s="4" t="str">
        <f>IFERROR(__xludf.DUMMYFUNCTION("SPLIT(IMPORTRANGE!B4365:B14364,"";"",0,1)"),"Bash/Shell/PowerShell")</f>
        <v>Bash/Shell/PowerShell</v>
      </c>
      <c r="C4365" s="4" t="str">
        <f>IFERROR(__xludf.DUMMYFUNCTION("""COMPUTED_VALUE"""),"C")</f>
        <v>C</v>
      </c>
      <c r="D4365" s="4" t="str">
        <f>IFERROR(__xludf.DUMMYFUNCTION("""COMPUTED_VALUE"""),"C++")</f>
        <v>C++</v>
      </c>
      <c r="E4365" s="4" t="str">
        <f>IFERROR(__xludf.DUMMYFUNCTION("""COMPUTED_VALUE"""),"C#")</f>
        <v>C#</v>
      </c>
      <c r="F4365" s="4" t="str">
        <f>IFERROR(__xludf.DUMMYFUNCTION("""COMPUTED_VALUE"""),"Clojure")</f>
        <v>Clojure</v>
      </c>
      <c r="G4365" s="4" t="str">
        <f>IFERROR(__xludf.DUMMYFUNCTION("""COMPUTED_VALUE"""),"Java")</f>
        <v>Java</v>
      </c>
      <c r="H4365" s="4" t="str">
        <f>IFERROR(__xludf.DUMMYFUNCTION("""COMPUTED_VALUE"""),"JavaScript")</f>
        <v>JavaScript</v>
      </c>
      <c r="I4365" s="4" t="str">
        <f>IFERROR(__xludf.DUMMYFUNCTION("""COMPUTED_VALUE"""),"Kotlin")</f>
        <v>Kotlin</v>
      </c>
      <c r="J4365" s="4" t="str">
        <f>IFERROR(__xludf.DUMMYFUNCTION("""COMPUTED_VALUE"""),"Python")</f>
        <v>Python</v>
      </c>
      <c r="K4365" s="4" t="str">
        <f>IFERROR(__xludf.DUMMYFUNCTION("""COMPUTED_VALUE"""),"TypeScript")</f>
        <v>TypeScript</v>
      </c>
    </row>
    <row r="4366">
      <c r="A4366" s="3">
        <v>4365.0</v>
      </c>
      <c r="B4366" s="4" t="str">
        <f>IFERROR(__xludf.DUMMYFUNCTION("SPLIT(IMPORTRANGE!B4366:B14365,"";"",0,1)"),"Bash/Shell/PowerShell")</f>
        <v>Bash/Shell/PowerShell</v>
      </c>
      <c r="C4366" s="4" t="str">
        <f>IFERROR(__xludf.DUMMYFUNCTION("""COMPUTED_VALUE"""),"C")</f>
        <v>C</v>
      </c>
      <c r="D4366" s="4" t="str">
        <f>IFERROR(__xludf.DUMMYFUNCTION("""COMPUTED_VALUE"""),"C++")</f>
        <v>C++</v>
      </c>
      <c r="E4366" s="4" t="str">
        <f>IFERROR(__xludf.DUMMYFUNCTION("""COMPUTED_VALUE"""),"C#")</f>
        <v>C#</v>
      </c>
      <c r="F4366" s="4" t="str">
        <f>IFERROR(__xludf.DUMMYFUNCTION("""COMPUTED_VALUE"""),"HTML/CSS")</f>
        <v>HTML/CSS</v>
      </c>
      <c r="G4366" s="4" t="str">
        <f>IFERROR(__xludf.DUMMYFUNCTION("""COMPUTED_VALUE"""),"Java")</f>
        <v>Java</v>
      </c>
      <c r="H4366" s="4" t="str">
        <f>IFERROR(__xludf.DUMMYFUNCTION("""COMPUTED_VALUE"""),"JavaScript")</f>
        <v>JavaScript</v>
      </c>
      <c r="I4366" s="4" t="str">
        <f>IFERROR(__xludf.DUMMYFUNCTION("""COMPUTED_VALUE"""),"PHP")</f>
        <v>PHP</v>
      </c>
      <c r="J4366" s="4" t="str">
        <f>IFERROR(__xludf.DUMMYFUNCTION("""COMPUTED_VALUE"""),"Python")</f>
        <v>Python</v>
      </c>
      <c r="K4366" s="4" t="str">
        <f>IFERROR(__xludf.DUMMYFUNCTION("""COMPUTED_VALUE"""),"SQL")</f>
        <v>SQL</v>
      </c>
      <c r="L4366" s="4" t="str">
        <f>IFERROR(__xludf.DUMMYFUNCTION("""COMPUTED_VALUE"""),"VBA")</f>
        <v>VBA</v>
      </c>
      <c r="M4366" s="4" t="str">
        <f>IFERROR(__xludf.DUMMYFUNCTION("""COMPUTED_VALUE"""),"Other(s):")</f>
        <v>Other(s):</v>
      </c>
    </row>
    <row r="4367">
      <c r="A4367" s="3">
        <v>4366.0</v>
      </c>
      <c r="B4367" s="4" t="str">
        <f>IFERROR(__xludf.DUMMYFUNCTION("SPLIT(IMPORTRANGE!B4367:B14366,"";"",0,1)"),"Bash/Shell/PowerShell")</f>
        <v>Bash/Shell/PowerShell</v>
      </c>
      <c r="C4367" s="4" t="str">
        <f>IFERROR(__xludf.DUMMYFUNCTION("""COMPUTED_VALUE"""),"HTML/CSS")</f>
        <v>HTML/CSS</v>
      </c>
      <c r="D4367" s="4" t="str">
        <f>IFERROR(__xludf.DUMMYFUNCTION("""COMPUTED_VALUE"""),"JavaScript")</f>
        <v>JavaScript</v>
      </c>
      <c r="E4367" s="4" t="str">
        <f>IFERROR(__xludf.DUMMYFUNCTION("""COMPUTED_VALUE"""),"Python")</f>
        <v>Python</v>
      </c>
    </row>
    <row r="4368">
      <c r="A4368" s="3">
        <v>4367.0</v>
      </c>
      <c r="B4368" s="4" t="str">
        <f>IFERROR(__xludf.DUMMYFUNCTION("SPLIT(IMPORTRANGE!B4368:B14367,"";"",0,1)"),"Bash/Shell/PowerShell")</f>
        <v>Bash/Shell/PowerShell</v>
      </c>
      <c r="C4368" s="4" t="str">
        <f>IFERROR(__xludf.DUMMYFUNCTION("""COMPUTED_VALUE"""),"C#")</f>
        <v>C#</v>
      </c>
      <c r="D4368" s="4" t="str">
        <f>IFERROR(__xludf.DUMMYFUNCTION("""COMPUTED_VALUE"""),"HTML/CSS")</f>
        <v>HTML/CSS</v>
      </c>
      <c r="E4368" s="4" t="str">
        <f>IFERROR(__xludf.DUMMYFUNCTION("""COMPUTED_VALUE"""),"Java")</f>
        <v>Java</v>
      </c>
      <c r="F4368" s="4" t="str">
        <f>IFERROR(__xludf.DUMMYFUNCTION("""COMPUTED_VALUE"""),"JavaScript")</f>
        <v>JavaScript</v>
      </c>
      <c r="G4368" s="4" t="str">
        <f>IFERROR(__xludf.DUMMYFUNCTION("""COMPUTED_VALUE"""),"SQL")</f>
        <v>SQL</v>
      </c>
    </row>
    <row r="4369">
      <c r="A4369" s="3">
        <v>4368.0</v>
      </c>
      <c r="B4369" s="4" t="str">
        <f>IFERROR(__xludf.DUMMYFUNCTION("SPLIT(IMPORTRANGE!B4369:B14368,"";"",0,1)"),"C")</f>
        <v>C</v>
      </c>
      <c r="C4369" s="4" t="str">
        <f>IFERROR(__xludf.DUMMYFUNCTION("""COMPUTED_VALUE"""),"C++")</f>
        <v>C++</v>
      </c>
      <c r="D4369" s="4" t="str">
        <f>IFERROR(__xludf.DUMMYFUNCTION("""COMPUTED_VALUE"""),"C#")</f>
        <v>C#</v>
      </c>
      <c r="E4369" s="4" t="str">
        <f>IFERROR(__xludf.DUMMYFUNCTION("""COMPUTED_VALUE"""),"HTML/CSS")</f>
        <v>HTML/CSS</v>
      </c>
      <c r="F4369" s="4" t="str">
        <f>IFERROR(__xludf.DUMMYFUNCTION("""COMPUTED_VALUE"""),"Java")</f>
        <v>Java</v>
      </c>
      <c r="G4369" s="4" t="str">
        <f>IFERROR(__xludf.DUMMYFUNCTION("""COMPUTED_VALUE"""),"JavaScript")</f>
        <v>JavaScript</v>
      </c>
      <c r="H4369" s="4" t="str">
        <f>IFERROR(__xludf.DUMMYFUNCTION("""COMPUTED_VALUE"""),"Python")</f>
        <v>Python</v>
      </c>
      <c r="I4369" s="4" t="str">
        <f>IFERROR(__xludf.DUMMYFUNCTION("""COMPUTED_VALUE"""),"Ruby")</f>
        <v>Ruby</v>
      </c>
      <c r="J4369" s="4" t="str">
        <f>IFERROR(__xludf.DUMMYFUNCTION("""COMPUTED_VALUE"""),"TypeScript")</f>
        <v>TypeScript</v>
      </c>
    </row>
    <row r="4370">
      <c r="A4370" s="3">
        <v>4369.0</v>
      </c>
      <c r="B4370" s="4" t="str">
        <f>IFERROR(__xludf.DUMMYFUNCTION("SPLIT(IMPORTRANGE!B4370:B14369,"";"",0,1)"),"Bash/Shell/PowerShell")</f>
        <v>Bash/Shell/PowerShell</v>
      </c>
      <c r="C4370" s="4" t="str">
        <f>IFERROR(__xludf.DUMMYFUNCTION("""COMPUTED_VALUE"""),"C")</f>
        <v>C</v>
      </c>
      <c r="D4370" s="4" t="str">
        <f>IFERROR(__xludf.DUMMYFUNCTION("""COMPUTED_VALUE"""),"C++")</f>
        <v>C++</v>
      </c>
      <c r="E4370" s="4" t="str">
        <f>IFERROR(__xludf.DUMMYFUNCTION("""COMPUTED_VALUE"""),"HTML/CSS")</f>
        <v>HTML/CSS</v>
      </c>
      <c r="F4370" s="4" t="str">
        <f>IFERROR(__xludf.DUMMYFUNCTION("""COMPUTED_VALUE"""),"JavaScript")</f>
        <v>JavaScript</v>
      </c>
      <c r="G4370" s="4" t="str">
        <f>IFERROR(__xludf.DUMMYFUNCTION("""COMPUTED_VALUE"""),"Python")</f>
        <v>Python</v>
      </c>
      <c r="H4370" s="4" t="str">
        <f>IFERROR(__xludf.DUMMYFUNCTION("""COMPUTED_VALUE"""),"SQL")</f>
        <v>SQL</v>
      </c>
      <c r="I4370" s="4" t="str">
        <f>IFERROR(__xludf.DUMMYFUNCTION("""COMPUTED_VALUE"""),"TypeScript")</f>
        <v>TypeScript</v>
      </c>
      <c r="J4370" s="4" t="str">
        <f>IFERROR(__xludf.DUMMYFUNCTION("""COMPUTED_VALUE"""),"Other(s):")</f>
        <v>Other(s):</v>
      </c>
    </row>
    <row r="4371">
      <c r="A4371" s="3">
        <v>4370.0</v>
      </c>
      <c r="B4371" s="4" t="str">
        <f>IFERROR(__xludf.DUMMYFUNCTION("SPLIT(IMPORTRANGE!B4371:B14370,"";"",0,1)"),"Bash/Shell/PowerShell")</f>
        <v>Bash/Shell/PowerShell</v>
      </c>
      <c r="C4371" s="4" t="str">
        <f>IFERROR(__xludf.DUMMYFUNCTION("""COMPUTED_VALUE"""),"C")</f>
        <v>C</v>
      </c>
      <c r="D4371" s="4" t="str">
        <f>IFERROR(__xludf.DUMMYFUNCTION("""COMPUTED_VALUE"""),"C++")</f>
        <v>C++</v>
      </c>
      <c r="E4371" s="4" t="str">
        <f>IFERROR(__xludf.DUMMYFUNCTION("""COMPUTED_VALUE"""),"C#")</f>
        <v>C#</v>
      </c>
      <c r="F4371" s="4" t="str">
        <f>IFERROR(__xludf.DUMMYFUNCTION("""COMPUTED_VALUE"""),"Java")</f>
        <v>Java</v>
      </c>
    </row>
    <row r="4372">
      <c r="A4372" s="3">
        <v>4371.0</v>
      </c>
      <c r="B4372" s="4" t="str">
        <f>IFERROR(__xludf.DUMMYFUNCTION("SPLIT(IMPORTRANGE!B4372:B14371,"";"",0,1)"),"HTML/CSS")</f>
        <v>HTML/CSS</v>
      </c>
      <c r="C4372" s="4" t="str">
        <f>IFERROR(__xludf.DUMMYFUNCTION("""COMPUTED_VALUE"""),"JavaScript")</f>
        <v>JavaScript</v>
      </c>
      <c r="D4372" s="4" t="str">
        <f>IFERROR(__xludf.DUMMYFUNCTION("""COMPUTED_VALUE"""),"PHP")</f>
        <v>PHP</v>
      </c>
      <c r="E4372" s="4" t="str">
        <f>IFERROR(__xludf.DUMMYFUNCTION("""COMPUTED_VALUE"""),"SQL")</f>
        <v>SQL</v>
      </c>
    </row>
    <row r="4373">
      <c r="A4373" s="3">
        <v>4372.0</v>
      </c>
      <c r="B4373" s="4" t="str">
        <f>IFERROR(__xludf.DUMMYFUNCTION("SPLIT(IMPORTRANGE!B4373:B14372,"";"",0,1)"),"Bash/Shell/PowerShell")</f>
        <v>Bash/Shell/PowerShell</v>
      </c>
      <c r="C4373" s="4" t="str">
        <f>IFERROR(__xludf.DUMMYFUNCTION("""COMPUTED_VALUE"""),"C#")</f>
        <v>C#</v>
      </c>
      <c r="D4373" s="4" t="str">
        <f>IFERROR(__xludf.DUMMYFUNCTION("""COMPUTED_VALUE"""),"HTML/CSS")</f>
        <v>HTML/CSS</v>
      </c>
      <c r="E4373" s="4" t="str">
        <f>IFERROR(__xludf.DUMMYFUNCTION("""COMPUTED_VALUE"""),"JavaScript")</f>
        <v>JavaScript</v>
      </c>
      <c r="F4373" s="4" t="str">
        <f>IFERROR(__xludf.DUMMYFUNCTION("""COMPUTED_VALUE"""),"SQL")</f>
        <v>SQL</v>
      </c>
      <c r="G4373" s="4" t="str">
        <f>IFERROR(__xludf.DUMMYFUNCTION("""COMPUTED_VALUE"""),"TypeScript")</f>
        <v>TypeScript</v>
      </c>
    </row>
    <row r="4374">
      <c r="A4374" s="3">
        <v>4373.0</v>
      </c>
      <c r="B4374" s="4" t="str">
        <f>IFERROR(__xludf.DUMMYFUNCTION("SPLIT(IMPORTRANGE!B4374:B14373,"";"",0,1)"),"Java")</f>
        <v>Java</v>
      </c>
      <c r="C4374" s="4" t="str">
        <f>IFERROR(__xludf.DUMMYFUNCTION("""COMPUTED_VALUE"""),"Kotlin")</f>
        <v>Kotlin</v>
      </c>
    </row>
    <row r="4375">
      <c r="A4375" s="3">
        <v>4374.0</v>
      </c>
      <c r="B4375" s="4" t="str">
        <f>IFERROR(__xludf.DUMMYFUNCTION("SPLIT(IMPORTRANGE!B4375:B14374,"";"",0,1)"),"Java")</f>
        <v>Java</v>
      </c>
      <c r="C4375" s="4" t="str">
        <f>IFERROR(__xludf.DUMMYFUNCTION("""COMPUTED_VALUE"""),"JavaScript")</f>
        <v>JavaScript</v>
      </c>
      <c r="D4375" s="4" t="str">
        <f>IFERROR(__xludf.DUMMYFUNCTION("""COMPUTED_VALUE"""),"SQL")</f>
        <v>SQL</v>
      </c>
      <c r="E4375" s="4" t="str">
        <f>IFERROR(__xludf.DUMMYFUNCTION("""COMPUTED_VALUE"""),"VBA")</f>
        <v>VBA</v>
      </c>
    </row>
    <row r="4376">
      <c r="A4376" s="3">
        <v>4375.0</v>
      </c>
      <c r="B4376" s="4" t="str">
        <f>IFERROR(__xludf.DUMMYFUNCTION("SPLIT(IMPORTRANGE!B4376:B14375,"";"",0,1)"),"Assembly")</f>
        <v>Assembly</v>
      </c>
      <c r="C4376" s="4" t="str">
        <f>IFERROR(__xludf.DUMMYFUNCTION("""COMPUTED_VALUE"""),"C")</f>
        <v>C</v>
      </c>
      <c r="D4376" s="4" t="str">
        <f>IFERROR(__xludf.DUMMYFUNCTION("""COMPUTED_VALUE"""),"C++")</f>
        <v>C++</v>
      </c>
      <c r="E4376" s="4" t="str">
        <f>IFERROR(__xludf.DUMMYFUNCTION("""COMPUTED_VALUE"""),"HTML/CSS")</f>
        <v>HTML/CSS</v>
      </c>
      <c r="F4376" s="4" t="str">
        <f>IFERROR(__xludf.DUMMYFUNCTION("""COMPUTED_VALUE"""),"Objective-C")</f>
        <v>Objective-C</v>
      </c>
      <c r="G4376" s="4" t="str">
        <f>IFERROR(__xludf.DUMMYFUNCTION("""COMPUTED_VALUE"""),"PHP")</f>
        <v>PHP</v>
      </c>
      <c r="H4376" s="4" t="str">
        <f>IFERROR(__xludf.DUMMYFUNCTION("""COMPUTED_VALUE"""),"Python")</f>
        <v>Python</v>
      </c>
      <c r="I4376" s="4" t="str">
        <f>IFERROR(__xludf.DUMMYFUNCTION("""COMPUTED_VALUE"""),"SQL")</f>
        <v>SQL</v>
      </c>
      <c r="J4376" s="4" t="str">
        <f>IFERROR(__xludf.DUMMYFUNCTION("""COMPUTED_VALUE"""),"Swift")</f>
        <v>Swift</v>
      </c>
    </row>
    <row r="4377">
      <c r="A4377" s="3">
        <v>4376.0</v>
      </c>
      <c r="B4377" s="4" t="str">
        <f>IFERROR(__xludf.DUMMYFUNCTION("SPLIT(IMPORTRANGE!B4377:B14376,"";"",0,1)"),"Bash/Shell/PowerShell")</f>
        <v>Bash/Shell/PowerShell</v>
      </c>
      <c r="C4377" s="4" t="str">
        <f>IFERROR(__xludf.DUMMYFUNCTION("""COMPUTED_VALUE"""),"C")</f>
        <v>C</v>
      </c>
      <c r="D4377" s="4" t="str">
        <f>IFERROR(__xludf.DUMMYFUNCTION("""COMPUTED_VALUE"""),"HTML/CSS")</f>
        <v>HTML/CSS</v>
      </c>
      <c r="E4377" s="4" t="str">
        <f>IFERROR(__xludf.DUMMYFUNCTION("""COMPUTED_VALUE"""),"Java")</f>
        <v>Java</v>
      </c>
      <c r="F4377" s="4" t="str">
        <f>IFERROR(__xludf.DUMMYFUNCTION("""COMPUTED_VALUE"""),"JavaScript")</f>
        <v>JavaScript</v>
      </c>
      <c r="G4377" s="4" t="str">
        <f>IFERROR(__xludf.DUMMYFUNCTION("""COMPUTED_VALUE"""),"Python")</f>
        <v>Python</v>
      </c>
      <c r="H4377" s="4" t="str">
        <f>IFERROR(__xludf.DUMMYFUNCTION("""COMPUTED_VALUE"""),"SQL")</f>
        <v>SQL</v>
      </c>
      <c r="I4377" s="4" t="str">
        <f>IFERROR(__xludf.DUMMYFUNCTION("""COMPUTED_VALUE"""),"Swift")</f>
        <v>Swift</v>
      </c>
    </row>
    <row r="4378">
      <c r="A4378" s="3">
        <v>4377.0</v>
      </c>
      <c r="B4378" s="4" t="str">
        <f>IFERROR(__xludf.DUMMYFUNCTION("SPLIT(IMPORTRANGE!B4378:B14377,"";"",0,1)"),"Bash/Shell/PowerShell")</f>
        <v>Bash/Shell/PowerShell</v>
      </c>
      <c r="C4378" s="4" t="str">
        <f>IFERROR(__xludf.DUMMYFUNCTION("""COMPUTED_VALUE"""),"C++")</f>
        <v>C++</v>
      </c>
      <c r="D4378" s="4" t="str">
        <f>IFERROR(__xludf.DUMMYFUNCTION("""COMPUTED_VALUE"""),"HTML/CSS")</f>
        <v>HTML/CSS</v>
      </c>
      <c r="E4378" s="4" t="str">
        <f>IFERROR(__xludf.DUMMYFUNCTION("""COMPUTED_VALUE"""),"JavaScript")</f>
        <v>JavaScript</v>
      </c>
      <c r="F4378" s="4" t="str">
        <f>IFERROR(__xludf.DUMMYFUNCTION("""COMPUTED_VALUE"""),"PHP")</f>
        <v>PHP</v>
      </c>
      <c r="G4378" s="4" t="str">
        <f>IFERROR(__xludf.DUMMYFUNCTION("""COMPUTED_VALUE"""),"Python")</f>
        <v>Python</v>
      </c>
      <c r="H4378" s="4" t="str">
        <f>IFERROR(__xludf.DUMMYFUNCTION("""COMPUTED_VALUE"""),"R")</f>
        <v>R</v>
      </c>
      <c r="I4378" s="4" t="str">
        <f>IFERROR(__xludf.DUMMYFUNCTION("""COMPUTED_VALUE"""),"Ruby")</f>
        <v>Ruby</v>
      </c>
      <c r="J4378" s="4" t="str">
        <f>IFERROR(__xludf.DUMMYFUNCTION("""COMPUTED_VALUE"""),"SQL")</f>
        <v>SQL</v>
      </c>
      <c r="K4378" s="4" t="str">
        <f>IFERROR(__xludf.DUMMYFUNCTION("""COMPUTED_VALUE"""),"VBA")</f>
        <v>VBA</v>
      </c>
    </row>
    <row r="4379">
      <c r="A4379" s="3">
        <v>4378.0</v>
      </c>
      <c r="B4379" s="4" t="str">
        <f>IFERROR(__xludf.DUMMYFUNCTION("SPLIT(IMPORTRANGE!B4379:B14378,"";"",0,1)"),"Bash/Shell/PowerShell")</f>
        <v>Bash/Shell/PowerShell</v>
      </c>
      <c r="C4379" s="4" t="str">
        <f>IFERROR(__xludf.DUMMYFUNCTION("""COMPUTED_VALUE"""),"C++")</f>
        <v>C++</v>
      </c>
      <c r="D4379" s="4" t="str">
        <f>IFERROR(__xludf.DUMMYFUNCTION("""COMPUTED_VALUE"""),"Java")</f>
        <v>Java</v>
      </c>
      <c r="E4379" s="4" t="str">
        <f>IFERROR(__xludf.DUMMYFUNCTION("""COMPUTED_VALUE"""),"Python")</f>
        <v>Python</v>
      </c>
      <c r="F4379" s="4" t="str">
        <f>IFERROR(__xludf.DUMMYFUNCTION("""COMPUTED_VALUE"""),"Other(s):")</f>
        <v>Other(s):</v>
      </c>
    </row>
    <row r="4380">
      <c r="A4380" s="3">
        <v>4379.0</v>
      </c>
      <c r="B4380" s="4" t="str">
        <f>IFERROR(__xludf.DUMMYFUNCTION("SPLIT(IMPORTRANGE!B4380:B14379,"";"",0,1)"),"C++")</f>
        <v>C++</v>
      </c>
      <c r="C4380" s="4" t="str">
        <f>IFERROR(__xludf.DUMMYFUNCTION("""COMPUTED_VALUE"""),"C#")</f>
        <v>C#</v>
      </c>
      <c r="D4380" s="4" t="str">
        <f>IFERROR(__xludf.DUMMYFUNCTION("""COMPUTED_VALUE"""),"HTML/CSS")</f>
        <v>HTML/CSS</v>
      </c>
      <c r="E4380" s="4" t="str">
        <f>IFERROR(__xludf.DUMMYFUNCTION("""COMPUTED_VALUE"""),"Java")</f>
        <v>Java</v>
      </c>
      <c r="F4380" s="4" t="str">
        <f>IFERROR(__xludf.DUMMYFUNCTION("""COMPUTED_VALUE"""),"JavaScript")</f>
        <v>JavaScript</v>
      </c>
      <c r="G4380" s="4" t="str">
        <f>IFERROR(__xludf.DUMMYFUNCTION("""COMPUTED_VALUE"""),"Python")</f>
        <v>Python</v>
      </c>
      <c r="H4380" s="4" t="str">
        <f>IFERROR(__xludf.DUMMYFUNCTION("""COMPUTED_VALUE"""),"SQL")</f>
        <v>SQL</v>
      </c>
      <c r="I4380" s="4" t="str">
        <f>IFERROR(__xludf.DUMMYFUNCTION("""COMPUTED_VALUE"""),"VBA")</f>
        <v>VBA</v>
      </c>
    </row>
    <row r="4381">
      <c r="A4381" s="3">
        <v>4380.0</v>
      </c>
      <c r="B4381" s="4" t="str">
        <f>IFERROR(__xludf.DUMMYFUNCTION("SPLIT(IMPORTRANGE!B4381:B14380,"";"",0,1)"),"Bash/Shell/PowerShell")</f>
        <v>Bash/Shell/PowerShell</v>
      </c>
      <c r="C4381" s="4" t="str">
        <f>IFERROR(__xludf.DUMMYFUNCTION("""COMPUTED_VALUE"""),"HTML/CSS")</f>
        <v>HTML/CSS</v>
      </c>
      <c r="D4381" s="4" t="str">
        <f>IFERROR(__xludf.DUMMYFUNCTION("""COMPUTED_VALUE"""),"JavaScript")</f>
        <v>JavaScript</v>
      </c>
      <c r="E4381" s="4" t="str">
        <f>IFERROR(__xludf.DUMMYFUNCTION("""COMPUTED_VALUE"""),"PHP")</f>
        <v>PHP</v>
      </c>
      <c r="F4381" s="4" t="str">
        <f>IFERROR(__xludf.DUMMYFUNCTION("""COMPUTED_VALUE"""),"Python")</f>
        <v>Python</v>
      </c>
      <c r="G4381" s="4" t="str">
        <f>IFERROR(__xludf.DUMMYFUNCTION("""COMPUTED_VALUE"""),"SQL")</f>
        <v>SQL</v>
      </c>
    </row>
    <row r="4382">
      <c r="A4382" s="3">
        <v>4381.0</v>
      </c>
      <c r="B4382" s="4" t="str">
        <f>IFERROR(__xludf.DUMMYFUNCTION("SPLIT(IMPORTRANGE!B4382:B14381,"";"",0,1)"),"HTML/CSS")</f>
        <v>HTML/CSS</v>
      </c>
      <c r="C4382" s="4" t="str">
        <f>IFERROR(__xludf.DUMMYFUNCTION("""COMPUTED_VALUE"""),"Java")</f>
        <v>Java</v>
      </c>
      <c r="D4382" s="4" t="str">
        <f>IFERROR(__xludf.DUMMYFUNCTION("""COMPUTED_VALUE"""),"JavaScript")</f>
        <v>JavaScript</v>
      </c>
      <c r="E4382" s="4" t="str">
        <f>IFERROR(__xludf.DUMMYFUNCTION("""COMPUTED_VALUE"""),"PHP")</f>
        <v>PHP</v>
      </c>
      <c r="F4382" s="4" t="str">
        <f>IFERROR(__xludf.DUMMYFUNCTION("""COMPUTED_VALUE"""),"SQL")</f>
        <v>SQL</v>
      </c>
    </row>
    <row r="4383">
      <c r="A4383" s="3">
        <v>4382.0</v>
      </c>
      <c r="B4383" s="4" t="str">
        <f>IFERROR(__xludf.DUMMYFUNCTION("SPLIT(IMPORTRANGE!B4383:B14382,"";"",0,1)"),"Java")</f>
        <v>Java</v>
      </c>
      <c r="C4383" s="4" t="str">
        <f>IFERROR(__xludf.DUMMYFUNCTION("""COMPUTED_VALUE"""),"PHP")</f>
        <v>PHP</v>
      </c>
      <c r="D4383" s="4" t="str">
        <f>IFERROR(__xludf.DUMMYFUNCTION("""COMPUTED_VALUE"""),"Python")</f>
        <v>Python</v>
      </c>
      <c r="E4383" s="4" t="str">
        <f>IFERROR(__xludf.DUMMYFUNCTION("""COMPUTED_VALUE"""),"R")</f>
        <v>R</v>
      </c>
      <c r="F4383" s="4" t="str">
        <f>IFERROR(__xludf.DUMMYFUNCTION("""COMPUTED_VALUE"""),"SQL")</f>
        <v>SQL</v>
      </c>
    </row>
    <row r="4384">
      <c r="A4384" s="3">
        <v>4383.0</v>
      </c>
      <c r="B4384" s="4" t="str">
        <f>IFERROR(__xludf.DUMMYFUNCTION("SPLIT(IMPORTRANGE!B4384:B14383,"";"",0,1)"),"Python")</f>
        <v>Python</v>
      </c>
    </row>
    <row r="4385">
      <c r="A4385" s="3">
        <v>4384.0</v>
      </c>
      <c r="B4385" s="4" t="str">
        <f>IFERROR(__xludf.DUMMYFUNCTION("SPLIT(IMPORTRANGE!B4385:B14384,"";"",0,1)"),"Bash/Shell/PowerShell")</f>
        <v>Bash/Shell/PowerShell</v>
      </c>
      <c r="C4385" s="4" t="str">
        <f>IFERROR(__xludf.DUMMYFUNCTION("""COMPUTED_VALUE"""),"C++")</f>
        <v>C++</v>
      </c>
      <c r="D4385" s="4" t="str">
        <f>IFERROR(__xludf.DUMMYFUNCTION("""COMPUTED_VALUE"""),"HTML/CSS")</f>
        <v>HTML/CSS</v>
      </c>
      <c r="E4385" s="4" t="str">
        <f>IFERROR(__xludf.DUMMYFUNCTION("""COMPUTED_VALUE"""),"Java")</f>
        <v>Java</v>
      </c>
      <c r="F4385" s="4" t="str">
        <f>IFERROR(__xludf.DUMMYFUNCTION("""COMPUTED_VALUE"""),"JavaScript")</f>
        <v>JavaScript</v>
      </c>
      <c r="G4385" s="4" t="str">
        <f>IFERROR(__xludf.DUMMYFUNCTION("""COMPUTED_VALUE"""),"PHP")</f>
        <v>PHP</v>
      </c>
      <c r="H4385" s="4" t="str">
        <f>IFERROR(__xludf.DUMMYFUNCTION("""COMPUTED_VALUE"""),"Python")</f>
        <v>Python</v>
      </c>
      <c r="I4385" s="4" t="str">
        <f>IFERROR(__xludf.DUMMYFUNCTION("""COMPUTED_VALUE"""),"Ruby")</f>
        <v>Ruby</v>
      </c>
      <c r="J4385" s="4" t="str">
        <f>IFERROR(__xludf.DUMMYFUNCTION("""COMPUTED_VALUE"""),"SQL")</f>
        <v>SQL</v>
      </c>
      <c r="K4385" s="4" t="str">
        <f>IFERROR(__xludf.DUMMYFUNCTION("""COMPUTED_VALUE"""),"TypeScript")</f>
        <v>TypeScript</v>
      </c>
    </row>
    <row r="4386">
      <c r="A4386" s="3">
        <v>4385.0</v>
      </c>
      <c r="B4386" s="4" t="str">
        <f>IFERROR(__xludf.DUMMYFUNCTION("SPLIT(IMPORTRANGE!B4386:B14385,"";"",0,1)"),"C++")</f>
        <v>C++</v>
      </c>
      <c r="C4386" s="4" t="str">
        <f>IFERROR(__xludf.DUMMYFUNCTION("""COMPUTED_VALUE"""),"Dart")</f>
        <v>Dart</v>
      </c>
      <c r="D4386" s="4" t="str">
        <f>IFERROR(__xludf.DUMMYFUNCTION("""COMPUTED_VALUE"""),"HTML/CSS")</f>
        <v>HTML/CSS</v>
      </c>
      <c r="E4386" s="4" t="str">
        <f>IFERROR(__xludf.DUMMYFUNCTION("""COMPUTED_VALUE"""),"Java")</f>
        <v>Java</v>
      </c>
      <c r="F4386" s="4" t="str">
        <f>IFERROR(__xludf.DUMMYFUNCTION("""COMPUTED_VALUE"""),"JavaScript")</f>
        <v>JavaScript</v>
      </c>
      <c r="G4386" s="4" t="str">
        <f>IFERROR(__xludf.DUMMYFUNCTION("""COMPUTED_VALUE"""),"Kotlin")</f>
        <v>Kotlin</v>
      </c>
      <c r="H4386" s="4" t="str">
        <f>IFERROR(__xludf.DUMMYFUNCTION("""COMPUTED_VALUE"""),"SQL")</f>
        <v>SQL</v>
      </c>
      <c r="I4386" s="4" t="str">
        <f>IFERROR(__xludf.DUMMYFUNCTION("""COMPUTED_VALUE"""),"TypeScript")</f>
        <v>TypeScript</v>
      </c>
    </row>
    <row r="4387">
      <c r="A4387" s="3">
        <v>4386.0</v>
      </c>
      <c r="B4387" s="4" t="str">
        <f>IFERROR(__xludf.DUMMYFUNCTION("SPLIT(IMPORTRANGE!B4387:B14386,"";"",0,1)"),"Bash/Shell/PowerShell")</f>
        <v>Bash/Shell/PowerShell</v>
      </c>
      <c r="C4387" s="4" t="str">
        <f>IFERROR(__xludf.DUMMYFUNCTION("""COMPUTED_VALUE"""),"HTML/CSS")</f>
        <v>HTML/CSS</v>
      </c>
      <c r="D4387" s="4" t="str">
        <f>IFERROR(__xludf.DUMMYFUNCTION("""COMPUTED_VALUE"""),"Python")</f>
        <v>Python</v>
      </c>
    </row>
    <row r="4388">
      <c r="A4388" s="3">
        <v>4387.0</v>
      </c>
      <c r="B4388" s="4" t="str">
        <f>IFERROR(__xludf.DUMMYFUNCTION("SPLIT(IMPORTRANGE!B4388:B14387,"";"",0,1)"),"C")</f>
        <v>C</v>
      </c>
      <c r="C4388" s="4" t="str">
        <f>IFERROR(__xludf.DUMMYFUNCTION("""COMPUTED_VALUE"""),"C#")</f>
        <v>C#</v>
      </c>
      <c r="D4388" s="4" t="str">
        <f>IFERROR(__xludf.DUMMYFUNCTION("""COMPUTED_VALUE"""),"HTML/CSS")</f>
        <v>HTML/CSS</v>
      </c>
      <c r="E4388" s="4" t="str">
        <f>IFERROR(__xludf.DUMMYFUNCTION("""COMPUTED_VALUE"""),"Java")</f>
        <v>Java</v>
      </c>
      <c r="F4388" s="4" t="str">
        <f>IFERROR(__xludf.DUMMYFUNCTION("""COMPUTED_VALUE"""),"JavaScript")</f>
        <v>JavaScript</v>
      </c>
      <c r="G4388" s="4" t="str">
        <f>IFERROR(__xludf.DUMMYFUNCTION("""COMPUTED_VALUE"""),"PHP")</f>
        <v>PHP</v>
      </c>
    </row>
    <row r="4389">
      <c r="A4389" s="3">
        <v>4388.0</v>
      </c>
      <c r="B4389" s="4" t="str">
        <f>IFERROR(__xludf.DUMMYFUNCTION("SPLIT(IMPORTRANGE!B4389:B14388,"";"",0,1)"),"HTML/CSS")</f>
        <v>HTML/CSS</v>
      </c>
      <c r="C4389" s="4" t="str">
        <f>IFERROR(__xludf.DUMMYFUNCTION("""COMPUTED_VALUE"""),"JavaScript")</f>
        <v>JavaScript</v>
      </c>
      <c r="D4389" s="4" t="str">
        <f>IFERROR(__xludf.DUMMYFUNCTION("""COMPUTED_VALUE"""),"PHP")</f>
        <v>PHP</v>
      </c>
      <c r="E4389" s="4" t="str">
        <f>IFERROR(__xludf.DUMMYFUNCTION("""COMPUTED_VALUE"""),"Python")</f>
        <v>Python</v>
      </c>
      <c r="F4389" s="4" t="str">
        <f>IFERROR(__xludf.DUMMYFUNCTION("""COMPUTED_VALUE"""),"R")</f>
        <v>R</v>
      </c>
    </row>
    <row r="4390">
      <c r="A4390" s="3">
        <v>4389.0</v>
      </c>
      <c r="B4390" s="4" t="str">
        <f>IFERROR(__xludf.DUMMYFUNCTION("SPLIT(IMPORTRANGE!B4390:B14389,"";"",0,1)"),"Bash/Shell/PowerShell")</f>
        <v>Bash/Shell/PowerShell</v>
      </c>
      <c r="C4390" s="4" t="str">
        <f>IFERROR(__xludf.DUMMYFUNCTION("""COMPUTED_VALUE"""),"C++")</f>
        <v>C++</v>
      </c>
      <c r="D4390" s="4" t="str">
        <f>IFERROR(__xludf.DUMMYFUNCTION("""COMPUTED_VALUE"""),"Go")</f>
        <v>Go</v>
      </c>
      <c r="E4390" s="4" t="str">
        <f>IFERROR(__xludf.DUMMYFUNCTION("""COMPUTED_VALUE"""),"Java")</f>
        <v>Java</v>
      </c>
      <c r="F4390" s="4" t="str">
        <f>IFERROR(__xludf.DUMMYFUNCTION("""COMPUTED_VALUE"""),"Kotlin")</f>
        <v>Kotlin</v>
      </c>
      <c r="G4390" s="4" t="str">
        <f>IFERROR(__xludf.DUMMYFUNCTION("""COMPUTED_VALUE"""),"Python")</f>
        <v>Python</v>
      </c>
      <c r="H4390" s="4" t="str">
        <f>IFERROR(__xludf.DUMMYFUNCTION("""COMPUTED_VALUE"""),"Scala")</f>
        <v>Scala</v>
      </c>
      <c r="I4390" s="4" t="str">
        <f>IFERROR(__xludf.DUMMYFUNCTION("""COMPUTED_VALUE"""),"TypeScript")</f>
        <v>TypeScript</v>
      </c>
    </row>
    <row r="4391">
      <c r="A4391" s="3">
        <v>4390.0</v>
      </c>
      <c r="B4391" s="4" t="str">
        <f>IFERROR(__xludf.DUMMYFUNCTION("SPLIT(IMPORTRANGE!B4391:B14390,"";"",0,1)"),"Bash/Shell/PowerShell")</f>
        <v>Bash/Shell/PowerShell</v>
      </c>
      <c r="C4391" s="4" t="str">
        <f>IFERROR(__xludf.DUMMYFUNCTION("""COMPUTED_VALUE"""),"C")</f>
        <v>C</v>
      </c>
      <c r="D4391" s="4" t="str">
        <f>IFERROR(__xludf.DUMMYFUNCTION("""COMPUTED_VALUE"""),"C++")</f>
        <v>C++</v>
      </c>
      <c r="E4391" s="4" t="str">
        <f>IFERROR(__xludf.DUMMYFUNCTION("""COMPUTED_VALUE"""),"Go")</f>
        <v>Go</v>
      </c>
      <c r="F4391" s="4" t="str">
        <f>IFERROR(__xludf.DUMMYFUNCTION("""COMPUTED_VALUE"""),"HTML/CSS")</f>
        <v>HTML/CSS</v>
      </c>
      <c r="G4391" s="4" t="str">
        <f>IFERROR(__xludf.DUMMYFUNCTION("""COMPUTED_VALUE"""),"JavaScript")</f>
        <v>JavaScript</v>
      </c>
    </row>
    <row r="4392">
      <c r="A4392" s="3">
        <v>4391.0</v>
      </c>
      <c r="B4392" s="4" t="str">
        <f>IFERROR(__xludf.DUMMYFUNCTION("SPLIT(IMPORTRANGE!B4392:B14391,"";"",0,1)"),"Bash/Shell/PowerShell")</f>
        <v>Bash/Shell/PowerShell</v>
      </c>
      <c r="C4392" s="4" t="str">
        <f>IFERROR(__xludf.DUMMYFUNCTION("""COMPUTED_VALUE"""),"HTML/CSS")</f>
        <v>HTML/CSS</v>
      </c>
      <c r="D4392" s="4" t="str">
        <f>IFERROR(__xludf.DUMMYFUNCTION("""COMPUTED_VALUE"""),"JavaScript")</f>
        <v>JavaScript</v>
      </c>
    </row>
    <row r="4393">
      <c r="A4393" s="3">
        <v>4392.0</v>
      </c>
      <c r="B4393" s="4" t="str">
        <f>IFERROR(__xludf.DUMMYFUNCTION("SPLIT(IMPORTRANGE!B4393:B14392,"";"",0,1)"),"C#")</f>
        <v>C#</v>
      </c>
    </row>
    <row r="4394">
      <c r="A4394" s="3">
        <v>4393.0</v>
      </c>
      <c r="B4394" s="4" t="str">
        <f>IFERROR(__xludf.DUMMYFUNCTION("SPLIT(IMPORTRANGE!B4394:B14393,"";"",0,1)"),"Java")</f>
        <v>Java</v>
      </c>
      <c r="C4394" s="4" t="str">
        <f>IFERROR(__xludf.DUMMYFUNCTION("""COMPUTED_VALUE"""),"JavaScript")</f>
        <v>JavaScript</v>
      </c>
    </row>
    <row r="4395">
      <c r="A4395" s="3">
        <v>4394.0</v>
      </c>
      <c r="B4395" s="4" t="str">
        <f>IFERROR(__xludf.DUMMYFUNCTION("SPLIT(IMPORTRANGE!B4395:B14394,"";"",0,1)"),"C++")</f>
        <v>C++</v>
      </c>
      <c r="C4395" s="4" t="str">
        <f>IFERROR(__xludf.DUMMYFUNCTION("""COMPUTED_VALUE"""),"C#")</f>
        <v>C#</v>
      </c>
      <c r="D4395" s="4" t="str">
        <f>IFERROR(__xludf.DUMMYFUNCTION("""COMPUTED_VALUE"""),"HTML/CSS")</f>
        <v>HTML/CSS</v>
      </c>
      <c r="E4395" s="4" t="str">
        <f>IFERROR(__xludf.DUMMYFUNCTION("""COMPUTED_VALUE"""),"TypeScript")</f>
        <v>TypeScript</v>
      </c>
    </row>
    <row r="4396">
      <c r="A4396" s="3">
        <v>4395.0</v>
      </c>
      <c r="B4396" s="4" t="str">
        <f>IFERROR(__xludf.DUMMYFUNCTION("SPLIT(IMPORTRANGE!B4396:B14395,"";"",0,1)"),"Bash/Shell/PowerShell")</f>
        <v>Bash/Shell/PowerShell</v>
      </c>
      <c r="C4396" s="4" t="str">
        <f>IFERROR(__xludf.DUMMYFUNCTION("""COMPUTED_VALUE"""),"JavaScript")</f>
        <v>JavaScript</v>
      </c>
      <c r="D4396" s="4" t="str">
        <f>IFERROR(__xludf.DUMMYFUNCTION("""COMPUTED_VALUE"""),"Python")</f>
        <v>Python</v>
      </c>
      <c r="E4396" s="4" t="str">
        <f>IFERROR(__xludf.DUMMYFUNCTION("""COMPUTED_VALUE"""),"Scala")</f>
        <v>Scala</v>
      </c>
      <c r="F4396" s="4" t="str">
        <f>IFERROR(__xludf.DUMMYFUNCTION("""COMPUTED_VALUE"""),"SQL")</f>
        <v>SQL</v>
      </c>
    </row>
    <row r="4397">
      <c r="A4397" s="3">
        <v>4396.0</v>
      </c>
      <c r="B4397" s="4" t="str">
        <f>IFERROR(__xludf.DUMMYFUNCTION("SPLIT(IMPORTRANGE!B4397:B14396,"";"",0,1)"),"SQL")</f>
        <v>SQL</v>
      </c>
    </row>
    <row r="4398">
      <c r="A4398" s="3">
        <v>4397.0</v>
      </c>
      <c r="B4398" s="4" t="str">
        <f>IFERROR(__xludf.DUMMYFUNCTION("SPLIT(IMPORTRANGE!B4398:B14397,"";"",0,1)"),"Assembly")</f>
        <v>Assembly</v>
      </c>
      <c r="C4398" s="4" t="str">
        <f>IFERROR(__xludf.DUMMYFUNCTION("""COMPUTED_VALUE"""),"C++")</f>
        <v>C++</v>
      </c>
      <c r="D4398" s="4" t="str">
        <f>IFERROR(__xludf.DUMMYFUNCTION("""COMPUTED_VALUE"""),"C#")</f>
        <v>C#</v>
      </c>
      <c r="E4398" s="4" t="str">
        <f>IFERROR(__xludf.DUMMYFUNCTION("""COMPUTED_VALUE"""),"HTML/CSS")</f>
        <v>HTML/CSS</v>
      </c>
      <c r="F4398" s="4" t="str">
        <f>IFERROR(__xludf.DUMMYFUNCTION("""COMPUTED_VALUE"""),"Java")</f>
        <v>Java</v>
      </c>
      <c r="G4398" s="4" t="str">
        <f>IFERROR(__xludf.DUMMYFUNCTION("""COMPUTED_VALUE"""),"JavaScript")</f>
        <v>JavaScript</v>
      </c>
      <c r="H4398" s="4" t="str">
        <f>IFERROR(__xludf.DUMMYFUNCTION("""COMPUTED_VALUE"""),"Kotlin")</f>
        <v>Kotlin</v>
      </c>
      <c r="I4398" s="4" t="str">
        <f>IFERROR(__xludf.DUMMYFUNCTION("""COMPUTED_VALUE"""),"PHP")</f>
        <v>PHP</v>
      </c>
      <c r="J4398" s="4" t="str">
        <f>IFERROR(__xludf.DUMMYFUNCTION("""COMPUTED_VALUE"""),"Python")</f>
        <v>Python</v>
      </c>
      <c r="K4398" s="4" t="str">
        <f>IFERROR(__xludf.DUMMYFUNCTION("""COMPUTED_VALUE"""),"SQL")</f>
        <v>SQL</v>
      </c>
    </row>
    <row r="4399">
      <c r="A4399" s="3">
        <v>4398.0</v>
      </c>
      <c r="B4399" s="4" t="str">
        <f>IFERROR(__xludf.DUMMYFUNCTION("SPLIT(IMPORTRANGE!B4399:B14398,"";"",0,1)"),"C")</f>
        <v>C</v>
      </c>
      <c r="C4399" s="4" t="str">
        <f>IFERROR(__xludf.DUMMYFUNCTION("""COMPUTED_VALUE"""),"C++")</f>
        <v>C++</v>
      </c>
      <c r="D4399" s="4" t="str">
        <f>IFERROR(__xludf.DUMMYFUNCTION("""COMPUTED_VALUE"""),"Go")</f>
        <v>Go</v>
      </c>
      <c r="E4399" s="4" t="str">
        <f>IFERROR(__xludf.DUMMYFUNCTION("""COMPUTED_VALUE"""),"HTML/CSS")</f>
        <v>HTML/CSS</v>
      </c>
      <c r="F4399" s="4" t="str">
        <f>IFERROR(__xludf.DUMMYFUNCTION("""COMPUTED_VALUE"""),"JavaScript")</f>
        <v>JavaScript</v>
      </c>
      <c r="G4399" s="4" t="str">
        <f>IFERROR(__xludf.DUMMYFUNCTION("""COMPUTED_VALUE"""),"SQL")</f>
        <v>SQL</v>
      </c>
      <c r="H4399" s="4" t="str">
        <f>IFERROR(__xludf.DUMMYFUNCTION("""COMPUTED_VALUE"""),"Other(s):")</f>
        <v>Other(s):</v>
      </c>
    </row>
    <row r="4400">
      <c r="A4400" s="3">
        <v>4399.0</v>
      </c>
      <c r="B4400" s="4" t="str">
        <f>IFERROR(__xludf.DUMMYFUNCTION("SPLIT(IMPORTRANGE!B4400:B14399,"";"",0,1)"),"C")</f>
        <v>C</v>
      </c>
      <c r="C4400" s="4" t="str">
        <f>IFERROR(__xludf.DUMMYFUNCTION("""COMPUTED_VALUE"""),"Java")</f>
        <v>Java</v>
      </c>
      <c r="D4400" s="4" t="str">
        <f>IFERROR(__xludf.DUMMYFUNCTION("""COMPUTED_VALUE"""),"Python")</f>
        <v>Python</v>
      </c>
    </row>
    <row r="4401">
      <c r="A4401" s="3">
        <v>4400.0</v>
      </c>
      <c r="B4401" s="4" t="str">
        <f>IFERROR(__xludf.DUMMYFUNCTION("SPLIT(IMPORTRANGE!B4401:B14400,"";"",0,1)"),"Assembly")</f>
        <v>Assembly</v>
      </c>
      <c r="C4401" s="4" t="str">
        <f>IFERROR(__xludf.DUMMYFUNCTION("""COMPUTED_VALUE"""),"C++")</f>
        <v>C++</v>
      </c>
      <c r="D4401" s="4" t="str">
        <f>IFERROR(__xludf.DUMMYFUNCTION("""COMPUTED_VALUE"""),"HTML/CSS")</f>
        <v>HTML/CSS</v>
      </c>
      <c r="E4401" s="4" t="str">
        <f>IFERROR(__xludf.DUMMYFUNCTION("""COMPUTED_VALUE"""),"Java")</f>
        <v>Java</v>
      </c>
      <c r="F4401" s="4" t="str">
        <f>IFERROR(__xludf.DUMMYFUNCTION("""COMPUTED_VALUE"""),"SQL")</f>
        <v>SQL</v>
      </c>
    </row>
    <row r="4402">
      <c r="A4402" s="3">
        <v>4401.0</v>
      </c>
      <c r="B4402" s="4" t="str">
        <f>IFERROR(__xludf.DUMMYFUNCTION("SPLIT(IMPORTRANGE!B4402:B14401,"";"",0,1)"),"HTML/CSS")</f>
        <v>HTML/CSS</v>
      </c>
      <c r="C4402" s="4" t="str">
        <f>IFERROR(__xludf.DUMMYFUNCTION("""COMPUTED_VALUE"""),"JavaScript")</f>
        <v>JavaScript</v>
      </c>
    </row>
    <row r="4403">
      <c r="A4403" s="3">
        <v>4402.0</v>
      </c>
      <c r="B4403" s="4" t="str">
        <f>IFERROR(__xludf.DUMMYFUNCTION("SPLIT(IMPORTRANGE!B4403:B14402,"";"",0,1)"),"Bash/Shell/PowerShell")</f>
        <v>Bash/Shell/PowerShell</v>
      </c>
      <c r="C4403" s="4" t="str">
        <f>IFERROR(__xludf.DUMMYFUNCTION("""COMPUTED_VALUE"""),"C#")</f>
        <v>C#</v>
      </c>
      <c r="D4403" s="4" t="str">
        <f>IFERROR(__xludf.DUMMYFUNCTION("""COMPUTED_VALUE"""),"HTML/CSS")</f>
        <v>HTML/CSS</v>
      </c>
      <c r="E4403" s="4" t="str">
        <f>IFERROR(__xludf.DUMMYFUNCTION("""COMPUTED_VALUE"""),"Java")</f>
        <v>Java</v>
      </c>
      <c r="F4403" s="4" t="str">
        <f>IFERROR(__xludf.DUMMYFUNCTION("""COMPUTED_VALUE"""),"JavaScript")</f>
        <v>JavaScript</v>
      </c>
      <c r="G4403" s="4" t="str">
        <f>IFERROR(__xludf.DUMMYFUNCTION("""COMPUTED_VALUE"""),"PHP")</f>
        <v>PHP</v>
      </c>
      <c r="H4403" s="4" t="str">
        <f>IFERROR(__xludf.DUMMYFUNCTION("""COMPUTED_VALUE"""),"Ruby")</f>
        <v>Ruby</v>
      </c>
      <c r="I4403" s="4" t="str">
        <f>IFERROR(__xludf.DUMMYFUNCTION("""COMPUTED_VALUE"""),"SQL")</f>
        <v>SQL</v>
      </c>
      <c r="J4403" s="4" t="str">
        <f>IFERROR(__xludf.DUMMYFUNCTION("""COMPUTED_VALUE"""),"VBA")</f>
        <v>VBA</v>
      </c>
    </row>
    <row r="4404">
      <c r="A4404" s="3">
        <v>4403.0</v>
      </c>
      <c r="B4404" s="4" t="str">
        <f>IFERROR(__xludf.DUMMYFUNCTION("SPLIT(IMPORTRANGE!B4404:B14403,"";"",0,1)"),"Bash/Shell/PowerShell")</f>
        <v>Bash/Shell/PowerShell</v>
      </c>
      <c r="C4404" s="4" t="str">
        <f>IFERROR(__xludf.DUMMYFUNCTION("""COMPUTED_VALUE"""),"Go")</f>
        <v>Go</v>
      </c>
      <c r="D4404" s="4" t="str">
        <f>IFERROR(__xludf.DUMMYFUNCTION("""COMPUTED_VALUE"""),"Python")</f>
        <v>Python</v>
      </c>
      <c r="E4404" s="4" t="str">
        <f>IFERROR(__xludf.DUMMYFUNCTION("""COMPUTED_VALUE"""),"Ruby")</f>
        <v>Ruby</v>
      </c>
      <c r="F4404" s="4" t="str">
        <f>IFERROR(__xludf.DUMMYFUNCTION("""COMPUTED_VALUE"""),"SQL")</f>
        <v>SQL</v>
      </c>
    </row>
    <row r="4405">
      <c r="A4405" s="3">
        <v>4404.0</v>
      </c>
      <c r="B4405" s="4" t="str">
        <f>IFERROR(__xludf.DUMMYFUNCTION("SPLIT(IMPORTRANGE!B4405:B14404,"";"",0,1)"),"C++")</f>
        <v>C++</v>
      </c>
      <c r="C4405" s="4" t="str">
        <f>IFERROR(__xludf.DUMMYFUNCTION("""COMPUTED_VALUE"""),"Python")</f>
        <v>Python</v>
      </c>
      <c r="D4405" s="4" t="str">
        <f>IFERROR(__xludf.DUMMYFUNCTION("""COMPUTED_VALUE"""),"SQL")</f>
        <v>SQL</v>
      </c>
    </row>
    <row r="4406">
      <c r="A4406" s="3">
        <v>4405.0</v>
      </c>
      <c r="B4406" s="4" t="str">
        <f>IFERROR(__xludf.DUMMYFUNCTION("SPLIT(IMPORTRANGE!B4406:B14405,"";"",0,1)"),"Bash/Shell/PowerShell")</f>
        <v>Bash/Shell/PowerShell</v>
      </c>
      <c r="C4406" s="4" t="str">
        <f>IFERROR(__xludf.DUMMYFUNCTION("""COMPUTED_VALUE"""),"C#")</f>
        <v>C#</v>
      </c>
      <c r="D4406" s="4" t="str">
        <f>IFERROR(__xludf.DUMMYFUNCTION("""COMPUTED_VALUE"""),"HTML/CSS")</f>
        <v>HTML/CSS</v>
      </c>
      <c r="E4406" s="4" t="str">
        <f>IFERROR(__xludf.DUMMYFUNCTION("""COMPUTED_VALUE"""),"JavaScript")</f>
        <v>JavaScript</v>
      </c>
      <c r="F4406" s="4" t="str">
        <f>IFERROR(__xludf.DUMMYFUNCTION("""COMPUTED_VALUE"""),"TypeScript")</f>
        <v>TypeScript</v>
      </c>
    </row>
    <row r="4407">
      <c r="A4407" s="3">
        <v>4406.0</v>
      </c>
      <c r="B4407" s="4" t="str">
        <f>IFERROR(__xludf.DUMMYFUNCTION("SPLIT(IMPORTRANGE!B4407:B14406,"";"",0,1)"),"Bash/Shell/PowerShell")</f>
        <v>Bash/Shell/PowerShell</v>
      </c>
      <c r="C4407" s="4" t="str">
        <f>IFERROR(__xludf.DUMMYFUNCTION("""COMPUTED_VALUE"""),"C")</f>
        <v>C</v>
      </c>
      <c r="D4407" s="4" t="str">
        <f>IFERROR(__xludf.DUMMYFUNCTION("""COMPUTED_VALUE"""),"C++")</f>
        <v>C++</v>
      </c>
      <c r="E4407" s="4" t="str">
        <f>IFERROR(__xludf.DUMMYFUNCTION("""COMPUTED_VALUE"""),"Go")</f>
        <v>Go</v>
      </c>
      <c r="F4407" s="4" t="str">
        <f>IFERROR(__xludf.DUMMYFUNCTION("""COMPUTED_VALUE"""),"HTML/CSS")</f>
        <v>HTML/CSS</v>
      </c>
      <c r="G4407" s="4" t="str">
        <f>IFERROR(__xludf.DUMMYFUNCTION("""COMPUTED_VALUE"""),"Java")</f>
        <v>Java</v>
      </c>
      <c r="H4407" s="4" t="str">
        <f>IFERROR(__xludf.DUMMYFUNCTION("""COMPUTED_VALUE"""),"JavaScript")</f>
        <v>JavaScript</v>
      </c>
      <c r="I4407" s="4" t="str">
        <f>IFERROR(__xludf.DUMMYFUNCTION("""COMPUTED_VALUE"""),"PHP")</f>
        <v>PHP</v>
      </c>
      <c r="J4407" s="4" t="str">
        <f>IFERROR(__xludf.DUMMYFUNCTION("""COMPUTED_VALUE"""),"Python")</f>
        <v>Python</v>
      </c>
      <c r="K4407" s="4" t="str">
        <f>IFERROR(__xludf.DUMMYFUNCTION("""COMPUTED_VALUE"""),"SQL")</f>
        <v>SQL</v>
      </c>
    </row>
    <row r="4408">
      <c r="A4408" s="3">
        <v>4407.0</v>
      </c>
      <c r="B4408" s="4" t="str">
        <f>IFERROR(__xludf.DUMMYFUNCTION("SPLIT(IMPORTRANGE!B4408:B14407,"";"",0,1)"),"Bash/Shell/PowerShell")</f>
        <v>Bash/Shell/PowerShell</v>
      </c>
      <c r="C4408" s="4" t="str">
        <f>IFERROR(__xludf.DUMMYFUNCTION("""COMPUTED_VALUE"""),"C++")</f>
        <v>C++</v>
      </c>
      <c r="D4408" s="4" t="str">
        <f>IFERROR(__xludf.DUMMYFUNCTION("""COMPUTED_VALUE"""),"C#")</f>
        <v>C#</v>
      </c>
      <c r="E4408" s="4" t="str">
        <f>IFERROR(__xludf.DUMMYFUNCTION("""COMPUTED_VALUE"""),"HTML/CSS")</f>
        <v>HTML/CSS</v>
      </c>
      <c r="F4408" s="4" t="str">
        <f>IFERROR(__xludf.DUMMYFUNCTION("""COMPUTED_VALUE"""),"Java")</f>
        <v>Java</v>
      </c>
      <c r="G4408" s="4" t="str">
        <f>IFERROR(__xludf.DUMMYFUNCTION("""COMPUTED_VALUE"""),"Python")</f>
        <v>Python</v>
      </c>
      <c r="H4408" s="4" t="str">
        <f>IFERROR(__xludf.DUMMYFUNCTION("""COMPUTED_VALUE"""),"SQL")</f>
        <v>SQL</v>
      </c>
    </row>
    <row r="4409">
      <c r="A4409" s="3">
        <v>4408.0</v>
      </c>
      <c r="B4409" s="4" t="str">
        <f>IFERROR(__xludf.DUMMYFUNCTION("SPLIT(IMPORTRANGE!B4409:B14408,"";"",0,1)"),"HTML/CSS")</f>
        <v>HTML/CSS</v>
      </c>
      <c r="C4409" s="4" t="str">
        <f>IFERROR(__xludf.DUMMYFUNCTION("""COMPUTED_VALUE"""),"JavaScript")</f>
        <v>JavaScript</v>
      </c>
      <c r="D4409" s="4" t="str">
        <f>IFERROR(__xludf.DUMMYFUNCTION("""COMPUTED_VALUE"""),"Python")</f>
        <v>Python</v>
      </c>
      <c r="E4409" s="4" t="str">
        <f>IFERROR(__xludf.DUMMYFUNCTION("""COMPUTED_VALUE"""),"SQL")</f>
        <v>SQL</v>
      </c>
    </row>
    <row r="4410">
      <c r="A4410" s="3">
        <v>4409.0</v>
      </c>
      <c r="B4410" s="4" t="str">
        <f>IFERROR(__xludf.DUMMYFUNCTION("SPLIT(IMPORTRANGE!B4410:B14409,"";"",0,1)"),"Clojure")</f>
        <v>Clojure</v>
      </c>
      <c r="C4410" s="4" t="str">
        <f>IFERROR(__xludf.DUMMYFUNCTION("""COMPUTED_VALUE"""),"Go")</f>
        <v>Go</v>
      </c>
      <c r="D4410" s="4" t="str">
        <f>IFERROR(__xludf.DUMMYFUNCTION("""COMPUTED_VALUE"""),"HTML/CSS")</f>
        <v>HTML/CSS</v>
      </c>
      <c r="E4410" s="4" t="str">
        <f>IFERROR(__xludf.DUMMYFUNCTION("""COMPUTED_VALUE"""),"JavaScript")</f>
        <v>JavaScript</v>
      </c>
      <c r="F4410" s="4" t="str">
        <f>IFERROR(__xludf.DUMMYFUNCTION("""COMPUTED_VALUE"""),"Python")</f>
        <v>Python</v>
      </c>
      <c r="G4410" s="4" t="str">
        <f>IFERROR(__xludf.DUMMYFUNCTION("""COMPUTED_VALUE"""),"SQL")</f>
        <v>SQL</v>
      </c>
    </row>
    <row r="4411">
      <c r="A4411" s="3">
        <v>4410.0</v>
      </c>
      <c r="B4411" s="4" t="str">
        <f>IFERROR(__xludf.DUMMYFUNCTION("SPLIT(IMPORTRANGE!B4411:B14410,"";"",0,1)"),"HTML/CSS")</f>
        <v>HTML/CSS</v>
      </c>
      <c r="C4411" s="4" t="str">
        <f>IFERROR(__xludf.DUMMYFUNCTION("""COMPUTED_VALUE"""),"Java")</f>
        <v>Java</v>
      </c>
      <c r="D4411" s="4" t="str">
        <f>IFERROR(__xludf.DUMMYFUNCTION("""COMPUTED_VALUE"""),"JavaScript")</f>
        <v>JavaScript</v>
      </c>
      <c r="E4411" s="4" t="str">
        <f>IFERROR(__xludf.DUMMYFUNCTION("""COMPUTED_VALUE"""),"Kotlin")</f>
        <v>Kotlin</v>
      </c>
      <c r="F4411" s="4" t="str">
        <f>IFERROR(__xludf.DUMMYFUNCTION("""COMPUTED_VALUE"""),"Objective-C")</f>
        <v>Objective-C</v>
      </c>
      <c r="G4411" s="4" t="str">
        <f>IFERROR(__xludf.DUMMYFUNCTION("""COMPUTED_VALUE"""),"Swift")</f>
        <v>Swift</v>
      </c>
    </row>
    <row r="4412">
      <c r="A4412" s="3">
        <v>4411.0</v>
      </c>
      <c r="B4412" s="4" t="str">
        <f>IFERROR(__xludf.DUMMYFUNCTION("SPLIT(IMPORTRANGE!B4412:B14411,"";"",0,1)"),"C#")</f>
        <v>C#</v>
      </c>
      <c r="C4412" s="4" t="str">
        <f>IFERROR(__xludf.DUMMYFUNCTION("""COMPUTED_VALUE"""),"JavaScript")</f>
        <v>JavaScript</v>
      </c>
    </row>
    <row r="4413">
      <c r="A4413" s="3">
        <v>4412.0</v>
      </c>
      <c r="B4413" s="4" t="str">
        <f>IFERROR(__xludf.DUMMYFUNCTION("SPLIT(IMPORTRANGE!B4413:B14412,"";"",0,1)"),"C++")</f>
        <v>C++</v>
      </c>
      <c r="C4413" s="4" t="str">
        <f>IFERROR(__xludf.DUMMYFUNCTION("""COMPUTED_VALUE"""),"JavaScript")</f>
        <v>JavaScript</v>
      </c>
    </row>
    <row r="4414">
      <c r="A4414" s="3">
        <v>4413.0</v>
      </c>
      <c r="B4414" s="4" t="str">
        <f>IFERROR(__xludf.DUMMYFUNCTION("SPLIT(IMPORTRANGE!B4414:B14413,"";"",0,1)"),"R")</f>
        <v>R</v>
      </c>
    </row>
    <row r="4415">
      <c r="A4415" s="3">
        <v>4414.0</v>
      </c>
      <c r="B4415" s="4" t="str">
        <f>IFERROR(__xludf.DUMMYFUNCTION("SPLIT(IMPORTRANGE!B4415:B14414,"";"",0,1)"),"HTML/CSS")</f>
        <v>HTML/CSS</v>
      </c>
      <c r="C4415" s="4" t="str">
        <f>IFERROR(__xludf.DUMMYFUNCTION("""COMPUTED_VALUE"""),"Java")</f>
        <v>Java</v>
      </c>
      <c r="D4415" s="4" t="str">
        <f>IFERROR(__xludf.DUMMYFUNCTION("""COMPUTED_VALUE"""),"JavaScript")</f>
        <v>JavaScript</v>
      </c>
      <c r="E4415" s="4" t="str">
        <f>IFERROR(__xludf.DUMMYFUNCTION("""COMPUTED_VALUE"""),"Swift")</f>
        <v>Swift</v>
      </c>
      <c r="F4415" s="4" t="str">
        <f>IFERROR(__xludf.DUMMYFUNCTION("""COMPUTED_VALUE"""),"TypeScript")</f>
        <v>TypeScript</v>
      </c>
    </row>
    <row r="4416">
      <c r="A4416" s="3">
        <v>4415.0</v>
      </c>
      <c r="B4416" s="4" t="str">
        <f>IFERROR(__xludf.DUMMYFUNCTION("SPLIT(IMPORTRANGE!B4416:B14415,"";"",0,1)"),"C#")</f>
        <v>C#</v>
      </c>
      <c r="C4416" s="4" t="str">
        <f>IFERROR(__xludf.DUMMYFUNCTION("""COMPUTED_VALUE"""),"HTML/CSS")</f>
        <v>HTML/CSS</v>
      </c>
      <c r="D4416" s="4" t="str">
        <f>IFERROR(__xludf.DUMMYFUNCTION("""COMPUTED_VALUE"""),"JavaScript")</f>
        <v>JavaScript</v>
      </c>
      <c r="E4416" s="4" t="str">
        <f>IFERROR(__xludf.DUMMYFUNCTION("""COMPUTED_VALUE"""),"Kotlin")</f>
        <v>Kotlin</v>
      </c>
      <c r="F4416" s="4" t="str">
        <f>IFERROR(__xludf.DUMMYFUNCTION("""COMPUTED_VALUE"""),"Python")</f>
        <v>Python</v>
      </c>
      <c r="G4416" s="4" t="str">
        <f>IFERROR(__xludf.DUMMYFUNCTION("""COMPUTED_VALUE"""),"SQL")</f>
        <v>SQL</v>
      </c>
    </row>
    <row r="4417">
      <c r="A4417" s="3">
        <v>4416.0</v>
      </c>
      <c r="B4417" s="4" t="str">
        <f>IFERROR(__xludf.DUMMYFUNCTION("SPLIT(IMPORTRANGE!B4417:B14416,"";"",0,1)"),"C#")</f>
        <v>C#</v>
      </c>
      <c r="C4417" s="4" t="str">
        <f>IFERROR(__xludf.DUMMYFUNCTION("""COMPUTED_VALUE"""),"HTML/CSS")</f>
        <v>HTML/CSS</v>
      </c>
      <c r="D4417" s="4" t="str">
        <f>IFERROR(__xludf.DUMMYFUNCTION("""COMPUTED_VALUE"""),"JavaScript")</f>
        <v>JavaScript</v>
      </c>
      <c r="E4417" s="4" t="str">
        <f>IFERROR(__xludf.DUMMYFUNCTION("""COMPUTED_VALUE"""),"PHP")</f>
        <v>PHP</v>
      </c>
      <c r="F4417" s="4" t="str">
        <f>IFERROR(__xludf.DUMMYFUNCTION("""COMPUTED_VALUE"""),"SQL")</f>
        <v>SQL</v>
      </c>
    </row>
    <row r="4418">
      <c r="A4418" s="3">
        <v>4417.0</v>
      </c>
      <c r="B4418" s="4" t="str">
        <f>IFERROR(__xludf.DUMMYFUNCTION("SPLIT(IMPORTRANGE!B4418:B14417,"";"",0,1)"),"HTML/CSS")</f>
        <v>HTML/CSS</v>
      </c>
      <c r="C4418" s="4" t="str">
        <f>IFERROR(__xludf.DUMMYFUNCTION("""COMPUTED_VALUE"""),"PHP")</f>
        <v>PHP</v>
      </c>
      <c r="D4418" s="4" t="str">
        <f>IFERROR(__xludf.DUMMYFUNCTION("""COMPUTED_VALUE"""),"SQL")</f>
        <v>SQL</v>
      </c>
    </row>
    <row r="4419">
      <c r="A4419" s="3">
        <v>4418.0</v>
      </c>
      <c r="B4419" s="4" t="str">
        <f>IFERROR(__xludf.DUMMYFUNCTION("SPLIT(IMPORTRANGE!B4419:B14418,"";"",0,1)"),"Bash/Shell/PowerShell")</f>
        <v>Bash/Shell/PowerShell</v>
      </c>
      <c r="C4419" s="4" t="str">
        <f>IFERROR(__xludf.DUMMYFUNCTION("""COMPUTED_VALUE"""),"R")</f>
        <v>R</v>
      </c>
    </row>
    <row r="4420">
      <c r="A4420" s="3">
        <v>4419.0</v>
      </c>
      <c r="B4420" s="4" t="str">
        <f>IFERROR(__xludf.DUMMYFUNCTION("SPLIT(IMPORTRANGE!B4420:B14419,"";"",0,1)"),"Bash/Shell/PowerShell")</f>
        <v>Bash/Shell/PowerShell</v>
      </c>
      <c r="C4420" s="4" t="str">
        <f>IFERROR(__xludf.DUMMYFUNCTION("""COMPUTED_VALUE"""),"C#")</f>
        <v>C#</v>
      </c>
      <c r="D4420" s="4" t="str">
        <f>IFERROR(__xludf.DUMMYFUNCTION("""COMPUTED_VALUE"""),"HTML/CSS")</f>
        <v>HTML/CSS</v>
      </c>
      <c r="E4420" s="4" t="str">
        <f>IFERROR(__xludf.DUMMYFUNCTION("""COMPUTED_VALUE"""),"JavaScript")</f>
        <v>JavaScript</v>
      </c>
      <c r="F4420" s="4" t="str">
        <f>IFERROR(__xludf.DUMMYFUNCTION("""COMPUTED_VALUE"""),"SQL")</f>
        <v>SQL</v>
      </c>
    </row>
    <row r="4421">
      <c r="A4421" s="3">
        <v>4420.0</v>
      </c>
      <c r="B4421" s="4" t="str">
        <f>IFERROR(__xludf.DUMMYFUNCTION("SPLIT(IMPORTRANGE!B4421:B14420,"";"",0,1)"),"Assembly")</f>
        <v>Assembly</v>
      </c>
      <c r="C4421" s="4" t="str">
        <f>IFERROR(__xludf.DUMMYFUNCTION("""COMPUTED_VALUE"""),"Bash/Shell/PowerShell")</f>
        <v>Bash/Shell/PowerShell</v>
      </c>
      <c r="D4421" s="4" t="str">
        <f>IFERROR(__xludf.DUMMYFUNCTION("""COMPUTED_VALUE"""),"C")</f>
        <v>C</v>
      </c>
      <c r="E4421" s="4" t="str">
        <f>IFERROR(__xludf.DUMMYFUNCTION("""COMPUTED_VALUE"""),"C++")</f>
        <v>C++</v>
      </c>
      <c r="F4421" s="4" t="str">
        <f>IFERROR(__xludf.DUMMYFUNCTION("""COMPUTED_VALUE"""),"C#")</f>
        <v>C#</v>
      </c>
      <c r="G4421" s="4" t="str">
        <f>IFERROR(__xludf.DUMMYFUNCTION("""COMPUTED_VALUE"""),"HTML/CSS")</f>
        <v>HTML/CSS</v>
      </c>
      <c r="H4421" s="4" t="str">
        <f>IFERROR(__xludf.DUMMYFUNCTION("""COMPUTED_VALUE"""),"Objective-C")</f>
        <v>Objective-C</v>
      </c>
      <c r="I4421" s="4" t="str">
        <f>IFERROR(__xludf.DUMMYFUNCTION("""COMPUTED_VALUE"""),"PHP")</f>
        <v>PHP</v>
      </c>
      <c r="J4421" s="4" t="str">
        <f>IFERROR(__xludf.DUMMYFUNCTION("""COMPUTED_VALUE"""),"SQL")</f>
        <v>SQL</v>
      </c>
    </row>
    <row r="4422">
      <c r="A4422" s="3">
        <v>4421.0</v>
      </c>
      <c r="B4422" s="4" t="str">
        <f>IFERROR(__xludf.DUMMYFUNCTION("SPLIT(IMPORTRANGE!B4422:B14421,"";"",0,1)"),"C#")</f>
        <v>C#</v>
      </c>
      <c r="C4422" s="4" t="str">
        <f>IFERROR(__xludf.DUMMYFUNCTION("""COMPUTED_VALUE"""),"SQL")</f>
        <v>SQL</v>
      </c>
    </row>
    <row r="4423">
      <c r="A4423" s="3">
        <v>4422.0</v>
      </c>
      <c r="B4423" s="4" t="str">
        <f>IFERROR(__xludf.DUMMYFUNCTION("SPLIT(IMPORTRANGE!B4423:B14422,"";"",0,1)"),"C")</f>
        <v>C</v>
      </c>
      <c r="C4423" s="4" t="str">
        <f>IFERROR(__xludf.DUMMYFUNCTION("""COMPUTED_VALUE"""),"Dart")</f>
        <v>Dart</v>
      </c>
      <c r="D4423" s="4" t="str">
        <f>IFERROR(__xludf.DUMMYFUNCTION("""COMPUTED_VALUE"""),"HTML/CSS")</f>
        <v>HTML/CSS</v>
      </c>
      <c r="E4423" s="4" t="str">
        <f>IFERROR(__xludf.DUMMYFUNCTION("""COMPUTED_VALUE"""),"Java")</f>
        <v>Java</v>
      </c>
      <c r="F4423" s="4" t="str">
        <f>IFERROR(__xludf.DUMMYFUNCTION("""COMPUTED_VALUE"""),"JavaScript")</f>
        <v>JavaScript</v>
      </c>
      <c r="G4423" s="4" t="str">
        <f>IFERROR(__xludf.DUMMYFUNCTION("""COMPUTED_VALUE"""),"Kotlin")</f>
        <v>Kotlin</v>
      </c>
      <c r="H4423" s="4" t="str">
        <f>IFERROR(__xludf.DUMMYFUNCTION("""COMPUTED_VALUE"""),"PHP")</f>
        <v>PHP</v>
      </c>
      <c r="I4423" s="4" t="str">
        <f>IFERROR(__xludf.DUMMYFUNCTION("""COMPUTED_VALUE"""),"Python")</f>
        <v>Python</v>
      </c>
      <c r="J4423" s="4" t="str">
        <f>IFERROR(__xludf.DUMMYFUNCTION("""COMPUTED_VALUE"""),"SQL")</f>
        <v>SQL</v>
      </c>
    </row>
    <row r="4424">
      <c r="A4424" s="3">
        <v>4423.0</v>
      </c>
      <c r="B4424" s="4" t="str">
        <f>IFERROR(__xludf.DUMMYFUNCTION("SPLIT(IMPORTRANGE!B4424:B14423,"";"",0,1)"),"Java")</f>
        <v>Java</v>
      </c>
    </row>
    <row r="4425">
      <c r="A4425" s="3">
        <v>4424.0</v>
      </c>
      <c r="B4425" s="4" t="str">
        <f>IFERROR(__xludf.DUMMYFUNCTION("SPLIT(IMPORTRANGE!B4425:B14424,"";"",0,1)"),"Bash/Shell/PowerShell")</f>
        <v>Bash/Shell/PowerShell</v>
      </c>
      <c r="C4425" s="4" t="str">
        <f>IFERROR(__xludf.DUMMYFUNCTION("""COMPUTED_VALUE"""),"C++")</f>
        <v>C++</v>
      </c>
      <c r="D4425" s="4" t="str">
        <f>IFERROR(__xludf.DUMMYFUNCTION("""COMPUTED_VALUE"""),"C#")</f>
        <v>C#</v>
      </c>
      <c r="E4425" s="4" t="str">
        <f>IFERROR(__xludf.DUMMYFUNCTION("""COMPUTED_VALUE"""),"F#")</f>
        <v>F#</v>
      </c>
      <c r="F4425" s="4" t="str">
        <f>IFERROR(__xludf.DUMMYFUNCTION("""COMPUTED_VALUE"""),"HTML/CSS")</f>
        <v>HTML/CSS</v>
      </c>
      <c r="G4425" s="4" t="str">
        <f>IFERROR(__xludf.DUMMYFUNCTION("""COMPUTED_VALUE"""),"JavaScript")</f>
        <v>JavaScript</v>
      </c>
      <c r="H4425" s="4" t="str">
        <f>IFERROR(__xludf.DUMMYFUNCTION("""COMPUTED_VALUE"""),"Objective-C")</f>
        <v>Objective-C</v>
      </c>
      <c r="I4425" s="4" t="str">
        <f>IFERROR(__xludf.DUMMYFUNCTION("""COMPUTED_VALUE"""),"PHP")</f>
        <v>PHP</v>
      </c>
      <c r="J4425" s="4" t="str">
        <f>IFERROR(__xludf.DUMMYFUNCTION("""COMPUTED_VALUE"""),"Python")</f>
        <v>Python</v>
      </c>
      <c r="K4425" s="4" t="str">
        <f>IFERROR(__xludf.DUMMYFUNCTION("""COMPUTED_VALUE"""),"SQL")</f>
        <v>SQL</v>
      </c>
      <c r="L4425" s="4" t="str">
        <f>IFERROR(__xludf.DUMMYFUNCTION("""COMPUTED_VALUE"""),"VBA")</f>
        <v>VBA</v>
      </c>
    </row>
    <row r="4426">
      <c r="A4426" s="3">
        <v>4425.0</v>
      </c>
      <c r="B4426" s="4" t="str">
        <f>IFERROR(__xludf.DUMMYFUNCTION("SPLIT(IMPORTRANGE!B4426:B14425,"";"",0,1)"),"C")</f>
        <v>C</v>
      </c>
      <c r="C4426" s="4" t="str">
        <f>IFERROR(__xludf.DUMMYFUNCTION("""COMPUTED_VALUE"""),"HTML/CSS")</f>
        <v>HTML/CSS</v>
      </c>
      <c r="D4426" s="4" t="str">
        <f>IFERROR(__xludf.DUMMYFUNCTION("""COMPUTED_VALUE"""),"JavaScript")</f>
        <v>JavaScript</v>
      </c>
      <c r="E4426" s="4" t="str">
        <f>IFERROR(__xludf.DUMMYFUNCTION("""COMPUTED_VALUE"""),"PHP")</f>
        <v>PHP</v>
      </c>
      <c r="F4426" s="4" t="str">
        <f>IFERROR(__xludf.DUMMYFUNCTION("""COMPUTED_VALUE"""),"SQL")</f>
        <v>SQL</v>
      </c>
    </row>
    <row r="4427">
      <c r="A4427" s="3">
        <v>4426.0</v>
      </c>
      <c r="B4427" s="4" t="str">
        <f>IFERROR(__xludf.DUMMYFUNCTION("SPLIT(IMPORTRANGE!B4427:B14426,"";"",0,1)"),"C")</f>
        <v>C</v>
      </c>
      <c r="C4427" s="4" t="str">
        <f>IFERROR(__xludf.DUMMYFUNCTION("""COMPUTED_VALUE"""),"Dart")</f>
        <v>Dart</v>
      </c>
      <c r="D4427" s="4" t="str">
        <f>IFERROR(__xludf.DUMMYFUNCTION("""COMPUTED_VALUE"""),"F#")</f>
        <v>F#</v>
      </c>
      <c r="E4427" s="4" t="str">
        <f>IFERROR(__xludf.DUMMYFUNCTION("""COMPUTED_VALUE"""),"HTML/CSS")</f>
        <v>HTML/CSS</v>
      </c>
      <c r="F4427" s="4" t="str">
        <f>IFERROR(__xludf.DUMMYFUNCTION("""COMPUTED_VALUE"""),"Java")</f>
        <v>Java</v>
      </c>
      <c r="G4427" s="4" t="str">
        <f>IFERROR(__xludf.DUMMYFUNCTION("""COMPUTED_VALUE"""),"PHP")</f>
        <v>PHP</v>
      </c>
      <c r="H4427" s="4" t="str">
        <f>IFERROR(__xludf.DUMMYFUNCTION("""COMPUTED_VALUE"""),"Python")</f>
        <v>Python</v>
      </c>
      <c r="I4427" s="4" t="str">
        <f>IFERROR(__xludf.DUMMYFUNCTION("""COMPUTED_VALUE"""),"R")</f>
        <v>R</v>
      </c>
      <c r="J4427" s="4" t="str">
        <f>IFERROR(__xludf.DUMMYFUNCTION("""COMPUTED_VALUE"""),"Scala")</f>
        <v>Scala</v>
      </c>
      <c r="K4427" s="4" t="str">
        <f>IFERROR(__xludf.DUMMYFUNCTION("""COMPUTED_VALUE"""),"SQL")</f>
        <v>SQL</v>
      </c>
      <c r="L4427" s="4" t="str">
        <f>IFERROR(__xludf.DUMMYFUNCTION("""COMPUTED_VALUE"""),"Swift")</f>
        <v>Swift</v>
      </c>
    </row>
    <row r="4428">
      <c r="A4428" s="3">
        <v>4427.0</v>
      </c>
      <c r="B4428" s="4" t="str">
        <f>IFERROR(__xludf.DUMMYFUNCTION("SPLIT(IMPORTRANGE!B4428:B14427,"";"",0,1)"),"Bash/Shell/PowerShell")</f>
        <v>Bash/Shell/PowerShell</v>
      </c>
      <c r="C4428" s="4" t="str">
        <f>IFERROR(__xludf.DUMMYFUNCTION("""COMPUTED_VALUE"""),"C")</f>
        <v>C</v>
      </c>
      <c r="D4428" s="4" t="str">
        <f>IFERROR(__xludf.DUMMYFUNCTION("""COMPUTED_VALUE"""),"C++")</f>
        <v>C++</v>
      </c>
      <c r="E4428" s="4" t="str">
        <f>IFERROR(__xludf.DUMMYFUNCTION("""COMPUTED_VALUE"""),"Elixir")</f>
        <v>Elixir</v>
      </c>
      <c r="F4428" s="4" t="str">
        <f>IFERROR(__xludf.DUMMYFUNCTION("""COMPUTED_VALUE"""),"HTML/CSS")</f>
        <v>HTML/CSS</v>
      </c>
      <c r="G4428" s="4" t="str">
        <f>IFERROR(__xludf.DUMMYFUNCTION("""COMPUTED_VALUE"""),"JavaScript")</f>
        <v>JavaScript</v>
      </c>
      <c r="H4428" s="4" t="str">
        <f>IFERROR(__xludf.DUMMYFUNCTION("""COMPUTED_VALUE"""),"Rust")</f>
        <v>Rust</v>
      </c>
      <c r="I4428" s="4" t="str">
        <f>IFERROR(__xludf.DUMMYFUNCTION("""COMPUTED_VALUE"""),"TypeScript")</f>
        <v>TypeScript</v>
      </c>
      <c r="J4428" s="4" t="str">
        <f>IFERROR(__xludf.DUMMYFUNCTION("""COMPUTED_VALUE"""),"WebAssembly")</f>
        <v>WebAssembly</v>
      </c>
    </row>
    <row r="4429">
      <c r="A4429" s="3">
        <v>4428.0</v>
      </c>
      <c r="B4429" s="4" t="str">
        <f>IFERROR(__xludf.DUMMYFUNCTION("SPLIT(IMPORTRANGE!B4429:B14428,"";"",0,1)"),"HTML/CSS")</f>
        <v>HTML/CSS</v>
      </c>
      <c r="C4429" s="4" t="str">
        <f>IFERROR(__xludf.DUMMYFUNCTION("""COMPUTED_VALUE"""),"JavaScript")</f>
        <v>JavaScript</v>
      </c>
      <c r="D4429" s="4" t="str">
        <f>IFERROR(__xludf.DUMMYFUNCTION("""COMPUTED_VALUE"""),"SQL")</f>
        <v>SQL</v>
      </c>
    </row>
    <row r="4430">
      <c r="A4430" s="3">
        <v>4429.0</v>
      </c>
      <c r="B4430" s="4" t="str">
        <f>IFERROR(__xludf.DUMMYFUNCTION("SPLIT(IMPORTRANGE!B4430:B14429,"";"",0,1)"),"HTML/CSS")</f>
        <v>HTML/CSS</v>
      </c>
      <c r="C4430" s="4" t="str">
        <f>IFERROR(__xludf.DUMMYFUNCTION("""COMPUTED_VALUE"""),"JavaScript")</f>
        <v>JavaScript</v>
      </c>
    </row>
    <row r="4431">
      <c r="A4431" s="3">
        <v>4430.0</v>
      </c>
      <c r="B4431" s="4" t="str">
        <f>IFERROR(__xludf.DUMMYFUNCTION("SPLIT(IMPORTRANGE!B4431:B14430,"";"",0,1)"),"Bash/Shell/PowerShell")</f>
        <v>Bash/Shell/PowerShell</v>
      </c>
      <c r="C4431" s="4" t="str">
        <f>IFERROR(__xludf.DUMMYFUNCTION("""COMPUTED_VALUE"""),"C++")</f>
        <v>C++</v>
      </c>
      <c r="D4431" s="4" t="str">
        <f>IFERROR(__xludf.DUMMYFUNCTION("""COMPUTED_VALUE"""),"C#")</f>
        <v>C#</v>
      </c>
      <c r="E4431" s="4" t="str">
        <f>IFERROR(__xludf.DUMMYFUNCTION("""COMPUTED_VALUE"""),"JavaScript")</f>
        <v>JavaScript</v>
      </c>
      <c r="F4431" s="4" t="str">
        <f>IFERROR(__xludf.DUMMYFUNCTION("""COMPUTED_VALUE"""),"Python")</f>
        <v>Python</v>
      </c>
      <c r="G4431" s="4" t="str">
        <f>IFERROR(__xludf.DUMMYFUNCTION("""COMPUTED_VALUE"""),"Swift")</f>
        <v>Swift</v>
      </c>
    </row>
    <row r="4432">
      <c r="A4432" s="3">
        <v>4431.0</v>
      </c>
      <c r="B4432" s="4" t="str">
        <f>IFERROR(__xludf.DUMMYFUNCTION("SPLIT(IMPORTRANGE!B4432:B14431,"";"",0,1)"),"HTML/CSS")</f>
        <v>HTML/CSS</v>
      </c>
      <c r="C4432" s="4" t="str">
        <f>IFERROR(__xludf.DUMMYFUNCTION("""COMPUTED_VALUE"""),"JavaScript")</f>
        <v>JavaScript</v>
      </c>
      <c r="D4432" s="4" t="str">
        <f>IFERROR(__xludf.DUMMYFUNCTION("""COMPUTED_VALUE"""),"TypeScript")</f>
        <v>TypeScript</v>
      </c>
      <c r="E4432" s="4" t="str">
        <f>IFERROR(__xludf.DUMMYFUNCTION("""COMPUTED_VALUE"""),"WebAssembly")</f>
        <v>WebAssembly</v>
      </c>
    </row>
    <row r="4433">
      <c r="A4433" s="3">
        <v>4432.0</v>
      </c>
      <c r="B4433" s="4" t="str">
        <f>IFERROR(__xludf.DUMMYFUNCTION("SPLIT(IMPORTRANGE!B4433:B14432,"";"",0,1)"),"Assembly")</f>
        <v>Assembly</v>
      </c>
      <c r="C4433" s="4" t="str">
        <f>IFERROR(__xludf.DUMMYFUNCTION("""COMPUTED_VALUE"""),"C++")</f>
        <v>C++</v>
      </c>
      <c r="D4433" s="4" t="str">
        <f>IFERROR(__xludf.DUMMYFUNCTION("""COMPUTED_VALUE"""),"Dart")</f>
        <v>Dart</v>
      </c>
      <c r="E4433" s="4" t="str">
        <f>IFERROR(__xludf.DUMMYFUNCTION("""COMPUTED_VALUE"""),"HTML/CSS")</f>
        <v>HTML/CSS</v>
      </c>
      <c r="F4433" s="4" t="str">
        <f>IFERROR(__xludf.DUMMYFUNCTION("""COMPUTED_VALUE"""),"JavaScript")</f>
        <v>JavaScript</v>
      </c>
      <c r="G4433" s="4" t="str">
        <f>IFERROR(__xludf.DUMMYFUNCTION("""COMPUTED_VALUE"""),"PHP")</f>
        <v>PHP</v>
      </c>
      <c r="H4433" s="4" t="str">
        <f>IFERROR(__xludf.DUMMYFUNCTION("""COMPUTED_VALUE"""),"Python")</f>
        <v>Python</v>
      </c>
      <c r="I4433" s="4" t="str">
        <f>IFERROR(__xludf.DUMMYFUNCTION("""COMPUTED_VALUE"""),"SQL")</f>
        <v>SQL</v>
      </c>
      <c r="J4433" s="4" t="str">
        <f>IFERROR(__xludf.DUMMYFUNCTION("""COMPUTED_VALUE"""),"TypeScript")</f>
        <v>TypeScript</v>
      </c>
    </row>
    <row r="4434">
      <c r="A4434" s="3">
        <v>4433.0</v>
      </c>
      <c r="B4434" s="4" t="str">
        <f>IFERROR(__xludf.DUMMYFUNCTION("SPLIT(IMPORTRANGE!B4434:B14433,"";"",0,1)"),"Elixir")</f>
        <v>Elixir</v>
      </c>
      <c r="C4434" s="4" t="str">
        <f>IFERROR(__xludf.DUMMYFUNCTION("""COMPUTED_VALUE"""),"Swift")</f>
        <v>Swift</v>
      </c>
    </row>
    <row r="4435">
      <c r="A4435" s="3">
        <v>4434.0</v>
      </c>
      <c r="B4435" s="4" t="str">
        <f>IFERROR(__xludf.DUMMYFUNCTION("SPLIT(IMPORTRANGE!B4435:B14434,"";"",0,1)"),"C#")</f>
        <v>C#</v>
      </c>
      <c r="C4435" s="4" t="str">
        <f>IFERROR(__xludf.DUMMYFUNCTION("""COMPUTED_VALUE"""),"HTML/CSS")</f>
        <v>HTML/CSS</v>
      </c>
      <c r="D4435" s="4" t="str">
        <f>IFERROR(__xludf.DUMMYFUNCTION("""COMPUTED_VALUE"""),"Java")</f>
        <v>Java</v>
      </c>
      <c r="E4435" s="4" t="str">
        <f>IFERROR(__xludf.DUMMYFUNCTION("""COMPUTED_VALUE"""),"JavaScript")</f>
        <v>JavaScript</v>
      </c>
      <c r="F4435" s="4" t="str">
        <f>IFERROR(__xludf.DUMMYFUNCTION("""COMPUTED_VALUE"""),"SQL")</f>
        <v>SQL</v>
      </c>
      <c r="G4435" s="4" t="str">
        <f>IFERROR(__xludf.DUMMYFUNCTION("""COMPUTED_VALUE"""),"TypeScript")</f>
        <v>TypeScript</v>
      </c>
      <c r="H4435" s="4" t="str">
        <f>IFERROR(__xludf.DUMMYFUNCTION("""COMPUTED_VALUE"""),"Other(s):")</f>
        <v>Other(s):</v>
      </c>
    </row>
    <row r="4436">
      <c r="A4436" s="3">
        <v>4435.0</v>
      </c>
      <c r="B4436" s="4" t="str">
        <f>IFERROR(__xludf.DUMMYFUNCTION("SPLIT(IMPORTRANGE!B4436:B14435,"";"",0,1)"),"Java")</f>
        <v>Java</v>
      </c>
      <c r="C4436" s="4" t="str">
        <f>IFERROR(__xludf.DUMMYFUNCTION("""COMPUTED_VALUE"""),"SQL")</f>
        <v>SQL</v>
      </c>
    </row>
    <row r="4437">
      <c r="A4437" s="3">
        <v>4436.0</v>
      </c>
      <c r="B4437" s="4" t="str">
        <f>IFERROR(__xludf.DUMMYFUNCTION("SPLIT(IMPORTRANGE!B4437:B14436,"";"",0,1)"),"HTML/CSS")</f>
        <v>HTML/CSS</v>
      </c>
      <c r="C4437" s="4" t="str">
        <f>IFERROR(__xludf.DUMMYFUNCTION("""COMPUTED_VALUE"""),"JavaScript")</f>
        <v>JavaScript</v>
      </c>
      <c r="D4437" s="4" t="str">
        <f>IFERROR(__xludf.DUMMYFUNCTION("""COMPUTED_VALUE"""),"PHP")</f>
        <v>PHP</v>
      </c>
      <c r="E4437" s="4" t="str">
        <f>IFERROR(__xludf.DUMMYFUNCTION("""COMPUTED_VALUE"""),"SQL")</f>
        <v>SQL</v>
      </c>
    </row>
    <row r="4438">
      <c r="A4438" s="3">
        <v>4437.0</v>
      </c>
      <c r="B4438" s="4" t="str">
        <f>IFERROR(__xludf.DUMMYFUNCTION("SPLIT(IMPORTRANGE!B4438:B14437,"";"",0,1)"),"Bash/Shell/PowerShell")</f>
        <v>Bash/Shell/PowerShell</v>
      </c>
      <c r="C4438" s="4" t="str">
        <f>IFERROR(__xludf.DUMMYFUNCTION("""COMPUTED_VALUE"""),"C")</f>
        <v>C</v>
      </c>
      <c r="D4438" s="4" t="str">
        <f>IFERROR(__xludf.DUMMYFUNCTION("""COMPUTED_VALUE"""),"C++")</f>
        <v>C++</v>
      </c>
      <c r="E4438" s="4" t="str">
        <f>IFERROR(__xludf.DUMMYFUNCTION("""COMPUTED_VALUE"""),"Clojure")</f>
        <v>Clojure</v>
      </c>
      <c r="F4438" s="4" t="str">
        <f>IFERROR(__xludf.DUMMYFUNCTION("""COMPUTED_VALUE"""),"HTML/CSS")</f>
        <v>HTML/CSS</v>
      </c>
      <c r="G4438" s="4" t="str">
        <f>IFERROR(__xludf.DUMMYFUNCTION("""COMPUTED_VALUE"""),"Java")</f>
        <v>Java</v>
      </c>
      <c r="H4438" s="4" t="str">
        <f>IFERROR(__xludf.DUMMYFUNCTION("""COMPUTED_VALUE"""),"JavaScript")</f>
        <v>JavaScript</v>
      </c>
    </row>
    <row r="4439">
      <c r="A4439" s="3">
        <v>4438.0</v>
      </c>
      <c r="B4439" s="4" t="str">
        <f>IFERROR(__xludf.DUMMYFUNCTION("SPLIT(IMPORTRANGE!B4439:B14438,"";"",0,1)"),"Bash/Shell/PowerShell")</f>
        <v>Bash/Shell/PowerShell</v>
      </c>
      <c r="C4439" s="4" t="str">
        <f>IFERROR(__xludf.DUMMYFUNCTION("""COMPUTED_VALUE"""),"C#")</f>
        <v>C#</v>
      </c>
      <c r="D4439" s="4" t="str">
        <f>IFERROR(__xludf.DUMMYFUNCTION("""COMPUTED_VALUE"""),"HTML/CSS")</f>
        <v>HTML/CSS</v>
      </c>
      <c r="E4439" s="4" t="str">
        <f>IFERROR(__xludf.DUMMYFUNCTION("""COMPUTED_VALUE"""),"TypeScript")</f>
        <v>TypeScript</v>
      </c>
    </row>
    <row r="4440">
      <c r="A4440" s="3">
        <v>4439.0</v>
      </c>
      <c r="B4440" s="4" t="str">
        <f>IFERROR(__xludf.DUMMYFUNCTION("SPLIT(IMPORTRANGE!B4440:B14439,"";"",0,1)"),"Bash/Shell/PowerShell")</f>
        <v>Bash/Shell/PowerShell</v>
      </c>
      <c r="C4440" s="4" t="str">
        <f>IFERROR(__xludf.DUMMYFUNCTION("""COMPUTED_VALUE"""),"C++")</f>
        <v>C++</v>
      </c>
      <c r="D4440" s="4" t="str">
        <f>IFERROR(__xludf.DUMMYFUNCTION("""COMPUTED_VALUE"""),"HTML/CSS")</f>
        <v>HTML/CSS</v>
      </c>
      <c r="E4440" s="4" t="str">
        <f>IFERROR(__xludf.DUMMYFUNCTION("""COMPUTED_VALUE"""),"Java")</f>
        <v>Java</v>
      </c>
      <c r="F4440" s="4" t="str">
        <f>IFERROR(__xludf.DUMMYFUNCTION("""COMPUTED_VALUE"""),"JavaScript")</f>
        <v>JavaScript</v>
      </c>
      <c r="G4440" s="4" t="str">
        <f>IFERROR(__xludf.DUMMYFUNCTION("""COMPUTED_VALUE"""),"Python")</f>
        <v>Python</v>
      </c>
    </row>
    <row r="4441">
      <c r="A4441" s="3">
        <v>4440.0</v>
      </c>
      <c r="B4441" s="4" t="str">
        <f>IFERROR(__xludf.DUMMYFUNCTION("SPLIT(IMPORTRANGE!B4441:B14440,"";"",0,1)"),"C")</f>
        <v>C</v>
      </c>
      <c r="C4441" s="4" t="str">
        <f>IFERROR(__xludf.DUMMYFUNCTION("""COMPUTED_VALUE"""),"C++")</f>
        <v>C++</v>
      </c>
      <c r="D4441" s="4" t="str">
        <f>IFERROR(__xludf.DUMMYFUNCTION("""COMPUTED_VALUE"""),"HTML/CSS")</f>
        <v>HTML/CSS</v>
      </c>
      <c r="E4441" s="4" t="str">
        <f>IFERROR(__xludf.DUMMYFUNCTION("""COMPUTED_VALUE"""),"Java")</f>
        <v>Java</v>
      </c>
      <c r="F4441" s="4" t="str">
        <f>IFERROR(__xludf.DUMMYFUNCTION("""COMPUTED_VALUE"""),"JavaScript")</f>
        <v>JavaScript</v>
      </c>
      <c r="G4441" s="4" t="str">
        <f>IFERROR(__xludf.DUMMYFUNCTION("""COMPUTED_VALUE"""),"PHP")</f>
        <v>PHP</v>
      </c>
      <c r="H4441" s="4" t="str">
        <f>IFERROR(__xludf.DUMMYFUNCTION("""COMPUTED_VALUE"""),"Python")</f>
        <v>Python</v>
      </c>
    </row>
    <row r="4442">
      <c r="A4442" s="3">
        <v>4441.0</v>
      </c>
      <c r="B4442" s="4" t="str">
        <f>IFERROR(__xludf.DUMMYFUNCTION("SPLIT(IMPORTRANGE!B4442:B14441,"";"",0,1)"),"HTML/CSS")</f>
        <v>HTML/CSS</v>
      </c>
      <c r="C4442" s="4" t="str">
        <f>IFERROR(__xludf.DUMMYFUNCTION("""COMPUTED_VALUE"""),"Java")</f>
        <v>Java</v>
      </c>
      <c r="D4442" s="4" t="str">
        <f>IFERROR(__xludf.DUMMYFUNCTION("""COMPUTED_VALUE"""),"JavaScript")</f>
        <v>JavaScript</v>
      </c>
      <c r="E4442" s="4" t="str">
        <f>IFERROR(__xludf.DUMMYFUNCTION("""COMPUTED_VALUE"""),"PHP")</f>
        <v>PHP</v>
      </c>
      <c r="F4442" s="4" t="str">
        <f>IFERROR(__xludf.DUMMYFUNCTION("""COMPUTED_VALUE"""),"Python")</f>
        <v>Python</v>
      </c>
      <c r="G4442" s="4" t="str">
        <f>IFERROR(__xludf.DUMMYFUNCTION("""COMPUTED_VALUE"""),"R")</f>
        <v>R</v>
      </c>
      <c r="H4442" s="4" t="str">
        <f>IFERROR(__xludf.DUMMYFUNCTION("""COMPUTED_VALUE"""),"SQL")</f>
        <v>SQL</v>
      </c>
    </row>
    <row r="4443">
      <c r="A4443" s="3">
        <v>4442.0</v>
      </c>
      <c r="B4443" s="4" t="str">
        <f>IFERROR(__xludf.DUMMYFUNCTION("SPLIT(IMPORTRANGE!B4443:B14442,"";"",0,1)"),"Bash/Shell/PowerShell")</f>
        <v>Bash/Shell/PowerShell</v>
      </c>
      <c r="C4443" s="4" t="str">
        <f>IFERROR(__xludf.DUMMYFUNCTION("""COMPUTED_VALUE"""),"C#")</f>
        <v>C#</v>
      </c>
      <c r="D4443" s="4" t="str">
        <f>IFERROR(__xludf.DUMMYFUNCTION("""COMPUTED_VALUE"""),"HTML/CSS")</f>
        <v>HTML/CSS</v>
      </c>
      <c r="E4443" s="4" t="str">
        <f>IFERROR(__xludf.DUMMYFUNCTION("""COMPUTED_VALUE"""),"JavaScript")</f>
        <v>JavaScript</v>
      </c>
      <c r="F4443" s="4" t="str">
        <f>IFERROR(__xludf.DUMMYFUNCTION("""COMPUTED_VALUE"""),"SQL")</f>
        <v>SQL</v>
      </c>
      <c r="G4443" s="4" t="str">
        <f>IFERROR(__xludf.DUMMYFUNCTION("""COMPUTED_VALUE"""),"TypeScript")</f>
        <v>TypeScript</v>
      </c>
    </row>
    <row r="4444">
      <c r="A4444" s="3">
        <v>4443.0</v>
      </c>
      <c r="B4444" s="4" t="str">
        <f>IFERROR(__xludf.DUMMYFUNCTION("SPLIT(IMPORTRANGE!B4444:B14443,"";"",0,1)"),"HTML/CSS")</f>
        <v>HTML/CSS</v>
      </c>
      <c r="C4444" s="4" t="str">
        <f>IFERROR(__xludf.DUMMYFUNCTION("""COMPUTED_VALUE"""),"Java")</f>
        <v>Java</v>
      </c>
      <c r="D4444" s="4" t="str">
        <f>IFERROR(__xludf.DUMMYFUNCTION("""COMPUTED_VALUE"""),"JavaScript")</f>
        <v>JavaScript</v>
      </c>
      <c r="E4444" s="4" t="str">
        <f>IFERROR(__xludf.DUMMYFUNCTION("""COMPUTED_VALUE"""),"Python")</f>
        <v>Python</v>
      </c>
      <c r="F4444" s="4" t="str">
        <f>IFERROR(__xludf.DUMMYFUNCTION("""COMPUTED_VALUE"""),"Ruby")</f>
        <v>Ruby</v>
      </c>
      <c r="G4444" s="4" t="str">
        <f>IFERROR(__xludf.DUMMYFUNCTION("""COMPUTED_VALUE"""),"Swift")</f>
        <v>Swift</v>
      </c>
    </row>
    <row r="4445">
      <c r="A4445" s="3">
        <v>4444.0</v>
      </c>
      <c r="B4445" s="4" t="str">
        <f>IFERROR(__xludf.DUMMYFUNCTION("SPLIT(IMPORTRANGE!B4445:B14444,"";"",0,1)"),"HTML/CSS")</f>
        <v>HTML/CSS</v>
      </c>
      <c r="C4445" s="4" t="str">
        <f>IFERROR(__xludf.DUMMYFUNCTION("""COMPUTED_VALUE"""),"Java")</f>
        <v>Java</v>
      </c>
      <c r="D4445" s="4" t="str">
        <f>IFERROR(__xludf.DUMMYFUNCTION("""COMPUTED_VALUE"""),"JavaScript")</f>
        <v>JavaScript</v>
      </c>
      <c r="E4445" s="4" t="str">
        <f>IFERROR(__xludf.DUMMYFUNCTION("""COMPUTED_VALUE"""),"PHP")</f>
        <v>PHP</v>
      </c>
      <c r="F4445" s="4" t="str">
        <f>IFERROR(__xludf.DUMMYFUNCTION("""COMPUTED_VALUE"""),"SQL")</f>
        <v>SQL</v>
      </c>
      <c r="G4445" s="4" t="str">
        <f>IFERROR(__xludf.DUMMYFUNCTION("""COMPUTED_VALUE"""),"Other(s):")</f>
        <v>Other(s):</v>
      </c>
    </row>
    <row r="4446">
      <c r="A4446" s="3">
        <v>4445.0</v>
      </c>
      <c r="B4446" s="4" t="str">
        <f>IFERROR(__xludf.DUMMYFUNCTION("SPLIT(IMPORTRANGE!B4446:B14445,"";"",0,1)"),"HTML/CSS")</f>
        <v>HTML/CSS</v>
      </c>
      <c r="C4446" s="4" t="str">
        <f>IFERROR(__xludf.DUMMYFUNCTION("""COMPUTED_VALUE"""),"JavaScript")</f>
        <v>JavaScript</v>
      </c>
      <c r="D4446" s="4" t="str">
        <f>IFERROR(__xludf.DUMMYFUNCTION("""COMPUTED_VALUE"""),"Ruby")</f>
        <v>Ruby</v>
      </c>
      <c r="E4446" s="4" t="str">
        <f>IFERROR(__xludf.DUMMYFUNCTION("""COMPUTED_VALUE"""),"Rust")</f>
        <v>Rust</v>
      </c>
      <c r="F4446" s="4" t="str">
        <f>IFERROR(__xludf.DUMMYFUNCTION("""COMPUTED_VALUE"""),"SQL")</f>
        <v>SQL</v>
      </c>
    </row>
    <row r="4447">
      <c r="A4447" s="3">
        <v>4446.0</v>
      </c>
      <c r="B4447" s="4" t="str">
        <f>IFERROR(__xludf.DUMMYFUNCTION("SPLIT(IMPORTRANGE!B4447:B14446,"";"",0,1)"),"HTML/CSS")</f>
        <v>HTML/CSS</v>
      </c>
      <c r="C4447" s="4" t="str">
        <f>IFERROR(__xludf.DUMMYFUNCTION("""COMPUTED_VALUE"""),"JavaScript")</f>
        <v>JavaScript</v>
      </c>
      <c r="D4447" s="4" t="str">
        <f>IFERROR(__xludf.DUMMYFUNCTION("""COMPUTED_VALUE"""),"PHP")</f>
        <v>PHP</v>
      </c>
      <c r="E4447" s="4" t="str">
        <f>IFERROR(__xludf.DUMMYFUNCTION("""COMPUTED_VALUE"""),"Ruby")</f>
        <v>Ruby</v>
      </c>
      <c r="F4447" s="4" t="str">
        <f>IFERROR(__xludf.DUMMYFUNCTION("""COMPUTED_VALUE"""),"SQL")</f>
        <v>SQL</v>
      </c>
      <c r="G4447" s="4" t="str">
        <f>IFERROR(__xludf.DUMMYFUNCTION("""COMPUTED_VALUE"""),"TypeScript")</f>
        <v>TypeScript</v>
      </c>
    </row>
    <row r="4448">
      <c r="A4448" s="3">
        <v>4447.0</v>
      </c>
      <c r="B4448" s="4" t="str">
        <f>IFERROR(__xludf.DUMMYFUNCTION("SPLIT(IMPORTRANGE!B4448:B14447,"";"",0,1)"),"HTML/CSS")</f>
        <v>HTML/CSS</v>
      </c>
      <c r="C4448" s="4" t="str">
        <f>IFERROR(__xludf.DUMMYFUNCTION("""COMPUTED_VALUE"""),"JavaScript")</f>
        <v>JavaScript</v>
      </c>
      <c r="D4448" s="4" t="str">
        <f>IFERROR(__xludf.DUMMYFUNCTION("""COMPUTED_VALUE"""),"PHP")</f>
        <v>PHP</v>
      </c>
    </row>
    <row r="4449">
      <c r="A4449" s="3">
        <v>4448.0</v>
      </c>
      <c r="B4449" s="4" t="str">
        <f>IFERROR(__xludf.DUMMYFUNCTION("SPLIT(IMPORTRANGE!B4449:B14448,"";"",0,1)"),"Bash/Shell/PowerShell")</f>
        <v>Bash/Shell/PowerShell</v>
      </c>
      <c r="C4449" s="4" t="str">
        <f>IFERROR(__xludf.DUMMYFUNCTION("""COMPUTED_VALUE"""),"HTML/CSS")</f>
        <v>HTML/CSS</v>
      </c>
      <c r="D4449" s="4" t="str">
        <f>IFERROR(__xludf.DUMMYFUNCTION("""COMPUTED_VALUE"""),"Java")</f>
        <v>Java</v>
      </c>
    </row>
    <row r="4450">
      <c r="A4450" s="3">
        <v>4449.0</v>
      </c>
      <c r="B4450" s="4" t="str">
        <f>IFERROR(__xludf.DUMMYFUNCTION("SPLIT(IMPORTRANGE!B4450:B14449,"";"",0,1)"),"HTML/CSS")</f>
        <v>HTML/CSS</v>
      </c>
      <c r="C4450" s="4" t="str">
        <f>IFERROR(__xludf.DUMMYFUNCTION("""COMPUTED_VALUE"""),"JavaScript")</f>
        <v>JavaScript</v>
      </c>
      <c r="D4450" s="4" t="str">
        <f>IFERROR(__xludf.DUMMYFUNCTION("""COMPUTED_VALUE"""),"PHP")</f>
        <v>PHP</v>
      </c>
    </row>
    <row r="4451">
      <c r="A4451" s="3">
        <v>4450.0</v>
      </c>
      <c r="B4451" s="4" t="str">
        <f>IFERROR(__xludf.DUMMYFUNCTION("SPLIT(IMPORTRANGE!B4451:B14450,"";"",0,1)"),"C")</f>
        <v>C</v>
      </c>
      <c r="C4451" s="4" t="str">
        <f>IFERROR(__xludf.DUMMYFUNCTION("""COMPUTED_VALUE"""),"C++")</f>
        <v>C++</v>
      </c>
      <c r="D4451" s="4" t="str">
        <f>IFERROR(__xludf.DUMMYFUNCTION("""COMPUTED_VALUE"""),"C#")</f>
        <v>C#</v>
      </c>
      <c r="E4451" s="4" t="str">
        <f>IFERROR(__xludf.DUMMYFUNCTION("""COMPUTED_VALUE"""),"Clojure")</f>
        <v>Clojure</v>
      </c>
      <c r="F4451" s="4" t="str">
        <f>IFERROR(__xludf.DUMMYFUNCTION("""COMPUTED_VALUE"""),"Elixir")</f>
        <v>Elixir</v>
      </c>
      <c r="G4451" s="4" t="str">
        <f>IFERROR(__xludf.DUMMYFUNCTION("""COMPUTED_VALUE"""),"HTML/CSS")</f>
        <v>HTML/CSS</v>
      </c>
      <c r="H4451" s="4" t="str">
        <f>IFERROR(__xludf.DUMMYFUNCTION("""COMPUTED_VALUE"""),"JavaScript")</f>
        <v>JavaScript</v>
      </c>
      <c r="I4451" s="4" t="str">
        <f>IFERROR(__xludf.DUMMYFUNCTION("""COMPUTED_VALUE"""),"TypeScript")</f>
        <v>TypeScript</v>
      </c>
      <c r="J4451" s="4" t="str">
        <f>IFERROR(__xludf.DUMMYFUNCTION("""COMPUTED_VALUE"""),"WebAssembly")</f>
        <v>WebAssembly</v>
      </c>
    </row>
    <row r="4452">
      <c r="A4452" s="3">
        <v>4451.0</v>
      </c>
      <c r="B4452" s="4" t="str">
        <f>IFERROR(__xludf.DUMMYFUNCTION("SPLIT(IMPORTRANGE!B4452:B14451,"";"",0,1)"),"Bash/Shell/PowerShell")</f>
        <v>Bash/Shell/PowerShell</v>
      </c>
      <c r="C4452" s="4" t="str">
        <f>IFERROR(__xludf.DUMMYFUNCTION("""COMPUTED_VALUE"""),"Java")</f>
        <v>Java</v>
      </c>
      <c r="D4452" s="4" t="str">
        <f>IFERROR(__xludf.DUMMYFUNCTION("""COMPUTED_VALUE"""),"PHP")</f>
        <v>PHP</v>
      </c>
    </row>
    <row r="4453">
      <c r="A4453" s="3">
        <v>4452.0</v>
      </c>
      <c r="B4453" s="4" t="str">
        <f>IFERROR(__xludf.DUMMYFUNCTION("SPLIT(IMPORTRANGE!B4453:B14452,"";"",0,1)"),"HTML/CSS")</f>
        <v>HTML/CSS</v>
      </c>
      <c r="C4453" s="4" t="str">
        <f>IFERROR(__xludf.DUMMYFUNCTION("""COMPUTED_VALUE"""),"Python")</f>
        <v>Python</v>
      </c>
    </row>
    <row r="4454">
      <c r="A4454" s="3">
        <v>4453.0</v>
      </c>
      <c r="B4454" s="4" t="str">
        <f>IFERROR(__xludf.DUMMYFUNCTION("SPLIT(IMPORTRANGE!B4454:B14453,"";"",0,1)"),"Bash/Shell/PowerShell")</f>
        <v>Bash/Shell/PowerShell</v>
      </c>
      <c r="C4454" s="4" t="str">
        <f>IFERROR(__xludf.DUMMYFUNCTION("""COMPUTED_VALUE"""),"Go")</f>
        <v>Go</v>
      </c>
      <c r="D4454" s="4" t="str">
        <f>IFERROR(__xludf.DUMMYFUNCTION("""COMPUTED_VALUE"""),"HTML/CSS")</f>
        <v>HTML/CSS</v>
      </c>
      <c r="E4454" s="4" t="str">
        <f>IFERROR(__xludf.DUMMYFUNCTION("""COMPUTED_VALUE"""),"JavaScript")</f>
        <v>JavaScript</v>
      </c>
      <c r="F4454" s="4" t="str">
        <f>IFERROR(__xludf.DUMMYFUNCTION("""COMPUTED_VALUE"""),"Python")</f>
        <v>Python</v>
      </c>
      <c r="G4454" s="4" t="str">
        <f>IFERROR(__xludf.DUMMYFUNCTION("""COMPUTED_VALUE"""),"SQL")</f>
        <v>SQL</v>
      </c>
      <c r="H4454" s="4" t="str">
        <f>IFERROR(__xludf.DUMMYFUNCTION("""COMPUTED_VALUE"""),"Other(s):")</f>
        <v>Other(s):</v>
      </c>
    </row>
    <row r="4455">
      <c r="A4455" s="3">
        <v>4454.0</v>
      </c>
      <c r="B4455" s="4" t="str">
        <f>IFERROR(__xludf.DUMMYFUNCTION("SPLIT(IMPORTRANGE!B4455:B14454,"";"",0,1)"),"HTML/CSS")</f>
        <v>HTML/CSS</v>
      </c>
      <c r="C4455" s="4" t="str">
        <f>IFERROR(__xludf.DUMMYFUNCTION("""COMPUTED_VALUE"""),"JavaScript")</f>
        <v>JavaScript</v>
      </c>
      <c r="D4455" s="4" t="str">
        <f>IFERROR(__xludf.DUMMYFUNCTION("""COMPUTED_VALUE"""),"PHP")</f>
        <v>PHP</v>
      </c>
      <c r="E4455" s="4" t="str">
        <f>IFERROR(__xludf.DUMMYFUNCTION("""COMPUTED_VALUE"""),"SQL")</f>
        <v>SQL</v>
      </c>
      <c r="F4455" s="4" t="str">
        <f>IFERROR(__xludf.DUMMYFUNCTION("""COMPUTED_VALUE"""),"Other(s):")</f>
        <v>Other(s):</v>
      </c>
    </row>
    <row r="4456">
      <c r="A4456" s="3">
        <v>4455.0</v>
      </c>
      <c r="B4456" s="4" t="str">
        <f>IFERROR(__xludf.DUMMYFUNCTION("SPLIT(IMPORTRANGE!B4456:B14455,"";"",0,1)"),"C#")</f>
        <v>C#</v>
      </c>
      <c r="C4456" s="4" t="str">
        <f>IFERROR(__xludf.DUMMYFUNCTION("""COMPUTED_VALUE"""),"HTML/CSS")</f>
        <v>HTML/CSS</v>
      </c>
      <c r="D4456" s="4" t="str">
        <f>IFERROR(__xludf.DUMMYFUNCTION("""COMPUTED_VALUE"""),"JavaScript")</f>
        <v>JavaScript</v>
      </c>
      <c r="E4456" s="4" t="str">
        <f>IFERROR(__xludf.DUMMYFUNCTION("""COMPUTED_VALUE"""),"SQL")</f>
        <v>SQL</v>
      </c>
      <c r="F4456" s="4" t="str">
        <f>IFERROR(__xludf.DUMMYFUNCTION("""COMPUTED_VALUE"""),"TypeScript")</f>
        <v>TypeScript</v>
      </c>
    </row>
    <row r="4457">
      <c r="A4457" s="3">
        <v>4456.0</v>
      </c>
      <c r="B4457" s="4" t="str">
        <f>IFERROR(__xludf.DUMMYFUNCTION("SPLIT(IMPORTRANGE!B4457:B14456,"";"",0,1)"),"Bash/Shell/PowerShell")</f>
        <v>Bash/Shell/PowerShell</v>
      </c>
      <c r="C4457" s="4" t="str">
        <f>IFERROR(__xludf.DUMMYFUNCTION("""COMPUTED_VALUE"""),"C#")</f>
        <v>C#</v>
      </c>
      <c r="D4457" s="4" t="str">
        <f>IFERROR(__xludf.DUMMYFUNCTION("""COMPUTED_VALUE"""),"JavaScript")</f>
        <v>JavaScript</v>
      </c>
      <c r="E4457" s="4" t="str">
        <f>IFERROR(__xludf.DUMMYFUNCTION("""COMPUTED_VALUE"""),"Python")</f>
        <v>Python</v>
      </c>
      <c r="F4457" s="4" t="str">
        <f>IFERROR(__xludf.DUMMYFUNCTION("""COMPUTED_VALUE"""),"SQL")</f>
        <v>SQL</v>
      </c>
      <c r="G4457" s="4" t="str">
        <f>IFERROR(__xludf.DUMMYFUNCTION("""COMPUTED_VALUE"""),"WebAssembly")</f>
        <v>WebAssembly</v>
      </c>
    </row>
    <row r="4458">
      <c r="A4458" s="3">
        <v>4457.0</v>
      </c>
      <c r="B4458" s="4" t="str">
        <f>IFERROR(__xludf.DUMMYFUNCTION("SPLIT(IMPORTRANGE!B4458:B14457,"";"",0,1)"),"Bash/Shell/PowerShell")</f>
        <v>Bash/Shell/PowerShell</v>
      </c>
      <c r="C4458" s="4" t="str">
        <f>IFERROR(__xludf.DUMMYFUNCTION("""COMPUTED_VALUE"""),"C++")</f>
        <v>C++</v>
      </c>
      <c r="D4458" s="4" t="str">
        <f>IFERROR(__xludf.DUMMYFUNCTION("""COMPUTED_VALUE"""),"HTML/CSS")</f>
        <v>HTML/CSS</v>
      </c>
      <c r="E4458" s="4" t="str">
        <f>IFERROR(__xludf.DUMMYFUNCTION("""COMPUTED_VALUE"""),"JavaScript")</f>
        <v>JavaScript</v>
      </c>
      <c r="F4458" s="4" t="str">
        <f>IFERROR(__xludf.DUMMYFUNCTION("""COMPUTED_VALUE"""),"Python")</f>
        <v>Python</v>
      </c>
      <c r="G4458" s="4" t="str">
        <f>IFERROR(__xludf.DUMMYFUNCTION("""COMPUTED_VALUE"""),"TypeScript")</f>
        <v>TypeScript</v>
      </c>
    </row>
    <row r="4459">
      <c r="A4459" s="3">
        <v>4458.0</v>
      </c>
      <c r="B4459" s="4" t="str">
        <f>IFERROR(__xludf.DUMMYFUNCTION("SPLIT(IMPORTRANGE!B4459:B14458,"";"",0,1)"),"Bash/Shell/PowerShell")</f>
        <v>Bash/Shell/PowerShell</v>
      </c>
      <c r="C4459" s="4" t="str">
        <f>IFERROR(__xludf.DUMMYFUNCTION("""COMPUTED_VALUE"""),"C++")</f>
        <v>C++</v>
      </c>
      <c r="D4459" s="4" t="str">
        <f>IFERROR(__xludf.DUMMYFUNCTION("""COMPUTED_VALUE"""),"Python")</f>
        <v>Python</v>
      </c>
    </row>
    <row r="4460">
      <c r="A4460" s="3">
        <v>4459.0</v>
      </c>
      <c r="B4460" s="4" t="str">
        <f>IFERROR(__xludf.DUMMYFUNCTION("SPLIT(IMPORTRANGE!B4460:B14459,"";"",0,1)"),"C")</f>
        <v>C</v>
      </c>
      <c r="C4460" s="4" t="str">
        <f>IFERROR(__xludf.DUMMYFUNCTION("""COMPUTED_VALUE"""),"C++")</f>
        <v>C++</v>
      </c>
      <c r="D4460" s="4" t="str">
        <f>IFERROR(__xludf.DUMMYFUNCTION("""COMPUTED_VALUE"""),"Erlang")</f>
        <v>Erlang</v>
      </c>
    </row>
    <row r="4461">
      <c r="A4461" s="3">
        <v>4460.0</v>
      </c>
      <c r="B4461" s="4" t="str">
        <f>IFERROR(__xludf.DUMMYFUNCTION("SPLIT(IMPORTRANGE!B4461:B14460,"";"",0,1)"),"Bash/Shell/PowerShell")</f>
        <v>Bash/Shell/PowerShell</v>
      </c>
      <c r="C4461" s="4" t="str">
        <f>IFERROR(__xludf.DUMMYFUNCTION("""COMPUTED_VALUE"""),"C#")</f>
        <v>C#</v>
      </c>
      <c r="D4461" s="4" t="str">
        <f>IFERROR(__xludf.DUMMYFUNCTION("""COMPUTED_VALUE"""),"HTML/CSS")</f>
        <v>HTML/CSS</v>
      </c>
      <c r="E4461" s="4" t="str">
        <f>IFERROR(__xludf.DUMMYFUNCTION("""COMPUTED_VALUE"""),"JavaScript")</f>
        <v>JavaScript</v>
      </c>
      <c r="F4461" s="4" t="str">
        <f>IFERROR(__xludf.DUMMYFUNCTION("""COMPUTED_VALUE"""),"Rust")</f>
        <v>Rust</v>
      </c>
      <c r="G4461" s="4" t="str">
        <f>IFERROR(__xludf.DUMMYFUNCTION("""COMPUTED_VALUE"""),"SQL")</f>
        <v>SQL</v>
      </c>
      <c r="H4461" s="4" t="str">
        <f>IFERROR(__xludf.DUMMYFUNCTION("""COMPUTED_VALUE"""),"TypeScript")</f>
        <v>TypeScript</v>
      </c>
      <c r="I4461" s="4" t="str">
        <f>IFERROR(__xludf.DUMMYFUNCTION("""COMPUTED_VALUE"""),"VBA")</f>
        <v>VBA</v>
      </c>
    </row>
    <row r="4462">
      <c r="A4462" s="3">
        <v>4461.0</v>
      </c>
      <c r="B4462" s="4" t="str">
        <f>IFERROR(__xludf.DUMMYFUNCTION("SPLIT(IMPORTRANGE!B4462:B14461,"";"",0,1)"),"C#")</f>
        <v>C#</v>
      </c>
      <c r="C4462" s="4" t="str">
        <f>IFERROR(__xludf.DUMMYFUNCTION("""COMPUTED_VALUE"""),"HTML/CSS")</f>
        <v>HTML/CSS</v>
      </c>
      <c r="D4462" s="4" t="str">
        <f>IFERROR(__xludf.DUMMYFUNCTION("""COMPUTED_VALUE"""),"JavaScript")</f>
        <v>JavaScript</v>
      </c>
      <c r="E4462" s="4" t="str">
        <f>IFERROR(__xludf.DUMMYFUNCTION("""COMPUTED_VALUE"""),"PHP")</f>
        <v>PHP</v>
      </c>
      <c r="F4462" s="4" t="str">
        <f>IFERROR(__xludf.DUMMYFUNCTION("""COMPUTED_VALUE"""),"Python")</f>
        <v>Python</v>
      </c>
      <c r="G4462" s="4" t="str">
        <f>IFERROR(__xludf.DUMMYFUNCTION("""COMPUTED_VALUE"""),"SQL")</f>
        <v>SQL</v>
      </c>
    </row>
    <row r="4463">
      <c r="A4463" s="3">
        <v>4462.0</v>
      </c>
      <c r="B4463" s="4" t="str">
        <f>IFERROR(__xludf.DUMMYFUNCTION("SPLIT(IMPORTRANGE!B4463:B14462,"";"",0,1)"),"Bash/Shell/PowerShell")</f>
        <v>Bash/Shell/PowerShell</v>
      </c>
      <c r="C4463" s="4" t="str">
        <f>IFERROR(__xludf.DUMMYFUNCTION("""COMPUTED_VALUE"""),"HTML/CSS")</f>
        <v>HTML/CSS</v>
      </c>
      <c r="D4463" s="4" t="str">
        <f>IFERROR(__xludf.DUMMYFUNCTION("""COMPUTED_VALUE"""),"JavaScript")</f>
        <v>JavaScript</v>
      </c>
      <c r="E4463" s="4" t="str">
        <f>IFERROR(__xludf.DUMMYFUNCTION("""COMPUTED_VALUE"""),"PHP")</f>
        <v>PHP</v>
      </c>
      <c r="F4463" s="4" t="str">
        <f>IFERROR(__xludf.DUMMYFUNCTION("""COMPUTED_VALUE"""),"Ruby")</f>
        <v>Ruby</v>
      </c>
      <c r="G4463" s="4" t="str">
        <f>IFERROR(__xludf.DUMMYFUNCTION("""COMPUTED_VALUE"""),"SQL")</f>
        <v>SQL</v>
      </c>
    </row>
    <row r="4464">
      <c r="A4464" s="3">
        <v>4463.0</v>
      </c>
      <c r="B4464" s="4" t="str">
        <f>IFERROR(__xludf.DUMMYFUNCTION("SPLIT(IMPORTRANGE!B4464:B14463,"";"",0,1)"),"HTML/CSS")</f>
        <v>HTML/CSS</v>
      </c>
      <c r="C4464" s="4" t="str">
        <f>IFERROR(__xludf.DUMMYFUNCTION("""COMPUTED_VALUE"""),"Java")</f>
        <v>Java</v>
      </c>
      <c r="D4464" s="4" t="str">
        <f>IFERROR(__xludf.DUMMYFUNCTION("""COMPUTED_VALUE"""),"SQL")</f>
        <v>SQL</v>
      </c>
    </row>
    <row r="4465">
      <c r="A4465" s="3">
        <v>4464.0</v>
      </c>
      <c r="B4465" s="4" t="str">
        <f>IFERROR(__xludf.DUMMYFUNCTION("SPLIT(IMPORTRANGE!B4465:B14464,"";"",0,1)"),"C")</f>
        <v>C</v>
      </c>
      <c r="C4465" s="4" t="str">
        <f>IFERROR(__xludf.DUMMYFUNCTION("""COMPUTED_VALUE"""),"C#")</f>
        <v>C#</v>
      </c>
      <c r="D4465" s="4" t="str">
        <f>IFERROR(__xludf.DUMMYFUNCTION("""COMPUTED_VALUE"""),"Java")</f>
        <v>Java</v>
      </c>
      <c r="E4465" s="4" t="str">
        <f>IFERROR(__xludf.DUMMYFUNCTION("""COMPUTED_VALUE"""),"JavaScript")</f>
        <v>JavaScript</v>
      </c>
      <c r="F4465" s="4" t="str">
        <f>IFERROR(__xludf.DUMMYFUNCTION("""COMPUTED_VALUE"""),"Kotlin")</f>
        <v>Kotlin</v>
      </c>
      <c r="G4465" s="4" t="str">
        <f>IFERROR(__xludf.DUMMYFUNCTION("""COMPUTED_VALUE"""),"Python")</f>
        <v>Python</v>
      </c>
      <c r="H4465" s="4" t="str">
        <f>IFERROR(__xludf.DUMMYFUNCTION("""COMPUTED_VALUE"""),"Rust")</f>
        <v>Rust</v>
      </c>
      <c r="I4465" s="4" t="str">
        <f>IFERROR(__xludf.DUMMYFUNCTION("""COMPUTED_VALUE"""),"Other(s):")</f>
        <v>Other(s):</v>
      </c>
    </row>
    <row r="4466">
      <c r="A4466" s="3">
        <v>4465.0</v>
      </c>
      <c r="B4466" s="4" t="str">
        <f>IFERROR(__xludf.DUMMYFUNCTION("SPLIT(IMPORTRANGE!B4466:B14465,"";"",0,1)"),"Bash/Shell/PowerShell")</f>
        <v>Bash/Shell/PowerShell</v>
      </c>
      <c r="C4466" s="4" t="str">
        <f>IFERROR(__xludf.DUMMYFUNCTION("""COMPUTED_VALUE"""),"C++")</f>
        <v>C++</v>
      </c>
      <c r="D4466" s="4" t="str">
        <f>IFERROR(__xludf.DUMMYFUNCTION("""COMPUTED_VALUE"""),"C#")</f>
        <v>C#</v>
      </c>
      <c r="E4466" s="4" t="str">
        <f>IFERROR(__xludf.DUMMYFUNCTION("""COMPUTED_VALUE"""),"Python")</f>
        <v>Python</v>
      </c>
    </row>
    <row r="4467">
      <c r="A4467" s="3">
        <v>4466.0</v>
      </c>
      <c r="B4467" s="4" t="str">
        <f>IFERROR(__xludf.DUMMYFUNCTION("SPLIT(IMPORTRANGE!B4467:B14466,"";"",0,1)"),"Bash/Shell/PowerShell")</f>
        <v>Bash/Shell/PowerShell</v>
      </c>
      <c r="C4467" s="4" t="str">
        <f>IFERROR(__xludf.DUMMYFUNCTION("""COMPUTED_VALUE"""),"Java")</f>
        <v>Java</v>
      </c>
      <c r="D4467" s="4" t="str">
        <f>IFERROR(__xludf.DUMMYFUNCTION("""COMPUTED_VALUE"""),"Python")</f>
        <v>Python</v>
      </c>
    </row>
    <row r="4468">
      <c r="A4468" s="3">
        <v>4467.0</v>
      </c>
      <c r="B4468" s="4" t="str">
        <f>IFERROR(__xludf.DUMMYFUNCTION("SPLIT(IMPORTRANGE!B4468:B14467,"";"",0,1)"),"HTML/CSS")</f>
        <v>HTML/CSS</v>
      </c>
      <c r="C4468" s="4" t="str">
        <f>IFERROR(__xludf.DUMMYFUNCTION("""COMPUTED_VALUE"""),"JavaScript")</f>
        <v>JavaScript</v>
      </c>
      <c r="D4468" s="4" t="str">
        <f>IFERROR(__xludf.DUMMYFUNCTION("""COMPUTED_VALUE"""),"Ruby")</f>
        <v>Ruby</v>
      </c>
      <c r="E4468" s="4" t="str">
        <f>IFERROR(__xludf.DUMMYFUNCTION("""COMPUTED_VALUE"""),"SQL")</f>
        <v>SQL</v>
      </c>
    </row>
    <row r="4469">
      <c r="A4469" s="3">
        <v>4468.0</v>
      </c>
      <c r="B4469" s="4" t="str">
        <f>IFERROR(__xludf.DUMMYFUNCTION("SPLIT(IMPORTRANGE!B4469:B14468,"";"",0,1)"),"HTML/CSS")</f>
        <v>HTML/CSS</v>
      </c>
      <c r="C4469" s="4" t="str">
        <f>IFERROR(__xludf.DUMMYFUNCTION("""COMPUTED_VALUE"""),"JavaScript")</f>
        <v>JavaScript</v>
      </c>
      <c r="D4469" s="4" t="str">
        <f>IFERROR(__xludf.DUMMYFUNCTION("""COMPUTED_VALUE"""),"PHP")</f>
        <v>PHP</v>
      </c>
      <c r="E4469" s="4" t="str">
        <f>IFERROR(__xludf.DUMMYFUNCTION("""COMPUTED_VALUE"""),"SQL")</f>
        <v>SQL</v>
      </c>
    </row>
    <row r="4470">
      <c r="A4470" s="3">
        <v>4469.0</v>
      </c>
      <c r="B4470" s="4" t="str">
        <f>IFERROR(__xludf.DUMMYFUNCTION("SPLIT(IMPORTRANGE!B4470:B14469,"";"",0,1)"),"Bash/Shell/PowerShell")</f>
        <v>Bash/Shell/PowerShell</v>
      </c>
      <c r="C4470" s="4" t="str">
        <f>IFERROR(__xludf.DUMMYFUNCTION("""COMPUTED_VALUE"""),"HTML/CSS")</f>
        <v>HTML/CSS</v>
      </c>
      <c r="D4470" s="4" t="str">
        <f>IFERROR(__xludf.DUMMYFUNCTION("""COMPUTED_VALUE"""),"JavaScript")</f>
        <v>JavaScript</v>
      </c>
      <c r="E4470" s="4" t="str">
        <f>IFERROR(__xludf.DUMMYFUNCTION("""COMPUTED_VALUE"""),"Python")</f>
        <v>Python</v>
      </c>
      <c r="F4470" s="4" t="str">
        <f>IFERROR(__xludf.DUMMYFUNCTION("""COMPUTED_VALUE"""),"SQL")</f>
        <v>SQL</v>
      </c>
    </row>
    <row r="4471">
      <c r="A4471" s="3">
        <v>4470.0</v>
      </c>
      <c r="B4471" s="4" t="str">
        <f>IFERROR(__xludf.DUMMYFUNCTION("SPLIT(IMPORTRANGE!B4471:B14470,"";"",0,1)"),"HTML/CSS")</f>
        <v>HTML/CSS</v>
      </c>
      <c r="C4471" s="4" t="str">
        <f>IFERROR(__xludf.DUMMYFUNCTION("""COMPUTED_VALUE"""),"JavaScript")</f>
        <v>JavaScript</v>
      </c>
    </row>
    <row r="4472">
      <c r="A4472" s="3">
        <v>4471.0</v>
      </c>
      <c r="B4472" s="4" t="str">
        <f>IFERROR(__xludf.DUMMYFUNCTION("SPLIT(IMPORTRANGE!B4472:B14471,"";"",0,1)"),"Bash/Shell/PowerShell")</f>
        <v>Bash/Shell/PowerShell</v>
      </c>
      <c r="C4472" s="4" t="str">
        <f>IFERROR(__xludf.DUMMYFUNCTION("""COMPUTED_VALUE"""),"C++")</f>
        <v>C++</v>
      </c>
      <c r="D4472" s="4" t="str">
        <f>IFERROR(__xludf.DUMMYFUNCTION("""COMPUTED_VALUE"""),"Python")</f>
        <v>Python</v>
      </c>
      <c r="E4472" s="4" t="str">
        <f>IFERROR(__xludf.DUMMYFUNCTION("""COMPUTED_VALUE"""),"R")</f>
        <v>R</v>
      </c>
      <c r="F4472" s="4" t="str">
        <f>IFERROR(__xludf.DUMMYFUNCTION("""COMPUTED_VALUE"""),"VBA")</f>
        <v>VBA</v>
      </c>
    </row>
    <row r="4473">
      <c r="A4473" s="3">
        <v>4472.0</v>
      </c>
      <c r="B4473" s="4" t="str">
        <f>IFERROR(__xludf.DUMMYFUNCTION("SPLIT(IMPORTRANGE!B4473:B14472,"";"",0,1)"),"Bash/Shell/PowerShell")</f>
        <v>Bash/Shell/PowerShell</v>
      </c>
      <c r="C4473" s="4" t="str">
        <f>IFERROR(__xludf.DUMMYFUNCTION("""COMPUTED_VALUE"""),"Java")</f>
        <v>Java</v>
      </c>
      <c r="D4473" s="4" t="str">
        <f>IFERROR(__xludf.DUMMYFUNCTION("""COMPUTED_VALUE"""),"Kotlin")</f>
        <v>Kotlin</v>
      </c>
      <c r="E4473" s="4" t="str">
        <f>IFERROR(__xludf.DUMMYFUNCTION("""COMPUTED_VALUE"""),"Python")</f>
        <v>Python</v>
      </c>
      <c r="F4473" s="4" t="str">
        <f>IFERROR(__xludf.DUMMYFUNCTION("""COMPUTED_VALUE"""),"Ruby")</f>
        <v>Ruby</v>
      </c>
    </row>
    <row r="4474">
      <c r="A4474" s="3">
        <v>4473.0</v>
      </c>
      <c r="B4474" s="4" t="str">
        <f>IFERROR(__xludf.DUMMYFUNCTION("SPLIT(IMPORTRANGE!B4474:B14473,"";"",0,1)"),"Bash/Shell/PowerShell")</f>
        <v>Bash/Shell/PowerShell</v>
      </c>
      <c r="C4474" s="4" t="str">
        <f>IFERROR(__xludf.DUMMYFUNCTION("""COMPUTED_VALUE"""),"C")</f>
        <v>C</v>
      </c>
      <c r="D4474" s="4" t="str">
        <f>IFERROR(__xludf.DUMMYFUNCTION("""COMPUTED_VALUE"""),"C++")</f>
        <v>C++</v>
      </c>
      <c r="E4474" s="4" t="str">
        <f>IFERROR(__xludf.DUMMYFUNCTION("""COMPUTED_VALUE"""),"JavaScript")</f>
        <v>JavaScript</v>
      </c>
      <c r="F4474" s="4" t="str">
        <f>IFERROR(__xludf.DUMMYFUNCTION("""COMPUTED_VALUE"""),"Python")</f>
        <v>Python</v>
      </c>
    </row>
    <row r="4475">
      <c r="A4475" s="3">
        <v>4474.0</v>
      </c>
      <c r="B4475" s="4" t="str">
        <f>IFERROR(__xludf.DUMMYFUNCTION("SPLIT(IMPORTRANGE!B4475:B14474,"";"",0,1)"),"Bash/Shell/PowerShell")</f>
        <v>Bash/Shell/PowerShell</v>
      </c>
      <c r="C4475" s="4" t="str">
        <f>IFERROR(__xludf.DUMMYFUNCTION("""COMPUTED_VALUE"""),"C#")</f>
        <v>C#</v>
      </c>
      <c r="D4475" s="4" t="str">
        <f>IFERROR(__xludf.DUMMYFUNCTION("""COMPUTED_VALUE"""),"HTML/CSS")</f>
        <v>HTML/CSS</v>
      </c>
      <c r="E4475" s="4" t="str">
        <f>IFERROR(__xludf.DUMMYFUNCTION("""COMPUTED_VALUE"""),"JavaScript")</f>
        <v>JavaScript</v>
      </c>
      <c r="F4475" s="4" t="str">
        <f>IFERROR(__xludf.DUMMYFUNCTION("""COMPUTED_VALUE"""),"Objective-C")</f>
        <v>Objective-C</v>
      </c>
      <c r="G4475" s="4" t="str">
        <f>IFERROR(__xludf.DUMMYFUNCTION("""COMPUTED_VALUE"""),"PHP")</f>
        <v>PHP</v>
      </c>
      <c r="H4475" s="4" t="str">
        <f>IFERROR(__xludf.DUMMYFUNCTION("""COMPUTED_VALUE"""),"Python")</f>
        <v>Python</v>
      </c>
      <c r="I4475" s="4" t="str">
        <f>IFERROR(__xludf.DUMMYFUNCTION("""COMPUTED_VALUE"""),"SQL")</f>
        <v>SQL</v>
      </c>
      <c r="J4475" s="4" t="str">
        <f>IFERROR(__xludf.DUMMYFUNCTION("""COMPUTED_VALUE"""),"TypeScript")</f>
        <v>TypeScript</v>
      </c>
    </row>
    <row r="4476">
      <c r="A4476" s="3">
        <v>4475.0</v>
      </c>
      <c r="B4476" s="4" t="str">
        <f>IFERROR(__xludf.DUMMYFUNCTION("SPLIT(IMPORTRANGE!B4476:B14475,"";"",0,1)"),"Assembly")</f>
        <v>Assembly</v>
      </c>
      <c r="C4476" s="4" t="str">
        <f>IFERROR(__xludf.DUMMYFUNCTION("""COMPUTED_VALUE"""),"Bash/Shell/PowerShell")</f>
        <v>Bash/Shell/PowerShell</v>
      </c>
      <c r="D4476" s="4" t="str">
        <f>IFERROR(__xludf.DUMMYFUNCTION("""COMPUTED_VALUE"""),"C")</f>
        <v>C</v>
      </c>
      <c r="E4476" s="4" t="str">
        <f>IFERROR(__xludf.DUMMYFUNCTION("""COMPUTED_VALUE"""),"C++")</f>
        <v>C++</v>
      </c>
      <c r="F4476" s="4" t="str">
        <f>IFERROR(__xludf.DUMMYFUNCTION("""COMPUTED_VALUE"""),"HTML/CSS")</f>
        <v>HTML/CSS</v>
      </c>
      <c r="G4476" s="4" t="str">
        <f>IFERROR(__xludf.DUMMYFUNCTION("""COMPUTED_VALUE"""),"Java")</f>
        <v>Java</v>
      </c>
      <c r="H4476" s="4" t="str">
        <f>IFERROR(__xludf.DUMMYFUNCTION("""COMPUTED_VALUE"""),"JavaScript")</f>
        <v>JavaScript</v>
      </c>
      <c r="I4476" s="4" t="str">
        <f>IFERROR(__xludf.DUMMYFUNCTION("""COMPUTED_VALUE"""),"Python")</f>
        <v>Python</v>
      </c>
      <c r="J4476" s="4" t="str">
        <f>IFERROR(__xludf.DUMMYFUNCTION("""COMPUTED_VALUE"""),"SQL")</f>
        <v>SQL</v>
      </c>
      <c r="K4476" s="4" t="str">
        <f>IFERROR(__xludf.DUMMYFUNCTION("""COMPUTED_VALUE"""),"WebAssembly")</f>
        <v>WebAssembly</v>
      </c>
    </row>
    <row r="4477">
      <c r="A4477" s="3">
        <v>4476.0</v>
      </c>
      <c r="B4477" s="4" t="str">
        <f>IFERROR(__xludf.DUMMYFUNCTION("SPLIT(IMPORTRANGE!B4477:B14476,"";"",0,1)"),"HTML/CSS")</f>
        <v>HTML/CSS</v>
      </c>
      <c r="C4477" s="4" t="str">
        <f>IFERROR(__xludf.DUMMYFUNCTION("""COMPUTED_VALUE"""),"Java")</f>
        <v>Java</v>
      </c>
      <c r="D4477" s="4" t="str">
        <f>IFERROR(__xludf.DUMMYFUNCTION("""COMPUTED_VALUE"""),"JavaScript")</f>
        <v>JavaScript</v>
      </c>
      <c r="E4477" s="4" t="str">
        <f>IFERROR(__xludf.DUMMYFUNCTION("""COMPUTED_VALUE"""),"Objective-C")</f>
        <v>Objective-C</v>
      </c>
      <c r="F4477" s="4" t="str">
        <f>IFERROR(__xludf.DUMMYFUNCTION("""COMPUTED_VALUE"""),"PHP")</f>
        <v>PHP</v>
      </c>
      <c r="G4477" s="4" t="str">
        <f>IFERROR(__xludf.DUMMYFUNCTION("""COMPUTED_VALUE"""),"Python")</f>
        <v>Python</v>
      </c>
      <c r="H4477" s="4" t="str">
        <f>IFERROR(__xludf.DUMMYFUNCTION("""COMPUTED_VALUE"""),"SQL")</f>
        <v>SQL</v>
      </c>
      <c r="I4477" s="4" t="str">
        <f>IFERROR(__xludf.DUMMYFUNCTION("""COMPUTED_VALUE"""),"Swift")</f>
        <v>Swift</v>
      </c>
    </row>
    <row r="4478">
      <c r="A4478" s="3">
        <v>4477.0</v>
      </c>
      <c r="B4478" s="4" t="str">
        <f>IFERROR(__xludf.DUMMYFUNCTION("SPLIT(IMPORTRANGE!B4478:B14477,"";"",0,1)"),"JavaScript")</f>
        <v>JavaScript</v>
      </c>
    </row>
    <row r="4479">
      <c r="A4479" s="3">
        <v>4478.0</v>
      </c>
      <c r="B4479" s="4" t="str">
        <f>IFERROR(__xludf.DUMMYFUNCTION("SPLIT(IMPORTRANGE!B4479:B14478,"";"",0,1)"),"HTML/CSS")</f>
        <v>HTML/CSS</v>
      </c>
      <c r="C4479" s="4" t="str">
        <f>IFERROR(__xludf.DUMMYFUNCTION("""COMPUTED_VALUE"""),"JavaScript")</f>
        <v>JavaScript</v>
      </c>
      <c r="D4479" s="4" t="str">
        <f>IFERROR(__xludf.DUMMYFUNCTION("""COMPUTED_VALUE"""),"PHP")</f>
        <v>PHP</v>
      </c>
      <c r="E4479" s="4" t="str">
        <f>IFERROR(__xludf.DUMMYFUNCTION("""COMPUTED_VALUE"""),"Python")</f>
        <v>Python</v>
      </c>
      <c r="F4479" s="4" t="str">
        <f>IFERROR(__xludf.DUMMYFUNCTION("""COMPUTED_VALUE"""),"SQL")</f>
        <v>SQL</v>
      </c>
      <c r="G4479" s="4" t="str">
        <f>IFERROR(__xludf.DUMMYFUNCTION("""COMPUTED_VALUE"""),"TypeScript")</f>
        <v>TypeScript</v>
      </c>
    </row>
    <row r="4480">
      <c r="A4480" s="3">
        <v>4479.0</v>
      </c>
      <c r="B4480" s="4" t="str">
        <f>IFERROR(__xludf.DUMMYFUNCTION("SPLIT(IMPORTRANGE!B4480:B14479,"";"",0,1)"),"C#")</f>
        <v>C#</v>
      </c>
      <c r="C4480" s="4" t="str">
        <f>IFERROR(__xludf.DUMMYFUNCTION("""COMPUTED_VALUE"""),"HTML/CSS")</f>
        <v>HTML/CSS</v>
      </c>
      <c r="D4480" s="4" t="str">
        <f>IFERROR(__xludf.DUMMYFUNCTION("""COMPUTED_VALUE"""),"JavaScript")</f>
        <v>JavaScript</v>
      </c>
      <c r="E4480" s="4" t="str">
        <f>IFERROR(__xludf.DUMMYFUNCTION("""COMPUTED_VALUE"""),"SQL")</f>
        <v>SQL</v>
      </c>
    </row>
    <row r="4481">
      <c r="A4481" s="3">
        <v>4480.0</v>
      </c>
      <c r="B4481" s="4" t="str">
        <f>IFERROR(__xludf.DUMMYFUNCTION("SPLIT(IMPORTRANGE!B4481:B14480,"";"",0,1)"),"Bash/Shell/PowerShell")</f>
        <v>Bash/Shell/PowerShell</v>
      </c>
      <c r="C4481" s="4" t="str">
        <f>IFERROR(__xludf.DUMMYFUNCTION("""COMPUTED_VALUE"""),"HTML/CSS")</f>
        <v>HTML/CSS</v>
      </c>
      <c r="D4481" s="4" t="str">
        <f>IFERROR(__xludf.DUMMYFUNCTION("""COMPUTED_VALUE"""),"JavaScript")</f>
        <v>JavaScript</v>
      </c>
      <c r="E4481" s="4" t="str">
        <f>IFERROR(__xludf.DUMMYFUNCTION("""COMPUTED_VALUE"""),"PHP")</f>
        <v>PHP</v>
      </c>
    </row>
    <row r="4482">
      <c r="A4482" s="3">
        <v>4481.0</v>
      </c>
      <c r="B4482" s="4" t="str">
        <f>IFERROR(__xludf.DUMMYFUNCTION("SPLIT(IMPORTRANGE!B4482:B14481,"";"",0,1)"),"HTML/CSS")</f>
        <v>HTML/CSS</v>
      </c>
      <c r="C4482" s="4" t="str">
        <f>IFERROR(__xludf.DUMMYFUNCTION("""COMPUTED_VALUE"""),"JavaScript")</f>
        <v>JavaScript</v>
      </c>
      <c r="D4482" s="4" t="str">
        <f>IFERROR(__xludf.DUMMYFUNCTION("""COMPUTED_VALUE"""),"Python")</f>
        <v>Python</v>
      </c>
    </row>
    <row r="4483">
      <c r="A4483" s="3">
        <v>4482.0</v>
      </c>
      <c r="B4483" s="4" t="str">
        <f>IFERROR(__xludf.DUMMYFUNCTION("SPLIT(IMPORTRANGE!B4483:B14482,"";"",0,1)"),"Assembly")</f>
        <v>Assembly</v>
      </c>
      <c r="C4483" s="4" t="str">
        <f>IFERROR(__xludf.DUMMYFUNCTION("""COMPUTED_VALUE"""),"Bash/Shell/PowerShell")</f>
        <v>Bash/Shell/PowerShell</v>
      </c>
      <c r="D4483" s="4" t="str">
        <f>IFERROR(__xludf.DUMMYFUNCTION("""COMPUTED_VALUE"""),"C")</f>
        <v>C</v>
      </c>
      <c r="E4483" s="4" t="str">
        <f>IFERROR(__xludf.DUMMYFUNCTION("""COMPUTED_VALUE"""),"C++")</f>
        <v>C++</v>
      </c>
      <c r="F4483" s="4" t="str">
        <f>IFERROR(__xludf.DUMMYFUNCTION("""COMPUTED_VALUE"""),"C#")</f>
        <v>C#</v>
      </c>
      <c r="G4483" s="4" t="str">
        <f>IFERROR(__xludf.DUMMYFUNCTION("""COMPUTED_VALUE"""),"Go")</f>
        <v>Go</v>
      </c>
      <c r="H4483" s="4" t="str">
        <f>IFERROR(__xludf.DUMMYFUNCTION("""COMPUTED_VALUE"""),"HTML/CSS")</f>
        <v>HTML/CSS</v>
      </c>
      <c r="I4483" s="4" t="str">
        <f>IFERROR(__xludf.DUMMYFUNCTION("""COMPUTED_VALUE"""),"Java")</f>
        <v>Java</v>
      </c>
      <c r="J4483" s="4" t="str">
        <f>IFERROR(__xludf.DUMMYFUNCTION("""COMPUTED_VALUE"""),"JavaScript")</f>
        <v>JavaScript</v>
      </c>
      <c r="K4483" s="4" t="str">
        <f>IFERROR(__xludf.DUMMYFUNCTION("""COMPUTED_VALUE"""),"PHP")</f>
        <v>PHP</v>
      </c>
      <c r="L4483" s="4" t="str">
        <f>IFERROR(__xludf.DUMMYFUNCTION("""COMPUTED_VALUE"""),"Python")</f>
        <v>Python</v>
      </c>
      <c r="M4483" s="4" t="str">
        <f>IFERROR(__xludf.DUMMYFUNCTION("""COMPUTED_VALUE"""),"SQL")</f>
        <v>SQL</v>
      </c>
    </row>
    <row r="4484">
      <c r="A4484" s="3">
        <v>4483.0</v>
      </c>
      <c r="B4484" s="4" t="str">
        <f>IFERROR(__xludf.DUMMYFUNCTION("SPLIT(IMPORTRANGE!B4484:B14483,"";"",0,1)"),"Bash/Shell/PowerShell")</f>
        <v>Bash/Shell/PowerShell</v>
      </c>
      <c r="C4484" s="4" t="str">
        <f>IFERROR(__xludf.DUMMYFUNCTION("""COMPUTED_VALUE"""),"C#")</f>
        <v>C#</v>
      </c>
      <c r="D4484" s="4" t="str">
        <f>IFERROR(__xludf.DUMMYFUNCTION("""COMPUTED_VALUE"""),"SQL")</f>
        <v>SQL</v>
      </c>
    </row>
    <row r="4485">
      <c r="A4485" s="3">
        <v>4484.0</v>
      </c>
      <c r="B4485" s="4" t="str">
        <f>IFERROR(__xludf.DUMMYFUNCTION("SPLIT(IMPORTRANGE!B4485:B14484,"";"",0,1)"),"C#")</f>
        <v>C#</v>
      </c>
      <c r="C4485" s="4" t="str">
        <f>IFERROR(__xludf.DUMMYFUNCTION("""COMPUTED_VALUE"""),"HTML/CSS")</f>
        <v>HTML/CSS</v>
      </c>
    </row>
    <row r="4486">
      <c r="A4486" s="3">
        <v>4485.0</v>
      </c>
      <c r="B4486" s="4" t="str">
        <f>IFERROR(__xludf.DUMMYFUNCTION("SPLIT(IMPORTRANGE!B4486:B14485,"";"",0,1)"),"Assembly")</f>
        <v>Assembly</v>
      </c>
      <c r="C4486" s="4" t="str">
        <f>IFERROR(__xludf.DUMMYFUNCTION("""COMPUTED_VALUE"""),"Bash/Shell/PowerShell")</f>
        <v>Bash/Shell/PowerShell</v>
      </c>
      <c r="D4486" s="4" t="str">
        <f>IFERROR(__xludf.DUMMYFUNCTION("""COMPUTED_VALUE"""),"C")</f>
        <v>C</v>
      </c>
      <c r="E4486" s="4" t="str">
        <f>IFERROR(__xludf.DUMMYFUNCTION("""COMPUTED_VALUE"""),"C++")</f>
        <v>C++</v>
      </c>
      <c r="F4486" s="4" t="str">
        <f>IFERROR(__xludf.DUMMYFUNCTION("""COMPUTED_VALUE"""),"C#")</f>
        <v>C#</v>
      </c>
      <c r="G4486" s="4" t="str">
        <f>IFERROR(__xludf.DUMMYFUNCTION("""COMPUTED_VALUE"""),"Dart")</f>
        <v>Dart</v>
      </c>
      <c r="H4486" s="4" t="str">
        <f>IFERROR(__xludf.DUMMYFUNCTION("""COMPUTED_VALUE"""),"HTML/CSS")</f>
        <v>HTML/CSS</v>
      </c>
      <c r="I4486" s="4" t="str">
        <f>IFERROR(__xludf.DUMMYFUNCTION("""COMPUTED_VALUE"""),"Java")</f>
        <v>Java</v>
      </c>
      <c r="J4486" s="4" t="str">
        <f>IFERROR(__xludf.DUMMYFUNCTION("""COMPUTED_VALUE"""),"JavaScript")</f>
        <v>JavaScript</v>
      </c>
      <c r="K4486" s="4" t="str">
        <f>IFERROR(__xludf.DUMMYFUNCTION("""COMPUTED_VALUE"""),"PHP")</f>
        <v>PHP</v>
      </c>
      <c r="L4486" s="4" t="str">
        <f>IFERROR(__xludf.DUMMYFUNCTION("""COMPUTED_VALUE"""),"Python")</f>
        <v>Python</v>
      </c>
      <c r="M4486" s="4" t="str">
        <f>IFERROR(__xludf.DUMMYFUNCTION("""COMPUTED_VALUE"""),"Ruby")</f>
        <v>Ruby</v>
      </c>
      <c r="N4486" s="4" t="str">
        <f>IFERROR(__xludf.DUMMYFUNCTION("""COMPUTED_VALUE"""),"Scala")</f>
        <v>Scala</v>
      </c>
      <c r="O4486" s="4" t="str">
        <f>IFERROR(__xludf.DUMMYFUNCTION("""COMPUTED_VALUE"""),"SQL")</f>
        <v>SQL</v>
      </c>
      <c r="P4486" s="4" t="str">
        <f>IFERROR(__xludf.DUMMYFUNCTION("""COMPUTED_VALUE"""),"TypeScript")</f>
        <v>TypeScript</v>
      </c>
    </row>
    <row r="4487">
      <c r="A4487" s="3">
        <v>4486.0</v>
      </c>
      <c r="B4487" s="4" t="str">
        <f>IFERROR(__xludf.DUMMYFUNCTION("SPLIT(IMPORTRANGE!B4487:B14486,"";"",0,1)"),"Bash/Shell/PowerShell")</f>
        <v>Bash/Shell/PowerShell</v>
      </c>
      <c r="C4487" s="4" t="str">
        <f>IFERROR(__xludf.DUMMYFUNCTION("""COMPUTED_VALUE"""),"C")</f>
        <v>C</v>
      </c>
      <c r="D4487" s="4" t="str">
        <f>IFERROR(__xludf.DUMMYFUNCTION("""COMPUTED_VALUE"""),"Go")</f>
        <v>Go</v>
      </c>
      <c r="E4487" s="4" t="str">
        <f>IFERROR(__xludf.DUMMYFUNCTION("""COMPUTED_VALUE"""),"HTML/CSS")</f>
        <v>HTML/CSS</v>
      </c>
      <c r="F4487" s="4" t="str">
        <f>IFERROR(__xludf.DUMMYFUNCTION("""COMPUTED_VALUE"""),"Java")</f>
        <v>Java</v>
      </c>
      <c r="G4487" s="4" t="str">
        <f>IFERROR(__xludf.DUMMYFUNCTION("""COMPUTED_VALUE"""),"JavaScript")</f>
        <v>JavaScript</v>
      </c>
      <c r="H4487" s="4" t="str">
        <f>IFERROR(__xludf.DUMMYFUNCTION("""COMPUTED_VALUE"""),"PHP")</f>
        <v>PHP</v>
      </c>
      <c r="I4487" s="4" t="str">
        <f>IFERROR(__xludf.DUMMYFUNCTION("""COMPUTED_VALUE"""),"Ruby")</f>
        <v>Ruby</v>
      </c>
      <c r="J4487" s="4" t="str">
        <f>IFERROR(__xludf.DUMMYFUNCTION("""COMPUTED_VALUE"""),"SQL")</f>
        <v>SQL</v>
      </c>
      <c r="K4487" s="4" t="str">
        <f>IFERROR(__xludf.DUMMYFUNCTION("""COMPUTED_VALUE"""),"TypeScript")</f>
        <v>TypeScript</v>
      </c>
    </row>
    <row r="4488">
      <c r="A4488" s="3">
        <v>4487.0</v>
      </c>
      <c r="B4488" s="4" t="str">
        <f>IFERROR(__xludf.DUMMYFUNCTION("SPLIT(IMPORTRANGE!B4488:B14487,"";"",0,1)"),"Bash/Shell/PowerShell")</f>
        <v>Bash/Shell/PowerShell</v>
      </c>
      <c r="C4488" s="4" t="str">
        <f>IFERROR(__xludf.DUMMYFUNCTION("""COMPUTED_VALUE"""),"C++")</f>
        <v>C++</v>
      </c>
      <c r="D4488" s="4" t="str">
        <f>IFERROR(__xludf.DUMMYFUNCTION("""COMPUTED_VALUE"""),"C#")</f>
        <v>C#</v>
      </c>
      <c r="E4488" s="4" t="str">
        <f>IFERROR(__xludf.DUMMYFUNCTION("""COMPUTED_VALUE"""),"Clojure")</f>
        <v>Clojure</v>
      </c>
      <c r="F4488" s="4" t="str">
        <f>IFERROR(__xludf.DUMMYFUNCTION("""COMPUTED_VALUE"""),"F#")</f>
        <v>F#</v>
      </c>
      <c r="G4488" s="4" t="str">
        <f>IFERROR(__xludf.DUMMYFUNCTION("""COMPUTED_VALUE"""),"Go")</f>
        <v>Go</v>
      </c>
      <c r="H4488" s="4" t="str">
        <f>IFERROR(__xludf.DUMMYFUNCTION("""COMPUTED_VALUE"""),"HTML/CSS")</f>
        <v>HTML/CSS</v>
      </c>
      <c r="I4488" s="4" t="str">
        <f>IFERROR(__xludf.DUMMYFUNCTION("""COMPUTED_VALUE"""),"Java")</f>
        <v>Java</v>
      </c>
      <c r="J4488" s="4" t="str">
        <f>IFERROR(__xludf.DUMMYFUNCTION("""COMPUTED_VALUE"""),"JavaScript")</f>
        <v>JavaScript</v>
      </c>
      <c r="K4488" s="4" t="str">
        <f>IFERROR(__xludf.DUMMYFUNCTION("""COMPUTED_VALUE"""),"Kotlin")</f>
        <v>Kotlin</v>
      </c>
      <c r="L4488" s="4" t="str">
        <f>IFERROR(__xludf.DUMMYFUNCTION("""COMPUTED_VALUE"""),"Python")</f>
        <v>Python</v>
      </c>
      <c r="M4488" s="4" t="str">
        <f>IFERROR(__xludf.DUMMYFUNCTION("""COMPUTED_VALUE"""),"Ruby")</f>
        <v>Ruby</v>
      </c>
      <c r="N4488" s="4" t="str">
        <f>IFERROR(__xludf.DUMMYFUNCTION("""COMPUTED_VALUE"""),"Rust")</f>
        <v>Rust</v>
      </c>
      <c r="O4488" s="4" t="str">
        <f>IFERROR(__xludf.DUMMYFUNCTION("""COMPUTED_VALUE"""),"Scala")</f>
        <v>Scala</v>
      </c>
      <c r="P4488" s="4" t="str">
        <f>IFERROR(__xludf.DUMMYFUNCTION("""COMPUTED_VALUE"""),"SQL")</f>
        <v>SQL</v>
      </c>
    </row>
    <row r="4489">
      <c r="A4489" s="3">
        <v>4488.0</v>
      </c>
      <c r="B4489" s="4" t="str">
        <f>IFERROR(__xludf.DUMMYFUNCTION("SPLIT(IMPORTRANGE!B4489:B14488,"";"",0,1)"),"HTML/CSS")</f>
        <v>HTML/CSS</v>
      </c>
      <c r="C4489" s="4" t="str">
        <f>IFERROR(__xludf.DUMMYFUNCTION("""COMPUTED_VALUE"""),"Java")</f>
        <v>Java</v>
      </c>
      <c r="D4489" s="4" t="str">
        <f>IFERROR(__xludf.DUMMYFUNCTION("""COMPUTED_VALUE"""),"JavaScript")</f>
        <v>JavaScript</v>
      </c>
      <c r="E4489" s="4" t="str">
        <f>IFERROR(__xludf.DUMMYFUNCTION("""COMPUTED_VALUE"""),"PHP")</f>
        <v>PHP</v>
      </c>
      <c r="F4489" s="4" t="str">
        <f>IFERROR(__xludf.DUMMYFUNCTION("""COMPUTED_VALUE"""),"SQL")</f>
        <v>SQL</v>
      </c>
      <c r="G4489" s="4" t="str">
        <f>IFERROR(__xludf.DUMMYFUNCTION("""COMPUTED_VALUE"""),"Swift")</f>
        <v>Swift</v>
      </c>
    </row>
    <row r="4490">
      <c r="A4490" s="3">
        <v>4489.0</v>
      </c>
      <c r="B4490" s="4" t="str">
        <f>IFERROR(__xludf.DUMMYFUNCTION("SPLIT(IMPORTRANGE!B4490:B14489,"";"",0,1)"),"C#")</f>
        <v>C#</v>
      </c>
      <c r="C4490" s="4" t="str">
        <f>IFERROR(__xludf.DUMMYFUNCTION("""COMPUTED_VALUE"""),"HTML/CSS")</f>
        <v>HTML/CSS</v>
      </c>
      <c r="D4490" s="4" t="str">
        <f>IFERROR(__xludf.DUMMYFUNCTION("""COMPUTED_VALUE"""),"Java")</f>
        <v>Java</v>
      </c>
      <c r="E4490" s="4" t="str">
        <f>IFERROR(__xludf.DUMMYFUNCTION("""COMPUTED_VALUE"""),"SQL")</f>
        <v>SQL</v>
      </c>
    </row>
    <row r="4491">
      <c r="A4491" s="3">
        <v>4490.0</v>
      </c>
      <c r="B4491" s="4" t="str">
        <f>IFERROR(__xludf.DUMMYFUNCTION("SPLIT(IMPORTRANGE!B4491:B14490,"";"",0,1)"),"HTML/CSS")</f>
        <v>HTML/CSS</v>
      </c>
      <c r="C4491" s="4" t="str">
        <f>IFERROR(__xludf.DUMMYFUNCTION("""COMPUTED_VALUE"""),"Python")</f>
        <v>Python</v>
      </c>
      <c r="D4491" s="4" t="str">
        <f>IFERROR(__xludf.DUMMYFUNCTION("""COMPUTED_VALUE"""),"SQL")</f>
        <v>SQL</v>
      </c>
    </row>
    <row r="4492">
      <c r="A4492" s="3">
        <v>4491.0</v>
      </c>
      <c r="B4492" s="4" t="str">
        <f>IFERROR(__xludf.DUMMYFUNCTION("SPLIT(IMPORTRANGE!B4492:B14491,"";"",0,1)"),"HTML/CSS")</f>
        <v>HTML/CSS</v>
      </c>
      <c r="C4492" s="4" t="str">
        <f>IFERROR(__xludf.DUMMYFUNCTION("""COMPUTED_VALUE"""),"JavaScript")</f>
        <v>JavaScript</v>
      </c>
      <c r="D4492" s="4" t="str">
        <f>IFERROR(__xludf.DUMMYFUNCTION("""COMPUTED_VALUE"""),"PHP")</f>
        <v>PHP</v>
      </c>
      <c r="E4492" s="4" t="str">
        <f>IFERROR(__xludf.DUMMYFUNCTION("""COMPUTED_VALUE"""),"SQL")</f>
        <v>SQL</v>
      </c>
    </row>
    <row r="4493">
      <c r="A4493" s="3">
        <v>4492.0</v>
      </c>
      <c r="B4493" s="4" t="str">
        <f>IFERROR(__xludf.DUMMYFUNCTION("SPLIT(IMPORTRANGE!B4493:B14492,"";"",0,1)"),"C")</f>
        <v>C</v>
      </c>
      <c r="C4493" s="4" t="str">
        <f>IFERROR(__xludf.DUMMYFUNCTION("""COMPUTED_VALUE"""),"C++")</f>
        <v>C++</v>
      </c>
      <c r="D4493" s="4" t="str">
        <f>IFERROR(__xludf.DUMMYFUNCTION("""COMPUTED_VALUE"""),"C#")</f>
        <v>C#</v>
      </c>
      <c r="E4493" s="4" t="str">
        <f>IFERROR(__xludf.DUMMYFUNCTION("""COMPUTED_VALUE"""),"HTML/CSS")</f>
        <v>HTML/CSS</v>
      </c>
      <c r="F4493" s="4" t="str">
        <f>IFERROR(__xludf.DUMMYFUNCTION("""COMPUTED_VALUE"""),"JavaScript")</f>
        <v>JavaScript</v>
      </c>
    </row>
    <row r="4494">
      <c r="A4494" s="3">
        <v>4493.0</v>
      </c>
      <c r="B4494" s="4" t="str">
        <f>IFERROR(__xludf.DUMMYFUNCTION("SPLIT(IMPORTRANGE!B4494:B14493,"";"",0,1)"),"Java")</f>
        <v>Java</v>
      </c>
      <c r="C4494" s="4" t="str">
        <f>IFERROR(__xludf.DUMMYFUNCTION("""COMPUTED_VALUE"""),"Kotlin")</f>
        <v>Kotlin</v>
      </c>
      <c r="D4494" s="4" t="str">
        <f>IFERROR(__xludf.DUMMYFUNCTION("""COMPUTED_VALUE"""),"Python")</f>
        <v>Python</v>
      </c>
    </row>
    <row r="4495">
      <c r="A4495" s="3">
        <v>4494.0</v>
      </c>
      <c r="B4495" s="4" t="str">
        <f>IFERROR(__xludf.DUMMYFUNCTION("SPLIT(IMPORTRANGE!B4495:B14494,"";"",0,1)"),"C#")</f>
        <v>C#</v>
      </c>
      <c r="C4495" s="4" t="str">
        <f>IFERROR(__xludf.DUMMYFUNCTION("""COMPUTED_VALUE"""),"HTML/CSS")</f>
        <v>HTML/CSS</v>
      </c>
      <c r="D4495" s="4" t="str">
        <f>IFERROR(__xludf.DUMMYFUNCTION("""COMPUTED_VALUE"""),"JavaScript")</f>
        <v>JavaScript</v>
      </c>
      <c r="E4495" s="4" t="str">
        <f>IFERROR(__xludf.DUMMYFUNCTION("""COMPUTED_VALUE"""),"SQL")</f>
        <v>SQL</v>
      </c>
      <c r="F4495" s="4" t="str">
        <f>IFERROR(__xludf.DUMMYFUNCTION("""COMPUTED_VALUE"""),"TypeScript")</f>
        <v>TypeScript</v>
      </c>
    </row>
    <row r="4496">
      <c r="A4496" s="3">
        <v>4495.0</v>
      </c>
      <c r="B4496" s="4" t="str">
        <f>IFERROR(__xludf.DUMMYFUNCTION("SPLIT(IMPORTRANGE!B4496:B14495,"";"",0,1)"),"HTML/CSS")</f>
        <v>HTML/CSS</v>
      </c>
      <c r="C4496" s="4" t="str">
        <f>IFERROR(__xludf.DUMMYFUNCTION("""COMPUTED_VALUE"""),"JavaScript")</f>
        <v>JavaScript</v>
      </c>
      <c r="D4496" s="4" t="str">
        <f>IFERROR(__xludf.DUMMYFUNCTION("""COMPUTED_VALUE"""),"PHP")</f>
        <v>PHP</v>
      </c>
      <c r="E4496" s="4" t="str">
        <f>IFERROR(__xludf.DUMMYFUNCTION("""COMPUTED_VALUE"""),"SQL")</f>
        <v>SQL</v>
      </c>
      <c r="F4496" s="4" t="str">
        <f>IFERROR(__xludf.DUMMYFUNCTION("""COMPUTED_VALUE"""),"TypeScript")</f>
        <v>TypeScript</v>
      </c>
    </row>
    <row r="4497">
      <c r="A4497" s="3">
        <v>4496.0</v>
      </c>
      <c r="B4497" s="4" t="str">
        <f>IFERROR(__xludf.DUMMYFUNCTION("SPLIT(IMPORTRANGE!B4497:B14496,"";"",0,1)"),"Bash/Shell/PowerShell")</f>
        <v>Bash/Shell/PowerShell</v>
      </c>
      <c r="C4497" s="4" t="str">
        <f>IFERROR(__xludf.DUMMYFUNCTION("""COMPUTED_VALUE"""),"HTML/CSS")</f>
        <v>HTML/CSS</v>
      </c>
      <c r="D4497" s="4" t="str">
        <f>IFERROR(__xludf.DUMMYFUNCTION("""COMPUTED_VALUE"""),"JavaScript")</f>
        <v>JavaScript</v>
      </c>
      <c r="E4497" s="4" t="str">
        <f>IFERROR(__xludf.DUMMYFUNCTION("""COMPUTED_VALUE"""),"Python")</f>
        <v>Python</v>
      </c>
      <c r="F4497" s="4" t="str">
        <f>IFERROR(__xludf.DUMMYFUNCTION("""COMPUTED_VALUE"""),"SQL")</f>
        <v>SQL</v>
      </c>
      <c r="G4497" s="4" t="str">
        <f>IFERROR(__xludf.DUMMYFUNCTION("""COMPUTED_VALUE"""),"TypeScript")</f>
        <v>TypeScript</v>
      </c>
    </row>
    <row r="4498">
      <c r="A4498" s="3">
        <v>4497.0</v>
      </c>
      <c r="B4498" s="4" t="str">
        <f>IFERROR(__xludf.DUMMYFUNCTION("SPLIT(IMPORTRANGE!B4498:B14497,"";"",0,1)"),"HTML/CSS")</f>
        <v>HTML/CSS</v>
      </c>
      <c r="C4498" s="4" t="str">
        <f>IFERROR(__xludf.DUMMYFUNCTION("""COMPUTED_VALUE"""),"Java")</f>
        <v>Java</v>
      </c>
      <c r="D4498" s="4" t="str">
        <f>IFERROR(__xludf.DUMMYFUNCTION("""COMPUTED_VALUE"""),"JavaScript")</f>
        <v>JavaScript</v>
      </c>
      <c r="E4498" s="4" t="str">
        <f>IFERROR(__xludf.DUMMYFUNCTION("""COMPUTED_VALUE"""),"PHP")</f>
        <v>PHP</v>
      </c>
      <c r="F4498" s="4" t="str">
        <f>IFERROR(__xludf.DUMMYFUNCTION("""COMPUTED_VALUE"""),"SQL")</f>
        <v>SQL</v>
      </c>
      <c r="G4498" s="4" t="str">
        <f>IFERROR(__xludf.DUMMYFUNCTION("""COMPUTED_VALUE"""),"VBA")</f>
        <v>VBA</v>
      </c>
    </row>
    <row r="4499">
      <c r="A4499" s="3">
        <v>4498.0</v>
      </c>
      <c r="B4499" s="4" t="str">
        <f>IFERROR(__xludf.DUMMYFUNCTION("SPLIT(IMPORTRANGE!B4499:B14498,"";"",0,1)"),"C")</f>
        <v>C</v>
      </c>
      <c r="C4499" s="4" t="str">
        <f>IFERROR(__xludf.DUMMYFUNCTION("""COMPUTED_VALUE"""),"C++")</f>
        <v>C++</v>
      </c>
      <c r="D4499" s="4" t="str">
        <f>IFERROR(__xludf.DUMMYFUNCTION("""COMPUTED_VALUE"""),"HTML/CSS")</f>
        <v>HTML/CSS</v>
      </c>
      <c r="E4499" s="4" t="str">
        <f>IFERROR(__xludf.DUMMYFUNCTION("""COMPUTED_VALUE"""),"JavaScript")</f>
        <v>JavaScript</v>
      </c>
      <c r="F4499" s="4" t="str">
        <f>IFERROR(__xludf.DUMMYFUNCTION("""COMPUTED_VALUE"""),"Python")</f>
        <v>Python</v>
      </c>
      <c r="G4499" s="4" t="str">
        <f>IFERROR(__xludf.DUMMYFUNCTION("""COMPUTED_VALUE"""),"R")</f>
        <v>R</v>
      </c>
      <c r="H4499" s="4" t="str">
        <f>IFERROR(__xludf.DUMMYFUNCTION("""COMPUTED_VALUE"""),"SQL")</f>
        <v>SQL</v>
      </c>
      <c r="I4499" s="4" t="str">
        <f>IFERROR(__xludf.DUMMYFUNCTION("""COMPUTED_VALUE"""),"Other(s):")</f>
        <v>Other(s):</v>
      </c>
    </row>
    <row r="4500">
      <c r="A4500" s="3">
        <v>4499.0</v>
      </c>
      <c r="B4500" s="4" t="str">
        <f>IFERROR(__xludf.DUMMYFUNCTION("SPLIT(IMPORTRANGE!B4500:B14499,"";"",0,1)"),"Bash/Shell/PowerShell")</f>
        <v>Bash/Shell/PowerShell</v>
      </c>
      <c r="C4500" s="4" t="str">
        <f>IFERROR(__xludf.DUMMYFUNCTION("""COMPUTED_VALUE"""),"HTML/CSS")</f>
        <v>HTML/CSS</v>
      </c>
      <c r="D4500" s="4" t="str">
        <f>IFERROR(__xludf.DUMMYFUNCTION("""COMPUTED_VALUE"""),"Java")</f>
        <v>Java</v>
      </c>
      <c r="E4500" s="4" t="str">
        <f>IFERROR(__xludf.DUMMYFUNCTION("""COMPUTED_VALUE"""),"JavaScript")</f>
        <v>JavaScript</v>
      </c>
      <c r="F4500" s="4" t="str">
        <f>IFERROR(__xludf.DUMMYFUNCTION("""COMPUTED_VALUE"""),"Python")</f>
        <v>Python</v>
      </c>
      <c r="G4500" s="4" t="str">
        <f>IFERROR(__xludf.DUMMYFUNCTION("""COMPUTED_VALUE"""),"SQL")</f>
        <v>SQL</v>
      </c>
      <c r="H4500" s="4" t="str">
        <f>IFERROR(__xludf.DUMMYFUNCTION("""COMPUTED_VALUE"""),"Swift")</f>
        <v>Swift</v>
      </c>
      <c r="I4500" s="4" t="str">
        <f>IFERROR(__xludf.DUMMYFUNCTION("""COMPUTED_VALUE"""),"TypeScript")</f>
        <v>TypeScript</v>
      </c>
      <c r="J4500" s="4" t="str">
        <f>IFERROR(__xludf.DUMMYFUNCTION("""COMPUTED_VALUE"""),"Other(s):")</f>
        <v>Other(s):</v>
      </c>
    </row>
    <row r="4501">
      <c r="A4501" s="3">
        <v>4500.0</v>
      </c>
      <c r="B4501" s="4" t="str">
        <f>IFERROR(__xludf.DUMMYFUNCTION("SPLIT(IMPORTRANGE!B4501:B14500,"";"",0,1)"),"Assembly")</f>
        <v>Assembly</v>
      </c>
      <c r="C4501" s="4" t="str">
        <f>IFERROR(__xludf.DUMMYFUNCTION("""COMPUTED_VALUE"""),"Bash/Shell/PowerShell")</f>
        <v>Bash/Shell/PowerShell</v>
      </c>
      <c r="D4501" s="4" t="str">
        <f>IFERROR(__xludf.DUMMYFUNCTION("""COMPUTED_VALUE"""),"C++")</f>
        <v>C++</v>
      </c>
      <c r="E4501" s="4" t="str">
        <f>IFERROR(__xludf.DUMMYFUNCTION("""COMPUTED_VALUE"""),"HTML/CSS")</f>
        <v>HTML/CSS</v>
      </c>
      <c r="F4501" s="4" t="str">
        <f>IFERROR(__xludf.DUMMYFUNCTION("""COMPUTED_VALUE"""),"JavaScript")</f>
        <v>JavaScript</v>
      </c>
      <c r="G4501" s="4" t="str">
        <f>IFERROR(__xludf.DUMMYFUNCTION("""COMPUTED_VALUE"""),"PHP")</f>
        <v>PHP</v>
      </c>
      <c r="H4501" s="4" t="str">
        <f>IFERROR(__xludf.DUMMYFUNCTION("""COMPUTED_VALUE"""),"SQL")</f>
        <v>SQL</v>
      </c>
    </row>
    <row r="4502">
      <c r="A4502" s="3">
        <v>4501.0</v>
      </c>
      <c r="B4502" s="4" t="str">
        <f>IFERROR(__xludf.DUMMYFUNCTION("SPLIT(IMPORTRANGE!B4502:B14501,"";"",0,1)"),"Bash/Shell/PowerShell")</f>
        <v>Bash/Shell/PowerShell</v>
      </c>
      <c r="C4502" s="4" t="str">
        <f>IFERROR(__xludf.DUMMYFUNCTION("""COMPUTED_VALUE"""),"HTML/CSS")</f>
        <v>HTML/CSS</v>
      </c>
      <c r="D4502" s="4" t="str">
        <f>IFERROR(__xludf.DUMMYFUNCTION("""COMPUTED_VALUE"""),"Java")</f>
        <v>Java</v>
      </c>
      <c r="E4502" s="4" t="str">
        <f>IFERROR(__xludf.DUMMYFUNCTION("""COMPUTED_VALUE"""),"JavaScript")</f>
        <v>JavaScript</v>
      </c>
      <c r="F4502" s="4" t="str">
        <f>IFERROR(__xludf.DUMMYFUNCTION("""COMPUTED_VALUE"""),"Kotlin")</f>
        <v>Kotlin</v>
      </c>
      <c r="G4502" s="4" t="str">
        <f>IFERROR(__xludf.DUMMYFUNCTION("""COMPUTED_VALUE"""),"PHP")</f>
        <v>PHP</v>
      </c>
      <c r="H4502" s="4" t="str">
        <f>IFERROR(__xludf.DUMMYFUNCTION("""COMPUTED_VALUE"""),"SQL")</f>
        <v>SQL</v>
      </c>
    </row>
    <row r="4503">
      <c r="A4503" s="3">
        <v>4502.0</v>
      </c>
      <c r="B4503" s="4" t="str">
        <f>IFERROR(__xludf.DUMMYFUNCTION("SPLIT(IMPORTRANGE!B4503:B14502,"";"",0,1)"),"Bash/Shell/PowerShell")</f>
        <v>Bash/Shell/PowerShell</v>
      </c>
      <c r="C4503" s="4" t="str">
        <f>IFERROR(__xludf.DUMMYFUNCTION("""COMPUTED_VALUE"""),"C")</f>
        <v>C</v>
      </c>
      <c r="D4503" s="4" t="str">
        <f>IFERROR(__xludf.DUMMYFUNCTION("""COMPUTED_VALUE"""),"C++")</f>
        <v>C++</v>
      </c>
      <c r="E4503" s="4" t="str">
        <f>IFERROR(__xludf.DUMMYFUNCTION("""COMPUTED_VALUE"""),"Elixir")</f>
        <v>Elixir</v>
      </c>
      <c r="F4503" s="4" t="str">
        <f>IFERROR(__xludf.DUMMYFUNCTION("""COMPUTED_VALUE"""),"Erlang")</f>
        <v>Erlang</v>
      </c>
      <c r="G4503" s="4" t="str">
        <f>IFERROR(__xludf.DUMMYFUNCTION("""COMPUTED_VALUE"""),"JavaScript")</f>
        <v>JavaScript</v>
      </c>
      <c r="H4503" s="4" t="str">
        <f>IFERROR(__xludf.DUMMYFUNCTION("""COMPUTED_VALUE"""),"Other(s):")</f>
        <v>Other(s):</v>
      </c>
    </row>
    <row r="4504">
      <c r="A4504" s="3">
        <v>4503.0</v>
      </c>
      <c r="B4504" s="4" t="str">
        <f>IFERROR(__xludf.DUMMYFUNCTION("SPLIT(IMPORTRANGE!B4504:B14503,"";"",0,1)"),"HTML/CSS")</f>
        <v>HTML/CSS</v>
      </c>
      <c r="C4504" s="4" t="str">
        <f>IFERROR(__xludf.DUMMYFUNCTION("""COMPUTED_VALUE"""),"JavaScript")</f>
        <v>JavaScript</v>
      </c>
      <c r="D4504" s="4" t="str">
        <f>IFERROR(__xludf.DUMMYFUNCTION("""COMPUTED_VALUE"""),"PHP")</f>
        <v>PHP</v>
      </c>
      <c r="E4504" s="4" t="str">
        <f>IFERROR(__xludf.DUMMYFUNCTION("""COMPUTED_VALUE"""),"SQL")</f>
        <v>SQL</v>
      </c>
    </row>
    <row r="4505">
      <c r="A4505" s="3">
        <v>4504.0</v>
      </c>
      <c r="B4505" s="4" t="str">
        <f>IFERROR(__xludf.DUMMYFUNCTION("SPLIT(IMPORTRANGE!B4505:B14504,"";"",0,1)"),"Bash/Shell/PowerShell")</f>
        <v>Bash/Shell/PowerShell</v>
      </c>
      <c r="C4505" s="4" t="str">
        <f>IFERROR(__xludf.DUMMYFUNCTION("""COMPUTED_VALUE"""),"C#")</f>
        <v>C#</v>
      </c>
      <c r="D4505" s="4" t="str">
        <f>IFERROR(__xludf.DUMMYFUNCTION("""COMPUTED_VALUE"""),"HTML/CSS")</f>
        <v>HTML/CSS</v>
      </c>
      <c r="E4505" s="4" t="str">
        <f>IFERROR(__xludf.DUMMYFUNCTION("""COMPUTED_VALUE"""),"JavaScript")</f>
        <v>JavaScript</v>
      </c>
      <c r="F4505" s="4" t="str">
        <f>IFERROR(__xludf.DUMMYFUNCTION("""COMPUTED_VALUE"""),"SQL")</f>
        <v>SQL</v>
      </c>
      <c r="G4505" s="4" t="str">
        <f>IFERROR(__xludf.DUMMYFUNCTION("""COMPUTED_VALUE"""),"TypeScript")</f>
        <v>TypeScript</v>
      </c>
    </row>
    <row r="4506">
      <c r="A4506" s="3">
        <v>4505.0</v>
      </c>
      <c r="B4506" s="4" t="str">
        <f>IFERROR(__xludf.DUMMYFUNCTION("SPLIT(IMPORTRANGE!B4506:B14505,"";"",0,1)"),"C#")</f>
        <v>C#</v>
      </c>
      <c r="C4506" s="4" t="str">
        <f>IFERROR(__xludf.DUMMYFUNCTION("""COMPUTED_VALUE"""),"JavaScript")</f>
        <v>JavaScript</v>
      </c>
      <c r="D4506" s="4" t="str">
        <f>IFERROR(__xludf.DUMMYFUNCTION("""COMPUTED_VALUE"""),"Python")</f>
        <v>Python</v>
      </c>
    </row>
    <row r="4507">
      <c r="A4507" s="3">
        <v>4506.0</v>
      </c>
      <c r="B4507" s="4" t="str">
        <f>IFERROR(__xludf.DUMMYFUNCTION("SPLIT(IMPORTRANGE!B4507:B14506,"";"",0,1)"),"Bash/Shell/PowerShell")</f>
        <v>Bash/Shell/PowerShell</v>
      </c>
      <c r="C4507" s="4" t="str">
        <f>IFERROR(__xludf.DUMMYFUNCTION("""COMPUTED_VALUE"""),"Java")</f>
        <v>Java</v>
      </c>
      <c r="D4507" s="4" t="str">
        <f>IFERROR(__xludf.DUMMYFUNCTION("""COMPUTED_VALUE"""),"Python")</f>
        <v>Python</v>
      </c>
      <c r="E4507" s="4" t="str">
        <f>IFERROR(__xludf.DUMMYFUNCTION("""COMPUTED_VALUE"""),"SQL")</f>
        <v>SQL</v>
      </c>
    </row>
    <row r="4508">
      <c r="A4508" s="3">
        <v>4507.0</v>
      </c>
      <c r="B4508" s="4" t="str">
        <f>IFERROR(__xludf.DUMMYFUNCTION("SPLIT(IMPORTRANGE!B4508:B14507,"";"",0,1)"),"Swift")</f>
        <v>Swift</v>
      </c>
    </row>
    <row r="4509">
      <c r="A4509" s="3">
        <v>4508.0</v>
      </c>
      <c r="B4509" s="4" t="str">
        <f>IFERROR(__xludf.DUMMYFUNCTION("SPLIT(IMPORTRANGE!B4509:B14508,"";"",0,1)"),"Bash/Shell/PowerShell")</f>
        <v>Bash/Shell/PowerShell</v>
      </c>
      <c r="C4509" s="4" t="str">
        <f>IFERROR(__xludf.DUMMYFUNCTION("""COMPUTED_VALUE"""),"HTML/CSS")</f>
        <v>HTML/CSS</v>
      </c>
      <c r="D4509" s="4" t="str">
        <f>IFERROR(__xludf.DUMMYFUNCTION("""COMPUTED_VALUE"""),"JavaScript")</f>
        <v>JavaScript</v>
      </c>
      <c r="E4509" s="4" t="str">
        <f>IFERROR(__xludf.DUMMYFUNCTION("""COMPUTED_VALUE"""),"SQL")</f>
        <v>SQL</v>
      </c>
      <c r="F4509" s="4" t="str">
        <f>IFERROR(__xludf.DUMMYFUNCTION("""COMPUTED_VALUE"""),"TypeScript")</f>
        <v>TypeScript</v>
      </c>
    </row>
    <row r="4510">
      <c r="A4510" s="3">
        <v>4509.0</v>
      </c>
      <c r="B4510" s="4" t="str">
        <f>IFERROR(__xludf.DUMMYFUNCTION("SPLIT(IMPORTRANGE!B4510:B14509,"";"",0,1)"),"Bash/Shell/PowerShell")</f>
        <v>Bash/Shell/PowerShell</v>
      </c>
      <c r="C4510" s="4" t="str">
        <f>IFERROR(__xludf.DUMMYFUNCTION("""COMPUTED_VALUE"""),"HTML/CSS")</f>
        <v>HTML/CSS</v>
      </c>
      <c r="D4510" s="4" t="str">
        <f>IFERROR(__xludf.DUMMYFUNCTION("""COMPUTED_VALUE"""),"JavaScript")</f>
        <v>JavaScript</v>
      </c>
      <c r="E4510" s="4" t="str">
        <f>IFERROR(__xludf.DUMMYFUNCTION("""COMPUTED_VALUE"""),"Ruby")</f>
        <v>Ruby</v>
      </c>
      <c r="F4510" s="4" t="str">
        <f>IFERROR(__xludf.DUMMYFUNCTION("""COMPUTED_VALUE"""),"SQL")</f>
        <v>SQL</v>
      </c>
    </row>
    <row r="4511">
      <c r="A4511" s="3">
        <v>4510.0</v>
      </c>
      <c r="B4511" s="4" t="str">
        <f>IFERROR(__xludf.DUMMYFUNCTION("SPLIT(IMPORTRANGE!B4511:B14510,"";"",0,1)"),"Bash/Shell/PowerShell")</f>
        <v>Bash/Shell/PowerShell</v>
      </c>
      <c r="C4511" s="4" t="str">
        <f>IFERROR(__xludf.DUMMYFUNCTION("""COMPUTED_VALUE"""),"HTML/CSS")</f>
        <v>HTML/CSS</v>
      </c>
      <c r="D4511" s="4" t="str">
        <f>IFERROR(__xludf.DUMMYFUNCTION("""COMPUTED_VALUE"""),"Java")</f>
        <v>Java</v>
      </c>
      <c r="E4511" s="4" t="str">
        <f>IFERROR(__xludf.DUMMYFUNCTION("""COMPUTED_VALUE"""),"JavaScript")</f>
        <v>JavaScript</v>
      </c>
      <c r="F4511" s="4" t="str">
        <f>IFERROR(__xludf.DUMMYFUNCTION("""COMPUTED_VALUE"""),"Python")</f>
        <v>Python</v>
      </c>
      <c r="G4511" s="4" t="str">
        <f>IFERROR(__xludf.DUMMYFUNCTION("""COMPUTED_VALUE"""),"SQL")</f>
        <v>SQL</v>
      </c>
      <c r="H4511" s="4" t="str">
        <f>IFERROR(__xludf.DUMMYFUNCTION("""COMPUTED_VALUE"""),"TypeScript")</f>
        <v>TypeScript</v>
      </c>
    </row>
    <row r="4512">
      <c r="A4512" s="3">
        <v>4511.0</v>
      </c>
      <c r="B4512" s="4" t="str">
        <f>IFERROR(__xludf.DUMMYFUNCTION("SPLIT(IMPORTRANGE!B4512:B14511,"";"",0,1)"),"Bash/Shell/PowerShell")</f>
        <v>Bash/Shell/PowerShell</v>
      </c>
      <c r="C4512" s="4" t="str">
        <f>IFERROR(__xludf.DUMMYFUNCTION("""COMPUTED_VALUE"""),"HTML/CSS")</f>
        <v>HTML/CSS</v>
      </c>
      <c r="D4512" s="4" t="str">
        <f>IFERROR(__xludf.DUMMYFUNCTION("""COMPUTED_VALUE"""),"Java")</f>
        <v>Java</v>
      </c>
      <c r="E4512" s="4" t="str">
        <f>IFERROR(__xludf.DUMMYFUNCTION("""COMPUTED_VALUE"""),"JavaScript")</f>
        <v>JavaScript</v>
      </c>
      <c r="F4512" s="4" t="str">
        <f>IFERROR(__xludf.DUMMYFUNCTION("""COMPUTED_VALUE"""),"SQL")</f>
        <v>SQL</v>
      </c>
    </row>
    <row r="4513">
      <c r="A4513" s="3">
        <v>4512.0</v>
      </c>
      <c r="B4513" s="4" t="str">
        <f>IFERROR(__xludf.DUMMYFUNCTION("SPLIT(IMPORTRANGE!B4513:B14512,"";"",0,1)"),"C#")</f>
        <v>C#</v>
      </c>
      <c r="C4513" s="4" t="str">
        <f>IFERROR(__xludf.DUMMYFUNCTION("""COMPUTED_VALUE"""),"HTML/CSS")</f>
        <v>HTML/CSS</v>
      </c>
      <c r="D4513" s="4" t="str">
        <f>IFERROR(__xludf.DUMMYFUNCTION("""COMPUTED_VALUE"""),"JavaScript")</f>
        <v>JavaScript</v>
      </c>
      <c r="E4513" s="4" t="str">
        <f>IFERROR(__xludf.DUMMYFUNCTION("""COMPUTED_VALUE"""),"SQL")</f>
        <v>SQL</v>
      </c>
      <c r="F4513" s="4" t="str">
        <f>IFERROR(__xludf.DUMMYFUNCTION("""COMPUTED_VALUE"""),"TypeScript")</f>
        <v>TypeScript</v>
      </c>
    </row>
    <row r="4514">
      <c r="A4514" s="3">
        <v>4513.0</v>
      </c>
      <c r="B4514" s="4" t="str">
        <f>IFERROR(__xludf.DUMMYFUNCTION("SPLIT(IMPORTRANGE!B4514:B14513,"";"",0,1)"),"Bash/Shell/PowerShell")</f>
        <v>Bash/Shell/PowerShell</v>
      </c>
      <c r="C4514" s="4" t="str">
        <f>IFERROR(__xludf.DUMMYFUNCTION("""COMPUTED_VALUE"""),"C")</f>
        <v>C</v>
      </c>
      <c r="D4514" s="4" t="str">
        <f>IFERROR(__xludf.DUMMYFUNCTION("""COMPUTED_VALUE"""),"C++")</f>
        <v>C++</v>
      </c>
      <c r="E4514" s="4" t="str">
        <f>IFERROR(__xludf.DUMMYFUNCTION("""COMPUTED_VALUE"""),"C#")</f>
        <v>C#</v>
      </c>
      <c r="F4514" s="4" t="str">
        <f>IFERROR(__xludf.DUMMYFUNCTION("""COMPUTED_VALUE"""),"Dart")</f>
        <v>Dart</v>
      </c>
      <c r="G4514" s="4" t="str">
        <f>IFERROR(__xludf.DUMMYFUNCTION("""COMPUTED_VALUE"""),"F#")</f>
        <v>F#</v>
      </c>
      <c r="H4514" s="4" t="str">
        <f>IFERROR(__xludf.DUMMYFUNCTION("""COMPUTED_VALUE"""),"Go")</f>
        <v>Go</v>
      </c>
      <c r="I4514" s="4" t="str">
        <f>IFERROR(__xludf.DUMMYFUNCTION("""COMPUTED_VALUE"""),"HTML/CSS")</f>
        <v>HTML/CSS</v>
      </c>
      <c r="J4514" s="4" t="str">
        <f>IFERROR(__xludf.DUMMYFUNCTION("""COMPUTED_VALUE"""),"JavaScript")</f>
        <v>JavaScript</v>
      </c>
      <c r="K4514" s="4" t="str">
        <f>IFERROR(__xludf.DUMMYFUNCTION("""COMPUTED_VALUE"""),"PHP")</f>
        <v>PHP</v>
      </c>
      <c r="L4514" s="4" t="str">
        <f>IFERROR(__xludf.DUMMYFUNCTION("""COMPUTED_VALUE"""),"R")</f>
        <v>R</v>
      </c>
      <c r="M4514" s="4" t="str">
        <f>IFERROR(__xludf.DUMMYFUNCTION("""COMPUTED_VALUE"""),"Rust")</f>
        <v>Rust</v>
      </c>
      <c r="N4514" s="4" t="str">
        <f>IFERROR(__xludf.DUMMYFUNCTION("""COMPUTED_VALUE"""),"SQL")</f>
        <v>SQL</v>
      </c>
      <c r="O4514" s="4" t="str">
        <f>IFERROR(__xludf.DUMMYFUNCTION("""COMPUTED_VALUE"""),"TypeScript")</f>
        <v>TypeScript</v>
      </c>
    </row>
    <row r="4515">
      <c r="A4515" s="3">
        <v>4514.0</v>
      </c>
      <c r="B4515" s="4" t="str">
        <f>IFERROR(__xludf.DUMMYFUNCTION("SPLIT(IMPORTRANGE!B4515:B14514,"";"",0,1)"),"C#")</f>
        <v>C#</v>
      </c>
      <c r="C4515" s="4" t="str">
        <f>IFERROR(__xludf.DUMMYFUNCTION("""COMPUTED_VALUE"""),"F#")</f>
        <v>F#</v>
      </c>
      <c r="D4515" s="4" t="str">
        <f>IFERROR(__xludf.DUMMYFUNCTION("""COMPUTED_VALUE"""),"HTML/CSS")</f>
        <v>HTML/CSS</v>
      </c>
      <c r="E4515" s="4" t="str">
        <f>IFERROR(__xludf.DUMMYFUNCTION("""COMPUTED_VALUE"""),"JavaScript")</f>
        <v>JavaScript</v>
      </c>
      <c r="F4515" s="4" t="str">
        <f>IFERROR(__xludf.DUMMYFUNCTION("""COMPUTED_VALUE"""),"PHP")</f>
        <v>PHP</v>
      </c>
      <c r="G4515" s="4" t="str">
        <f>IFERROR(__xludf.DUMMYFUNCTION("""COMPUTED_VALUE"""),"Python")</f>
        <v>Python</v>
      </c>
      <c r="H4515" s="4" t="str">
        <f>IFERROR(__xludf.DUMMYFUNCTION("""COMPUTED_VALUE"""),"SQL")</f>
        <v>SQL</v>
      </c>
      <c r="I4515" s="4" t="str">
        <f>IFERROR(__xludf.DUMMYFUNCTION("""COMPUTED_VALUE"""),"VBA")</f>
        <v>VBA</v>
      </c>
    </row>
    <row r="4516">
      <c r="A4516" s="3">
        <v>4515.0</v>
      </c>
      <c r="B4516" s="4" t="str">
        <f>IFERROR(__xludf.DUMMYFUNCTION("SPLIT(IMPORTRANGE!B4516:B14515,"";"",0,1)"),"HTML/CSS")</f>
        <v>HTML/CSS</v>
      </c>
      <c r="C4516" s="4" t="str">
        <f>IFERROR(__xludf.DUMMYFUNCTION("""COMPUTED_VALUE"""),"JavaScript")</f>
        <v>JavaScript</v>
      </c>
      <c r="D4516" s="4" t="str">
        <f>IFERROR(__xludf.DUMMYFUNCTION("""COMPUTED_VALUE"""),"R")</f>
        <v>R</v>
      </c>
      <c r="E4516" s="4" t="str">
        <f>IFERROR(__xludf.DUMMYFUNCTION("""COMPUTED_VALUE"""),"SQL")</f>
        <v>SQL</v>
      </c>
    </row>
    <row r="4517">
      <c r="A4517" s="3">
        <v>4516.0</v>
      </c>
      <c r="B4517" s="4" t="str">
        <f>IFERROR(__xludf.DUMMYFUNCTION("SPLIT(IMPORTRANGE!B4517:B14516,"";"",0,1)"),"Bash/Shell/PowerShell")</f>
        <v>Bash/Shell/PowerShell</v>
      </c>
      <c r="C4517" s="4" t="str">
        <f>IFERROR(__xludf.DUMMYFUNCTION("""COMPUTED_VALUE"""),"C++")</f>
        <v>C++</v>
      </c>
      <c r="D4517" s="4" t="str">
        <f>IFERROR(__xludf.DUMMYFUNCTION("""COMPUTED_VALUE"""),"Go")</f>
        <v>Go</v>
      </c>
      <c r="E4517" s="4" t="str">
        <f>IFERROR(__xludf.DUMMYFUNCTION("""COMPUTED_VALUE"""),"HTML/CSS")</f>
        <v>HTML/CSS</v>
      </c>
      <c r="F4517" s="4" t="str">
        <f>IFERROR(__xludf.DUMMYFUNCTION("""COMPUTED_VALUE"""),"Java")</f>
        <v>Java</v>
      </c>
      <c r="G4517" s="4" t="str">
        <f>IFERROR(__xludf.DUMMYFUNCTION("""COMPUTED_VALUE"""),"JavaScript")</f>
        <v>JavaScript</v>
      </c>
      <c r="H4517" s="4" t="str">
        <f>IFERROR(__xludf.DUMMYFUNCTION("""COMPUTED_VALUE"""),"PHP")</f>
        <v>PHP</v>
      </c>
      <c r="I4517" s="4" t="str">
        <f>IFERROR(__xludf.DUMMYFUNCTION("""COMPUTED_VALUE"""),"SQL")</f>
        <v>SQL</v>
      </c>
    </row>
    <row r="4518">
      <c r="A4518" s="3">
        <v>4517.0</v>
      </c>
      <c r="B4518" s="4" t="str">
        <f>IFERROR(__xludf.DUMMYFUNCTION("SPLIT(IMPORTRANGE!B4518:B14517,"";"",0,1)"),"Assembly")</f>
        <v>Assembly</v>
      </c>
      <c r="C4518" s="4" t="str">
        <f>IFERROR(__xludf.DUMMYFUNCTION("""COMPUTED_VALUE"""),"Bash/Shell/PowerShell")</f>
        <v>Bash/Shell/PowerShell</v>
      </c>
      <c r="D4518" s="4" t="str">
        <f>IFERROR(__xludf.DUMMYFUNCTION("""COMPUTED_VALUE"""),"C")</f>
        <v>C</v>
      </c>
      <c r="E4518" s="4" t="str">
        <f>IFERROR(__xludf.DUMMYFUNCTION("""COMPUTED_VALUE"""),"C++")</f>
        <v>C++</v>
      </c>
      <c r="F4518" s="4" t="str">
        <f>IFERROR(__xludf.DUMMYFUNCTION("""COMPUTED_VALUE"""),"HTML/CSS")</f>
        <v>HTML/CSS</v>
      </c>
      <c r="G4518" s="4" t="str">
        <f>IFERROR(__xludf.DUMMYFUNCTION("""COMPUTED_VALUE"""),"Java")</f>
        <v>Java</v>
      </c>
      <c r="H4518" s="4" t="str">
        <f>IFERROR(__xludf.DUMMYFUNCTION("""COMPUTED_VALUE"""),"JavaScript")</f>
        <v>JavaScript</v>
      </c>
      <c r="I4518" s="4" t="str">
        <f>IFERROR(__xludf.DUMMYFUNCTION("""COMPUTED_VALUE"""),"R")</f>
        <v>R</v>
      </c>
      <c r="J4518" s="4" t="str">
        <f>IFERROR(__xludf.DUMMYFUNCTION("""COMPUTED_VALUE"""),"SQL")</f>
        <v>SQL</v>
      </c>
      <c r="K4518" s="4" t="str">
        <f>IFERROR(__xludf.DUMMYFUNCTION("""COMPUTED_VALUE"""),"TypeScript")</f>
        <v>TypeScript</v>
      </c>
      <c r="L4518" s="4" t="str">
        <f>IFERROR(__xludf.DUMMYFUNCTION("""COMPUTED_VALUE"""),"Other(s):")</f>
        <v>Other(s):</v>
      </c>
    </row>
    <row r="4519">
      <c r="A4519" s="3">
        <v>4518.0</v>
      </c>
      <c r="B4519" s="4" t="str">
        <f>IFERROR(__xludf.DUMMYFUNCTION("SPLIT(IMPORTRANGE!B4519:B14518,"";"",0,1)"),"Bash/Shell/PowerShell")</f>
        <v>Bash/Shell/PowerShell</v>
      </c>
      <c r="C4519" s="4" t="str">
        <f>IFERROR(__xludf.DUMMYFUNCTION("""COMPUTED_VALUE"""),"Java")</f>
        <v>Java</v>
      </c>
      <c r="D4519" s="4" t="str">
        <f>IFERROR(__xludf.DUMMYFUNCTION("""COMPUTED_VALUE"""),"Other(s):")</f>
        <v>Other(s):</v>
      </c>
    </row>
    <row r="4520">
      <c r="A4520" s="3">
        <v>4519.0</v>
      </c>
      <c r="B4520" s="4" t="str">
        <f>IFERROR(__xludf.DUMMYFUNCTION("SPLIT(IMPORTRANGE!B4520:B14519,"";"",0,1)"),"Assembly")</f>
        <v>Assembly</v>
      </c>
      <c r="C4520" s="4" t="str">
        <f>IFERROR(__xludf.DUMMYFUNCTION("""COMPUTED_VALUE"""),"Bash/Shell/PowerShell")</f>
        <v>Bash/Shell/PowerShell</v>
      </c>
      <c r="D4520" s="4" t="str">
        <f>IFERROR(__xludf.DUMMYFUNCTION("""COMPUTED_VALUE"""),"C")</f>
        <v>C</v>
      </c>
      <c r="E4520" s="4" t="str">
        <f>IFERROR(__xludf.DUMMYFUNCTION("""COMPUTED_VALUE"""),"HTML/CSS")</f>
        <v>HTML/CSS</v>
      </c>
      <c r="F4520" s="4" t="str">
        <f>IFERROR(__xludf.DUMMYFUNCTION("""COMPUTED_VALUE"""),"Java")</f>
        <v>Java</v>
      </c>
      <c r="G4520" s="4" t="str">
        <f>IFERROR(__xludf.DUMMYFUNCTION("""COMPUTED_VALUE"""),"JavaScript")</f>
        <v>JavaScript</v>
      </c>
      <c r="H4520" s="4" t="str">
        <f>IFERROR(__xludf.DUMMYFUNCTION("""COMPUTED_VALUE"""),"Python")</f>
        <v>Python</v>
      </c>
      <c r="I4520" s="4" t="str">
        <f>IFERROR(__xludf.DUMMYFUNCTION("""COMPUTED_VALUE"""),"SQL")</f>
        <v>SQL</v>
      </c>
    </row>
    <row r="4521">
      <c r="A4521" s="3">
        <v>4520.0</v>
      </c>
      <c r="B4521" s="4" t="str">
        <f>IFERROR(__xludf.DUMMYFUNCTION("SPLIT(IMPORTRANGE!B4521:B14520,"";"",0,1)"),"Other(s):")</f>
        <v>Other(s):</v>
      </c>
    </row>
    <row r="4522">
      <c r="A4522" s="3">
        <v>4521.0</v>
      </c>
      <c r="B4522" s="4" t="str">
        <f>IFERROR(__xludf.DUMMYFUNCTION("SPLIT(IMPORTRANGE!B4522:B14521,"";"",0,1)"),"C++")</f>
        <v>C++</v>
      </c>
    </row>
    <row r="4523">
      <c r="A4523" s="3">
        <v>4522.0</v>
      </c>
      <c r="B4523" s="4" t="str">
        <f>IFERROR(__xludf.DUMMYFUNCTION("SPLIT(IMPORTRANGE!B4523:B14522,"";"",0,1)"),"Assembly")</f>
        <v>Assembly</v>
      </c>
      <c r="C4523" s="4" t="str">
        <f>IFERROR(__xludf.DUMMYFUNCTION("""COMPUTED_VALUE"""),"Bash/Shell/PowerShell")</f>
        <v>Bash/Shell/PowerShell</v>
      </c>
      <c r="D4523" s="4" t="str">
        <f>IFERROR(__xludf.DUMMYFUNCTION("""COMPUTED_VALUE"""),"C")</f>
        <v>C</v>
      </c>
      <c r="E4523" s="4" t="str">
        <f>IFERROR(__xludf.DUMMYFUNCTION("""COMPUTED_VALUE"""),"HTML/CSS")</f>
        <v>HTML/CSS</v>
      </c>
      <c r="F4523" s="4" t="str">
        <f>IFERROR(__xludf.DUMMYFUNCTION("""COMPUTED_VALUE"""),"JavaScript")</f>
        <v>JavaScript</v>
      </c>
      <c r="G4523" s="4" t="str">
        <f>IFERROR(__xludf.DUMMYFUNCTION("""COMPUTED_VALUE"""),"SQL")</f>
        <v>SQL</v>
      </c>
      <c r="H4523" s="4" t="str">
        <f>IFERROR(__xludf.DUMMYFUNCTION("""COMPUTED_VALUE"""),"TypeScript")</f>
        <v>TypeScript</v>
      </c>
    </row>
    <row r="4524">
      <c r="A4524" s="3">
        <v>4523.0</v>
      </c>
      <c r="B4524" s="4" t="str">
        <f>IFERROR(__xludf.DUMMYFUNCTION("SPLIT(IMPORTRANGE!B4524:B14523,"";"",0,1)"),"HTML/CSS")</f>
        <v>HTML/CSS</v>
      </c>
      <c r="C4524" s="4" t="str">
        <f>IFERROR(__xludf.DUMMYFUNCTION("""COMPUTED_VALUE"""),"JavaScript")</f>
        <v>JavaScript</v>
      </c>
      <c r="D4524" s="4" t="str">
        <f>IFERROR(__xludf.DUMMYFUNCTION("""COMPUTED_VALUE"""),"TypeScript")</f>
        <v>TypeScript</v>
      </c>
    </row>
    <row r="4525">
      <c r="A4525" s="3">
        <v>4524.0</v>
      </c>
      <c r="B4525" s="4" t="str">
        <f>IFERROR(__xludf.DUMMYFUNCTION("SPLIT(IMPORTRANGE!B4525:B14524,"";"",0,1)"),"C")</f>
        <v>C</v>
      </c>
      <c r="C4525" s="4" t="str">
        <f>IFERROR(__xludf.DUMMYFUNCTION("""COMPUTED_VALUE"""),"C++")</f>
        <v>C++</v>
      </c>
      <c r="D4525" s="4" t="str">
        <f>IFERROR(__xludf.DUMMYFUNCTION("""COMPUTED_VALUE"""),"Java")</f>
        <v>Java</v>
      </c>
      <c r="E4525" s="4" t="str">
        <f>IFERROR(__xludf.DUMMYFUNCTION("""COMPUTED_VALUE"""),"Kotlin")</f>
        <v>Kotlin</v>
      </c>
    </row>
    <row r="4526">
      <c r="A4526" s="3">
        <v>4525.0</v>
      </c>
      <c r="B4526" s="4" t="str">
        <f>IFERROR(__xludf.DUMMYFUNCTION("SPLIT(IMPORTRANGE!B4526:B14525,"";"",0,1)"),"Java")</f>
        <v>Java</v>
      </c>
    </row>
    <row r="4527">
      <c r="A4527" s="3">
        <v>4526.0</v>
      </c>
      <c r="B4527" s="4" t="str">
        <f>IFERROR(__xludf.DUMMYFUNCTION("SPLIT(IMPORTRANGE!B4527:B14526,"";"",0,1)"),"HTML/CSS")</f>
        <v>HTML/CSS</v>
      </c>
      <c r="C4527" s="4" t="str">
        <f>IFERROR(__xludf.DUMMYFUNCTION("""COMPUTED_VALUE"""),"R")</f>
        <v>R</v>
      </c>
      <c r="D4527" s="4" t="str">
        <f>IFERROR(__xludf.DUMMYFUNCTION("""COMPUTED_VALUE"""),"Other(s):")</f>
        <v>Other(s):</v>
      </c>
    </row>
    <row r="4528">
      <c r="A4528" s="3">
        <v>4527.0</v>
      </c>
      <c r="B4528" s="4" t="str">
        <f>IFERROR(__xludf.DUMMYFUNCTION("SPLIT(IMPORTRANGE!B4528:B14527,"";"",0,1)"),"Assembly")</f>
        <v>Assembly</v>
      </c>
      <c r="C4528" s="4" t="str">
        <f>IFERROR(__xludf.DUMMYFUNCTION("""COMPUTED_VALUE"""),"C")</f>
        <v>C</v>
      </c>
      <c r="D4528" s="4" t="str">
        <f>IFERROR(__xludf.DUMMYFUNCTION("""COMPUTED_VALUE"""),"C#")</f>
        <v>C#</v>
      </c>
      <c r="E4528" s="4" t="str">
        <f>IFERROR(__xludf.DUMMYFUNCTION("""COMPUTED_VALUE"""),"HTML/CSS")</f>
        <v>HTML/CSS</v>
      </c>
      <c r="F4528" s="4" t="str">
        <f>IFERROR(__xludf.DUMMYFUNCTION("""COMPUTED_VALUE"""),"Java")</f>
        <v>Java</v>
      </c>
      <c r="G4528" s="4" t="str">
        <f>IFERROR(__xludf.DUMMYFUNCTION("""COMPUTED_VALUE"""),"JavaScript")</f>
        <v>JavaScript</v>
      </c>
      <c r="H4528" s="4" t="str">
        <f>IFERROR(__xludf.DUMMYFUNCTION("""COMPUTED_VALUE"""),"PHP")</f>
        <v>PHP</v>
      </c>
      <c r="I4528" s="4" t="str">
        <f>IFERROR(__xludf.DUMMYFUNCTION("""COMPUTED_VALUE"""),"SQL")</f>
        <v>SQL</v>
      </c>
      <c r="J4528" s="4" t="str">
        <f>IFERROR(__xludf.DUMMYFUNCTION("""COMPUTED_VALUE"""),"VBA")</f>
        <v>VBA</v>
      </c>
    </row>
    <row r="4529">
      <c r="A4529" s="3">
        <v>4528.0</v>
      </c>
      <c r="B4529" s="4" t="str">
        <f>IFERROR(__xludf.DUMMYFUNCTION("SPLIT(IMPORTRANGE!B4529:B14528,"";"",0,1)"),"C++")</f>
        <v>C++</v>
      </c>
      <c r="C4529" s="4" t="str">
        <f>IFERROR(__xludf.DUMMYFUNCTION("""COMPUTED_VALUE"""),"C#")</f>
        <v>C#</v>
      </c>
      <c r="D4529" s="4" t="str">
        <f>IFERROR(__xludf.DUMMYFUNCTION("""COMPUTED_VALUE"""),"HTML/CSS")</f>
        <v>HTML/CSS</v>
      </c>
      <c r="E4529" s="4" t="str">
        <f>IFERROR(__xludf.DUMMYFUNCTION("""COMPUTED_VALUE"""),"JavaScript")</f>
        <v>JavaScript</v>
      </c>
      <c r="F4529" s="4" t="str">
        <f>IFERROR(__xludf.DUMMYFUNCTION("""COMPUTED_VALUE"""),"PHP")</f>
        <v>PHP</v>
      </c>
      <c r="G4529" s="4" t="str">
        <f>IFERROR(__xludf.DUMMYFUNCTION("""COMPUTED_VALUE"""),"SQL")</f>
        <v>SQL</v>
      </c>
      <c r="H4529" s="4" t="str">
        <f>IFERROR(__xludf.DUMMYFUNCTION("""COMPUTED_VALUE"""),"Other(s):")</f>
        <v>Other(s):</v>
      </c>
    </row>
    <row r="4530">
      <c r="A4530" s="3">
        <v>4529.0</v>
      </c>
      <c r="B4530" s="4" t="str">
        <f>IFERROR(__xludf.DUMMYFUNCTION("SPLIT(IMPORTRANGE!B4530:B14529,"";"",0,1)"),"Bash/Shell/PowerShell")</f>
        <v>Bash/Shell/PowerShell</v>
      </c>
      <c r="C4530" s="4" t="str">
        <f>IFERROR(__xludf.DUMMYFUNCTION("""COMPUTED_VALUE"""),"HTML/CSS")</f>
        <v>HTML/CSS</v>
      </c>
      <c r="D4530" s="4" t="str">
        <f>IFERROR(__xludf.DUMMYFUNCTION("""COMPUTED_VALUE"""),"Java")</f>
        <v>Java</v>
      </c>
      <c r="E4530" s="4" t="str">
        <f>IFERROR(__xludf.DUMMYFUNCTION("""COMPUTED_VALUE"""),"JavaScript")</f>
        <v>JavaScript</v>
      </c>
      <c r="F4530" s="4" t="str">
        <f>IFERROR(__xludf.DUMMYFUNCTION("""COMPUTED_VALUE"""),"SQL")</f>
        <v>SQL</v>
      </c>
    </row>
    <row r="4531">
      <c r="A4531" s="3">
        <v>4530.0</v>
      </c>
      <c r="B4531" s="4" t="str">
        <f>IFERROR(__xludf.DUMMYFUNCTION("SPLIT(IMPORTRANGE!B4531:B14530,"";"",0,1)"),"HTML/CSS")</f>
        <v>HTML/CSS</v>
      </c>
      <c r="C4531" s="4" t="str">
        <f>IFERROR(__xludf.DUMMYFUNCTION("""COMPUTED_VALUE"""),"JavaScript")</f>
        <v>JavaScript</v>
      </c>
    </row>
    <row r="4532">
      <c r="A4532" s="3">
        <v>4531.0</v>
      </c>
      <c r="B4532" s="4" t="str">
        <f>IFERROR(__xludf.DUMMYFUNCTION("SPLIT(IMPORTRANGE!B4532:B14531,"";"",0,1)"),"C++")</f>
        <v>C++</v>
      </c>
      <c r="C4532" s="4" t="str">
        <f>IFERROR(__xludf.DUMMYFUNCTION("""COMPUTED_VALUE"""),"HTML/CSS")</f>
        <v>HTML/CSS</v>
      </c>
      <c r="D4532" s="4" t="str">
        <f>IFERROR(__xludf.DUMMYFUNCTION("""COMPUTED_VALUE"""),"Java")</f>
        <v>Java</v>
      </c>
      <c r="E4532" s="4" t="str">
        <f>IFERROR(__xludf.DUMMYFUNCTION("""COMPUTED_VALUE"""),"Python")</f>
        <v>Python</v>
      </c>
    </row>
    <row r="4533">
      <c r="A4533" s="3">
        <v>4532.0</v>
      </c>
      <c r="B4533" s="4" t="str">
        <f>IFERROR(__xludf.DUMMYFUNCTION("SPLIT(IMPORTRANGE!B4533:B14532,"";"",0,1)"),"HTML/CSS")</f>
        <v>HTML/CSS</v>
      </c>
      <c r="C4533" s="4" t="str">
        <f>IFERROR(__xludf.DUMMYFUNCTION("""COMPUTED_VALUE"""),"JavaScript")</f>
        <v>JavaScript</v>
      </c>
      <c r="D4533" s="4" t="str">
        <f>IFERROR(__xludf.DUMMYFUNCTION("""COMPUTED_VALUE"""),"Ruby")</f>
        <v>Ruby</v>
      </c>
      <c r="E4533" s="4" t="str">
        <f>IFERROR(__xludf.DUMMYFUNCTION("""COMPUTED_VALUE"""),"TypeScript")</f>
        <v>TypeScript</v>
      </c>
    </row>
    <row r="4534">
      <c r="A4534" s="3">
        <v>4533.0</v>
      </c>
      <c r="B4534" s="4" t="str">
        <f>IFERROR(__xludf.DUMMYFUNCTION("SPLIT(IMPORTRANGE!B4534:B14533,"";"",0,1)"),"Bash/Shell/PowerShell")</f>
        <v>Bash/Shell/PowerShell</v>
      </c>
      <c r="C4534" s="4" t="str">
        <f>IFERROR(__xludf.DUMMYFUNCTION("""COMPUTED_VALUE"""),"HTML/CSS")</f>
        <v>HTML/CSS</v>
      </c>
      <c r="D4534" s="4" t="str">
        <f>IFERROR(__xludf.DUMMYFUNCTION("""COMPUTED_VALUE"""),"JavaScript")</f>
        <v>JavaScript</v>
      </c>
      <c r="E4534" s="4" t="str">
        <f>IFERROR(__xludf.DUMMYFUNCTION("""COMPUTED_VALUE"""),"Python")</f>
        <v>Python</v>
      </c>
      <c r="F4534" s="4" t="str">
        <f>IFERROR(__xludf.DUMMYFUNCTION("""COMPUTED_VALUE"""),"SQL")</f>
        <v>SQL</v>
      </c>
    </row>
    <row r="4535">
      <c r="A4535" s="3">
        <v>4534.0</v>
      </c>
      <c r="B4535" s="4" t="str">
        <f>IFERROR(__xludf.DUMMYFUNCTION("SPLIT(IMPORTRANGE!B4535:B14534,"";"",0,1)"),"Java")</f>
        <v>Java</v>
      </c>
      <c r="C4535" s="4" t="str">
        <f>IFERROR(__xludf.DUMMYFUNCTION("""COMPUTED_VALUE"""),"JavaScript")</f>
        <v>JavaScript</v>
      </c>
      <c r="D4535" s="4" t="str">
        <f>IFERROR(__xludf.DUMMYFUNCTION("""COMPUTED_VALUE"""),"SQL")</f>
        <v>SQL</v>
      </c>
    </row>
    <row r="4536">
      <c r="A4536" s="3">
        <v>4535.0</v>
      </c>
      <c r="B4536" s="4" t="str">
        <f>IFERROR(__xludf.DUMMYFUNCTION("SPLIT(IMPORTRANGE!B4536:B14535,"";"",0,1)"),"Bash/Shell/PowerShell")</f>
        <v>Bash/Shell/PowerShell</v>
      </c>
      <c r="C4536" s="4" t="str">
        <f>IFERROR(__xludf.DUMMYFUNCTION("""COMPUTED_VALUE"""),"Clojure")</f>
        <v>Clojure</v>
      </c>
      <c r="D4536" s="4" t="str">
        <f>IFERROR(__xludf.DUMMYFUNCTION("""COMPUTED_VALUE"""),"HTML/CSS")</f>
        <v>HTML/CSS</v>
      </c>
      <c r="E4536" s="4" t="str">
        <f>IFERROR(__xludf.DUMMYFUNCTION("""COMPUTED_VALUE"""),"JavaScript")</f>
        <v>JavaScript</v>
      </c>
      <c r="F4536" s="4" t="str">
        <f>IFERROR(__xludf.DUMMYFUNCTION("""COMPUTED_VALUE"""),"Ruby")</f>
        <v>Ruby</v>
      </c>
    </row>
    <row r="4537">
      <c r="A4537" s="3">
        <v>4536.0</v>
      </c>
      <c r="B4537" s="4" t="str">
        <f>IFERROR(__xludf.DUMMYFUNCTION("SPLIT(IMPORTRANGE!B4537:B14536,"";"",0,1)"),"C#")</f>
        <v>C#</v>
      </c>
      <c r="C4537" s="4" t="str">
        <f>IFERROR(__xludf.DUMMYFUNCTION("""COMPUTED_VALUE"""),"HTML/CSS")</f>
        <v>HTML/CSS</v>
      </c>
      <c r="D4537" s="4" t="str">
        <f>IFERROR(__xludf.DUMMYFUNCTION("""COMPUTED_VALUE"""),"Java")</f>
        <v>Java</v>
      </c>
      <c r="E4537" s="4" t="str">
        <f>IFERROR(__xludf.DUMMYFUNCTION("""COMPUTED_VALUE"""),"JavaScript")</f>
        <v>JavaScript</v>
      </c>
      <c r="F4537" s="4" t="str">
        <f>IFERROR(__xludf.DUMMYFUNCTION("""COMPUTED_VALUE"""),"Python")</f>
        <v>Python</v>
      </c>
      <c r="G4537" s="4" t="str">
        <f>IFERROR(__xludf.DUMMYFUNCTION("""COMPUTED_VALUE"""),"TypeScript")</f>
        <v>TypeScript</v>
      </c>
    </row>
    <row r="4538">
      <c r="A4538" s="3">
        <v>4537.0</v>
      </c>
      <c r="B4538" s="4" t="str">
        <f>IFERROR(__xludf.DUMMYFUNCTION("SPLIT(IMPORTRANGE!B4538:B14537,"";"",0,1)"),"Bash/Shell/PowerShell")</f>
        <v>Bash/Shell/PowerShell</v>
      </c>
      <c r="C4538" s="4" t="str">
        <f>IFERROR(__xludf.DUMMYFUNCTION("""COMPUTED_VALUE"""),"C")</f>
        <v>C</v>
      </c>
      <c r="D4538" s="4" t="str">
        <f>IFERROR(__xludf.DUMMYFUNCTION("""COMPUTED_VALUE"""),"C++")</f>
        <v>C++</v>
      </c>
      <c r="E4538" s="4" t="str">
        <f>IFERROR(__xludf.DUMMYFUNCTION("""COMPUTED_VALUE"""),"HTML/CSS")</f>
        <v>HTML/CSS</v>
      </c>
      <c r="F4538" s="4" t="str">
        <f>IFERROR(__xludf.DUMMYFUNCTION("""COMPUTED_VALUE"""),"Python")</f>
        <v>Python</v>
      </c>
    </row>
    <row r="4539">
      <c r="A4539" s="3">
        <v>4538.0</v>
      </c>
      <c r="B4539" s="4" t="str">
        <f>IFERROR(__xludf.DUMMYFUNCTION("SPLIT(IMPORTRANGE!B4539:B14538,"";"",0,1)"),"HTML/CSS")</f>
        <v>HTML/CSS</v>
      </c>
      <c r="C4539" s="4" t="str">
        <f>IFERROR(__xludf.DUMMYFUNCTION("""COMPUTED_VALUE"""),"Java")</f>
        <v>Java</v>
      </c>
      <c r="D4539" s="4" t="str">
        <f>IFERROR(__xludf.DUMMYFUNCTION("""COMPUTED_VALUE"""),"JavaScript")</f>
        <v>JavaScript</v>
      </c>
      <c r="E4539" s="4" t="str">
        <f>IFERROR(__xludf.DUMMYFUNCTION("""COMPUTED_VALUE"""),"Python")</f>
        <v>Python</v>
      </c>
      <c r="F4539" s="4" t="str">
        <f>IFERROR(__xludf.DUMMYFUNCTION("""COMPUTED_VALUE"""),"R")</f>
        <v>R</v>
      </c>
      <c r="G4539" s="4" t="str">
        <f>IFERROR(__xludf.DUMMYFUNCTION("""COMPUTED_VALUE"""),"Rust")</f>
        <v>Rust</v>
      </c>
    </row>
    <row r="4540">
      <c r="A4540" s="3">
        <v>4539.0</v>
      </c>
      <c r="B4540" s="4" t="str">
        <f>IFERROR(__xludf.DUMMYFUNCTION("SPLIT(IMPORTRANGE!B4540:B14539,"";"",0,1)"),"HTML/CSS")</f>
        <v>HTML/CSS</v>
      </c>
      <c r="C4540" s="4" t="str">
        <f>IFERROR(__xludf.DUMMYFUNCTION("""COMPUTED_VALUE"""),"Java")</f>
        <v>Java</v>
      </c>
      <c r="D4540" s="4" t="str">
        <f>IFERROR(__xludf.DUMMYFUNCTION("""COMPUTED_VALUE"""),"Python")</f>
        <v>Python</v>
      </c>
      <c r="E4540" s="4" t="str">
        <f>IFERROR(__xludf.DUMMYFUNCTION("""COMPUTED_VALUE"""),"SQL")</f>
        <v>SQL</v>
      </c>
    </row>
    <row r="4541">
      <c r="A4541" s="3">
        <v>4540.0</v>
      </c>
      <c r="B4541" s="4" t="str">
        <f>IFERROR(__xludf.DUMMYFUNCTION("SPLIT(IMPORTRANGE!B4541:B14540,"";"",0,1)"),"Java")</f>
        <v>Java</v>
      </c>
    </row>
    <row r="4542">
      <c r="A4542" s="3">
        <v>4541.0</v>
      </c>
      <c r="B4542" s="4" t="str">
        <f>IFERROR(__xludf.DUMMYFUNCTION("SPLIT(IMPORTRANGE!B4542:B14541,"";"",0,1)"),"HTML/CSS")</f>
        <v>HTML/CSS</v>
      </c>
      <c r="C4542" s="4" t="str">
        <f>IFERROR(__xludf.DUMMYFUNCTION("""COMPUTED_VALUE"""),"JavaScript")</f>
        <v>JavaScript</v>
      </c>
      <c r="D4542" s="4" t="str">
        <f>IFERROR(__xludf.DUMMYFUNCTION("""COMPUTED_VALUE"""),"TypeScript")</f>
        <v>TypeScript</v>
      </c>
    </row>
    <row r="4543">
      <c r="A4543" s="3">
        <v>4542.0</v>
      </c>
      <c r="B4543" s="4" t="str">
        <f>IFERROR(__xludf.DUMMYFUNCTION("SPLIT(IMPORTRANGE!B4543:B14542,"";"",0,1)"),"C#")</f>
        <v>C#</v>
      </c>
      <c r="C4543" s="4" t="str">
        <f>IFERROR(__xludf.DUMMYFUNCTION("""COMPUTED_VALUE"""),"HTML/CSS")</f>
        <v>HTML/CSS</v>
      </c>
      <c r="D4543" s="4" t="str">
        <f>IFERROR(__xludf.DUMMYFUNCTION("""COMPUTED_VALUE"""),"JavaScript")</f>
        <v>JavaScript</v>
      </c>
      <c r="E4543" s="4" t="str">
        <f>IFERROR(__xludf.DUMMYFUNCTION("""COMPUTED_VALUE"""),"SQL")</f>
        <v>SQL</v>
      </c>
    </row>
    <row r="4544">
      <c r="A4544" s="3">
        <v>4543.0</v>
      </c>
      <c r="B4544" s="4" t="str">
        <f>IFERROR(__xludf.DUMMYFUNCTION("SPLIT(IMPORTRANGE!B4544:B14543,"";"",0,1)"),"HTML/CSS")</f>
        <v>HTML/CSS</v>
      </c>
      <c r="C4544" s="4" t="str">
        <f>IFERROR(__xludf.DUMMYFUNCTION("""COMPUTED_VALUE"""),"JavaScript")</f>
        <v>JavaScript</v>
      </c>
      <c r="D4544" s="4" t="str">
        <f>IFERROR(__xludf.DUMMYFUNCTION("""COMPUTED_VALUE"""),"Python")</f>
        <v>Python</v>
      </c>
    </row>
    <row r="4545">
      <c r="A4545" s="3">
        <v>4544.0</v>
      </c>
      <c r="B4545" s="4" t="str">
        <f>IFERROR(__xludf.DUMMYFUNCTION("SPLIT(IMPORTRANGE!B4545:B14544,"";"",0,1)"),"C#")</f>
        <v>C#</v>
      </c>
      <c r="C4545" s="4" t="str">
        <f>IFERROR(__xludf.DUMMYFUNCTION("""COMPUTED_VALUE"""),"JavaScript")</f>
        <v>JavaScript</v>
      </c>
    </row>
    <row r="4546">
      <c r="A4546" s="3">
        <v>4545.0</v>
      </c>
      <c r="B4546" s="4" t="str">
        <f>IFERROR(__xludf.DUMMYFUNCTION("SPLIT(IMPORTRANGE!B4546:B14545,"";"",0,1)"),"JavaScript")</f>
        <v>JavaScript</v>
      </c>
    </row>
    <row r="4547">
      <c r="A4547" s="3">
        <v>4546.0</v>
      </c>
      <c r="B4547" s="4" t="str">
        <f>IFERROR(__xludf.DUMMYFUNCTION("SPLIT(IMPORTRANGE!B4547:B14546,"";"",0,1)"),"Bash/Shell/PowerShell")</f>
        <v>Bash/Shell/PowerShell</v>
      </c>
      <c r="C4547" s="4" t="str">
        <f>IFERROR(__xludf.DUMMYFUNCTION("""COMPUTED_VALUE"""),"C")</f>
        <v>C</v>
      </c>
      <c r="D4547" s="4" t="str">
        <f>IFERROR(__xludf.DUMMYFUNCTION("""COMPUTED_VALUE"""),"C++")</f>
        <v>C++</v>
      </c>
      <c r="E4547" s="4" t="str">
        <f>IFERROR(__xludf.DUMMYFUNCTION("""COMPUTED_VALUE"""),"C#")</f>
        <v>C#</v>
      </c>
      <c r="F4547" s="4" t="str">
        <f>IFERROR(__xludf.DUMMYFUNCTION("""COMPUTED_VALUE"""),"HTML/CSS")</f>
        <v>HTML/CSS</v>
      </c>
      <c r="G4547" s="4" t="str">
        <f>IFERROR(__xludf.DUMMYFUNCTION("""COMPUTED_VALUE"""),"SQL")</f>
        <v>SQL</v>
      </c>
      <c r="H4547" s="4" t="str">
        <f>IFERROR(__xludf.DUMMYFUNCTION("""COMPUTED_VALUE"""),"Other(s):")</f>
        <v>Other(s):</v>
      </c>
    </row>
    <row r="4548">
      <c r="A4548" s="3">
        <v>4547.0</v>
      </c>
      <c r="B4548" s="4" t="str">
        <f>IFERROR(__xludf.DUMMYFUNCTION("SPLIT(IMPORTRANGE!B4548:B14547,"";"",0,1)"),"Python")</f>
        <v>Python</v>
      </c>
      <c r="C4548" s="4" t="str">
        <f>IFERROR(__xludf.DUMMYFUNCTION("""COMPUTED_VALUE"""),"Other(s):")</f>
        <v>Other(s):</v>
      </c>
    </row>
    <row r="4549">
      <c r="A4549" s="3">
        <v>4548.0</v>
      </c>
      <c r="B4549" s="4" t="str">
        <f>IFERROR(__xludf.DUMMYFUNCTION("SPLIT(IMPORTRANGE!B4549:B14548,"";"",0,1)"),"Bash/Shell/PowerShell")</f>
        <v>Bash/Shell/PowerShell</v>
      </c>
      <c r="C4549" s="4" t="str">
        <f>IFERROR(__xludf.DUMMYFUNCTION("""COMPUTED_VALUE"""),"Python")</f>
        <v>Python</v>
      </c>
      <c r="D4549" s="4" t="str">
        <f>IFERROR(__xludf.DUMMYFUNCTION("""COMPUTED_VALUE"""),"Scala")</f>
        <v>Scala</v>
      </c>
      <c r="E4549" s="4" t="str">
        <f>IFERROR(__xludf.DUMMYFUNCTION("""COMPUTED_VALUE"""),"SQL")</f>
        <v>SQL</v>
      </c>
      <c r="F4549" s="4" t="str">
        <f>IFERROR(__xludf.DUMMYFUNCTION("""COMPUTED_VALUE"""),"Other(s):")</f>
        <v>Other(s):</v>
      </c>
    </row>
    <row r="4550">
      <c r="A4550" s="3">
        <v>4549.0</v>
      </c>
      <c r="B4550" s="4" t="str">
        <f>IFERROR(__xludf.DUMMYFUNCTION("SPLIT(IMPORTRANGE!B4550:B14549,"";"",0,1)"),"HTML/CSS")</f>
        <v>HTML/CSS</v>
      </c>
      <c r="C4550" s="4" t="str">
        <f>IFERROR(__xludf.DUMMYFUNCTION("""COMPUTED_VALUE"""),"JavaScript")</f>
        <v>JavaScript</v>
      </c>
      <c r="D4550" s="4" t="str">
        <f>IFERROR(__xludf.DUMMYFUNCTION("""COMPUTED_VALUE"""),"TypeScript")</f>
        <v>TypeScript</v>
      </c>
    </row>
    <row r="4551">
      <c r="A4551" s="3">
        <v>4550.0</v>
      </c>
      <c r="B4551" s="4" t="str">
        <f>IFERROR(__xludf.DUMMYFUNCTION("SPLIT(IMPORTRANGE!B4551:B14550,"";"",0,1)"),"JavaScript")</f>
        <v>JavaScript</v>
      </c>
      <c r="C4551" s="4" t="str">
        <f>IFERROR(__xludf.DUMMYFUNCTION("""COMPUTED_VALUE"""),"R")</f>
        <v>R</v>
      </c>
      <c r="D4551" s="4" t="str">
        <f>IFERROR(__xludf.DUMMYFUNCTION("""COMPUTED_VALUE"""),"SQL")</f>
        <v>SQL</v>
      </c>
    </row>
    <row r="4552">
      <c r="A4552" s="3">
        <v>4551.0</v>
      </c>
      <c r="B4552" s="4" t="str">
        <f>IFERROR(__xludf.DUMMYFUNCTION("SPLIT(IMPORTRANGE!B4552:B14551,"";"",0,1)"),"Ruby")</f>
        <v>Ruby</v>
      </c>
    </row>
    <row r="4553">
      <c r="A4553" s="3">
        <v>4552.0</v>
      </c>
      <c r="B4553" s="4" t="str">
        <f>IFERROR(__xludf.DUMMYFUNCTION("SPLIT(IMPORTRANGE!B4553:B14552,"";"",0,1)"),"Bash/Shell/PowerShell")</f>
        <v>Bash/Shell/PowerShell</v>
      </c>
      <c r="C4553" s="4" t="str">
        <f>IFERROR(__xludf.DUMMYFUNCTION("""COMPUTED_VALUE"""),"C++")</f>
        <v>C++</v>
      </c>
      <c r="D4553" s="4" t="str">
        <f>IFERROR(__xludf.DUMMYFUNCTION("""COMPUTED_VALUE"""),"Java")</f>
        <v>Java</v>
      </c>
      <c r="E4553" s="4" t="str">
        <f>IFERROR(__xludf.DUMMYFUNCTION("""COMPUTED_VALUE"""),"JavaScript")</f>
        <v>JavaScript</v>
      </c>
    </row>
    <row r="4554">
      <c r="A4554" s="3">
        <v>4553.0</v>
      </c>
      <c r="B4554" s="4" t="str">
        <f>IFERROR(__xludf.DUMMYFUNCTION("SPLIT(IMPORTRANGE!B4554:B14553,"";"",0,1)"),"C#")</f>
        <v>C#</v>
      </c>
      <c r="C4554" s="4" t="str">
        <f>IFERROR(__xludf.DUMMYFUNCTION("""COMPUTED_VALUE"""),"HTML/CSS")</f>
        <v>HTML/CSS</v>
      </c>
      <c r="D4554" s="4" t="str">
        <f>IFERROR(__xludf.DUMMYFUNCTION("""COMPUTED_VALUE"""),"Java")</f>
        <v>Java</v>
      </c>
      <c r="E4554" s="4" t="str">
        <f>IFERROR(__xludf.DUMMYFUNCTION("""COMPUTED_VALUE"""),"JavaScript")</f>
        <v>JavaScript</v>
      </c>
      <c r="F4554" s="4" t="str">
        <f>IFERROR(__xludf.DUMMYFUNCTION("""COMPUTED_VALUE"""),"Kotlin")</f>
        <v>Kotlin</v>
      </c>
      <c r="G4554" s="4" t="str">
        <f>IFERROR(__xludf.DUMMYFUNCTION("""COMPUTED_VALUE"""),"SQL")</f>
        <v>SQL</v>
      </c>
      <c r="H4554" s="4" t="str">
        <f>IFERROR(__xludf.DUMMYFUNCTION("""COMPUTED_VALUE"""),"TypeScript")</f>
        <v>TypeScript</v>
      </c>
    </row>
    <row r="4555">
      <c r="A4555" s="3">
        <v>4554.0</v>
      </c>
      <c r="B4555" s="4" t="str">
        <f>IFERROR(__xludf.DUMMYFUNCTION("SPLIT(IMPORTRANGE!B4555:B14554,"";"",0,1)"),"HTML/CSS")</f>
        <v>HTML/CSS</v>
      </c>
      <c r="C4555" s="4" t="str">
        <f>IFERROR(__xludf.DUMMYFUNCTION("""COMPUTED_VALUE"""),"Java")</f>
        <v>Java</v>
      </c>
      <c r="D4555" s="4" t="str">
        <f>IFERROR(__xludf.DUMMYFUNCTION("""COMPUTED_VALUE"""),"JavaScript")</f>
        <v>JavaScript</v>
      </c>
      <c r="E4555" s="4" t="str">
        <f>IFERROR(__xludf.DUMMYFUNCTION("""COMPUTED_VALUE"""),"Python")</f>
        <v>Python</v>
      </c>
      <c r="F4555" s="4" t="str">
        <f>IFERROR(__xludf.DUMMYFUNCTION("""COMPUTED_VALUE"""),"Ruby")</f>
        <v>Ruby</v>
      </c>
    </row>
    <row r="4556">
      <c r="A4556" s="3">
        <v>4555.0</v>
      </c>
      <c r="B4556" s="4" t="str">
        <f>IFERROR(__xludf.DUMMYFUNCTION("SPLIT(IMPORTRANGE!B4556:B14555,"";"",0,1)"),"HTML/CSS")</f>
        <v>HTML/CSS</v>
      </c>
      <c r="C4556" s="4" t="str">
        <f>IFERROR(__xludf.DUMMYFUNCTION("""COMPUTED_VALUE"""),"JavaScript")</f>
        <v>JavaScript</v>
      </c>
      <c r="D4556" s="4" t="str">
        <f>IFERROR(__xludf.DUMMYFUNCTION("""COMPUTED_VALUE"""),"PHP")</f>
        <v>PHP</v>
      </c>
      <c r="E4556" s="4" t="str">
        <f>IFERROR(__xludf.DUMMYFUNCTION("""COMPUTED_VALUE"""),"Python")</f>
        <v>Python</v>
      </c>
      <c r="F4556" s="4" t="str">
        <f>IFERROR(__xludf.DUMMYFUNCTION("""COMPUTED_VALUE"""),"TypeScript")</f>
        <v>TypeScript</v>
      </c>
    </row>
    <row r="4557">
      <c r="A4557" s="3">
        <v>4556.0</v>
      </c>
      <c r="B4557" s="4" t="str">
        <f>IFERROR(__xludf.DUMMYFUNCTION("SPLIT(IMPORTRANGE!B4557:B14556,"";"",0,1)"),"C")</f>
        <v>C</v>
      </c>
      <c r="C4557" s="4" t="str">
        <f>IFERROR(__xludf.DUMMYFUNCTION("""COMPUTED_VALUE"""),"C++")</f>
        <v>C++</v>
      </c>
      <c r="D4557" s="4" t="str">
        <f>IFERROR(__xludf.DUMMYFUNCTION("""COMPUTED_VALUE"""),"C#")</f>
        <v>C#</v>
      </c>
      <c r="E4557" s="4" t="str">
        <f>IFERROR(__xludf.DUMMYFUNCTION("""COMPUTED_VALUE"""),"HTML/CSS")</f>
        <v>HTML/CSS</v>
      </c>
      <c r="F4557" s="4" t="str">
        <f>IFERROR(__xludf.DUMMYFUNCTION("""COMPUTED_VALUE"""),"JavaScript")</f>
        <v>JavaScript</v>
      </c>
      <c r="G4557" s="4" t="str">
        <f>IFERROR(__xludf.DUMMYFUNCTION("""COMPUTED_VALUE"""),"PHP")</f>
        <v>PHP</v>
      </c>
      <c r="H4557" s="4" t="str">
        <f>IFERROR(__xludf.DUMMYFUNCTION("""COMPUTED_VALUE"""),"Python")</f>
        <v>Python</v>
      </c>
      <c r="I4557" s="4" t="str">
        <f>IFERROR(__xludf.DUMMYFUNCTION("""COMPUTED_VALUE"""),"SQL")</f>
        <v>SQL</v>
      </c>
    </row>
    <row r="4558">
      <c r="A4558" s="3">
        <v>4557.0</v>
      </c>
      <c r="B4558" s="4" t="str">
        <f>IFERROR(__xludf.DUMMYFUNCTION("SPLIT(IMPORTRANGE!B4558:B14557,"";"",0,1)"),"Go")</f>
        <v>Go</v>
      </c>
      <c r="C4558" s="4" t="str">
        <f>IFERROR(__xludf.DUMMYFUNCTION("""COMPUTED_VALUE"""),"Java")</f>
        <v>Java</v>
      </c>
      <c r="D4558" s="4" t="str">
        <f>IFERROR(__xludf.DUMMYFUNCTION("""COMPUTED_VALUE"""),"JavaScript")</f>
        <v>JavaScript</v>
      </c>
      <c r="E4558" s="4" t="str">
        <f>IFERROR(__xludf.DUMMYFUNCTION("""COMPUTED_VALUE"""),"Kotlin")</f>
        <v>Kotlin</v>
      </c>
      <c r="F4558" s="4" t="str">
        <f>IFERROR(__xludf.DUMMYFUNCTION("""COMPUTED_VALUE"""),"Ruby")</f>
        <v>Ruby</v>
      </c>
      <c r="G4558" s="4" t="str">
        <f>IFERROR(__xludf.DUMMYFUNCTION("""COMPUTED_VALUE"""),"SQL")</f>
        <v>SQL</v>
      </c>
      <c r="H4558" s="4" t="str">
        <f>IFERROR(__xludf.DUMMYFUNCTION("""COMPUTED_VALUE"""),"TypeScript")</f>
        <v>TypeScript</v>
      </c>
    </row>
    <row r="4559">
      <c r="A4559" s="3">
        <v>4558.0</v>
      </c>
      <c r="B4559" s="4" t="str">
        <f>IFERROR(__xludf.DUMMYFUNCTION("SPLIT(IMPORTRANGE!B4559:B14558,"";"",0,1)"),"C#")</f>
        <v>C#</v>
      </c>
      <c r="C4559" s="4" t="str">
        <f>IFERROR(__xludf.DUMMYFUNCTION("""COMPUTED_VALUE"""),"HTML/CSS")</f>
        <v>HTML/CSS</v>
      </c>
      <c r="D4559" s="4" t="str">
        <f>IFERROR(__xludf.DUMMYFUNCTION("""COMPUTED_VALUE"""),"JavaScript")</f>
        <v>JavaScript</v>
      </c>
      <c r="E4559" s="4" t="str">
        <f>IFERROR(__xludf.DUMMYFUNCTION("""COMPUTED_VALUE"""),"SQL")</f>
        <v>SQL</v>
      </c>
    </row>
    <row r="4560">
      <c r="A4560" s="3">
        <v>4559.0</v>
      </c>
      <c r="B4560" s="4" t="str">
        <f>IFERROR(__xludf.DUMMYFUNCTION("SPLIT(IMPORTRANGE!B4560:B14559,"";"",0,1)"),"C#")</f>
        <v>C#</v>
      </c>
      <c r="C4560" s="4" t="str">
        <f>IFERROR(__xludf.DUMMYFUNCTION("""COMPUTED_VALUE"""),"HTML/CSS")</f>
        <v>HTML/CSS</v>
      </c>
      <c r="D4560" s="4" t="str">
        <f>IFERROR(__xludf.DUMMYFUNCTION("""COMPUTED_VALUE"""),"JavaScript")</f>
        <v>JavaScript</v>
      </c>
    </row>
    <row r="4561">
      <c r="A4561" s="3">
        <v>4560.0</v>
      </c>
      <c r="B4561" s="4" t="str">
        <f>IFERROR(__xludf.DUMMYFUNCTION("SPLIT(IMPORTRANGE!B4561:B14560,"";"",0,1)"),"Go")</f>
        <v>Go</v>
      </c>
      <c r="C4561" s="4" t="str">
        <f>IFERROR(__xludf.DUMMYFUNCTION("""COMPUTED_VALUE"""),"PHP")</f>
        <v>PHP</v>
      </c>
    </row>
    <row r="4562">
      <c r="A4562" s="3">
        <v>4561.0</v>
      </c>
      <c r="B4562" s="4" t="str">
        <f>IFERROR(__xludf.DUMMYFUNCTION("SPLIT(IMPORTRANGE!B4562:B14561,"";"",0,1)"),"C")</f>
        <v>C</v>
      </c>
      <c r="C4562" s="4" t="str">
        <f>IFERROR(__xludf.DUMMYFUNCTION("""COMPUTED_VALUE"""),"C++")</f>
        <v>C++</v>
      </c>
      <c r="D4562" s="4" t="str">
        <f>IFERROR(__xludf.DUMMYFUNCTION("""COMPUTED_VALUE"""),"HTML/CSS")</f>
        <v>HTML/CSS</v>
      </c>
      <c r="E4562" s="4" t="str">
        <f>IFERROR(__xludf.DUMMYFUNCTION("""COMPUTED_VALUE"""),"JavaScript")</f>
        <v>JavaScript</v>
      </c>
      <c r="F4562" s="4" t="str">
        <f>IFERROR(__xludf.DUMMYFUNCTION("""COMPUTED_VALUE"""),"Python")</f>
        <v>Python</v>
      </c>
      <c r="G4562" s="4" t="str">
        <f>IFERROR(__xludf.DUMMYFUNCTION("""COMPUTED_VALUE"""),"TypeScript")</f>
        <v>TypeScript</v>
      </c>
    </row>
    <row r="4563">
      <c r="A4563" s="3">
        <v>4562.0</v>
      </c>
      <c r="B4563" s="4" t="str">
        <f>IFERROR(__xludf.DUMMYFUNCTION("SPLIT(IMPORTRANGE!B4563:B14562,"";"",0,1)"),"Bash/Shell/PowerShell")</f>
        <v>Bash/Shell/PowerShell</v>
      </c>
      <c r="C4563" s="4" t="str">
        <f>IFERROR(__xludf.DUMMYFUNCTION("""COMPUTED_VALUE"""),"C#")</f>
        <v>C#</v>
      </c>
      <c r="D4563" s="4" t="str">
        <f>IFERROR(__xludf.DUMMYFUNCTION("""COMPUTED_VALUE"""),"Java")</f>
        <v>Java</v>
      </c>
      <c r="E4563" s="4" t="str">
        <f>IFERROR(__xludf.DUMMYFUNCTION("""COMPUTED_VALUE"""),"JavaScript")</f>
        <v>JavaScript</v>
      </c>
      <c r="F4563" s="4" t="str">
        <f>IFERROR(__xludf.DUMMYFUNCTION("""COMPUTED_VALUE"""),"SQL")</f>
        <v>SQL</v>
      </c>
    </row>
    <row r="4564">
      <c r="A4564" s="3">
        <v>4563.0</v>
      </c>
      <c r="B4564" s="4" t="str">
        <f>IFERROR(__xludf.DUMMYFUNCTION("SPLIT(IMPORTRANGE!B4564:B14563,"";"",0,1)"),"HTML/CSS")</f>
        <v>HTML/CSS</v>
      </c>
      <c r="C4564" s="4" t="str">
        <f>IFERROR(__xludf.DUMMYFUNCTION("""COMPUTED_VALUE"""),"Java")</f>
        <v>Java</v>
      </c>
      <c r="D4564" s="4" t="str">
        <f>IFERROR(__xludf.DUMMYFUNCTION("""COMPUTED_VALUE"""),"JavaScript")</f>
        <v>JavaScript</v>
      </c>
      <c r="E4564" s="4" t="str">
        <f>IFERROR(__xludf.DUMMYFUNCTION("""COMPUTED_VALUE"""),"Python")</f>
        <v>Python</v>
      </c>
    </row>
    <row r="4565">
      <c r="A4565" s="3">
        <v>4564.0</v>
      </c>
      <c r="B4565" s="4" t="str">
        <f>IFERROR(__xludf.DUMMYFUNCTION("SPLIT(IMPORTRANGE!B4565:B14564,"";"",0,1)"),"Bash/Shell/PowerShell")</f>
        <v>Bash/Shell/PowerShell</v>
      </c>
      <c r="C4565" s="4" t="str">
        <f>IFERROR(__xludf.DUMMYFUNCTION("""COMPUTED_VALUE"""),"C#")</f>
        <v>C#</v>
      </c>
      <c r="D4565" s="4" t="str">
        <f>IFERROR(__xludf.DUMMYFUNCTION("""COMPUTED_VALUE"""),"HTML/CSS")</f>
        <v>HTML/CSS</v>
      </c>
      <c r="E4565" s="4" t="str">
        <f>IFERROR(__xludf.DUMMYFUNCTION("""COMPUTED_VALUE"""),"JavaScript")</f>
        <v>JavaScript</v>
      </c>
      <c r="F4565" s="4" t="str">
        <f>IFERROR(__xludf.DUMMYFUNCTION("""COMPUTED_VALUE"""),"SQL")</f>
        <v>SQL</v>
      </c>
      <c r="G4565" s="4" t="str">
        <f>IFERROR(__xludf.DUMMYFUNCTION("""COMPUTED_VALUE"""),"VBA")</f>
        <v>VBA</v>
      </c>
    </row>
    <row r="4566">
      <c r="A4566" s="3">
        <v>4565.0</v>
      </c>
      <c r="B4566" s="4" t="str">
        <f>IFERROR(__xludf.DUMMYFUNCTION("SPLIT(IMPORTRANGE!B4566:B14565,"";"",0,1)"),"Bash/Shell/PowerShell")</f>
        <v>Bash/Shell/PowerShell</v>
      </c>
      <c r="C4566" s="4" t="str">
        <f>IFERROR(__xludf.DUMMYFUNCTION("""COMPUTED_VALUE"""),"C")</f>
        <v>C</v>
      </c>
      <c r="D4566" s="4" t="str">
        <f>IFERROR(__xludf.DUMMYFUNCTION("""COMPUTED_VALUE"""),"C++")</f>
        <v>C++</v>
      </c>
      <c r="E4566" s="4" t="str">
        <f>IFERROR(__xludf.DUMMYFUNCTION("""COMPUTED_VALUE"""),"Go")</f>
        <v>Go</v>
      </c>
      <c r="F4566" s="4" t="str">
        <f>IFERROR(__xludf.DUMMYFUNCTION("""COMPUTED_VALUE"""),"HTML/CSS")</f>
        <v>HTML/CSS</v>
      </c>
      <c r="G4566" s="4" t="str">
        <f>IFERROR(__xludf.DUMMYFUNCTION("""COMPUTED_VALUE"""),"JavaScript")</f>
        <v>JavaScript</v>
      </c>
      <c r="H4566" s="4" t="str">
        <f>IFERROR(__xludf.DUMMYFUNCTION("""COMPUTED_VALUE"""),"Python")</f>
        <v>Python</v>
      </c>
      <c r="I4566" s="4" t="str">
        <f>IFERROR(__xludf.DUMMYFUNCTION("""COMPUTED_VALUE"""),"SQL")</f>
        <v>SQL</v>
      </c>
    </row>
    <row r="4567">
      <c r="A4567" s="3">
        <v>4566.0</v>
      </c>
      <c r="B4567" s="4" t="str">
        <f>IFERROR(__xludf.DUMMYFUNCTION("SPLIT(IMPORTRANGE!B4567:B14566,"";"",0,1)"),"HTML/CSS")</f>
        <v>HTML/CSS</v>
      </c>
      <c r="C4567" s="4" t="str">
        <f>IFERROR(__xludf.DUMMYFUNCTION("""COMPUTED_VALUE"""),"JavaScript")</f>
        <v>JavaScript</v>
      </c>
      <c r="D4567" s="4" t="str">
        <f>IFERROR(__xludf.DUMMYFUNCTION("""COMPUTED_VALUE"""),"PHP")</f>
        <v>PHP</v>
      </c>
      <c r="E4567" s="4" t="str">
        <f>IFERROR(__xludf.DUMMYFUNCTION("""COMPUTED_VALUE"""),"Python")</f>
        <v>Python</v>
      </c>
      <c r="F4567" s="4" t="str">
        <f>IFERROR(__xludf.DUMMYFUNCTION("""COMPUTED_VALUE"""),"R")</f>
        <v>R</v>
      </c>
    </row>
    <row r="4568">
      <c r="A4568" s="3">
        <v>4567.0</v>
      </c>
      <c r="B4568" s="4" t="str">
        <f>IFERROR(__xludf.DUMMYFUNCTION("SPLIT(IMPORTRANGE!B4568:B14567,"";"",0,1)"),"Bash/Shell/PowerShell")</f>
        <v>Bash/Shell/PowerShell</v>
      </c>
      <c r="C4568" s="4" t="str">
        <f>IFERROR(__xludf.DUMMYFUNCTION("""COMPUTED_VALUE"""),"Clojure")</f>
        <v>Clojure</v>
      </c>
      <c r="D4568" s="4" t="str">
        <f>IFERROR(__xludf.DUMMYFUNCTION("""COMPUTED_VALUE"""),"HTML/CSS")</f>
        <v>HTML/CSS</v>
      </c>
      <c r="E4568" s="4" t="str">
        <f>IFERROR(__xludf.DUMMYFUNCTION("""COMPUTED_VALUE"""),"Java")</f>
        <v>Java</v>
      </c>
      <c r="F4568" s="4" t="str">
        <f>IFERROR(__xludf.DUMMYFUNCTION("""COMPUTED_VALUE"""),"JavaScript")</f>
        <v>JavaScript</v>
      </c>
      <c r="G4568" s="4" t="str">
        <f>IFERROR(__xludf.DUMMYFUNCTION("""COMPUTED_VALUE"""),"PHP")</f>
        <v>PHP</v>
      </c>
      <c r="H4568" s="4" t="str">
        <f>IFERROR(__xludf.DUMMYFUNCTION("""COMPUTED_VALUE"""),"SQL")</f>
        <v>SQL</v>
      </c>
      <c r="I4568" s="4" t="str">
        <f>IFERROR(__xludf.DUMMYFUNCTION("""COMPUTED_VALUE"""),"Other(s):")</f>
        <v>Other(s):</v>
      </c>
    </row>
    <row r="4569">
      <c r="A4569" s="3">
        <v>4568.0</v>
      </c>
      <c r="B4569" s="4" t="str">
        <f>IFERROR(__xludf.DUMMYFUNCTION("SPLIT(IMPORTRANGE!B4569:B14568,"";"",0,1)"),"C#")</f>
        <v>C#</v>
      </c>
      <c r="C4569" s="4" t="str">
        <f>IFERROR(__xludf.DUMMYFUNCTION("""COMPUTED_VALUE"""),"HTML/CSS")</f>
        <v>HTML/CSS</v>
      </c>
      <c r="D4569" s="4" t="str">
        <f>IFERROR(__xludf.DUMMYFUNCTION("""COMPUTED_VALUE"""),"JavaScript")</f>
        <v>JavaScript</v>
      </c>
      <c r="E4569" s="4" t="str">
        <f>IFERROR(__xludf.DUMMYFUNCTION("""COMPUTED_VALUE"""),"SQL")</f>
        <v>SQL</v>
      </c>
      <c r="F4569" s="4" t="str">
        <f>IFERROR(__xludf.DUMMYFUNCTION("""COMPUTED_VALUE"""),"Other(s):")</f>
        <v>Other(s):</v>
      </c>
    </row>
    <row r="4570">
      <c r="A4570" s="3">
        <v>4569.0</v>
      </c>
      <c r="B4570" s="4" t="str">
        <f>IFERROR(__xludf.DUMMYFUNCTION("SPLIT(IMPORTRANGE!B4570:B14569,"";"",0,1)"),"Python")</f>
        <v>Python</v>
      </c>
      <c r="C4570" s="4" t="str">
        <f>IFERROR(__xludf.DUMMYFUNCTION("""COMPUTED_VALUE"""),"SQL")</f>
        <v>SQL</v>
      </c>
      <c r="D4570" s="4" t="str">
        <f>IFERROR(__xludf.DUMMYFUNCTION("""COMPUTED_VALUE"""),"VBA")</f>
        <v>VBA</v>
      </c>
    </row>
    <row r="4571">
      <c r="A4571" s="3">
        <v>4570.0</v>
      </c>
      <c r="B4571" s="4" t="str">
        <f>IFERROR(__xludf.DUMMYFUNCTION("SPLIT(IMPORTRANGE!B4571:B14570,"";"",0,1)"),"Java")</f>
        <v>Java</v>
      </c>
      <c r="C4571" s="4" t="str">
        <f>IFERROR(__xludf.DUMMYFUNCTION("""COMPUTED_VALUE"""),"Kotlin")</f>
        <v>Kotlin</v>
      </c>
    </row>
    <row r="4572">
      <c r="A4572" s="3">
        <v>4571.0</v>
      </c>
      <c r="B4572" s="4" t="str">
        <f>IFERROR(__xludf.DUMMYFUNCTION("SPLIT(IMPORTRANGE!B4572:B14571,"";"",0,1)"),"C#")</f>
        <v>C#</v>
      </c>
      <c r="C4572" s="4" t="str">
        <f>IFERROR(__xludf.DUMMYFUNCTION("""COMPUTED_VALUE"""),"HTML/CSS")</f>
        <v>HTML/CSS</v>
      </c>
      <c r="D4572" s="4" t="str">
        <f>IFERROR(__xludf.DUMMYFUNCTION("""COMPUTED_VALUE"""),"JavaScript")</f>
        <v>JavaScript</v>
      </c>
      <c r="E4572" s="4" t="str">
        <f>IFERROR(__xludf.DUMMYFUNCTION("""COMPUTED_VALUE"""),"TypeScript")</f>
        <v>TypeScript</v>
      </c>
    </row>
    <row r="4573">
      <c r="A4573" s="3">
        <v>4572.0</v>
      </c>
      <c r="B4573" s="4" t="str">
        <f>IFERROR(__xludf.DUMMYFUNCTION("SPLIT(IMPORTRANGE!B4573:B14572,"";"",0,1)"),"HTML/CSS")</f>
        <v>HTML/CSS</v>
      </c>
      <c r="C4573" s="4" t="str">
        <f>IFERROR(__xludf.DUMMYFUNCTION("""COMPUTED_VALUE"""),"Java")</f>
        <v>Java</v>
      </c>
      <c r="D4573" s="4" t="str">
        <f>IFERROR(__xludf.DUMMYFUNCTION("""COMPUTED_VALUE"""),"JavaScript")</f>
        <v>JavaScript</v>
      </c>
      <c r="E4573" s="4" t="str">
        <f>IFERROR(__xludf.DUMMYFUNCTION("""COMPUTED_VALUE"""),"Python")</f>
        <v>Python</v>
      </c>
      <c r="F4573" s="4" t="str">
        <f>IFERROR(__xludf.DUMMYFUNCTION("""COMPUTED_VALUE"""),"SQL")</f>
        <v>SQL</v>
      </c>
    </row>
    <row r="4574">
      <c r="A4574" s="3">
        <v>4573.0</v>
      </c>
      <c r="B4574" s="4" t="str">
        <f>IFERROR(__xludf.DUMMYFUNCTION("SPLIT(IMPORTRANGE!B4574:B14573,"";"",0,1)"),"Assembly")</f>
        <v>Assembly</v>
      </c>
      <c r="C4574" s="4" t="str">
        <f>IFERROR(__xludf.DUMMYFUNCTION("""COMPUTED_VALUE"""),"C")</f>
        <v>C</v>
      </c>
      <c r="D4574" s="4" t="str">
        <f>IFERROR(__xludf.DUMMYFUNCTION("""COMPUTED_VALUE"""),"C++")</f>
        <v>C++</v>
      </c>
      <c r="E4574" s="4" t="str">
        <f>IFERROR(__xludf.DUMMYFUNCTION("""COMPUTED_VALUE"""),"C#")</f>
        <v>C#</v>
      </c>
      <c r="F4574" s="4" t="str">
        <f>IFERROR(__xludf.DUMMYFUNCTION("""COMPUTED_VALUE"""),"HTML/CSS")</f>
        <v>HTML/CSS</v>
      </c>
      <c r="G4574" s="4" t="str">
        <f>IFERROR(__xludf.DUMMYFUNCTION("""COMPUTED_VALUE"""),"Java")</f>
        <v>Java</v>
      </c>
      <c r="H4574" s="4" t="str">
        <f>IFERROR(__xludf.DUMMYFUNCTION("""COMPUTED_VALUE"""),"TypeScript")</f>
        <v>TypeScript</v>
      </c>
    </row>
    <row r="4575">
      <c r="A4575" s="3">
        <v>4574.0</v>
      </c>
      <c r="B4575" s="4" t="str">
        <f>IFERROR(__xludf.DUMMYFUNCTION("SPLIT(IMPORTRANGE!B4575:B14574,"";"",0,1)"),"Bash/Shell/PowerShell")</f>
        <v>Bash/Shell/PowerShell</v>
      </c>
      <c r="C4575" s="4" t="str">
        <f>IFERROR(__xludf.DUMMYFUNCTION("""COMPUTED_VALUE"""),"C#")</f>
        <v>C#</v>
      </c>
      <c r="D4575" s="4" t="str">
        <f>IFERROR(__xludf.DUMMYFUNCTION("""COMPUTED_VALUE"""),"HTML/CSS")</f>
        <v>HTML/CSS</v>
      </c>
      <c r="E4575" s="4" t="str">
        <f>IFERROR(__xludf.DUMMYFUNCTION("""COMPUTED_VALUE"""),"Python")</f>
        <v>Python</v>
      </c>
      <c r="F4575" s="4" t="str">
        <f>IFERROR(__xludf.DUMMYFUNCTION("""COMPUTED_VALUE"""),"R")</f>
        <v>R</v>
      </c>
      <c r="G4575" s="4" t="str">
        <f>IFERROR(__xludf.DUMMYFUNCTION("""COMPUTED_VALUE"""),"SQL")</f>
        <v>SQL</v>
      </c>
    </row>
    <row r="4576">
      <c r="A4576" s="3">
        <v>4575.0</v>
      </c>
      <c r="B4576" s="4" t="str">
        <f>IFERROR(__xludf.DUMMYFUNCTION("SPLIT(IMPORTRANGE!B4576:B14575,"";"",0,1)"),"C#")</f>
        <v>C#</v>
      </c>
      <c r="C4576" s="4" t="str">
        <f>IFERROR(__xludf.DUMMYFUNCTION("""COMPUTED_VALUE"""),"Other(s):")</f>
        <v>Other(s):</v>
      </c>
    </row>
    <row r="4577">
      <c r="A4577" s="3">
        <v>4576.0</v>
      </c>
      <c r="B4577" s="4" t="str">
        <f>IFERROR(__xludf.DUMMYFUNCTION("SPLIT(IMPORTRANGE!B4577:B14576,"";"",0,1)"),"Bash/Shell/PowerShell")</f>
        <v>Bash/Shell/PowerShell</v>
      </c>
      <c r="C4577" s="4" t="str">
        <f>IFERROR(__xludf.DUMMYFUNCTION("""COMPUTED_VALUE"""),"C#")</f>
        <v>C#</v>
      </c>
      <c r="D4577" s="4" t="str">
        <f>IFERROR(__xludf.DUMMYFUNCTION("""COMPUTED_VALUE"""),"HTML/CSS")</f>
        <v>HTML/CSS</v>
      </c>
      <c r="E4577" s="4" t="str">
        <f>IFERROR(__xludf.DUMMYFUNCTION("""COMPUTED_VALUE"""),"Java")</f>
        <v>Java</v>
      </c>
      <c r="F4577" s="4" t="str">
        <f>IFERROR(__xludf.DUMMYFUNCTION("""COMPUTED_VALUE"""),"JavaScript")</f>
        <v>JavaScript</v>
      </c>
      <c r="G4577" s="4" t="str">
        <f>IFERROR(__xludf.DUMMYFUNCTION("""COMPUTED_VALUE"""),"Kotlin")</f>
        <v>Kotlin</v>
      </c>
      <c r="H4577" s="4" t="str">
        <f>IFERROR(__xludf.DUMMYFUNCTION("""COMPUTED_VALUE"""),"PHP")</f>
        <v>PHP</v>
      </c>
      <c r="I4577" s="4" t="str">
        <f>IFERROR(__xludf.DUMMYFUNCTION("""COMPUTED_VALUE"""),"Python")</f>
        <v>Python</v>
      </c>
      <c r="J4577" s="4" t="str">
        <f>IFERROR(__xludf.DUMMYFUNCTION("""COMPUTED_VALUE"""),"SQL")</f>
        <v>SQL</v>
      </c>
      <c r="K4577" s="4" t="str">
        <f>IFERROR(__xludf.DUMMYFUNCTION("""COMPUTED_VALUE"""),"Swift")</f>
        <v>Swift</v>
      </c>
    </row>
    <row r="4578">
      <c r="A4578" s="3">
        <v>4577.0</v>
      </c>
      <c r="B4578" s="4" t="str">
        <f>IFERROR(__xludf.DUMMYFUNCTION("SPLIT(IMPORTRANGE!B4578:B14577,"";"",0,1)"),"Java")</f>
        <v>Java</v>
      </c>
      <c r="C4578" s="4" t="str">
        <f>IFERROR(__xludf.DUMMYFUNCTION("""COMPUTED_VALUE"""),"JavaScript")</f>
        <v>JavaScript</v>
      </c>
      <c r="D4578" s="4" t="str">
        <f>IFERROR(__xludf.DUMMYFUNCTION("""COMPUTED_VALUE"""),"PHP")</f>
        <v>PHP</v>
      </c>
      <c r="E4578" s="4" t="str">
        <f>IFERROR(__xludf.DUMMYFUNCTION("""COMPUTED_VALUE"""),"R")</f>
        <v>R</v>
      </c>
      <c r="F4578" s="4" t="str">
        <f>IFERROR(__xludf.DUMMYFUNCTION("""COMPUTED_VALUE"""),"SQL")</f>
        <v>SQL</v>
      </c>
    </row>
    <row r="4579">
      <c r="A4579" s="3">
        <v>4578.0</v>
      </c>
      <c r="B4579" s="4" t="str">
        <f>IFERROR(__xludf.DUMMYFUNCTION("SPLIT(IMPORTRANGE!B4579:B14578,"";"",0,1)"),"Bash/Shell/PowerShell")</f>
        <v>Bash/Shell/PowerShell</v>
      </c>
      <c r="C4579" s="4" t="str">
        <f>IFERROR(__xludf.DUMMYFUNCTION("""COMPUTED_VALUE"""),"C")</f>
        <v>C</v>
      </c>
      <c r="D4579" s="4" t="str">
        <f>IFERROR(__xludf.DUMMYFUNCTION("""COMPUTED_VALUE"""),"C++")</f>
        <v>C++</v>
      </c>
      <c r="E4579" s="4" t="str">
        <f>IFERROR(__xludf.DUMMYFUNCTION("""COMPUTED_VALUE"""),"C#")</f>
        <v>C#</v>
      </c>
      <c r="F4579" s="4" t="str">
        <f>IFERROR(__xludf.DUMMYFUNCTION("""COMPUTED_VALUE"""),"Go")</f>
        <v>Go</v>
      </c>
      <c r="G4579" s="4" t="str">
        <f>IFERROR(__xludf.DUMMYFUNCTION("""COMPUTED_VALUE"""),"HTML/CSS")</f>
        <v>HTML/CSS</v>
      </c>
      <c r="H4579" s="4" t="str">
        <f>IFERROR(__xludf.DUMMYFUNCTION("""COMPUTED_VALUE"""),"Java")</f>
        <v>Java</v>
      </c>
      <c r="I4579" s="4" t="str">
        <f>IFERROR(__xludf.DUMMYFUNCTION("""COMPUTED_VALUE"""),"JavaScript")</f>
        <v>JavaScript</v>
      </c>
      <c r="J4579" s="4" t="str">
        <f>IFERROR(__xludf.DUMMYFUNCTION("""COMPUTED_VALUE"""),"R")</f>
        <v>R</v>
      </c>
      <c r="K4579" s="4" t="str">
        <f>IFERROR(__xludf.DUMMYFUNCTION("""COMPUTED_VALUE"""),"SQL")</f>
        <v>SQL</v>
      </c>
      <c r="L4579" s="4" t="str">
        <f>IFERROR(__xludf.DUMMYFUNCTION("""COMPUTED_VALUE"""),"TypeScript")</f>
        <v>TypeScript</v>
      </c>
      <c r="M4579" s="4" t="str">
        <f>IFERROR(__xludf.DUMMYFUNCTION("""COMPUTED_VALUE"""),"WebAssembly")</f>
        <v>WebAssembly</v>
      </c>
    </row>
    <row r="4580">
      <c r="A4580" s="3">
        <v>4579.0</v>
      </c>
      <c r="B4580" s="4" t="str">
        <f>IFERROR(__xludf.DUMMYFUNCTION("SPLIT(IMPORTRANGE!B4580:B14579,"";"",0,1)"),"C")</f>
        <v>C</v>
      </c>
      <c r="C4580" s="4" t="str">
        <f>IFERROR(__xludf.DUMMYFUNCTION("""COMPUTED_VALUE"""),"C++")</f>
        <v>C++</v>
      </c>
      <c r="D4580" s="4" t="str">
        <f>IFERROR(__xludf.DUMMYFUNCTION("""COMPUTED_VALUE"""),"Java")</f>
        <v>Java</v>
      </c>
    </row>
    <row r="4581">
      <c r="A4581" s="3">
        <v>4580.0</v>
      </c>
      <c r="B4581" s="4" t="str">
        <f>IFERROR(__xludf.DUMMYFUNCTION("SPLIT(IMPORTRANGE!B4581:B14580,"";"",0,1)"),"HTML/CSS")</f>
        <v>HTML/CSS</v>
      </c>
      <c r="C4581" s="4" t="str">
        <f>IFERROR(__xludf.DUMMYFUNCTION("""COMPUTED_VALUE"""),"Java")</f>
        <v>Java</v>
      </c>
      <c r="D4581" s="4" t="str">
        <f>IFERROR(__xludf.DUMMYFUNCTION("""COMPUTED_VALUE"""),"Python")</f>
        <v>Python</v>
      </c>
      <c r="E4581" s="4" t="str">
        <f>IFERROR(__xludf.DUMMYFUNCTION("""COMPUTED_VALUE"""),"SQL")</f>
        <v>SQL</v>
      </c>
    </row>
    <row r="4582">
      <c r="A4582" s="3">
        <v>4581.0</v>
      </c>
      <c r="B4582" s="4" t="str">
        <f>IFERROR(__xludf.DUMMYFUNCTION("SPLIT(IMPORTRANGE!B4582:B14581,"";"",0,1)"),"Bash/Shell/PowerShell")</f>
        <v>Bash/Shell/PowerShell</v>
      </c>
      <c r="C4582" s="4" t="str">
        <f>IFERROR(__xludf.DUMMYFUNCTION("""COMPUTED_VALUE"""),"C")</f>
        <v>C</v>
      </c>
      <c r="D4582" s="4" t="str">
        <f>IFERROR(__xludf.DUMMYFUNCTION("""COMPUTED_VALUE"""),"C++")</f>
        <v>C++</v>
      </c>
      <c r="E4582" s="4" t="str">
        <f>IFERROR(__xludf.DUMMYFUNCTION("""COMPUTED_VALUE"""),"HTML/CSS")</f>
        <v>HTML/CSS</v>
      </c>
      <c r="F4582" s="4" t="str">
        <f>IFERROR(__xludf.DUMMYFUNCTION("""COMPUTED_VALUE"""),"Java")</f>
        <v>Java</v>
      </c>
      <c r="G4582" s="4" t="str">
        <f>IFERROR(__xludf.DUMMYFUNCTION("""COMPUTED_VALUE"""),"JavaScript")</f>
        <v>JavaScript</v>
      </c>
      <c r="H4582" s="4" t="str">
        <f>IFERROR(__xludf.DUMMYFUNCTION("""COMPUTED_VALUE"""),"PHP")</f>
        <v>PHP</v>
      </c>
      <c r="I4582" s="4" t="str">
        <f>IFERROR(__xludf.DUMMYFUNCTION("""COMPUTED_VALUE"""),"Python")</f>
        <v>Python</v>
      </c>
      <c r="J4582" s="4" t="str">
        <f>IFERROR(__xludf.DUMMYFUNCTION("""COMPUTED_VALUE"""),"SQL")</f>
        <v>SQL</v>
      </c>
    </row>
    <row r="4583">
      <c r="A4583" s="3">
        <v>4582.0</v>
      </c>
      <c r="B4583" s="4" t="str">
        <f>IFERROR(__xludf.DUMMYFUNCTION("SPLIT(IMPORTRANGE!B4583:B14582,"";"",0,1)"),"C#")</f>
        <v>C#</v>
      </c>
      <c r="C4583" s="4" t="str">
        <f>IFERROR(__xludf.DUMMYFUNCTION("""COMPUTED_VALUE"""),"HTML/CSS")</f>
        <v>HTML/CSS</v>
      </c>
      <c r="D4583" s="4" t="str">
        <f>IFERROR(__xludf.DUMMYFUNCTION("""COMPUTED_VALUE"""),"JavaScript")</f>
        <v>JavaScript</v>
      </c>
      <c r="E4583" s="4" t="str">
        <f>IFERROR(__xludf.DUMMYFUNCTION("""COMPUTED_VALUE"""),"SQL")</f>
        <v>SQL</v>
      </c>
      <c r="F4583" s="4" t="str">
        <f>IFERROR(__xludf.DUMMYFUNCTION("""COMPUTED_VALUE"""),"TypeScript")</f>
        <v>TypeScript</v>
      </c>
    </row>
    <row r="4584">
      <c r="A4584" s="3">
        <v>4583.0</v>
      </c>
      <c r="B4584" s="4" t="str">
        <f>IFERROR(__xludf.DUMMYFUNCTION("SPLIT(IMPORTRANGE!B4584:B14583,"";"",0,1)"),"HTML/CSS")</f>
        <v>HTML/CSS</v>
      </c>
      <c r="C4584" s="4" t="str">
        <f>IFERROR(__xludf.DUMMYFUNCTION("""COMPUTED_VALUE"""),"JavaScript")</f>
        <v>JavaScript</v>
      </c>
    </row>
    <row r="4585">
      <c r="A4585" s="3">
        <v>4584.0</v>
      </c>
      <c r="B4585" s="4" t="str">
        <f>IFERROR(__xludf.DUMMYFUNCTION("SPLIT(IMPORTRANGE!B4585:B14584,"";"",0,1)"),"Bash/Shell/PowerShell")</f>
        <v>Bash/Shell/PowerShell</v>
      </c>
      <c r="C4585" s="4" t="str">
        <f>IFERROR(__xludf.DUMMYFUNCTION("""COMPUTED_VALUE"""),"C")</f>
        <v>C</v>
      </c>
      <c r="D4585" s="4" t="str">
        <f>IFERROR(__xludf.DUMMYFUNCTION("""COMPUTED_VALUE"""),"Python")</f>
        <v>Python</v>
      </c>
    </row>
    <row r="4586">
      <c r="A4586" s="3">
        <v>4585.0</v>
      </c>
      <c r="B4586" s="4" t="str">
        <f>IFERROR(__xludf.DUMMYFUNCTION("SPLIT(IMPORTRANGE!B4586:B14585,"";"",0,1)"),"Bash/Shell/PowerShell")</f>
        <v>Bash/Shell/PowerShell</v>
      </c>
      <c r="C4586" s="4" t="str">
        <f>IFERROR(__xludf.DUMMYFUNCTION("""COMPUTED_VALUE"""),"JavaScript")</f>
        <v>JavaScript</v>
      </c>
      <c r="D4586" s="4" t="str">
        <f>IFERROR(__xludf.DUMMYFUNCTION("""COMPUTED_VALUE"""),"Python")</f>
        <v>Python</v>
      </c>
      <c r="E4586" s="4" t="str">
        <f>IFERROR(__xludf.DUMMYFUNCTION("""COMPUTED_VALUE"""),"SQL")</f>
        <v>SQL</v>
      </c>
    </row>
    <row r="4587">
      <c r="A4587" s="3">
        <v>4586.0</v>
      </c>
      <c r="B4587" s="4" t="str">
        <f>IFERROR(__xludf.DUMMYFUNCTION("SPLIT(IMPORTRANGE!B4587:B14586,"";"",0,1)"),"Bash/Shell/PowerShell")</f>
        <v>Bash/Shell/PowerShell</v>
      </c>
      <c r="C4587" s="4" t="str">
        <f>IFERROR(__xludf.DUMMYFUNCTION("""COMPUTED_VALUE"""),"Python")</f>
        <v>Python</v>
      </c>
      <c r="D4587" s="4" t="str">
        <f>IFERROR(__xludf.DUMMYFUNCTION("""COMPUTED_VALUE"""),"R")</f>
        <v>R</v>
      </c>
      <c r="E4587" s="4" t="str">
        <f>IFERROR(__xludf.DUMMYFUNCTION("""COMPUTED_VALUE"""),"Other(s):")</f>
        <v>Other(s):</v>
      </c>
    </row>
    <row r="4588">
      <c r="A4588" s="3">
        <v>4587.0</v>
      </c>
      <c r="B4588" s="4" t="str">
        <f>IFERROR(__xludf.DUMMYFUNCTION("SPLIT(IMPORTRANGE!B4588:B14587,"";"",0,1)"),"C#")</f>
        <v>C#</v>
      </c>
      <c r="C4588" s="4" t="str">
        <f>IFERROR(__xludf.DUMMYFUNCTION("""COMPUTED_VALUE"""),"HTML/CSS")</f>
        <v>HTML/CSS</v>
      </c>
    </row>
    <row r="4589">
      <c r="A4589" s="3">
        <v>4588.0</v>
      </c>
      <c r="B4589" s="4" t="str">
        <f>IFERROR(__xludf.DUMMYFUNCTION("SPLIT(IMPORTRANGE!B4589:B14588,"";"",0,1)"),"Bash/Shell/PowerShell")</f>
        <v>Bash/Shell/PowerShell</v>
      </c>
      <c r="C4589" s="4" t="str">
        <f>IFERROR(__xludf.DUMMYFUNCTION("""COMPUTED_VALUE"""),"C")</f>
        <v>C</v>
      </c>
      <c r="D4589" s="4" t="str">
        <f>IFERROR(__xludf.DUMMYFUNCTION("""COMPUTED_VALUE"""),"C++")</f>
        <v>C++</v>
      </c>
      <c r="E4589" s="4" t="str">
        <f>IFERROR(__xludf.DUMMYFUNCTION("""COMPUTED_VALUE"""),"C#")</f>
        <v>C#</v>
      </c>
      <c r="F4589" s="4" t="str">
        <f>IFERROR(__xludf.DUMMYFUNCTION("""COMPUTED_VALUE"""),"F#")</f>
        <v>F#</v>
      </c>
      <c r="G4589" s="4" t="str">
        <f>IFERROR(__xludf.DUMMYFUNCTION("""COMPUTED_VALUE"""),"HTML/CSS")</f>
        <v>HTML/CSS</v>
      </c>
      <c r="H4589" s="4" t="str">
        <f>IFERROR(__xludf.DUMMYFUNCTION("""COMPUTED_VALUE"""),"Java")</f>
        <v>Java</v>
      </c>
      <c r="I4589" s="4" t="str">
        <f>IFERROR(__xludf.DUMMYFUNCTION("""COMPUTED_VALUE"""),"JavaScript")</f>
        <v>JavaScript</v>
      </c>
      <c r="J4589" s="4" t="str">
        <f>IFERROR(__xludf.DUMMYFUNCTION("""COMPUTED_VALUE"""),"Kotlin")</f>
        <v>Kotlin</v>
      </c>
      <c r="K4589" s="4" t="str">
        <f>IFERROR(__xludf.DUMMYFUNCTION("""COMPUTED_VALUE"""),"PHP")</f>
        <v>PHP</v>
      </c>
      <c r="L4589" s="4" t="str">
        <f>IFERROR(__xludf.DUMMYFUNCTION("""COMPUTED_VALUE"""),"Python")</f>
        <v>Python</v>
      </c>
      <c r="M4589" s="4" t="str">
        <f>IFERROR(__xludf.DUMMYFUNCTION("""COMPUTED_VALUE"""),"SQL")</f>
        <v>SQL</v>
      </c>
      <c r="N4589" s="4" t="str">
        <f>IFERROR(__xludf.DUMMYFUNCTION("""COMPUTED_VALUE"""),"TypeScript")</f>
        <v>TypeScript</v>
      </c>
    </row>
    <row r="4590">
      <c r="A4590" s="3">
        <v>4589.0</v>
      </c>
      <c r="B4590" s="4" t="str">
        <f>IFERROR(__xludf.DUMMYFUNCTION("SPLIT(IMPORTRANGE!B4590:B14589,"";"",0,1)"),"Bash/Shell/PowerShell")</f>
        <v>Bash/Shell/PowerShell</v>
      </c>
      <c r="C4590" s="4" t="str">
        <f>IFERROR(__xludf.DUMMYFUNCTION("""COMPUTED_VALUE"""),"C#")</f>
        <v>C#</v>
      </c>
      <c r="D4590" s="4" t="str">
        <f>IFERROR(__xludf.DUMMYFUNCTION("""COMPUTED_VALUE"""),"HTML/CSS")</f>
        <v>HTML/CSS</v>
      </c>
      <c r="E4590" s="4" t="str">
        <f>IFERROR(__xludf.DUMMYFUNCTION("""COMPUTED_VALUE"""),"JavaScript")</f>
        <v>JavaScript</v>
      </c>
      <c r="F4590" s="4" t="str">
        <f>IFERROR(__xludf.DUMMYFUNCTION("""COMPUTED_VALUE"""),"SQL")</f>
        <v>SQL</v>
      </c>
      <c r="G4590" s="4" t="str">
        <f>IFERROR(__xludf.DUMMYFUNCTION("""COMPUTED_VALUE"""),"TypeScript")</f>
        <v>TypeScript</v>
      </c>
    </row>
    <row r="4591">
      <c r="A4591" s="3">
        <v>4590.0</v>
      </c>
      <c r="B4591" s="4" t="str">
        <f>IFERROR(__xludf.DUMMYFUNCTION("SPLIT(IMPORTRANGE!B4591:B14590,"";"",0,1)"),"HTML/CSS")</f>
        <v>HTML/CSS</v>
      </c>
      <c r="C4591" s="4" t="str">
        <f>IFERROR(__xludf.DUMMYFUNCTION("""COMPUTED_VALUE"""),"JavaScript")</f>
        <v>JavaScript</v>
      </c>
      <c r="D4591" s="4" t="str">
        <f>IFERROR(__xludf.DUMMYFUNCTION("""COMPUTED_VALUE"""),"Python")</f>
        <v>Python</v>
      </c>
      <c r="E4591" s="4" t="str">
        <f>IFERROR(__xludf.DUMMYFUNCTION("""COMPUTED_VALUE"""),"TypeScript")</f>
        <v>TypeScript</v>
      </c>
    </row>
    <row r="4592">
      <c r="A4592" s="3">
        <v>4591.0</v>
      </c>
      <c r="B4592" s="4" t="str">
        <f>IFERROR(__xludf.DUMMYFUNCTION("SPLIT(IMPORTRANGE!B4592:B14591,"";"",0,1)"),"Bash/Shell/PowerShell")</f>
        <v>Bash/Shell/PowerShell</v>
      </c>
      <c r="C4592" s="4" t="str">
        <f>IFERROR(__xludf.DUMMYFUNCTION("""COMPUTED_VALUE"""),"C")</f>
        <v>C</v>
      </c>
      <c r="D4592" s="4" t="str">
        <f>IFERROR(__xludf.DUMMYFUNCTION("""COMPUTED_VALUE"""),"C++")</f>
        <v>C++</v>
      </c>
      <c r="E4592" s="4" t="str">
        <f>IFERROR(__xludf.DUMMYFUNCTION("""COMPUTED_VALUE"""),"Java")</f>
        <v>Java</v>
      </c>
      <c r="F4592" s="4" t="str">
        <f>IFERROR(__xludf.DUMMYFUNCTION("""COMPUTED_VALUE"""),"Kotlin")</f>
        <v>Kotlin</v>
      </c>
    </row>
    <row r="4593">
      <c r="A4593" s="3">
        <v>4592.0</v>
      </c>
      <c r="B4593" s="4" t="str">
        <f>IFERROR(__xludf.DUMMYFUNCTION("SPLIT(IMPORTRANGE!B4593:B14592,"";"",0,1)"),"Bash/Shell/PowerShell")</f>
        <v>Bash/Shell/PowerShell</v>
      </c>
      <c r="C4593" s="4" t="str">
        <f>IFERROR(__xludf.DUMMYFUNCTION("""COMPUTED_VALUE"""),"Go")</f>
        <v>Go</v>
      </c>
      <c r="D4593" s="4" t="str">
        <f>IFERROR(__xludf.DUMMYFUNCTION("""COMPUTED_VALUE"""),"HTML/CSS")</f>
        <v>HTML/CSS</v>
      </c>
      <c r="E4593" s="4" t="str">
        <f>IFERROR(__xludf.DUMMYFUNCTION("""COMPUTED_VALUE"""),"JavaScript")</f>
        <v>JavaScript</v>
      </c>
      <c r="F4593" s="4" t="str">
        <f>IFERROR(__xludf.DUMMYFUNCTION("""COMPUTED_VALUE"""),"PHP")</f>
        <v>PHP</v>
      </c>
      <c r="G4593" s="4" t="str">
        <f>IFERROR(__xludf.DUMMYFUNCTION("""COMPUTED_VALUE"""),"Ruby")</f>
        <v>Ruby</v>
      </c>
      <c r="H4593" s="4" t="str">
        <f>IFERROR(__xludf.DUMMYFUNCTION("""COMPUTED_VALUE"""),"SQL")</f>
        <v>SQL</v>
      </c>
    </row>
    <row r="4594">
      <c r="A4594" s="3">
        <v>4593.0</v>
      </c>
      <c r="B4594" s="4" t="str">
        <f>IFERROR(__xludf.DUMMYFUNCTION("SPLIT(IMPORTRANGE!B4594:B14593,"";"",0,1)"),"Assembly")</f>
        <v>Assembly</v>
      </c>
      <c r="C4594" s="4" t="str">
        <f>IFERROR(__xludf.DUMMYFUNCTION("""COMPUTED_VALUE"""),"Bash/Shell/PowerShell")</f>
        <v>Bash/Shell/PowerShell</v>
      </c>
      <c r="D4594" s="4" t="str">
        <f>IFERROR(__xludf.DUMMYFUNCTION("""COMPUTED_VALUE"""),"C")</f>
        <v>C</v>
      </c>
      <c r="E4594" s="4" t="str">
        <f>IFERROR(__xludf.DUMMYFUNCTION("""COMPUTED_VALUE"""),"C++")</f>
        <v>C++</v>
      </c>
      <c r="F4594" s="4" t="str">
        <f>IFERROR(__xludf.DUMMYFUNCTION("""COMPUTED_VALUE"""),"C#")</f>
        <v>C#</v>
      </c>
      <c r="G4594" s="4" t="str">
        <f>IFERROR(__xludf.DUMMYFUNCTION("""COMPUTED_VALUE"""),"Java")</f>
        <v>Java</v>
      </c>
      <c r="H4594" s="4" t="str">
        <f>IFERROR(__xludf.DUMMYFUNCTION("""COMPUTED_VALUE"""),"JavaScript")</f>
        <v>JavaScript</v>
      </c>
      <c r="I4594" s="4" t="str">
        <f>IFERROR(__xludf.DUMMYFUNCTION("""COMPUTED_VALUE"""),"PHP")</f>
        <v>PHP</v>
      </c>
      <c r="J4594" s="4" t="str">
        <f>IFERROR(__xludf.DUMMYFUNCTION("""COMPUTED_VALUE"""),"SQL")</f>
        <v>SQL</v>
      </c>
      <c r="K4594" s="4" t="str">
        <f>IFERROR(__xludf.DUMMYFUNCTION("""COMPUTED_VALUE"""),"VBA")</f>
        <v>VBA</v>
      </c>
    </row>
    <row r="4595">
      <c r="A4595" s="3">
        <v>4594.0</v>
      </c>
      <c r="B4595" s="4" t="str">
        <f>IFERROR(__xludf.DUMMYFUNCTION("SPLIT(IMPORTRANGE!B4595:B14594,"";"",0,1)"),"JavaScript")</f>
        <v>JavaScript</v>
      </c>
      <c r="C4595" s="4" t="str">
        <f>IFERROR(__xludf.DUMMYFUNCTION("""COMPUTED_VALUE"""),"Python")</f>
        <v>Python</v>
      </c>
      <c r="D4595" s="4" t="str">
        <f>IFERROR(__xludf.DUMMYFUNCTION("""COMPUTED_VALUE"""),"SQL")</f>
        <v>SQL</v>
      </c>
    </row>
    <row r="4596">
      <c r="A4596" s="3">
        <v>4595.0</v>
      </c>
      <c r="B4596" s="4" t="str">
        <f>IFERROR(__xludf.DUMMYFUNCTION("SPLIT(IMPORTRANGE!B4596:B14595,"";"",0,1)"),"C#")</f>
        <v>C#</v>
      </c>
      <c r="C4596" s="4" t="str">
        <f>IFERROR(__xludf.DUMMYFUNCTION("""COMPUTED_VALUE"""),"Dart")</f>
        <v>Dart</v>
      </c>
      <c r="D4596" s="4" t="str">
        <f>IFERROR(__xludf.DUMMYFUNCTION("""COMPUTED_VALUE"""),"HTML/CSS")</f>
        <v>HTML/CSS</v>
      </c>
      <c r="E4596" s="4" t="str">
        <f>IFERROR(__xludf.DUMMYFUNCTION("""COMPUTED_VALUE"""),"Java")</f>
        <v>Java</v>
      </c>
      <c r="F4596" s="4" t="str">
        <f>IFERROR(__xludf.DUMMYFUNCTION("""COMPUTED_VALUE"""),"JavaScript")</f>
        <v>JavaScript</v>
      </c>
      <c r="G4596" s="4" t="str">
        <f>IFERROR(__xludf.DUMMYFUNCTION("""COMPUTED_VALUE"""),"Python")</f>
        <v>Python</v>
      </c>
      <c r="H4596" s="4" t="str">
        <f>IFERROR(__xludf.DUMMYFUNCTION("""COMPUTED_VALUE"""),"SQL")</f>
        <v>SQL</v>
      </c>
      <c r="I4596" s="4" t="str">
        <f>IFERROR(__xludf.DUMMYFUNCTION("""COMPUTED_VALUE"""),"Swift")</f>
        <v>Swift</v>
      </c>
    </row>
    <row r="4597">
      <c r="A4597" s="3">
        <v>4596.0</v>
      </c>
      <c r="B4597" s="4" t="str">
        <f>IFERROR(__xludf.DUMMYFUNCTION("SPLIT(IMPORTRANGE!B4597:B14596,"";"",0,1)"),"C")</f>
        <v>C</v>
      </c>
      <c r="C4597" s="4" t="str">
        <f>IFERROR(__xludf.DUMMYFUNCTION("""COMPUTED_VALUE"""),"Java")</f>
        <v>Java</v>
      </c>
    </row>
    <row r="4598">
      <c r="A4598" s="3">
        <v>4597.0</v>
      </c>
      <c r="B4598" s="4" t="str">
        <f>IFERROR(__xludf.DUMMYFUNCTION("SPLIT(IMPORTRANGE!B4598:B14597,"";"",0,1)"),"C#")</f>
        <v>C#</v>
      </c>
      <c r="C4598" s="4" t="str">
        <f>IFERROR(__xludf.DUMMYFUNCTION("""COMPUTED_VALUE"""),"HTML/CSS")</f>
        <v>HTML/CSS</v>
      </c>
      <c r="D4598" s="4" t="str">
        <f>IFERROR(__xludf.DUMMYFUNCTION("""COMPUTED_VALUE"""),"JavaScript")</f>
        <v>JavaScript</v>
      </c>
      <c r="E4598" s="4" t="str">
        <f>IFERROR(__xludf.DUMMYFUNCTION("""COMPUTED_VALUE"""),"TypeScript")</f>
        <v>TypeScript</v>
      </c>
    </row>
    <row r="4599">
      <c r="A4599" s="3">
        <v>4598.0</v>
      </c>
      <c r="B4599" s="4" t="str">
        <f>IFERROR(__xludf.DUMMYFUNCTION("SPLIT(IMPORTRANGE!B4599:B14598,"";"",0,1)"),"Bash/Shell/PowerShell")</f>
        <v>Bash/Shell/PowerShell</v>
      </c>
      <c r="C4599" s="4" t="str">
        <f>IFERROR(__xludf.DUMMYFUNCTION("""COMPUTED_VALUE"""),"C#")</f>
        <v>C#</v>
      </c>
      <c r="D4599" s="4" t="str">
        <f>IFERROR(__xludf.DUMMYFUNCTION("""COMPUTED_VALUE"""),"SQL")</f>
        <v>SQL</v>
      </c>
    </row>
    <row r="4600">
      <c r="A4600" s="3">
        <v>4599.0</v>
      </c>
      <c r="B4600" s="4" t="str">
        <f>IFERROR(__xludf.DUMMYFUNCTION("SPLIT(IMPORTRANGE!B4600:B14599,"";"",0,1)"),"Bash/Shell/PowerShell")</f>
        <v>Bash/Shell/PowerShell</v>
      </c>
      <c r="C4600" s="4" t="str">
        <f>IFERROR(__xludf.DUMMYFUNCTION("""COMPUTED_VALUE"""),"C#")</f>
        <v>C#</v>
      </c>
      <c r="D4600" s="4" t="str">
        <f>IFERROR(__xludf.DUMMYFUNCTION("""COMPUTED_VALUE"""),"Dart")</f>
        <v>Dart</v>
      </c>
      <c r="E4600" s="4" t="str">
        <f>IFERROR(__xludf.DUMMYFUNCTION("""COMPUTED_VALUE"""),"HTML/CSS")</f>
        <v>HTML/CSS</v>
      </c>
      <c r="F4600" s="4" t="str">
        <f>IFERROR(__xludf.DUMMYFUNCTION("""COMPUTED_VALUE"""),"JavaScript")</f>
        <v>JavaScript</v>
      </c>
      <c r="G4600" s="4" t="str">
        <f>IFERROR(__xludf.DUMMYFUNCTION("""COMPUTED_VALUE"""),"Python")</f>
        <v>Python</v>
      </c>
      <c r="H4600" s="4" t="str">
        <f>IFERROR(__xludf.DUMMYFUNCTION("""COMPUTED_VALUE"""),"Ruby")</f>
        <v>Ruby</v>
      </c>
      <c r="I4600" s="4" t="str">
        <f>IFERROR(__xludf.DUMMYFUNCTION("""COMPUTED_VALUE"""),"SQL")</f>
        <v>SQL</v>
      </c>
    </row>
    <row r="4601">
      <c r="A4601" s="3">
        <v>4600.0</v>
      </c>
      <c r="B4601" s="4" t="str">
        <f>IFERROR(__xludf.DUMMYFUNCTION("SPLIT(IMPORTRANGE!B4601:B14600,"";"",0,1)"),"Bash/Shell/PowerShell")</f>
        <v>Bash/Shell/PowerShell</v>
      </c>
      <c r="C4601" s="4" t="str">
        <f>IFERROR(__xludf.DUMMYFUNCTION("""COMPUTED_VALUE"""),"HTML/CSS")</f>
        <v>HTML/CSS</v>
      </c>
      <c r="D4601" s="4" t="str">
        <f>IFERROR(__xludf.DUMMYFUNCTION("""COMPUTED_VALUE"""),"Java")</f>
        <v>Java</v>
      </c>
      <c r="E4601" s="4" t="str">
        <f>IFERROR(__xludf.DUMMYFUNCTION("""COMPUTED_VALUE"""),"JavaScript")</f>
        <v>JavaScript</v>
      </c>
      <c r="F4601" s="4" t="str">
        <f>IFERROR(__xludf.DUMMYFUNCTION("""COMPUTED_VALUE"""),"Python")</f>
        <v>Python</v>
      </c>
      <c r="G4601" s="4" t="str">
        <f>IFERROR(__xludf.DUMMYFUNCTION("""COMPUTED_VALUE"""),"SQL")</f>
        <v>SQL</v>
      </c>
      <c r="H4601" s="4" t="str">
        <f>IFERROR(__xludf.DUMMYFUNCTION("""COMPUTED_VALUE"""),"Swift")</f>
        <v>Swift</v>
      </c>
      <c r="I4601" s="4" t="str">
        <f>IFERROR(__xludf.DUMMYFUNCTION("""COMPUTED_VALUE"""),"TypeScript")</f>
        <v>TypeScript</v>
      </c>
    </row>
    <row r="4602">
      <c r="A4602" s="3">
        <v>4601.0</v>
      </c>
      <c r="B4602" s="4" t="str">
        <f>IFERROR(__xludf.DUMMYFUNCTION("SPLIT(IMPORTRANGE!B4602:B14601,"";"",0,1)"),"Bash/Shell/PowerShell")</f>
        <v>Bash/Shell/PowerShell</v>
      </c>
      <c r="C4602" s="4" t="str">
        <f>IFERROR(__xludf.DUMMYFUNCTION("""COMPUTED_VALUE"""),"HTML/CSS")</f>
        <v>HTML/CSS</v>
      </c>
      <c r="D4602" s="4" t="str">
        <f>IFERROR(__xludf.DUMMYFUNCTION("""COMPUTED_VALUE"""),"PHP")</f>
        <v>PHP</v>
      </c>
      <c r="E4602" s="4" t="str">
        <f>IFERROR(__xludf.DUMMYFUNCTION("""COMPUTED_VALUE"""),"Ruby")</f>
        <v>Ruby</v>
      </c>
      <c r="F4602" s="4" t="str">
        <f>IFERROR(__xludf.DUMMYFUNCTION("""COMPUTED_VALUE"""),"SQL")</f>
        <v>SQL</v>
      </c>
      <c r="G4602" s="4" t="str">
        <f>IFERROR(__xludf.DUMMYFUNCTION("""COMPUTED_VALUE"""),"VBA")</f>
        <v>VBA</v>
      </c>
    </row>
    <row r="4603">
      <c r="A4603" s="3">
        <v>4602.0</v>
      </c>
      <c r="B4603" s="4" t="str">
        <f>IFERROR(__xludf.DUMMYFUNCTION("SPLIT(IMPORTRANGE!B4603:B14602,"";"",0,1)"),"Bash/Shell/PowerShell")</f>
        <v>Bash/Shell/PowerShell</v>
      </c>
      <c r="C4603" s="4" t="str">
        <f>IFERROR(__xludf.DUMMYFUNCTION("""COMPUTED_VALUE"""),"HTML/CSS")</f>
        <v>HTML/CSS</v>
      </c>
      <c r="D4603" s="4" t="str">
        <f>IFERROR(__xludf.DUMMYFUNCTION("""COMPUTED_VALUE"""),"Java")</f>
        <v>Java</v>
      </c>
      <c r="E4603" s="4" t="str">
        <f>IFERROR(__xludf.DUMMYFUNCTION("""COMPUTED_VALUE"""),"JavaScript")</f>
        <v>JavaScript</v>
      </c>
      <c r="F4603" s="4" t="str">
        <f>IFERROR(__xludf.DUMMYFUNCTION("""COMPUTED_VALUE"""),"PHP")</f>
        <v>PHP</v>
      </c>
      <c r="G4603" s="4" t="str">
        <f>IFERROR(__xludf.DUMMYFUNCTION("""COMPUTED_VALUE"""),"SQL")</f>
        <v>SQL</v>
      </c>
      <c r="H4603" s="4" t="str">
        <f>IFERROR(__xludf.DUMMYFUNCTION("""COMPUTED_VALUE"""),"TypeScript")</f>
        <v>TypeScript</v>
      </c>
    </row>
    <row r="4604">
      <c r="A4604" s="3">
        <v>4603.0</v>
      </c>
      <c r="B4604" s="4" t="str">
        <f>IFERROR(__xludf.DUMMYFUNCTION("SPLIT(IMPORTRANGE!B4604:B14603,"";"",0,1)"),"Bash/Shell/PowerShell")</f>
        <v>Bash/Shell/PowerShell</v>
      </c>
      <c r="C4604" s="4" t="str">
        <f>IFERROR(__xludf.DUMMYFUNCTION("""COMPUTED_VALUE"""),"C")</f>
        <v>C</v>
      </c>
      <c r="D4604" s="4" t="str">
        <f>IFERROR(__xludf.DUMMYFUNCTION("""COMPUTED_VALUE"""),"C#")</f>
        <v>C#</v>
      </c>
      <c r="E4604" s="4" t="str">
        <f>IFERROR(__xludf.DUMMYFUNCTION("""COMPUTED_VALUE"""),"HTML/CSS")</f>
        <v>HTML/CSS</v>
      </c>
      <c r="F4604" s="4" t="str">
        <f>IFERROR(__xludf.DUMMYFUNCTION("""COMPUTED_VALUE"""),"JavaScript")</f>
        <v>JavaScript</v>
      </c>
      <c r="G4604" s="4" t="str">
        <f>IFERROR(__xludf.DUMMYFUNCTION("""COMPUTED_VALUE"""),"Python")</f>
        <v>Python</v>
      </c>
      <c r="H4604" s="4" t="str">
        <f>IFERROR(__xludf.DUMMYFUNCTION("""COMPUTED_VALUE"""),"SQL")</f>
        <v>SQL</v>
      </c>
      <c r="I4604" s="4" t="str">
        <f>IFERROR(__xludf.DUMMYFUNCTION("""COMPUTED_VALUE"""),"TypeScript")</f>
        <v>TypeScript</v>
      </c>
      <c r="J4604" s="4" t="str">
        <f>IFERROR(__xludf.DUMMYFUNCTION("""COMPUTED_VALUE"""),"VBA")</f>
        <v>VBA</v>
      </c>
      <c r="K4604" s="4" t="str">
        <f>IFERROR(__xludf.DUMMYFUNCTION("""COMPUTED_VALUE"""),"Other(s):")</f>
        <v>Other(s):</v>
      </c>
    </row>
    <row r="4605">
      <c r="A4605" s="3">
        <v>4604.0</v>
      </c>
      <c r="B4605" s="4" t="str">
        <f>IFERROR(__xludf.DUMMYFUNCTION("SPLIT(IMPORTRANGE!B4605:B14604,"";"",0,1)"),"Bash/Shell/PowerShell")</f>
        <v>Bash/Shell/PowerShell</v>
      </c>
      <c r="C4605" s="4" t="str">
        <f>IFERROR(__xludf.DUMMYFUNCTION("""COMPUTED_VALUE"""),"HTML/CSS")</f>
        <v>HTML/CSS</v>
      </c>
      <c r="D4605" s="4" t="str">
        <f>IFERROR(__xludf.DUMMYFUNCTION("""COMPUTED_VALUE"""),"JavaScript")</f>
        <v>JavaScript</v>
      </c>
      <c r="E4605" s="4" t="str">
        <f>IFERROR(__xludf.DUMMYFUNCTION("""COMPUTED_VALUE"""),"Python")</f>
        <v>Python</v>
      </c>
      <c r="F4605" s="4" t="str">
        <f>IFERROR(__xludf.DUMMYFUNCTION("""COMPUTED_VALUE"""),"SQL")</f>
        <v>SQL</v>
      </c>
    </row>
    <row r="4606">
      <c r="A4606" s="3">
        <v>4605.0</v>
      </c>
      <c r="B4606" s="4" t="str">
        <f>IFERROR(__xludf.DUMMYFUNCTION("SPLIT(IMPORTRANGE!B4606:B14605,"";"",0,1)"),"Bash/Shell/PowerShell")</f>
        <v>Bash/Shell/PowerShell</v>
      </c>
      <c r="C4606" s="4" t="str">
        <f>IFERROR(__xludf.DUMMYFUNCTION("""COMPUTED_VALUE"""),"HTML/CSS")</f>
        <v>HTML/CSS</v>
      </c>
      <c r="D4606" s="4" t="str">
        <f>IFERROR(__xludf.DUMMYFUNCTION("""COMPUTED_VALUE"""),"Java")</f>
        <v>Java</v>
      </c>
      <c r="E4606" s="4" t="str">
        <f>IFERROR(__xludf.DUMMYFUNCTION("""COMPUTED_VALUE"""),"JavaScript")</f>
        <v>JavaScript</v>
      </c>
      <c r="F4606" s="4" t="str">
        <f>IFERROR(__xludf.DUMMYFUNCTION("""COMPUTED_VALUE"""),"SQL")</f>
        <v>SQL</v>
      </c>
    </row>
    <row r="4607">
      <c r="A4607" s="3">
        <v>4606.0</v>
      </c>
      <c r="B4607" s="4" t="str">
        <f>IFERROR(__xludf.DUMMYFUNCTION("SPLIT(IMPORTRANGE!B4607:B14606,"";"",0,1)"),"Bash/Shell/PowerShell")</f>
        <v>Bash/Shell/PowerShell</v>
      </c>
      <c r="C4607" s="4" t="str">
        <f>IFERROR(__xludf.DUMMYFUNCTION("""COMPUTED_VALUE"""),"C")</f>
        <v>C</v>
      </c>
      <c r="D4607" s="4" t="str">
        <f>IFERROR(__xludf.DUMMYFUNCTION("""COMPUTED_VALUE"""),"C++")</f>
        <v>C++</v>
      </c>
      <c r="E4607" s="4" t="str">
        <f>IFERROR(__xludf.DUMMYFUNCTION("""COMPUTED_VALUE"""),"C#")</f>
        <v>C#</v>
      </c>
      <c r="F4607" s="4" t="str">
        <f>IFERROR(__xludf.DUMMYFUNCTION("""COMPUTED_VALUE"""),"Go")</f>
        <v>Go</v>
      </c>
      <c r="G4607" s="4" t="str">
        <f>IFERROR(__xludf.DUMMYFUNCTION("""COMPUTED_VALUE"""),"HTML/CSS")</f>
        <v>HTML/CSS</v>
      </c>
      <c r="H4607" s="4" t="str">
        <f>IFERROR(__xludf.DUMMYFUNCTION("""COMPUTED_VALUE"""),"Java")</f>
        <v>Java</v>
      </c>
      <c r="I4607" s="4" t="str">
        <f>IFERROR(__xludf.DUMMYFUNCTION("""COMPUTED_VALUE"""),"JavaScript")</f>
        <v>JavaScript</v>
      </c>
      <c r="J4607" s="4" t="str">
        <f>IFERROR(__xludf.DUMMYFUNCTION("""COMPUTED_VALUE"""),"PHP")</f>
        <v>PHP</v>
      </c>
      <c r="K4607" s="4" t="str">
        <f>IFERROR(__xludf.DUMMYFUNCTION("""COMPUTED_VALUE"""),"Python")</f>
        <v>Python</v>
      </c>
      <c r="L4607" s="4" t="str">
        <f>IFERROR(__xludf.DUMMYFUNCTION("""COMPUTED_VALUE"""),"TypeScript")</f>
        <v>TypeScript</v>
      </c>
    </row>
    <row r="4608">
      <c r="A4608" s="3">
        <v>4607.0</v>
      </c>
      <c r="B4608" s="4" t="str">
        <f>IFERROR(__xludf.DUMMYFUNCTION("SPLIT(IMPORTRANGE!B4608:B14607,"";"",0,1)"),"Python")</f>
        <v>Python</v>
      </c>
      <c r="C4608" s="4" t="str">
        <f>IFERROR(__xludf.DUMMYFUNCTION("""COMPUTED_VALUE"""),"R")</f>
        <v>R</v>
      </c>
      <c r="D4608" s="4" t="str">
        <f>IFERROR(__xludf.DUMMYFUNCTION("""COMPUTED_VALUE"""),"Swift")</f>
        <v>Swift</v>
      </c>
      <c r="E4608" s="4" t="str">
        <f>IFERROR(__xludf.DUMMYFUNCTION("""COMPUTED_VALUE"""),"Other(s):")</f>
        <v>Other(s):</v>
      </c>
    </row>
    <row r="4609">
      <c r="A4609" s="3">
        <v>4608.0</v>
      </c>
      <c r="B4609" s="4" t="str">
        <f>IFERROR(__xludf.DUMMYFUNCTION("SPLIT(IMPORTRANGE!B4609:B14608,"";"",0,1)"),"Bash/Shell/PowerShell")</f>
        <v>Bash/Shell/PowerShell</v>
      </c>
      <c r="C4609" s="4" t="str">
        <f>IFERROR(__xludf.DUMMYFUNCTION("""COMPUTED_VALUE"""),"C")</f>
        <v>C</v>
      </c>
      <c r="D4609" s="4" t="str">
        <f>IFERROR(__xludf.DUMMYFUNCTION("""COMPUTED_VALUE"""),"C#")</f>
        <v>C#</v>
      </c>
      <c r="E4609" s="4" t="str">
        <f>IFERROR(__xludf.DUMMYFUNCTION("""COMPUTED_VALUE"""),"HTML/CSS")</f>
        <v>HTML/CSS</v>
      </c>
      <c r="F4609" s="4" t="str">
        <f>IFERROR(__xludf.DUMMYFUNCTION("""COMPUTED_VALUE"""),"Java")</f>
        <v>Java</v>
      </c>
      <c r="G4609" s="4" t="str">
        <f>IFERROR(__xludf.DUMMYFUNCTION("""COMPUTED_VALUE"""),"JavaScript")</f>
        <v>JavaScript</v>
      </c>
      <c r="H4609" s="4" t="str">
        <f>IFERROR(__xludf.DUMMYFUNCTION("""COMPUTED_VALUE"""),"PHP")</f>
        <v>PHP</v>
      </c>
      <c r="I4609" s="4" t="str">
        <f>IFERROR(__xludf.DUMMYFUNCTION("""COMPUTED_VALUE"""),"Python")</f>
        <v>Python</v>
      </c>
      <c r="J4609" s="4" t="str">
        <f>IFERROR(__xludf.DUMMYFUNCTION("""COMPUTED_VALUE"""),"R")</f>
        <v>R</v>
      </c>
      <c r="K4609" s="4" t="str">
        <f>IFERROR(__xludf.DUMMYFUNCTION("""COMPUTED_VALUE"""),"SQL")</f>
        <v>SQL</v>
      </c>
      <c r="L4609" s="4" t="str">
        <f>IFERROR(__xludf.DUMMYFUNCTION("""COMPUTED_VALUE"""),"VBA")</f>
        <v>VBA</v>
      </c>
    </row>
    <row r="4610">
      <c r="A4610" s="3">
        <v>4609.0</v>
      </c>
      <c r="B4610" s="4" t="str">
        <f>IFERROR(__xludf.DUMMYFUNCTION("SPLIT(IMPORTRANGE!B4610:B14609,"";"",0,1)"),"C")</f>
        <v>C</v>
      </c>
      <c r="C4610" s="4" t="str">
        <f>IFERROR(__xludf.DUMMYFUNCTION("""COMPUTED_VALUE"""),"C++")</f>
        <v>C++</v>
      </c>
      <c r="D4610" s="4" t="str">
        <f>IFERROR(__xludf.DUMMYFUNCTION("""COMPUTED_VALUE"""),"C#")</f>
        <v>C#</v>
      </c>
      <c r="E4610" s="4" t="str">
        <f>IFERROR(__xludf.DUMMYFUNCTION("""COMPUTED_VALUE"""),"Python")</f>
        <v>Python</v>
      </c>
      <c r="F4610" s="4" t="str">
        <f>IFERROR(__xludf.DUMMYFUNCTION("""COMPUTED_VALUE"""),"R")</f>
        <v>R</v>
      </c>
      <c r="G4610" s="4" t="str">
        <f>IFERROR(__xludf.DUMMYFUNCTION("""COMPUTED_VALUE"""),"SQL")</f>
        <v>SQL</v>
      </c>
      <c r="H4610" s="4" t="str">
        <f>IFERROR(__xludf.DUMMYFUNCTION("""COMPUTED_VALUE"""),"Other(s):")</f>
        <v>Other(s):</v>
      </c>
    </row>
    <row r="4611">
      <c r="A4611" s="3">
        <v>4610.0</v>
      </c>
      <c r="B4611" s="4" t="str">
        <f>IFERROR(__xludf.DUMMYFUNCTION("SPLIT(IMPORTRANGE!B4611:B14610,"";"",0,1)"),"C++")</f>
        <v>C++</v>
      </c>
      <c r="C4611" s="4" t="str">
        <f>IFERROR(__xludf.DUMMYFUNCTION("""COMPUTED_VALUE"""),"C#")</f>
        <v>C#</v>
      </c>
      <c r="D4611" s="4" t="str">
        <f>IFERROR(__xludf.DUMMYFUNCTION("""COMPUTED_VALUE"""),"HTML/CSS")</f>
        <v>HTML/CSS</v>
      </c>
      <c r="E4611" s="4" t="str">
        <f>IFERROR(__xludf.DUMMYFUNCTION("""COMPUTED_VALUE"""),"Java")</f>
        <v>Java</v>
      </c>
      <c r="F4611" s="4" t="str">
        <f>IFERROR(__xludf.DUMMYFUNCTION("""COMPUTED_VALUE"""),"JavaScript")</f>
        <v>JavaScript</v>
      </c>
      <c r="G4611" s="4" t="str">
        <f>IFERROR(__xludf.DUMMYFUNCTION("""COMPUTED_VALUE"""),"SQL")</f>
        <v>SQL</v>
      </c>
    </row>
    <row r="4612">
      <c r="A4612" s="3">
        <v>4611.0</v>
      </c>
      <c r="B4612" s="4" t="str">
        <f>IFERROR(__xludf.DUMMYFUNCTION("SPLIT(IMPORTRANGE!B4612:B14611,"";"",0,1)"),"Bash/Shell/PowerShell")</f>
        <v>Bash/Shell/PowerShell</v>
      </c>
      <c r="C4612" s="4" t="str">
        <f>IFERROR(__xludf.DUMMYFUNCTION("""COMPUTED_VALUE"""),"JavaScript")</f>
        <v>JavaScript</v>
      </c>
    </row>
    <row r="4613">
      <c r="A4613" s="3">
        <v>4612.0</v>
      </c>
      <c r="B4613" s="4" t="str">
        <f>IFERROR(__xludf.DUMMYFUNCTION("SPLIT(IMPORTRANGE!B4613:B14612,"";"",0,1)"),"C#")</f>
        <v>C#</v>
      </c>
      <c r="C4613" s="4" t="str">
        <f>IFERROR(__xludf.DUMMYFUNCTION("""COMPUTED_VALUE"""),"HTML/CSS")</f>
        <v>HTML/CSS</v>
      </c>
      <c r="D4613" s="4" t="str">
        <f>IFERROR(__xludf.DUMMYFUNCTION("""COMPUTED_VALUE"""),"JavaScript")</f>
        <v>JavaScript</v>
      </c>
      <c r="E4613" s="4" t="str">
        <f>IFERROR(__xludf.DUMMYFUNCTION("""COMPUTED_VALUE"""),"Objective-C")</f>
        <v>Objective-C</v>
      </c>
      <c r="F4613" s="4" t="str">
        <f>IFERROR(__xludf.DUMMYFUNCTION("""COMPUTED_VALUE"""),"SQL")</f>
        <v>SQL</v>
      </c>
      <c r="G4613" s="4" t="str">
        <f>IFERROR(__xludf.DUMMYFUNCTION("""COMPUTED_VALUE"""),"TypeScript")</f>
        <v>TypeScript</v>
      </c>
    </row>
    <row r="4614">
      <c r="A4614" s="3">
        <v>4613.0</v>
      </c>
      <c r="B4614" s="4" t="str">
        <f>IFERROR(__xludf.DUMMYFUNCTION("SPLIT(IMPORTRANGE!B4614:B14613,"";"",0,1)"),"HTML/CSS")</f>
        <v>HTML/CSS</v>
      </c>
      <c r="C4614" s="4" t="str">
        <f>IFERROR(__xludf.DUMMYFUNCTION("""COMPUTED_VALUE"""),"PHP")</f>
        <v>PHP</v>
      </c>
      <c r="D4614" s="4" t="str">
        <f>IFERROR(__xludf.DUMMYFUNCTION("""COMPUTED_VALUE"""),"SQL")</f>
        <v>SQL</v>
      </c>
    </row>
    <row r="4615">
      <c r="A4615" s="3">
        <v>4614.0</v>
      </c>
      <c r="B4615" s="4" t="str">
        <f>IFERROR(__xludf.DUMMYFUNCTION("SPLIT(IMPORTRANGE!B4615:B14614,"";"",0,1)"),"C#")</f>
        <v>C#</v>
      </c>
      <c r="C4615" s="4" t="str">
        <f>IFERROR(__xludf.DUMMYFUNCTION("""COMPUTED_VALUE"""),"HTML/CSS")</f>
        <v>HTML/CSS</v>
      </c>
      <c r="D4615" s="4" t="str">
        <f>IFERROR(__xludf.DUMMYFUNCTION("""COMPUTED_VALUE"""),"JavaScript")</f>
        <v>JavaScript</v>
      </c>
      <c r="E4615" s="4" t="str">
        <f>IFERROR(__xludf.DUMMYFUNCTION("""COMPUTED_VALUE"""),"SQL")</f>
        <v>SQL</v>
      </c>
    </row>
    <row r="4616">
      <c r="A4616" s="3">
        <v>4615.0</v>
      </c>
      <c r="B4616" s="4" t="str">
        <f>IFERROR(__xludf.DUMMYFUNCTION("SPLIT(IMPORTRANGE!B4616:B14615,"";"",0,1)"),"Bash/Shell/PowerShell")</f>
        <v>Bash/Shell/PowerShell</v>
      </c>
      <c r="C4616" s="4" t="str">
        <f>IFERROR(__xludf.DUMMYFUNCTION("""COMPUTED_VALUE"""),"HTML/CSS")</f>
        <v>HTML/CSS</v>
      </c>
      <c r="D4616" s="4" t="str">
        <f>IFERROR(__xludf.DUMMYFUNCTION("""COMPUTED_VALUE"""),"Java")</f>
        <v>Java</v>
      </c>
      <c r="E4616" s="4" t="str">
        <f>IFERROR(__xludf.DUMMYFUNCTION("""COMPUTED_VALUE"""),"JavaScript")</f>
        <v>JavaScript</v>
      </c>
      <c r="F4616" s="4" t="str">
        <f>IFERROR(__xludf.DUMMYFUNCTION("""COMPUTED_VALUE"""),"PHP")</f>
        <v>PHP</v>
      </c>
      <c r="G4616" s="4" t="str">
        <f>IFERROR(__xludf.DUMMYFUNCTION("""COMPUTED_VALUE"""),"SQL")</f>
        <v>SQL</v>
      </c>
      <c r="H4616" s="4" t="str">
        <f>IFERROR(__xludf.DUMMYFUNCTION("""COMPUTED_VALUE"""),"TypeScript")</f>
        <v>TypeScript</v>
      </c>
    </row>
    <row r="4617">
      <c r="A4617" s="3">
        <v>4616.0</v>
      </c>
      <c r="B4617" s="4" t="str">
        <f>IFERROR(__xludf.DUMMYFUNCTION("SPLIT(IMPORTRANGE!B4617:B14616,"";"",0,1)"),"Assembly")</f>
        <v>Assembly</v>
      </c>
      <c r="C4617" s="4" t="str">
        <f>IFERROR(__xludf.DUMMYFUNCTION("""COMPUTED_VALUE"""),"C")</f>
        <v>C</v>
      </c>
      <c r="D4617" s="4" t="str">
        <f>IFERROR(__xludf.DUMMYFUNCTION("""COMPUTED_VALUE"""),"C#")</f>
        <v>C#</v>
      </c>
      <c r="E4617" s="4" t="str">
        <f>IFERROR(__xludf.DUMMYFUNCTION("""COMPUTED_VALUE"""),"JavaScript")</f>
        <v>JavaScript</v>
      </c>
    </row>
    <row r="4618">
      <c r="A4618" s="3">
        <v>4617.0</v>
      </c>
      <c r="B4618" s="4" t="str">
        <f>IFERROR(__xludf.DUMMYFUNCTION("SPLIT(IMPORTRANGE!B4618:B14617,"";"",0,1)"),"C#")</f>
        <v>C#</v>
      </c>
      <c r="C4618" s="4" t="str">
        <f>IFERROR(__xludf.DUMMYFUNCTION("""COMPUTED_VALUE"""),"Python")</f>
        <v>Python</v>
      </c>
      <c r="D4618" s="4" t="str">
        <f>IFERROR(__xludf.DUMMYFUNCTION("""COMPUTED_VALUE"""),"SQL")</f>
        <v>SQL</v>
      </c>
    </row>
    <row r="4619">
      <c r="A4619" s="3">
        <v>4618.0</v>
      </c>
      <c r="B4619" s="4" t="str">
        <f>IFERROR(__xludf.DUMMYFUNCTION("SPLIT(IMPORTRANGE!B4619:B14618,"";"",0,1)"),"Java")</f>
        <v>Java</v>
      </c>
      <c r="C4619" s="4" t="str">
        <f>IFERROR(__xludf.DUMMYFUNCTION("""COMPUTED_VALUE"""),"JavaScript")</f>
        <v>JavaScript</v>
      </c>
      <c r="D4619" s="4" t="str">
        <f>IFERROR(__xludf.DUMMYFUNCTION("""COMPUTED_VALUE"""),"Kotlin")</f>
        <v>Kotlin</v>
      </c>
    </row>
    <row r="4620">
      <c r="A4620" s="3">
        <v>4619.0</v>
      </c>
      <c r="B4620" s="4" t="str">
        <f>IFERROR(__xludf.DUMMYFUNCTION("SPLIT(IMPORTRANGE!B4620:B14619,"";"",0,1)"),"HTML/CSS")</f>
        <v>HTML/CSS</v>
      </c>
      <c r="C4620" s="4" t="str">
        <f>IFERROR(__xludf.DUMMYFUNCTION("""COMPUTED_VALUE"""),"JavaScript")</f>
        <v>JavaScript</v>
      </c>
      <c r="D4620" s="4" t="str">
        <f>IFERROR(__xludf.DUMMYFUNCTION("""COMPUTED_VALUE"""),"Ruby")</f>
        <v>Ruby</v>
      </c>
      <c r="E4620" s="4" t="str">
        <f>IFERROR(__xludf.DUMMYFUNCTION("""COMPUTED_VALUE"""),"TypeScript")</f>
        <v>TypeScript</v>
      </c>
    </row>
    <row r="4621">
      <c r="A4621" s="3">
        <v>4620.0</v>
      </c>
      <c r="B4621" s="4" t="str">
        <f>IFERROR(__xludf.DUMMYFUNCTION("SPLIT(IMPORTRANGE!B4621:B14620,"";"",0,1)"),"HTML/CSS")</f>
        <v>HTML/CSS</v>
      </c>
      <c r="C4621" s="4" t="str">
        <f>IFERROR(__xludf.DUMMYFUNCTION("""COMPUTED_VALUE"""),"Java")</f>
        <v>Java</v>
      </c>
      <c r="D4621" s="4" t="str">
        <f>IFERROR(__xludf.DUMMYFUNCTION("""COMPUTED_VALUE"""),"JavaScript")</f>
        <v>JavaScript</v>
      </c>
      <c r="E4621" s="4" t="str">
        <f>IFERROR(__xludf.DUMMYFUNCTION("""COMPUTED_VALUE"""),"SQL")</f>
        <v>SQL</v>
      </c>
      <c r="F4621" s="4" t="str">
        <f>IFERROR(__xludf.DUMMYFUNCTION("""COMPUTED_VALUE"""),"Other(s):")</f>
        <v>Other(s):</v>
      </c>
    </row>
    <row r="4622">
      <c r="A4622" s="3">
        <v>4621.0</v>
      </c>
      <c r="B4622" s="4" t="str">
        <f>IFERROR(__xludf.DUMMYFUNCTION("SPLIT(IMPORTRANGE!B4622:B14621,"";"",0,1)"),"C++")</f>
        <v>C++</v>
      </c>
      <c r="C4622" s="4" t="str">
        <f>IFERROR(__xludf.DUMMYFUNCTION("""COMPUTED_VALUE"""),"C#")</f>
        <v>C#</v>
      </c>
      <c r="D4622" s="4" t="str">
        <f>IFERROR(__xludf.DUMMYFUNCTION("""COMPUTED_VALUE"""),"HTML/CSS")</f>
        <v>HTML/CSS</v>
      </c>
      <c r="E4622" s="4" t="str">
        <f>IFERROR(__xludf.DUMMYFUNCTION("""COMPUTED_VALUE"""),"Java")</f>
        <v>Java</v>
      </c>
      <c r="F4622" s="4" t="str">
        <f>IFERROR(__xludf.DUMMYFUNCTION("""COMPUTED_VALUE"""),"JavaScript")</f>
        <v>JavaScript</v>
      </c>
      <c r="G4622" s="4" t="str">
        <f>IFERROR(__xludf.DUMMYFUNCTION("""COMPUTED_VALUE"""),"SQL")</f>
        <v>SQL</v>
      </c>
      <c r="H4622" s="4" t="str">
        <f>IFERROR(__xludf.DUMMYFUNCTION("""COMPUTED_VALUE"""),"TypeScript")</f>
        <v>TypeScript</v>
      </c>
      <c r="I4622" s="4" t="str">
        <f>IFERROR(__xludf.DUMMYFUNCTION("""COMPUTED_VALUE"""),"VBA")</f>
        <v>VBA</v>
      </c>
    </row>
    <row r="4623">
      <c r="A4623" s="3">
        <v>4622.0</v>
      </c>
      <c r="B4623" s="4" t="str">
        <f>IFERROR(__xludf.DUMMYFUNCTION("SPLIT(IMPORTRANGE!B4623:B14622,"";"",0,1)"),"Bash/Shell/PowerShell")</f>
        <v>Bash/Shell/PowerShell</v>
      </c>
      <c r="C4623" s="4" t="str">
        <f>IFERROR(__xludf.DUMMYFUNCTION("""COMPUTED_VALUE"""),"HTML/CSS")</f>
        <v>HTML/CSS</v>
      </c>
      <c r="D4623" s="4" t="str">
        <f>IFERROR(__xludf.DUMMYFUNCTION("""COMPUTED_VALUE"""),"Java")</f>
        <v>Java</v>
      </c>
      <c r="E4623" s="4" t="str">
        <f>IFERROR(__xludf.DUMMYFUNCTION("""COMPUTED_VALUE"""),"JavaScript")</f>
        <v>JavaScript</v>
      </c>
      <c r="F4623" s="4" t="str">
        <f>IFERROR(__xludf.DUMMYFUNCTION("""COMPUTED_VALUE"""),"Python")</f>
        <v>Python</v>
      </c>
      <c r="G4623" s="4" t="str">
        <f>IFERROR(__xludf.DUMMYFUNCTION("""COMPUTED_VALUE"""),"R")</f>
        <v>R</v>
      </c>
      <c r="H4623" s="4" t="str">
        <f>IFERROR(__xludf.DUMMYFUNCTION("""COMPUTED_VALUE"""),"Scala")</f>
        <v>Scala</v>
      </c>
      <c r="I4623" s="4" t="str">
        <f>IFERROR(__xludf.DUMMYFUNCTION("""COMPUTED_VALUE"""),"SQL")</f>
        <v>SQL</v>
      </c>
    </row>
    <row r="4624">
      <c r="A4624" s="3">
        <v>4623.0</v>
      </c>
      <c r="B4624" s="4" t="str">
        <f>IFERROR(__xludf.DUMMYFUNCTION("SPLIT(IMPORTRANGE!B4624:B14623,"";"",0,1)"),"C#")</f>
        <v>C#</v>
      </c>
      <c r="C4624" s="4" t="str">
        <f>IFERROR(__xludf.DUMMYFUNCTION("""COMPUTED_VALUE"""),"HTML/CSS")</f>
        <v>HTML/CSS</v>
      </c>
      <c r="D4624" s="4" t="str">
        <f>IFERROR(__xludf.DUMMYFUNCTION("""COMPUTED_VALUE"""),"JavaScript")</f>
        <v>JavaScript</v>
      </c>
      <c r="E4624" s="4" t="str">
        <f>IFERROR(__xludf.DUMMYFUNCTION("""COMPUTED_VALUE"""),"PHP")</f>
        <v>PHP</v>
      </c>
      <c r="F4624" s="4" t="str">
        <f>IFERROR(__xludf.DUMMYFUNCTION("""COMPUTED_VALUE"""),"SQL")</f>
        <v>SQL</v>
      </c>
      <c r="G4624" s="4" t="str">
        <f>IFERROR(__xludf.DUMMYFUNCTION("""COMPUTED_VALUE"""),"Other(s):")</f>
        <v>Other(s):</v>
      </c>
    </row>
    <row r="4625">
      <c r="A4625" s="3">
        <v>4624.0</v>
      </c>
      <c r="B4625" s="4" t="str">
        <f>IFERROR(__xludf.DUMMYFUNCTION("SPLIT(IMPORTRANGE!B4625:B14624,"";"",0,1)"),"Bash/Shell/PowerShell")</f>
        <v>Bash/Shell/PowerShell</v>
      </c>
      <c r="C4625" s="4" t="str">
        <f>IFERROR(__xludf.DUMMYFUNCTION("""COMPUTED_VALUE"""),"Python")</f>
        <v>Python</v>
      </c>
      <c r="D4625" s="4" t="str">
        <f>IFERROR(__xludf.DUMMYFUNCTION("""COMPUTED_VALUE"""),"R")</f>
        <v>R</v>
      </c>
    </row>
    <row r="4626">
      <c r="A4626" s="3">
        <v>4625.0</v>
      </c>
      <c r="B4626" s="4" t="str">
        <f>IFERROR(__xludf.DUMMYFUNCTION("SPLIT(IMPORTRANGE!B4626:B14625,"";"",0,1)"),"Bash/Shell/PowerShell")</f>
        <v>Bash/Shell/PowerShell</v>
      </c>
      <c r="C4626" s="4" t="str">
        <f>IFERROR(__xludf.DUMMYFUNCTION("""COMPUTED_VALUE"""),"Go")</f>
        <v>Go</v>
      </c>
      <c r="D4626" s="4" t="str">
        <f>IFERROR(__xludf.DUMMYFUNCTION("""COMPUTED_VALUE"""),"HTML/CSS")</f>
        <v>HTML/CSS</v>
      </c>
      <c r="E4626" s="4" t="str">
        <f>IFERROR(__xludf.DUMMYFUNCTION("""COMPUTED_VALUE"""),"Java")</f>
        <v>Java</v>
      </c>
      <c r="F4626" s="4" t="str">
        <f>IFERROR(__xludf.DUMMYFUNCTION("""COMPUTED_VALUE"""),"JavaScript")</f>
        <v>JavaScript</v>
      </c>
      <c r="G4626" s="4" t="str">
        <f>IFERROR(__xludf.DUMMYFUNCTION("""COMPUTED_VALUE"""),"SQL")</f>
        <v>SQL</v>
      </c>
    </row>
    <row r="4627">
      <c r="A4627" s="3">
        <v>4626.0</v>
      </c>
      <c r="B4627" s="4" t="str">
        <f>IFERROR(__xludf.DUMMYFUNCTION("SPLIT(IMPORTRANGE!B4627:B14626,"";"",0,1)"),"Bash/Shell/PowerShell")</f>
        <v>Bash/Shell/PowerShell</v>
      </c>
      <c r="C4627" s="4" t="str">
        <f>IFERROR(__xludf.DUMMYFUNCTION("""COMPUTED_VALUE"""),"C++")</f>
        <v>C++</v>
      </c>
      <c r="D4627" s="4" t="str">
        <f>IFERROR(__xludf.DUMMYFUNCTION("""COMPUTED_VALUE"""),"C#")</f>
        <v>C#</v>
      </c>
      <c r="E4627" s="4" t="str">
        <f>IFERROR(__xludf.DUMMYFUNCTION("""COMPUTED_VALUE"""),"HTML/CSS")</f>
        <v>HTML/CSS</v>
      </c>
      <c r="F4627" s="4" t="str">
        <f>IFERROR(__xludf.DUMMYFUNCTION("""COMPUTED_VALUE"""),"Java")</f>
        <v>Java</v>
      </c>
      <c r="G4627" s="4" t="str">
        <f>IFERROR(__xludf.DUMMYFUNCTION("""COMPUTED_VALUE"""),"JavaScript")</f>
        <v>JavaScript</v>
      </c>
      <c r="H4627" s="4" t="str">
        <f>IFERROR(__xludf.DUMMYFUNCTION("""COMPUTED_VALUE"""),"Swift")</f>
        <v>Swift</v>
      </c>
      <c r="I4627" s="4" t="str">
        <f>IFERROR(__xludf.DUMMYFUNCTION("""COMPUTED_VALUE"""),"TypeScript")</f>
        <v>TypeScript</v>
      </c>
    </row>
    <row r="4628">
      <c r="A4628" s="3">
        <v>4627.0</v>
      </c>
      <c r="B4628" s="4" t="str">
        <f>IFERROR(__xludf.DUMMYFUNCTION("SPLIT(IMPORTRANGE!B4628:B14627,"";"",0,1)"),"C")</f>
        <v>C</v>
      </c>
      <c r="C4628" s="4" t="str">
        <f>IFERROR(__xludf.DUMMYFUNCTION("""COMPUTED_VALUE"""),"HTML/CSS")</f>
        <v>HTML/CSS</v>
      </c>
      <c r="D4628" s="4" t="str">
        <f>IFERROR(__xludf.DUMMYFUNCTION("""COMPUTED_VALUE"""),"Java")</f>
        <v>Java</v>
      </c>
      <c r="E4628" s="4" t="str">
        <f>IFERROR(__xludf.DUMMYFUNCTION("""COMPUTED_VALUE"""),"Python")</f>
        <v>Python</v>
      </c>
      <c r="F4628" s="4" t="str">
        <f>IFERROR(__xludf.DUMMYFUNCTION("""COMPUTED_VALUE"""),"SQL")</f>
        <v>SQL</v>
      </c>
    </row>
    <row r="4629">
      <c r="A4629" s="3">
        <v>4628.0</v>
      </c>
      <c r="B4629" s="4" t="str">
        <f>IFERROR(__xludf.DUMMYFUNCTION("SPLIT(IMPORTRANGE!B4629:B14628,"";"",0,1)"),"C")</f>
        <v>C</v>
      </c>
      <c r="C4629" s="4" t="str">
        <f>IFERROR(__xludf.DUMMYFUNCTION("""COMPUTED_VALUE"""),"C++")</f>
        <v>C++</v>
      </c>
      <c r="D4629" s="4" t="str">
        <f>IFERROR(__xludf.DUMMYFUNCTION("""COMPUTED_VALUE"""),"C#")</f>
        <v>C#</v>
      </c>
      <c r="E4629" s="4" t="str">
        <f>IFERROR(__xludf.DUMMYFUNCTION("""COMPUTED_VALUE"""),"JavaScript")</f>
        <v>JavaScript</v>
      </c>
      <c r="F4629" s="4" t="str">
        <f>IFERROR(__xludf.DUMMYFUNCTION("""COMPUTED_VALUE"""),"Python")</f>
        <v>Python</v>
      </c>
      <c r="G4629" s="4" t="str">
        <f>IFERROR(__xludf.DUMMYFUNCTION("""COMPUTED_VALUE"""),"TypeScript")</f>
        <v>TypeScript</v>
      </c>
      <c r="H4629" s="4" t="str">
        <f>IFERROR(__xludf.DUMMYFUNCTION("""COMPUTED_VALUE"""),"WebAssembly")</f>
        <v>WebAssembly</v>
      </c>
    </row>
    <row r="4630">
      <c r="A4630" s="3">
        <v>4629.0</v>
      </c>
      <c r="B4630" s="4" t="str">
        <f>IFERROR(__xludf.DUMMYFUNCTION("SPLIT(IMPORTRANGE!B4630:B14629,"";"",0,1)"),"C")</f>
        <v>C</v>
      </c>
      <c r="C4630" s="4" t="str">
        <f>IFERROR(__xludf.DUMMYFUNCTION("""COMPUTED_VALUE"""),"C#")</f>
        <v>C#</v>
      </c>
    </row>
    <row r="4631">
      <c r="A4631" s="3">
        <v>4630.0</v>
      </c>
      <c r="B4631" s="4" t="str">
        <f>IFERROR(__xludf.DUMMYFUNCTION("SPLIT(IMPORTRANGE!B4631:B14630,"";"",0,1)"),"Bash/Shell/PowerShell")</f>
        <v>Bash/Shell/PowerShell</v>
      </c>
      <c r="C4631" s="4" t="str">
        <f>IFERROR(__xludf.DUMMYFUNCTION("""COMPUTED_VALUE"""),"C#")</f>
        <v>C#</v>
      </c>
      <c r="D4631" s="4" t="str">
        <f>IFERROR(__xludf.DUMMYFUNCTION("""COMPUTED_VALUE"""),"HTML/CSS")</f>
        <v>HTML/CSS</v>
      </c>
      <c r="E4631" s="4" t="str">
        <f>IFERROR(__xludf.DUMMYFUNCTION("""COMPUTED_VALUE"""),"JavaScript")</f>
        <v>JavaScript</v>
      </c>
      <c r="F4631" s="4" t="str">
        <f>IFERROR(__xludf.DUMMYFUNCTION("""COMPUTED_VALUE"""),"PHP")</f>
        <v>PHP</v>
      </c>
      <c r="G4631" s="4" t="str">
        <f>IFERROR(__xludf.DUMMYFUNCTION("""COMPUTED_VALUE"""),"SQL")</f>
        <v>SQL</v>
      </c>
    </row>
    <row r="4632">
      <c r="A4632" s="3">
        <v>4631.0</v>
      </c>
      <c r="B4632" s="4" t="str">
        <f>IFERROR(__xludf.DUMMYFUNCTION("SPLIT(IMPORTRANGE!B4632:B14631,"";"",0,1)"),"HTML/CSS")</f>
        <v>HTML/CSS</v>
      </c>
      <c r="C4632" s="4" t="str">
        <f>IFERROR(__xludf.DUMMYFUNCTION("""COMPUTED_VALUE"""),"Java")</f>
        <v>Java</v>
      </c>
      <c r="D4632" s="4" t="str">
        <f>IFERROR(__xludf.DUMMYFUNCTION("""COMPUTED_VALUE"""),"JavaScript")</f>
        <v>JavaScript</v>
      </c>
      <c r="E4632" s="4" t="str">
        <f>IFERROR(__xludf.DUMMYFUNCTION("""COMPUTED_VALUE"""),"PHP")</f>
        <v>PHP</v>
      </c>
      <c r="F4632" s="4" t="str">
        <f>IFERROR(__xludf.DUMMYFUNCTION("""COMPUTED_VALUE"""),"SQL")</f>
        <v>SQL</v>
      </c>
      <c r="G4632" s="4" t="str">
        <f>IFERROR(__xludf.DUMMYFUNCTION("""COMPUTED_VALUE"""),"Other(s):")</f>
        <v>Other(s):</v>
      </c>
    </row>
    <row r="4633">
      <c r="A4633" s="3">
        <v>4632.0</v>
      </c>
      <c r="B4633" s="4" t="str">
        <f>IFERROR(__xludf.DUMMYFUNCTION("SPLIT(IMPORTRANGE!B4633:B14632,"";"",0,1)"),"C++")</f>
        <v>C++</v>
      </c>
      <c r="C4633" s="4" t="str">
        <f>IFERROR(__xludf.DUMMYFUNCTION("""COMPUTED_VALUE"""),"C#")</f>
        <v>C#</v>
      </c>
      <c r="D4633" s="4" t="str">
        <f>IFERROR(__xludf.DUMMYFUNCTION("""COMPUTED_VALUE"""),"Python")</f>
        <v>Python</v>
      </c>
    </row>
    <row r="4634">
      <c r="A4634" s="3">
        <v>4633.0</v>
      </c>
      <c r="B4634" s="4" t="str">
        <f>IFERROR(__xludf.DUMMYFUNCTION("SPLIT(IMPORTRANGE!B4634:B14633,"";"",0,1)"),"C#")</f>
        <v>C#</v>
      </c>
      <c r="C4634" s="4" t="str">
        <f>IFERROR(__xludf.DUMMYFUNCTION("""COMPUTED_VALUE"""),"HTML/CSS")</f>
        <v>HTML/CSS</v>
      </c>
      <c r="D4634" s="4" t="str">
        <f>IFERROR(__xludf.DUMMYFUNCTION("""COMPUTED_VALUE"""),"JavaScript")</f>
        <v>JavaScript</v>
      </c>
      <c r="E4634" s="4" t="str">
        <f>IFERROR(__xludf.DUMMYFUNCTION("""COMPUTED_VALUE"""),"Python")</f>
        <v>Python</v>
      </c>
      <c r="F4634" s="4" t="str">
        <f>IFERROR(__xludf.DUMMYFUNCTION("""COMPUTED_VALUE"""),"SQL")</f>
        <v>SQL</v>
      </c>
    </row>
    <row r="4635">
      <c r="A4635" s="3">
        <v>4634.0</v>
      </c>
      <c r="B4635" s="4" t="str">
        <f>IFERROR(__xludf.DUMMYFUNCTION("SPLIT(IMPORTRANGE!B4635:B14634,"";"",0,1)"),"Bash/Shell/PowerShell")</f>
        <v>Bash/Shell/PowerShell</v>
      </c>
      <c r="C4635" s="4" t="str">
        <f>IFERROR(__xludf.DUMMYFUNCTION("""COMPUTED_VALUE"""),"C")</f>
        <v>C</v>
      </c>
      <c r="D4635" s="4" t="str">
        <f>IFERROR(__xludf.DUMMYFUNCTION("""COMPUTED_VALUE"""),"C++")</f>
        <v>C++</v>
      </c>
      <c r="E4635" s="4" t="str">
        <f>IFERROR(__xludf.DUMMYFUNCTION("""COMPUTED_VALUE"""),"C#")</f>
        <v>C#</v>
      </c>
      <c r="F4635" s="4" t="str">
        <f>IFERROR(__xludf.DUMMYFUNCTION("""COMPUTED_VALUE"""),"Python")</f>
        <v>Python</v>
      </c>
    </row>
    <row r="4636">
      <c r="A4636" s="3">
        <v>4635.0</v>
      </c>
      <c r="B4636" s="4" t="str">
        <f>IFERROR(__xludf.DUMMYFUNCTION("SPLIT(IMPORTRANGE!B4636:B14635,"";"",0,1)"),"HTML/CSS")</f>
        <v>HTML/CSS</v>
      </c>
      <c r="C4636" s="4" t="str">
        <f>IFERROR(__xludf.DUMMYFUNCTION("""COMPUTED_VALUE"""),"JavaScript")</f>
        <v>JavaScript</v>
      </c>
      <c r="D4636" s="4" t="str">
        <f>IFERROR(__xludf.DUMMYFUNCTION("""COMPUTED_VALUE"""),"PHP")</f>
        <v>PHP</v>
      </c>
      <c r="E4636" s="4" t="str">
        <f>IFERROR(__xludf.DUMMYFUNCTION("""COMPUTED_VALUE"""),"SQL")</f>
        <v>SQL</v>
      </c>
    </row>
    <row r="4637">
      <c r="A4637" s="3">
        <v>4636.0</v>
      </c>
      <c r="B4637" s="4" t="str">
        <f>IFERROR(__xludf.DUMMYFUNCTION("SPLIT(IMPORTRANGE!B4637:B14636,"";"",0,1)"),"C#")</f>
        <v>C#</v>
      </c>
      <c r="C4637" s="4" t="str">
        <f>IFERROR(__xludf.DUMMYFUNCTION("""COMPUTED_VALUE"""),"HTML/CSS")</f>
        <v>HTML/CSS</v>
      </c>
      <c r="D4637" s="4" t="str">
        <f>IFERROR(__xludf.DUMMYFUNCTION("""COMPUTED_VALUE"""),"JavaScript")</f>
        <v>JavaScript</v>
      </c>
      <c r="E4637" s="4" t="str">
        <f>IFERROR(__xludf.DUMMYFUNCTION("""COMPUTED_VALUE"""),"Objective-C")</f>
        <v>Objective-C</v>
      </c>
      <c r="F4637" s="4" t="str">
        <f>IFERROR(__xludf.DUMMYFUNCTION("""COMPUTED_VALUE"""),"Swift")</f>
        <v>Swift</v>
      </c>
    </row>
    <row r="4638">
      <c r="A4638" s="3">
        <v>4637.0</v>
      </c>
      <c r="B4638" s="4" t="str">
        <f>IFERROR(__xludf.DUMMYFUNCTION("SPLIT(IMPORTRANGE!B4638:B14637,"";"",0,1)"),"C#")</f>
        <v>C#</v>
      </c>
      <c r="C4638" s="4" t="str">
        <f>IFERROR(__xludf.DUMMYFUNCTION("""COMPUTED_VALUE"""),"HTML/CSS")</f>
        <v>HTML/CSS</v>
      </c>
      <c r="D4638" s="4" t="str">
        <f>IFERROR(__xludf.DUMMYFUNCTION("""COMPUTED_VALUE"""),"JavaScript")</f>
        <v>JavaScript</v>
      </c>
      <c r="E4638" s="4" t="str">
        <f>IFERROR(__xludf.DUMMYFUNCTION("""COMPUTED_VALUE"""),"Python")</f>
        <v>Python</v>
      </c>
      <c r="F4638" s="4" t="str">
        <f>IFERROR(__xludf.DUMMYFUNCTION("""COMPUTED_VALUE"""),"SQL")</f>
        <v>SQL</v>
      </c>
      <c r="G4638" s="4" t="str">
        <f>IFERROR(__xludf.DUMMYFUNCTION("""COMPUTED_VALUE"""),"TypeScript")</f>
        <v>TypeScript</v>
      </c>
    </row>
    <row r="4639">
      <c r="A4639" s="3">
        <v>4638.0</v>
      </c>
      <c r="B4639" s="4" t="str">
        <f>IFERROR(__xludf.DUMMYFUNCTION("SPLIT(IMPORTRANGE!B4639:B14638,"";"",0,1)"),"HTML/CSS")</f>
        <v>HTML/CSS</v>
      </c>
      <c r="C4639" s="4" t="str">
        <f>IFERROR(__xludf.DUMMYFUNCTION("""COMPUTED_VALUE"""),"Java")</f>
        <v>Java</v>
      </c>
      <c r="D4639" s="4" t="str">
        <f>IFERROR(__xludf.DUMMYFUNCTION("""COMPUTED_VALUE"""),"JavaScript")</f>
        <v>JavaScript</v>
      </c>
      <c r="E4639" s="4" t="str">
        <f>IFERROR(__xludf.DUMMYFUNCTION("""COMPUTED_VALUE"""),"Python")</f>
        <v>Python</v>
      </c>
    </row>
    <row r="4640">
      <c r="A4640" s="3">
        <v>4639.0</v>
      </c>
      <c r="B4640" s="4" t="str">
        <f>IFERROR(__xludf.DUMMYFUNCTION("SPLIT(IMPORTRANGE!B4640:B14639,"";"",0,1)"),"C#")</f>
        <v>C#</v>
      </c>
      <c r="C4640" s="4" t="str">
        <f>IFERROR(__xludf.DUMMYFUNCTION("""COMPUTED_VALUE"""),"Java")</f>
        <v>Java</v>
      </c>
      <c r="D4640" s="4" t="str">
        <f>IFERROR(__xludf.DUMMYFUNCTION("""COMPUTED_VALUE"""),"SQL")</f>
        <v>SQL</v>
      </c>
      <c r="E4640" s="4" t="str">
        <f>IFERROR(__xludf.DUMMYFUNCTION("""COMPUTED_VALUE"""),"VBA")</f>
        <v>VBA</v>
      </c>
    </row>
    <row r="4641">
      <c r="A4641" s="3">
        <v>4640.0</v>
      </c>
      <c r="B4641" s="4" t="str">
        <f>IFERROR(__xludf.DUMMYFUNCTION("SPLIT(IMPORTRANGE!B4641:B14640,"";"",0,1)"),"HTML/CSS")</f>
        <v>HTML/CSS</v>
      </c>
      <c r="C4641" s="4" t="str">
        <f>IFERROR(__xludf.DUMMYFUNCTION("""COMPUTED_VALUE"""),"JavaScript")</f>
        <v>JavaScript</v>
      </c>
    </row>
    <row r="4642">
      <c r="A4642" s="3">
        <v>4641.0</v>
      </c>
      <c r="B4642" s="4" t="str">
        <f>IFERROR(__xludf.DUMMYFUNCTION("SPLIT(IMPORTRANGE!B4642:B14641,"";"",0,1)"),"C++")</f>
        <v>C++</v>
      </c>
      <c r="C4642" s="4" t="str">
        <f>IFERROR(__xludf.DUMMYFUNCTION("""COMPUTED_VALUE"""),"Java")</f>
        <v>Java</v>
      </c>
      <c r="D4642" s="4" t="str">
        <f>IFERROR(__xludf.DUMMYFUNCTION("""COMPUTED_VALUE"""),"Python")</f>
        <v>Python</v>
      </c>
    </row>
    <row r="4643">
      <c r="A4643" s="3">
        <v>4642.0</v>
      </c>
      <c r="B4643" s="4" t="str">
        <f>IFERROR(__xludf.DUMMYFUNCTION("SPLIT(IMPORTRANGE!B4643:B14642,"";"",0,1)"),"C")</f>
        <v>C</v>
      </c>
      <c r="C4643" s="4" t="str">
        <f>IFERROR(__xludf.DUMMYFUNCTION("""COMPUTED_VALUE"""),"HTML/CSS")</f>
        <v>HTML/CSS</v>
      </c>
      <c r="D4643" s="4" t="str">
        <f>IFERROR(__xludf.DUMMYFUNCTION("""COMPUTED_VALUE"""),"Java")</f>
        <v>Java</v>
      </c>
      <c r="E4643" s="4" t="str">
        <f>IFERROR(__xludf.DUMMYFUNCTION("""COMPUTED_VALUE"""),"JavaScript")</f>
        <v>JavaScript</v>
      </c>
      <c r="F4643" s="4" t="str">
        <f>IFERROR(__xludf.DUMMYFUNCTION("""COMPUTED_VALUE"""),"Python")</f>
        <v>Python</v>
      </c>
      <c r="G4643" s="4" t="str">
        <f>IFERROR(__xludf.DUMMYFUNCTION("""COMPUTED_VALUE"""),"SQL")</f>
        <v>SQL</v>
      </c>
    </row>
    <row r="4644">
      <c r="A4644" s="3">
        <v>4643.0</v>
      </c>
      <c r="B4644" s="4" t="str">
        <f>IFERROR(__xludf.DUMMYFUNCTION("SPLIT(IMPORTRANGE!B4644:B14643,"";"",0,1)"),"C")</f>
        <v>C</v>
      </c>
      <c r="C4644" s="4" t="str">
        <f>IFERROR(__xludf.DUMMYFUNCTION("""COMPUTED_VALUE"""),"C++")</f>
        <v>C++</v>
      </c>
      <c r="D4644" s="4" t="str">
        <f>IFERROR(__xludf.DUMMYFUNCTION("""COMPUTED_VALUE"""),"C#")</f>
        <v>C#</v>
      </c>
      <c r="E4644" s="4" t="str">
        <f>IFERROR(__xludf.DUMMYFUNCTION("""COMPUTED_VALUE"""),"HTML/CSS")</f>
        <v>HTML/CSS</v>
      </c>
      <c r="F4644" s="4" t="str">
        <f>IFERROR(__xludf.DUMMYFUNCTION("""COMPUTED_VALUE"""),"Java")</f>
        <v>Java</v>
      </c>
      <c r="G4644" s="4" t="str">
        <f>IFERROR(__xludf.DUMMYFUNCTION("""COMPUTED_VALUE"""),"JavaScript")</f>
        <v>JavaScript</v>
      </c>
      <c r="H4644" s="4" t="str">
        <f>IFERROR(__xludf.DUMMYFUNCTION("""COMPUTED_VALUE"""),"PHP")</f>
        <v>PHP</v>
      </c>
      <c r="I4644" s="4" t="str">
        <f>IFERROR(__xludf.DUMMYFUNCTION("""COMPUTED_VALUE"""),"SQL")</f>
        <v>SQL</v>
      </c>
      <c r="J4644" s="4" t="str">
        <f>IFERROR(__xludf.DUMMYFUNCTION("""COMPUTED_VALUE"""),"VBA")</f>
        <v>VBA</v>
      </c>
    </row>
    <row r="4645">
      <c r="A4645" s="3">
        <v>4644.0</v>
      </c>
      <c r="B4645" s="4" t="str">
        <f>IFERROR(__xludf.DUMMYFUNCTION("SPLIT(IMPORTRANGE!B4645:B14644,"";"",0,1)"),"Bash/Shell/PowerShell")</f>
        <v>Bash/Shell/PowerShell</v>
      </c>
      <c r="C4645" s="4" t="str">
        <f>IFERROR(__xludf.DUMMYFUNCTION("""COMPUTED_VALUE"""),"C")</f>
        <v>C</v>
      </c>
      <c r="D4645" s="4" t="str">
        <f>IFERROR(__xludf.DUMMYFUNCTION("""COMPUTED_VALUE"""),"C++")</f>
        <v>C++</v>
      </c>
      <c r="E4645" s="4" t="str">
        <f>IFERROR(__xludf.DUMMYFUNCTION("""COMPUTED_VALUE"""),"C#")</f>
        <v>C#</v>
      </c>
      <c r="F4645" s="4" t="str">
        <f>IFERROR(__xludf.DUMMYFUNCTION("""COMPUTED_VALUE"""),"HTML/CSS")</f>
        <v>HTML/CSS</v>
      </c>
      <c r="G4645" s="4" t="str">
        <f>IFERROR(__xludf.DUMMYFUNCTION("""COMPUTED_VALUE"""),"Java")</f>
        <v>Java</v>
      </c>
      <c r="H4645" s="4" t="str">
        <f>IFERROR(__xludf.DUMMYFUNCTION("""COMPUTED_VALUE"""),"JavaScript")</f>
        <v>JavaScript</v>
      </c>
      <c r="I4645" s="4" t="str">
        <f>IFERROR(__xludf.DUMMYFUNCTION("""COMPUTED_VALUE"""),"Objective-C")</f>
        <v>Objective-C</v>
      </c>
      <c r="J4645" s="4" t="str">
        <f>IFERROR(__xludf.DUMMYFUNCTION("""COMPUTED_VALUE"""),"PHP")</f>
        <v>PHP</v>
      </c>
      <c r="K4645" s="4" t="str">
        <f>IFERROR(__xludf.DUMMYFUNCTION("""COMPUTED_VALUE"""),"Python")</f>
        <v>Python</v>
      </c>
      <c r="L4645" s="4" t="str">
        <f>IFERROR(__xludf.DUMMYFUNCTION("""COMPUTED_VALUE"""),"Ruby")</f>
        <v>Ruby</v>
      </c>
      <c r="M4645" s="4" t="str">
        <f>IFERROR(__xludf.DUMMYFUNCTION("""COMPUTED_VALUE"""),"SQL")</f>
        <v>SQL</v>
      </c>
      <c r="N4645" s="4" t="str">
        <f>IFERROR(__xludf.DUMMYFUNCTION("""COMPUTED_VALUE"""),"TypeScript")</f>
        <v>TypeScript</v>
      </c>
      <c r="O4645" s="4" t="str">
        <f>IFERROR(__xludf.DUMMYFUNCTION("""COMPUTED_VALUE"""),"Other(s):")</f>
        <v>Other(s):</v>
      </c>
    </row>
    <row r="4646">
      <c r="A4646" s="3">
        <v>4645.0</v>
      </c>
      <c r="B4646" s="4" t="str">
        <f>IFERROR(__xludf.DUMMYFUNCTION("SPLIT(IMPORTRANGE!B4646:B14645,"";"",0,1)"),"Bash/Shell/PowerShell")</f>
        <v>Bash/Shell/PowerShell</v>
      </c>
      <c r="C4646" s="4" t="str">
        <f>IFERROR(__xludf.DUMMYFUNCTION("""COMPUTED_VALUE"""),"HTML/CSS")</f>
        <v>HTML/CSS</v>
      </c>
      <c r="D4646" s="4" t="str">
        <f>IFERROR(__xludf.DUMMYFUNCTION("""COMPUTED_VALUE"""),"Java")</f>
        <v>Java</v>
      </c>
      <c r="E4646" s="4" t="str">
        <f>IFERROR(__xludf.DUMMYFUNCTION("""COMPUTED_VALUE"""),"JavaScript")</f>
        <v>JavaScript</v>
      </c>
      <c r="F4646" s="4" t="str">
        <f>IFERROR(__xludf.DUMMYFUNCTION("""COMPUTED_VALUE"""),"SQL")</f>
        <v>SQL</v>
      </c>
      <c r="G4646" s="4" t="str">
        <f>IFERROR(__xludf.DUMMYFUNCTION("""COMPUTED_VALUE"""),"TypeScript")</f>
        <v>TypeScript</v>
      </c>
    </row>
    <row r="4647">
      <c r="A4647" s="3">
        <v>4646.0</v>
      </c>
      <c r="B4647" s="4" t="str">
        <f>IFERROR(__xludf.DUMMYFUNCTION("SPLIT(IMPORTRANGE!B4647:B14646,"";"",0,1)"),"Bash/Shell/PowerShell")</f>
        <v>Bash/Shell/PowerShell</v>
      </c>
      <c r="C4647" s="4" t="str">
        <f>IFERROR(__xludf.DUMMYFUNCTION("""COMPUTED_VALUE"""),"C++")</f>
        <v>C++</v>
      </c>
      <c r="D4647" s="4" t="str">
        <f>IFERROR(__xludf.DUMMYFUNCTION("""COMPUTED_VALUE"""),"C#")</f>
        <v>C#</v>
      </c>
      <c r="E4647" s="4" t="str">
        <f>IFERROR(__xludf.DUMMYFUNCTION("""COMPUTED_VALUE"""),"HTML/CSS")</f>
        <v>HTML/CSS</v>
      </c>
      <c r="F4647" s="4" t="str">
        <f>IFERROR(__xludf.DUMMYFUNCTION("""COMPUTED_VALUE"""),"Java")</f>
        <v>Java</v>
      </c>
      <c r="G4647" s="4" t="str">
        <f>IFERROR(__xludf.DUMMYFUNCTION("""COMPUTED_VALUE"""),"JavaScript")</f>
        <v>JavaScript</v>
      </c>
      <c r="H4647" s="4" t="str">
        <f>IFERROR(__xludf.DUMMYFUNCTION("""COMPUTED_VALUE"""),"PHP")</f>
        <v>PHP</v>
      </c>
      <c r="I4647" s="4" t="str">
        <f>IFERROR(__xludf.DUMMYFUNCTION("""COMPUTED_VALUE"""),"Python")</f>
        <v>Python</v>
      </c>
      <c r="J4647" s="4" t="str">
        <f>IFERROR(__xludf.DUMMYFUNCTION("""COMPUTED_VALUE"""),"TypeScript")</f>
        <v>TypeScript</v>
      </c>
    </row>
    <row r="4648">
      <c r="A4648" s="3">
        <v>4647.0</v>
      </c>
      <c r="B4648" s="4" t="str">
        <f>IFERROR(__xludf.DUMMYFUNCTION("SPLIT(IMPORTRANGE!B4648:B14647,"";"",0,1)"),"C#")</f>
        <v>C#</v>
      </c>
    </row>
    <row r="4649">
      <c r="A4649" s="3">
        <v>4648.0</v>
      </c>
      <c r="B4649" s="4" t="str">
        <f>IFERROR(__xludf.DUMMYFUNCTION("SPLIT(IMPORTRANGE!B4649:B14648,"";"",0,1)"),"C")</f>
        <v>C</v>
      </c>
      <c r="C4649" s="4" t="str">
        <f>IFERROR(__xludf.DUMMYFUNCTION("""COMPUTED_VALUE"""),"HTML/CSS")</f>
        <v>HTML/CSS</v>
      </c>
      <c r="D4649" s="4" t="str">
        <f>IFERROR(__xludf.DUMMYFUNCTION("""COMPUTED_VALUE"""),"JavaScript")</f>
        <v>JavaScript</v>
      </c>
    </row>
    <row r="4650">
      <c r="A4650" s="3">
        <v>4649.0</v>
      </c>
      <c r="B4650" s="4" t="str">
        <f>IFERROR(__xludf.DUMMYFUNCTION("SPLIT(IMPORTRANGE!B4650:B14649,"";"",0,1)"),"HTML/CSS")</f>
        <v>HTML/CSS</v>
      </c>
      <c r="C4650" s="4" t="str">
        <f>IFERROR(__xludf.DUMMYFUNCTION("""COMPUTED_VALUE"""),"JavaScript")</f>
        <v>JavaScript</v>
      </c>
      <c r="D4650" s="4" t="str">
        <f>IFERROR(__xludf.DUMMYFUNCTION("""COMPUTED_VALUE"""),"PHP")</f>
        <v>PHP</v>
      </c>
      <c r="E4650" s="4" t="str">
        <f>IFERROR(__xludf.DUMMYFUNCTION("""COMPUTED_VALUE"""),"Ruby")</f>
        <v>Ruby</v>
      </c>
      <c r="F4650" s="4" t="str">
        <f>IFERROR(__xludf.DUMMYFUNCTION("""COMPUTED_VALUE"""),"SQL")</f>
        <v>SQL</v>
      </c>
    </row>
    <row r="4651">
      <c r="A4651" s="3">
        <v>4650.0</v>
      </c>
      <c r="B4651" s="4" t="str">
        <f>IFERROR(__xludf.DUMMYFUNCTION("SPLIT(IMPORTRANGE!B4651:B14650,"";"",0,1)"),"C#")</f>
        <v>C#</v>
      </c>
      <c r="C4651" s="4" t="str">
        <f>IFERROR(__xludf.DUMMYFUNCTION("""COMPUTED_VALUE"""),"HTML/CSS")</f>
        <v>HTML/CSS</v>
      </c>
      <c r="D4651" s="4" t="str">
        <f>IFERROR(__xludf.DUMMYFUNCTION("""COMPUTED_VALUE"""),"JavaScript")</f>
        <v>JavaScript</v>
      </c>
      <c r="E4651" s="4" t="str">
        <f>IFERROR(__xludf.DUMMYFUNCTION("""COMPUTED_VALUE"""),"SQL")</f>
        <v>SQL</v>
      </c>
      <c r="F4651" s="4" t="str">
        <f>IFERROR(__xludf.DUMMYFUNCTION("""COMPUTED_VALUE"""),"TypeScript")</f>
        <v>TypeScript</v>
      </c>
    </row>
    <row r="4652">
      <c r="A4652" s="3">
        <v>4651.0</v>
      </c>
      <c r="B4652" s="4" t="str">
        <f>IFERROR(__xludf.DUMMYFUNCTION("SPLIT(IMPORTRANGE!B4652:B14651,"";"",0,1)"),"C#")</f>
        <v>C#</v>
      </c>
      <c r="C4652" s="4" t="str">
        <f>IFERROR(__xludf.DUMMYFUNCTION("""COMPUTED_VALUE"""),"HTML/CSS")</f>
        <v>HTML/CSS</v>
      </c>
      <c r="D4652" s="4" t="str">
        <f>IFERROR(__xludf.DUMMYFUNCTION("""COMPUTED_VALUE"""),"TypeScript")</f>
        <v>TypeScript</v>
      </c>
    </row>
    <row r="4653">
      <c r="A4653" s="3">
        <v>4652.0</v>
      </c>
      <c r="B4653" s="4" t="str">
        <f>IFERROR(__xludf.DUMMYFUNCTION("SPLIT(IMPORTRANGE!B4653:B14652,"";"",0,1)"),"C++")</f>
        <v>C++</v>
      </c>
      <c r="C4653" s="4" t="str">
        <f>IFERROR(__xludf.DUMMYFUNCTION("""COMPUTED_VALUE"""),"C#")</f>
        <v>C#</v>
      </c>
    </row>
    <row r="4654">
      <c r="A4654" s="3">
        <v>4653.0</v>
      </c>
      <c r="B4654" s="4" t="str">
        <f>IFERROR(__xludf.DUMMYFUNCTION("SPLIT(IMPORTRANGE!B4654:B14653,"";"",0,1)"),"C#")</f>
        <v>C#</v>
      </c>
      <c r="C4654" s="4" t="str">
        <f>IFERROR(__xludf.DUMMYFUNCTION("""COMPUTED_VALUE"""),"HTML/CSS")</f>
        <v>HTML/CSS</v>
      </c>
      <c r="D4654" s="4" t="str">
        <f>IFERROR(__xludf.DUMMYFUNCTION("""COMPUTED_VALUE"""),"JavaScript")</f>
        <v>JavaScript</v>
      </c>
      <c r="E4654" s="4" t="str">
        <f>IFERROR(__xludf.DUMMYFUNCTION("""COMPUTED_VALUE"""),"SQL")</f>
        <v>SQL</v>
      </c>
    </row>
    <row r="4655">
      <c r="A4655" s="3">
        <v>4654.0</v>
      </c>
      <c r="B4655" s="4" t="str">
        <f>IFERROR(__xludf.DUMMYFUNCTION("SPLIT(IMPORTRANGE!B4655:B14654,"";"",0,1)"),"Assembly")</f>
        <v>Assembly</v>
      </c>
      <c r="C4655" s="4" t="str">
        <f>IFERROR(__xludf.DUMMYFUNCTION("""COMPUTED_VALUE"""),"Bash/Shell/PowerShell")</f>
        <v>Bash/Shell/PowerShell</v>
      </c>
      <c r="D4655" s="4" t="str">
        <f>IFERROR(__xludf.DUMMYFUNCTION("""COMPUTED_VALUE"""),"C")</f>
        <v>C</v>
      </c>
      <c r="E4655" s="4" t="str">
        <f>IFERROR(__xludf.DUMMYFUNCTION("""COMPUTED_VALUE"""),"Python")</f>
        <v>Python</v>
      </c>
      <c r="F4655" s="4" t="str">
        <f>IFERROR(__xludf.DUMMYFUNCTION("""COMPUTED_VALUE"""),"Other(s):")</f>
        <v>Other(s):</v>
      </c>
    </row>
    <row r="4656">
      <c r="A4656" s="3">
        <v>4655.0</v>
      </c>
      <c r="B4656" s="4" t="str">
        <f>IFERROR(__xludf.DUMMYFUNCTION("SPLIT(IMPORTRANGE!B4656:B14655,"";"",0,1)"),"HTML/CSS")</f>
        <v>HTML/CSS</v>
      </c>
      <c r="C4656" s="4" t="str">
        <f>IFERROR(__xludf.DUMMYFUNCTION("""COMPUTED_VALUE"""),"Java")</f>
        <v>Java</v>
      </c>
      <c r="D4656" s="4" t="str">
        <f>IFERROR(__xludf.DUMMYFUNCTION("""COMPUTED_VALUE"""),"JavaScript")</f>
        <v>JavaScript</v>
      </c>
      <c r="E4656" s="4" t="str">
        <f>IFERROR(__xludf.DUMMYFUNCTION("""COMPUTED_VALUE"""),"SQL")</f>
        <v>SQL</v>
      </c>
      <c r="F4656" s="4" t="str">
        <f>IFERROR(__xludf.DUMMYFUNCTION("""COMPUTED_VALUE"""),"TypeScript")</f>
        <v>TypeScript</v>
      </c>
      <c r="G4656" s="4" t="str">
        <f>IFERROR(__xludf.DUMMYFUNCTION("""COMPUTED_VALUE"""),"Other(s):")</f>
        <v>Other(s):</v>
      </c>
    </row>
    <row r="4657">
      <c r="A4657" s="3">
        <v>4656.0</v>
      </c>
      <c r="B4657" s="4" t="str">
        <f>IFERROR(__xludf.DUMMYFUNCTION("SPLIT(IMPORTRANGE!B4657:B14656,"";"",0,1)"),"C")</f>
        <v>C</v>
      </c>
      <c r="C4657" s="4" t="str">
        <f>IFERROR(__xludf.DUMMYFUNCTION("""COMPUTED_VALUE"""),"C++")</f>
        <v>C++</v>
      </c>
      <c r="D4657" s="4" t="str">
        <f>IFERROR(__xludf.DUMMYFUNCTION("""COMPUTED_VALUE"""),"Java")</f>
        <v>Java</v>
      </c>
      <c r="E4657" s="4" t="str">
        <f>IFERROR(__xludf.DUMMYFUNCTION("""COMPUTED_VALUE"""),"PHP")</f>
        <v>PHP</v>
      </c>
      <c r="F4657" s="4" t="str">
        <f>IFERROR(__xludf.DUMMYFUNCTION("""COMPUTED_VALUE"""),"Python")</f>
        <v>Python</v>
      </c>
      <c r="G4657" s="4" t="str">
        <f>IFERROR(__xludf.DUMMYFUNCTION("""COMPUTED_VALUE"""),"SQL")</f>
        <v>SQL</v>
      </c>
    </row>
    <row r="4658">
      <c r="A4658" s="3">
        <v>4657.0</v>
      </c>
      <c r="B4658" s="4" t="str">
        <f>IFERROR(__xludf.DUMMYFUNCTION("SPLIT(IMPORTRANGE!B4658:B14657,"";"",0,1)"),"C#")</f>
        <v>C#</v>
      </c>
      <c r="C4658" s="4" t="str">
        <f>IFERROR(__xludf.DUMMYFUNCTION("""COMPUTED_VALUE"""),"HTML/CSS")</f>
        <v>HTML/CSS</v>
      </c>
      <c r="D4658" s="4" t="str">
        <f>IFERROR(__xludf.DUMMYFUNCTION("""COMPUTED_VALUE"""),"JavaScript")</f>
        <v>JavaScript</v>
      </c>
      <c r="E4658" s="4" t="str">
        <f>IFERROR(__xludf.DUMMYFUNCTION("""COMPUTED_VALUE"""),"SQL")</f>
        <v>SQL</v>
      </c>
      <c r="F4658" s="4" t="str">
        <f>IFERROR(__xludf.DUMMYFUNCTION("""COMPUTED_VALUE"""),"VBA")</f>
        <v>VBA</v>
      </c>
    </row>
    <row r="4659">
      <c r="A4659" s="3">
        <v>4658.0</v>
      </c>
      <c r="B4659" s="4" t="str">
        <f>IFERROR(__xludf.DUMMYFUNCTION("SPLIT(IMPORTRANGE!B4659:B14658,"";"",0,1)"),"C#")</f>
        <v>C#</v>
      </c>
      <c r="C4659" s="4" t="str">
        <f>IFERROR(__xludf.DUMMYFUNCTION("""COMPUTED_VALUE"""),"HTML/CSS")</f>
        <v>HTML/CSS</v>
      </c>
      <c r="D4659" s="4" t="str">
        <f>IFERROR(__xludf.DUMMYFUNCTION("""COMPUTED_VALUE"""),"Java")</f>
        <v>Java</v>
      </c>
      <c r="E4659" s="4" t="str">
        <f>IFERROR(__xludf.DUMMYFUNCTION("""COMPUTED_VALUE"""),"JavaScript")</f>
        <v>JavaScript</v>
      </c>
      <c r="F4659" s="4" t="str">
        <f>IFERROR(__xludf.DUMMYFUNCTION("""COMPUTED_VALUE"""),"Python")</f>
        <v>Python</v>
      </c>
      <c r="G4659" s="4" t="str">
        <f>IFERROR(__xludf.DUMMYFUNCTION("""COMPUTED_VALUE"""),"SQL")</f>
        <v>SQL</v>
      </c>
      <c r="H4659" s="4" t="str">
        <f>IFERROR(__xludf.DUMMYFUNCTION("""COMPUTED_VALUE"""),"TypeScript")</f>
        <v>TypeScript</v>
      </c>
    </row>
    <row r="4660">
      <c r="A4660" s="3">
        <v>4659.0</v>
      </c>
      <c r="B4660" s="4" t="str">
        <f>IFERROR(__xludf.DUMMYFUNCTION("SPLIT(IMPORTRANGE!B4660:B14659,"";"",0,1)"),"Assembly")</f>
        <v>Assembly</v>
      </c>
      <c r="C4660" s="4" t="str">
        <f>IFERROR(__xludf.DUMMYFUNCTION("""COMPUTED_VALUE"""),"C")</f>
        <v>C</v>
      </c>
      <c r="D4660" s="4" t="str">
        <f>IFERROR(__xludf.DUMMYFUNCTION("""COMPUTED_VALUE"""),"C++")</f>
        <v>C++</v>
      </c>
      <c r="E4660" s="4" t="str">
        <f>IFERROR(__xludf.DUMMYFUNCTION("""COMPUTED_VALUE"""),"HTML/CSS")</f>
        <v>HTML/CSS</v>
      </c>
      <c r="F4660" s="4" t="str">
        <f>IFERROR(__xludf.DUMMYFUNCTION("""COMPUTED_VALUE"""),"JavaScript")</f>
        <v>JavaScript</v>
      </c>
      <c r="G4660" s="4" t="str">
        <f>IFERROR(__xludf.DUMMYFUNCTION("""COMPUTED_VALUE"""),"Python")</f>
        <v>Python</v>
      </c>
      <c r="H4660" s="4" t="str">
        <f>IFERROR(__xludf.DUMMYFUNCTION("""COMPUTED_VALUE"""),"Rust")</f>
        <v>Rust</v>
      </c>
      <c r="I4660" s="4" t="str">
        <f>IFERROR(__xludf.DUMMYFUNCTION("""COMPUTED_VALUE"""),"TypeScript")</f>
        <v>TypeScript</v>
      </c>
    </row>
    <row r="4661">
      <c r="A4661" s="3">
        <v>4660.0</v>
      </c>
      <c r="B4661" s="4" t="str">
        <f>IFERROR(__xludf.DUMMYFUNCTION("SPLIT(IMPORTRANGE!B4661:B14660,"";"",0,1)"),"Go")</f>
        <v>Go</v>
      </c>
      <c r="C4661" s="4" t="str">
        <f>IFERROR(__xludf.DUMMYFUNCTION("""COMPUTED_VALUE"""),"HTML/CSS")</f>
        <v>HTML/CSS</v>
      </c>
      <c r="D4661" s="4" t="str">
        <f>IFERROR(__xludf.DUMMYFUNCTION("""COMPUTED_VALUE"""),"Java")</f>
        <v>Java</v>
      </c>
      <c r="E4661" s="4" t="str">
        <f>IFERROR(__xludf.DUMMYFUNCTION("""COMPUTED_VALUE"""),"JavaScript")</f>
        <v>JavaScript</v>
      </c>
      <c r="F4661" s="4" t="str">
        <f>IFERROR(__xludf.DUMMYFUNCTION("""COMPUTED_VALUE"""),"Kotlin")</f>
        <v>Kotlin</v>
      </c>
      <c r="G4661" s="4" t="str">
        <f>IFERROR(__xludf.DUMMYFUNCTION("""COMPUTED_VALUE"""),"Rust")</f>
        <v>Rust</v>
      </c>
      <c r="H4661" s="4" t="str">
        <f>IFERROR(__xludf.DUMMYFUNCTION("""COMPUTED_VALUE"""),"TypeScript")</f>
        <v>TypeScript</v>
      </c>
      <c r="I4661" s="4" t="str">
        <f>IFERROR(__xludf.DUMMYFUNCTION("""COMPUTED_VALUE"""),"WebAssembly")</f>
        <v>WebAssembly</v>
      </c>
    </row>
    <row r="4662">
      <c r="A4662" s="3">
        <v>4661.0</v>
      </c>
      <c r="B4662" s="4" t="str">
        <f>IFERROR(__xludf.DUMMYFUNCTION("SPLIT(IMPORTRANGE!B4662:B14661,"";"",0,1)"),"Assembly")</f>
        <v>Assembly</v>
      </c>
      <c r="C4662" s="4" t="str">
        <f>IFERROR(__xludf.DUMMYFUNCTION("""COMPUTED_VALUE"""),"C++")</f>
        <v>C++</v>
      </c>
      <c r="D4662" s="4" t="str">
        <f>IFERROR(__xludf.DUMMYFUNCTION("""COMPUTED_VALUE"""),"Java")</f>
        <v>Java</v>
      </c>
    </row>
    <row r="4663">
      <c r="A4663" s="3">
        <v>4662.0</v>
      </c>
      <c r="B4663" s="4" t="str">
        <f>IFERROR(__xludf.DUMMYFUNCTION("SPLIT(IMPORTRANGE!B4663:B14662,"";"",0,1)"),"Python")</f>
        <v>Python</v>
      </c>
    </row>
    <row r="4664">
      <c r="A4664" s="3">
        <v>4663.0</v>
      </c>
      <c r="B4664" s="4" t="str">
        <f>IFERROR(__xludf.DUMMYFUNCTION("SPLIT(IMPORTRANGE!B4664:B14663,"";"",0,1)"),"HTML/CSS")</f>
        <v>HTML/CSS</v>
      </c>
      <c r="C4664" s="4" t="str">
        <f>IFERROR(__xludf.DUMMYFUNCTION("""COMPUTED_VALUE"""),"Java")</f>
        <v>Java</v>
      </c>
      <c r="D4664" s="4" t="str">
        <f>IFERROR(__xludf.DUMMYFUNCTION("""COMPUTED_VALUE"""),"JavaScript")</f>
        <v>JavaScript</v>
      </c>
      <c r="E4664" s="4" t="str">
        <f>IFERROR(__xludf.DUMMYFUNCTION("""COMPUTED_VALUE"""),"SQL")</f>
        <v>SQL</v>
      </c>
      <c r="F4664" s="4" t="str">
        <f>IFERROR(__xludf.DUMMYFUNCTION("""COMPUTED_VALUE"""),"TypeScript")</f>
        <v>TypeScript</v>
      </c>
    </row>
    <row r="4665">
      <c r="A4665" s="3">
        <v>4664.0</v>
      </c>
      <c r="B4665" s="4" t="str">
        <f>IFERROR(__xludf.DUMMYFUNCTION("SPLIT(IMPORTRANGE!B4665:B14664,"";"",0,1)"),"Bash/Shell/PowerShell")</f>
        <v>Bash/Shell/PowerShell</v>
      </c>
      <c r="C4665" s="4" t="str">
        <f>IFERROR(__xludf.DUMMYFUNCTION("""COMPUTED_VALUE"""),"C#")</f>
        <v>C#</v>
      </c>
      <c r="D4665" s="4" t="str">
        <f>IFERROR(__xludf.DUMMYFUNCTION("""COMPUTED_VALUE"""),"HTML/CSS")</f>
        <v>HTML/CSS</v>
      </c>
      <c r="E4665" s="4" t="str">
        <f>IFERROR(__xludf.DUMMYFUNCTION("""COMPUTED_VALUE"""),"Java")</f>
        <v>Java</v>
      </c>
      <c r="F4665" s="4" t="str">
        <f>IFERROR(__xludf.DUMMYFUNCTION("""COMPUTED_VALUE"""),"Python")</f>
        <v>Python</v>
      </c>
      <c r="G4665" s="4" t="str">
        <f>IFERROR(__xludf.DUMMYFUNCTION("""COMPUTED_VALUE"""),"R")</f>
        <v>R</v>
      </c>
      <c r="H4665" s="4" t="str">
        <f>IFERROR(__xludf.DUMMYFUNCTION("""COMPUTED_VALUE"""),"SQL")</f>
        <v>SQL</v>
      </c>
      <c r="I4665" s="4" t="str">
        <f>IFERROR(__xludf.DUMMYFUNCTION("""COMPUTED_VALUE"""),"VBA")</f>
        <v>VBA</v>
      </c>
    </row>
    <row r="4666">
      <c r="A4666" s="3">
        <v>4665.0</v>
      </c>
      <c r="B4666" s="4" t="str">
        <f>IFERROR(__xludf.DUMMYFUNCTION("SPLIT(IMPORTRANGE!B4666:B14665,"";"",0,1)"),"Objective-C")</f>
        <v>Objective-C</v>
      </c>
      <c r="C4666" s="4" t="str">
        <f>IFERROR(__xludf.DUMMYFUNCTION("""COMPUTED_VALUE"""),"Python")</f>
        <v>Python</v>
      </c>
      <c r="D4666" s="4" t="str">
        <f>IFERROR(__xludf.DUMMYFUNCTION("""COMPUTED_VALUE"""),"Swift")</f>
        <v>Swift</v>
      </c>
    </row>
    <row r="4667">
      <c r="A4667" s="3">
        <v>4666.0</v>
      </c>
      <c r="B4667" s="4" t="str">
        <f>IFERROR(__xludf.DUMMYFUNCTION("SPLIT(IMPORTRANGE!B4667:B14666,"";"",0,1)"),"Bash/Shell/PowerShell")</f>
        <v>Bash/Shell/PowerShell</v>
      </c>
      <c r="C4667" s="4" t="str">
        <f>IFERROR(__xludf.DUMMYFUNCTION("""COMPUTED_VALUE"""),"HTML/CSS")</f>
        <v>HTML/CSS</v>
      </c>
      <c r="D4667" s="4" t="str">
        <f>IFERROR(__xludf.DUMMYFUNCTION("""COMPUTED_VALUE"""),"JavaScript")</f>
        <v>JavaScript</v>
      </c>
      <c r="E4667" s="4" t="str">
        <f>IFERROR(__xludf.DUMMYFUNCTION("""COMPUTED_VALUE"""),"Ruby")</f>
        <v>Ruby</v>
      </c>
      <c r="F4667" s="4" t="str">
        <f>IFERROR(__xludf.DUMMYFUNCTION("""COMPUTED_VALUE"""),"SQL")</f>
        <v>SQL</v>
      </c>
    </row>
    <row r="4668">
      <c r="A4668" s="3">
        <v>4667.0</v>
      </c>
      <c r="B4668" s="4" t="str">
        <f>IFERROR(__xludf.DUMMYFUNCTION("SPLIT(IMPORTRANGE!B4668:B14667,"";"",0,1)"),"Bash/Shell/PowerShell")</f>
        <v>Bash/Shell/PowerShell</v>
      </c>
      <c r="C4668" s="4" t="str">
        <f>IFERROR(__xludf.DUMMYFUNCTION("""COMPUTED_VALUE"""),"HTML/CSS")</f>
        <v>HTML/CSS</v>
      </c>
      <c r="D4668" s="4" t="str">
        <f>IFERROR(__xludf.DUMMYFUNCTION("""COMPUTED_VALUE"""),"JavaScript")</f>
        <v>JavaScript</v>
      </c>
      <c r="E4668" s="4" t="str">
        <f>IFERROR(__xludf.DUMMYFUNCTION("""COMPUTED_VALUE"""),"Python")</f>
        <v>Python</v>
      </c>
      <c r="F4668" s="4" t="str">
        <f>IFERROR(__xludf.DUMMYFUNCTION("""COMPUTED_VALUE"""),"SQL")</f>
        <v>SQL</v>
      </c>
    </row>
    <row r="4669">
      <c r="A4669" s="3">
        <v>4668.0</v>
      </c>
      <c r="B4669" s="4" t="str">
        <f>IFERROR(__xludf.DUMMYFUNCTION("SPLIT(IMPORTRANGE!B4669:B14668,"";"",0,1)"),"Go")</f>
        <v>Go</v>
      </c>
      <c r="C4669" s="4" t="str">
        <f>IFERROR(__xludf.DUMMYFUNCTION("""COMPUTED_VALUE"""),"JavaScript")</f>
        <v>JavaScript</v>
      </c>
      <c r="D4669" s="4" t="str">
        <f>IFERROR(__xludf.DUMMYFUNCTION("""COMPUTED_VALUE"""),"Python")</f>
        <v>Python</v>
      </c>
    </row>
    <row r="4670">
      <c r="A4670" s="3">
        <v>4669.0</v>
      </c>
      <c r="B4670" s="4" t="str">
        <f>IFERROR(__xludf.DUMMYFUNCTION("SPLIT(IMPORTRANGE!B4670:B14669,"";"",0,1)"),"HTML/CSS")</f>
        <v>HTML/CSS</v>
      </c>
      <c r="C4670" s="4" t="str">
        <f>IFERROR(__xludf.DUMMYFUNCTION("""COMPUTED_VALUE"""),"JavaScript")</f>
        <v>JavaScript</v>
      </c>
      <c r="D4670" s="4" t="str">
        <f>IFERROR(__xludf.DUMMYFUNCTION("""COMPUTED_VALUE"""),"Swift")</f>
        <v>Swift</v>
      </c>
    </row>
    <row r="4671">
      <c r="A4671" s="3">
        <v>4670.0</v>
      </c>
      <c r="B4671" s="4" t="str">
        <f>IFERROR(__xludf.DUMMYFUNCTION("SPLIT(IMPORTRANGE!B4671:B14670,"";"",0,1)"),"Bash/Shell/PowerShell")</f>
        <v>Bash/Shell/PowerShell</v>
      </c>
      <c r="C4671" s="4" t="str">
        <f>IFERROR(__xludf.DUMMYFUNCTION("""COMPUTED_VALUE"""),"HTML/CSS")</f>
        <v>HTML/CSS</v>
      </c>
      <c r="D4671" s="4" t="str">
        <f>IFERROR(__xludf.DUMMYFUNCTION("""COMPUTED_VALUE"""),"Java")</f>
        <v>Java</v>
      </c>
      <c r="E4671" s="4" t="str">
        <f>IFERROR(__xludf.DUMMYFUNCTION("""COMPUTED_VALUE"""),"JavaScript")</f>
        <v>JavaScript</v>
      </c>
      <c r="F4671" s="4" t="str">
        <f>IFERROR(__xludf.DUMMYFUNCTION("""COMPUTED_VALUE"""),"PHP")</f>
        <v>PHP</v>
      </c>
      <c r="G4671" s="4" t="str">
        <f>IFERROR(__xludf.DUMMYFUNCTION("""COMPUTED_VALUE"""),"Python")</f>
        <v>Python</v>
      </c>
      <c r="H4671" s="4" t="str">
        <f>IFERROR(__xludf.DUMMYFUNCTION("""COMPUTED_VALUE"""),"SQL")</f>
        <v>SQL</v>
      </c>
    </row>
    <row r="4672">
      <c r="A4672" s="3">
        <v>4671.0</v>
      </c>
      <c r="B4672" s="4" t="str">
        <f>IFERROR(__xludf.DUMMYFUNCTION("SPLIT(IMPORTRANGE!B4672:B14671,"";"",0,1)"),"C++")</f>
        <v>C++</v>
      </c>
      <c r="C4672" s="4" t="str">
        <f>IFERROR(__xludf.DUMMYFUNCTION("""COMPUTED_VALUE"""),"Java")</f>
        <v>Java</v>
      </c>
    </row>
    <row r="4673">
      <c r="A4673" s="3">
        <v>4672.0</v>
      </c>
      <c r="B4673" s="4" t="str">
        <f>IFERROR(__xludf.DUMMYFUNCTION("SPLIT(IMPORTRANGE!B4673:B14672,"";"",0,1)"),"Bash/Shell/PowerShell")</f>
        <v>Bash/Shell/PowerShell</v>
      </c>
      <c r="C4673" s="4" t="str">
        <f>IFERROR(__xludf.DUMMYFUNCTION("""COMPUTED_VALUE"""),"Python")</f>
        <v>Python</v>
      </c>
      <c r="D4673" s="4" t="str">
        <f>IFERROR(__xludf.DUMMYFUNCTION("""COMPUTED_VALUE"""),"Other(s):")</f>
        <v>Other(s):</v>
      </c>
    </row>
    <row r="4674">
      <c r="A4674" s="3">
        <v>4673.0</v>
      </c>
      <c r="B4674" s="4" t="str">
        <f>IFERROR(__xludf.DUMMYFUNCTION("SPLIT(IMPORTRANGE!B4674:B14673,"";"",0,1)"),"HTML/CSS")</f>
        <v>HTML/CSS</v>
      </c>
      <c r="C4674" s="4" t="str">
        <f>IFERROR(__xludf.DUMMYFUNCTION("""COMPUTED_VALUE"""),"JavaScript")</f>
        <v>JavaScript</v>
      </c>
      <c r="D4674" s="4" t="str">
        <f>IFERROR(__xludf.DUMMYFUNCTION("""COMPUTED_VALUE"""),"SQL")</f>
        <v>SQL</v>
      </c>
      <c r="E4674" s="4" t="str">
        <f>IFERROR(__xludf.DUMMYFUNCTION("""COMPUTED_VALUE"""),"Other(s):")</f>
        <v>Other(s):</v>
      </c>
    </row>
    <row r="4675">
      <c r="A4675" s="3">
        <v>4674.0</v>
      </c>
      <c r="B4675" s="4" t="str">
        <f>IFERROR(__xludf.DUMMYFUNCTION("SPLIT(IMPORTRANGE!B4675:B14674,"";"",0,1)"),"C")</f>
        <v>C</v>
      </c>
      <c r="C4675" s="4" t="str">
        <f>IFERROR(__xludf.DUMMYFUNCTION("""COMPUTED_VALUE"""),"C++")</f>
        <v>C++</v>
      </c>
      <c r="D4675" s="4" t="str">
        <f>IFERROR(__xludf.DUMMYFUNCTION("""COMPUTED_VALUE"""),"C#")</f>
        <v>C#</v>
      </c>
      <c r="E4675" s="4" t="str">
        <f>IFERROR(__xludf.DUMMYFUNCTION("""COMPUTED_VALUE"""),"Java")</f>
        <v>Java</v>
      </c>
      <c r="F4675" s="4" t="str">
        <f>IFERROR(__xludf.DUMMYFUNCTION("""COMPUTED_VALUE"""),"Python")</f>
        <v>Python</v>
      </c>
    </row>
    <row r="4676">
      <c r="A4676" s="3">
        <v>4675.0</v>
      </c>
      <c r="B4676" s="4" t="str">
        <f>IFERROR(__xludf.DUMMYFUNCTION("SPLIT(IMPORTRANGE!B4676:B14675,"";"",0,1)"),"Bash/Shell/PowerShell")</f>
        <v>Bash/Shell/PowerShell</v>
      </c>
      <c r="C4676" s="4" t="str">
        <f>IFERROR(__xludf.DUMMYFUNCTION("""COMPUTED_VALUE"""),"C")</f>
        <v>C</v>
      </c>
      <c r="D4676" s="4" t="str">
        <f>IFERROR(__xludf.DUMMYFUNCTION("""COMPUTED_VALUE"""),"C#")</f>
        <v>C#</v>
      </c>
      <c r="E4676" s="4" t="str">
        <f>IFERROR(__xludf.DUMMYFUNCTION("""COMPUTED_VALUE"""),"HTML/CSS")</f>
        <v>HTML/CSS</v>
      </c>
      <c r="F4676" s="4" t="str">
        <f>IFERROR(__xludf.DUMMYFUNCTION("""COMPUTED_VALUE"""),"Java")</f>
        <v>Java</v>
      </c>
      <c r="G4676" s="4" t="str">
        <f>IFERROR(__xludf.DUMMYFUNCTION("""COMPUTED_VALUE"""),"JavaScript")</f>
        <v>JavaScript</v>
      </c>
      <c r="H4676" s="4" t="str">
        <f>IFERROR(__xludf.DUMMYFUNCTION("""COMPUTED_VALUE"""),"Kotlin")</f>
        <v>Kotlin</v>
      </c>
      <c r="I4676" s="4" t="str">
        <f>IFERROR(__xludf.DUMMYFUNCTION("""COMPUTED_VALUE"""),"Objective-C")</f>
        <v>Objective-C</v>
      </c>
      <c r="J4676" s="4" t="str">
        <f>IFERROR(__xludf.DUMMYFUNCTION("""COMPUTED_VALUE"""),"Python")</f>
        <v>Python</v>
      </c>
      <c r="K4676" s="4" t="str">
        <f>IFERROR(__xludf.DUMMYFUNCTION("""COMPUTED_VALUE"""),"Scala")</f>
        <v>Scala</v>
      </c>
      <c r="L4676" s="4" t="str">
        <f>IFERROR(__xludf.DUMMYFUNCTION("""COMPUTED_VALUE"""),"SQL")</f>
        <v>SQL</v>
      </c>
      <c r="M4676" s="4" t="str">
        <f>IFERROR(__xludf.DUMMYFUNCTION("""COMPUTED_VALUE"""),"Swift")</f>
        <v>Swift</v>
      </c>
      <c r="N4676" s="4" t="str">
        <f>IFERROR(__xludf.DUMMYFUNCTION("""COMPUTED_VALUE"""),"TypeScript")</f>
        <v>TypeScript</v>
      </c>
    </row>
    <row r="4677">
      <c r="A4677" s="3">
        <v>4676.0</v>
      </c>
      <c r="B4677" s="4" t="str">
        <f>IFERROR(__xludf.DUMMYFUNCTION("SPLIT(IMPORTRANGE!B4677:B14676,"";"",0,1)"),"Java")</f>
        <v>Java</v>
      </c>
      <c r="C4677" s="4" t="str">
        <f>IFERROR(__xludf.DUMMYFUNCTION("""COMPUTED_VALUE"""),"JavaScript")</f>
        <v>JavaScript</v>
      </c>
      <c r="D4677" s="4" t="str">
        <f>IFERROR(__xludf.DUMMYFUNCTION("""COMPUTED_VALUE"""),"Python")</f>
        <v>Python</v>
      </c>
    </row>
    <row r="4678">
      <c r="A4678" s="3">
        <v>4677.0</v>
      </c>
      <c r="B4678" s="4" t="str">
        <f>IFERROR(__xludf.DUMMYFUNCTION("SPLIT(IMPORTRANGE!B4678:B14677,"";"",0,1)"),"Bash/Shell/PowerShell")</f>
        <v>Bash/Shell/PowerShell</v>
      </c>
      <c r="C4678" s="4" t="str">
        <f>IFERROR(__xludf.DUMMYFUNCTION("""COMPUTED_VALUE"""),"HTML/CSS")</f>
        <v>HTML/CSS</v>
      </c>
      <c r="D4678" s="4" t="str">
        <f>IFERROR(__xludf.DUMMYFUNCTION("""COMPUTED_VALUE"""),"JavaScript")</f>
        <v>JavaScript</v>
      </c>
      <c r="E4678" s="4" t="str">
        <f>IFERROR(__xludf.DUMMYFUNCTION("""COMPUTED_VALUE"""),"Ruby")</f>
        <v>Ruby</v>
      </c>
      <c r="F4678" s="4" t="str">
        <f>IFERROR(__xludf.DUMMYFUNCTION("""COMPUTED_VALUE"""),"SQL")</f>
        <v>SQL</v>
      </c>
      <c r="G4678" s="4" t="str">
        <f>IFERROR(__xludf.DUMMYFUNCTION("""COMPUTED_VALUE"""),"TypeScript")</f>
        <v>TypeScript</v>
      </c>
    </row>
    <row r="4679">
      <c r="A4679" s="3">
        <v>4678.0</v>
      </c>
      <c r="B4679" s="4" t="str">
        <f>IFERROR(__xludf.DUMMYFUNCTION("SPLIT(IMPORTRANGE!B4679:B14678,"";"",0,1)"),"HTML/CSS")</f>
        <v>HTML/CSS</v>
      </c>
      <c r="C4679" s="4" t="str">
        <f>IFERROR(__xludf.DUMMYFUNCTION("""COMPUTED_VALUE"""),"JavaScript")</f>
        <v>JavaScript</v>
      </c>
      <c r="D4679" s="4" t="str">
        <f>IFERROR(__xludf.DUMMYFUNCTION("""COMPUTED_VALUE"""),"PHP")</f>
        <v>PHP</v>
      </c>
      <c r="E4679" s="4" t="str">
        <f>IFERROR(__xludf.DUMMYFUNCTION("""COMPUTED_VALUE"""),"SQL")</f>
        <v>SQL</v>
      </c>
    </row>
    <row r="4680">
      <c r="A4680" s="3">
        <v>4679.0</v>
      </c>
      <c r="B4680" s="4" t="str">
        <f>IFERROR(__xludf.DUMMYFUNCTION("SPLIT(IMPORTRANGE!B4680:B14679,"";"",0,1)"),"Assembly")</f>
        <v>Assembly</v>
      </c>
      <c r="C4680" s="4" t="str">
        <f>IFERROR(__xludf.DUMMYFUNCTION("""COMPUTED_VALUE"""),"Bash/Shell/PowerShell")</f>
        <v>Bash/Shell/PowerShell</v>
      </c>
      <c r="D4680" s="4" t="str">
        <f>IFERROR(__xludf.DUMMYFUNCTION("""COMPUTED_VALUE"""),"C")</f>
        <v>C</v>
      </c>
      <c r="E4680" s="4" t="str">
        <f>IFERROR(__xludf.DUMMYFUNCTION("""COMPUTED_VALUE"""),"C++")</f>
        <v>C++</v>
      </c>
      <c r="F4680" s="4" t="str">
        <f>IFERROR(__xludf.DUMMYFUNCTION("""COMPUTED_VALUE"""),"C#")</f>
        <v>C#</v>
      </c>
      <c r="G4680" s="4" t="str">
        <f>IFERROR(__xludf.DUMMYFUNCTION("""COMPUTED_VALUE"""),"Clojure")</f>
        <v>Clojure</v>
      </c>
      <c r="H4680" s="4" t="str">
        <f>IFERROR(__xludf.DUMMYFUNCTION("""COMPUTED_VALUE"""),"Dart")</f>
        <v>Dart</v>
      </c>
      <c r="I4680" s="4" t="str">
        <f>IFERROR(__xludf.DUMMYFUNCTION("""COMPUTED_VALUE"""),"Elixir")</f>
        <v>Elixir</v>
      </c>
      <c r="J4680" s="4" t="str">
        <f>IFERROR(__xludf.DUMMYFUNCTION("""COMPUTED_VALUE"""),"Erlang")</f>
        <v>Erlang</v>
      </c>
      <c r="K4680" s="4" t="str">
        <f>IFERROR(__xludf.DUMMYFUNCTION("""COMPUTED_VALUE"""),"F#")</f>
        <v>F#</v>
      </c>
      <c r="L4680" s="4" t="str">
        <f>IFERROR(__xludf.DUMMYFUNCTION("""COMPUTED_VALUE"""),"Go")</f>
        <v>Go</v>
      </c>
      <c r="M4680" s="4" t="str">
        <f>IFERROR(__xludf.DUMMYFUNCTION("""COMPUTED_VALUE"""),"HTML/CSS")</f>
        <v>HTML/CSS</v>
      </c>
      <c r="N4680" s="4" t="str">
        <f>IFERROR(__xludf.DUMMYFUNCTION("""COMPUTED_VALUE"""),"Java")</f>
        <v>Java</v>
      </c>
      <c r="O4680" s="4" t="str">
        <f>IFERROR(__xludf.DUMMYFUNCTION("""COMPUTED_VALUE"""),"JavaScript")</f>
        <v>JavaScript</v>
      </c>
      <c r="P4680" s="4" t="str">
        <f>IFERROR(__xludf.DUMMYFUNCTION("""COMPUTED_VALUE"""),"Kotlin")</f>
        <v>Kotlin</v>
      </c>
      <c r="Q4680" s="4" t="str">
        <f>IFERROR(__xludf.DUMMYFUNCTION("""COMPUTED_VALUE"""),"Objective-C")</f>
        <v>Objective-C</v>
      </c>
      <c r="R4680" s="4" t="str">
        <f>IFERROR(__xludf.DUMMYFUNCTION("""COMPUTED_VALUE"""),"PHP")</f>
        <v>PHP</v>
      </c>
      <c r="S4680" s="4" t="str">
        <f>IFERROR(__xludf.DUMMYFUNCTION("""COMPUTED_VALUE"""),"Python")</f>
        <v>Python</v>
      </c>
      <c r="T4680" s="4" t="str">
        <f>IFERROR(__xludf.DUMMYFUNCTION("""COMPUTED_VALUE"""),"R")</f>
        <v>R</v>
      </c>
      <c r="U4680" s="4" t="str">
        <f>IFERROR(__xludf.DUMMYFUNCTION("""COMPUTED_VALUE"""),"Ruby")</f>
        <v>Ruby</v>
      </c>
      <c r="V4680" s="4" t="str">
        <f>IFERROR(__xludf.DUMMYFUNCTION("""COMPUTED_VALUE"""),"Rust")</f>
        <v>Rust</v>
      </c>
      <c r="W4680" s="4" t="str">
        <f>IFERROR(__xludf.DUMMYFUNCTION("""COMPUTED_VALUE"""),"Scala")</f>
        <v>Scala</v>
      </c>
      <c r="X4680" s="4" t="str">
        <f>IFERROR(__xludf.DUMMYFUNCTION("""COMPUTED_VALUE"""),"SQL")</f>
        <v>SQL</v>
      </c>
      <c r="Y4680" s="4" t="str">
        <f>IFERROR(__xludf.DUMMYFUNCTION("""COMPUTED_VALUE"""),"Swift")</f>
        <v>Swift</v>
      </c>
      <c r="Z4680" s="4" t="str">
        <f>IFERROR(__xludf.DUMMYFUNCTION("""COMPUTED_VALUE"""),"TypeScript")</f>
        <v>TypeScript</v>
      </c>
      <c r="AA4680" s="4" t="str">
        <f>IFERROR(__xludf.DUMMYFUNCTION("""COMPUTED_VALUE"""),"VBA")</f>
        <v>VBA</v>
      </c>
      <c r="AB4680" s="4" t="str">
        <f>IFERROR(__xludf.DUMMYFUNCTION("""COMPUTED_VALUE"""),"WebAssembly")</f>
        <v>WebAssembly</v>
      </c>
    </row>
    <row r="4681">
      <c r="A4681" s="3">
        <v>4680.0</v>
      </c>
      <c r="B4681" s="4" t="str">
        <f>IFERROR(__xludf.DUMMYFUNCTION("SPLIT(IMPORTRANGE!B4681:B14680,"";"",0,1)"),"Bash/Shell/PowerShell")</f>
        <v>Bash/Shell/PowerShell</v>
      </c>
      <c r="C4681" s="4" t="str">
        <f>IFERROR(__xludf.DUMMYFUNCTION("""COMPUTED_VALUE"""),"HTML/CSS")</f>
        <v>HTML/CSS</v>
      </c>
      <c r="D4681" s="4" t="str">
        <f>IFERROR(__xludf.DUMMYFUNCTION("""COMPUTED_VALUE"""),"Java")</f>
        <v>Java</v>
      </c>
      <c r="E4681" s="4" t="str">
        <f>IFERROR(__xludf.DUMMYFUNCTION("""COMPUTED_VALUE"""),"JavaScript")</f>
        <v>JavaScript</v>
      </c>
      <c r="F4681" s="4" t="str">
        <f>IFERROR(__xludf.DUMMYFUNCTION("""COMPUTED_VALUE"""),"Python")</f>
        <v>Python</v>
      </c>
      <c r="G4681" s="4" t="str">
        <f>IFERROR(__xludf.DUMMYFUNCTION("""COMPUTED_VALUE"""),"SQL")</f>
        <v>SQL</v>
      </c>
      <c r="H4681" s="4" t="str">
        <f>IFERROR(__xludf.DUMMYFUNCTION("""COMPUTED_VALUE"""),"TypeScript")</f>
        <v>TypeScript</v>
      </c>
    </row>
    <row r="4682">
      <c r="A4682" s="3">
        <v>4681.0</v>
      </c>
      <c r="B4682" s="4" t="str">
        <f>IFERROR(__xludf.DUMMYFUNCTION("SPLIT(IMPORTRANGE!B4682:B14681,"";"",0,1)"),"HTML/CSS")</f>
        <v>HTML/CSS</v>
      </c>
      <c r="C4682" s="4" t="str">
        <f>IFERROR(__xludf.DUMMYFUNCTION("""COMPUTED_VALUE"""),"Java")</f>
        <v>Java</v>
      </c>
      <c r="D4682" s="4" t="str">
        <f>IFERROR(__xludf.DUMMYFUNCTION("""COMPUTED_VALUE"""),"JavaScript")</f>
        <v>JavaScript</v>
      </c>
      <c r="E4682" s="4" t="str">
        <f>IFERROR(__xludf.DUMMYFUNCTION("""COMPUTED_VALUE"""),"Python")</f>
        <v>Python</v>
      </c>
      <c r="F4682" s="4" t="str">
        <f>IFERROR(__xludf.DUMMYFUNCTION("""COMPUTED_VALUE"""),"SQL")</f>
        <v>SQL</v>
      </c>
    </row>
    <row r="4683">
      <c r="A4683" s="3">
        <v>4682.0</v>
      </c>
      <c r="B4683" s="4" t="str">
        <f>IFERROR(__xludf.DUMMYFUNCTION("SPLIT(IMPORTRANGE!B4683:B14682,"";"",0,1)"),"Bash/Shell/PowerShell")</f>
        <v>Bash/Shell/PowerShell</v>
      </c>
      <c r="C4683" s="4" t="str">
        <f>IFERROR(__xludf.DUMMYFUNCTION("""COMPUTED_VALUE"""),"Go")</f>
        <v>Go</v>
      </c>
      <c r="D4683" s="4" t="str">
        <f>IFERROR(__xludf.DUMMYFUNCTION("""COMPUTED_VALUE"""),"HTML/CSS")</f>
        <v>HTML/CSS</v>
      </c>
      <c r="E4683" s="4" t="str">
        <f>IFERROR(__xludf.DUMMYFUNCTION("""COMPUTED_VALUE"""),"JavaScript")</f>
        <v>JavaScript</v>
      </c>
      <c r="F4683" s="4" t="str">
        <f>IFERROR(__xludf.DUMMYFUNCTION("""COMPUTED_VALUE"""),"Python")</f>
        <v>Python</v>
      </c>
      <c r="G4683" s="4" t="str">
        <f>IFERROR(__xludf.DUMMYFUNCTION("""COMPUTED_VALUE"""),"Other(s):")</f>
        <v>Other(s):</v>
      </c>
    </row>
    <row r="4684">
      <c r="A4684" s="3">
        <v>4683.0</v>
      </c>
      <c r="B4684" s="4" t="str">
        <f>IFERROR(__xludf.DUMMYFUNCTION("SPLIT(IMPORTRANGE!B4684:B14683,"";"",0,1)"),"C#")</f>
        <v>C#</v>
      </c>
      <c r="C4684" s="4" t="str">
        <f>IFERROR(__xludf.DUMMYFUNCTION("""COMPUTED_VALUE"""),"SQL")</f>
        <v>SQL</v>
      </c>
    </row>
    <row r="4685">
      <c r="A4685" s="3">
        <v>4684.0</v>
      </c>
      <c r="B4685" s="4" t="str">
        <f>IFERROR(__xludf.DUMMYFUNCTION("SPLIT(IMPORTRANGE!B4685:B14684,"";"",0,1)"),"Java")</f>
        <v>Java</v>
      </c>
      <c r="C4685" s="4" t="str">
        <f>IFERROR(__xludf.DUMMYFUNCTION("""COMPUTED_VALUE"""),"JavaScript")</f>
        <v>JavaScript</v>
      </c>
      <c r="D4685" s="4" t="str">
        <f>IFERROR(__xludf.DUMMYFUNCTION("""COMPUTED_VALUE"""),"SQL")</f>
        <v>SQL</v>
      </c>
    </row>
    <row r="4686">
      <c r="A4686" s="3">
        <v>4685.0</v>
      </c>
      <c r="B4686" s="4" t="str">
        <f>IFERROR(__xludf.DUMMYFUNCTION("SPLIT(IMPORTRANGE!B4686:B14685,"";"",0,1)"),"C")</f>
        <v>C</v>
      </c>
      <c r="C4686" s="4" t="str">
        <f>IFERROR(__xludf.DUMMYFUNCTION("""COMPUTED_VALUE"""),"C#")</f>
        <v>C#</v>
      </c>
      <c r="D4686" s="4" t="str">
        <f>IFERROR(__xludf.DUMMYFUNCTION("""COMPUTED_VALUE"""),"HTML/CSS")</f>
        <v>HTML/CSS</v>
      </c>
      <c r="E4686" s="4" t="str">
        <f>IFERROR(__xludf.DUMMYFUNCTION("""COMPUTED_VALUE"""),"Java")</f>
        <v>Java</v>
      </c>
      <c r="F4686" s="4" t="str">
        <f>IFERROR(__xludf.DUMMYFUNCTION("""COMPUTED_VALUE"""),"Python")</f>
        <v>Python</v>
      </c>
      <c r="G4686" s="4" t="str">
        <f>IFERROR(__xludf.DUMMYFUNCTION("""COMPUTED_VALUE"""),"R")</f>
        <v>R</v>
      </c>
      <c r="H4686" s="4" t="str">
        <f>IFERROR(__xludf.DUMMYFUNCTION("""COMPUTED_VALUE"""),"SQL")</f>
        <v>SQL</v>
      </c>
    </row>
    <row r="4687">
      <c r="A4687" s="3">
        <v>4686.0</v>
      </c>
      <c r="B4687" s="4" t="str">
        <f>IFERROR(__xludf.DUMMYFUNCTION("SPLIT(IMPORTRANGE!B4687:B14686,"";"",0,1)"),"Assembly")</f>
        <v>Assembly</v>
      </c>
      <c r="C4687" s="4" t="str">
        <f>IFERROR(__xludf.DUMMYFUNCTION("""COMPUTED_VALUE"""),"Bash/Shell/PowerShell")</f>
        <v>Bash/Shell/PowerShell</v>
      </c>
      <c r="D4687" s="4" t="str">
        <f>IFERROR(__xludf.DUMMYFUNCTION("""COMPUTED_VALUE"""),"C")</f>
        <v>C</v>
      </c>
      <c r="E4687" s="4" t="str">
        <f>IFERROR(__xludf.DUMMYFUNCTION("""COMPUTED_VALUE"""),"C++")</f>
        <v>C++</v>
      </c>
      <c r="F4687" s="4" t="str">
        <f>IFERROR(__xludf.DUMMYFUNCTION("""COMPUTED_VALUE"""),"JavaScript")</f>
        <v>JavaScript</v>
      </c>
      <c r="G4687" s="4" t="str">
        <f>IFERROR(__xludf.DUMMYFUNCTION("""COMPUTED_VALUE"""),"Python")</f>
        <v>Python</v>
      </c>
      <c r="H4687" s="4" t="str">
        <f>IFERROR(__xludf.DUMMYFUNCTION("""COMPUTED_VALUE"""),"SQL")</f>
        <v>SQL</v>
      </c>
      <c r="I4687" s="4" t="str">
        <f>IFERROR(__xludf.DUMMYFUNCTION("""COMPUTED_VALUE"""),"WebAssembly")</f>
        <v>WebAssembly</v>
      </c>
      <c r="J4687" s="4" t="str">
        <f>IFERROR(__xludf.DUMMYFUNCTION("""COMPUTED_VALUE"""),"Other(s):")</f>
        <v>Other(s):</v>
      </c>
    </row>
    <row r="4688">
      <c r="A4688" s="3">
        <v>4687.0</v>
      </c>
      <c r="B4688" s="4" t="str">
        <f>IFERROR(__xludf.DUMMYFUNCTION("SPLIT(IMPORTRANGE!B4688:B14687,"";"",0,1)"),"C#")</f>
        <v>C#</v>
      </c>
      <c r="C4688" s="4" t="str">
        <f>IFERROR(__xludf.DUMMYFUNCTION("""COMPUTED_VALUE"""),"HTML/CSS")</f>
        <v>HTML/CSS</v>
      </c>
      <c r="D4688" s="4" t="str">
        <f>IFERROR(__xludf.DUMMYFUNCTION("""COMPUTED_VALUE"""),"PHP")</f>
        <v>PHP</v>
      </c>
    </row>
    <row r="4689">
      <c r="A4689" s="3">
        <v>4688.0</v>
      </c>
      <c r="B4689" s="4" t="str">
        <f>IFERROR(__xludf.DUMMYFUNCTION("SPLIT(IMPORTRANGE!B4689:B14688,"";"",0,1)"),"HTML/CSS")</f>
        <v>HTML/CSS</v>
      </c>
      <c r="C4689" s="4" t="str">
        <f>IFERROR(__xludf.DUMMYFUNCTION("""COMPUTED_VALUE"""),"JavaScript")</f>
        <v>JavaScript</v>
      </c>
      <c r="D4689" s="4" t="str">
        <f>IFERROR(__xludf.DUMMYFUNCTION("""COMPUTED_VALUE"""),"Objective-C")</f>
        <v>Objective-C</v>
      </c>
      <c r="E4689" s="4" t="str">
        <f>IFERROR(__xludf.DUMMYFUNCTION("""COMPUTED_VALUE"""),"PHP")</f>
        <v>PHP</v>
      </c>
      <c r="F4689" s="4" t="str">
        <f>IFERROR(__xludf.DUMMYFUNCTION("""COMPUTED_VALUE"""),"Python")</f>
        <v>Python</v>
      </c>
      <c r="G4689" s="4" t="str">
        <f>IFERROR(__xludf.DUMMYFUNCTION("""COMPUTED_VALUE"""),"SQL")</f>
        <v>SQL</v>
      </c>
      <c r="H4689" s="4" t="str">
        <f>IFERROR(__xludf.DUMMYFUNCTION("""COMPUTED_VALUE"""),"Swift")</f>
        <v>Swift</v>
      </c>
    </row>
    <row r="4690">
      <c r="A4690" s="3">
        <v>4689.0</v>
      </c>
      <c r="B4690" s="4" t="str">
        <f>IFERROR(__xludf.DUMMYFUNCTION("SPLIT(IMPORTRANGE!B4690:B14689,"";"",0,1)"),"Java")</f>
        <v>Java</v>
      </c>
    </row>
    <row r="4691">
      <c r="A4691" s="3">
        <v>4690.0</v>
      </c>
      <c r="B4691" s="4" t="str">
        <f>IFERROR(__xludf.DUMMYFUNCTION("SPLIT(IMPORTRANGE!B4691:B14690,"";"",0,1)"),"C")</f>
        <v>C</v>
      </c>
      <c r="C4691" s="4" t="str">
        <f>IFERROR(__xludf.DUMMYFUNCTION("""COMPUTED_VALUE"""),"C++")</f>
        <v>C++</v>
      </c>
      <c r="D4691" s="4" t="str">
        <f>IFERROR(__xludf.DUMMYFUNCTION("""COMPUTED_VALUE"""),"JavaScript")</f>
        <v>JavaScript</v>
      </c>
    </row>
    <row r="4692">
      <c r="A4692" s="3">
        <v>4691.0</v>
      </c>
      <c r="B4692" s="4" t="str">
        <f>IFERROR(__xludf.DUMMYFUNCTION("SPLIT(IMPORTRANGE!B4692:B14691,"";"",0,1)"),"C")</f>
        <v>C</v>
      </c>
      <c r="C4692" s="4" t="str">
        <f>IFERROR(__xludf.DUMMYFUNCTION("""COMPUTED_VALUE"""),"C#")</f>
        <v>C#</v>
      </c>
      <c r="D4692" s="4" t="str">
        <f>IFERROR(__xludf.DUMMYFUNCTION("""COMPUTED_VALUE"""),"HTML/CSS")</f>
        <v>HTML/CSS</v>
      </c>
      <c r="E4692" s="4" t="str">
        <f>IFERROR(__xludf.DUMMYFUNCTION("""COMPUTED_VALUE"""),"JavaScript")</f>
        <v>JavaScript</v>
      </c>
      <c r="F4692" s="4" t="str">
        <f>IFERROR(__xludf.DUMMYFUNCTION("""COMPUTED_VALUE"""),"PHP")</f>
        <v>PHP</v>
      </c>
      <c r="G4692" s="4" t="str">
        <f>IFERROR(__xludf.DUMMYFUNCTION("""COMPUTED_VALUE"""),"Python")</f>
        <v>Python</v>
      </c>
      <c r="H4692" s="4" t="str">
        <f>IFERROR(__xludf.DUMMYFUNCTION("""COMPUTED_VALUE"""),"SQL")</f>
        <v>SQL</v>
      </c>
      <c r="I4692" s="4" t="str">
        <f>IFERROR(__xludf.DUMMYFUNCTION("""COMPUTED_VALUE"""),"TypeScript")</f>
        <v>TypeScript</v>
      </c>
      <c r="J4692" s="4" t="str">
        <f>IFERROR(__xludf.DUMMYFUNCTION("""COMPUTED_VALUE"""),"VBA")</f>
        <v>VBA</v>
      </c>
      <c r="K4692" s="4" t="str">
        <f>IFERROR(__xludf.DUMMYFUNCTION("""COMPUTED_VALUE"""),"WebAssembly")</f>
        <v>WebAssembly</v>
      </c>
      <c r="L4692" s="4" t="str">
        <f>IFERROR(__xludf.DUMMYFUNCTION("""COMPUTED_VALUE"""),"Other(s):")</f>
        <v>Other(s):</v>
      </c>
    </row>
    <row r="4693">
      <c r="A4693" s="3">
        <v>4692.0</v>
      </c>
      <c r="B4693" s="4" t="str">
        <f>IFERROR(__xludf.DUMMYFUNCTION("SPLIT(IMPORTRANGE!B4693:B14692,"";"",0,1)"),"Go")</f>
        <v>Go</v>
      </c>
      <c r="C4693" s="4" t="str">
        <f>IFERROR(__xludf.DUMMYFUNCTION("""COMPUTED_VALUE"""),"JavaScript")</f>
        <v>JavaScript</v>
      </c>
    </row>
    <row r="4694">
      <c r="A4694" s="3">
        <v>4693.0</v>
      </c>
      <c r="B4694" s="4" t="str">
        <f>IFERROR(__xludf.DUMMYFUNCTION("SPLIT(IMPORTRANGE!B4694:B14693,"";"",0,1)"),"Bash/Shell/PowerShell")</f>
        <v>Bash/Shell/PowerShell</v>
      </c>
      <c r="C4694" s="4" t="str">
        <f>IFERROR(__xludf.DUMMYFUNCTION("""COMPUTED_VALUE"""),"HTML/CSS")</f>
        <v>HTML/CSS</v>
      </c>
      <c r="D4694" s="4" t="str">
        <f>IFERROR(__xludf.DUMMYFUNCTION("""COMPUTED_VALUE"""),"JavaScript")</f>
        <v>JavaScript</v>
      </c>
      <c r="E4694" s="4" t="str">
        <f>IFERROR(__xludf.DUMMYFUNCTION("""COMPUTED_VALUE"""),"TypeScript")</f>
        <v>TypeScript</v>
      </c>
    </row>
    <row r="4695">
      <c r="A4695" s="3">
        <v>4694.0</v>
      </c>
      <c r="B4695" s="4" t="str">
        <f>IFERROR(__xludf.DUMMYFUNCTION("SPLIT(IMPORTRANGE!B4695:B14694,"";"",0,1)"),"HTML/CSS")</f>
        <v>HTML/CSS</v>
      </c>
      <c r="C4695" s="4" t="str">
        <f>IFERROR(__xludf.DUMMYFUNCTION("""COMPUTED_VALUE"""),"JavaScript")</f>
        <v>JavaScript</v>
      </c>
      <c r="D4695" s="4" t="str">
        <f>IFERROR(__xludf.DUMMYFUNCTION("""COMPUTED_VALUE"""),"TypeScript")</f>
        <v>TypeScript</v>
      </c>
    </row>
    <row r="4696">
      <c r="A4696" s="3">
        <v>4695.0</v>
      </c>
      <c r="B4696" s="4" t="str">
        <f>IFERROR(__xludf.DUMMYFUNCTION("SPLIT(IMPORTRANGE!B4696:B14695,"";"",0,1)"),"C++")</f>
        <v>C++</v>
      </c>
      <c r="C4696" s="4" t="str">
        <f>IFERROR(__xludf.DUMMYFUNCTION("""COMPUTED_VALUE"""),"HTML/CSS")</f>
        <v>HTML/CSS</v>
      </c>
      <c r="D4696" s="4" t="str">
        <f>IFERROR(__xludf.DUMMYFUNCTION("""COMPUTED_VALUE"""),"Java")</f>
        <v>Java</v>
      </c>
      <c r="E4696" s="4" t="str">
        <f>IFERROR(__xludf.DUMMYFUNCTION("""COMPUTED_VALUE"""),"JavaScript")</f>
        <v>JavaScript</v>
      </c>
      <c r="F4696" s="4" t="str">
        <f>IFERROR(__xludf.DUMMYFUNCTION("""COMPUTED_VALUE"""),"PHP")</f>
        <v>PHP</v>
      </c>
      <c r="G4696" s="4" t="str">
        <f>IFERROR(__xludf.DUMMYFUNCTION("""COMPUTED_VALUE"""),"Python")</f>
        <v>Python</v>
      </c>
      <c r="H4696" s="4" t="str">
        <f>IFERROR(__xludf.DUMMYFUNCTION("""COMPUTED_VALUE"""),"SQL")</f>
        <v>SQL</v>
      </c>
    </row>
    <row r="4697">
      <c r="A4697" s="3">
        <v>4696.0</v>
      </c>
      <c r="B4697" s="4" t="str">
        <f>IFERROR(__xludf.DUMMYFUNCTION("SPLIT(IMPORTRANGE!B4697:B14696,"";"",0,1)"),"Bash/Shell/PowerShell")</f>
        <v>Bash/Shell/PowerShell</v>
      </c>
      <c r="C4697" s="4" t="str">
        <f>IFERROR(__xludf.DUMMYFUNCTION("""COMPUTED_VALUE"""),"C")</f>
        <v>C</v>
      </c>
      <c r="D4697" s="4" t="str">
        <f>IFERROR(__xludf.DUMMYFUNCTION("""COMPUTED_VALUE"""),"C++")</f>
        <v>C++</v>
      </c>
      <c r="E4697" s="4" t="str">
        <f>IFERROR(__xludf.DUMMYFUNCTION("""COMPUTED_VALUE"""),"C#")</f>
        <v>C#</v>
      </c>
      <c r="F4697" s="4" t="str">
        <f>IFERROR(__xludf.DUMMYFUNCTION("""COMPUTED_VALUE"""),"HTML/CSS")</f>
        <v>HTML/CSS</v>
      </c>
      <c r="G4697" s="4" t="str">
        <f>IFERROR(__xludf.DUMMYFUNCTION("""COMPUTED_VALUE"""),"JavaScript")</f>
        <v>JavaScript</v>
      </c>
      <c r="H4697" s="4" t="str">
        <f>IFERROR(__xludf.DUMMYFUNCTION("""COMPUTED_VALUE"""),"PHP")</f>
        <v>PHP</v>
      </c>
      <c r="I4697" s="4" t="str">
        <f>IFERROR(__xludf.DUMMYFUNCTION("""COMPUTED_VALUE"""),"Python")</f>
        <v>Python</v>
      </c>
      <c r="J4697" s="4" t="str">
        <f>IFERROR(__xludf.DUMMYFUNCTION("""COMPUTED_VALUE"""),"SQL")</f>
        <v>SQL</v>
      </c>
      <c r="K4697" s="4" t="str">
        <f>IFERROR(__xludf.DUMMYFUNCTION("""COMPUTED_VALUE"""),"Other(s):")</f>
        <v>Other(s):</v>
      </c>
    </row>
    <row r="4698">
      <c r="A4698" s="3">
        <v>4697.0</v>
      </c>
      <c r="B4698" s="4" t="str">
        <f>IFERROR(__xludf.DUMMYFUNCTION("SPLIT(IMPORTRANGE!B4698:B14697,"";"",0,1)"),"C#")</f>
        <v>C#</v>
      </c>
      <c r="C4698" s="4" t="str">
        <f>IFERROR(__xludf.DUMMYFUNCTION("""COMPUTED_VALUE"""),"Java")</f>
        <v>Java</v>
      </c>
      <c r="D4698" s="4" t="str">
        <f>IFERROR(__xludf.DUMMYFUNCTION("""COMPUTED_VALUE"""),"Kotlin")</f>
        <v>Kotlin</v>
      </c>
      <c r="E4698" s="4" t="str">
        <f>IFERROR(__xludf.DUMMYFUNCTION("""COMPUTED_VALUE"""),"Objective-C")</f>
        <v>Objective-C</v>
      </c>
      <c r="F4698" s="4" t="str">
        <f>IFERROR(__xludf.DUMMYFUNCTION("""COMPUTED_VALUE"""),"SQL")</f>
        <v>SQL</v>
      </c>
    </row>
    <row r="4699">
      <c r="A4699" s="3">
        <v>4698.0</v>
      </c>
      <c r="B4699" s="4" t="str">
        <f>IFERROR(__xludf.DUMMYFUNCTION("SPLIT(IMPORTRANGE!B4699:B14698,"";"",0,1)"),"HTML/CSS")</f>
        <v>HTML/CSS</v>
      </c>
      <c r="C4699" s="4" t="str">
        <f>IFERROR(__xludf.DUMMYFUNCTION("""COMPUTED_VALUE"""),"Java")</f>
        <v>Java</v>
      </c>
      <c r="D4699" s="4" t="str">
        <f>IFERROR(__xludf.DUMMYFUNCTION("""COMPUTED_VALUE"""),"PHP")</f>
        <v>PHP</v>
      </c>
      <c r="E4699" s="4" t="str">
        <f>IFERROR(__xludf.DUMMYFUNCTION("""COMPUTED_VALUE"""),"SQL")</f>
        <v>SQL</v>
      </c>
    </row>
    <row r="4700">
      <c r="A4700" s="3">
        <v>4699.0</v>
      </c>
      <c r="B4700" s="4" t="str">
        <f>IFERROR(__xludf.DUMMYFUNCTION("SPLIT(IMPORTRANGE!B4700:B14699,"";"",0,1)"),"C++")</f>
        <v>C++</v>
      </c>
      <c r="C4700" s="4" t="str">
        <f>IFERROR(__xludf.DUMMYFUNCTION("""COMPUTED_VALUE"""),"Dart")</f>
        <v>Dart</v>
      </c>
      <c r="D4700" s="4" t="str">
        <f>IFERROR(__xludf.DUMMYFUNCTION("""COMPUTED_VALUE"""),"HTML/CSS")</f>
        <v>HTML/CSS</v>
      </c>
      <c r="E4700" s="4" t="str">
        <f>IFERROR(__xludf.DUMMYFUNCTION("""COMPUTED_VALUE"""),"Java")</f>
        <v>Java</v>
      </c>
      <c r="F4700" s="4" t="str">
        <f>IFERROR(__xludf.DUMMYFUNCTION("""COMPUTED_VALUE"""),"JavaScript")</f>
        <v>JavaScript</v>
      </c>
      <c r="G4700" s="4" t="str">
        <f>IFERROR(__xludf.DUMMYFUNCTION("""COMPUTED_VALUE"""),"Kotlin")</f>
        <v>Kotlin</v>
      </c>
      <c r="H4700" s="4" t="str">
        <f>IFERROR(__xludf.DUMMYFUNCTION("""COMPUTED_VALUE"""),"Python")</f>
        <v>Python</v>
      </c>
      <c r="I4700" s="4" t="str">
        <f>IFERROR(__xludf.DUMMYFUNCTION("""COMPUTED_VALUE"""),"Ruby")</f>
        <v>Ruby</v>
      </c>
      <c r="J4700" s="4" t="str">
        <f>IFERROR(__xludf.DUMMYFUNCTION("""COMPUTED_VALUE"""),"Swift")</f>
        <v>Swift</v>
      </c>
      <c r="K4700" s="4" t="str">
        <f>IFERROR(__xludf.DUMMYFUNCTION("""COMPUTED_VALUE"""),"TypeScript")</f>
        <v>TypeScript</v>
      </c>
    </row>
    <row r="4701">
      <c r="A4701" s="3">
        <v>4700.0</v>
      </c>
      <c r="B4701" s="4" t="str">
        <f>IFERROR(__xludf.DUMMYFUNCTION("SPLIT(IMPORTRANGE!B4701:B14700,"";"",0,1)"),"Bash/Shell/PowerShell")</f>
        <v>Bash/Shell/PowerShell</v>
      </c>
      <c r="C4701" s="4" t="str">
        <f>IFERROR(__xludf.DUMMYFUNCTION("""COMPUTED_VALUE"""),"HTML/CSS")</f>
        <v>HTML/CSS</v>
      </c>
      <c r="D4701" s="4" t="str">
        <f>IFERROR(__xludf.DUMMYFUNCTION("""COMPUTED_VALUE"""),"JavaScript")</f>
        <v>JavaScript</v>
      </c>
      <c r="E4701" s="4" t="str">
        <f>IFERROR(__xludf.DUMMYFUNCTION("""COMPUTED_VALUE"""),"PHP")</f>
        <v>PHP</v>
      </c>
    </row>
    <row r="4702">
      <c r="A4702" s="3">
        <v>4701.0</v>
      </c>
      <c r="B4702" s="4" t="str">
        <f>IFERROR(__xludf.DUMMYFUNCTION("SPLIT(IMPORTRANGE!B4702:B14701,"";"",0,1)"),"C++")</f>
        <v>C++</v>
      </c>
    </row>
    <row r="4703">
      <c r="A4703" s="3">
        <v>4702.0</v>
      </c>
      <c r="B4703" s="4" t="str">
        <f>IFERROR(__xludf.DUMMYFUNCTION("SPLIT(IMPORTRANGE!B4703:B14702,"";"",0,1)"),"Elixir")</f>
        <v>Elixir</v>
      </c>
      <c r="C4703" s="4" t="str">
        <f>IFERROR(__xludf.DUMMYFUNCTION("""COMPUTED_VALUE"""),"Erlang")</f>
        <v>Erlang</v>
      </c>
      <c r="D4703" s="4" t="str">
        <f>IFERROR(__xludf.DUMMYFUNCTION("""COMPUTED_VALUE"""),"HTML/CSS")</f>
        <v>HTML/CSS</v>
      </c>
      <c r="E4703" s="4" t="str">
        <f>IFERROR(__xludf.DUMMYFUNCTION("""COMPUTED_VALUE"""),"JavaScript")</f>
        <v>JavaScript</v>
      </c>
      <c r="F4703" s="4" t="str">
        <f>IFERROR(__xludf.DUMMYFUNCTION("""COMPUTED_VALUE"""),"Python")</f>
        <v>Python</v>
      </c>
      <c r="G4703" s="4" t="str">
        <f>IFERROR(__xludf.DUMMYFUNCTION("""COMPUTED_VALUE"""),"Ruby")</f>
        <v>Ruby</v>
      </c>
      <c r="H4703" s="4" t="str">
        <f>IFERROR(__xludf.DUMMYFUNCTION("""COMPUTED_VALUE"""),"SQL")</f>
        <v>SQL</v>
      </c>
      <c r="I4703" s="4" t="str">
        <f>IFERROR(__xludf.DUMMYFUNCTION("""COMPUTED_VALUE"""),"TypeScript")</f>
        <v>TypeScript</v>
      </c>
      <c r="J4703" s="4" t="str">
        <f>IFERROR(__xludf.DUMMYFUNCTION("""COMPUTED_VALUE"""),"Other(s):")</f>
        <v>Other(s):</v>
      </c>
    </row>
    <row r="4704">
      <c r="A4704" s="3">
        <v>4703.0</v>
      </c>
      <c r="B4704" s="4" t="str">
        <f>IFERROR(__xludf.DUMMYFUNCTION("SPLIT(IMPORTRANGE!B4704:B14703,"";"",0,1)"),"Bash/Shell/PowerShell")</f>
        <v>Bash/Shell/PowerShell</v>
      </c>
      <c r="C4704" s="4" t="str">
        <f>IFERROR(__xludf.DUMMYFUNCTION("""COMPUTED_VALUE"""),"Go")</f>
        <v>Go</v>
      </c>
      <c r="D4704" s="4" t="str">
        <f>IFERROR(__xludf.DUMMYFUNCTION("""COMPUTED_VALUE"""),"HTML/CSS")</f>
        <v>HTML/CSS</v>
      </c>
      <c r="E4704" s="4" t="str">
        <f>IFERROR(__xludf.DUMMYFUNCTION("""COMPUTED_VALUE"""),"Java")</f>
        <v>Java</v>
      </c>
      <c r="F4704" s="4" t="str">
        <f>IFERROR(__xludf.DUMMYFUNCTION("""COMPUTED_VALUE"""),"JavaScript")</f>
        <v>JavaScript</v>
      </c>
      <c r="G4704" s="4" t="str">
        <f>IFERROR(__xludf.DUMMYFUNCTION("""COMPUTED_VALUE"""),"PHP")</f>
        <v>PHP</v>
      </c>
      <c r="H4704" s="4" t="str">
        <f>IFERROR(__xludf.DUMMYFUNCTION("""COMPUTED_VALUE"""),"Python")</f>
        <v>Python</v>
      </c>
      <c r="I4704" s="4" t="str">
        <f>IFERROR(__xludf.DUMMYFUNCTION("""COMPUTED_VALUE"""),"R")</f>
        <v>R</v>
      </c>
      <c r="J4704" s="4" t="str">
        <f>IFERROR(__xludf.DUMMYFUNCTION("""COMPUTED_VALUE"""),"SQL")</f>
        <v>SQL</v>
      </c>
    </row>
    <row r="4705">
      <c r="A4705" s="3">
        <v>4704.0</v>
      </c>
      <c r="B4705" s="4" t="str">
        <f>IFERROR(__xludf.DUMMYFUNCTION("SPLIT(IMPORTRANGE!B4705:B14704,"";"",0,1)"),"HTML/CSS")</f>
        <v>HTML/CSS</v>
      </c>
      <c r="C4705" s="4" t="str">
        <f>IFERROR(__xludf.DUMMYFUNCTION("""COMPUTED_VALUE"""),"JavaScript")</f>
        <v>JavaScript</v>
      </c>
      <c r="D4705" s="4" t="str">
        <f>IFERROR(__xludf.DUMMYFUNCTION("""COMPUTED_VALUE"""),"PHP")</f>
        <v>PHP</v>
      </c>
      <c r="E4705" s="4" t="str">
        <f>IFERROR(__xludf.DUMMYFUNCTION("""COMPUTED_VALUE"""),"SQL")</f>
        <v>SQL</v>
      </c>
    </row>
    <row r="4706">
      <c r="A4706" s="3">
        <v>4705.0</v>
      </c>
      <c r="B4706" s="4" t="str">
        <f>IFERROR(__xludf.DUMMYFUNCTION("SPLIT(IMPORTRANGE!B4706:B14705,"";"",0,1)"),"HTML/CSS")</f>
        <v>HTML/CSS</v>
      </c>
      <c r="C4706" s="4" t="str">
        <f>IFERROR(__xludf.DUMMYFUNCTION("""COMPUTED_VALUE"""),"Java")</f>
        <v>Java</v>
      </c>
      <c r="D4706" s="4" t="str">
        <f>IFERROR(__xludf.DUMMYFUNCTION("""COMPUTED_VALUE"""),"JavaScript")</f>
        <v>JavaScript</v>
      </c>
      <c r="E4706" s="4" t="str">
        <f>IFERROR(__xludf.DUMMYFUNCTION("""COMPUTED_VALUE"""),"PHP")</f>
        <v>PHP</v>
      </c>
      <c r="F4706" s="4" t="str">
        <f>IFERROR(__xludf.DUMMYFUNCTION("""COMPUTED_VALUE"""),"SQL")</f>
        <v>SQL</v>
      </c>
    </row>
    <row r="4707">
      <c r="A4707" s="3">
        <v>4706.0</v>
      </c>
      <c r="B4707" s="4" t="str">
        <f>IFERROR(__xludf.DUMMYFUNCTION("SPLIT(IMPORTRANGE!B4707:B14706,"";"",0,1)"),"C")</f>
        <v>C</v>
      </c>
      <c r="C4707" s="4" t="str">
        <f>IFERROR(__xludf.DUMMYFUNCTION("""COMPUTED_VALUE"""),"C++")</f>
        <v>C++</v>
      </c>
      <c r="D4707" s="4" t="str">
        <f>IFERROR(__xludf.DUMMYFUNCTION("""COMPUTED_VALUE"""),"HTML/CSS")</f>
        <v>HTML/CSS</v>
      </c>
      <c r="E4707" s="4" t="str">
        <f>IFERROR(__xludf.DUMMYFUNCTION("""COMPUTED_VALUE"""),"Java")</f>
        <v>Java</v>
      </c>
      <c r="F4707" s="4" t="str">
        <f>IFERROR(__xludf.DUMMYFUNCTION("""COMPUTED_VALUE"""),"JavaScript")</f>
        <v>JavaScript</v>
      </c>
      <c r="G4707" s="4" t="str">
        <f>IFERROR(__xludf.DUMMYFUNCTION("""COMPUTED_VALUE"""),"Objective-C")</f>
        <v>Objective-C</v>
      </c>
      <c r="H4707" s="4" t="str">
        <f>IFERROR(__xludf.DUMMYFUNCTION("""COMPUTED_VALUE"""),"Python")</f>
        <v>Python</v>
      </c>
      <c r="I4707" s="4" t="str">
        <f>IFERROR(__xludf.DUMMYFUNCTION("""COMPUTED_VALUE"""),"SQL")</f>
        <v>SQL</v>
      </c>
    </row>
    <row r="4708">
      <c r="A4708" s="3">
        <v>4707.0</v>
      </c>
      <c r="B4708" s="4" t="str">
        <f>IFERROR(__xludf.DUMMYFUNCTION("SPLIT(IMPORTRANGE!B4708:B14707,"";"",0,1)"),"C++")</f>
        <v>C++</v>
      </c>
      <c r="C4708" s="4" t="str">
        <f>IFERROR(__xludf.DUMMYFUNCTION("""COMPUTED_VALUE"""),"C#")</f>
        <v>C#</v>
      </c>
      <c r="D4708" s="4" t="str">
        <f>IFERROR(__xludf.DUMMYFUNCTION("""COMPUTED_VALUE"""),"HTML/CSS")</f>
        <v>HTML/CSS</v>
      </c>
      <c r="E4708" s="4" t="str">
        <f>IFERROR(__xludf.DUMMYFUNCTION("""COMPUTED_VALUE"""),"Java")</f>
        <v>Java</v>
      </c>
      <c r="F4708" s="4" t="str">
        <f>IFERROR(__xludf.DUMMYFUNCTION("""COMPUTED_VALUE"""),"JavaScript")</f>
        <v>JavaScript</v>
      </c>
      <c r="G4708" s="4" t="str">
        <f>IFERROR(__xludf.DUMMYFUNCTION("""COMPUTED_VALUE"""),"Python")</f>
        <v>Python</v>
      </c>
      <c r="H4708" s="4" t="str">
        <f>IFERROR(__xludf.DUMMYFUNCTION("""COMPUTED_VALUE"""),"Ruby")</f>
        <v>Ruby</v>
      </c>
      <c r="I4708" s="4" t="str">
        <f>IFERROR(__xludf.DUMMYFUNCTION("""COMPUTED_VALUE"""),"Scala")</f>
        <v>Scala</v>
      </c>
      <c r="J4708" s="4" t="str">
        <f>IFERROR(__xludf.DUMMYFUNCTION("""COMPUTED_VALUE"""),"TypeScript")</f>
        <v>TypeScript</v>
      </c>
    </row>
    <row r="4709">
      <c r="A4709" s="3">
        <v>4708.0</v>
      </c>
      <c r="B4709" s="4" t="str">
        <f>IFERROR(__xludf.DUMMYFUNCTION("SPLIT(IMPORTRANGE!B4709:B14708,"";"",0,1)"),"HTML/CSS")</f>
        <v>HTML/CSS</v>
      </c>
      <c r="C4709" s="4" t="str">
        <f>IFERROR(__xludf.DUMMYFUNCTION("""COMPUTED_VALUE"""),"Java")</f>
        <v>Java</v>
      </c>
      <c r="D4709" s="4" t="str">
        <f>IFERROR(__xludf.DUMMYFUNCTION("""COMPUTED_VALUE"""),"Kotlin")</f>
        <v>Kotlin</v>
      </c>
      <c r="E4709" s="4" t="str">
        <f>IFERROR(__xludf.DUMMYFUNCTION("""COMPUTED_VALUE"""),"Python")</f>
        <v>Python</v>
      </c>
    </row>
    <row r="4710">
      <c r="A4710" s="3">
        <v>4709.0</v>
      </c>
      <c r="B4710" s="4" t="str">
        <f>IFERROR(__xludf.DUMMYFUNCTION("SPLIT(IMPORTRANGE!B4710:B14709,"";"",0,1)"),"C")</f>
        <v>C</v>
      </c>
      <c r="C4710" s="4" t="str">
        <f>IFERROR(__xludf.DUMMYFUNCTION("""COMPUTED_VALUE"""),"C#")</f>
        <v>C#</v>
      </c>
      <c r="D4710" s="4" t="str">
        <f>IFERROR(__xludf.DUMMYFUNCTION("""COMPUTED_VALUE"""),"HTML/CSS")</f>
        <v>HTML/CSS</v>
      </c>
      <c r="E4710" s="4" t="str">
        <f>IFERROR(__xludf.DUMMYFUNCTION("""COMPUTED_VALUE"""),"Java")</f>
        <v>Java</v>
      </c>
      <c r="F4710" s="4" t="str">
        <f>IFERROR(__xludf.DUMMYFUNCTION("""COMPUTED_VALUE"""),"PHP")</f>
        <v>PHP</v>
      </c>
      <c r="G4710" s="4" t="str">
        <f>IFERROR(__xludf.DUMMYFUNCTION("""COMPUTED_VALUE"""),"SQL")</f>
        <v>SQL</v>
      </c>
      <c r="H4710" s="4" t="str">
        <f>IFERROR(__xludf.DUMMYFUNCTION("""COMPUTED_VALUE"""),"VBA")</f>
        <v>VBA</v>
      </c>
    </row>
    <row r="4711">
      <c r="A4711" s="3">
        <v>4710.0</v>
      </c>
      <c r="B4711" s="4" t="str">
        <f>IFERROR(__xludf.DUMMYFUNCTION("SPLIT(IMPORTRANGE!B4711:B14710,"";"",0,1)"),"Assembly")</f>
        <v>Assembly</v>
      </c>
      <c r="C4711" s="4" t="str">
        <f>IFERROR(__xludf.DUMMYFUNCTION("""COMPUTED_VALUE"""),"C")</f>
        <v>C</v>
      </c>
      <c r="D4711" s="4" t="str">
        <f>IFERROR(__xludf.DUMMYFUNCTION("""COMPUTED_VALUE"""),"C++")</f>
        <v>C++</v>
      </c>
      <c r="E4711" s="4" t="str">
        <f>IFERROR(__xludf.DUMMYFUNCTION("""COMPUTED_VALUE"""),"HTML/CSS")</f>
        <v>HTML/CSS</v>
      </c>
      <c r="F4711" s="4" t="str">
        <f>IFERROR(__xludf.DUMMYFUNCTION("""COMPUTED_VALUE"""),"Java")</f>
        <v>Java</v>
      </c>
      <c r="G4711" s="4" t="str">
        <f>IFERROR(__xludf.DUMMYFUNCTION("""COMPUTED_VALUE"""),"JavaScript")</f>
        <v>JavaScript</v>
      </c>
      <c r="H4711" s="4" t="str">
        <f>IFERROR(__xludf.DUMMYFUNCTION("""COMPUTED_VALUE"""),"PHP")</f>
        <v>PHP</v>
      </c>
      <c r="I4711" s="4" t="str">
        <f>IFERROR(__xludf.DUMMYFUNCTION("""COMPUTED_VALUE"""),"Python")</f>
        <v>Python</v>
      </c>
      <c r="J4711" s="4" t="str">
        <f>IFERROR(__xludf.DUMMYFUNCTION("""COMPUTED_VALUE"""),"SQL")</f>
        <v>SQL</v>
      </c>
    </row>
    <row r="4712">
      <c r="A4712" s="3">
        <v>4711.0</v>
      </c>
      <c r="B4712" s="4" t="str">
        <f>IFERROR(__xludf.DUMMYFUNCTION("SPLIT(IMPORTRANGE!B4712:B14711,"";"",0,1)"),"Bash/Shell/PowerShell")</f>
        <v>Bash/Shell/PowerShell</v>
      </c>
      <c r="C4712" s="4" t="str">
        <f>IFERROR(__xludf.DUMMYFUNCTION("""COMPUTED_VALUE"""),"C#")</f>
        <v>C#</v>
      </c>
      <c r="D4712" s="4" t="str">
        <f>IFERROR(__xludf.DUMMYFUNCTION("""COMPUTED_VALUE"""),"HTML/CSS")</f>
        <v>HTML/CSS</v>
      </c>
      <c r="E4712" s="4" t="str">
        <f>IFERROR(__xludf.DUMMYFUNCTION("""COMPUTED_VALUE"""),"JavaScript")</f>
        <v>JavaScript</v>
      </c>
      <c r="F4712" s="4" t="str">
        <f>IFERROR(__xludf.DUMMYFUNCTION("""COMPUTED_VALUE"""),"Python")</f>
        <v>Python</v>
      </c>
      <c r="G4712" s="4" t="str">
        <f>IFERROR(__xludf.DUMMYFUNCTION("""COMPUTED_VALUE"""),"SQL")</f>
        <v>SQL</v>
      </c>
      <c r="H4712" s="4" t="str">
        <f>IFERROR(__xludf.DUMMYFUNCTION("""COMPUTED_VALUE"""),"TypeScript")</f>
        <v>TypeScript</v>
      </c>
    </row>
    <row r="4713">
      <c r="A4713" s="3">
        <v>4712.0</v>
      </c>
      <c r="B4713" s="4" t="str">
        <f>IFERROR(__xludf.DUMMYFUNCTION("SPLIT(IMPORTRANGE!B4713:B14712,"";"",0,1)"),"C#")</f>
        <v>C#</v>
      </c>
      <c r="C4713" s="4" t="str">
        <f>IFERROR(__xludf.DUMMYFUNCTION("""COMPUTED_VALUE"""),"HTML/CSS")</f>
        <v>HTML/CSS</v>
      </c>
      <c r="D4713" s="4" t="str">
        <f>IFERROR(__xludf.DUMMYFUNCTION("""COMPUTED_VALUE"""),"Java")</f>
        <v>Java</v>
      </c>
      <c r="E4713" s="4" t="str">
        <f>IFERROR(__xludf.DUMMYFUNCTION("""COMPUTED_VALUE"""),"JavaScript")</f>
        <v>JavaScript</v>
      </c>
      <c r="F4713" s="4" t="str">
        <f>IFERROR(__xludf.DUMMYFUNCTION("""COMPUTED_VALUE"""),"PHP")</f>
        <v>PHP</v>
      </c>
      <c r="G4713" s="4" t="str">
        <f>IFERROR(__xludf.DUMMYFUNCTION("""COMPUTED_VALUE"""),"SQL")</f>
        <v>SQL</v>
      </c>
    </row>
    <row r="4714">
      <c r="A4714" s="3">
        <v>4713.0</v>
      </c>
      <c r="B4714" s="4" t="str">
        <f>IFERROR(__xludf.DUMMYFUNCTION("SPLIT(IMPORTRANGE!B4714:B14713,"";"",0,1)"),"C#")</f>
        <v>C#</v>
      </c>
      <c r="C4714" s="4" t="str">
        <f>IFERROR(__xludf.DUMMYFUNCTION("""COMPUTED_VALUE"""),"HTML/CSS")</f>
        <v>HTML/CSS</v>
      </c>
      <c r="D4714" s="4" t="str">
        <f>IFERROR(__xludf.DUMMYFUNCTION("""COMPUTED_VALUE"""),"Java")</f>
        <v>Java</v>
      </c>
      <c r="E4714" s="4" t="str">
        <f>IFERROR(__xludf.DUMMYFUNCTION("""COMPUTED_VALUE"""),"JavaScript")</f>
        <v>JavaScript</v>
      </c>
      <c r="F4714" s="4" t="str">
        <f>IFERROR(__xludf.DUMMYFUNCTION("""COMPUTED_VALUE"""),"Kotlin")</f>
        <v>Kotlin</v>
      </c>
      <c r="G4714" s="4" t="str">
        <f>IFERROR(__xludf.DUMMYFUNCTION("""COMPUTED_VALUE"""),"Python")</f>
        <v>Python</v>
      </c>
      <c r="H4714" s="4" t="str">
        <f>IFERROR(__xludf.DUMMYFUNCTION("""COMPUTED_VALUE"""),"SQL")</f>
        <v>SQL</v>
      </c>
    </row>
    <row r="4715">
      <c r="A4715" s="3">
        <v>4714.0</v>
      </c>
      <c r="B4715" s="4" t="str">
        <f>IFERROR(__xludf.DUMMYFUNCTION("SPLIT(IMPORTRANGE!B4715:B14714,"";"",0,1)"),"Bash/Shell/PowerShell")</f>
        <v>Bash/Shell/PowerShell</v>
      </c>
      <c r="C4715" s="4" t="str">
        <f>IFERROR(__xludf.DUMMYFUNCTION("""COMPUTED_VALUE"""),"Elixir")</f>
        <v>Elixir</v>
      </c>
      <c r="D4715" s="4" t="str">
        <f>IFERROR(__xludf.DUMMYFUNCTION("""COMPUTED_VALUE"""),"HTML/CSS")</f>
        <v>HTML/CSS</v>
      </c>
      <c r="E4715" s="4" t="str">
        <f>IFERROR(__xludf.DUMMYFUNCTION("""COMPUTED_VALUE"""),"JavaScript")</f>
        <v>JavaScript</v>
      </c>
      <c r="F4715" s="4" t="str">
        <f>IFERROR(__xludf.DUMMYFUNCTION("""COMPUTED_VALUE"""),"PHP")</f>
        <v>PHP</v>
      </c>
      <c r="G4715" s="4" t="str">
        <f>IFERROR(__xludf.DUMMYFUNCTION("""COMPUTED_VALUE"""),"Python")</f>
        <v>Python</v>
      </c>
      <c r="H4715" s="4" t="str">
        <f>IFERROR(__xludf.DUMMYFUNCTION("""COMPUTED_VALUE"""),"Ruby")</f>
        <v>Ruby</v>
      </c>
      <c r="I4715" s="4" t="str">
        <f>IFERROR(__xludf.DUMMYFUNCTION("""COMPUTED_VALUE"""),"SQL")</f>
        <v>SQL</v>
      </c>
      <c r="J4715" s="4" t="str">
        <f>IFERROR(__xludf.DUMMYFUNCTION("""COMPUTED_VALUE"""),"TypeScript")</f>
        <v>TypeScript</v>
      </c>
    </row>
    <row r="4716">
      <c r="A4716" s="3">
        <v>4715.0</v>
      </c>
      <c r="B4716" s="4" t="str">
        <f>IFERROR(__xludf.DUMMYFUNCTION("SPLIT(IMPORTRANGE!B4716:B14715,"";"",0,1)"),"HTML/CSS")</f>
        <v>HTML/CSS</v>
      </c>
      <c r="C4716" s="4" t="str">
        <f>IFERROR(__xludf.DUMMYFUNCTION("""COMPUTED_VALUE"""),"Java")</f>
        <v>Java</v>
      </c>
      <c r="D4716" s="4" t="str">
        <f>IFERROR(__xludf.DUMMYFUNCTION("""COMPUTED_VALUE"""),"JavaScript")</f>
        <v>JavaScript</v>
      </c>
      <c r="E4716" s="4" t="str">
        <f>IFERROR(__xludf.DUMMYFUNCTION("""COMPUTED_VALUE"""),"SQL")</f>
        <v>SQL</v>
      </c>
    </row>
    <row r="4717">
      <c r="A4717" s="3">
        <v>4716.0</v>
      </c>
      <c r="B4717" s="4" t="str">
        <f>IFERROR(__xludf.DUMMYFUNCTION("SPLIT(IMPORTRANGE!B4717:B14716,"";"",0,1)"),"Clojure")</f>
        <v>Clojure</v>
      </c>
      <c r="C4717" s="4" t="str">
        <f>IFERROR(__xludf.DUMMYFUNCTION("""COMPUTED_VALUE"""),"HTML/CSS")</f>
        <v>HTML/CSS</v>
      </c>
      <c r="D4717" s="4" t="str">
        <f>IFERROR(__xludf.DUMMYFUNCTION("""COMPUTED_VALUE"""),"JavaScript")</f>
        <v>JavaScript</v>
      </c>
      <c r="E4717" s="4" t="str">
        <f>IFERROR(__xludf.DUMMYFUNCTION("""COMPUTED_VALUE"""),"PHP")</f>
        <v>PHP</v>
      </c>
      <c r="F4717" s="4" t="str">
        <f>IFERROR(__xludf.DUMMYFUNCTION("""COMPUTED_VALUE"""),"Python")</f>
        <v>Python</v>
      </c>
    </row>
    <row r="4718">
      <c r="A4718" s="3">
        <v>4717.0</v>
      </c>
      <c r="B4718" s="4" t="str">
        <f>IFERROR(__xludf.DUMMYFUNCTION("SPLIT(IMPORTRANGE!B4718:B14717,"";"",0,1)"),"HTML/CSS")</f>
        <v>HTML/CSS</v>
      </c>
      <c r="C4718" s="4" t="str">
        <f>IFERROR(__xludf.DUMMYFUNCTION("""COMPUTED_VALUE"""),"Java")</f>
        <v>Java</v>
      </c>
      <c r="D4718" s="4" t="str">
        <f>IFERROR(__xludf.DUMMYFUNCTION("""COMPUTED_VALUE"""),"JavaScript")</f>
        <v>JavaScript</v>
      </c>
      <c r="E4718" s="4" t="str">
        <f>IFERROR(__xludf.DUMMYFUNCTION("""COMPUTED_VALUE"""),"Rust")</f>
        <v>Rust</v>
      </c>
      <c r="F4718" s="4" t="str">
        <f>IFERROR(__xludf.DUMMYFUNCTION("""COMPUTED_VALUE"""),"SQL")</f>
        <v>SQL</v>
      </c>
    </row>
    <row r="4719">
      <c r="A4719" s="3">
        <v>4718.0</v>
      </c>
      <c r="B4719" s="4" t="str">
        <f>IFERROR(__xludf.DUMMYFUNCTION("SPLIT(IMPORTRANGE!B4719:B14718,"";"",0,1)"),"Bash/Shell/PowerShell")</f>
        <v>Bash/Shell/PowerShell</v>
      </c>
      <c r="C4719" s="4" t="str">
        <f>IFERROR(__xludf.DUMMYFUNCTION("""COMPUTED_VALUE"""),"C")</f>
        <v>C</v>
      </c>
      <c r="D4719" s="4" t="str">
        <f>IFERROR(__xludf.DUMMYFUNCTION("""COMPUTED_VALUE"""),"C++")</f>
        <v>C++</v>
      </c>
      <c r="E4719" s="4" t="str">
        <f>IFERROR(__xludf.DUMMYFUNCTION("""COMPUTED_VALUE"""),"HTML/CSS")</f>
        <v>HTML/CSS</v>
      </c>
      <c r="F4719" s="4" t="str">
        <f>IFERROR(__xludf.DUMMYFUNCTION("""COMPUTED_VALUE"""),"Python")</f>
        <v>Python</v>
      </c>
    </row>
    <row r="4720">
      <c r="A4720" s="3">
        <v>4719.0</v>
      </c>
      <c r="B4720" s="4" t="str">
        <f>IFERROR(__xludf.DUMMYFUNCTION("SPLIT(IMPORTRANGE!B4720:B14719,"";"",0,1)"),"Go")</f>
        <v>Go</v>
      </c>
      <c r="C4720" s="4" t="str">
        <f>IFERROR(__xludf.DUMMYFUNCTION("""COMPUTED_VALUE"""),"HTML/CSS")</f>
        <v>HTML/CSS</v>
      </c>
      <c r="D4720" s="4" t="str">
        <f>IFERROR(__xludf.DUMMYFUNCTION("""COMPUTED_VALUE"""),"JavaScript")</f>
        <v>JavaScript</v>
      </c>
      <c r="E4720" s="4" t="str">
        <f>IFERROR(__xludf.DUMMYFUNCTION("""COMPUTED_VALUE"""),"Python")</f>
        <v>Python</v>
      </c>
      <c r="F4720" s="4" t="str">
        <f>IFERROR(__xludf.DUMMYFUNCTION("""COMPUTED_VALUE"""),"SQL")</f>
        <v>SQL</v>
      </c>
      <c r="G4720" s="4" t="str">
        <f>IFERROR(__xludf.DUMMYFUNCTION("""COMPUTED_VALUE"""),"TypeScript")</f>
        <v>TypeScript</v>
      </c>
    </row>
    <row r="4721">
      <c r="A4721" s="3">
        <v>4720.0</v>
      </c>
      <c r="B4721" s="4" t="str">
        <f>IFERROR(__xludf.DUMMYFUNCTION("SPLIT(IMPORTRANGE!B4721:B14720,"";"",0,1)"),"Bash/Shell/PowerShell")</f>
        <v>Bash/Shell/PowerShell</v>
      </c>
      <c r="C4721" s="4" t="str">
        <f>IFERROR(__xludf.DUMMYFUNCTION("""COMPUTED_VALUE"""),"C++")</f>
        <v>C++</v>
      </c>
      <c r="D4721" s="4" t="str">
        <f>IFERROR(__xludf.DUMMYFUNCTION("""COMPUTED_VALUE"""),"C#")</f>
        <v>C#</v>
      </c>
      <c r="E4721" s="4" t="str">
        <f>IFERROR(__xludf.DUMMYFUNCTION("""COMPUTED_VALUE"""),"JavaScript")</f>
        <v>JavaScript</v>
      </c>
      <c r="F4721" s="4" t="str">
        <f>IFERROR(__xludf.DUMMYFUNCTION("""COMPUTED_VALUE"""),"Python")</f>
        <v>Python</v>
      </c>
    </row>
    <row r="4722">
      <c r="A4722" s="3">
        <v>4721.0</v>
      </c>
      <c r="B4722" s="4" t="str">
        <f>IFERROR(__xludf.DUMMYFUNCTION("SPLIT(IMPORTRANGE!B4722:B14721,"";"",0,1)"),"Bash/Shell/PowerShell")</f>
        <v>Bash/Shell/PowerShell</v>
      </c>
      <c r="C4722" s="4" t="str">
        <f>IFERROR(__xludf.DUMMYFUNCTION("""COMPUTED_VALUE"""),"C++")</f>
        <v>C++</v>
      </c>
      <c r="D4722" s="4" t="str">
        <f>IFERROR(__xludf.DUMMYFUNCTION("""COMPUTED_VALUE"""),"HTML/CSS")</f>
        <v>HTML/CSS</v>
      </c>
      <c r="E4722" s="4" t="str">
        <f>IFERROR(__xludf.DUMMYFUNCTION("""COMPUTED_VALUE"""),"JavaScript")</f>
        <v>JavaScript</v>
      </c>
      <c r="F4722" s="4" t="str">
        <f>IFERROR(__xludf.DUMMYFUNCTION("""COMPUTED_VALUE"""),"Python")</f>
        <v>Python</v>
      </c>
    </row>
    <row r="4723">
      <c r="A4723" s="3">
        <v>4722.0</v>
      </c>
      <c r="B4723" s="4" t="str">
        <f>IFERROR(__xludf.DUMMYFUNCTION("SPLIT(IMPORTRANGE!B4723:B14722,"";"",0,1)"),"Bash/Shell/PowerShell")</f>
        <v>Bash/Shell/PowerShell</v>
      </c>
      <c r="C4723" s="4" t="str">
        <f>IFERROR(__xludf.DUMMYFUNCTION("""COMPUTED_VALUE"""),"Python")</f>
        <v>Python</v>
      </c>
      <c r="D4723" s="4" t="str">
        <f>IFERROR(__xludf.DUMMYFUNCTION("""COMPUTED_VALUE"""),"SQL")</f>
        <v>SQL</v>
      </c>
      <c r="E4723" s="4" t="str">
        <f>IFERROR(__xludf.DUMMYFUNCTION("""COMPUTED_VALUE"""),"Other(s):")</f>
        <v>Other(s):</v>
      </c>
    </row>
    <row r="4724">
      <c r="A4724" s="3">
        <v>4723.0</v>
      </c>
      <c r="B4724" s="4" t="str">
        <f>IFERROR(__xludf.DUMMYFUNCTION("SPLIT(IMPORTRANGE!B4724:B14723,"";"",0,1)"),"Bash/Shell/PowerShell")</f>
        <v>Bash/Shell/PowerShell</v>
      </c>
      <c r="C4724" s="4" t="str">
        <f>IFERROR(__xludf.DUMMYFUNCTION("""COMPUTED_VALUE"""),"HTML/CSS")</f>
        <v>HTML/CSS</v>
      </c>
      <c r="D4724" s="4" t="str">
        <f>IFERROR(__xludf.DUMMYFUNCTION("""COMPUTED_VALUE"""),"JavaScript")</f>
        <v>JavaScript</v>
      </c>
      <c r="E4724" s="4" t="str">
        <f>IFERROR(__xludf.DUMMYFUNCTION("""COMPUTED_VALUE"""),"PHP")</f>
        <v>PHP</v>
      </c>
      <c r="F4724" s="4" t="str">
        <f>IFERROR(__xludf.DUMMYFUNCTION("""COMPUTED_VALUE"""),"SQL")</f>
        <v>SQL</v>
      </c>
      <c r="G4724" s="4" t="str">
        <f>IFERROR(__xludf.DUMMYFUNCTION("""COMPUTED_VALUE"""),"TypeScript")</f>
        <v>TypeScript</v>
      </c>
    </row>
    <row r="4725">
      <c r="A4725" s="3">
        <v>4724.0</v>
      </c>
      <c r="B4725" s="4" t="str">
        <f>IFERROR(__xludf.DUMMYFUNCTION("SPLIT(IMPORTRANGE!B4725:B14724,"";"",0,1)"),"Bash/Shell/PowerShell")</f>
        <v>Bash/Shell/PowerShell</v>
      </c>
      <c r="C4725" s="4" t="str">
        <f>IFERROR(__xludf.DUMMYFUNCTION("""COMPUTED_VALUE"""),"C#")</f>
        <v>C#</v>
      </c>
      <c r="D4725" s="4" t="str">
        <f>IFERROR(__xludf.DUMMYFUNCTION("""COMPUTED_VALUE"""),"HTML/CSS")</f>
        <v>HTML/CSS</v>
      </c>
      <c r="E4725" s="4" t="str">
        <f>IFERROR(__xludf.DUMMYFUNCTION("""COMPUTED_VALUE"""),"JavaScript")</f>
        <v>JavaScript</v>
      </c>
      <c r="F4725" s="4" t="str">
        <f>IFERROR(__xludf.DUMMYFUNCTION("""COMPUTED_VALUE"""),"SQL")</f>
        <v>SQL</v>
      </c>
      <c r="G4725" s="4" t="str">
        <f>IFERROR(__xludf.DUMMYFUNCTION("""COMPUTED_VALUE"""),"TypeScript")</f>
        <v>TypeScript</v>
      </c>
    </row>
    <row r="4726">
      <c r="A4726" s="3">
        <v>4725.0</v>
      </c>
      <c r="B4726" s="4" t="str">
        <f>IFERROR(__xludf.DUMMYFUNCTION("SPLIT(IMPORTRANGE!B4726:B14725,"";"",0,1)"),"Assembly")</f>
        <v>Assembly</v>
      </c>
      <c r="C4726" s="4" t="str">
        <f>IFERROR(__xludf.DUMMYFUNCTION("""COMPUTED_VALUE"""),"C")</f>
        <v>C</v>
      </c>
    </row>
    <row r="4727">
      <c r="A4727" s="3">
        <v>4726.0</v>
      </c>
      <c r="B4727" s="4" t="str">
        <f>IFERROR(__xludf.DUMMYFUNCTION("SPLIT(IMPORTRANGE!B4727:B14726,"";"",0,1)"),"Bash/Shell/PowerShell")</f>
        <v>Bash/Shell/PowerShell</v>
      </c>
      <c r="C4727" s="4" t="str">
        <f>IFERROR(__xludf.DUMMYFUNCTION("""COMPUTED_VALUE"""),"C++")</f>
        <v>C++</v>
      </c>
      <c r="D4727" s="4" t="str">
        <f>IFERROR(__xludf.DUMMYFUNCTION("""COMPUTED_VALUE"""),"HTML/CSS")</f>
        <v>HTML/CSS</v>
      </c>
      <c r="E4727" s="4" t="str">
        <f>IFERROR(__xludf.DUMMYFUNCTION("""COMPUTED_VALUE"""),"PHP")</f>
        <v>PHP</v>
      </c>
    </row>
    <row r="4728">
      <c r="A4728" s="3">
        <v>4727.0</v>
      </c>
      <c r="B4728" s="4" t="str">
        <f>IFERROR(__xludf.DUMMYFUNCTION("SPLIT(IMPORTRANGE!B4728:B14727,"";"",0,1)"),"HTML/CSS")</f>
        <v>HTML/CSS</v>
      </c>
      <c r="C4728" s="4" t="str">
        <f>IFERROR(__xludf.DUMMYFUNCTION("""COMPUTED_VALUE"""),"Java")</f>
        <v>Java</v>
      </c>
      <c r="D4728" s="4" t="str">
        <f>IFERROR(__xludf.DUMMYFUNCTION("""COMPUTED_VALUE"""),"JavaScript")</f>
        <v>JavaScript</v>
      </c>
      <c r="E4728" s="4" t="str">
        <f>IFERROR(__xludf.DUMMYFUNCTION("""COMPUTED_VALUE"""),"TypeScript")</f>
        <v>TypeScript</v>
      </c>
    </row>
    <row r="4729">
      <c r="A4729" s="3">
        <v>4728.0</v>
      </c>
      <c r="B4729" s="4" t="str">
        <f>IFERROR(__xludf.DUMMYFUNCTION("SPLIT(IMPORTRANGE!B4729:B14728,"";"",0,1)"),"Bash/Shell/PowerShell")</f>
        <v>Bash/Shell/PowerShell</v>
      </c>
      <c r="C4729" s="4" t="str">
        <f>IFERROR(__xludf.DUMMYFUNCTION("""COMPUTED_VALUE"""),"C#")</f>
        <v>C#</v>
      </c>
      <c r="D4729" s="4" t="str">
        <f>IFERROR(__xludf.DUMMYFUNCTION("""COMPUTED_VALUE"""),"HTML/CSS")</f>
        <v>HTML/CSS</v>
      </c>
      <c r="E4729" s="4" t="str">
        <f>IFERROR(__xludf.DUMMYFUNCTION("""COMPUTED_VALUE"""),"JavaScript")</f>
        <v>JavaScript</v>
      </c>
      <c r="F4729" s="4" t="str">
        <f>IFERROR(__xludf.DUMMYFUNCTION("""COMPUTED_VALUE"""),"Python")</f>
        <v>Python</v>
      </c>
      <c r="G4729" s="4" t="str">
        <f>IFERROR(__xludf.DUMMYFUNCTION("""COMPUTED_VALUE"""),"R")</f>
        <v>R</v>
      </c>
      <c r="H4729" s="4" t="str">
        <f>IFERROR(__xludf.DUMMYFUNCTION("""COMPUTED_VALUE"""),"Ruby")</f>
        <v>Ruby</v>
      </c>
      <c r="I4729" s="4" t="str">
        <f>IFERROR(__xludf.DUMMYFUNCTION("""COMPUTED_VALUE"""),"Rust")</f>
        <v>Rust</v>
      </c>
      <c r="J4729" s="4" t="str">
        <f>IFERROR(__xludf.DUMMYFUNCTION("""COMPUTED_VALUE"""),"SQL")</f>
        <v>SQL</v>
      </c>
    </row>
    <row r="4730">
      <c r="A4730" s="3">
        <v>4729.0</v>
      </c>
      <c r="B4730" s="4" t="str">
        <f>IFERROR(__xludf.DUMMYFUNCTION("SPLIT(IMPORTRANGE!B4730:B14729,"";"",0,1)"),"C++")</f>
        <v>C++</v>
      </c>
      <c r="C4730" s="4" t="str">
        <f>IFERROR(__xludf.DUMMYFUNCTION("""COMPUTED_VALUE"""),"Java")</f>
        <v>Java</v>
      </c>
    </row>
    <row r="4731">
      <c r="A4731" s="3">
        <v>4730.0</v>
      </c>
      <c r="B4731" s="4" t="str">
        <f>IFERROR(__xludf.DUMMYFUNCTION("SPLIT(IMPORTRANGE!B4731:B14730,"";"",0,1)"),"Bash/Shell/PowerShell")</f>
        <v>Bash/Shell/PowerShell</v>
      </c>
      <c r="C4731" s="4" t="str">
        <f>IFERROR(__xludf.DUMMYFUNCTION("""COMPUTED_VALUE"""),"Python")</f>
        <v>Python</v>
      </c>
    </row>
    <row r="4732">
      <c r="A4732" s="3">
        <v>4731.0</v>
      </c>
      <c r="B4732" s="4" t="str">
        <f>IFERROR(__xludf.DUMMYFUNCTION("SPLIT(IMPORTRANGE!B4732:B14731,"";"",0,1)"),"Bash/Shell/PowerShell")</f>
        <v>Bash/Shell/PowerShell</v>
      </c>
      <c r="C4732" s="4" t="str">
        <f>IFERROR(__xludf.DUMMYFUNCTION("""COMPUTED_VALUE"""),"HTML/CSS")</f>
        <v>HTML/CSS</v>
      </c>
      <c r="D4732" s="4" t="str">
        <f>IFERROR(__xludf.DUMMYFUNCTION("""COMPUTED_VALUE"""),"Java")</f>
        <v>Java</v>
      </c>
      <c r="E4732" s="4" t="str">
        <f>IFERROR(__xludf.DUMMYFUNCTION("""COMPUTED_VALUE"""),"JavaScript")</f>
        <v>JavaScript</v>
      </c>
      <c r="F4732" s="4" t="str">
        <f>IFERROR(__xludf.DUMMYFUNCTION("""COMPUTED_VALUE"""),"Kotlin")</f>
        <v>Kotlin</v>
      </c>
      <c r="G4732" s="4" t="str">
        <f>IFERROR(__xludf.DUMMYFUNCTION("""COMPUTED_VALUE"""),"SQL")</f>
        <v>SQL</v>
      </c>
    </row>
    <row r="4733">
      <c r="A4733" s="3">
        <v>4732.0</v>
      </c>
      <c r="B4733" s="4" t="str">
        <f>IFERROR(__xludf.DUMMYFUNCTION("SPLIT(IMPORTRANGE!B4733:B14732,"";"",0,1)"),"HTML/CSS")</f>
        <v>HTML/CSS</v>
      </c>
      <c r="C4733" s="4" t="str">
        <f>IFERROR(__xludf.DUMMYFUNCTION("""COMPUTED_VALUE"""),"JavaScript")</f>
        <v>JavaScript</v>
      </c>
      <c r="D4733" s="4" t="str">
        <f>IFERROR(__xludf.DUMMYFUNCTION("""COMPUTED_VALUE"""),"Python")</f>
        <v>Python</v>
      </c>
      <c r="E4733" s="4" t="str">
        <f>IFERROR(__xludf.DUMMYFUNCTION("""COMPUTED_VALUE"""),"SQL")</f>
        <v>SQL</v>
      </c>
    </row>
    <row r="4734">
      <c r="A4734" s="3">
        <v>4733.0</v>
      </c>
      <c r="B4734" s="4" t="str">
        <f>IFERROR(__xludf.DUMMYFUNCTION("SPLIT(IMPORTRANGE!B4734:B14733,"";"",0,1)"),"Bash/Shell/PowerShell")</f>
        <v>Bash/Shell/PowerShell</v>
      </c>
      <c r="C4734" s="4" t="str">
        <f>IFERROR(__xludf.DUMMYFUNCTION("""COMPUTED_VALUE"""),"Go")</f>
        <v>Go</v>
      </c>
      <c r="D4734" s="4" t="str">
        <f>IFERROR(__xludf.DUMMYFUNCTION("""COMPUTED_VALUE"""),"HTML/CSS")</f>
        <v>HTML/CSS</v>
      </c>
      <c r="E4734" s="4" t="str">
        <f>IFERROR(__xludf.DUMMYFUNCTION("""COMPUTED_VALUE"""),"JavaScript")</f>
        <v>JavaScript</v>
      </c>
      <c r="F4734" s="4" t="str">
        <f>IFERROR(__xludf.DUMMYFUNCTION("""COMPUTED_VALUE"""),"Python")</f>
        <v>Python</v>
      </c>
      <c r="G4734" s="4" t="str">
        <f>IFERROR(__xludf.DUMMYFUNCTION("""COMPUTED_VALUE"""),"R")</f>
        <v>R</v>
      </c>
    </row>
    <row r="4735">
      <c r="A4735" s="3">
        <v>4734.0</v>
      </c>
      <c r="B4735" s="4" t="str">
        <f>IFERROR(__xludf.DUMMYFUNCTION("SPLIT(IMPORTRANGE!B4735:B14734,"";"",0,1)"),"C#")</f>
        <v>C#</v>
      </c>
      <c r="C4735" s="4" t="str">
        <f>IFERROR(__xludf.DUMMYFUNCTION("""COMPUTED_VALUE"""),"JavaScript")</f>
        <v>JavaScript</v>
      </c>
    </row>
    <row r="4736">
      <c r="A4736" s="3">
        <v>4735.0</v>
      </c>
      <c r="B4736" s="4" t="str">
        <f>IFERROR(__xludf.DUMMYFUNCTION("SPLIT(IMPORTRANGE!B4736:B14735,"";"",0,1)"),"C#")</f>
        <v>C#</v>
      </c>
      <c r="C4736" s="4" t="str">
        <f>IFERROR(__xludf.DUMMYFUNCTION("""COMPUTED_VALUE"""),"HTML/CSS")</f>
        <v>HTML/CSS</v>
      </c>
      <c r="D4736" s="4" t="str">
        <f>IFERROR(__xludf.DUMMYFUNCTION("""COMPUTED_VALUE"""),"Java")</f>
        <v>Java</v>
      </c>
      <c r="E4736" s="4" t="str">
        <f>IFERROR(__xludf.DUMMYFUNCTION("""COMPUTED_VALUE"""),"JavaScript")</f>
        <v>JavaScript</v>
      </c>
      <c r="F4736" s="4" t="str">
        <f>IFERROR(__xludf.DUMMYFUNCTION("""COMPUTED_VALUE"""),"SQL")</f>
        <v>SQL</v>
      </c>
    </row>
    <row r="4737">
      <c r="A4737" s="3">
        <v>4736.0</v>
      </c>
      <c r="B4737" s="4" t="str">
        <f>IFERROR(__xludf.DUMMYFUNCTION("SPLIT(IMPORTRANGE!B4737:B14736,"";"",0,1)"),"Go")</f>
        <v>Go</v>
      </c>
      <c r="C4737" s="4" t="str">
        <f>IFERROR(__xludf.DUMMYFUNCTION("""COMPUTED_VALUE"""),"HTML/CSS")</f>
        <v>HTML/CSS</v>
      </c>
      <c r="D4737" s="4" t="str">
        <f>IFERROR(__xludf.DUMMYFUNCTION("""COMPUTED_VALUE"""),"Java")</f>
        <v>Java</v>
      </c>
      <c r="E4737" s="4" t="str">
        <f>IFERROR(__xludf.DUMMYFUNCTION("""COMPUTED_VALUE"""),"JavaScript")</f>
        <v>JavaScript</v>
      </c>
      <c r="F4737" s="4" t="str">
        <f>IFERROR(__xludf.DUMMYFUNCTION("""COMPUTED_VALUE"""),"Python")</f>
        <v>Python</v>
      </c>
      <c r="G4737" s="4" t="str">
        <f>IFERROR(__xludf.DUMMYFUNCTION("""COMPUTED_VALUE"""),"TypeScript")</f>
        <v>TypeScript</v>
      </c>
    </row>
    <row r="4738">
      <c r="A4738" s="3">
        <v>4737.0</v>
      </c>
      <c r="B4738" s="4" t="str">
        <f>IFERROR(__xludf.DUMMYFUNCTION("SPLIT(IMPORTRANGE!B4738:B14737,"";"",0,1)"),"Bash/Shell/PowerShell")</f>
        <v>Bash/Shell/PowerShell</v>
      </c>
      <c r="C4738" s="4" t="str">
        <f>IFERROR(__xludf.DUMMYFUNCTION("""COMPUTED_VALUE"""),"C++")</f>
        <v>C++</v>
      </c>
      <c r="D4738" s="4" t="str">
        <f>IFERROR(__xludf.DUMMYFUNCTION("""COMPUTED_VALUE"""),"C#")</f>
        <v>C#</v>
      </c>
      <c r="E4738" s="4" t="str">
        <f>IFERROR(__xludf.DUMMYFUNCTION("""COMPUTED_VALUE"""),"HTML/CSS")</f>
        <v>HTML/CSS</v>
      </c>
      <c r="F4738" s="4" t="str">
        <f>IFERROR(__xludf.DUMMYFUNCTION("""COMPUTED_VALUE"""),"Java")</f>
        <v>Java</v>
      </c>
      <c r="G4738" s="4" t="str">
        <f>IFERROR(__xludf.DUMMYFUNCTION("""COMPUTED_VALUE"""),"JavaScript")</f>
        <v>JavaScript</v>
      </c>
      <c r="H4738" s="4" t="str">
        <f>IFERROR(__xludf.DUMMYFUNCTION("""COMPUTED_VALUE"""),"PHP")</f>
        <v>PHP</v>
      </c>
      <c r="I4738" s="4" t="str">
        <f>IFERROR(__xludf.DUMMYFUNCTION("""COMPUTED_VALUE"""),"Python")</f>
        <v>Python</v>
      </c>
      <c r="J4738" s="4" t="str">
        <f>IFERROR(__xludf.DUMMYFUNCTION("""COMPUTED_VALUE"""),"SQL")</f>
        <v>SQL</v>
      </c>
    </row>
    <row r="4739">
      <c r="A4739" s="3">
        <v>4738.0</v>
      </c>
      <c r="B4739" s="4" t="str">
        <f>IFERROR(__xludf.DUMMYFUNCTION("SPLIT(IMPORTRANGE!B4739:B14738,"";"",0,1)"),"C#")</f>
        <v>C#</v>
      </c>
      <c r="C4739" s="4" t="str">
        <f>IFERROR(__xludf.DUMMYFUNCTION("""COMPUTED_VALUE"""),"HTML/CSS")</f>
        <v>HTML/CSS</v>
      </c>
      <c r="D4739" s="4" t="str">
        <f>IFERROR(__xludf.DUMMYFUNCTION("""COMPUTED_VALUE"""),"Java")</f>
        <v>Java</v>
      </c>
      <c r="E4739" s="4" t="str">
        <f>IFERROR(__xludf.DUMMYFUNCTION("""COMPUTED_VALUE"""),"Python")</f>
        <v>Python</v>
      </c>
      <c r="F4739" s="4" t="str">
        <f>IFERROR(__xludf.DUMMYFUNCTION("""COMPUTED_VALUE"""),"Scala")</f>
        <v>Scala</v>
      </c>
      <c r="G4739" s="4" t="str">
        <f>IFERROR(__xludf.DUMMYFUNCTION("""COMPUTED_VALUE"""),"SQL")</f>
        <v>SQL</v>
      </c>
    </row>
    <row r="4740">
      <c r="A4740" s="3">
        <v>4739.0</v>
      </c>
      <c r="B4740" s="4" t="str">
        <f>IFERROR(__xludf.DUMMYFUNCTION("SPLIT(IMPORTRANGE!B4740:B14739,"";"",0,1)"),"Bash/Shell/PowerShell")</f>
        <v>Bash/Shell/PowerShell</v>
      </c>
      <c r="C4740" s="4" t="str">
        <f>IFERROR(__xludf.DUMMYFUNCTION("""COMPUTED_VALUE"""),"HTML/CSS")</f>
        <v>HTML/CSS</v>
      </c>
      <c r="D4740" s="4" t="str">
        <f>IFERROR(__xludf.DUMMYFUNCTION("""COMPUTED_VALUE"""),"JavaScript")</f>
        <v>JavaScript</v>
      </c>
      <c r="E4740" s="4" t="str">
        <f>IFERROR(__xludf.DUMMYFUNCTION("""COMPUTED_VALUE"""),"PHP")</f>
        <v>PHP</v>
      </c>
      <c r="F4740" s="4" t="str">
        <f>IFERROR(__xludf.DUMMYFUNCTION("""COMPUTED_VALUE"""),"Python")</f>
        <v>Python</v>
      </c>
      <c r="G4740" s="4" t="str">
        <f>IFERROR(__xludf.DUMMYFUNCTION("""COMPUTED_VALUE"""),"SQL")</f>
        <v>SQL</v>
      </c>
      <c r="H4740" s="4" t="str">
        <f>IFERROR(__xludf.DUMMYFUNCTION("""COMPUTED_VALUE"""),"TypeScript")</f>
        <v>TypeScript</v>
      </c>
    </row>
    <row r="4741">
      <c r="A4741" s="3">
        <v>4740.0</v>
      </c>
      <c r="B4741" s="4" t="str">
        <f>IFERROR(__xludf.DUMMYFUNCTION("SPLIT(IMPORTRANGE!B4741:B14740,"";"",0,1)"),"HTML/CSS")</f>
        <v>HTML/CSS</v>
      </c>
      <c r="C4741" s="4" t="str">
        <f>IFERROR(__xludf.DUMMYFUNCTION("""COMPUTED_VALUE"""),"Java")</f>
        <v>Java</v>
      </c>
      <c r="D4741" s="4" t="str">
        <f>IFERROR(__xludf.DUMMYFUNCTION("""COMPUTED_VALUE"""),"JavaScript")</f>
        <v>JavaScript</v>
      </c>
      <c r="E4741" s="4" t="str">
        <f>IFERROR(__xludf.DUMMYFUNCTION("""COMPUTED_VALUE"""),"PHP")</f>
        <v>PHP</v>
      </c>
      <c r="F4741" s="4" t="str">
        <f>IFERROR(__xludf.DUMMYFUNCTION("""COMPUTED_VALUE"""),"Python")</f>
        <v>Python</v>
      </c>
      <c r="G4741" s="4" t="str">
        <f>IFERROR(__xludf.DUMMYFUNCTION("""COMPUTED_VALUE"""),"Ruby")</f>
        <v>Ruby</v>
      </c>
      <c r="H4741" s="4" t="str">
        <f>IFERROR(__xludf.DUMMYFUNCTION("""COMPUTED_VALUE"""),"SQL")</f>
        <v>SQL</v>
      </c>
      <c r="I4741" s="4" t="str">
        <f>IFERROR(__xludf.DUMMYFUNCTION("""COMPUTED_VALUE"""),"TypeScript")</f>
        <v>TypeScript</v>
      </c>
    </row>
    <row r="4742">
      <c r="A4742" s="3">
        <v>4741.0</v>
      </c>
      <c r="B4742" s="4" t="str">
        <f>IFERROR(__xludf.DUMMYFUNCTION("SPLIT(IMPORTRANGE!B4742:B14741,"";"",0,1)"),"JavaScript")</f>
        <v>JavaScript</v>
      </c>
      <c r="C4742" s="4" t="str">
        <f>IFERROR(__xludf.DUMMYFUNCTION("""COMPUTED_VALUE"""),"Other(s):")</f>
        <v>Other(s):</v>
      </c>
    </row>
    <row r="4743">
      <c r="A4743" s="3">
        <v>4742.0</v>
      </c>
      <c r="B4743" s="4" t="str">
        <f>IFERROR(__xludf.DUMMYFUNCTION("SPLIT(IMPORTRANGE!B4743:B14742,"";"",0,1)"),"C#")</f>
        <v>C#</v>
      </c>
      <c r="C4743" s="4" t="str">
        <f>IFERROR(__xludf.DUMMYFUNCTION("""COMPUTED_VALUE"""),"Java")</f>
        <v>Java</v>
      </c>
      <c r="D4743" s="4" t="str">
        <f>IFERROR(__xludf.DUMMYFUNCTION("""COMPUTED_VALUE"""),"Kotlin")</f>
        <v>Kotlin</v>
      </c>
      <c r="E4743" s="4" t="str">
        <f>IFERROR(__xludf.DUMMYFUNCTION("""COMPUTED_VALUE"""),"Objective-C")</f>
        <v>Objective-C</v>
      </c>
      <c r="F4743" s="4" t="str">
        <f>IFERROR(__xludf.DUMMYFUNCTION("""COMPUTED_VALUE"""),"SQL")</f>
        <v>SQL</v>
      </c>
      <c r="G4743" s="4" t="str">
        <f>IFERROR(__xludf.DUMMYFUNCTION("""COMPUTED_VALUE"""),"Swift")</f>
        <v>Swift</v>
      </c>
    </row>
    <row r="4744">
      <c r="A4744" s="3">
        <v>4743.0</v>
      </c>
      <c r="B4744" s="4" t="str">
        <f>IFERROR(__xludf.DUMMYFUNCTION("SPLIT(IMPORTRANGE!B4744:B14743,"";"",0,1)"),"Bash/Shell/PowerShell")</f>
        <v>Bash/Shell/PowerShell</v>
      </c>
      <c r="C4744" s="4" t="str">
        <f>IFERROR(__xludf.DUMMYFUNCTION("""COMPUTED_VALUE"""),"HTML/CSS")</f>
        <v>HTML/CSS</v>
      </c>
      <c r="D4744" s="4" t="str">
        <f>IFERROR(__xludf.DUMMYFUNCTION("""COMPUTED_VALUE"""),"Java")</f>
        <v>Java</v>
      </c>
      <c r="E4744" s="4" t="str">
        <f>IFERROR(__xludf.DUMMYFUNCTION("""COMPUTED_VALUE"""),"JavaScript")</f>
        <v>JavaScript</v>
      </c>
      <c r="F4744" s="4" t="str">
        <f>IFERROR(__xludf.DUMMYFUNCTION("""COMPUTED_VALUE"""),"PHP")</f>
        <v>PHP</v>
      </c>
      <c r="G4744" s="4" t="str">
        <f>IFERROR(__xludf.DUMMYFUNCTION("""COMPUTED_VALUE"""),"SQL")</f>
        <v>SQL</v>
      </c>
      <c r="H4744" s="4" t="str">
        <f>IFERROR(__xludf.DUMMYFUNCTION("""COMPUTED_VALUE"""),"Swift")</f>
        <v>Swift</v>
      </c>
      <c r="I4744" s="4" t="str">
        <f>IFERROR(__xludf.DUMMYFUNCTION("""COMPUTED_VALUE"""),"Other(s):")</f>
        <v>Other(s):</v>
      </c>
    </row>
    <row r="4745">
      <c r="A4745" s="3">
        <v>4744.0</v>
      </c>
      <c r="B4745" s="4" t="str">
        <f>IFERROR(__xludf.DUMMYFUNCTION("SPLIT(IMPORTRANGE!B4745:B14744,"";"",0,1)"),"Python")</f>
        <v>Python</v>
      </c>
      <c r="C4745" s="4" t="str">
        <f>IFERROR(__xludf.DUMMYFUNCTION("""COMPUTED_VALUE"""),"Other(s):")</f>
        <v>Other(s):</v>
      </c>
    </row>
    <row r="4746">
      <c r="A4746" s="3">
        <v>4745.0</v>
      </c>
      <c r="B4746" s="4" t="str">
        <f>IFERROR(__xludf.DUMMYFUNCTION("SPLIT(IMPORTRANGE!B4746:B14745,"";"",0,1)"),"Assembly")</f>
        <v>Assembly</v>
      </c>
      <c r="C4746" s="4" t="str">
        <f>IFERROR(__xludf.DUMMYFUNCTION("""COMPUTED_VALUE"""),"C")</f>
        <v>C</v>
      </c>
      <c r="D4746" s="4" t="str">
        <f>IFERROR(__xludf.DUMMYFUNCTION("""COMPUTED_VALUE"""),"HTML/CSS")</f>
        <v>HTML/CSS</v>
      </c>
      <c r="E4746" s="4" t="str">
        <f>IFERROR(__xludf.DUMMYFUNCTION("""COMPUTED_VALUE"""),"Java")</f>
        <v>Java</v>
      </c>
      <c r="F4746" s="4" t="str">
        <f>IFERROR(__xludf.DUMMYFUNCTION("""COMPUTED_VALUE"""),"JavaScript")</f>
        <v>JavaScript</v>
      </c>
      <c r="G4746" s="4" t="str">
        <f>IFERROR(__xludf.DUMMYFUNCTION("""COMPUTED_VALUE"""),"Python")</f>
        <v>Python</v>
      </c>
      <c r="H4746" s="4" t="str">
        <f>IFERROR(__xludf.DUMMYFUNCTION("""COMPUTED_VALUE"""),"VBA")</f>
        <v>VBA</v>
      </c>
    </row>
    <row r="4747">
      <c r="A4747" s="3">
        <v>4746.0</v>
      </c>
      <c r="B4747" s="4" t="str">
        <f>IFERROR(__xludf.DUMMYFUNCTION("SPLIT(IMPORTRANGE!B4747:B14746,"";"",0,1)"),"C#")</f>
        <v>C#</v>
      </c>
      <c r="C4747" s="4" t="str">
        <f>IFERROR(__xludf.DUMMYFUNCTION("""COMPUTED_VALUE"""),"Java")</f>
        <v>Java</v>
      </c>
      <c r="D4747" s="4" t="str">
        <f>IFERROR(__xludf.DUMMYFUNCTION("""COMPUTED_VALUE"""),"JavaScript")</f>
        <v>JavaScript</v>
      </c>
      <c r="E4747" s="4" t="str">
        <f>IFERROR(__xludf.DUMMYFUNCTION("""COMPUTED_VALUE"""),"SQL")</f>
        <v>SQL</v>
      </c>
    </row>
    <row r="4748">
      <c r="A4748" s="3">
        <v>4747.0</v>
      </c>
      <c r="B4748" s="4" t="str">
        <f>IFERROR(__xludf.DUMMYFUNCTION("SPLIT(IMPORTRANGE!B4748:B14747,"";"",0,1)"),"Assembly")</f>
        <v>Assembly</v>
      </c>
      <c r="C4748" s="4" t="str">
        <f>IFERROR(__xludf.DUMMYFUNCTION("""COMPUTED_VALUE"""),"Bash/Shell/PowerShell")</f>
        <v>Bash/Shell/PowerShell</v>
      </c>
      <c r="D4748" s="4" t="str">
        <f>IFERROR(__xludf.DUMMYFUNCTION("""COMPUTED_VALUE"""),"C#")</f>
        <v>C#</v>
      </c>
      <c r="E4748" s="4" t="str">
        <f>IFERROR(__xludf.DUMMYFUNCTION("""COMPUTED_VALUE"""),"HTML/CSS")</f>
        <v>HTML/CSS</v>
      </c>
      <c r="F4748" s="4" t="str">
        <f>IFERROR(__xludf.DUMMYFUNCTION("""COMPUTED_VALUE"""),"Java")</f>
        <v>Java</v>
      </c>
      <c r="G4748" s="4" t="str">
        <f>IFERROR(__xludf.DUMMYFUNCTION("""COMPUTED_VALUE"""),"SQL")</f>
        <v>SQL</v>
      </c>
    </row>
    <row r="4749">
      <c r="A4749" s="3">
        <v>4748.0</v>
      </c>
      <c r="B4749" s="4" t="str">
        <f>IFERROR(__xludf.DUMMYFUNCTION("SPLIT(IMPORTRANGE!B4749:B14748,"";"",0,1)"),"Bash/Shell/PowerShell")</f>
        <v>Bash/Shell/PowerShell</v>
      </c>
      <c r="C4749" s="4" t="str">
        <f>IFERROR(__xludf.DUMMYFUNCTION("""COMPUTED_VALUE"""),"C")</f>
        <v>C</v>
      </c>
      <c r="D4749" s="4" t="str">
        <f>IFERROR(__xludf.DUMMYFUNCTION("""COMPUTED_VALUE"""),"C++")</f>
        <v>C++</v>
      </c>
      <c r="E4749" s="4" t="str">
        <f>IFERROR(__xludf.DUMMYFUNCTION("""COMPUTED_VALUE"""),"HTML/CSS")</f>
        <v>HTML/CSS</v>
      </c>
      <c r="F4749" s="4" t="str">
        <f>IFERROR(__xludf.DUMMYFUNCTION("""COMPUTED_VALUE"""),"Java")</f>
        <v>Java</v>
      </c>
      <c r="G4749" s="4" t="str">
        <f>IFERROR(__xludf.DUMMYFUNCTION("""COMPUTED_VALUE"""),"SQL")</f>
        <v>SQL</v>
      </c>
    </row>
    <row r="4750">
      <c r="A4750" s="3">
        <v>4749.0</v>
      </c>
      <c r="B4750" s="4" t="str">
        <f>IFERROR(__xludf.DUMMYFUNCTION("SPLIT(IMPORTRANGE!B4750:B14749,"";"",0,1)"),"JavaScript")</f>
        <v>JavaScript</v>
      </c>
    </row>
    <row r="4751">
      <c r="A4751" s="3">
        <v>4750.0</v>
      </c>
      <c r="B4751" s="4" t="str">
        <f>IFERROR(__xludf.DUMMYFUNCTION("SPLIT(IMPORTRANGE!B4751:B14750,"";"",0,1)"),"HTML/CSS")</f>
        <v>HTML/CSS</v>
      </c>
    </row>
    <row r="4752">
      <c r="A4752" s="3">
        <v>4751.0</v>
      </c>
      <c r="B4752" s="4" t="str">
        <f>IFERROR(__xludf.DUMMYFUNCTION("SPLIT(IMPORTRANGE!B4752:B14751,"";"",0,1)"),"Bash/Shell/PowerShell")</f>
        <v>Bash/Shell/PowerShell</v>
      </c>
      <c r="C4752" s="4" t="str">
        <f>IFERROR(__xludf.DUMMYFUNCTION("""COMPUTED_VALUE"""),"HTML/CSS")</f>
        <v>HTML/CSS</v>
      </c>
      <c r="D4752" s="4" t="str">
        <f>IFERROR(__xludf.DUMMYFUNCTION("""COMPUTED_VALUE"""),"JavaScript")</f>
        <v>JavaScript</v>
      </c>
      <c r="E4752" s="4" t="str">
        <f>IFERROR(__xludf.DUMMYFUNCTION("""COMPUTED_VALUE"""),"Python")</f>
        <v>Python</v>
      </c>
      <c r="F4752" s="4" t="str">
        <f>IFERROR(__xludf.DUMMYFUNCTION("""COMPUTED_VALUE"""),"SQL")</f>
        <v>SQL</v>
      </c>
      <c r="G4752" s="4" t="str">
        <f>IFERROR(__xludf.DUMMYFUNCTION("""COMPUTED_VALUE"""),"Swift")</f>
        <v>Swift</v>
      </c>
    </row>
    <row r="4753">
      <c r="A4753" s="3">
        <v>4752.0</v>
      </c>
      <c r="B4753" s="4" t="str">
        <f>IFERROR(__xludf.DUMMYFUNCTION("SPLIT(IMPORTRANGE!B4753:B14752,"";"",0,1)"),"Bash/Shell/PowerShell")</f>
        <v>Bash/Shell/PowerShell</v>
      </c>
      <c r="C4753" s="4" t="str">
        <f>IFERROR(__xludf.DUMMYFUNCTION("""COMPUTED_VALUE"""),"C#")</f>
        <v>C#</v>
      </c>
      <c r="D4753" s="4" t="str">
        <f>IFERROR(__xludf.DUMMYFUNCTION("""COMPUTED_VALUE"""),"HTML/CSS")</f>
        <v>HTML/CSS</v>
      </c>
      <c r="E4753" s="4" t="str">
        <f>IFERROR(__xludf.DUMMYFUNCTION("""COMPUTED_VALUE"""),"Python")</f>
        <v>Python</v>
      </c>
    </row>
    <row r="4754">
      <c r="A4754" s="3">
        <v>4753.0</v>
      </c>
      <c r="B4754" s="4" t="str">
        <f>IFERROR(__xludf.DUMMYFUNCTION("SPLIT(IMPORTRANGE!B4754:B14753,"";"",0,1)"),"C#")</f>
        <v>C#</v>
      </c>
      <c r="C4754" s="4" t="str">
        <f>IFERROR(__xludf.DUMMYFUNCTION("""COMPUTED_VALUE"""),"HTML/CSS")</f>
        <v>HTML/CSS</v>
      </c>
      <c r="D4754" s="4" t="str">
        <f>IFERROR(__xludf.DUMMYFUNCTION("""COMPUTED_VALUE"""),"JavaScript")</f>
        <v>JavaScript</v>
      </c>
      <c r="E4754" s="4" t="str">
        <f>IFERROR(__xludf.DUMMYFUNCTION("""COMPUTED_VALUE"""),"PHP")</f>
        <v>PHP</v>
      </c>
    </row>
    <row r="4755">
      <c r="A4755" s="3">
        <v>4754.0</v>
      </c>
      <c r="B4755" s="4" t="str">
        <f>IFERROR(__xludf.DUMMYFUNCTION("SPLIT(IMPORTRANGE!B4755:B14754,"";"",0,1)"),"Bash/Shell/PowerShell")</f>
        <v>Bash/Shell/PowerShell</v>
      </c>
      <c r="C4755" s="4" t="str">
        <f>IFERROR(__xludf.DUMMYFUNCTION("""COMPUTED_VALUE"""),"HTML/CSS")</f>
        <v>HTML/CSS</v>
      </c>
      <c r="D4755" s="4" t="str">
        <f>IFERROR(__xludf.DUMMYFUNCTION("""COMPUTED_VALUE"""),"Java")</f>
        <v>Java</v>
      </c>
      <c r="E4755" s="4" t="str">
        <f>IFERROR(__xludf.DUMMYFUNCTION("""COMPUTED_VALUE"""),"JavaScript")</f>
        <v>JavaScript</v>
      </c>
      <c r="F4755" s="4" t="str">
        <f>IFERROR(__xludf.DUMMYFUNCTION("""COMPUTED_VALUE"""),"SQL")</f>
        <v>SQL</v>
      </c>
    </row>
    <row r="4756">
      <c r="A4756" s="3">
        <v>4755.0</v>
      </c>
      <c r="B4756" s="4" t="str">
        <f>IFERROR(__xludf.DUMMYFUNCTION("SPLIT(IMPORTRANGE!B4756:B14755,"";"",0,1)"),"Bash/Shell/PowerShell")</f>
        <v>Bash/Shell/PowerShell</v>
      </c>
      <c r="C4756" s="4" t="str">
        <f>IFERROR(__xludf.DUMMYFUNCTION("""COMPUTED_VALUE"""),"C++")</f>
        <v>C++</v>
      </c>
      <c r="D4756" s="4" t="str">
        <f>IFERROR(__xludf.DUMMYFUNCTION("""COMPUTED_VALUE"""),"C#")</f>
        <v>C#</v>
      </c>
      <c r="E4756" s="4" t="str">
        <f>IFERROR(__xludf.DUMMYFUNCTION("""COMPUTED_VALUE"""),"HTML/CSS")</f>
        <v>HTML/CSS</v>
      </c>
      <c r="F4756" s="4" t="str">
        <f>IFERROR(__xludf.DUMMYFUNCTION("""COMPUTED_VALUE"""),"JavaScript")</f>
        <v>JavaScript</v>
      </c>
      <c r="G4756" s="4" t="str">
        <f>IFERROR(__xludf.DUMMYFUNCTION("""COMPUTED_VALUE"""),"PHP")</f>
        <v>PHP</v>
      </c>
      <c r="H4756" s="4" t="str">
        <f>IFERROR(__xludf.DUMMYFUNCTION("""COMPUTED_VALUE"""),"Python")</f>
        <v>Python</v>
      </c>
      <c r="I4756" s="4" t="str">
        <f>IFERROR(__xludf.DUMMYFUNCTION("""COMPUTED_VALUE"""),"Swift")</f>
        <v>Swift</v>
      </c>
    </row>
    <row r="4757">
      <c r="A4757" s="3">
        <v>4756.0</v>
      </c>
      <c r="B4757" s="4" t="str">
        <f>IFERROR(__xludf.DUMMYFUNCTION("SPLIT(IMPORTRANGE!B4757:B14756,"";"",0,1)"),"Java")</f>
        <v>Java</v>
      </c>
    </row>
    <row r="4758">
      <c r="A4758" s="3">
        <v>4757.0</v>
      </c>
      <c r="B4758" s="4" t="str">
        <f>IFERROR(__xludf.DUMMYFUNCTION("SPLIT(IMPORTRANGE!B4758:B14757,"";"",0,1)"),"C")</f>
        <v>C</v>
      </c>
      <c r="C4758" s="4" t="str">
        <f>IFERROR(__xludf.DUMMYFUNCTION("""COMPUTED_VALUE"""),"HTML/CSS")</f>
        <v>HTML/CSS</v>
      </c>
      <c r="D4758" s="4" t="str">
        <f>IFERROR(__xludf.DUMMYFUNCTION("""COMPUTED_VALUE"""),"Java")</f>
        <v>Java</v>
      </c>
      <c r="E4758" s="4" t="str">
        <f>IFERROR(__xludf.DUMMYFUNCTION("""COMPUTED_VALUE"""),"JavaScript")</f>
        <v>JavaScript</v>
      </c>
      <c r="F4758" s="4" t="str">
        <f>IFERROR(__xludf.DUMMYFUNCTION("""COMPUTED_VALUE"""),"PHP")</f>
        <v>PHP</v>
      </c>
      <c r="G4758" s="4" t="str">
        <f>IFERROR(__xludf.DUMMYFUNCTION("""COMPUTED_VALUE"""),"SQL")</f>
        <v>SQL</v>
      </c>
    </row>
    <row r="4759">
      <c r="A4759" s="3">
        <v>4758.0</v>
      </c>
      <c r="B4759" s="4" t="str">
        <f>IFERROR(__xludf.DUMMYFUNCTION("SPLIT(IMPORTRANGE!B4759:B14758,"";"",0,1)"),"C")</f>
        <v>C</v>
      </c>
      <c r="C4759" s="4" t="str">
        <f>IFERROR(__xludf.DUMMYFUNCTION("""COMPUTED_VALUE"""),"HTML/CSS")</f>
        <v>HTML/CSS</v>
      </c>
      <c r="D4759" s="4" t="str">
        <f>IFERROR(__xludf.DUMMYFUNCTION("""COMPUTED_VALUE"""),"Java")</f>
        <v>Java</v>
      </c>
      <c r="E4759" s="4" t="str">
        <f>IFERROR(__xludf.DUMMYFUNCTION("""COMPUTED_VALUE"""),"JavaScript")</f>
        <v>JavaScript</v>
      </c>
      <c r="F4759" s="4" t="str">
        <f>IFERROR(__xludf.DUMMYFUNCTION("""COMPUTED_VALUE"""),"PHP")</f>
        <v>PHP</v>
      </c>
      <c r="G4759" s="4" t="str">
        <f>IFERROR(__xludf.DUMMYFUNCTION("""COMPUTED_VALUE"""),"SQL")</f>
        <v>SQL</v>
      </c>
      <c r="H4759" s="4" t="str">
        <f>IFERROR(__xludf.DUMMYFUNCTION("""COMPUTED_VALUE"""),"TypeScript")</f>
        <v>TypeScript</v>
      </c>
    </row>
    <row r="4760">
      <c r="A4760" s="3">
        <v>4759.0</v>
      </c>
      <c r="B4760" s="4" t="str">
        <f>IFERROR(__xludf.DUMMYFUNCTION("SPLIT(IMPORTRANGE!B4760:B14759,"";"",0,1)"),"Bash/Shell/PowerShell")</f>
        <v>Bash/Shell/PowerShell</v>
      </c>
      <c r="C4760" s="4" t="str">
        <f>IFERROR(__xludf.DUMMYFUNCTION("""COMPUTED_VALUE"""),"Java")</f>
        <v>Java</v>
      </c>
      <c r="D4760" s="4" t="str">
        <f>IFERROR(__xludf.DUMMYFUNCTION("""COMPUTED_VALUE"""),"JavaScript")</f>
        <v>JavaScript</v>
      </c>
      <c r="E4760" s="4" t="str">
        <f>IFERROR(__xludf.DUMMYFUNCTION("""COMPUTED_VALUE"""),"Python")</f>
        <v>Python</v>
      </c>
      <c r="F4760" s="4" t="str">
        <f>IFERROR(__xludf.DUMMYFUNCTION("""COMPUTED_VALUE"""),"Scala")</f>
        <v>Scala</v>
      </c>
      <c r="G4760" s="4" t="str">
        <f>IFERROR(__xludf.DUMMYFUNCTION("""COMPUTED_VALUE"""),"TypeScript")</f>
        <v>TypeScript</v>
      </c>
    </row>
    <row r="4761">
      <c r="A4761" s="3">
        <v>4760.0</v>
      </c>
      <c r="B4761" s="4" t="str">
        <f>IFERROR(__xludf.DUMMYFUNCTION("SPLIT(IMPORTRANGE!B4761:B14760,"";"",0,1)"),"C++")</f>
        <v>C++</v>
      </c>
      <c r="C4761" s="4" t="str">
        <f>IFERROR(__xludf.DUMMYFUNCTION("""COMPUTED_VALUE"""),"HTML/CSS")</f>
        <v>HTML/CSS</v>
      </c>
      <c r="D4761" s="4" t="str">
        <f>IFERROR(__xludf.DUMMYFUNCTION("""COMPUTED_VALUE"""),"Python")</f>
        <v>Python</v>
      </c>
    </row>
    <row r="4762">
      <c r="A4762" s="3">
        <v>4761.0</v>
      </c>
      <c r="B4762" s="4" t="str">
        <f>IFERROR(__xludf.DUMMYFUNCTION("SPLIT(IMPORTRANGE!B4762:B14761,"";"",0,1)"),"C")</f>
        <v>C</v>
      </c>
      <c r="C4762" s="4" t="str">
        <f>IFERROR(__xludf.DUMMYFUNCTION("""COMPUTED_VALUE"""),"C++")</f>
        <v>C++</v>
      </c>
      <c r="D4762" s="4" t="str">
        <f>IFERROR(__xludf.DUMMYFUNCTION("""COMPUTED_VALUE"""),"C#")</f>
        <v>C#</v>
      </c>
      <c r="E4762" s="4" t="str">
        <f>IFERROR(__xludf.DUMMYFUNCTION("""COMPUTED_VALUE"""),"HTML/CSS")</f>
        <v>HTML/CSS</v>
      </c>
      <c r="F4762" s="4" t="str">
        <f>IFERROR(__xludf.DUMMYFUNCTION("""COMPUTED_VALUE"""),"JavaScript")</f>
        <v>JavaScript</v>
      </c>
      <c r="G4762" s="4" t="str">
        <f>IFERROR(__xludf.DUMMYFUNCTION("""COMPUTED_VALUE"""),"SQL")</f>
        <v>SQL</v>
      </c>
    </row>
    <row r="4763">
      <c r="A4763" s="3">
        <v>4762.0</v>
      </c>
      <c r="B4763" s="4" t="str">
        <f>IFERROR(__xludf.DUMMYFUNCTION("SPLIT(IMPORTRANGE!B4763:B14762,"";"",0,1)"),"R")</f>
        <v>R</v>
      </c>
    </row>
    <row r="4764">
      <c r="A4764" s="3">
        <v>4763.0</v>
      </c>
      <c r="B4764" s="4" t="str">
        <f>IFERROR(__xludf.DUMMYFUNCTION("SPLIT(IMPORTRANGE!B4764:B14763,"";"",0,1)"),"Bash/Shell/PowerShell")</f>
        <v>Bash/Shell/PowerShell</v>
      </c>
      <c r="C4764" s="4" t="str">
        <f>IFERROR(__xludf.DUMMYFUNCTION("""COMPUTED_VALUE"""),"C")</f>
        <v>C</v>
      </c>
      <c r="D4764" s="4" t="str">
        <f>IFERROR(__xludf.DUMMYFUNCTION("""COMPUTED_VALUE"""),"C++")</f>
        <v>C++</v>
      </c>
      <c r="E4764" s="4" t="str">
        <f>IFERROR(__xludf.DUMMYFUNCTION("""COMPUTED_VALUE"""),"Python")</f>
        <v>Python</v>
      </c>
      <c r="F4764" s="4" t="str">
        <f>IFERROR(__xludf.DUMMYFUNCTION("""COMPUTED_VALUE"""),"VBA")</f>
        <v>VBA</v>
      </c>
    </row>
    <row r="4765">
      <c r="A4765" s="3">
        <v>4764.0</v>
      </c>
      <c r="B4765" s="4" t="str">
        <f>IFERROR(__xludf.DUMMYFUNCTION("SPLIT(IMPORTRANGE!B4765:B14764,"";"",0,1)"),"C")</f>
        <v>C</v>
      </c>
      <c r="C4765" s="4" t="str">
        <f>IFERROR(__xludf.DUMMYFUNCTION("""COMPUTED_VALUE"""),"C#")</f>
        <v>C#</v>
      </c>
      <c r="D4765" s="4" t="str">
        <f>IFERROR(__xludf.DUMMYFUNCTION("""COMPUTED_VALUE"""),"HTML/CSS")</f>
        <v>HTML/CSS</v>
      </c>
      <c r="E4765" s="4" t="str">
        <f>IFERROR(__xludf.DUMMYFUNCTION("""COMPUTED_VALUE"""),"Java")</f>
        <v>Java</v>
      </c>
      <c r="F4765" s="4" t="str">
        <f>IFERROR(__xludf.DUMMYFUNCTION("""COMPUTED_VALUE"""),"JavaScript")</f>
        <v>JavaScript</v>
      </c>
      <c r="G4765" s="4" t="str">
        <f>IFERROR(__xludf.DUMMYFUNCTION("""COMPUTED_VALUE"""),"PHP")</f>
        <v>PHP</v>
      </c>
      <c r="H4765" s="4" t="str">
        <f>IFERROR(__xludf.DUMMYFUNCTION("""COMPUTED_VALUE"""),"SQL")</f>
        <v>SQL</v>
      </c>
    </row>
    <row r="4766">
      <c r="A4766" s="3">
        <v>4765.0</v>
      </c>
      <c r="B4766" s="4" t="str">
        <f>IFERROR(__xludf.DUMMYFUNCTION("SPLIT(IMPORTRANGE!B4766:B14765,"";"",0,1)"),"C")</f>
        <v>C</v>
      </c>
      <c r="C4766" s="4" t="str">
        <f>IFERROR(__xludf.DUMMYFUNCTION("""COMPUTED_VALUE"""),"C++")</f>
        <v>C++</v>
      </c>
      <c r="D4766" s="4" t="str">
        <f>IFERROR(__xludf.DUMMYFUNCTION("""COMPUTED_VALUE"""),"Dart")</f>
        <v>Dart</v>
      </c>
      <c r="E4766" s="4" t="str">
        <f>IFERROR(__xludf.DUMMYFUNCTION("""COMPUTED_VALUE"""),"HTML/CSS")</f>
        <v>HTML/CSS</v>
      </c>
      <c r="F4766" s="4" t="str">
        <f>IFERROR(__xludf.DUMMYFUNCTION("""COMPUTED_VALUE"""),"Java")</f>
        <v>Java</v>
      </c>
      <c r="G4766" s="4" t="str">
        <f>IFERROR(__xludf.DUMMYFUNCTION("""COMPUTED_VALUE"""),"JavaScript")</f>
        <v>JavaScript</v>
      </c>
      <c r="H4766" s="4" t="str">
        <f>IFERROR(__xludf.DUMMYFUNCTION("""COMPUTED_VALUE"""),"Python")</f>
        <v>Python</v>
      </c>
      <c r="I4766" s="4" t="str">
        <f>IFERROR(__xludf.DUMMYFUNCTION("""COMPUTED_VALUE"""),"SQL")</f>
        <v>SQL</v>
      </c>
    </row>
    <row r="4767">
      <c r="A4767" s="3">
        <v>4766.0</v>
      </c>
      <c r="B4767" s="4" t="str">
        <f>IFERROR(__xludf.DUMMYFUNCTION("SPLIT(IMPORTRANGE!B4767:B14766,"";"",0,1)"),"C#")</f>
        <v>C#</v>
      </c>
    </row>
    <row r="4768">
      <c r="A4768" s="3">
        <v>4767.0</v>
      </c>
      <c r="B4768" s="4" t="str">
        <f>IFERROR(__xludf.DUMMYFUNCTION("SPLIT(IMPORTRANGE!B4768:B14767,"";"",0,1)"),"C")</f>
        <v>C</v>
      </c>
      <c r="C4768" s="4" t="str">
        <f>IFERROR(__xludf.DUMMYFUNCTION("""COMPUTED_VALUE"""),"C#")</f>
        <v>C#</v>
      </c>
      <c r="D4768" s="4" t="str">
        <f>IFERROR(__xludf.DUMMYFUNCTION("""COMPUTED_VALUE"""),"JavaScript")</f>
        <v>JavaScript</v>
      </c>
      <c r="E4768" s="4" t="str">
        <f>IFERROR(__xludf.DUMMYFUNCTION("""COMPUTED_VALUE"""),"SQL")</f>
        <v>SQL</v>
      </c>
      <c r="F4768" s="4" t="str">
        <f>IFERROR(__xludf.DUMMYFUNCTION("""COMPUTED_VALUE"""),"VBA")</f>
        <v>VBA</v>
      </c>
    </row>
    <row r="4769">
      <c r="A4769" s="3">
        <v>4768.0</v>
      </c>
      <c r="B4769" s="4" t="str">
        <f>IFERROR(__xludf.DUMMYFUNCTION("SPLIT(IMPORTRANGE!B4769:B14768,"";"",0,1)"),"Bash/Shell/PowerShell")</f>
        <v>Bash/Shell/PowerShell</v>
      </c>
      <c r="C4769" s="4" t="str">
        <f>IFERROR(__xludf.DUMMYFUNCTION("""COMPUTED_VALUE"""),"HTML/CSS")</f>
        <v>HTML/CSS</v>
      </c>
      <c r="D4769" s="4" t="str">
        <f>IFERROR(__xludf.DUMMYFUNCTION("""COMPUTED_VALUE"""),"Java")</f>
        <v>Java</v>
      </c>
      <c r="E4769" s="4" t="str">
        <f>IFERROR(__xludf.DUMMYFUNCTION("""COMPUTED_VALUE"""),"PHP")</f>
        <v>PHP</v>
      </c>
      <c r="F4769" s="4" t="str">
        <f>IFERROR(__xludf.DUMMYFUNCTION("""COMPUTED_VALUE"""),"Python")</f>
        <v>Python</v>
      </c>
      <c r="G4769" s="4" t="str">
        <f>IFERROR(__xludf.DUMMYFUNCTION("""COMPUTED_VALUE"""),"SQL")</f>
        <v>SQL</v>
      </c>
    </row>
    <row r="4770">
      <c r="A4770" s="3">
        <v>4769.0</v>
      </c>
      <c r="B4770" s="4" t="str">
        <f>IFERROR(__xludf.DUMMYFUNCTION("SPLIT(IMPORTRANGE!B4770:B14769,"";"",0,1)"),"Bash/Shell/PowerShell")</f>
        <v>Bash/Shell/PowerShell</v>
      </c>
      <c r="C4770" s="4" t="str">
        <f>IFERROR(__xludf.DUMMYFUNCTION("""COMPUTED_VALUE"""),"C#")</f>
        <v>C#</v>
      </c>
      <c r="D4770" s="4" t="str">
        <f>IFERROR(__xludf.DUMMYFUNCTION("""COMPUTED_VALUE"""),"HTML/CSS")</f>
        <v>HTML/CSS</v>
      </c>
      <c r="E4770" s="4" t="str">
        <f>IFERROR(__xludf.DUMMYFUNCTION("""COMPUTED_VALUE"""),"Java")</f>
        <v>Java</v>
      </c>
      <c r="F4770" s="4" t="str">
        <f>IFERROR(__xludf.DUMMYFUNCTION("""COMPUTED_VALUE"""),"JavaScript")</f>
        <v>JavaScript</v>
      </c>
      <c r="G4770" s="4" t="str">
        <f>IFERROR(__xludf.DUMMYFUNCTION("""COMPUTED_VALUE"""),"PHP")</f>
        <v>PHP</v>
      </c>
      <c r="H4770" s="4" t="str">
        <f>IFERROR(__xludf.DUMMYFUNCTION("""COMPUTED_VALUE"""),"Python")</f>
        <v>Python</v>
      </c>
      <c r="I4770" s="4" t="str">
        <f>IFERROR(__xludf.DUMMYFUNCTION("""COMPUTED_VALUE"""),"SQL")</f>
        <v>SQL</v>
      </c>
    </row>
    <row r="4771">
      <c r="A4771" s="3">
        <v>4770.0</v>
      </c>
      <c r="B4771" s="4" t="str">
        <f>IFERROR(__xludf.DUMMYFUNCTION("SPLIT(IMPORTRANGE!B4771:B14770,"";"",0,1)"),"C++")</f>
        <v>C++</v>
      </c>
      <c r="C4771" s="4" t="str">
        <f>IFERROR(__xludf.DUMMYFUNCTION("""COMPUTED_VALUE"""),"C#")</f>
        <v>C#</v>
      </c>
      <c r="D4771" s="4" t="str">
        <f>IFERROR(__xludf.DUMMYFUNCTION("""COMPUTED_VALUE"""),"Other(s):")</f>
        <v>Other(s):</v>
      </c>
    </row>
    <row r="4772">
      <c r="A4772" s="3">
        <v>4771.0</v>
      </c>
      <c r="B4772" s="4" t="str">
        <f>IFERROR(__xludf.DUMMYFUNCTION("SPLIT(IMPORTRANGE!B4772:B14771,"";"",0,1)"),"Kotlin")</f>
        <v>Kotlin</v>
      </c>
      <c r="C4772" s="4" t="str">
        <f>IFERROR(__xludf.DUMMYFUNCTION("""COMPUTED_VALUE"""),"Swift")</f>
        <v>Swift</v>
      </c>
    </row>
    <row r="4773">
      <c r="A4773" s="3">
        <v>4772.0</v>
      </c>
      <c r="B4773" s="4" t="str">
        <f>IFERROR(__xludf.DUMMYFUNCTION("SPLIT(IMPORTRANGE!B4773:B14772,"";"",0,1)"),"C")</f>
        <v>C</v>
      </c>
      <c r="C4773" s="4" t="str">
        <f>IFERROR(__xludf.DUMMYFUNCTION("""COMPUTED_VALUE"""),"C#")</f>
        <v>C#</v>
      </c>
      <c r="D4773" s="4" t="str">
        <f>IFERROR(__xludf.DUMMYFUNCTION("""COMPUTED_VALUE"""),"HTML/CSS")</f>
        <v>HTML/CSS</v>
      </c>
      <c r="E4773" s="4" t="str">
        <f>IFERROR(__xludf.DUMMYFUNCTION("""COMPUTED_VALUE"""),"JavaScript")</f>
        <v>JavaScript</v>
      </c>
      <c r="F4773" s="4" t="str">
        <f>IFERROR(__xludf.DUMMYFUNCTION("""COMPUTED_VALUE"""),"SQL")</f>
        <v>SQL</v>
      </c>
    </row>
    <row r="4774">
      <c r="A4774" s="3">
        <v>4773.0</v>
      </c>
      <c r="B4774" s="4" t="str">
        <f>IFERROR(__xludf.DUMMYFUNCTION("SPLIT(IMPORTRANGE!B4774:B14773,"";"",0,1)"),"Go")</f>
        <v>Go</v>
      </c>
      <c r="C4774" s="4" t="str">
        <f>IFERROR(__xludf.DUMMYFUNCTION("""COMPUTED_VALUE"""),"JavaScript")</f>
        <v>JavaScript</v>
      </c>
      <c r="D4774" s="4" t="str">
        <f>IFERROR(__xludf.DUMMYFUNCTION("""COMPUTED_VALUE"""),"Rust")</f>
        <v>Rust</v>
      </c>
      <c r="E4774" s="4" t="str">
        <f>IFERROR(__xludf.DUMMYFUNCTION("""COMPUTED_VALUE"""),"TypeScript")</f>
        <v>TypeScript</v>
      </c>
      <c r="F4774" s="4" t="str">
        <f>IFERROR(__xludf.DUMMYFUNCTION("""COMPUTED_VALUE"""),"Other(s):")</f>
        <v>Other(s):</v>
      </c>
    </row>
    <row r="4775">
      <c r="A4775" s="3">
        <v>4774.0</v>
      </c>
      <c r="B4775" s="4" t="str">
        <f>IFERROR(__xludf.DUMMYFUNCTION("SPLIT(IMPORTRANGE!B4775:B14774,"";"",0,1)"),"Assembly")</f>
        <v>Assembly</v>
      </c>
      <c r="C4775" s="4" t="str">
        <f>IFERROR(__xludf.DUMMYFUNCTION("""COMPUTED_VALUE"""),"HTML/CSS")</f>
        <v>HTML/CSS</v>
      </c>
      <c r="D4775" s="4" t="str">
        <f>IFERROR(__xludf.DUMMYFUNCTION("""COMPUTED_VALUE"""),"Java")</f>
        <v>Java</v>
      </c>
      <c r="E4775" s="4" t="str">
        <f>IFERROR(__xludf.DUMMYFUNCTION("""COMPUTED_VALUE"""),"JavaScript")</f>
        <v>JavaScript</v>
      </c>
      <c r="F4775" s="4" t="str">
        <f>IFERROR(__xludf.DUMMYFUNCTION("""COMPUTED_VALUE"""),"Python")</f>
        <v>Python</v>
      </c>
      <c r="G4775" s="4" t="str">
        <f>IFERROR(__xludf.DUMMYFUNCTION("""COMPUTED_VALUE"""),"SQL")</f>
        <v>SQL</v>
      </c>
      <c r="H4775" s="4" t="str">
        <f>IFERROR(__xludf.DUMMYFUNCTION("""COMPUTED_VALUE"""),"TypeScript")</f>
        <v>TypeScript</v>
      </c>
    </row>
    <row r="4776">
      <c r="A4776" s="3">
        <v>4775.0</v>
      </c>
      <c r="B4776" s="4" t="str">
        <f>IFERROR(__xludf.DUMMYFUNCTION("SPLIT(IMPORTRANGE!B4776:B14775,"";"",0,1)"),"Bash/Shell/PowerShell")</f>
        <v>Bash/Shell/PowerShell</v>
      </c>
      <c r="C4776" s="4" t="str">
        <f>IFERROR(__xludf.DUMMYFUNCTION("""COMPUTED_VALUE"""),"HTML/CSS")</f>
        <v>HTML/CSS</v>
      </c>
      <c r="D4776" s="4" t="str">
        <f>IFERROR(__xludf.DUMMYFUNCTION("""COMPUTED_VALUE"""),"JavaScript")</f>
        <v>JavaScript</v>
      </c>
      <c r="E4776" s="4" t="str">
        <f>IFERROR(__xludf.DUMMYFUNCTION("""COMPUTED_VALUE"""),"Python")</f>
        <v>Python</v>
      </c>
      <c r="F4776" s="4" t="str">
        <f>IFERROR(__xludf.DUMMYFUNCTION("""COMPUTED_VALUE"""),"Ruby")</f>
        <v>Ruby</v>
      </c>
    </row>
    <row r="4777">
      <c r="A4777" s="3">
        <v>4776.0</v>
      </c>
      <c r="B4777" s="4" t="str">
        <f>IFERROR(__xludf.DUMMYFUNCTION("SPLIT(IMPORTRANGE!B4777:B14776,"";"",0,1)"),"HTML/CSS")</f>
        <v>HTML/CSS</v>
      </c>
      <c r="C4777" s="4" t="str">
        <f>IFERROR(__xludf.DUMMYFUNCTION("""COMPUTED_VALUE"""),"Java")</f>
        <v>Java</v>
      </c>
      <c r="D4777" s="4" t="str">
        <f>IFERROR(__xludf.DUMMYFUNCTION("""COMPUTED_VALUE"""),"JavaScript")</f>
        <v>JavaScript</v>
      </c>
      <c r="E4777" s="4" t="str">
        <f>IFERROR(__xludf.DUMMYFUNCTION("""COMPUTED_VALUE"""),"Ruby")</f>
        <v>Ruby</v>
      </c>
      <c r="F4777" s="4" t="str">
        <f>IFERROR(__xludf.DUMMYFUNCTION("""COMPUTED_VALUE"""),"SQL")</f>
        <v>SQL</v>
      </c>
    </row>
    <row r="4778">
      <c r="A4778" s="3">
        <v>4777.0</v>
      </c>
      <c r="B4778" s="4" t="str">
        <f>IFERROR(__xludf.DUMMYFUNCTION("SPLIT(IMPORTRANGE!B4778:B14777,"";"",0,1)"),"C")</f>
        <v>C</v>
      </c>
      <c r="C4778" s="4" t="str">
        <f>IFERROR(__xludf.DUMMYFUNCTION("""COMPUTED_VALUE"""),"C++")</f>
        <v>C++</v>
      </c>
      <c r="D4778" s="4" t="str">
        <f>IFERROR(__xludf.DUMMYFUNCTION("""COMPUTED_VALUE"""),"Go")</f>
        <v>Go</v>
      </c>
      <c r="E4778" s="4" t="str">
        <f>IFERROR(__xludf.DUMMYFUNCTION("""COMPUTED_VALUE"""),"JavaScript")</f>
        <v>JavaScript</v>
      </c>
      <c r="F4778" s="4" t="str">
        <f>IFERROR(__xludf.DUMMYFUNCTION("""COMPUTED_VALUE"""),"Objective-C")</f>
        <v>Objective-C</v>
      </c>
      <c r="G4778" s="4" t="str">
        <f>IFERROR(__xludf.DUMMYFUNCTION("""COMPUTED_VALUE"""),"PHP")</f>
        <v>PHP</v>
      </c>
      <c r="H4778" s="4" t="str">
        <f>IFERROR(__xludf.DUMMYFUNCTION("""COMPUTED_VALUE"""),"Python")</f>
        <v>Python</v>
      </c>
      <c r="I4778" s="4" t="str">
        <f>IFERROR(__xludf.DUMMYFUNCTION("""COMPUTED_VALUE"""),"Ruby")</f>
        <v>Ruby</v>
      </c>
      <c r="J4778" s="4" t="str">
        <f>IFERROR(__xludf.DUMMYFUNCTION("""COMPUTED_VALUE"""),"SQL")</f>
        <v>SQL</v>
      </c>
      <c r="K4778" s="4" t="str">
        <f>IFERROR(__xludf.DUMMYFUNCTION("""COMPUTED_VALUE"""),"Swift")</f>
        <v>Swift</v>
      </c>
      <c r="L4778" s="4" t="str">
        <f>IFERROR(__xludf.DUMMYFUNCTION("""COMPUTED_VALUE"""),"TypeScript")</f>
        <v>TypeScript</v>
      </c>
      <c r="M4778" s="4" t="str">
        <f>IFERROR(__xludf.DUMMYFUNCTION("""COMPUTED_VALUE"""),"Other(s):")</f>
        <v>Other(s):</v>
      </c>
    </row>
    <row r="4779">
      <c r="A4779" s="3">
        <v>4778.0</v>
      </c>
      <c r="B4779" s="4" t="str">
        <f>IFERROR(__xludf.DUMMYFUNCTION("SPLIT(IMPORTRANGE!B4779:B14778,"";"",0,1)"),"Bash/Shell/PowerShell")</f>
        <v>Bash/Shell/PowerShell</v>
      </c>
      <c r="C4779" s="4" t="str">
        <f>IFERROR(__xludf.DUMMYFUNCTION("""COMPUTED_VALUE"""),"C#")</f>
        <v>C#</v>
      </c>
      <c r="D4779" s="4" t="str">
        <f>IFERROR(__xludf.DUMMYFUNCTION("""COMPUTED_VALUE"""),"HTML/CSS")</f>
        <v>HTML/CSS</v>
      </c>
      <c r="E4779" s="4" t="str">
        <f>IFERROR(__xludf.DUMMYFUNCTION("""COMPUTED_VALUE"""),"JavaScript")</f>
        <v>JavaScript</v>
      </c>
      <c r="F4779" s="4" t="str">
        <f>IFERROR(__xludf.DUMMYFUNCTION("""COMPUTED_VALUE"""),"SQL")</f>
        <v>SQL</v>
      </c>
    </row>
    <row r="4780">
      <c r="A4780" s="3">
        <v>4779.0</v>
      </c>
      <c r="B4780" s="4" t="str">
        <f>IFERROR(__xludf.DUMMYFUNCTION("SPLIT(IMPORTRANGE!B4780:B14779,"";"",0,1)"),"C")</f>
        <v>C</v>
      </c>
      <c r="C4780" s="4" t="str">
        <f>IFERROR(__xludf.DUMMYFUNCTION("""COMPUTED_VALUE"""),"C++")</f>
        <v>C++</v>
      </c>
      <c r="D4780" s="4" t="str">
        <f>IFERROR(__xludf.DUMMYFUNCTION("""COMPUTED_VALUE"""),"C#")</f>
        <v>C#</v>
      </c>
      <c r="E4780" s="4" t="str">
        <f>IFERROR(__xludf.DUMMYFUNCTION("""COMPUTED_VALUE"""),"HTML/CSS")</f>
        <v>HTML/CSS</v>
      </c>
      <c r="F4780" s="4" t="str">
        <f>IFERROR(__xludf.DUMMYFUNCTION("""COMPUTED_VALUE"""),"Java")</f>
        <v>Java</v>
      </c>
      <c r="G4780" s="4" t="str">
        <f>IFERROR(__xludf.DUMMYFUNCTION("""COMPUTED_VALUE"""),"JavaScript")</f>
        <v>JavaScript</v>
      </c>
      <c r="H4780" s="4" t="str">
        <f>IFERROR(__xludf.DUMMYFUNCTION("""COMPUTED_VALUE"""),"Kotlin")</f>
        <v>Kotlin</v>
      </c>
      <c r="I4780" s="4" t="str">
        <f>IFERROR(__xludf.DUMMYFUNCTION("""COMPUTED_VALUE"""),"Swift")</f>
        <v>Swift</v>
      </c>
    </row>
    <row r="4781">
      <c r="A4781" s="3">
        <v>4780.0</v>
      </c>
      <c r="B4781" s="4" t="str">
        <f>IFERROR(__xludf.DUMMYFUNCTION("SPLIT(IMPORTRANGE!B4781:B14780,"";"",0,1)"),"C#")</f>
        <v>C#</v>
      </c>
      <c r="C4781" s="4" t="str">
        <f>IFERROR(__xludf.DUMMYFUNCTION("""COMPUTED_VALUE"""),"HTML/CSS")</f>
        <v>HTML/CSS</v>
      </c>
      <c r="D4781" s="4" t="str">
        <f>IFERROR(__xludf.DUMMYFUNCTION("""COMPUTED_VALUE"""),"JavaScript")</f>
        <v>JavaScript</v>
      </c>
      <c r="E4781" s="4" t="str">
        <f>IFERROR(__xludf.DUMMYFUNCTION("""COMPUTED_VALUE"""),"SQL")</f>
        <v>SQL</v>
      </c>
    </row>
    <row r="4782">
      <c r="A4782" s="3">
        <v>4781.0</v>
      </c>
      <c r="B4782" s="4" t="str">
        <f>IFERROR(__xludf.DUMMYFUNCTION("SPLIT(IMPORTRANGE!B4782:B14781,"";"",0,1)"),"C")</f>
        <v>C</v>
      </c>
      <c r="C4782" s="4" t="str">
        <f>IFERROR(__xludf.DUMMYFUNCTION("""COMPUTED_VALUE"""),"C#")</f>
        <v>C#</v>
      </c>
      <c r="D4782" s="4" t="str">
        <f>IFERROR(__xludf.DUMMYFUNCTION("""COMPUTED_VALUE"""),"HTML/CSS")</f>
        <v>HTML/CSS</v>
      </c>
      <c r="E4782" s="4" t="str">
        <f>IFERROR(__xludf.DUMMYFUNCTION("""COMPUTED_VALUE"""),"Java")</f>
        <v>Java</v>
      </c>
      <c r="F4782" s="4" t="str">
        <f>IFERROR(__xludf.DUMMYFUNCTION("""COMPUTED_VALUE"""),"JavaScript")</f>
        <v>JavaScript</v>
      </c>
      <c r="G4782" s="4" t="str">
        <f>IFERROR(__xludf.DUMMYFUNCTION("""COMPUTED_VALUE"""),"PHP")</f>
        <v>PHP</v>
      </c>
      <c r="H4782" s="4" t="str">
        <f>IFERROR(__xludf.DUMMYFUNCTION("""COMPUTED_VALUE"""),"Python")</f>
        <v>Python</v>
      </c>
      <c r="I4782" s="4" t="str">
        <f>IFERROR(__xludf.DUMMYFUNCTION("""COMPUTED_VALUE"""),"SQL")</f>
        <v>SQL</v>
      </c>
      <c r="J4782" s="4" t="str">
        <f>IFERROR(__xludf.DUMMYFUNCTION("""COMPUTED_VALUE"""),"TypeScript")</f>
        <v>TypeScript</v>
      </c>
    </row>
    <row r="4783">
      <c r="A4783" s="3">
        <v>4782.0</v>
      </c>
      <c r="B4783" s="4" t="str">
        <f>IFERROR(__xludf.DUMMYFUNCTION("SPLIT(IMPORTRANGE!B4783:B14782,"";"",0,1)"),"C")</f>
        <v>C</v>
      </c>
      <c r="C4783" s="4" t="str">
        <f>IFERROR(__xludf.DUMMYFUNCTION("""COMPUTED_VALUE"""),"C#")</f>
        <v>C#</v>
      </c>
      <c r="D4783" s="4" t="str">
        <f>IFERROR(__xludf.DUMMYFUNCTION("""COMPUTED_VALUE"""),"Python")</f>
        <v>Python</v>
      </c>
      <c r="E4783" s="4" t="str">
        <f>IFERROR(__xludf.DUMMYFUNCTION("""COMPUTED_VALUE"""),"SQL")</f>
        <v>SQL</v>
      </c>
    </row>
    <row r="4784">
      <c r="A4784" s="3">
        <v>4783.0</v>
      </c>
      <c r="B4784" s="4" t="str">
        <f>IFERROR(__xludf.DUMMYFUNCTION("SPLIT(IMPORTRANGE!B4784:B14783,"";"",0,1)"),"Python")</f>
        <v>Python</v>
      </c>
      <c r="C4784" s="4" t="str">
        <f>IFERROR(__xludf.DUMMYFUNCTION("""COMPUTED_VALUE"""),"Other(s):")</f>
        <v>Other(s):</v>
      </c>
    </row>
    <row r="4785">
      <c r="A4785" s="3">
        <v>4784.0</v>
      </c>
      <c r="B4785" s="4" t="str">
        <f>IFERROR(__xludf.DUMMYFUNCTION("SPLIT(IMPORTRANGE!B4785:B14784,"";"",0,1)"),"HTML/CSS")</f>
        <v>HTML/CSS</v>
      </c>
      <c r="C4785" s="4" t="str">
        <f>IFERROR(__xludf.DUMMYFUNCTION("""COMPUTED_VALUE"""),"JavaScript")</f>
        <v>JavaScript</v>
      </c>
      <c r="D4785" s="4" t="str">
        <f>IFERROR(__xludf.DUMMYFUNCTION("""COMPUTED_VALUE"""),"Ruby")</f>
        <v>Ruby</v>
      </c>
      <c r="E4785" s="4" t="str">
        <f>IFERROR(__xludf.DUMMYFUNCTION("""COMPUTED_VALUE"""),"SQL")</f>
        <v>SQL</v>
      </c>
    </row>
    <row r="4786">
      <c r="A4786" s="3">
        <v>4785.0</v>
      </c>
      <c r="B4786" s="4" t="str">
        <f>IFERROR(__xludf.DUMMYFUNCTION("SPLIT(IMPORTRANGE!B4786:B14785,"";"",0,1)"),"C#")</f>
        <v>C#</v>
      </c>
      <c r="C4786" s="4" t="str">
        <f>IFERROR(__xludf.DUMMYFUNCTION("""COMPUTED_VALUE"""),"F#")</f>
        <v>F#</v>
      </c>
      <c r="D4786" s="4" t="str">
        <f>IFERROR(__xludf.DUMMYFUNCTION("""COMPUTED_VALUE"""),"HTML/CSS")</f>
        <v>HTML/CSS</v>
      </c>
      <c r="E4786" s="4" t="str">
        <f>IFERROR(__xludf.DUMMYFUNCTION("""COMPUTED_VALUE"""),"JavaScript")</f>
        <v>JavaScript</v>
      </c>
      <c r="F4786" s="4" t="str">
        <f>IFERROR(__xludf.DUMMYFUNCTION("""COMPUTED_VALUE"""),"TypeScript")</f>
        <v>TypeScript</v>
      </c>
    </row>
    <row r="4787">
      <c r="A4787" s="3">
        <v>4786.0</v>
      </c>
      <c r="B4787" s="4" t="str">
        <f>IFERROR(__xludf.DUMMYFUNCTION("SPLIT(IMPORTRANGE!B4787:B14786,"";"",0,1)"),"C")</f>
        <v>C</v>
      </c>
      <c r="C4787" s="4" t="str">
        <f>IFERROR(__xludf.DUMMYFUNCTION("""COMPUTED_VALUE"""),"C++")</f>
        <v>C++</v>
      </c>
      <c r="D4787" s="4" t="str">
        <f>IFERROR(__xludf.DUMMYFUNCTION("""COMPUTED_VALUE"""),"HTML/CSS")</f>
        <v>HTML/CSS</v>
      </c>
      <c r="E4787" s="4" t="str">
        <f>IFERROR(__xludf.DUMMYFUNCTION("""COMPUTED_VALUE"""),"Java")</f>
        <v>Java</v>
      </c>
      <c r="F4787" s="4" t="str">
        <f>IFERROR(__xludf.DUMMYFUNCTION("""COMPUTED_VALUE"""),"JavaScript")</f>
        <v>JavaScript</v>
      </c>
      <c r="G4787" s="4" t="str">
        <f>IFERROR(__xludf.DUMMYFUNCTION("""COMPUTED_VALUE"""),"Ruby")</f>
        <v>Ruby</v>
      </c>
    </row>
    <row r="4788">
      <c r="A4788" s="3">
        <v>4787.0</v>
      </c>
      <c r="B4788" s="4" t="str">
        <f>IFERROR(__xludf.DUMMYFUNCTION("SPLIT(IMPORTRANGE!B4788:B14787,"";"",0,1)"),"C#")</f>
        <v>C#</v>
      </c>
    </row>
    <row r="4789">
      <c r="A4789" s="3">
        <v>4788.0</v>
      </c>
      <c r="B4789" s="4" t="str">
        <f>IFERROR(__xludf.DUMMYFUNCTION("SPLIT(IMPORTRANGE!B4789:B14788,"";"",0,1)"),"Bash/Shell/PowerShell")</f>
        <v>Bash/Shell/PowerShell</v>
      </c>
      <c r="C4789" s="4" t="str">
        <f>IFERROR(__xludf.DUMMYFUNCTION("""COMPUTED_VALUE"""),"Objective-C")</f>
        <v>Objective-C</v>
      </c>
      <c r="D4789" s="4" t="str">
        <f>IFERROR(__xludf.DUMMYFUNCTION("""COMPUTED_VALUE"""),"Ruby")</f>
        <v>Ruby</v>
      </c>
      <c r="E4789" s="4" t="str">
        <f>IFERROR(__xludf.DUMMYFUNCTION("""COMPUTED_VALUE"""),"Swift")</f>
        <v>Swift</v>
      </c>
    </row>
    <row r="4790">
      <c r="A4790" s="3">
        <v>4789.0</v>
      </c>
      <c r="B4790" s="4" t="str">
        <f>IFERROR(__xludf.DUMMYFUNCTION("SPLIT(IMPORTRANGE!B4790:B14789,"";"",0,1)"),"HTML/CSS")</f>
        <v>HTML/CSS</v>
      </c>
      <c r="C4790" s="4" t="str">
        <f>IFERROR(__xludf.DUMMYFUNCTION("""COMPUTED_VALUE"""),"Java")</f>
        <v>Java</v>
      </c>
      <c r="D4790" s="4" t="str">
        <f>IFERROR(__xludf.DUMMYFUNCTION("""COMPUTED_VALUE"""),"JavaScript")</f>
        <v>JavaScript</v>
      </c>
      <c r="E4790" s="4" t="str">
        <f>IFERROR(__xludf.DUMMYFUNCTION("""COMPUTED_VALUE"""),"PHP")</f>
        <v>PHP</v>
      </c>
      <c r="F4790" s="4" t="str">
        <f>IFERROR(__xludf.DUMMYFUNCTION("""COMPUTED_VALUE"""),"SQL")</f>
        <v>SQL</v>
      </c>
      <c r="G4790" s="4" t="str">
        <f>IFERROR(__xludf.DUMMYFUNCTION("""COMPUTED_VALUE"""),"TypeScript")</f>
        <v>TypeScript</v>
      </c>
    </row>
    <row r="4791">
      <c r="A4791" s="3">
        <v>4790.0</v>
      </c>
      <c r="B4791" s="4" t="str">
        <f>IFERROR(__xludf.DUMMYFUNCTION("SPLIT(IMPORTRANGE!B4791:B14790,"";"",0,1)"),"HTML/CSS")</f>
        <v>HTML/CSS</v>
      </c>
      <c r="C4791" s="4" t="str">
        <f>IFERROR(__xludf.DUMMYFUNCTION("""COMPUTED_VALUE"""),"Java")</f>
        <v>Java</v>
      </c>
      <c r="D4791" s="4" t="str">
        <f>IFERROR(__xludf.DUMMYFUNCTION("""COMPUTED_VALUE"""),"JavaScript")</f>
        <v>JavaScript</v>
      </c>
      <c r="E4791" s="4" t="str">
        <f>IFERROR(__xludf.DUMMYFUNCTION("""COMPUTED_VALUE"""),"SQL")</f>
        <v>SQL</v>
      </c>
    </row>
    <row r="4792">
      <c r="A4792" s="3">
        <v>4791.0</v>
      </c>
      <c r="B4792" s="4" t="str">
        <f>IFERROR(__xludf.DUMMYFUNCTION("SPLIT(IMPORTRANGE!B4792:B14791,"";"",0,1)"),"C#")</f>
        <v>C#</v>
      </c>
      <c r="C4792" s="4" t="str">
        <f>IFERROR(__xludf.DUMMYFUNCTION("""COMPUTED_VALUE"""),"HTML/CSS")</f>
        <v>HTML/CSS</v>
      </c>
      <c r="D4792" s="4" t="str">
        <f>IFERROR(__xludf.DUMMYFUNCTION("""COMPUTED_VALUE"""),"Java")</f>
        <v>Java</v>
      </c>
      <c r="E4792" s="4" t="str">
        <f>IFERROR(__xludf.DUMMYFUNCTION("""COMPUTED_VALUE"""),"JavaScript")</f>
        <v>JavaScript</v>
      </c>
      <c r="F4792" s="4" t="str">
        <f>IFERROR(__xludf.DUMMYFUNCTION("""COMPUTED_VALUE"""),"PHP")</f>
        <v>PHP</v>
      </c>
      <c r="G4792" s="4" t="str">
        <f>IFERROR(__xludf.DUMMYFUNCTION("""COMPUTED_VALUE"""),"Python")</f>
        <v>Python</v>
      </c>
    </row>
    <row r="4793">
      <c r="A4793" s="3">
        <v>4792.0</v>
      </c>
      <c r="B4793" s="4" t="str">
        <f>IFERROR(__xludf.DUMMYFUNCTION("SPLIT(IMPORTRANGE!B4793:B14792,"";"",0,1)"),"Java")</f>
        <v>Java</v>
      </c>
      <c r="C4793" s="4" t="str">
        <f>IFERROR(__xludf.DUMMYFUNCTION("""COMPUTED_VALUE"""),"JavaScript")</f>
        <v>JavaScript</v>
      </c>
      <c r="D4793" s="4" t="str">
        <f>IFERROR(__xludf.DUMMYFUNCTION("""COMPUTED_VALUE"""),"Objective-C")</f>
        <v>Objective-C</v>
      </c>
      <c r="E4793" s="4" t="str">
        <f>IFERROR(__xludf.DUMMYFUNCTION("""COMPUTED_VALUE"""),"Swift")</f>
        <v>Swift</v>
      </c>
    </row>
    <row r="4794">
      <c r="A4794" s="3">
        <v>4793.0</v>
      </c>
      <c r="B4794" s="4" t="str">
        <f>IFERROR(__xludf.DUMMYFUNCTION("SPLIT(IMPORTRANGE!B4794:B14793,"";"",0,1)"),"Bash/Shell/PowerShell")</f>
        <v>Bash/Shell/PowerShell</v>
      </c>
      <c r="C4794" s="4" t="str">
        <f>IFERROR(__xludf.DUMMYFUNCTION("""COMPUTED_VALUE"""),"Clojure")</f>
        <v>Clojure</v>
      </c>
      <c r="D4794" s="4" t="str">
        <f>IFERROR(__xludf.DUMMYFUNCTION("""COMPUTED_VALUE"""),"Python")</f>
        <v>Python</v>
      </c>
    </row>
    <row r="4795">
      <c r="A4795" s="3">
        <v>4794.0</v>
      </c>
      <c r="B4795" s="4" t="str">
        <f>IFERROR(__xludf.DUMMYFUNCTION("SPLIT(IMPORTRANGE!B4795:B14794,"";"",0,1)"),"Bash/Shell/PowerShell")</f>
        <v>Bash/Shell/PowerShell</v>
      </c>
      <c r="C4795" s="4" t="str">
        <f>IFERROR(__xludf.DUMMYFUNCTION("""COMPUTED_VALUE"""),"HTML/CSS")</f>
        <v>HTML/CSS</v>
      </c>
      <c r="D4795" s="4" t="str">
        <f>IFERROR(__xludf.DUMMYFUNCTION("""COMPUTED_VALUE"""),"Java")</f>
        <v>Java</v>
      </c>
      <c r="E4795" s="4" t="str">
        <f>IFERROR(__xludf.DUMMYFUNCTION("""COMPUTED_VALUE"""),"JavaScript")</f>
        <v>JavaScript</v>
      </c>
    </row>
    <row r="4796">
      <c r="A4796" s="3">
        <v>4795.0</v>
      </c>
      <c r="B4796" s="4" t="str">
        <f>IFERROR(__xludf.DUMMYFUNCTION("SPLIT(IMPORTRANGE!B4796:B14795,"";"",0,1)"),"C")</f>
        <v>C</v>
      </c>
      <c r="C4796" s="4" t="str">
        <f>IFERROR(__xludf.DUMMYFUNCTION("""COMPUTED_VALUE"""),"C#")</f>
        <v>C#</v>
      </c>
      <c r="D4796" s="4" t="str">
        <f>IFERROR(__xludf.DUMMYFUNCTION("""COMPUTED_VALUE"""),"JavaScript")</f>
        <v>JavaScript</v>
      </c>
      <c r="E4796" s="4" t="str">
        <f>IFERROR(__xludf.DUMMYFUNCTION("""COMPUTED_VALUE"""),"Swift")</f>
        <v>Swift</v>
      </c>
      <c r="F4796" s="4" t="str">
        <f>IFERROR(__xludf.DUMMYFUNCTION("""COMPUTED_VALUE"""),"TypeScript")</f>
        <v>TypeScript</v>
      </c>
    </row>
    <row r="4797">
      <c r="A4797" s="3">
        <v>4796.0</v>
      </c>
      <c r="B4797" s="4" t="str">
        <f>IFERROR(__xludf.DUMMYFUNCTION("SPLIT(IMPORTRANGE!B4797:B14796,"";"",0,1)"),"HTML/CSS")</f>
        <v>HTML/CSS</v>
      </c>
      <c r="C4797" s="4" t="str">
        <f>IFERROR(__xludf.DUMMYFUNCTION("""COMPUTED_VALUE"""),"Java")</f>
        <v>Java</v>
      </c>
      <c r="D4797" s="4" t="str">
        <f>IFERROR(__xludf.DUMMYFUNCTION("""COMPUTED_VALUE"""),"JavaScript")</f>
        <v>JavaScript</v>
      </c>
      <c r="E4797" s="4" t="str">
        <f>IFERROR(__xludf.DUMMYFUNCTION("""COMPUTED_VALUE"""),"Ruby")</f>
        <v>Ruby</v>
      </c>
    </row>
    <row r="4798">
      <c r="A4798" s="3">
        <v>4797.0</v>
      </c>
      <c r="B4798" s="4" t="str">
        <f>IFERROR(__xludf.DUMMYFUNCTION("SPLIT(IMPORTRANGE!B4798:B14797,"";"",0,1)"),"C")</f>
        <v>C</v>
      </c>
      <c r="C4798" s="4" t="str">
        <f>IFERROR(__xludf.DUMMYFUNCTION("""COMPUTED_VALUE"""),"Python")</f>
        <v>Python</v>
      </c>
      <c r="D4798" s="4" t="str">
        <f>IFERROR(__xludf.DUMMYFUNCTION("""COMPUTED_VALUE"""),"Rust")</f>
        <v>Rust</v>
      </c>
    </row>
    <row r="4799">
      <c r="A4799" s="3">
        <v>4798.0</v>
      </c>
      <c r="B4799" s="4" t="str">
        <f>IFERROR(__xludf.DUMMYFUNCTION("SPLIT(IMPORTRANGE!B4799:B14798,"";"",0,1)"),"HTML/CSS")</f>
        <v>HTML/CSS</v>
      </c>
      <c r="C4799" s="4" t="str">
        <f>IFERROR(__xludf.DUMMYFUNCTION("""COMPUTED_VALUE"""),"Java")</f>
        <v>Java</v>
      </c>
      <c r="D4799" s="4" t="str">
        <f>IFERROR(__xludf.DUMMYFUNCTION("""COMPUTED_VALUE"""),"JavaScript")</f>
        <v>JavaScript</v>
      </c>
      <c r="E4799" s="4" t="str">
        <f>IFERROR(__xludf.DUMMYFUNCTION("""COMPUTED_VALUE"""),"Objective-C")</f>
        <v>Objective-C</v>
      </c>
      <c r="F4799" s="4" t="str">
        <f>IFERROR(__xludf.DUMMYFUNCTION("""COMPUTED_VALUE"""),"PHP")</f>
        <v>PHP</v>
      </c>
      <c r="G4799" s="4" t="str">
        <f>IFERROR(__xludf.DUMMYFUNCTION("""COMPUTED_VALUE"""),"Ruby")</f>
        <v>Ruby</v>
      </c>
      <c r="H4799" s="4" t="str">
        <f>IFERROR(__xludf.DUMMYFUNCTION("""COMPUTED_VALUE"""),"Swift")</f>
        <v>Swift</v>
      </c>
    </row>
    <row r="4800">
      <c r="A4800" s="3">
        <v>4799.0</v>
      </c>
      <c r="B4800" s="4" t="str">
        <f>IFERROR(__xludf.DUMMYFUNCTION("SPLIT(IMPORTRANGE!B4800:B14799,"";"",0,1)"),"Bash/Shell/PowerShell")</f>
        <v>Bash/Shell/PowerShell</v>
      </c>
      <c r="C4800" s="4" t="str">
        <f>IFERROR(__xludf.DUMMYFUNCTION("""COMPUTED_VALUE"""),"Java")</f>
        <v>Java</v>
      </c>
      <c r="D4800" s="4" t="str">
        <f>IFERROR(__xludf.DUMMYFUNCTION("""COMPUTED_VALUE"""),"PHP")</f>
        <v>PHP</v>
      </c>
      <c r="E4800" s="4" t="str">
        <f>IFERROR(__xludf.DUMMYFUNCTION("""COMPUTED_VALUE"""),"Python")</f>
        <v>Python</v>
      </c>
    </row>
    <row r="4801">
      <c r="A4801" s="3">
        <v>4800.0</v>
      </c>
      <c r="B4801" s="4" t="str">
        <f>IFERROR(__xludf.DUMMYFUNCTION("SPLIT(IMPORTRANGE!B4801:B14800,"";"",0,1)"),"C#")</f>
        <v>C#</v>
      </c>
      <c r="C4801" s="4" t="str">
        <f>IFERROR(__xludf.DUMMYFUNCTION("""COMPUTED_VALUE"""),"HTML/CSS")</f>
        <v>HTML/CSS</v>
      </c>
      <c r="D4801" s="4" t="str">
        <f>IFERROR(__xludf.DUMMYFUNCTION("""COMPUTED_VALUE"""),"JavaScript")</f>
        <v>JavaScript</v>
      </c>
      <c r="E4801" s="4" t="str">
        <f>IFERROR(__xludf.DUMMYFUNCTION("""COMPUTED_VALUE"""),"SQL")</f>
        <v>SQL</v>
      </c>
    </row>
    <row r="4802">
      <c r="A4802" s="3">
        <v>4801.0</v>
      </c>
      <c r="B4802" s="4" t="str">
        <f>IFERROR(__xludf.DUMMYFUNCTION("SPLIT(IMPORTRANGE!B4802:B14801,"";"",0,1)"),"Bash/Shell/PowerShell")</f>
        <v>Bash/Shell/PowerShell</v>
      </c>
      <c r="C4802" s="4" t="str">
        <f>IFERROR(__xludf.DUMMYFUNCTION("""COMPUTED_VALUE"""),"C")</f>
        <v>C</v>
      </c>
      <c r="D4802" s="4" t="str">
        <f>IFERROR(__xludf.DUMMYFUNCTION("""COMPUTED_VALUE"""),"C++")</f>
        <v>C++</v>
      </c>
      <c r="E4802" s="4" t="str">
        <f>IFERROR(__xludf.DUMMYFUNCTION("""COMPUTED_VALUE"""),"C#")</f>
        <v>C#</v>
      </c>
      <c r="F4802" s="4" t="str">
        <f>IFERROR(__xludf.DUMMYFUNCTION("""COMPUTED_VALUE"""),"HTML/CSS")</f>
        <v>HTML/CSS</v>
      </c>
      <c r="G4802" s="4" t="str">
        <f>IFERROR(__xludf.DUMMYFUNCTION("""COMPUTED_VALUE"""),"Java")</f>
        <v>Java</v>
      </c>
      <c r="H4802" s="4" t="str">
        <f>IFERROR(__xludf.DUMMYFUNCTION("""COMPUTED_VALUE"""),"JavaScript")</f>
        <v>JavaScript</v>
      </c>
      <c r="I4802" s="4" t="str">
        <f>IFERROR(__xludf.DUMMYFUNCTION("""COMPUTED_VALUE"""),"PHP")</f>
        <v>PHP</v>
      </c>
      <c r="J4802" s="4" t="str">
        <f>IFERROR(__xludf.DUMMYFUNCTION("""COMPUTED_VALUE"""),"Python")</f>
        <v>Python</v>
      </c>
      <c r="K4802" s="4" t="str">
        <f>IFERROR(__xludf.DUMMYFUNCTION("""COMPUTED_VALUE"""),"SQL")</f>
        <v>SQL</v>
      </c>
      <c r="L4802" s="4" t="str">
        <f>IFERROR(__xludf.DUMMYFUNCTION("""COMPUTED_VALUE"""),"Other(s):")</f>
        <v>Other(s):</v>
      </c>
    </row>
    <row r="4803">
      <c r="A4803" s="3">
        <v>4802.0</v>
      </c>
      <c r="B4803" s="4" t="str">
        <f>IFERROR(__xludf.DUMMYFUNCTION("SPLIT(IMPORTRANGE!B4803:B14802,"";"",0,1)"),"Bash/Shell/PowerShell")</f>
        <v>Bash/Shell/PowerShell</v>
      </c>
      <c r="C4803" s="4" t="str">
        <f>IFERROR(__xludf.DUMMYFUNCTION("""COMPUTED_VALUE"""),"C")</f>
        <v>C</v>
      </c>
      <c r="D4803" s="4" t="str">
        <f>IFERROR(__xludf.DUMMYFUNCTION("""COMPUTED_VALUE"""),"C#")</f>
        <v>C#</v>
      </c>
      <c r="E4803" s="4" t="str">
        <f>IFERROR(__xludf.DUMMYFUNCTION("""COMPUTED_VALUE"""),"HTML/CSS")</f>
        <v>HTML/CSS</v>
      </c>
      <c r="F4803" s="4" t="str">
        <f>IFERROR(__xludf.DUMMYFUNCTION("""COMPUTED_VALUE"""),"JavaScript")</f>
        <v>JavaScript</v>
      </c>
      <c r="G4803" s="4" t="str">
        <f>IFERROR(__xludf.DUMMYFUNCTION("""COMPUTED_VALUE"""),"Python")</f>
        <v>Python</v>
      </c>
      <c r="H4803" s="4" t="str">
        <f>IFERROR(__xludf.DUMMYFUNCTION("""COMPUTED_VALUE"""),"R")</f>
        <v>R</v>
      </c>
    </row>
    <row r="4804">
      <c r="A4804" s="3">
        <v>4803.0</v>
      </c>
      <c r="B4804" s="4" t="str">
        <f>IFERROR(__xludf.DUMMYFUNCTION("SPLIT(IMPORTRANGE!B4804:B14803,"";"",0,1)"),"C")</f>
        <v>C</v>
      </c>
      <c r="C4804" s="4" t="str">
        <f>IFERROR(__xludf.DUMMYFUNCTION("""COMPUTED_VALUE"""),"C++")</f>
        <v>C++</v>
      </c>
      <c r="D4804" s="4" t="str">
        <f>IFERROR(__xludf.DUMMYFUNCTION("""COMPUTED_VALUE"""),"HTML/CSS")</f>
        <v>HTML/CSS</v>
      </c>
      <c r="E4804" s="4" t="str">
        <f>IFERROR(__xludf.DUMMYFUNCTION("""COMPUTED_VALUE"""),"Python")</f>
        <v>Python</v>
      </c>
    </row>
    <row r="4805">
      <c r="A4805" s="3">
        <v>4804.0</v>
      </c>
      <c r="B4805" s="4" t="str">
        <f>IFERROR(__xludf.DUMMYFUNCTION("SPLIT(IMPORTRANGE!B4805:B14804,"";"",0,1)"),"Bash/Shell/PowerShell")</f>
        <v>Bash/Shell/PowerShell</v>
      </c>
      <c r="C4805" s="4" t="str">
        <f>IFERROR(__xludf.DUMMYFUNCTION("""COMPUTED_VALUE"""),"Java")</f>
        <v>Java</v>
      </c>
    </row>
    <row r="4806">
      <c r="A4806" s="3">
        <v>4805.0</v>
      </c>
      <c r="B4806" s="4" t="str">
        <f>IFERROR(__xludf.DUMMYFUNCTION("SPLIT(IMPORTRANGE!B4806:B14805,"";"",0,1)"),"Bash/Shell/PowerShell")</f>
        <v>Bash/Shell/PowerShell</v>
      </c>
      <c r="C4806" s="4" t="str">
        <f>IFERROR(__xludf.DUMMYFUNCTION("""COMPUTED_VALUE"""),"C#")</f>
        <v>C#</v>
      </c>
      <c r="D4806" s="4" t="str">
        <f>IFERROR(__xludf.DUMMYFUNCTION("""COMPUTED_VALUE"""),"HTML/CSS")</f>
        <v>HTML/CSS</v>
      </c>
      <c r="E4806" s="4" t="str">
        <f>IFERROR(__xludf.DUMMYFUNCTION("""COMPUTED_VALUE"""),"JavaScript")</f>
        <v>JavaScript</v>
      </c>
      <c r="F4806" s="4" t="str">
        <f>IFERROR(__xludf.DUMMYFUNCTION("""COMPUTED_VALUE"""),"PHP")</f>
        <v>PHP</v>
      </c>
      <c r="G4806" s="4" t="str">
        <f>IFERROR(__xludf.DUMMYFUNCTION("""COMPUTED_VALUE"""),"Python")</f>
        <v>Python</v>
      </c>
      <c r="H4806" s="4" t="str">
        <f>IFERROR(__xludf.DUMMYFUNCTION("""COMPUTED_VALUE"""),"Ruby")</f>
        <v>Ruby</v>
      </c>
      <c r="I4806" s="4" t="str">
        <f>IFERROR(__xludf.DUMMYFUNCTION("""COMPUTED_VALUE"""),"SQL")</f>
        <v>SQL</v>
      </c>
    </row>
    <row r="4807">
      <c r="A4807" s="3">
        <v>4806.0</v>
      </c>
      <c r="B4807" s="4" t="str">
        <f>IFERROR(__xludf.DUMMYFUNCTION("SPLIT(IMPORTRANGE!B4807:B14806,"";"",0,1)"),"Assembly")</f>
        <v>Assembly</v>
      </c>
      <c r="C4807" s="4" t="str">
        <f>IFERROR(__xludf.DUMMYFUNCTION("""COMPUTED_VALUE"""),"Bash/Shell/PowerShell")</f>
        <v>Bash/Shell/PowerShell</v>
      </c>
      <c r="D4807" s="4" t="str">
        <f>IFERROR(__xludf.DUMMYFUNCTION("""COMPUTED_VALUE"""),"C#")</f>
        <v>C#</v>
      </c>
      <c r="E4807" s="4" t="str">
        <f>IFERROR(__xludf.DUMMYFUNCTION("""COMPUTED_VALUE"""),"HTML/CSS")</f>
        <v>HTML/CSS</v>
      </c>
      <c r="F4807" s="4" t="str">
        <f>IFERROR(__xludf.DUMMYFUNCTION("""COMPUTED_VALUE"""),"Java")</f>
        <v>Java</v>
      </c>
      <c r="G4807" s="4" t="str">
        <f>IFERROR(__xludf.DUMMYFUNCTION("""COMPUTED_VALUE"""),"JavaScript")</f>
        <v>JavaScript</v>
      </c>
      <c r="H4807" s="4" t="str">
        <f>IFERROR(__xludf.DUMMYFUNCTION("""COMPUTED_VALUE"""),"PHP")</f>
        <v>PHP</v>
      </c>
      <c r="I4807" s="4" t="str">
        <f>IFERROR(__xludf.DUMMYFUNCTION("""COMPUTED_VALUE"""),"Python")</f>
        <v>Python</v>
      </c>
      <c r="J4807" s="4" t="str">
        <f>IFERROR(__xludf.DUMMYFUNCTION("""COMPUTED_VALUE"""),"SQL")</f>
        <v>SQL</v>
      </c>
    </row>
    <row r="4808">
      <c r="A4808" s="3">
        <v>4807.0</v>
      </c>
      <c r="B4808" s="4" t="str">
        <f>IFERROR(__xludf.DUMMYFUNCTION("SPLIT(IMPORTRANGE!B4808:B14807,"";"",0,1)"),"C#")</f>
        <v>C#</v>
      </c>
      <c r="C4808" s="4" t="str">
        <f>IFERROR(__xludf.DUMMYFUNCTION("""COMPUTED_VALUE"""),"HTML/CSS")</f>
        <v>HTML/CSS</v>
      </c>
      <c r="D4808" s="4" t="str">
        <f>IFERROR(__xludf.DUMMYFUNCTION("""COMPUTED_VALUE"""),"JavaScript")</f>
        <v>JavaScript</v>
      </c>
      <c r="E4808" s="4" t="str">
        <f>IFERROR(__xludf.DUMMYFUNCTION("""COMPUTED_VALUE"""),"SQL")</f>
        <v>SQL</v>
      </c>
    </row>
    <row r="4809">
      <c r="A4809" s="3">
        <v>4808.0</v>
      </c>
      <c r="B4809" s="4" t="str">
        <f>IFERROR(__xludf.DUMMYFUNCTION("SPLIT(IMPORTRANGE!B4809:B14808,"";"",0,1)"),"Bash/Shell/PowerShell")</f>
        <v>Bash/Shell/PowerShell</v>
      </c>
      <c r="C4809" s="4" t="str">
        <f>IFERROR(__xludf.DUMMYFUNCTION("""COMPUTED_VALUE"""),"C#")</f>
        <v>C#</v>
      </c>
      <c r="D4809" s="4" t="str">
        <f>IFERROR(__xludf.DUMMYFUNCTION("""COMPUTED_VALUE"""),"HTML/CSS")</f>
        <v>HTML/CSS</v>
      </c>
      <c r="E4809" s="4" t="str">
        <f>IFERROR(__xludf.DUMMYFUNCTION("""COMPUTED_VALUE"""),"TypeScript")</f>
        <v>TypeScript</v>
      </c>
    </row>
    <row r="4810">
      <c r="A4810" s="3">
        <v>4809.0</v>
      </c>
      <c r="B4810" s="4" t="str">
        <f>IFERROR(__xludf.DUMMYFUNCTION("SPLIT(IMPORTRANGE!B4810:B14809,"";"",0,1)"),"Bash/Shell/PowerShell")</f>
        <v>Bash/Shell/PowerShell</v>
      </c>
      <c r="C4810" s="4" t="str">
        <f>IFERROR(__xludf.DUMMYFUNCTION("""COMPUTED_VALUE"""),"HTML/CSS")</f>
        <v>HTML/CSS</v>
      </c>
      <c r="D4810" s="4" t="str">
        <f>IFERROR(__xludf.DUMMYFUNCTION("""COMPUTED_VALUE"""),"JavaScript")</f>
        <v>JavaScript</v>
      </c>
      <c r="E4810" s="4" t="str">
        <f>IFERROR(__xludf.DUMMYFUNCTION("""COMPUTED_VALUE"""),"PHP")</f>
        <v>PHP</v>
      </c>
      <c r="F4810" s="4" t="str">
        <f>IFERROR(__xludf.DUMMYFUNCTION("""COMPUTED_VALUE"""),"Python")</f>
        <v>Python</v>
      </c>
      <c r="G4810" s="4" t="str">
        <f>IFERROR(__xludf.DUMMYFUNCTION("""COMPUTED_VALUE"""),"SQL")</f>
        <v>SQL</v>
      </c>
    </row>
    <row r="4811">
      <c r="A4811" s="3">
        <v>4810.0</v>
      </c>
      <c r="B4811" s="4" t="str">
        <f>IFERROR(__xludf.DUMMYFUNCTION("SPLIT(IMPORTRANGE!B4811:B14810,"";"",0,1)"),"Bash/Shell/PowerShell")</f>
        <v>Bash/Shell/PowerShell</v>
      </c>
      <c r="C4811" s="4" t="str">
        <f>IFERROR(__xludf.DUMMYFUNCTION("""COMPUTED_VALUE"""),"Java")</f>
        <v>Java</v>
      </c>
      <c r="D4811" s="4" t="str">
        <f>IFERROR(__xludf.DUMMYFUNCTION("""COMPUTED_VALUE"""),"Kotlin")</f>
        <v>Kotlin</v>
      </c>
      <c r="E4811" s="4" t="str">
        <f>IFERROR(__xludf.DUMMYFUNCTION("""COMPUTED_VALUE"""),"Python")</f>
        <v>Python</v>
      </c>
      <c r="F4811" s="4" t="str">
        <f>IFERROR(__xludf.DUMMYFUNCTION("""COMPUTED_VALUE"""),"Ruby")</f>
        <v>Ruby</v>
      </c>
      <c r="G4811" s="4" t="str">
        <f>IFERROR(__xludf.DUMMYFUNCTION("""COMPUTED_VALUE"""),"SQL")</f>
        <v>SQL</v>
      </c>
    </row>
    <row r="4812">
      <c r="A4812" s="3">
        <v>4811.0</v>
      </c>
      <c r="B4812" s="4" t="str">
        <f>IFERROR(__xludf.DUMMYFUNCTION("SPLIT(IMPORTRANGE!B4812:B14811,"";"",0,1)"),"Bash/Shell/PowerShell")</f>
        <v>Bash/Shell/PowerShell</v>
      </c>
      <c r="C4812" s="4" t="str">
        <f>IFERROR(__xludf.DUMMYFUNCTION("""COMPUTED_VALUE"""),"C#")</f>
        <v>C#</v>
      </c>
      <c r="D4812" s="4" t="str">
        <f>IFERROR(__xludf.DUMMYFUNCTION("""COMPUTED_VALUE"""),"Go")</f>
        <v>Go</v>
      </c>
      <c r="E4812" s="4" t="str">
        <f>IFERROR(__xludf.DUMMYFUNCTION("""COMPUTED_VALUE"""),"HTML/CSS")</f>
        <v>HTML/CSS</v>
      </c>
      <c r="F4812" s="4" t="str">
        <f>IFERROR(__xludf.DUMMYFUNCTION("""COMPUTED_VALUE"""),"Java")</f>
        <v>Java</v>
      </c>
      <c r="G4812" s="4" t="str">
        <f>IFERROR(__xludf.DUMMYFUNCTION("""COMPUTED_VALUE"""),"JavaScript")</f>
        <v>JavaScript</v>
      </c>
      <c r="H4812" s="4" t="str">
        <f>IFERROR(__xludf.DUMMYFUNCTION("""COMPUTED_VALUE"""),"Kotlin")</f>
        <v>Kotlin</v>
      </c>
      <c r="I4812" s="4" t="str">
        <f>IFERROR(__xludf.DUMMYFUNCTION("""COMPUTED_VALUE"""),"SQL")</f>
        <v>SQL</v>
      </c>
      <c r="J4812" s="4" t="str">
        <f>IFERROR(__xludf.DUMMYFUNCTION("""COMPUTED_VALUE"""),"TypeScript")</f>
        <v>TypeScript</v>
      </c>
    </row>
    <row r="4813">
      <c r="A4813" s="3">
        <v>4812.0</v>
      </c>
      <c r="B4813" s="4" t="str">
        <f>IFERROR(__xludf.DUMMYFUNCTION("SPLIT(IMPORTRANGE!B4813:B14812,"";"",0,1)"),"Clojure")</f>
        <v>Clojure</v>
      </c>
      <c r="C4813" s="4" t="str">
        <f>IFERROR(__xludf.DUMMYFUNCTION("""COMPUTED_VALUE"""),"JavaScript")</f>
        <v>JavaScript</v>
      </c>
    </row>
    <row r="4814">
      <c r="A4814" s="3">
        <v>4813.0</v>
      </c>
      <c r="B4814" s="4" t="str">
        <f>IFERROR(__xludf.DUMMYFUNCTION("SPLIT(IMPORTRANGE!B4814:B14813,"";"",0,1)"),"Assembly")</f>
        <v>Assembly</v>
      </c>
      <c r="C4814" s="4" t="str">
        <f>IFERROR(__xludf.DUMMYFUNCTION("""COMPUTED_VALUE"""),"C")</f>
        <v>C</v>
      </c>
      <c r="D4814" s="4" t="str">
        <f>IFERROR(__xludf.DUMMYFUNCTION("""COMPUTED_VALUE"""),"C#")</f>
        <v>C#</v>
      </c>
    </row>
    <row r="4815">
      <c r="A4815" s="3">
        <v>4814.0</v>
      </c>
      <c r="B4815" s="4" t="str">
        <f>IFERROR(__xludf.DUMMYFUNCTION("SPLIT(IMPORTRANGE!B4815:B14814,"";"",0,1)"),"Bash/Shell/PowerShell")</f>
        <v>Bash/Shell/PowerShell</v>
      </c>
      <c r="C4815" s="4" t="str">
        <f>IFERROR(__xludf.DUMMYFUNCTION("""COMPUTED_VALUE"""),"Go")</f>
        <v>Go</v>
      </c>
      <c r="D4815" s="4" t="str">
        <f>IFERROR(__xludf.DUMMYFUNCTION("""COMPUTED_VALUE"""),"HTML/CSS")</f>
        <v>HTML/CSS</v>
      </c>
      <c r="E4815" s="4" t="str">
        <f>IFERROR(__xludf.DUMMYFUNCTION("""COMPUTED_VALUE"""),"JavaScript")</f>
        <v>JavaScript</v>
      </c>
      <c r="F4815" s="4" t="str">
        <f>IFERROR(__xludf.DUMMYFUNCTION("""COMPUTED_VALUE"""),"PHP")</f>
        <v>PHP</v>
      </c>
      <c r="G4815" s="4" t="str">
        <f>IFERROR(__xludf.DUMMYFUNCTION("""COMPUTED_VALUE"""),"Python")</f>
        <v>Python</v>
      </c>
      <c r="H4815" s="4" t="str">
        <f>IFERROR(__xludf.DUMMYFUNCTION("""COMPUTED_VALUE"""),"R")</f>
        <v>R</v>
      </c>
      <c r="I4815" s="4" t="str">
        <f>IFERROR(__xludf.DUMMYFUNCTION("""COMPUTED_VALUE"""),"Ruby")</f>
        <v>Ruby</v>
      </c>
      <c r="J4815" s="4" t="str">
        <f>IFERROR(__xludf.DUMMYFUNCTION("""COMPUTED_VALUE"""),"SQL")</f>
        <v>SQL</v>
      </c>
      <c r="K4815" s="4" t="str">
        <f>IFERROR(__xludf.DUMMYFUNCTION("""COMPUTED_VALUE"""),"VBA")</f>
        <v>VBA</v>
      </c>
    </row>
    <row r="4816">
      <c r="A4816" s="3">
        <v>4815.0</v>
      </c>
      <c r="B4816" s="4" t="str">
        <f>IFERROR(__xludf.DUMMYFUNCTION("SPLIT(IMPORTRANGE!B4816:B14815,"";"",0,1)"),"Bash/Shell/PowerShell")</f>
        <v>Bash/Shell/PowerShell</v>
      </c>
      <c r="C4816" s="4" t="str">
        <f>IFERROR(__xludf.DUMMYFUNCTION("""COMPUTED_VALUE"""),"HTML/CSS")</f>
        <v>HTML/CSS</v>
      </c>
      <c r="D4816" s="4" t="str">
        <f>IFERROR(__xludf.DUMMYFUNCTION("""COMPUTED_VALUE"""),"Java")</f>
        <v>Java</v>
      </c>
      <c r="E4816" s="4" t="str">
        <f>IFERROR(__xludf.DUMMYFUNCTION("""COMPUTED_VALUE"""),"JavaScript")</f>
        <v>JavaScript</v>
      </c>
      <c r="F4816" s="4" t="str">
        <f>IFERROR(__xludf.DUMMYFUNCTION("""COMPUTED_VALUE"""),"Python")</f>
        <v>Python</v>
      </c>
      <c r="G4816" s="4" t="str">
        <f>IFERROR(__xludf.DUMMYFUNCTION("""COMPUTED_VALUE"""),"Ruby")</f>
        <v>Ruby</v>
      </c>
      <c r="H4816" s="4" t="str">
        <f>IFERROR(__xludf.DUMMYFUNCTION("""COMPUTED_VALUE"""),"SQL")</f>
        <v>SQL</v>
      </c>
      <c r="I4816" s="4" t="str">
        <f>IFERROR(__xludf.DUMMYFUNCTION("""COMPUTED_VALUE"""),"TypeScript")</f>
        <v>TypeScript</v>
      </c>
    </row>
    <row r="4817">
      <c r="A4817" s="3">
        <v>4816.0</v>
      </c>
      <c r="B4817" s="4" t="str">
        <f>IFERROR(__xludf.DUMMYFUNCTION("SPLIT(IMPORTRANGE!B4817:B14816,"";"",0,1)"),"C")</f>
        <v>C</v>
      </c>
      <c r="C4817" s="4" t="str">
        <f>IFERROR(__xludf.DUMMYFUNCTION("""COMPUTED_VALUE"""),"C++")</f>
        <v>C++</v>
      </c>
    </row>
    <row r="4818">
      <c r="A4818" s="3">
        <v>4817.0</v>
      </c>
      <c r="B4818" s="4" t="str">
        <f>IFERROR(__xludf.DUMMYFUNCTION("SPLIT(IMPORTRANGE!B4818:B14817,"";"",0,1)"),"C#")</f>
        <v>C#</v>
      </c>
      <c r="C4818" s="4" t="str">
        <f>IFERROR(__xludf.DUMMYFUNCTION("""COMPUTED_VALUE"""),"HTML/CSS")</f>
        <v>HTML/CSS</v>
      </c>
      <c r="D4818" s="4" t="str">
        <f>IFERROR(__xludf.DUMMYFUNCTION("""COMPUTED_VALUE"""),"JavaScript")</f>
        <v>JavaScript</v>
      </c>
      <c r="E4818" s="4" t="str">
        <f>IFERROR(__xludf.DUMMYFUNCTION("""COMPUTED_VALUE"""),"SQL")</f>
        <v>SQL</v>
      </c>
    </row>
    <row r="4819">
      <c r="A4819" s="3">
        <v>4818.0</v>
      </c>
      <c r="B4819" s="4" t="str">
        <f>IFERROR(__xludf.DUMMYFUNCTION("SPLIT(IMPORTRANGE!B4819:B14818,"";"",0,1)"),"Assembly")</f>
        <v>Assembly</v>
      </c>
      <c r="C4819" s="4" t="str">
        <f>IFERROR(__xludf.DUMMYFUNCTION("""COMPUTED_VALUE"""),"Bash/Shell/PowerShell")</f>
        <v>Bash/Shell/PowerShell</v>
      </c>
      <c r="D4819" s="4" t="str">
        <f>IFERROR(__xludf.DUMMYFUNCTION("""COMPUTED_VALUE"""),"C")</f>
        <v>C</v>
      </c>
      <c r="E4819" s="4" t="str">
        <f>IFERROR(__xludf.DUMMYFUNCTION("""COMPUTED_VALUE"""),"HTML/CSS")</f>
        <v>HTML/CSS</v>
      </c>
      <c r="F4819" s="4" t="str">
        <f>IFERROR(__xludf.DUMMYFUNCTION("""COMPUTED_VALUE"""),"Java")</f>
        <v>Java</v>
      </c>
      <c r="G4819" s="4" t="str">
        <f>IFERROR(__xludf.DUMMYFUNCTION("""COMPUTED_VALUE"""),"JavaScript")</f>
        <v>JavaScript</v>
      </c>
      <c r="H4819" s="4" t="str">
        <f>IFERROR(__xludf.DUMMYFUNCTION("""COMPUTED_VALUE"""),"Objective-C")</f>
        <v>Objective-C</v>
      </c>
      <c r="I4819" s="4" t="str">
        <f>IFERROR(__xludf.DUMMYFUNCTION("""COMPUTED_VALUE"""),"PHP")</f>
        <v>PHP</v>
      </c>
      <c r="J4819" s="4" t="str">
        <f>IFERROR(__xludf.DUMMYFUNCTION("""COMPUTED_VALUE"""),"Python")</f>
        <v>Python</v>
      </c>
      <c r="K4819" s="4" t="str">
        <f>IFERROR(__xludf.DUMMYFUNCTION("""COMPUTED_VALUE"""),"SQL")</f>
        <v>SQL</v>
      </c>
      <c r="L4819" s="4" t="str">
        <f>IFERROR(__xludf.DUMMYFUNCTION("""COMPUTED_VALUE"""),"Swift")</f>
        <v>Swift</v>
      </c>
    </row>
    <row r="4820">
      <c r="A4820" s="3">
        <v>4819.0</v>
      </c>
      <c r="B4820" s="4" t="str">
        <f>IFERROR(__xludf.DUMMYFUNCTION("SPLIT(IMPORTRANGE!B4820:B14819,"";"",0,1)"),"Bash/Shell/PowerShell")</f>
        <v>Bash/Shell/PowerShell</v>
      </c>
      <c r="C4820" s="4" t="str">
        <f>IFERROR(__xludf.DUMMYFUNCTION("""COMPUTED_VALUE"""),"C#")</f>
        <v>C#</v>
      </c>
      <c r="D4820" s="4" t="str">
        <f>IFERROR(__xludf.DUMMYFUNCTION("""COMPUTED_VALUE"""),"HTML/CSS")</f>
        <v>HTML/CSS</v>
      </c>
      <c r="E4820" s="4" t="str">
        <f>IFERROR(__xludf.DUMMYFUNCTION("""COMPUTED_VALUE"""),"JavaScript")</f>
        <v>JavaScript</v>
      </c>
      <c r="F4820" s="4" t="str">
        <f>IFERROR(__xludf.DUMMYFUNCTION("""COMPUTED_VALUE"""),"SQL")</f>
        <v>SQL</v>
      </c>
      <c r="G4820" s="4" t="str">
        <f>IFERROR(__xludf.DUMMYFUNCTION("""COMPUTED_VALUE"""),"TypeScript")</f>
        <v>TypeScript</v>
      </c>
    </row>
    <row r="4821">
      <c r="A4821" s="3">
        <v>4820.0</v>
      </c>
      <c r="B4821" s="4" t="str">
        <f>IFERROR(__xludf.DUMMYFUNCTION("SPLIT(IMPORTRANGE!B4821:B14820,"";"",0,1)"),"Bash/Shell/PowerShell")</f>
        <v>Bash/Shell/PowerShell</v>
      </c>
      <c r="C4821" s="4" t="str">
        <f>IFERROR(__xludf.DUMMYFUNCTION("""COMPUTED_VALUE"""),"C++")</f>
        <v>C++</v>
      </c>
    </row>
    <row r="4822">
      <c r="A4822" s="3">
        <v>4821.0</v>
      </c>
      <c r="B4822" s="4" t="str">
        <f>IFERROR(__xludf.DUMMYFUNCTION("SPLIT(IMPORTRANGE!B4822:B14821,"";"",0,1)"),"Java")</f>
        <v>Java</v>
      </c>
      <c r="C4822" s="4" t="str">
        <f>IFERROR(__xludf.DUMMYFUNCTION("""COMPUTED_VALUE"""),"JavaScript")</f>
        <v>JavaScript</v>
      </c>
      <c r="D4822" s="4" t="str">
        <f>IFERROR(__xludf.DUMMYFUNCTION("""COMPUTED_VALUE"""),"Python")</f>
        <v>Python</v>
      </c>
    </row>
    <row r="4823">
      <c r="A4823" s="3">
        <v>4822.0</v>
      </c>
      <c r="B4823" s="4" t="str">
        <f>IFERROR(__xludf.DUMMYFUNCTION("SPLIT(IMPORTRANGE!B4823:B14822,"";"",0,1)"),"Bash/Shell/PowerShell")</f>
        <v>Bash/Shell/PowerShell</v>
      </c>
      <c r="C4823" s="4" t="str">
        <f>IFERROR(__xludf.DUMMYFUNCTION("""COMPUTED_VALUE"""),"HTML/CSS")</f>
        <v>HTML/CSS</v>
      </c>
      <c r="D4823" s="4" t="str">
        <f>IFERROR(__xludf.DUMMYFUNCTION("""COMPUTED_VALUE"""),"Java")</f>
        <v>Java</v>
      </c>
      <c r="E4823" s="4" t="str">
        <f>IFERROR(__xludf.DUMMYFUNCTION("""COMPUTED_VALUE"""),"JavaScript")</f>
        <v>JavaScript</v>
      </c>
      <c r="F4823" s="4" t="str">
        <f>IFERROR(__xludf.DUMMYFUNCTION("""COMPUTED_VALUE"""),"Python")</f>
        <v>Python</v>
      </c>
      <c r="G4823" s="4" t="str">
        <f>IFERROR(__xludf.DUMMYFUNCTION("""COMPUTED_VALUE"""),"SQL")</f>
        <v>SQL</v>
      </c>
    </row>
    <row r="4824">
      <c r="A4824" s="3">
        <v>4823.0</v>
      </c>
      <c r="B4824" s="4" t="str">
        <f>IFERROR(__xludf.DUMMYFUNCTION("SPLIT(IMPORTRANGE!B4824:B14823,"";"",0,1)"),"C#")</f>
        <v>C#</v>
      </c>
      <c r="C4824" s="4" t="str">
        <f>IFERROR(__xludf.DUMMYFUNCTION("""COMPUTED_VALUE"""),"HTML/CSS")</f>
        <v>HTML/CSS</v>
      </c>
      <c r="D4824" s="4" t="str">
        <f>IFERROR(__xludf.DUMMYFUNCTION("""COMPUTED_VALUE"""),"Java")</f>
        <v>Java</v>
      </c>
      <c r="E4824" s="4" t="str">
        <f>IFERROR(__xludf.DUMMYFUNCTION("""COMPUTED_VALUE"""),"JavaScript")</f>
        <v>JavaScript</v>
      </c>
      <c r="F4824" s="4" t="str">
        <f>IFERROR(__xludf.DUMMYFUNCTION("""COMPUTED_VALUE"""),"Python")</f>
        <v>Python</v>
      </c>
    </row>
    <row r="4825">
      <c r="A4825" s="3">
        <v>4824.0</v>
      </c>
      <c r="B4825" s="4" t="str">
        <f>IFERROR(__xludf.DUMMYFUNCTION("SPLIT(IMPORTRANGE!B4825:B14824,"";"",0,1)"),"Bash/Shell/PowerShell")</f>
        <v>Bash/Shell/PowerShell</v>
      </c>
      <c r="C4825" s="4" t="str">
        <f>IFERROR(__xludf.DUMMYFUNCTION("""COMPUTED_VALUE"""),"Go")</f>
        <v>Go</v>
      </c>
      <c r="D4825" s="4" t="str">
        <f>IFERROR(__xludf.DUMMYFUNCTION("""COMPUTED_VALUE"""),"HTML/CSS")</f>
        <v>HTML/CSS</v>
      </c>
      <c r="E4825" s="4" t="str">
        <f>IFERROR(__xludf.DUMMYFUNCTION("""COMPUTED_VALUE"""),"JavaScript")</f>
        <v>JavaScript</v>
      </c>
      <c r="F4825" s="4" t="str">
        <f>IFERROR(__xludf.DUMMYFUNCTION("""COMPUTED_VALUE"""),"WebAssembly")</f>
        <v>WebAssembly</v>
      </c>
    </row>
    <row r="4826">
      <c r="A4826" s="3">
        <v>4825.0</v>
      </c>
      <c r="B4826" s="4" t="str">
        <f>IFERROR(__xludf.DUMMYFUNCTION("SPLIT(IMPORTRANGE!B4826:B14825,"";"",0,1)"),"Bash/Shell/PowerShell")</f>
        <v>Bash/Shell/PowerShell</v>
      </c>
      <c r="C4826" s="4" t="str">
        <f>IFERROR(__xludf.DUMMYFUNCTION("""COMPUTED_VALUE"""),"Go")</f>
        <v>Go</v>
      </c>
      <c r="D4826" s="4" t="str">
        <f>IFERROR(__xludf.DUMMYFUNCTION("""COMPUTED_VALUE"""),"Java")</f>
        <v>Java</v>
      </c>
    </row>
    <row r="4827">
      <c r="A4827" s="3">
        <v>4826.0</v>
      </c>
      <c r="B4827" s="4" t="str">
        <f>IFERROR(__xludf.DUMMYFUNCTION("SPLIT(IMPORTRANGE!B4827:B14826,"";"",0,1)"),"HTML/CSS")</f>
        <v>HTML/CSS</v>
      </c>
      <c r="C4827" s="4" t="str">
        <f>IFERROR(__xludf.DUMMYFUNCTION("""COMPUTED_VALUE"""),"JavaScript")</f>
        <v>JavaScript</v>
      </c>
    </row>
    <row r="4828">
      <c r="A4828" s="3">
        <v>4827.0</v>
      </c>
      <c r="B4828" s="4" t="str">
        <f>IFERROR(__xludf.DUMMYFUNCTION("SPLIT(IMPORTRANGE!B4828:B14827,"";"",0,1)"),"HTML/CSS")</f>
        <v>HTML/CSS</v>
      </c>
      <c r="C4828" s="4" t="str">
        <f>IFERROR(__xludf.DUMMYFUNCTION("""COMPUTED_VALUE"""),"Java")</f>
        <v>Java</v>
      </c>
      <c r="D4828" s="4" t="str">
        <f>IFERROR(__xludf.DUMMYFUNCTION("""COMPUTED_VALUE"""),"JavaScript")</f>
        <v>JavaScript</v>
      </c>
      <c r="E4828" s="4" t="str">
        <f>IFERROR(__xludf.DUMMYFUNCTION("""COMPUTED_VALUE"""),"Kotlin")</f>
        <v>Kotlin</v>
      </c>
      <c r="F4828" s="4" t="str">
        <f>IFERROR(__xludf.DUMMYFUNCTION("""COMPUTED_VALUE"""),"SQL")</f>
        <v>SQL</v>
      </c>
    </row>
    <row r="4829">
      <c r="A4829" s="3">
        <v>4828.0</v>
      </c>
      <c r="B4829" s="4" t="str">
        <f>IFERROR(__xludf.DUMMYFUNCTION("SPLIT(IMPORTRANGE!B4829:B14828,"";"",0,1)"),"C++")</f>
        <v>C++</v>
      </c>
      <c r="C4829" s="4" t="str">
        <f>IFERROR(__xludf.DUMMYFUNCTION("""COMPUTED_VALUE"""),"HTML/CSS")</f>
        <v>HTML/CSS</v>
      </c>
      <c r="D4829" s="4" t="str">
        <f>IFERROR(__xludf.DUMMYFUNCTION("""COMPUTED_VALUE"""),"Rust")</f>
        <v>Rust</v>
      </c>
      <c r="E4829" s="4" t="str">
        <f>IFERROR(__xludf.DUMMYFUNCTION("""COMPUTED_VALUE"""),"TypeScript")</f>
        <v>TypeScript</v>
      </c>
      <c r="F4829" s="4" t="str">
        <f>IFERROR(__xludf.DUMMYFUNCTION("""COMPUTED_VALUE"""),"Other(s):")</f>
        <v>Other(s):</v>
      </c>
    </row>
    <row r="4830">
      <c r="A4830" s="3">
        <v>4829.0</v>
      </c>
      <c r="B4830" s="4" t="str">
        <f>IFERROR(__xludf.DUMMYFUNCTION("SPLIT(IMPORTRANGE!B4830:B14829,"";"",0,1)"),"C")</f>
        <v>C</v>
      </c>
      <c r="C4830" s="4" t="str">
        <f>IFERROR(__xludf.DUMMYFUNCTION("""COMPUTED_VALUE"""),"C++")</f>
        <v>C++</v>
      </c>
      <c r="D4830" s="4" t="str">
        <f>IFERROR(__xludf.DUMMYFUNCTION("""COMPUTED_VALUE"""),"Java")</f>
        <v>Java</v>
      </c>
      <c r="E4830" s="4" t="str">
        <f>IFERROR(__xludf.DUMMYFUNCTION("""COMPUTED_VALUE"""),"Kotlin")</f>
        <v>Kotlin</v>
      </c>
      <c r="F4830" s="4" t="str">
        <f>IFERROR(__xludf.DUMMYFUNCTION("""COMPUTED_VALUE"""),"Python")</f>
        <v>Python</v>
      </c>
    </row>
    <row r="4831">
      <c r="A4831" s="3">
        <v>4830.0</v>
      </c>
      <c r="B4831" s="4" t="str">
        <f>IFERROR(__xludf.DUMMYFUNCTION("SPLIT(IMPORTRANGE!B4831:B14830,"";"",0,1)"),"HTML/CSS")</f>
        <v>HTML/CSS</v>
      </c>
      <c r="C4831" s="4" t="str">
        <f>IFERROR(__xludf.DUMMYFUNCTION("""COMPUTED_VALUE"""),"Java")</f>
        <v>Java</v>
      </c>
      <c r="D4831" s="4" t="str">
        <f>IFERROR(__xludf.DUMMYFUNCTION("""COMPUTED_VALUE"""),"PHP")</f>
        <v>PHP</v>
      </c>
      <c r="E4831" s="4" t="str">
        <f>IFERROR(__xludf.DUMMYFUNCTION("""COMPUTED_VALUE"""),"VBA")</f>
        <v>VBA</v>
      </c>
    </row>
    <row r="4832">
      <c r="A4832" s="3">
        <v>4831.0</v>
      </c>
      <c r="B4832" s="4" t="str">
        <f>IFERROR(__xludf.DUMMYFUNCTION("SPLIT(IMPORTRANGE!B4832:B14831,"";"",0,1)"),"C#")</f>
        <v>C#</v>
      </c>
      <c r="C4832" s="4" t="str">
        <f>IFERROR(__xludf.DUMMYFUNCTION("""COMPUTED_VALUE"""),"HTML/CSS")</f>
        <v>HTML/CSS</v>
      </c>
      <c r="D4832" s="4" t="str">
        <f>IFERROR(__xludf.DUMMYFUNCTION("""COMPUTED_VALUE"""),"Java")</f>
        <v>Java</v>
      </c>
      <c r="E4832" s="4" t="str">
        <f>IFERROR(__xludf.DUMMYFUNCTION("""COMPUTED_VALUE"""),"JavaScript")</f>
        <v>JavaScript</v>
      </c>
      <c r="F4832" s="4" t="str">
        <f>IFERROR(__xludf.DUMMYFUNCTION("""COMPUTED_VALUE"""),"PHP")</f>
        <v>PHP</v>
      </c>
      <c r="G4832" s="4" t="str">
        <f>IFERROR(__xludf.DUMMYFUNCTION("""COMPUTED_VALUE"""),"SQL")</f>
        <v>SQL</v>
      </c>
      <c r="H4832" s="4" t="str">
        <f>IFERROR(__xludf.DUMMYFUNCTION("""COMPUTED_VALUE"""),"TypeScript")</f>
        <v>TypeScript</v>
      </c>
    </row>
    <row r="4833">
      <c r="A4833" s="3">
        <v>4832.0</v>
      </c>
      <c r="B4833" s="4" t="str">
        <f>IFERROR(__xludf.DUMMYFUNCTION("SPLIT(IMPORTRANGE!B4833:B14832,"";"",0,1)"),"Bash/Shell/PowerShell")</f>
        <v>Bash/Shell/PowerShell</v>
      </c>
      <c r="C4833" s="4" t="str">
        <f>IFERROR(__xludf.DUMMYFUNCTION("""COMPUTED_VALUE"""),"Java")</f>
        <v>Java</v>
      </c>
      <c r="D4833" s="4" t="str">
        <f>IFERROR(__xludf.DUMMYFUNCTION("""COMPUTED_VALUE"""),"JavaScript")</f>
        <v>JavaScript</v>
      </c>
      <c r="E4833" s="4" t="str">
        <f>IFERROR(__xludf.DUMMYFUNCTION("""COMPUTED_VALUE"""),"SQL")</f>
        <v>SQL</v>
      </c>
    </row>
    <row r="4834">
      <c r="A4834" s="3">
        <v>4833.0</v>
      </c>
      <c r="B4834" s="4" t="str">
        <f>IFERROR(__xludf.DUMMYFUNCTION("SPLIT(IMPORTRANGE!B4834:B14833,"";"",0,1)"),"Bash/Shell/PowerShell")</f>
        <v>Bash/Shell/PowerShell</v>
      </c>
      <c r="C4834" s="4" t="str">
        <f>IFERROR(__xludf.DUMMYFUNCTION("""COMPUTED_VALUE"""),"C#")</f>
        <v>C#</v>
      </c>
      <c r="D4834" s="4" t="str">
        <f>IFERROR(__xludf.DUMMYFUNCTION("""COMPUTED_VALUE"""),"HTML/CSS")</f>
        <v>HTML/CSS</v>
      </c>
      <c r="E4834" s="4" t="str">
        <f>IFERROR(__xludf.DUMMYFUNCTION("""COMPUTED_VALUE"""),"JavaScript")</f>
        <v>JavaScript</v>
      </c>
      <c r="F4834" s="4" t="str">
        <f>IFERROR(__xludf.DUMMYFUNCTION("""COMPUTED_VALUE"""),"Python")</f>
        <v>Python</v>
      </c>
      <c r="G4834" s="4" t="str">
        <f>IFERROR(__xludf.DUMMYFUNCTION("""COMPUTED_VALUE"""),"TypeScript")</f>
        <v>TypeScript</v>
      </c>
    </row>
    <row r="4835">
      <c r="A4835" s="3">
        <v>4834.0</v>
      </c>
      <c r="B4835" s="4" t="str">
        <f>IFERROR(__xludf.DUMMYFUNCTION("SPLIT(IMPORTRANGE!B4835:B14834,"";"",0,1)"),"HTML/CSS")</f>
        <v>HTML/CSS</v>
      </c>
      <c r="C4835" s="4" t="str">
        <f>IFERROR(__xludf.DUMMYFUNCTION("""COMPUTED_VALUE"""),"JavaScript")</f>
        <v>JavaScript</v>
      </c>
      <c r="D4835" s="4" t="str">
        <f>IFERROR(__xludf.DUMMYFUNCTION("""COMPUTED_VALUE"""),"SQL")</f>
        <v>SQL</v>
      </c>
    </row>
    <row r="4836">
      <c r="A4836" s="3">
        <v>4835.0</v>
      </c>
      <c r="B4836" s="4" t="str">
        <f>IFERROR(__xludf.DUMMYFUNCTION("SPLIT(IMPORTRANGE!B4836:B14835,"";"",0,1)"),"Assembly")</f>
        <v>Assembly</v>
      </c>
      <c r="C4836" s="4" t="str">
        <f>IFERROR(__xludf.DUMMYFUNCTION("""COMPUTED_VALUE"""),"Go")</f>
        <v>Go</v>
      </c>
      <c r="D4836" s="4" t="str">
        <f>IFERROR(__xludf.DUMMYFUNCTION("""COMPUTED_VALUE"""),"Java")</f>
        <v>Java</v>
      </c>
      <c r="E4836" s="4" t="str">
        <f>IFERROR(__xludf.DUMMYFUNCTION("""COMPUTED_VALUE"""),"Python")</f>
        <v>Python</v>
      </c>
      <c r="F4836" s="4" t="str">
        <f>IFERROR(__xludf.DUMMYFUNCTION("""COMPUTED_VALUE"""),"SQL")</f>
        <v>SQL</v>
      </c>
      <c r="G4836" s="4" t="str">
        <f>IFERROR(__xludf.DUMMYFUNCTION("""COMPUTED_VALUE"""),"VBA")</f>
        <v>VBA</v>
      </c>
    </row>
    <row r="4837">
      <c r="A4837" s="3">
        <v>4836.0</v>
      </c>
      <c r="B4837" s="4" t="str">
        <f>IFERROR(__xludf.DUMMYFUNCTION("SPLIT(IMPORTRANGE!B4837:B14836,"";"",0,1)"),"JavaScript")</f>
        <v>JavaScript</v>
      </c>
      <c r="C4837" s="4" t="str">
        <f>IFERROR(__xludf.DUMMYFUNCTION("""COMPUTED_VALUE"""),"PHP")</f>
        <v>PHP</v>
      </c>
      <c r="D4837" s="4" t="str">
        <f>IFERROR(__xludf.DUMMYFUNCTION("""COMPUTED_VALUE"""),"SQL")</f>
        <v>SQL</v>
      </c>
    </row>
    <row r="4838">
      <c r="A4838" s="3">
        <v>4837.0</v>
      </c>
      <c r="B4838" s="4" t="str">
        <f>IFERROR(__xludf.DUMMYFUNCTION("SPLIT(IMPORTRANGE!B4838:B14837,"";"",0,1)"),"Bash/Shell/PowerShell")</f>
        <v>Bash/Shell/PowerShell</v>
      </c>
      <c r="C4838" s="4" t="str">
        <f>IFERROR(__xludf.DUMMYFUNCTION("""COMPUTED_VALUE"""),"HTML/CSS")</f>
        <v>HTML/CSS</v>
      </c>
      <c r="D4838" s="4" t="str">
        <f>IFERROR(__xludf.DUMMYFUNCTION("""COMPUTED_VALUE"""),"Java")</f>
        <v>Java</v>
      </c>
      <c r="E4838" s="4" t="str">
        <f>IFERROR(__xludf.DUMMYFUNCTION("""COMPUTED_VALUE"""),"JavaScript")</f>
        <v>JavaScript</v>
      </c>
      <c r="F4838" s="4" t="str">
        <f>IFERROR(__xludf.DUMMYFUNCTION("""COMPUTED_VALUE"""),"Kotlin")</f>
        <v>Kotlin</v>
      </c>
      <c r="G4838" s="4" t="str">
        <f>IFERROR(__xludf.DUMMYFUNCTION("""COMPUTED_VALUE"""),"Python")</f>
        <v>Python</v>
      </c>
      <c r="H4838" s="4" t="str">
        <f>IFERROR(__xludf.DUMMYFUNCTION("""COMPUTED_VALUE"""),"SQL")</f>
        <v>SQL</v>
      </c>
      <c r="I4838" s="4" t="str">
        <f>IFERROR(__xludf.DUMMYFUNCTION("""COMPUTED_VALUE"""),"TypeScript")</f>
        <v>TypeScript</v>
      </c>
    </row>
    <row r="4839">
      <c r="A4839" s="3">
        <v>4838.0</v>
      </c>
      <c r="B4839" s="4" t="str">
        <f>IFERROR(__xludf.DUMMYFUNCTION("SPLIT(IMPORTRANGE!B4839:B14838,"";"",0,1)"),"HTML/CSS")</f>
        <v>HTML/CSS</v>
      </c>
      <c r="C4839" s="4" t="str">
        <f>IFERROR(__xludf.DUMMYFUNCTION("""COMPUTED_VALUE"""),"JavaScript")</f>
        <v>JavaScript</v>
      </c>
    </row>
    <row r="4840">
      <c r="A4840" s="3">
        <v>4839.0</v>
      </c>
      <c r="B4840" s="4" t="str">
        <f>IFERROR(__xludf.DUMMYFUNCTION("SPLIT(IMPORTRANGE!B4840:B14839,"";"",0,1)"),"C")</f>
        <v>C</v>
      </c>
      <c r="C4840" s="4" t="str">
        <f>IFERROR(__xludf.DUMMYFUNCTION("""COMPUTED_VALUE"""),"C++")</f>
        <v>C++</v>
      </c>
      <c r="D4840" s="4" t="str">
        <f>IFERROR(__xludf.DUMMYFUNCTION("""COMPUTED_VALUE"""),"HTML/CSS")</f>
        <v>HTML/CSS</v>
      </c>
      <c r="E4840" s="4" t="str">
        <f>IFERROR(__xludf.DUMMYFUNCTION("""COMPUTED_VALUE"""),"Python")</f>
        <v>Python</v>
      </c>
      <c r="F4840" s="4" t="str">
        <f>IFERROR(__xludf.DUMMYFUNCTION("""COMPUTED_VALUE"""),"SQL")</f>
        <v>SQL</v>
      </c>
    </row>
    <row r="4841">
      <c r="A4841" s="3">
        <v>4840.0</v>
      </c>
      <c r="B4841" s="4" t="str">
        <f>IFERROR(__xludf.DUMMYFUNCTION("SPLIT(IMPORTRANGE!B4841:B14840,"";"",0,1)"),"Bash/Shell/PowerShell")</f>
        <v>Bash/Shell/PowerShell</v>
      </c>
      <c r="C4841" s="4" t="str">
        <f>IFERROR(__xludf.DUMMYFUNCTION("""COMPUTED_VALUE"""),"C#")</f>
        <v>C#</v>
      </c>
      <c r="D4841" s="4" t="str">
        <f>IFERROR(__xludf.DUMMYFUNCTION("""COMPUTED_VALUE"""),"HTML/CSS")</f>
        <v>HTML/CSS</v>
      </c>
      <c r="E4841" s="4" t="str">
        <f>IFERROR(__xludf.DUMMYFUNCTION("""COMPUTED_VALUE"""),"Java")</f>
        <v>Java</v>
      </c>
      <c r="F4841" s="4" t="str">
        <f>IFERROR(__xludf.DUMMYFUNCTION("""COMPUTED_VALUE"""),"JavaScript")</f>
        <v>JavaScript</v>
      </c>
      <c r="G4841" s="4" t="str">
        <f>IFERROR(__xludf.DUMMYFUNCTION("""COMPUTED_VALUE"""),"Objective-C")</f>
        <v>Objective-C</v>
      </c>
      <c r="H4841" s="4" t="str">
        <f>IFERROR(__xludf.DUMMYFUNCTION("""COMPUTED_VALUE"""),"PHP")</f>
        <v>PHP</v>
      </c>
      <c r="I4841" s="4" t="str">
        <f>IFERROR(__xludf.DUMMYFUNCTION("""COMPUTED_VALUE"""),"SQL")</f>
        <v>SQL</v>
      </c>
      <c r="J4841" s="4" t="str">
        <f>IFERROR(__xludf.DUMMYFUNCTION("""COMPUTED_VALUE"""),"Swift")</f>
        <v>Swift</v>
      </c>
    </row>
    <row r="4842">
      <c r="A4842" s="3">
        <v>4841.0</v>
      </c>
      <c r="B4842" s="4" t="str">
        <f>IFERROR(__xludf.DUMMYFUNCTION("SPLIT(IMPORTRANGE!B4842:B14841,"";"",0,1)"),"Assembly")</f>
        <v>Assembly</v>
      </c>
      <c r="C4842" s="4" t="str">
        <f>IFERROR(__xludf.DUMMYFUNCTION("""COMPUTED_VALUE"""),"Bash/Shell/PowerShell")</f>
        <v>Bash/Shell/PowerShell</v>
      </c>
      <c r="D4842" s="4" t="str">
        <f>IFERROR(__xludf.DUMMYFUNCTION("""COMPUTED_VALUE"""),"C")</f>
        <v>C</v>
      </c>
      <c r="E4842" s="4" t="str">
        <f>IFERROR(__xludf.DUMMYFUNCTION("""COMPUTED_VALUE"""),"C++")</f>
        <v>C++</v>
      </c>
      <c r="F4842" s="4" t="str">
        <f>IFERROR(__xludf.DUMMYFUNCTION("""COMPUTED_VALUE"""),"HTML/CSS")</f>
        <v>HTML/CSS</v>
      </c>
      <c r="G4842" s="4" t="str">
        <f>IFERROR(__xludf.DUMMYFUNCTION("""COMPUTED_VALUE"""),"JavaScript")</f>
        <v>JavaScript</v>
      </c>
      <c r="H4842" s="4" t="str">
        <f>IFERROR(__xludf.DUMMYFUNCTION("""COMPUTED_VALUE"""),"SQL")</f>
        <v>SQL</v>
      </c>
    </row>
    <row r="4843">
      <c r="A4843" s="3">
        <v>4842.0</v>
      </c>
      <c r="B4843" s="4" t="str">
        <f>IFERROR(__xludf.DUMMYFUNCTION("SPLIT(IMPORTRANGE!B4843:B14842,"";"",0,1)"),"Bash/Shell/PowerShell")</f>
        <v>Bash/Shell/PowerShell</v>
      </c>
      <c r="C4843" s="4" t="str">
        <f>IFERROR(__xludf.DUMMYFUNCTION("""COMPUTED_VALUE"""),"C")</f>
        <v>C</v>
      </c>
      <c r="D4843" s="4" t="str">
        <f>IFERROR(__xludf.DUMMYFUNCTION("""COMPUTED_VALUE"""),"HTML/CSS")</f>
        <v>HTML/CSS</v>
      </c>
      <c r="E4843" s="4" t="str">
        <f>IFERROR(__xludf.DUMMYFUNCTION("""COMPUTED_VALUE"""),"Java")</f>
        <v>Java</v>
      </c>
      <c r="F4843" s="4" t="str">
        <f>IFERROR(__xludf.DUMMYFUNCTION("""COMPUTED_VALUE"""),"JavaScript")</f>
        <v>JavaScript</v>
      </c>
      <c r="G4843" s="4" t="str">
        <f>IFERROR(__xludf.DUMMYFUNCTION("""COMPUTED_VALUE"""),"Ruby")</f>
        <v>Ruby</v>
      </c>
      <c r="H4843" s="4" t="str">
        <f>IFERROR(__xludf.DUMMYFUNCTION("""COMPUTED_VALUE"""),"SQL")</f>
        <v>SQL</v>
      </c>
      <c r="I4843" s="4" t="str">
        <f>IFERROR(__xludf.DUMMYFUNCTION("""COMPUTED_VALUE"""),"Other(s):")</f>
        <v>Other(s):</v>
      </c>
    </row>
    <row r="4844">
      <c r="A4844" s="3">
        <v>4843.0</v>
      </c>
      <c r="B4844" s="4" t="str">
        <f>IFERROR(__xludf.DUMMYFUNCTION("SPLIT(IMPORTRANGE!B4844:B14843,"";"",0,1)"),"HTML/CSS")</f>
        <v>HTML/CSS</v>
      </c>
      <c r="C4844" s="4" t="str">
        <f>IFERROR(__xludf.DUMMYFUNCTION("""COMPUTED_VALUE"""),"Java")</f>
        <v>Java</v>
      </c>
      <c r="D4844" s="4" t="str">
        <f>IFERROR(__xludf.DUMMYFUNCTION("""COMPUTED_VALUE"""),"JavaScript")</f>
        <v>JavaScript</v>
      </c>
      <c r="E4844" s="4" t="str">
        <f>IFERROR(__xludf.DUMMYFUNCTION("""COMPUTED_VALUE"""),"SQL")</f>
        <v>SQL</v>
      </c>
    </row>
    <row r="4845">
      <c r="A4845" s="3">
        <v>4844.0</v>
      </c>
      <c r="B4845" s="4" t="str">
        <f>IFERROR(__xludf.DUMMYFUNCTION("SPLIT(IMPORTRANGE!B4845:B14844,"";"",0,1)"),"C#")</f>
        <v>C#</v>
      </c>
      <c r="C4845" s="4" t="str">
        <f>IFERROR(__xludf.DUMMYFUNCTION("""COMPUTED_VALUE"""),"JavaScript")</f>
        <v>JavaScript</v>
      </c>
      <c r="D4845" s="4" t="str">
        <f>IFERROR(__xludf.DUMMYFUNCTION("""COMPUTED_VALUE"""),"Python")</f>
        <v>Python</v>
      </c>
      <c r="E4845" s="4" t="str">
        <f>IFERROR(__xludf.DUMMYFUNCTION("""COMPUTED_VALUE"""),"SQL")</f>
        <v>SQL</v>
      </c>
      <c r="F4845" s="4" t="str">
        <f>IFERROR(__xludf.DUMMYFUNCTION("""COMPUTED_VALUE"""),"VBA")</f>
        <v>VBA</v>
      </c>
    </row>
    <row r="4846">
      <c r="A4846" s="3">
        <v>4845.0</v>
      </c>
      <c r="B4846" s="4" t="str">
        <f>IFERROR(__xludf.DUMMYFUNCTION("SPLIT(IMPORTRANGE!B4846:B14845,"";"",0,1)"),"HTML/CSS")</f>
        <v>HTML/CSS</v>
      </c>
      <c r="C4846" s="4" t="str">
        <f>IFERROR(__xludf.DUMMYFUNCTION("""COMPUTED_VALUE"""),"Java")</f>
        <v>Java</v>
      </c>
      <c r="D4846" s="4" t="str">
        <f>IFERROR(__xludf.DUMMYFUNCTION("""COMPUTED_VALUE"""),"JavaScript")</f>
        <v>JavaScript</v>
      </c>
      <c r="E4846" s="4" t="str">
        <f>IFERROR(__xludf.DUMMYFUNCTION("""COMPUTED_VALUE"""),"SQL")</f>
        <v>SQL</v>
      </c>
    </row>
    <row r="4847">
      <c r="A4847" s="3">
        <v>4846.0</v>
      </c>
      <c r="B4847" s="4" t="str">
        <f>IFERROR(__xludf.DUMMYFUNCTION("SPLIT(IMPORTRANGE!B4847:B14846,"";"",0,1)"),"Bash/Shell/PowerShell")</f>
        <v>Bash/Shell/PowerShell</v>
      </c>
      <c r="C4847" s="4" t="str">
        <f>IFERROR(__xludf.DUMMYFUNCTION("""COMPUTED_VALUE"""),"HTML/CSS")</f>
        <v>HTML/CSS</v>
      </c>
      <c r="D4847" s="4" t="str">
        <f>IFERROR(__xludf.DUMMYFUNCTION("""COMPUTED_VALUE"""),"JavaScript")</f>
        <v>JavaScript</v>
      </c>
      <c r="E4847" s="4" t="str">
        <f>IFERROR(__xludf.DUMMYFUNCTION("""COMPUTED_VALUE"""),"PHP")</f>
        <v>PHP</v>
      </c>
      <c r="F4847" s="4" t="str">
        <f>IFERROR(__xludf.DUMMYFUNCTION("""COMPUTED_VALUE"""),"SQL")</f>
        <v>SQL</v>
      </c>
    </row>
    <row r="4848">
      <c r="A4848" s="3">
        <v>4847.0</v>
      </c>
      <c r="B4848" s="4" t="str">
        <f>IFERROR(__xludf.DUMMYFUNCTION("SPLIT(IMPORTRANGE!B4848:B14847,"";"",0,1)"),"Bash/Shell/PowerShell")</f>
        <v>Bash/Shell/PowerShell</v>
      </c>
      <c r="C4848" s="4" t="str">
        <f>IFERROR(__xludf.DUMMYFUNCTION("""COMPUTED_VALUE"""),"C#")</f>
        <v>C#</v>
      </c>
      <c r="D4848" s="4" t="str">
        <f>IFERROR(__xludf.DUMMYFUNCTION("""COMPUTED_VALUE"""),"HTML/CSS")</f>
        <v>HTML/CSS</v>
      </c>
      <c r="E4848" s="4" t="str">
        <f>IFERROR(__xludf.DUMMYFUNCTION("""COMPUTED_VALUE"""),"JavaScript")</f>
        <v>JavaScript</v>
      </c>
      <c r="F4848" s="4" t="str">
        <f>IFERROR(__xludf.DUMMYFUNCTION("""COMPUTED_VALUE"""),"SQL")</f>
        <v>SQL</v>
      </c>
      <c r="G4848" s="4" t="str">
        <f>IFERROR(__xludf.DUMMYFUNCTION("""COMPUTED_VALUE"""),"TypeScript")</f>
        <v>TypeScript</v>
      </c>
    </row>
    <row r="4849">
      <c r="A4849" s="3">
        <v>4848.0</v>
      </c>
      <c r="B4849" s="4" t="str">
        <f>IFERROR(__xludf.DUMMYFUNCTION("SPLIT(IMPORTRANGE!B4849:B14848,"";"",0,1)"),"C#")</f>
        <v>C#</v>
      </c>
      <c r="C4849" s="4" t="str">
        <f>IFERROR(__xludf.DUMMYFUNCTION("""COMPUTED_VALUE"""),"HTML/CSS")</f>
        <v>HTML/CSS</v>
      </c>
      <c r="D4849" s="4" t="str">
        <f>IFERROR(__xludf.DUMMYFUNCTION("""COMPUTED_VALUE"""),"JavaScript")</f>
        <v>JavaScript</v>
      </c>
      <c r="E4849" s="4" t="str">
        <f>IFERROR(__xludf.DUMMYFUNCTION("""COMPUTED_VALUE"""),"SQL")</f>
        <v>SQL</v>
      </c>
    </row>
    <row r="4850">
      <c r="A4850" s="3">
        <v>4849.0</v>
      </c>
      <c r="B4850" s="4" t="str">
        <f>IFERROR(__xludf.DUMMYFUNCTION("SPLIT(IMPORTRANGE!B4850:B14849,"";"",0,1)"),"Bash/Shell/PowerShell")</f>
        <v>Bash/Shell/PowerShell</v>
      </c>
      <c r="C4850" s="4" t="str">
        <f>IFERROR(__xludf.DUMMYFUNCTION("""COMPUTED_VALUE"""),"Python")</f>
        <v>Python</v>
      </c>
      <c r="D4850" s="4" t="str">
        <f>IFERROR(__xludf.DUMMYFUNCTION("""COMPUTED_VALUE"""),"SQL")</f>
        <v>SQL</v>
      </c>
    </row>
    <row r="4851">
      <c r="A4851" s="3">
        <v>4850.0</v>
      </c>
      <c r="B4851" s="4" t="str">
        <f>IFERROR(__xludf.DUMMYFUNCTION("SPLIT(IMPORTRANGE!B4851:B14850,"";"",0,1)"),"Bash/Shell/PowerShell")</f>
        <v>Bash/Shell/PowerShell</v>
      </c>
      <c r="C4851" s="4" t="str">
        <f>IFERROR(__xludf.DUMMYFUNCTION("""COMPUTED_VALUE"""),"C")</f>
        <v>C</v>
      </c>
      <c r="D4851" s="4" t="str">
        <f>IFERROR(__xludf.DUMMYFUNCTION("""COMPUTED_VALUE"""),"C++")</f>
        <v>C++</v>
      </c>
      <c r="E4851" s="4" t="str">
        <f>IFERROR(__xludf.DUMMYFUNCTION("""COMPUTED_VALUE"""),"C#")</f>
        <v>C#</v>
      </c>
      <c r="F4851" s="4" t="str">
        <f>IFERROR(__xludf.DUMMYFUNCTION("""COMPUTED_VALUE"""),"Python")</f>
        <v>Python</v>
      </c>
      <c r="G4851" s="4" t="str">
        <f>IFERROR(__xludf.DUMMYFUNCTION("""COMPUTED_VALUE"""),"SQL")</f>
        <v>SQL</v>
      </c>
      <c r="H4851" s="4" t="str">
        <f>IFERROR(__xludf.DUMMYFUNCTION("""COMPUTED_VALUE"""),"Other(s):")</f>
        <v>Other(s):</v>
      </c>
    </row>
    <row r="4852">
      <c r="A4852" s="3">
        <v>4851.0</v>
      </c>
      <c r="B4852" s="4" t="str">
        <f>IFERROR(__xludf.DUMMYFUNCTION("SPLIT(IMPORTRANGE!B4852:B14851,"";"",0,1)"),"Assembly")</f>
        <v>Assembly</v>
      </c>
      <c r="C4852" s="4" t="str">
        <f>IFERROR(__xludf.DUMMYFUNCTION("""COMPUTED_VALUE"""),"Bash/Shell/PowerShell")</f>
        <v>Bash/Shell/PowerShell</v>
      </c>
      <c r="D4852" s="4" t="str">
        <f>IFERROR(__xludf.DUMMYFUNCTION("""COMPUTED_VALUE"""),"C")</f>
        <v>C</v>
      </c>
      <c r="E4852" s="4" t="str">
        <f>IFERROR(__xludf.DUMMYFUNCTION("""COMPUTED_VALUE"""),"C++")</f>
        <v>C++</v>
      </c>
      <c r="F4852" s="4" t="str">
        <f>IFERROR(__xludf.DUMMYFUNCTION("""COMPUTED_VALUE"""),"HTML/CSS")</f>
        <v>HTML/CSS</v>
      </c>
      <c r="G4852" s="4" t="str">
        <f>IFERROR(__xludf.DUMMYFUNCTION("""COMPUTED_VALUE"""),"JavaScript")</f>
        <v>JavaScript</v>
      </c>
      <c r="H4852" s="4" t="str">
        <f>IFERROR(__xludf.DUMMYFUNCTION("""COMPUTED_VALUE"""),"Python")</f>
        <v>Python</v>
      </c>
      <c r="I4852" s="4" t="str">
        <f>IFERROR(__xludf.DUMMYFUNCTION("""COMPUTED_VALUE"""),"R")</f>
        <v>R</v>
      </c>
    </row>
    <row r="4853">
      <c r="A4853" s="3">
        <v>4852.0</v>
      </c>
      <c r="B4853" s="4" t="str">
        <f>IFERROR(__xludf.DUMMYFUNCTION("SPLIT(IMPORTRANGE!B4853:B14852,"";"",0,1)"),"HTML/CSS")</f>
        <v>HTML/CSS</v>
      </c>
      <c r="C4853" s="4" t="str">
        <f>IFERROR(__xludf.DUMMYFUNCTION("""COMPUTED_VALUE"""),"Java")</f>
        <v>Java</v>
      </c>
      <c r="D4853" s="4" t="str">
        <f>IFERROR(__xludf.DUMMYFUNCTION("""COMPUTED_VALUE"""),"JavaScript")</f>
        <v>JavaScript</v>
      </c>
      <c r="E4853" s="4" t="str">
        <f>IFERROR(__xludf.DUMMYFUNCTION("""COMPUTED_VALUE"""),"SQL")</f>
        <v>SQL</v>
      </c>
    </row>
    <row r="4854">
      <c r="A4854" s="3">
        <v>4853.0</v>
      </c>
      <c r="B4854" s="4" t="str">
        <f>IFERROR(__xludf.DUMMYFUNCTION("SPLIT(IMPORTRANGE!B4854:B14853,"";"",0,1)"),"C#")</f>
        <v>C#</v>
      </c>
      <c r="C4854" s="4" t="str">
        <f>IFERROR(__xludf.DUMMYFUNCTION("""COMPUTED_VALUE"""),"HTML/CSS")</f>
        <v>HTML/CSS</v>
      </c>
      <c r="D4854" s="4" t="str">
        <f>IFERROR(__xludf.DUMMYFUNCTION("""COMPUTED_VALUE"""),"Java")</f>
        <v>Java</v>
      </c>
      <c r="E4854" s="4" t="str">
        <f>IFERROR(__xludf.DUMMYFUNCTION("""COMPUTED_VALUE"""),"JavaScript")</f>
        <v>JavaScript</v>
      </c>
      <c r="F4854" s="4" t="str">
        <f>IFERROR(__xludf.DUMMYFUNCTION("""COMPUTED_VALUE"""),"R")</f>
        <v>R</v>
      </c>
      <c r="G4854" s="4" t="str">
        <f>IFERROR(__xludf.DUMMYFUNCTION("""COMPUTED_VALUE"""),"SQL")</f>
        <v>SQL</v>
      </c>
      <c r="H4854" s="4" t="str">
        <f>IFERROR(__xludf.DUMMYFUNCTION("""COMPUTED_VALUE"""),"TypeScript")</f>
        <v>TypeScript</v>
      </c>
      <c r="I4854" s="4" t="str">
        <f>IFERROR(__xludf.DUMMYFUNCTION("""COMPUTED_VALUE"""),"VBA")</f>
        <v>VBA</v>
      </c>
    </row>
    <row r="4855">
      <c r="A4855" s="3">
        <v>4854.0</v>
      </c>
      <c r="B4855" s="4" t="str">
        <f>IFERROR(__xludf.DUMMYFUNCTION("SPLIT(IMPORTRANGE!B4855:B14854,"";"",0,1)"),"Kotlin")</f>
        <v>Kotlin</v>
      </c>
      <c r="C4855" s="4" t="str">
        <f>IFERROR(__xludf.DUMMYFUNCTION("""COMPUTED_VALUE"""),"Python")</f>
        <v>Python</v>
      </c>
      <c r="D4855" s="4" t="str">
        <f>IFERROR(__xludf.DUMMYFUNCTION("""COMPUTED_VALUE"""),"SQL")</f>
        <v>SQL</v>
      </c>
    </row>
    <row r="4856">
      <c r="A4856" s="3">
        <v>4855.0</v>
      </c>
      <c r="B4856" s="4" t="str">
        <f>IFERROR(__xludf.DUMMYFUNCTION("SPLIT(IMPORTRANGE!B4856:B14855,"";"",0,1)"),"Python")</f>
        <v>Python</v>
      </c>
    </row>
    <row r="4857">
      <c r="A4857" s="3">
        <v>4856.0</v>
      </c>
      <c r="B4857" s="4" t="str">
        <f>IFERROR(__xludf.DUMMYFUNCTION("SPLIT(IMPORTRANGE!B4857:B14856,"";"",0,1)"),"Bash/Shell/PowerShell")</f>
        <v>Bash/Shell/PowerShell</v>
      </c>
      <c r="C4857" s="4" t="str">
        <f>IFERROR(__xludf.DUMMYFUNCTION("""COMPUTED_VALUE"""),"C")</f>
        <v>C</v>
      </c>
      <c r="D4857" s="4" t="str">
        <f>IFERROR(__xludf.DUMMYFUNCTION("""COMPUTED_VALUE"""),"Go")</f>
        <v>Go</v>
      </c>
      <c r="E4857" s="4" t="str">
        <f>IFERROR(__xludf.DUMMYFUNCTION("""COMPUTED_VALUE"""),"HTML/CSS")</f>
        <v>HTML/CSS</v>
      </c>
      <c r="F4857" s="4" t="str">
        <f>IFERROR(__xludf.DUMMYFUNCTION("""COMPUTED_VALUE"""),"JavaScript")</f>
        <v>JavaScript</v>
      </c>
      <c r="G4857" s="4" t="str">
        <f>IFERROR(__xludf.DUMMYFUNCTION("""COMPUTED_VALUE"""),"Python")</f>
        <v>Python</v>
      </c>
      <c r="H4857" s="4" t="str">
        <f>IFERROR(__xludf.DUMMYFUNCTION("""COMPUTED_VALUE"""),"SQL")</f>
        <v>SQL</v>
      </c>
    </row>
    <row r="4858">
      <c r="A4858" s="3">
        <v>4857.0</v>
      </c>
      <c r="B4858" s="4" t="str">
        <f>IFERROR(__xludf.DUMMYFUNCTION("SPLIT(IMPORTRANGE!B4858:B14857,"";"",0,1)"),"Bash/Shell/PowerShell")</f>
        <v>Bash/Shell/PowerShell</v>
      </c>
      <c r="C4858" s="4" t="str">
        <f>IFERROR(__xludf.DUMMYFUNCTION("""COMPUTED_VALUE"""),"HTML/CSS")</f>
        <v>HTML/CSS</v>
      </c>
      <c r="D4858" s="4" t="str">
        <f>IFERROR(__xludf.DUMMYFUNCTION("""COMPUTED_VALUE"""),"Java")</f>
        <v>Java</v>
      </c>
      <c r="E4858" s="4" t="str">
        <f>IFERROR(__xludf.DUMMYFUNCTION("""COMPUTED_VALUE"""),"JavaScript")</f>
        <v>JavaScript</v>
      </c>
      <c r="F4858" s="4" t="str">
        <f>IFERROR(__xludf.DUMMYFUNCTION("""COMPUTED_VALUE"""),"SQL")</f>
        <v>SQL</v>
      </c>
    </row>
    <row r="4859">
      <c r="A4859" s="3">
        <v>4858.0</v>
      </c>
      <c r="B4859" s="4" t="str">
        <f>IFERROR(__xludf.DUMMYFUNCTION("SPLIT(IMPORTRANGE!B4859:B14858,"";"",0,1)"),"HTML/CSS")</f>
        <v>HTML/CSS</v>
      </c>
      <c r="C4859" s="4" t="str">
        <f>IFERROR(__xludf.DUMMYFUNCTION("""COMPUTED_VALUE"""),"JavaScript")</f>
        <v>JavaScript</v>
      </c>
    </row>
    <row r="4860">
      <c r="A4860" s="3">
        <v>4859.0</v>
      </c>
      <c r="B4860" s="4" t="str">
        <f>IFERROR(__xludf.DUMMYFUNCTION("SPLIT(IMPORTRANGE!B4860:B14859,"";"",0,1)"),"Bash/Shell/PowerShell")</f>
        <v>Bash/Shell/PowerShell</v>
      </c>
      <c r="C4860" s="4" t="str">
        <f>IFERROR(__xludf.DUMMYFUNCTION("""COMPUTED_VALUE"""),"C")</f>
        <v>C</v>
      </c>
      <c r="D4860" s="4" t="str">
        <f>IFERROR(__xludf.DUMMYFUNCTION("""COMPUTED_VALUE"""),"Java")</f>
        <v>Java</v>
      </c>
      <c r="E4860" s="4" t="str">
        <f>IFERROR(__xludf.DUMMYFUNCTION("""COMPUTED_VALUE"""),"JavaScript")</f>
        <v>JavaScript</v>
      </c>
      <c r="F4860" s="4" t="str">
        <f>IFERROR(__xludf.DUMMYFUNCTION("""COMPUTED_VALUE"""),"PHP")</f>
        <v>PHP</v>
      </c>
      <c r="G4860" s="4" t="str">
        <f>IFERROR(__xludf.DUMMYFUNCTION("""COMPUTED_VALUE"""),"Python")</f>
        <v>Python</v>
      </c>
      <c r="H4860" s="4" t="str">
        <f>IFERROR(__xludf.DUMMYFUNCTION("""COMPUTED_VALUE"""),"R")</f>
        <v>R</v>
      </c>
      <c r="I4860" s="4" t="str">
        <f>IFERROR(__xludf.DUMMYFUNCTION("""COMPUTED_VALUE"""),"SQL")</f>
        <v>SQL</v>
      </c>
    </row>
    <row r="4861">
      <c r="A4861" s="3">
        <v>4860.0</v>
      </c>
      <c r="B4861" s="4" t="str">
        <f>IFERROR(__xludf.DUMMYFUNCTION("SPLIT(IMPORTRANGE!B4861:B14860,"";"",0,1)"),"Assembly")</f>
        <v>Assembly</v>
      </c>
      <c r="C4861" s="4" t="str">
        <f>IFERROR(__xludf.DUMMYFUNCTION("""COMPUTED_VALUE"""),"Bash/Shell/PowerShell")</f>
        <v>Bash/Shell/PowerShell</v>
      </c>
      <c r="D4861" s="4" t="str">
        <f>IFERROR(__xludf.DUMMYFUNCTION("""COMPUTED_VALUE"""),"C")</f>
        <v>C</v>
      </c>
      <c r="E4861" s="4" t="str">
        <f>IFERROR(__xludf.DUMMYFUNCTION("""COMPUTED_VALUE"""),"C++")</f>
        <v>C++</v>
      </c>
      <c r="F4861" s="4" t="str">
        <f>IFERROR(__xludf.DUMMYFUNCTION("""COMPUTED_VALUE"""),"HTML/CSS")</f>
        <v>HTML/CSS</v>
      </c>
      <c r="G4861" s="4" t="str">
        <f>IFERROR(__xludf.DUMMYFUNCTION("""COMPUTED_VALUE"""),"Java")</f>
        <v>Java</v>
      </c>
      <c r="H4861" s="4" t="str">
        <f>IFERROR(__xludf.DUMMYFUNCTION("""COMPUTED_VALUE"""),"Python")</f>
        <v>Python</v>
      </c>
      <c r="I4861" s="4" t="str">
        <f>IFERROR(__xludf.DUMMYFUNCTION("""COMPUTED_VALUE"""),"SQL")</f>
        <v>SQL</v>
      </c>
    </row>
    <row r="4862">
      <c r="A4862" s="3">
        <v>4861.0</v>
      </c>
      <c r="B4862" s="4" t="str">
        <f>IFERROR(__xludf.DUMMYFUNCTION("SPLIT(IMPORTRANGE!B4862:B14861,"";"",0,1)"),"Bash/Shell/PowerShell")</f>
        <v>Bash/Shell/PowerShell</v>
      </c>
      <c r="C4862" s="4" t="str">
        <f>IFERROR(__xludf.DUMMYFUNCTION("""COMPUTED_VALUE"""),"C#")</f>
        <v>C#</v>
      </c>
      <c r="D4862" s="4" t="str">
        <f>IFERROR(__xludf.DUMMYFUNCTION("""COMPUTED_VALUE"""),"F#")</f>
        <v>F#</v>
      </c>
      <c r="E4862" s="4" t="str">
        <f>IFERROR(__xludf.DUMMYFUNCTION("""COMPUTED_VALUE"""),"HTML/CSS")</f>
        <v>HTML/CSS</v>
      </c>
      <c r="F4862" s="4" t="str">
        <f>IFERROR(__xludf.DUMMYFUNCTION("""COMPUTED_VALUE"""),"Java")</f>
        <v>Java</v>
      </c>
      <c r="G4862" s="4" t="str">
        <f>IFERROR(__xludf.DUMMYFUNCTION("""COMPUTED_VALUE"""),"JavaScript")</f>
        <v>JavaScript</v>
      </c>
      <c r="H4862" s="4" t="str">
        <f>IFERROR(__xludf.DUMMYFUNCTION("""COMPUTED_VALUE"""),"Kotlin")</f>
        <v>Kotlin</v>
      </c>
      <c r="I4862" s="4" t="str">
        <f>IFERROR(__xludf.DUMMYFUNCTION("""COMPUTED_VALUE"""),"SQL")</f>
        <v>SQL</v>
      </c>
      <c r="J4862" s="4" t="str">
        <f>IFERROR(__xludf.DUMMYFUNCTION("""COMPUTED_VALUE"""),"TypeScript")</f>
        <v>TypeScript</v>
      </c>
    </row>
    <row r="4863">
      <c r="A4863" s="3">
        <v>4862.0</v>
      </c>
      <c r="B4863" s="4" t="str">
        <f>IFERROR(__xludf.DUMMYFUNCTION("SPLIT(IMPORTRANGE!B4863:B14862,"";"",0,1)"),"C#")</f>
        <v>C#</v>
      </c>
      <c r="C4863" s="4" t="str">
        <f>IFERROR(__xludf.DUMMYFUNCTION("""COMPUTED_VALUE"""),"HTML/CSS")</f>
        <v>HTML/CSS</v>
      </c>
      <c r="D4863" s="4" t="str">
        <f>IFERROR(__xludf.DUMMYFUNCTION("""COMPUTED_VALUE"""),"JavaScript")</f>
        <v>JavaScript</v>
      </c>
      <c r="E4863" s="4" t="str">
        <f>IFERROR(__xludf.DUMMYFUNCTION("""COMPUTED_VALUE"""),"PHP")</f>
        <v>PHP</v>
      </c>
      <c r="F4863" s="4" t="str">
        <f>IFERROR(__xludf.DUMMYFUNCTION("""COMPUTED_VALUE"""),"Python")</f>
        <v>Python</v>
      </c>
      <c r="G4863" s="4" t="str">
        <f>IFERROR(__xludf.DUMMYFUNCTION("""COMPUTED_VALUE"""),"TypeScript")</f>
        <v>TypeScript</v>
      </c>
    </row>
    <row r="4864">
      <c r="A4864" s="3">
        <v>4863.0</v>
      </c>
      <c r="B4864" s="4" t="str">
        <f>IFERROR(__xludf.DUMMYFUNCTION("SPLIT(IMPORTRANGE!B4864:B14863,"";"",0,1)"),"Java")</f>
        <v>Java</v>
      </c>
      <c r="C4864" s="4" t="str">
        <f>IFERROR(__xludf.DUMMYFUNCTION("""COMPUTED_VALUE"""),"Scala")</f>
        <v>Scala</v>
      </c>
    </row>
    <row r="4865">
      <c r="A4865" s="3">
        <v>4864.0</v>
      </c>
      <c r="B4865" s="4" t="str">
        <f>IFERROR(__xludf.DUMMYFUNCTION("SPLIT(IMPORTRANGE!B4865:B14864,"";"",0,1)"),"C++")</f>
        <v>C++</v>
      </c>
      <c r="C4865" s="4" t="str">
        <f>IFERROR(__xludf.DUMMYFUNCTION("""COMPUTED_VALUE"""),"Python")</f>
        <v>Python</v>
      </c>
      <c r="D4865" s="4" t="str">
        <f>IFERROR(__xludf.DUMMYFUNCTION("""COMPUTED_VALUE"""),"Ruby")</f>
        <v>Ruby</v>
      </c>
      <c r="E4865" s="4" t="str">
        <f>IFERROR(__xludf.DUMMYFUNCTION("""COMPUTED_VALUE"""),"SQL")</f>
        <v>SQL</v>
      </c>
      <c r="F4865" s="4" t="str">
        <f>IFERROR(__xludf.DUMMYFUNCTION("""COMPUTED_VALUE"""),"TypeScript")</f>
        <v>TypeScript</v>
      </c>
    </row>
    <row r="4866">
      <c r="A4866" s="3">
        <v>4865.0</v>
      </c>
      <c r="B4866" s="4" t="str">
        <f>IFERROR(__xludf.DUMMYFUNCTION("SPLIT(IMPORTRANGE!B4866:B14865,"";"",0,1)"),"Bash/Shell/PowerShell")</f>
        <v>Bash/Shell/PowerShell</v>
      </c>
      <c r="C4866" s="4" t="str">
        <f>IFERROR(__xludf.DUMMYFUNCTION("""COMPUTED_VALUE"""),"C")</f>
        <v>C</v>
      </c>
      <c r="D4866" s="4" t="str">
        <f>IFERROR(__xludf.DUMMYFUNCTION("""COMPUTED_VALUE"""),"Python")</f>
        <v>Python</v>
      </c>
      <c r="E4866" s="4" t="str">
        <f>IFERROR(__xludf.DUMMYFUNCTION("""COMPUTED_VALUE"""),"Ruby")</f>
        <v>Ruby</v>
      </c>
    </row>
    <row r="4867">
      <c r="A4867" s="3">
        <v>4866.0</v>
      </c>
      <c r="B4867" s="4" t="str">
        <f>IFERROR(__xludf.DUMMYFUNCTION("SPLIT(IMPORTRANGE!B4867:B14866,"";"",0,1)"),"Bash/Shell/PowerShell")</f>
        <v>Bash/Shell/PowerShell</v>
      </c>
      <c r="C4867" s="4" t="str">
        <f>IFERROR(__xludf.DUMMYFUNCTION("""COMPUTED_VALUE"""),"C#")</f>
        <v>C#</v>
      </c>
      <c r="D4867" s="4" t="str">
        <f>IFERROR(__xludf.DUMMYFUNCTION("""COMPUTED_VALUE"""),"HTML/CSS")</f>
        <v>HTML/CSS</v>
      </c>
      <c r="E4867" s="4" t="str">
        <f>IFERROR(__xludf.DUMMYFUNCTION("""COMPUTED_VALUE"""),"JavaScript")</f>
        <v>JavaScript</v>
      </c>
      <c r="F4867" s="4" t="str">
        <f>IFERROR(__xludf.DUMMYFUNCTION("""COMPUTED_VALUE"""),"PHP")</f>
        <v>PHP</v>
      </c>
      <c r="G4867" s="4" t="str">
        <f>IFERROR(__xludf.DUMMYFUNCTION("""COMPUTED_VALUE"""),"Ruby")</f>
        <v>Ruby</v>
      </c>
      <c r="H4867" s="4" t="str">
        <f>IFERROR(__xludf.DUMMYFUNCTION("""COMPUTED_VALUE"""),"SQL")</f>
        <v>SQL</v>
      </c>
    </row>
    <row r="4868">
      <c r="A4868" s="3">
        <v>4867.0</v>
      </c>
      <c r="B4868" s="4" t="str">
        <f>IFERROR(__xludf.DUMMYFUNCTION("SPLIT(IMPORTRANGE!B4868:B14867,"";"",0,1)"),"C")</f>
        <v>C</v>
      </c>
      <c r="C4868" s="4" t="str">
        <f>IFERROR(__xludf.DUMMYFUNCTION("""COMPUTED_VALUE"""),"C++")</f>
        <v>C++</v>
      </c>
      <c r="D4868" s="4" t="str">
        <f>IFERROR(__xludf.DUMMYFUNCTION("""COMPUTED_VALUE"""),"C#")</f>
        <v>C#</v>
      </c>
      <c r="E4868" s="4" t="str">
        <f>IFERROR(__xludf.DUMMYFUNCTION("""COMPUTED_VALUE"""),"HTML/CSS")</f>
        <v>HTML/CSS</v>
      </c>
      <c r="F4868" s="4" t="str">
        <f>IFERROR(__xludf.DUMMYFUNCTION("""COMPUTED_VALUE"""),"Java")</f>
        <v>Java</v>
      </c>
      <c r="G4868" s="4" t="str">
        <f>IFERROR(__xludf.DUMMYFUNCTION("""COMPUTED_VALUE"""),"JavaScript")</f>
        <v>JavaScript</v>
      </c>
      <c r="H4868" s="4" t="str">
        <f>IFERROR(__xludf.DUMMYFUNCTION("""COMPUTED_VALUE"""),"PHP")</f>
        <v>PHP</v>
      </c>
      <c r="I4868" s="4" t="str">
        <f>IFERROR(__xludf.DUMMYFUNCTION("""COMPUTED_VALUE"""),"Scala")</f>
        <v>Scala</v>
      </c>
      <c r="J4868" s="4" t="str">
        <f>IFERROR(__xludf.DUMMYFUNCTION("""COMPUTED_VALUE"""),"TypeScript")</f>
        <v>TypeScript</v>
      </c>
    </row>
    <row r="4869">
      <c r="A4869" s="3">
        <v>4868.0</v>
      </c>
      <c r="B4869" s="4" t="str">
        <f>IFERROR(__xludf.DUMMYFUNCTION("SPLIT(IMPORTRANGE!B4869:B14868,"";"",0,1)"),"C++")</f>
        <v>C++</v>
      </c>
      <c r="C4869" s="4" t="str">
        <f>IFERROR(__xludf.DUMMYFUNCTION("""COMPUTED_VALUE"""),"C#")</f>
        <v>C#</v>
      </c>
      <c r="D4869" s="4" t="str">
        <f>IFERROR(__xludf.DUMMYFUNCTION("""COMPUTED_VALUE"""),"Java")</f>
        <v>Java</v>
      </c>
      <c r="E4869" s="4" t="str">
        <f>IFERROR(__xludf.DUMMYFUNCTION("""COMPUTED_VALUE"""),"PHP")</f>
        <v>PHP</v>
      </c>
      <c r="F4869" s="4" t="str">
        <f>IFERROR(__xludf.DUMMYFUNCTION("""COMPUTED_VALUE"""),"SQL")</f>
        <v>SQL</v>
      </c>
    </row>
    <row r="4870">
      <c r="A4870" s="3">
        <v>4869.0</v>
      </c>
      <c r="B4870" s="4" t="str">
        <f>IFERROR(__xludf.DUMMYFUNCTION("SPLIT(IMPORTRANGE!B4870:B14869,"";"",0,1)"),"C#")</f>
        <v>C#</v>
      </c>
      <c r="C4870" s="4" t="str">
        <f>IFERROR(__xludf.DUMMYFUNCTION("""COMPUTED_VALUE"""),"HTML/CSS")</f>
        <v>HTML/CSS</v>
      </c>
      <c r="D4870" s="4" t="str">
        <f>IFERROR(__xludf.DUMMYFUNCTION("""COMPUTED_VALUE"""),"JavaScript")</f>
        <v>JavaScript</v>
      </c>
      <c r="E4870" s="4" t="str">
        <f>IFERROR(__xludf.DUMMYFUNCTION("""COMPUTED_VALUE"""),"SQL")</f>
        <v>SQL</v>
      </c>
    </row>
    <row r="4871">
      <c r="A4871" s="3">
        <v>4870.0</v>
      </c>
      <c r="B4871" s="4" t="str">
        <f>IFERROR(__xludf.DUMMYFUNCTION("SPLIT(IMPORTRANGE!B4871:B14870,"";"",0,1)"),"Assembly")</f>
        <v>Assembly</v>
      </c>
      <c r="C4871" s="4" t="str">
        <f>IFERROR(__xludf.DUMMYFUNCTION("""COMPUTED_VALUE"""),"Bash/Shell/PowerShell")</f>
        <v>Bash/Shell/PowerShell</v>
      </c>
      <c r="D4871" s="4" t="str">
        <f>IFERROR(__xludf.DUMMYFUNCTION("""COMPUTED_VALUE"""),"C++")</f>
        <v>C++</v>
      </c>
      <c r="E4871" s="4" t="str">
        <f>IFERROR(__xludf.DUMMYFUNCTION("""COMPUTED_VALUE"""),"HTML/CSS")</f>
        <v>HTML/CSS</v>
      </c>
      <c r="F4871" s="4" t="str">
        <f>IFERROR(__xludf.DUMMYFUNCTION("""COMPUTED_VALUE"""),"Rust")</f>
        <v>Rust</v>
      </c>
    </row>
    <row r="4872">
      <c r="A4872" s="3">
        <v>4871.0</v>
      </c>
      <c r="B4872" s="4" t="str">
        <f>IFERROR(__xludf.DUMMYFUNCTION("SPLIT(IMPORTRANGE!B4872:B14871,"";"",0,1)"),"C#")</f>
        <v>C#</v>
      </c>
      <c r="C4872" s="4" t="str">
        <f>IFERROR(__xludf.DUMMYFUNCTION("""COMPUTED_VALUE"""),"Java")</f>
        <v>Java</v>
      </c>
      <c r="D4872" s="4" t="str">
        <f>IFERROR(__xludf.DUMMYFUNCTION("""COMPUTED_VALUE"""),"Objective-C")</f>
        <v>Objective-C</v>
      </c>
      <c r="E4872" s="4" t="str">
        <f>IFERROR(__xludf.DUMMYFUNCTION("""COMPUTED_VALUE"""),"SQL")</f>
        <v>SQL</v>
      </c>
    </row>
    <row r="4873">
      <c r="A4873" s="3">
        <v>4872.0</v>
      </c>
      <c r="B4873" s="4" t="str">
        <f>IFERROR(__xludf.DUMMYFUNCTION("SPLIT(IMPORTRANGE!B4873:B14872,"";"",0,1)"),"C++")</f>
        <v>C++</v>
      </c>
      <c r="C4873" s="4" t="str">
        <f>IFERROR(__xludf.DUMMYFUNCTION("""COMPUTED_VALUE"""),"HTML/CSS")</f>
        <v>HTML/CSS</v>
      </c>
      <c r="D4873" s="4" t="str">
        <f>IFERROR(__xludf.DUMMYFUNCTION("""COMPUTED_VALUE"""),"PHP")</f>
        <v>PHP</v>
      </c>
      <c r="E4873" s="4" t="str">
        <f>IFERROR(__xludf.DUMMYFUNCTION("""COMPUTED_VALUE"""),"Python")</f>
        <v>Python</v>
      </c>
    </row>
    <row r="4874">
      <c r="A4874" s="3">
        <v>4873.0</v>
      </c>
      <c r="B4874" s="4" t="str">
        <f>IFERROR(__xludf.DUMMYFUNCTION("SPLIT(IMPORTRANGE!B4874:B14873,"";"",0,1)"),"C")</f>
        <v>C</v>
      </c>
      <c r="C4874" s="4" t="str">
        <f>IFERROR(__xludf.DUMMYFUNCTION("""COMPUTED_VALUE"""),"C++")</f>
        <v>C++</v>
      </c>
      <c r="D4874" s="4" t="str">
        <f>IFERROR(__xludf.DUMMYFUNCTION("""COMPUTED_VALUE"""),"C#")</f>
        <v>C#</v>
      </c>
      <c r="E4874" s="4" t="str">
        <f>IFERROR(__xludf.DUMMYFUNCTION("""COMPUTED_VALUE"""),"HTML/CSS")</f>
        <v>HTML/CSS</v>
      </c>
      <c r="F4874" s="4" t="str">
        <f>IFERROR(__xludf.DUMMYFUNCTION("""COMPUTED_VALUE"""),"Python")</f>
        <v>Python</v>
      </c>
      <c r="G4874" s="4" t="str">
        <f>IFERROR(__xludf.DUMMYFUNCTION("""COMPUTED_VALUE"""),"SQL")</f>
        <v>SQL</v>
      </c>
    </row>
    <row r="4875">
      <c r="A4875" s="3">
        <v>4874.0</v>
      </c>
      <c r="B4875" s="4" t="str">
        <f>IFERROR(__xludf.DUMMYFUNCTION("SPLIT(IMPORTRANGE!B4875:B14874,"";"",0,1)"),"C#")</f>
        <v>C#</v>
      </c>
      <c r="C4875" s="4" t="str">
        <f>IFERROR(__xludf.DUMMYFUNCTION("""COMPUTED_VALUE"""),"HTML/CSS")</f>
        <v>HTML/CSS</v>
      </c>
      <c r="D4875" s="4" t="str">
        <f>IFERROR(__xludf.DUMMYFUNCTION("""COMPUTED_VALUE"""),"JavaScript")</f>
        <v>JavaScript</v>
      </c>
    </row>
    <row r="4876">
      <c r="A4876" s="3">
        <v>4875.0</v>
      </c>
      <c r="B4876" s="4" t="str">
        <f>IFERROR(__xludf.DUMMYFUNCTION("SPLIT(IMPORTRANGE!B4876:B14875,"";"",0,1)"),"HTML/CSS")</f>
        <v>HTML/CSS</v>
      </c>
      <c r="C4876" s="4" t="str">
        <f>IFERROR(__xludf.DUMMYFUNCTION("""COMPUTED_VALUE"""),"Java")</f>
        <v>Java</v>
      </c>
      <c r="D4876" s="4" t="str">
        <f>IFERROR(__xludf.DUMMYFUNCTION("""COMPUTED_VALUE"""),"Ruby")</f>
        <v>Ruby</v>
      </c>
    </row>
    <row r="4877">
      <c r="A4877" s="3">
        <v>4876.0</v>
      </c>
      <c r="B4877" s="4" t="str">
        <f>IFERROR(__xludf.DUMMYFUNCTION("SPLIT(IMPORTRANGE!B4877:B14876,"";"",0,1)"),"HTML/CSS")</f>
        <v>HTML/CSS</v>
      </c>
      <c r="C4877" s="4" t="str">
        <f>IFERROR(__xludf.DUMMYFUNCTION("""COMPUTED_VALUE"""),"JavaScript")</f>
        <v>JavaScript</v>
      </c>
      <c r="D4877" s="4" t="str">
        <f>IFERROR(__xludf.DUMMYFUNCTION("""COMPUTED_VALUE"""),"Python")</f>
        <v>Python</v>
      </c>
    </row>
    <row r="4878">
      <c r="A4878" s="3">
        <v>4877.0</v>
      </c>
      <c r="B4878" s="4" t="str">
        <f>IFERROR(__xludf.DUMMYFUNCTION("SPLIT(IMPORTRANGE!B4878:B14877,"";"",0,1)"),"HTML/CSS")</f>
        <v>HTML/CSS</v>
      </c>
      <c r="C4878" s="4" t="str">
        <f>IFERROR(__xludf.DUMMYFUNCTION("""COMPUTED_VALUE"""),"JavaScript")</f>
        <v>JavaScript</v>
      </c>
      <c r="D4878" s="4" t="str">
        <f>IFERROR(__xludf.DUMMYFUNCTION("""COMPUTED_VALUE"""),"SQL")</f>
        <v>SQL</v>
      </c>
      <c r="E4878" s="4" t="str">
        <f>IFERROR(__xludf.DUMMYFUNCTION("""COMPUTED_VALUE"""),"TypeScript")</f>
        <v>TypeScript</v>
      </c>
      <c r="F4878" s="4" t="str">
        <f>IFERROR(__xludf.DUMMYFUNCTION("""COMPUTED_VALUE"""),"VBA")</f>
        <v>VBA</v>
      </c>
    </row>
    <row r="4879">
      <c r="A4879" s="3">
        <v>4878.0</v>
      </c>
      <c r="B4879" s="4" t="str">
        <f>IFERROR(__xludf.DUMMYFUNCTION("SPLIT(IMPORTRANGE!B4879:B14878,"";"",0,1)"),"C#")</f>
        <v>C#</v>
      </c>
      <c r="C4879" s="4" t="str">
        <f>IFERROR(__xludf.DUMMYFUNCTION("""COMPUTED_VALUE"""),"SQL")</f>
        <v>SQL</v>
      </c>
      <c r="D4879" s="4" t="str">
        <f>IFERROR(__xludf.DUMMYFUNCTION("""COMPUTED_VALUE"""),"VBA")</f>
        <v>VBA</v>
      </c>
      <c r="E4879" s="4" t="str">
        <f>IFERROR(__xludf.DUMMYFUNCTION("""COMPUTED_VALUE"""),"Other(s):")</f>
        <v>Other(s):</v>
      </c>
    </row>
    <row r="4880">
      <c r="A4880" s="3">
        <v>4879.0</v>
      </c>
      <c r="B4880" s="4" t="str">
        <f>IFERROR(__xludf.DUMMYFUNCTION("SPLIT(IMPORTRANGE!B4880:B14879,"";"",0,1)"),"Java")</f>
        <v>Java</v>
      </c>
      <c r="C4880" s="4" t="str">
        <f>IFERROR(__xludf.DUMMYFUNCTION("""COMPUTED_VALUE"""),"Python")</f>
        <v>Python</v>
      </c>
      <c r="D4880" s="4" t="str">
        <f>IFERROR(__xludf.DUMMYFUNCTION("""COMPUTED_VALUE"""),"SQL")</f>
        <v>SQL</v>
      </c>
    </row>
    <row r="4881">
      <c r="A4881" s="3">
        <v>4880.0</v>
      </c>
      <c r="B4881" s="4" t="str">
        <f>IFERROR(__xludf.DUMMYFUNCTION("SPLIT(IMPORTRANGE!B4881:B14880,"";"",0,1)"),"C#")</f>
        <v>C#</v>
      </c>
    </row>
    <row r="4882">
      <c r="A4882" s="3">
        <v>4881.0</v>
      </c>
      <c r="B4882" s="4" t="str">
        <f>IFERROR(__xludf.DUMMYFUNCTION("SPLIT(IMPORTRANGE!B4882:B14881,"";"",0,1)"),"C")</f>
        <v>C</v>
      </c>
      <c r="C4882" s="4" t="str">
        <f>IFERROR(__xludf.DUMMYFUNCTION("""COMPUTED_VALUE"""),"C++")</f>
        <v>C++</v>
      </c>
      <c r="D4882" s="4" t="str">
        <f>IFERROR(__xludf.DUMMYFUNCTION("""COMPUTED_VALUE"""),"C#")</f>
        <v>C#</v>
      </c>
      <c r="E4882" s="4" t="str">
        <f>IFERROR(__xludf.DUMMYFUNCTION("""COMPUTED_VALUE"""),"HTML/CSS")</f>
        <v>HTML/CSS</v>
      </c>
      <c r="F4882" s="4" t="str">
        <f>IFERROR(__xludf.DUMMYFUNCTION("""COMPUTED_VALUE"""),"Java")</f>
        <v>Java</v>
      </c>
      <c r="G4882" s="4" t="str">
        <f>IFERROR(__xludf.DUMMYFUNCTION("""COMPUTED_VALUE"""),"JavaScript")</f>
        <v>JavaScript</v>
      </c>
      <c r="H4882" s="4" t="str">
        <f>IFERROR(__xludf.DUMMYFUNCTION("""COMPUTED_VALUE"""),"Objective-C")</f>
        <v>Objective-C</v>
      </c>
      <c r="I4882" s="4" t="str">
        <f>IFERROR(__xludf.DUMMYFUNCTION("""COMPUTED_VALUE"""),"SQL")</f>
        <v>SQL</v>
      </c>
      <c r="J4882" s="4" t="str">
        <f>IFERROR(__xludf.DUMMYFUNCTION("""COMPUTED_VALUE"""),"Swift")</f>
        <v>Swift</v>
      </c>
    </row>
    <row r="4883">
      <c r="A4883" s="3">
        <v>4882.0</v>
      </c>
      <c r="B4883" s="4" t="str">
        <f>IFERROR(__xludf.DUMMYFUNCTION("SPLIT(IMPORTRANGE!B4883:B14882,"";"",0,1)"),"Bash/Shell/PowerShell")</f>
        <v>Bash/Shell/PowerShell</v>
      </c>
      <c r="C4883" s="4" t="str">
        <f>IFERROR(__xludf.DUMMYFUNCTION("""COMPUTED_VALUE"""),"HTML/CSS")</f>
        <v>HTML/CSS</v>
      </c>
      <c r="D4883" s="4" t="str">
        <f>IFERROR(__xludf.DUMMYFUNCTION("""COMPUTED_VALUE"""),"JavaScript")</f>
        <v>JavaScript</v>
      </c>
      <c r="E4883" s="4" t="str">
        <f>IFERROR(__xludf.DUMMYFUNCTION("""COMPUTED_VALUE"""),"Objective-C")</f>
        <v>Objective-C</v>
      </c>
      <c r="F4883" s="4" t="str">
        <f>IFERROR(__xludf.DUMMYFUNCTION("""COMPUTED_VALUE"""),"PHP")</f>
        <v>PHP</v>
      </c>
      <c r="G4883" s="4" t="str">
        <f>IFERROR(__xludf.DUMMYFUNCTION("""COMPUTED_VALUE"""),"Python")</f>
        <v>Python</v>
      </c>
      <c r="H4883" s="4" t="str">
        <f>IFERROR(__xludf.DUMMYFUNCTION("""COMPUTED_VALUE"""),"SQL")</f>
        <v>SQL</v>
      </c>
      <c r="I4883" s="4" t="str">
        <f>IFERROR(__xludf.DUMMYFUNCTION("""COMPUTED_VALUE"""),"Swift")</f>
        <v>Swift</v>
      </c>
      <c r="J4883" s="4" t="str">
        <f>IFERROR(__xludf.DUMMYFUNCTION("""COMPUTED_VALUE"""),"TypeScript")</f>
        <v>TypeScript</v>
      </c>
    </row>
    <row r="4884">
      <c r="A4884" s="3">
        <v>4883.0</v>
      </c>
      <c r="B4884" s="4" t="str">
        <f>IFERROR(__xludf.DUMMYFUNCTION("SPLIT(IMPORTRANGE!B4884:B14883,"";"",0,1)"),"C#")</f>
        <v>C#</v>
      </c>
      <c r="C4884" s="4" t="str">
        <f>IFERROR(__xludf.DUMMYFUNCTION("""COMPUTED_VALUE"""),"Python")</f>
        <v>Python</v>
      </c>
      <c r="D4884" s="4" t="str">
        <f>IFERROR(__xludf.DUMMYFUNCTION("""COMPUTED_VALUE"""),"SQL")</f>
        <v>SQL</v>
      </c>
    </row>
    <row r="4885">
      <c r="A4885" s="3">
        <v>4884.0</v>
      </c>
      <c r="B4885" s="4" t="str">
        <f>IFERROR(__xludf.DUMMYFUNCTION("SPLIT(IMPORTRANGE!B4885:B14884,"";"",0,1)"),"PHP")</f>
        <v>PHP</v>
      </c>
    </row>
    <row r="4886">
      <c r="A4886" s="3">
        <v>4885.0</v>
      </c>
      <c r="B4886" s="4" t="str">
        <f>IFERROR(__xludf.DUMMYFUNCTION("SPLIT(IMPORTRANGE!B4886:B14885,"";"",0,1)"),"Bash/Shell/PowerShell")</f>
        <v>Bash/Shell/PowerShell</v>
      </c>
      <c r="C4886" s="4" t="str">
        <f>IFERROR(__xludf.DUMMYFUNCTION("""COMPUTED_VALUE"""),"SQL")</f>
        <v>SQL</v>
      </c>
    </row>
    <row r="4887">
      <c r="A4887" s="3">
        <v>4886.0</v>
      </c>
      <c r="B4887" s="4" t="str">
        <f>IFERROR(__xludf.DUMMYFUNCTION("SPLIT(IMPORTRANGE!B4887:B14886,"";"",0,1)"),"Java")</f>
        <v>Java</v>
      </c>
      <c r="C4887" s="4" t="str">
        <f>IFERROR(__xludf.DUMMYFUNCTION("""COMPUTED_VALUE"""),"Python")</f>
        <v>Python</v>
      </c>
      <c r="D4887" s="4" t="str">
        <f>IFERROR(__xludf.DUMMYFUNCTION("""COMPUTED_VALUE"""),"Scala")</f>
        <v>Scala</v>
      </c>
    </row>
    <row r="4888">
      <c r="A4888" s="3">
        <v>4887.0</v>
      </c>
      <c r="B4888" s="4" t="str">
        <f>IFERROR(__xludf.DUMMYFUNCTION("SPLIT(IMPORTRANGE!B4888:B14887,"";"",0,1)"),"Python")</f>
        <v>Python</v>
      </c>
    </row>
    <row r="4889">
      <c r="A4889" s="3">
        <v>4888.0</v>
      </c>
      <c r="B4889" s="4" t="str">
        <f>IFERROR(__xludf.DUMMYFUNCTION("SPLIT(IMPORTRANGE!B4889:B14888,"";"",0,1)"),"Bash/Shell/PowerShell")</f>
        <v>Bash/Shell/PowerShell</v>
      </c>
      <c r="C4889" s="4" t="str">
        <f>IFERROR(__xludf.DUMMYFUNCTION("""COMPUTED_VALUE"""),"C#")</f>
        <v>C#</v>
      </c>
      <c r="D4889" s="4" t="str">
        <f>IFERROR(__xludf.DUMMYFUNCTION("""COMPUTED_VALUE"""),"Go")</f>
        <v>Go</v>
      </c>
      <c r="E4889" s="4" t="str">
        <f>IFERROR(__xludf.DUMMYFUNCTION("""COMPUTED_VALUE"""),"HTML/CSS")</f>
        <v>HTML/CSS</v>
      </c>
      <c r="F4889" s="4" t="str">
        <f>IFERROR(__xludf.DUMMYFUNCTION("""COMPUTED_VALUE"""),"Java")</f>
        <v>Java</v>
      </c>
      <c r="G4889" s="4" t="str">
        <f>IFERROR(__xludf.DUMMYFUNCTION("""COMPUTED_VALUE"""),"JavaScript")</f>
        <v>JavaScript</v>
      </c>
      <c r="H4889" s="4" t="str">
        <f>IFERROR(__xludf.DUMMYFUNCTION("""COMPUTED_VALUE"""),"PHP")</f>
        <v>PHP</v>
      </c>
      <c r="I4889" s="4" t="str">
        <f>IFERROR(__xludf.DUMMYFUNCTION("""COMPUTED_VALUE"""),"Python")</f>
        <v>Python</v>
      </c>
      <c r="J4889" s="4" t="str">
        <f>IFERROR(__xludf.DUMMYFUNCTION("""COMPUTED_VALUE"""),"SQL")</f>
        <v>SQL</v>
      </c>
    </row>
    <row r="4890">
      <c r="A4890" s="3">
        <v>4889.0</v>
      </c>
      <c r="B4890" s="4" t="str">
        <f>IFERROR(__xludf.DUMMYFUNCTION("SPLIT(IMPORTRANGE!B4890:B14889,"";"",0,1)"),"Bash/Shell/PowerShell")</f>
        <v>Bash/Shell/PowerShell</v>
      </c>
      <c r="C4890" s="4" t="str">
        <f>IFERROR(__xludf.DUMMYFUNCTION("""COMPUTED_VALUE"""),"C")</f>
        <v>C</v>
      </c>
      <c r="D4890" s="4" t="str">
        <f>IFERROR(__xludf.DUMMYFUNCTION("""COMPUTED_VALUE"""),"C++")</f>
        <v>C++</v>
      </c>
      <c r="E4890" s="4" t="str">
        <f>IFERROR(__xludf.DUMMYFUNCTION("""COMPUTED_VALUE"""),"HTML/CSS")</f>
        <v>HTML/CSS</v>
      </c>
      <c r="F4890" s="4" t="str">
        <f>IFERROR(__xludf.DUMMYFUNCTION("""COMPUTED_VALUE"""),"JavaScript")</f>
        <v>JavaScript</v>
      </c>
      <c r="G4890" s="4" t="str">
        <f>IFERROR(__xludf.DUMMYFUNCTION("""COMPUTED_VALUE"""),"Python")</f>
        <v>Python</v>
      </c>
      <c r="H4890" s="4" t="str">
        <f>IFERROR(__xludf.DUMMYFUNCTION("""COMPUTED_VALUE"""),"SQL")</f>
        <v>SQL</v>
      </c>
    </row>
    <row r="4891">
      <c r="A4891" s="3">
        <v>4890.0</v>
      </c>
      <c r="B4891" s="4" t="str">
        <f>IFERROR(__xludf.DUMMYFUNCTION("SPLIT(IMPORTRANGE!B4891:B14890,"";"",0,1)"),"Bash/Shell/PowerShell")</f>
        <v>Bash/Shell/PowerShell</v>
      </c>
      <c r="C4891" s="4" t="str">
        <f>IFERROR(__xludf.DUMMYFUNCTION("""COMPUTED_VALUE"""),"C#")</f>
        <v>C#</v>
      </c>
      <c r="D4891" s="4" t="str">
        <f>IFERROR(__xludf.DUMMYFUNCTION("""COMPUTED_VALUE"""),"HTML/CSS")</f>
        <v>HTML/CSS</v>
      </c>
      <c r="E4891" s="4" t="str">
        <f>IFERROR(__xludf.DUMMYFUNCTION("""COMPUTED_VALUE"""),"JavaScript")</f>
        <v>JavaScript</v>
      </c>
      <c r="F4891" s="4" t="str">
        <f>IFERROR(__xludf.DUMMYFUNCTION("""COMPUTED_VALUE"""),"Python")</f>
        <v>Python</v>
      </c>
      <c r="G4891" s="4" t="str">
        <f>IFERROR(__xludf.DUMMYFUNCTION("""COMPUTED_VALUE"""),"SQL")</f>
        <v>SQL</v>
      </c>
    </row>
    <row r="4892">
      <c r="A4892" s="3">
        <v>4891.0</v>
      </c>
      <c r="B4892" s="4" t="str">
        <f>IFERROR(__xludf.DUMMYFUNCTION("SPLIT(IMPORTRANGE!B4892:B14891,"";"",0,1)"),"Bash/Shell/PowerShell")</f>
        <v>Bash/Shell/PowerShell</v>
      </c>
      <c r="C4892" s="4" t="str">
        <f>IFERROR(__xludf.DUMMYFUNCTION("""COMPUTED_VALUE"""),"HTML/CSS")</f>
        <v>HTML/CSS</v>
      </c>
      <c r="D4892" s="4" t="str">
        <f>IFERROR(__xludf.DUMMYFUNCTION("""COMPUTED_VALUE"""),"Java")</f>
        <v>Java</v>
      </c>
      <c r="E4892" s="4" t="str">
        <f>IFERROR(__xludf.DUMMYFUNCTION("""COMPUTED_VALUE"""),"JavaScript")</f>
        <v>JavaScript</v>
      </c>
      <c r="F4892" s="4" t="str">
        <f>IFERROR(__xludf.DUMMYFUNCTION("""COMPUTED_VALUE"""),"Python")</f>
        <v>Python</v>
      </c>
      <c r="G4892" s="4" t="str">
        <f>IFERROR(__xludf.DUMMYFUNCTION("""COMPUTED_VALUE"""),"TypeScript")</f>
        <v>TypeScript</v>
      </c>
    </row>
    <row r="4893">
      <c r="A4893" s="3">
        <v>4892.0</v>
      </c>
      <c r="B4893" s="4" t="str">
        <f>IFERROR(__xludf.DUMMYFUNCTION("SPLIT(IMPORTRANGE!B4893:B14892,"";"",0,1)"),"Bash/Shell/PowerShell")</f>
        <v>Bash/Shell/PowerShell</v>
      </c>
      <c r="C4893" s="4" t="str">
        <f>IFERROR(__xludf.DUMMYFUNCTION("""COMPUTED_VALUE"""),"C")</f>
        <v>C</v>
      </c>
      <c r="D4893" s="4" t="str">
        <f>IFERROR(__xludf.DUMMYFUNCTION("""COMPUTED_VALUE"""),"C#")</f>
        <v>C#</v>
      </c>
      <c r="E4893" s="4" t="str">
        <f>IFERROR(__xludf.DUMMYFUNCTION("""COMPUTED_VALUE"""),"Python")</f>
        <v>Python</v>
      </c>
      <c r="F4893" s="4" t="str">
        <f>IFERROR(__xludf.DUMMYFUNCTION("""COMPUTED_VALUE"""),"SQL")</f>
        <v>SQL</v>
      </c>
      <c r="G4893" s="4" t="str">
        <f>IFERROR(__xludf.DUMMYFUNCTION("""COMPUTED_VALUE"""),"Other(s):")</f>
        <v>Other(s):</v>
      </c>
    </row>
    <row r="4894">
      <c r="A4894" s="3">
        <v>4893.0</v>
      </c>
      <c r="B4894" s="4" t="str">
        <f>IFERROR(__xludf.DUMMYFUNCTION("SPLIT(IMPORTRANGE!B4894:B14893,"";"",0,1)"),"Bash/Shell/PowerShell")</f>
        <v>Bash/Shell/PowerShell</v>
      </c>
      <c r="C4894" s="4" t="str">
        <f>IFERROR(__xludf.DUMMYFUNCTION("""COMPUTED_VALUE"""),"C++")</f>
        <v>C++</v>
      </c>
      <c r="D4894" s="4" t="str">
        <f>IFERROR(__xludf.DUMMYFUNCTION("""COMPUTED_VALUE"""),"Other(s):")</f>
        <v>Other(s):</v>
      </c>
    </row>
    <row r="4895">
      <c r="A4895" s="3">
        <v>4894.0</v>
      </c>
      <c r="B4895" s="4" t="str">
        <f>IFERROR(__xludf.DUMMYFUNCTION("SPLIT(IMPORTRANGE!B4895:B14894,"";"",0,1)"),"HTML/CSS")</f>
        <v>HTML/CSS</v>
      </c>
      <c r="C4895" s="4" t="str">
        <f>IFERROR(__xludf.DUMMYFUNCTION("""COMPUTED_VALUE"""),"JavaScript")</f>
        <v>JavaScript</v>
      </c>
    </row>
    <row r="4896">
      <c r="A4896" s="3">
        <v>4895.0</v>
      </c>
      <c r="B4896" s="4" t="str">
        <f>IFERROR(__xludf.DUMMYFUNCTION("SPLIT(IMPORTRANGE!B4896:B14895,"";"",0,1)"),"Java")</f>
        <v>Java</v>
      </c>
      <c r="C4896" s="4" t="str">
        <f>IFERROR(__xludf.DUMMYFUNCTION("""COMPUTED_VALUE"""),"Python")</f>
        <v>Python</v>
      </c>
      <c r="D4896" s="4" t="str">
        <f>IFERROR(__xludf.DUMMYFUNCTION("""COMPUTED_VALUE"""),"Other(s):")</f>
        <v>Other(s):</v>
      </c>
    </row>
    <row r="4897">
      <c r="A4897" s="3">
        <v>4896.0</v>
      </c>
      <c r="B4897" s="4" t="str">
        <f>IFERROR(__xludf.DUMMYFUNCTION("SPLIT(IMPORTRANGE!B4897:B14896,"";"",0,1)"),"Bash/Shell/PowerShell")</f>
        <v>Bash/Shell/PowerShell</v>
      </c>
      <c r="C4897" s="4" t="str">
        <f>IFERROR(__xludf.DUMMYFUNCTION("""COMPUTED_VALUE"""),"C")</f>
        <v>C</v>
      </c>
      <c r="D4897" s="4" t="str">
        <f>IFERROR(__xludf.DUMMYFUNCTION("""COMPUTED_VALUE"""),"C++")</f>
        <v>C++</v>
      </c>
      <c r="E4897" s="4" t="str">
        <f>IFERROR(__xludf.DUMMYFUNCTION("""COMPUTED_VALUE"""),"C#")</f>
        <v>C#</v>
      </c>
      <c r="F4897" s="4" t="str">
        <f>IFERROR(__xludf.DUMMYFUNCTION("""COMPUTED_VALUE"""),"Python")</f>
        <v>Python</v>
      </c>
      <c r="G4897" s="4" t="str">
        <f>IFERROR(__xludf.DUMMYFUNCTION("""COMPUTED_VALUE"""),"SQL")</f>
        <v>SQL</v>
      </c>
      <c r="H4897" s="4" t="str">
        <f>IFERROR(__xludf.DUMMYFUNCTION("""COMPUTED_VALUE"""),"VBA")</f>
        <v>VBA</v>
      </c>
    </row>
    <row r="4898">
      <c r="A4898" s="3">
        <v>4897.0</v>
      </c>
      <c r="B4898" s="4" t="str">
        <f>IFERROR(__xludf.DUMMYFUNCTION("SPLIT(IMPORTRANGE!B4898:B14897,"";"",0,1)"),"C++")</f>
        <v>C++</v>
      </c>
      <c r="C4898" s="4" t="str">
        <f>IFERROR(__xludf.DUMMYFUNCTION("""COMPUTED_VALUE"""),"HTML/CSS")</f>
        <v>HTML/CSS</v>
      </c>
      <c r="D4898" s="4" t="str">
        <f>IFERROR(__xludf.DUMMYFUNCTION("""COMPUTED_VALUE"""),"JavaScript")</f>
        <v>JavaScript</v>
      </c>
      <c r="E4898" s="4" t="str">
        <f>IFERROR(__xludf.DUMMYFUNCTION("""COMPUTED_VALUE"""),"PHP")</f>
        <v>PHP</v>
      </c>
      <c r="F4898" s="4" t="str">
        <f>IFERROR(__xludf.DUMMYFUNCTION("""COMPUTED_VALUE"""),"SQL")</f>
        <v>SQL</v>
      </c>
    </row>
    <row r="4899">
      <c r="A4899" s="3">
        <v>4898.0</v>
      </c>
      <c r="B4899" s="4" t="str">
        <f>IFERROR(__xludf.DUMMYFUNCTION("SPLIT(IMPORTRANGE!B4899:B14898,"";"",0,1)"),"C")</f>
        <v>C</v>
      </c>
      <c r="C4899" s="4" t="str">
        <f>IFERROR(__xludf.DUMMYFUNCTION("""COMPUTED_VALUE"""),"HTML/CSS")</f>
        <v>HTML/CSS</v>
      </c>
      <c r="D4899" s="4" t="str">
        <f>IFERROR(__xludf.DUMMYFUNCTION("""COMPUTED_VALUE"""),"Java")</f>
        <v>Java</v>
      </c>
      <c r="E4899" s="4" t="str">
        <f>IFERROR(__xludf.DUMMYFUNCTION("""COMPUTED_VALUE"""),"JavaScript")</f>
        <v>JavaScript</v>
      </c>
      <c r="F4899" s="4" t="str">
        <f>IFERROR(__xludf.DUMMYFUNCTION("""COMPUTED_VALUE"""),"Kotlin")</f>
        <v>Kotlin</v>
      </c>
      <c r="G4899" s="4" t="str">
        <f>IFERROR(__xludf.DUMMYFUNCTION("""COMPUTED_VALUE"""),"Objective-C")</f>
        <v>Objective-C</v>
      </c>
      <c r="H4899" s="4" t="str">
        <f>IFERROR(__xludf.DUMMYFUNCTION("""COMPUTED_VALUE"""),"Swift")</f>
        <v>Swift</v>
      </c>
      <c r="I4899" s="4" t="str">
        <f>IFERROR(__xludf.DUMMYFUNCTION("""COMPUTED_VALUE"""),"TypeScript")</f>
        <v>TypeScript</v>
      </c>
    </row>
    <row r="4900">
      <c r="A4900" s="3">
        <v>4899.0</v>
      </c>
      <c r="B4900" s="4" t="str">
        <f>IFERROR(__xludf.DUMMYFUNCTION("SPLIT(IMPORTRANGE!B4900:B14899,"";"",0,1)"),"Dart")</f>
        <v>Dart</v>
      </c>
      <c r="C4900" s="4" t="str">
        <f>IFERROR(__xludf.DUMMYFUNCTION("""COMPUTED_VALUE"""),"Java")</f>
        <v>Java</v>
      </c>
      <c r="D4900" s="4" t="str">
        <f>IFERROR(__xludf.DUMMYFUNCTION("""COMPUTED_VALUE"""),"Python")</f>
        <v>Python</v>
      </c>
    </row>
    <row r="4901">
      <c r="A4901" s="3">
        <v>4900.0</v>
      </c>
      <c r="B4901" s="4" t="str">
        <f>IFERROR(__xludf.DUMMYFUNCTION("SPLIT(IMPORTRANGE!B4901:B14900,"";"",0,1)"),"HTML/CSS")</f>
        <v>HTML/CSS</v>
      </c>
      <c r="C4901" s="4" t="str">
        <f>IFERROR(__xludf.DUMMYFUNCTION("""COMPUTED_VALUE"""),"JavaScript")</f>
        <v>JavaScript</v>
      </c>
      <c r="D4901" s="4" t="str">
        <f>IFERROR(__xludf.DUMMYFUNCTION("""COMPUTED_VALUE"""),"PHP")</f>
        <v>PHP</v>
      </c>
      <c r="E4901" s="4" t="str">
        <f>IFERROR(__xludf.DUMMYFUNCTION("""COMPUTED_VALUE"""),"SQL")</f>
        <v>SQL</v>
      </c>
    </row>
    <row r="4902">
      <c r="A4902" s="3">
        <v>4901.0</v>
      </c>
      <c r="B4902" s="4" t="str">
        <f>IFERROR(__xludf.DUMMYFUNCTION("SPLIT(IMPORTRANGE!B4902:B14901,"";"",0,1)"),"Java")</f>
        <v>Java</v>
      </c>
      <c r="C4902" s="4" t="str">
        <f>IFERROR(__xludf.DUMMYFUNCTION("""COMPUTED_VALUE"""),"R")</f>
        <v>R</v>
      </c>
      <c r="D4902" s="4" t="str">
        <f>IFERROR(__xludf.DUMMYFUNCTION("""COMPUTED_VALUE"""),"VBA")</f>
        <v>VBA</v>
      </c>
      <c r="E4902" s="4" t="str">
        <f>IFERROR(__xludf.DUMMYFUNCTION("""COMPUTED_VALUE"""),"Other(s):")</f>
        <v>Other(s):</v>
      </c>
    </row>
    <row r="4903">
      <c r="A4903" s="3">
        <v>4902.0</v>
      </c>
      <c r="B4903" s="4" t="str">
        <f>IFERROR(__xludf.DUMMYFUNCTION("SPLIT(IMPORTRANGE!B4903:B14902,"";"",0,1)"),"Bash/Shell/PowerShell")</f>
        <v>Bash/Shell/PowerShell</v>
      </c>
      <c r="C4903" s="4" t="str">
        <f>IFERROR(__xludf.DUMMYFUNCTION("""COMPUTED_VALUE"""),"C#")</f>
        <v>C#</v>
      </c>
      <c r="D4903" s="4" t="str">
        <f>IFERROR(__xludf.DUMMYFUNCTION("""COMPUTED_VALUE"""),"HTML/CSS")</f>
        <v>HTML/CSS</v>
      </c>
      <c r="E4903" s="4" t="str">
        <f>IFERROR(__xludf.DUMMYFUNCTION("""COMPUTED_VALUE"""),"JavaScript")</f>
        <v>JavaScript</v>
      </c>
      <c r="F4903" s="4" t="str">
        <f>IFERROR(__xludf.DUMMYFUNCTION("""COMPUTED_VALUE"""),"Python")</f>
        <v>Python</v>
      </c>
      <c r="G4903" s="4" t="str">
        <f>IFERROR(__xludf.DUMMYFUNCTION("""COMPUTED_VALUE"""),"SQL")</f>
        <v>SQL</v>
      </c>
      <c r="H4903" s="4" t="str">
        <f>IFERROR(__xludf.DUMMYFUNCTION("""COMPUTED_VALUE"""),"TypeScript")</f>
        <v>TypeScript</v>
      </c>
    </row>
    <row r="4904">
      <c r="A4904" s="3">
        <v>4903.0</v>
      </c>
      <c r="B4904" s="4" t="str">
        <f>IFERROR(__xludf.DUMMYFUNCTION("SPLIT(IMPORTRANGE!B4904:B14903,"";"",0,1)"),"Bash/Shell/PowerShell")</f>
        <v>Bash/Shell/PowerShell</v>
      </c>
      <c r="C4904" s="4" t="str">
        <f>IFERROR(__xludf.DUMMYFUNCTION("""COMPUTED_VALUE"""),"HTML/CSS")</f>
        <v>HTML/CSS</v>
      </c>
      <c r="D4904" s="4" t="str">
        <f>IFERROR(__xludf.DUMMYFUNCTION("""COMPUTED_VALUE"""),"Python")</f>
        <v>Python</v>
      </c>
      <c r="E4904" s="4" t="str">
        <f>IFERROR(__xludf.DUMMYFUNCTION("""COMPUTED_VALUE"""),"Ruby")</f>
        <v>Ruby</v>
      </c>
    </row>
    <row r="4905">
      <c r="A4905" s="3">
        <v>4904.0</v>
      </c>
      <c r="B4905" s="4" t="str">
        <f>IFERROR(__xludf.DUMMYFUNCTION("SPLIT(IMPORTRANGE!B4905:B14904,"";"",0,1)"),"C")</f>
        <v>C</v>
      </c>
      <c r="C4905" s="4" t="str">
        <f>IFERROR(__xludf.DUMMYFUNCTION("""COMPUTED_VALUE"""),"C++")</f>
        <v>C++</v>
      </c>
      <c r="D4905" s="4" t="str">
        <f>IFERROR(__xludf.DUMMYFUNCTION("""COMPUTED_VALUE"""),"C#")</f>
        <v>C#</v>
      </c>
      <c r="E4905" s="4" t="str">
        <f>IFERROR(__xludf.DUMMYFUNCTION("""COMPUTED_VALUE"""),"HTML/CSS")</f>
        <v>HTML/CSS</v>
      </c>
      <c r="F4905" s="4" t="str">
        <f>IFERROR(__xludf.DUMMYFUNCTION("""COMPUTED_VALUE"""),"JavaScript")</f>
        <v>JavaScript</v>
      </c>
      <c r="G4905" s="4" t="str">
        <f>IFERROR(__xludf.DUMMYFUNCTION("""COMPUTED_VALUE"""),"PHP")</f>
        <v>PHP</v>
      </c>
      <c r="H4905" s="4" t="str">
        <f>IFERROR(__xludf.DUMMYFUNCTION("""COMPUTED_VALUE"""),"Python")</f>
        <v>Python</v>
      </c>
      <c r="I4905" s="4" t="str">
        <f>IFERROR(__xludf.DUMMYFUNCTION("""COMPUTED_VALUE"""),"R")</f>
        <v>R</v>
      </c>
      <c r="J4905" s="4" t="str">
        <f>IFERROR(__xludf.DUMMYFUNCTION("""COMPUTED_VALUE"""),"SQL")</f>
        <v>SQL</v>
      </c>
    </row>
    <row r="4906">
      <c r="A4906" s="3">
        <v>4905.0</v>
      </c>
      <c r="B4906" s="4" t="str">
        <f>IFERROR(__xludf.DUMMYFUNCTION("SPLIT(IMPORTRANGE!B4906:B14905,"";"",0,1)"),"C#")</f>
        <v>C#</v>
      </c>
      <c r="C4906" s="4" t="str">
        <f>IFERROR(__xludf.DUMMYFUNCTION("""COMPUTED_VALUE"""),"HTML/CSS")</f>
        <v>HTML/CSS</v>
      </c>
      <c r="D4906" s="4" t="str">
        <f>IFERROR(__xludf.DUMMYFUNCTION("""COMPUTED_VALUE"""),"JavaScript")</f>
        <v>JavaScript</v>
      </c>
      <c r="E4906" s="4" t="str">
        <f>IFERROR(__xludf.DUMMYFUNCTION("""COMPUTED_VALUE"""),"TypeScript")</f>
        <v>TypeScript</v>
      </c>
    </row>
    <row r="4907">
      <c r="A4907" s="3">
        <v>4906.0</v>
      </c>
      <c r="B4907" s="4" t="str">
        <f>IFERROR(__xludf.DUMMYFUNCTION("SPLIT(IMPORTRANGE!B4907:B14906,"";"",0,1)"),"C#")</f>
        <v>C#</v>
      </c>
      <c r="C4907" s="4" t="str">
        <f>IFERROR(__xludf.DUMMYFUNCTION("""COMPUTED_VALUE"""),"HTML/CSS")</f>
        <v>HTML/CSS</v>
      </c>
      <c r="D4907" s="4" t="str">
        <f>IFERROR(__xludf.DUMMYFUNCTION("""COMPUTED_VALUE"""),"JavaScript")</f>
        <v>JavaScript</v>
      </c>
      <c r="E4907" s="4" t="str">
        <f>IFERROR(__xludf.DUMMYFUNCTION("""COMPUTED_VALUE"""),"SQL")</f>
        <v>SQL</v>
      </c>
      <c r="F4907" s="4" t="str">
        <f>IFERROR(__xludf.DUMMYFUNCTION("""COMPUTED_VALUE"""),"TypeScript")</f>
        <v>TypeScript</v>
      </c>
    </row>
    <row r="4908">
      <c r="A4908" s="3">
        <v>4907.0</v>
      </c>
      <c r="B4908" s="4" t="str">
        <f>IFERROR(__xludf.DUMMYFUNCTION("SPLIT(IMPORTRANGE!B4908:B14907,"";"",0,1)"),"Go")</f>
        <v>Go</v>
      </c>
      <c r="C4908" s="4" t="str">
        <f>IFERROR(__xludf.DUMMYFUNCTION("""COMPUTED_VALUE"""),"HTML/CSS")</f>
        <v>HTML/CSS</v>
      </c>
      <c r="D4908" s="4" t="str">
        <f>IFERROR(__xludf.DUMMYFUNCTION("""COMPUTED_VALUE"""),"JavaScript")</f>
        <v>JavaScript</v>
      </c>
      <c r="E4908" s="4" t="str">
        <f>IFERROR(__xludf.DUMMYFUNCTION("""COMPUTED_VALUE"""),"Kotlin")</f>
        <v>Kotlin</v>
      </c>
      <c r="F4908" s="4" t="str">
        <f>IFERROR(__xludf.DUMMYFUNCTION("""COMPUTED_VALUE"""),"Python")</f>
        <v>Python</v>
      </c>
    </row>
    <row r="4909">
      <c r="A4909" s="3">
        <v>4908.0</v>
      </c>
      <c r="B4909" s="4" t="str">
        <f>IFERROR(__xludf.DUMMYFUNCTION("SPLIT(IMPORTRANGE!B4909:B14908,"";"",0,1)"),"Bash/Shell/PowerShell")</f>
        <v>Bash/Shell/PowerShell</v>
      </c>
      <c r="C4909" s="4" t="str">
        <f>IFERROR(__xludf.DUMMYFUNCTION("""COMPUTED_VALUE"""),"C#")</f>
        <v>C#</v>
      </c>
      <c r="D4909" s="4" t="str">
        <f>IFERROR(__xludf.DUMMYFUNCTION("""COMPUTED_VALUE"""),"HTML/CSS")</f>
        <v>HTML/CSS</v>
      </c>
      <c r="E4909" s="4" t="str">
        <f>IFERROR(__xludf.DUMMYFUNCTION("""COMPUTED_VALUE"""),"JavaScript")</f>
        <v>JavaScript</v>
      </c>
      <c r="F4909" s="4" t="str">
        <f>IFERROR(__xludf.DUMMYFUNCTION("""COMPUTED_VALUE"""),"PHP")</f>
        <v>PHP</v>
      </c>
      <c r="G4909" s="4" t="str">
        <f>IFERROR(__xludf.DUMMYFUNCTION("""COMPUTED_VALUE"""),"SQL")</f>
        <v>SQL</v>
      </c>
    </row>
    <row r="4910">
      <c r="A4910" s="3">
        <v>4909.0</v>
      </c>
      <c r="B4910" s="4" t="str">
        <f>IFERROR(__xludf.DUMMYFUNCTION("SPLIT(IMPORTRANGE!B4910:B14909,"";"",0,1)"),"Bash/Shell/PowerShell")</f>
        <v>Bash/Shell/PowerShell</v>
      </c>
      <c r="C4910" s="4" t="str">
        <f>IFERROR(__xludf.DUMMYFUNCTION("""COMPUTED_VALUE"""),"C#")</f>
        <v>C#</v>
      </c>
      <c r="D4910" s="4" t="str">
        <f>IFERROR(__xludf.DUMMYFUNCTION("""COMPUTED_VALUE"""),"JavaScript")</f>
        <v>JavaScript</v>
      </c>
      <c r="E4910" s="4" t="str">
        <f>IFERROR(__xludf.DUMMYFUNCTION("""COMPUTED_VALUE"""),"TypeScript")</f>
        <v>TypeScript</v>
      </c>
    </row>
    <row r="4911">
      <c r="A4911" s="3">
        <v>4910.0</v>
      </c>
      <c r="B4911" s="4" t="str">
        <f>IFERROR(__xludf.DUMMYFUNCTION("SPLIT(IMPORTRANGE!B4911:B14910,"";"",0,1)"),"HTML/CSS")</f>
        <v>HTML/CSS</v>
      </c>
      <c r="C4911" s="4" t="str">
        <f>IFERROR(__xludf.DUMMYFUNCTION("""COMPUTED_VALUE"""),"JavaScript")</f>
        <v>JavaScript</v>
      </c>
    </row>
    <row r="4912">
      <c r="A4912" s="3">
        <v>4911.0</v>
      </c>
      <c r="B4912" s="4" t="str">
        <f>IFERROR(__xludf.DUMMYFUNCTION("SPLIT(IMPORTRANGE!B4912:B14911,"";"",0,1)"),"Other(s):")</f>
        <v>Other(s):</v>
      </c>
    </row>
    <row r="4913">
      <c r="A4913" s="3">
        <v>4912.0</v>
      </c>
      <c r="B4913" s="4" t="str">
        <f>IFERROR(__xludf.DUMMYFUNCTION("SPLIT(IMPORTRANGE!B4913:B14912,"";"",0,1)"),"C#")</f>
        <v>C#</v>
      </c>
      <c r="C4913" s="4" t="str">
        <f>IFERROR(__xludf.DUMMYFUNCTION("""COMPUTED_VALUE"""),"HTML/CSS")</f>
        <v>HTML/CSS</v>
      </c>
      <c r="D4913" s="4" t="str">
        <f>IFERROR(__xludf.DUMMYFUNCTION("""COMPUTED_VALUE"""),"JavaScript")</f>
        <v>JavaScript</v>
      </c>
      <c r="E4913" s="4" t="str">
        <f>IFERROR(__xludf.DUMMYFUNCTION("""COMPUTED_VALUE"""),"PHP")</f>
        <v>PHP</v>
      </c>
      <c r="F4913" s="4" t="str">
        <f>IFERROR(__xludf.DUMMYFUNCTION("""COMPUTED_VALUE"""),"Python")</f>
        <v>Python</v>
      </c>
      <c r="G4913" s="4" t="str">
        <f>IFERROR(__xludf.DUMMYFUNCTION("""COMPUTED_VALUE"""),"SQL")</f>
        <v>SQL</v>
      </c>
      <c r="H4913" s="4" t="str">
        <f>IFERROR(__xludf.DUMMYFUNCTION("""COMPUTED_VALUE"""),"TypeScript")</f>
        <v>TypeScript</v>
      </c>
    </row>
    <row r="4914">
      <c r="A4914" s="3">
        <v>4913.0</v>
      </c>
      <c r="B4914" s="4" t="str">
        <f>IFERROR(__xludf.DUMMYFUNCTION("SPLIT(IMPORTRANGE!B4914:B14913,"";"",0,1)"),"Bash/Shell/PowerShell")</f>
        <v>Bash/Shell/PowerShell</v>
      </c>
      <c r="C4914" s="4" t="str">
        <f>IFERROR(__xludf.DUMMYFUNCTION("""COMPUTED_VALUE"""),"C#")</f>
        <v>C#</v>
      </c>
      <c r="D4914" s="4" t="str">
        <f>IFERROR(__xludf.DUMMYFUNCTION("""COMPUTED_VALUE"""),"HTML/CSS")</f>
        <v>HTML/CSS</v>
      </c>
      <c r="E4914" s="4" t="str">
        <f>IFERROR(__xludf.DUMMYFUNCTION("""COMPUTED_VALUE"""),"Java")</f>
        <v>Java</v>
      </c>
      <c r="F4914" s="4" t="str">
        <f>IFERROR(__xludf.DUMMYFUNCTION("""COMPUTED_VALUE"""),"JavaScript")</f>
        <v>JavaScript</v>
      </c>
      <c r="G4914" s="4" t="str">
        <f>IFERROR(__xludf.DUMMYFUNCTION("""COMPUTED_VALUE"""),"Python")</f>
        <v>Python</v>
      </c>
      <c r="H4914" s="4" t="str">
        <f>IFERROR(__xludf.DUMMYFUNCTION("""COMPUTED_VALUE"""),"Scala")</f>
        <v>Scala</v>
      </c>
      <c r="I4914" s="4" t="str">
        <f>IFERROR(__xludf.DUMMYFUNCTION("""COMPUTED_VALUE"""),"Other(s):")</f>
        <v>Other(s):</v>
      </c>
    </row>
    <row r="4915">
      <c r="A4915" s="3">
        <v>4914.0</v>
      </c>
      <c r="B4915" s="4" t="str">
        <f>IFERROR(__xludf.DUMMYFUNCTION("SPLIT(IMPORTRANGE!B4915:B14914,"";"",0,1)"),"Java")</f>
        <v>Java</v>
      </c>
    </row>
    <row r="4916">
      <c r="A4916" s="3">
        <v>4915.0</v>
      </c>
      <c r="B4916" s="4" t="str">
        <f>IFERROR(__xludf.DUMMYFUNCTION("SPLIT(IMPORTRANGE!B4916:B14915,"";"",0,1)"),"Bash/Shell/PowerShell")</f>
        <v>Bash/Shell/PowerShell</v>
      </c>
      <c r="C4916" s="4" t="str">
        <f>IFERROR(__xludf.DUMMYFUNCTION("""COMPUTED_VALUE"""),"C#")</f>
        <v>C#</v>
      </c>
      <c r="D4916" s="4" t="str">
        <f>IFERROR(__xludf.DUMMYFUNCTION("""COMPUTED_VALUE"""),"Elixir")</f>
        <v>Elixir</v>
      </c>
      <c r="E4916" s="4" t="str">
        <f>IFERROR(__xludf.DUMMYFUNCTION("""COMPUTED_VALUE"""),"HTML/CSS")</f>
        <v>HTML/CSS</v>
      </c>
      <c r="F4916" s="4" t="str">
        <f>IFERROR(__xludf.DUMMYFUNCTION("""COMPUTED_VALUE"""),"JavaScript")</f>
        <v>JavaScript</v>
      </c>
      <c r="G4916" s="4" t="str">
        <f>IFERROR(__xludf.DUMMYFUNCTION("""COMPUTED_VALUE"""),"SQL")</f>
        <v>SQL</v>
      </c>
    </row>
    <row r="4917">
      <c r="A4917" s="3">
        <v>4916.0</v>
      </c>
      <c r="B4917" s="4" t="str">
        <f>IFERROR(__xludf.DUMMYFUNCTION("SPLIT(IMPORTRANGE!B4917:B14916,"";"",0,1)"),"Bash/Shell/PowerShell")</f>
        <v>Bash/Shell/PowerShell</v>
      </c>
      <c r="C4917" s="4" t="str">
        <f>IFERROR(__xludf.DUMMYFUNCTION("""COMPUTED_VALUE"""),"HTML/CSS")</f>
        <v>HTML/CSS</v>
      </c>
      <c r="D4917" s="4" t="str">
        <f>IFERROR(__xludf.DUMMYFUNCTION("""COMPUTED_VALUE"""),"JavaScript")</f>
        <v>JavaScript</v>
      </c>
      <c r="E4917" s="4" t="str">
        <f>IFERROR(__xludf.DUMMYFUNCTION("""COMPUTED_VALUE"""),"PHP")</f>
        <v>PHP</v>
      </c>
      <c r="F4917" s="4" t="str">
        <f>IFERROR(__xludf.DUMMYFUNCTION("""COMPUTED_VALUE"""),"SQL")</f>
        <v>SQL</v>
      </c>
    </row>
    <row r="4918">
      <c r="A4918" s="3">
        <v>4917.0</v>
      </c>
      <c r="B4918" s="4" t="str">
        <f>IFERROR(__xludf.DUMMYFUNCTION("SPLIT(IMPORTRANGE!B4918:B14917,"";"",0,1)"),"HTML/CSS")</f>
        <v>HTML/CSS</v>
      </c>
      <c r="C4918" s="4" t="str">
        <f>IFERROR(__xludf.DUMMYFUNCTION("""COMPUTED_VALUE"""),"JavaScript")</f>
        <v>JavaScript</v>
      </c>
      <c r="D4918" s="4" t="str">
        <f>IFERROR(__xludf.DUMMYFUNCTION("""COMPUTED_VALUE"""),"Python")</f>
        <v>Python</v>
      </c>
      <c r="E4918" s="4" t="str">
        <f>IFERROR(__xludf.DUMMYFUNCTION("""COMPUTED_VALUE"""),"TypeScript")</f>
        <v>TypeScript</v>
      </c>
    </row>
    <row r="4919">
      <c r="A4919" s="3">
        <v>4918.0</v>
      </c>
      <c r="B4919" s="4" t="str">
        <f>IFERROR(__xludf.DUMMYFUNCTION("SPLIT(IMPORTRANGE!B4919:B14918,"";"",0,1)"),"HTML/CSS")</f>
        <v>HTML/CSS</v>
      </c>
      <c r="C4919" s="4" t="str">
        <f>IFERROR(__xludf.DUMMYFUNCTION("""COMPUTED_VALUE"""),"JavaScript")</f>
        <v>JavaScript</v>
      </c>
    </row>
    <row r="4920">
      <c r="A4920" s="3">
        <v>4919.0</v>
      </c>
      <c r="B4920" s="4" t="str">
        <f>IFERROR(__xludf.DUMMYFUNCTION("SPLIT(IMPORTRANGE!B4920:B14919,"";"",0,1)"),"HTML/CSS")</f>
        <v>HTML/CSS</v>
      </c>
      <c r="C4920" s="4" t="str">
        <f>IFERROR(__xludf.DUMMYFUNCTION("""COMPUTED_VALUE"""),"Java")</f>
        <v>Java</v>
      </c>
      <c r="D4920" s="4" t="str">
        <f>IFERROR(__xludf.DUMMYFUNCTION("""COMPUTED_VALUE"""),"JavaScript")</f>
        <v>JavaScript</v>
      </c>
      <c r="E4920" s="4" t="str">
        <f>IFERROR(__xludf.DUMMYFUNCTION("""COMPUTED_VALUE"""),"PHP")</f>
        <v>PHP</v>
      </c>
      <c r="F4920" s="4" t="str">
        <f>IFERROR(__xludf.DUMMYFUNCTION("""COMPUTED_VALUE"""),"SQL")</f>
        <v>SQL</v>
      </c>
    </row>
    <row r="4921">
      <c r="A4921" s="3">
        <v>4920.0</v>
      </c>
      <c r="B4921" s="4" t="str">
        <f>IFERROR(__xludf.DUMMYFUNCTION("SPLIT(IMPORTRANGE!B4921:B14920,"";"",0,1)"),"Bash/Shell/PowerShell")</f>
        <v>Bash/Shell/PowerShell</v>
      </c>
      <c r="C4921" s="4" t="str">
        <f>IFERROR(__xludf.DUMMYFUNCTION("""COMPUTED_VALUE"""),"SQL")</f>
        <v>SQL</v>
      </c>
      <c r="D4921" s="4" t="str">
        <f>IFERROR(__xludf.DUMMYFUNCTION("""COMPUTED_VALUE"""),"VBA")</f>
        <v>VBA</v>
      </c>
    </row>
    <row r="4922">
      <c r="A4922" s="3">
        <v>4921.0</v>
      </c>
      <c r="B4922" s="4" t="str">
        <f>IFERROR(__xludf.DUMMYFUNCTION("SPLIT(IMPORTRANGE!B4922:B14921,"";"",0,1)"),"HTML/CSS")</f>
        <v>HTML/CSS</v>
      </c>
      <c r="C4922" s="4" t="str">
        <f>IFERROR(__xludf.DUMMYFUNCTION("""COMPUTED_VALUE"""),"JavaScript")</f>
        <v>JavaScript</v>
      </c>
      <c r="D4922" s="4" t="str">
        <f>IFERROR(__xludf.DUMMYFUNCTION("""COMPUTED_VALUE"""),"PHP")</f>
        <v>PHP</v>
      </c>
      <c r="E4922" s="4" t="str">
        <f>IFERROR(__xludf.DUMMYFUNCTION("""COMPUTED_VALUE"""),"SQL")</f>
        <v>SQL</v>
      </c>
    </row>
    <row r="4923">
      <c r="A4923" s="3">
        <v>4922.0</v>
      </c>
      <c r="B4923" s="4" t="str">
        <f>IFERROR(__xludf.DUMMYFUNCTION("SPLIT(IMPORTRANGE!B4923:B14922,"";"",0,1)"),"Bash/Shell/PowerShell")</f>
        <v>Bash/Shell/PowerShell</v>
      </c>
      <c r="C4923" s="4" t="str">
        <f>IFERROR(__xludf.DUMMYFUNCTION("""COMPUTED_VALUE"""),"C")</f>
        <v>C</v>
      </c>
      <c r="D4923" s="4" t="str">
        <f>IFERROR(__xludf.DUMMYFUNCTION("""COMPUTED_VALUE"""),"Dart")</f>
        <v>Dart</v>
      </c>
      <c r="E4923" s="4" t="str">
        <f>IFERROR(__xludf.DUMMYFUNCTION("""COMPUTED_VALUE"""),"Go")</f>
        <v>Go</v>
      </c>
      <c r="F4923" s="4" t="str">
        <f>IFERROR(__xludf.DUMMYFUNCTION("""COMPUTED_VALUE"""),"Java")</f>
        <v>Java</v>
      </c>
      <c r="G4923" s="4" t="str">
        <f>IFERROR(__xludf.DUMMYFUNCTION("""COMPUTED_VALUE"""),"JavaScript")</f>
        <v>JavaScript</v>
      </c>
      <c r="H4923" s="4" t="str">
        <f>IFERROR(__xludf.DUMMYFUNCTION("""COMPUTED_VALUE"""),"Python")</f>
        <v>Python</v>
      </c>
    </row>
    <row r="4924">
      <c r="A4924" s="3">
        <v>4923.0</v>
      </c>
      <c r="B4924" s="4" t="str">
        <f>IFERROR(__xludf.DUMMYFUNCTION("SPLIT(IMPORTRANGE!B4924:B14923,"";"",0,1)"),"C#")</f>
        <v>C#</v>
      </c>
    </row>
    <row r="4925">
      <c r="A4925" s="3">
        <v>4924.0</v>
      </c>
      <c r="B4925" s="4" t="str">
        <f>IFERROR(__xludf.DUMMYFUNCTION("SPLIT(IMPORTRANGE!B4925:B14924,"";"",0,1)"),"C++")</f>
        <v>C++</v>
      </c>
      <c r="C4925" s="4" t="str">
        <f>IFERROR(__xludf.DUMMYFUNCTION("""COMPUTED_VALUE"""),"HTML/CSS")</f>
        <v>HTML/CSS</v>
      </c>
      <c r="D4925" s="4" t="str">
        <f>IFERROR(__xludf.DUMMYFUNCTION("""COMPUTED_VALUE"""),"JavaScript")</f>
        <v>JavaScript</v>
      </c>
      <c r="E4925" s="4" t="str">
        <f>IFERROR(__xludf.DUMMYFUNCTION("""COMPUTED_VALUE"""),"PHP")</f>
        <v>PHP</v>
      </c>
      <c r="F4925" s="4" t="str">
        <f>IFERROR(__xludf.DUMMYFUNCTION("""COMPUTED_VALUE"""),"SQL")</f>
        <v>SQL</v>
      </c>
    </row>
    <row r="4926">
      <c r="A4926" s="3">
        <v>4925.0</v>
      </c>
      <c r="B4926" s="4" t="str">
        <f>IFERROR(__xludf.DUMMYFUNCTION("SPLIT(IMPORTRANGE!B4926:B14925,"";"",0,1)"),"C")</f>
        <v>C</v>
      </c>
      <c r="C4926" s="4" t="str">
        <f>IFERROR(__xludf.DUMMYFUNCTION("""COMPUTED_VALUE"""),"HTML/CSS")</f>
        <v>HTML/CSS</v>
      </c>
      <c r="D4926" s="4" t="str">
        <f>IFERROR(__xludf.DUMMYFUNCTION("""COMPUTED_VALUE"""),"Java")</f>
        <v>Java</v>
      </c>
      <c r="E4926" s="4" t="str">
        <f>IFERROR(__xludf.DUMMYFUNCTION("""COMPUTED_VALUE"""),"JavaScript")</f>
        <v>JavaScript</v>
      </c>
      <c r="F4926" s="4" t="str">
        <f>IFERROR(__xludf.DUMMYFUNCTION("""COMPUTED_VALUE"""),"PHP")</f>
        <v>PHP</v>
      </c>
      <c r="G4926" s="4" t="str">
        <f>IFERROR(__xludf.DUMMYFUNCTION("""COMPUTED_VALUE"""),"Python")</f>
        <v>Python</v>
      </c>
      <c r="H4926" s="4" t="str">
        <f>IFERROR(__xludf.DUMMYFUNCTION("""COMPUTED_VALUE"""),"SQL")</f>
        <v>SQL</v>
      </c>
      <c r="I4926" s="4" t="str">
        <f>IFERROR(__xludf.DUMMYFUNCTION("""COMPUTED_VALUE"""),"Other(s):")</f>
        <v>Other(s):</v>
      </c>
    </row>
    <row r="4927">
      <c r="A4927" s="3">
        <v>4926.0</v>
      </c>
      <c r="B4927" s="4" t="str">
        <f>IFERROR(__xludf.DUMMYFUNCTION("SPLIT(IMPORTRANGE!B4927:B14926,"";"",0,1)"),"C#")</f>
        <v>C#</v>
      </c>
      <c r="C4927" s="4" t="str">
        <f>IFERROR(__xludf.DUMMYFUNCTION("""COMPUTED_VALUE"""),"HTML/CSS")</f>
        <v>HTML/CSS</v>
      </c>
      <c r="D4927" s="4" t="str">
        <f>IFERROR(__xludf.DUMMYFUNCTION("""COMPUTED_VALUE"""),"JavaScript")</f>
        <v>JavaScript</v>
      </c>
    </row>
    <row r="4928">
      <c r="A4928" s="3">
        <v>4927.0</v>
      </c>
      <c r="B4928" s="4" t="str">
        <f>IFERROR(__xludf.DUMMYFUNCTION("SPLIT(IMPORTRANGE!B4928:B14927,"";"",0,1)"),"Bash/Shell/PowerShell")</f>
        <v>Bash/Shell/PowerShell</v>
      </c>
      <c r="C4928" s="4" t="str">
        <f>IFERROR(__xludf.DUMMYFUNCTION("""COMPUTED_VALUE"""),"C")</f>
        <v>C</v>
      </c>
      <c r="D4928" s="4" t="str">
        <f>IFERROR(__xludf.DUMMYFUNCTION("""COMPUTED_VALUE"""),"C++")</f>
        <v>C++</v>
      </c>
      <c r="E4928" s="4" t="str">
        <f>IFERROR(__xludf.DUMMYFUNCTION("""COMPUTED_VALUE"""),"Other(s):")</f>
        <v>Other(s):</v>
      </c>
    </row>
    <row r="4929">
      <c r="A4929" s="3">
        <v>4928.0</v>
      </c>
      <c r="B4929" s="4" t="str">
        <f>IFERROR(__xludf.DUMMYFUNCTION("SPLIT(IMPORTRANGE!B4929:B14928,"";"",0,1)"),"Java")</f>
        <v>Java</v>
      </c>
      <c r="C4929" s="4" t="str">
        <f>IFERROR(__xludf.DUMMYFUNCTION("""COMPUTED_VALUE"""),"Kotlin")</f>
        <v>Kotlin</v>
      </c>
      <c r="D4929" s="4" t="str">
        <f>IFERROR(__xludf.DUMMYFUNCTION("""COMPUTED_VALUE"""),"Python")</f>
        <v>Python</v>
      </c>
      <c r="E4929" s="4" t="str">
        <f>IFERROR(__xludf.DUMMYFUNCTION("""COMPUTED_VALUE"""),"SQL")</f>
        <v>SQL</v>
      </c>
    </row>
    <row r="4930">
      <c r="A4930" s="3">
        <v>4929.0</v>
      </c>
      <c r="B4930" s="4" t="str">
        <f>IFERROR(__xludf.DUMMYFUNCTION("SPLIT(IMPORTRANGE!B4930:B14929,"";"",0,1)"),"HTML/CSS")</f>
        <v>HTML/CSS</v>
      </c>
      <c r="C4930" s="4" t="str">
        <f>IFERROR(__xludf.DUMMYFUNCTION("""COMPUTED_VALUE"""),"JavaScript")</f>
        <v>JavaScript</v>
      </c>
      <c r="D4930" s="4" t="str">
        <f>IFERROR(__xludf.DUMMYFUNCTION("""COMPUTED_VALUE"""),"Ruby")</f>
        <v>Ruby</v>
      </c>
      <c r="E4930" s="4" t="str">
        <f>IFERROR(__xludf.DUMMYFUNCTION("""COMPUTED_VALUE"""),"SQL")</f>
        <v>SQL</v>
      </c>
    </row>
    <row r="4931">
      <c r="A4931" s="3">
        <v>4930.0</v>
      </c>
      <c r="B4931" s="4" t="str">
        <f>IFERROR(__xludf.DUMMYFUNCTION("SPLIT(IMPORTRANGE!B4931:B14930,"";"",0,1)"),"C++")</f>
        <v>C++</v>
      </c>
      <c r="C4931" s="4" t="str">
        <f>IFERROR(__xludf.DUMMYFUNCTION("""COMPUTED_VALUE"""),"C#")</f>
        <v>C#</v>
      </c>
      <c r="D4931" s="4" t="str">
        <f>IFERROR(__xludf.DUMMYFUNCTION("""COMPUTED_VALUE"""),"HTML/CSS")</f>
        <v>HTML/CSS</v>
      </c>
      <c r="E4931" s="4" t="str">
        <f>IFERROR(__xludf.DUMMYFUNCTION("""COMPUTED_VALUE"""),"JavaScript")</f>
        <v>JavaScript</v>
      </c>
      <c r="F4931" s="4" t="str">
        <f>IFERROR(__xludf.DUMMYFUNCTION("""COMPUTED_VALUE"""),"PHP")</f>
        <v>PHP</v>
      </c>
      <c r="G4931" s="4" t="str">
        <f>IFERROR(__xludf.DUMMYFUNCTION("""COMPUTED_VALUE"""),"SQL")</f>
        <v>SQL</v>
      </c>
    </row>
    <row r="4932">
      <c r="A4932" s="3">
        <v>4931.0</v>
      </c>
      <c r="B4932" s="4" t="str">
        <f>IFERROR(__xludf.DUMMYFUNCTION("SPLIT(IMPORTRANGE!B4932:B14931,"";"",0,1)"),"C")</f>
        <v>C</v>
      </c>
      <c r="C4932" s="4" t="str">
        <f>IFERROR(__xludf.DUMMYFUNCTION("""COMPUTED_VALUE"""),"C++")</f>
        <v>C++</v>
      </c>
      <c r="D4932" s="4" t="str">
        <f>IFERROR(__xludf.DUMMYFUNCTION("""COMPUTED_VALUE"""),"HTML/CSS")</f>
        <v>HTML/CSS</v>
      </c>
      <c r="E4932" s="4" t="str">
        <f>IFERROR(__xludf.DUMMYFUNCTION("""COMPUTED_VALUE"""),"JavaScript")</f>
        <v>JavaScript</v>
      </c>
      <c r="F4932" s="4" t="str">
        <f>IFERROR(__xludf.DUMMYFUNCTION("""COMPUTED_VALUE"""),"PHP")</f>
        <v>PHP</v>
      </c>
      <c r="G4932" s="4" t="str">
        <f>IFERROR(__xludf.DUMMYFUNCTION("""COMPUTED_VALUE"""),"Python")</f>
        <v>Python</v>
      </c>
    </row>
    <row r="4933">
      <c r="A4933" s="3">
        <v>4932.0</v>
      </c>
      <c r="B4933" s="4" t="str">
        <f>IFERROR(__xludf.DUMMYFUNCTION("SPLIT(IMPORTRANGE!B4933:B14932,"";"",0,1)"),"C#")</f>
        <v>C#</v>
      </c>
    </row>
    <row r="4934">
      <c r="A4934" s="3">
        <v>4933.0</v>
      </c>
      <c r="B4934" s="4" t="str">
        <f>IFERROR(__xludf.DUMMYFUNCTION("SPLIT(IMPORTRANGE!B4934:B14933,"";"",0,1)"),"Bash/Shell/PowerShell")</f>
        <v>Bash/Shell/PowerShell</v>
      </c>
      <c r="C4934" s="4" t="str">
        <f>IFERROR(__xludf.DUMMYFUNCTION("""COMPUTED_VALUE"""),"Go")</f>
        <v>Go</v>
      </c>
      <c r="D4934" s="4" t="str">
        <f>IFERROR(__xludf.DUMMYFUNCTION("""COMPUTED_VALUE"""),"HTML/CSS")</f>
        <v>HTML/CSS</v>
      </c>
      <c r="E4934" s="4" t="str">
        <f>IFERROR(__xludf.DUMMYFUNCTION("""COMPUTED_VALUE"""),"Java")</f>
        <v>Java</v>
      </c>
      <c r="F4934" s="4" t="str">
        <f>IFERROR(__xludf.DUMMYFUNCTION("""COMPUTED_VALUE"""),"JavaScript")</f>
        <v>JavaScript</v>
      </c>
      <c r="G4934" s="4" t="str">
        <f>IFERROR(__xludf.DUMMYFUNCTION("""COMPUTED_VALUE"""),"Kotlin")</f>
        <v>Kotlin</v>
      </c>
      <c r="H4934" s="4" t="str">
        <f>IFERROR(__xludf.DUMMYFUNCTION("""COMPUTED_VALUE"""),"Python")</f>
        <v>Python</v>
      </c>
      <c r="I4934" s="4" t="str">
        <f>IFERROR(__xludf.DUMMYFUNCTION("""COMPUTED_VALUE"""),"SQL")</f>
        <v>SQL</v>
      </c>
    </row>
    <row r="4935">
      <c r="A4935" s="3">
        <v>4934.0</v>
      </c>
      <c r="B4935" s="4" t="str">
        <f>IFERROR(__xludf.DUMMYFUNCTION("SPLIT(IMPORTRANGE!B4935:B14934,"";"",0,1)"),"C++")</f>
        <v>C++</v>
      </c>
      <c r="C4935" s="4" t="str">
        <f>IFERROR(__xludf.DUMMYFUNCTION("""COMPUTED_VALUE"""),"Java")</f>
        <v>Java</v>
      </c>
      <c r="D4935" s="4" t="str">
        <f>IFERROR(__xludf.DUMMYFUNCTION("""COMPUTED_VALUE"""),"Other(s):")</f>
        <v>Other(s):</v>
      </c>
    </row>
    <row r="4936">
      <c r="A4936" s="3">
        <v>4935.0</v>
      </c>
      <c r="B4936" s="4" t="str">
        <f>IFERROR(__xludf.DUMMYFUNCTION("SPLIT(IMPORTRANGE!B4936:B14935,"";"",0,1)"),"Assembly")</f>
        <v>Assembly</v>
      </c>
      <c r="C4936" s="4" t="str">
        <f>IFERROR(__xludf.DUMMYFUNCTION("""COMPUTED_VALUE"""),"Bash/Shell/PowerShell")</f>
        <v>Bash/Shell/PowerShell</v>
      </c>
      <c r="D4936" s="4" t="str">
        <f>IFERROR(__xludf.DUMMYFUNCTION("""COMPUTED_VALUE"""),"C")</f>
        <v>C</v>
      </c>
      <c r="E4936" s="4" t="str">
        <f>IFERROR(__xludf.DUMMYFUNCTION("""COMPUTED_VALUE"""),"C++")</f>
        <v>C++</v>
      </c>
      <c r="F4936" s="4" t="str">
        <f>IFERROR(__xludf.DUMMYFUNCTION("""COMPUTED_VALUE"""),"Java")</f>
        <v>Java</v>
      </c>
      <c r="G4936" s="4" t="str">
        <f>IFERROR(__xludf.DUMMYFUNCTION("""COMPUTED_VALUE"""),"JavaScript")</f>
        <v>JavaScript</v>
      </c>
      <c r="H4936" s="4" t="str">
        <f>IFERROR(__xludf.DUMMYFUNCTION("""COMPUTED_VALUE"""),"Python")</f>
        <v>Python</v>
      </c>
    </row>
    <row r="4937">
      <c r="A4937" s="3">
        <v>4936.0</v>
      </c>
      <c r="B4937" s="4" t="str">
        <f>IFERROR(__xludf.DUMMYFUNCTION("SPLIT(IMPORTRANGE!B4937:B14936,"";"",0,1)"),"Assembly")</f>
        <v>Assembly</v>
      </c>
      <c r="C4937" s="4" t="str">
        <f>IFERROR(__xludf.DUMMYFUNCTION("""COMPUTED_VALUE"""),"Bash/Shell/PowerShell")</f>
        <v>Bash/Shell/PowerShell</v>
      </c>
      <c r="D4937" s="4" t="str">
        <f>IFERROR(__xludf.DUMMYFUNCTION("""COMPUTED_VALUE"""),"C")</f>
        <v>C</v>
      </c>
      <c r="E4937" s="4" t="str">
        <f>IFERROR(__xludf.DUMMYFUNCTION("""COMPUTED_VALUE"""),"HTML/CSS")</f>
        <v>HTML/CSS</v>
      </c>
      <c r="F4937" s="4" t="str">
        <f>IFERROR(__xludf.DUMMYFUNCTION("""COMPUTED_VALUE"""),"Java")</f>
        <v>Java</v>
      </c>
      <c r="G4937" s="4" t="str">
        <f>IFERROR(__xludf.DUMMYFUNCTION("""COMPUTED_VALUE"""),"JavaScript")</f>
        <v>JavaScript</v>
      </c>
      <c r="H4937" s="4" t="str">
        <f>IFERROR(__xludf.DUMMYFUNCTION("""COMPUTED_VALUE"""),"PHP")</f>
        <v>PHP</v>
      </c>
      <c r="I4937" s="4" t="str">
        <f>IFERROR(__xludf.DUMMYFUNCTION("""COMPUTED_VALUE"""),"SQL")</f>
        <v>SQL</v>
      </c>
      <c r="J4937" s="4" t="str">
        <f>IFERROR(__xludf.DUMMYFUNCTION("""COMPUTED_VALUE"""),"TypeScript")</f>
        <v>TypeScript</v>
      </c>
    </row>
    <row r="4938">
      <c r="A4938" s="3">
        <v>4937.0</v>
      </c>
      <c r="B4938" s="4" t="str">
        <f>IFERROR(__xludf.DUMMYFUNCTION("SPLIT(IMPORTRANGE!B4938:B14937,"";"",0,1)"),"C")</f>
        <v>C</v>
      </c>
      <c r="C4938" s="4" t="str">
        <f>IFERROR(__xludf.DUMMYFUNCTION("""COMPUTED_VALUE"""),"C++")</f>
        <v>C++</v>
      </c>
      <c r="D4938" s="4" t="str">
        <f>IFERROR(__xludf.DUMMYFUNCTION("""COMPUTED_VALUE"""),"VBA")</f>
        <v>VBA</v>
      </c>
    </row>
    <row r="4939">
      <c r="A4939" s="3">
        <v>4938.0</v>
      </c>
      <c r="B4939" s="4" t="str">
        <f>IFERROR(__xludf.DUMMYFUNCTION("SPLIT(IMPORTRANGE!B4939:B14938,"";"",0,1)"),"Bash/Shell/PowerShell")</f>
        <v>Bash/Shell/PowerShell</v>
      </c>
      <c r="C4939" s="4" t="str">
        <f>IFERROR(__xludf.DUMMYFUNCTION("""COMPUTED_VALUE"""),"HTML/CSS")</f>
        <v>HTML/CSS</v>
      </c>
      <c r="D4939" s="4" t="str">
        <f>IFERROR(__xludf.DUMMYFUNCTION("""COMPUTED_VALUE"""),"JavaScript")</f>
        <v>JavaScript</v>
      </c>
      <c r="E4939" s="4" t="str">
        <f>IFERROR(__xludf.DUMMYFUNCTION("""COMPUTED_VALUE"""),"PHP")</f>
        <v>PHP</v>
      </c>
      <c r="F4939" s="4" t="str">
        <f>IFERROR(__xludf.DUMMYFUNCTION("""COMPUTED_VALUE"""),"Python")</f>
        <v>Python</v>
      </c>
      <c r="G4939" s="4" t="str">
        <f>IFERROR(__xludf.DUMMYFUNCTION("""COMPUTED_VALUE"""),"R")</f>
        <v>R</v>
      </c>
      <c r="H4939" s="4" t="str">
        <f>IFERROR(__xludf.DUMMYFUNCTION("""COMPUTED_VALUE"""),"SQL")</f>
        <v>SQL</v>
      </c>
      <c r="I4939" s="4" t="str">
        <f>IFERROR(__xludf.DUMMYFUNCTION("""COMPUTED_VALUE"""),"WebAssembly")</f>
        <v>WebAssembly</v>
      </c>
    </row>
    <row r="4940">
      <c r="A4940" s="3">
        <v>4939.0</v>
      </c>
      <c r="B4940" s="4" t="str">
        <f>IFERROR(__xludf.DUMMYFUNCTION("SPLIT(IMPORTRANGE!B4940:B14939,"";"",0,1)"),"C++")</f>
        <v>C++</v>
      </c>
      <c r="C4940" s="4" t="str">
        <f>IFERROR(__xludf.DUMMYFUNCTION("""COMPUTED_VALUE"""),"HTML/CSS")</f>
        <v>HTML/CSS</v>
      </c>
      <c r="D4940" s="4" t="str">
        <f>IFERROR(__xludf.DUMMYFUNCTION("""COMPUTED_VALUE"""),"JavaScript")</f>
        <v>JavaScript</v>
      </c>
      <c r="E4940" s="4" t="str">
        <f>IFERROR(__xludf.DUMMYFUNCTION("""COMPUTED_VALUE"""),"SQL")</f>
        <v>SQL</v>
      </c>
      <c r="F4940" s="4" t="str">
        <f>IFERROR(__xludf.DUMMYFUNCTION("""COMPUTED_VALUE"""),"TypeScript")</f>
        <v>TypeScript</v>
      </c>
    </row>
    <row r="4941">
      <c r="A4941" s="3">
        <v>4940.0</v>
      </c>
      <c r="B4941" s="4" t="str">
        <f>IFERROR(__xludf.DUMMYFUNCTION("SPLIT(IMPORTRANGE!B4941:B14940,"";"",0,1)"),"C")</f>
        <v>C</v>
      </c>
      <c r="C4941" s="4" t="str">
        <f>IFERROR(__xludf.DUMMYFUNCTION("""COMPUTED_VALUE"""),"C++")</f>
        <v>C++</v>
      </c>
      <c r="D4941" s="4" t="str">
        <f>IFERROR(__xludf.DUMMYFUNCTION("""COMPUTED_VALUE"""),"HTML/CSS")</f>
        <v>HTML/CSS</v>
      </c>
      <c r="E4941" s="4" t="str">
        <f>IFERROR(__xludf.DUMMYFUNCTION("""COMPUTED_VALUE"""),"Java")</f>
        <v>Java</v>
      </c>
      <c r="F4941" s="4" t="str">
        <f>IFERROR(__xludf.DUMMYFUNCTION("""COMPUTED_VALUE"""),"JavaScript")</f>
        <v>JavaScript</v>
      </c>
      <c r="G4941" s="4" t="str">
        <f>IFERROR(__xludf.DUMMYFUNCTION("""COMPUTED_VALUE"""),"Ruby")</f>
        <v>Ruby</v>
      </c>
      <c r="H4941" s="4" t="str">
        <f>IFERROR(__xludf.DUMMYFUNCTION("""COMPUTED_VALUE"""),"Swift")</f>
        <v>Swift</v>
      </c>
    </row>
    <row r="4942">
      <c r="A4942" s="3">
        <v>4941.0</v>
      </c>
      <c r="B4942" s="4" t="str">
        <f>IFERROR(__xludf.DUMMYFUNCTION("SPLIT(IMPORTRANGE!B4942:B14941,"";"",0,1)"),"Bash/Shell/PowerShell")</f>
        <v>Bash/Shell/PowerShell</v>
      </c>
      <c r="C4942" s="4" t="str">
        <f>IFERROR(__xludf.DUMMYFUNCTION("""COMPUTED_VALUE"""),"C++")</f>
        <v>C++</v>
      </c>
      <c r="D4942" s="4" t="str">
        <f>IFERROR(__xludf.DUMMYFUNCTION("""COMPUTED_VALUE"""),"HTML/CSS")</f>
        <v>HTML/CSS</v>
      </c>
      <c r="E4942" s="4" t="str">
        <f>IFERROR(__xludf.DUMMYFUNCTION("""COMPUTED_VALUE"""),"JavaScript")</f>
        <v>JavaScript</v>
      </c>
      <c r="F4942" s="4" t="str">
        <f>IFERROR(__xludf.DUMMYFUNCTION("""COMPUTED_VALUE"""),"Python")</f>
        <v>Python</v>
      </c>
      <c r="G4942" s="4" t="str">
        <f>IFERROR(__xludf.DUMMYFUNCTION("""COMPUTED_VALUE"""),"SQL")</f>
        <v>SQL</v>
      </c>
      <c r="H4942" s="4" t="str">
        <f>IFERROR(__xludf.DUMMYFUNCTION("""COMPUTED_VALUE"""),"VBA")</f>
        <v>VBA</v>
      </c>
    </row>
    <row r="4943">
      <c r="A4943" s="3">
        <v>4942.0</v>
      </c>
      <c r="B4943" s="4" t="str">
        <f>IFERROR(__xludf.DUMMYFUNCTION("SPLIT(IMPORTRANGE!B4943:B14942,"";"",0,1)"),"Bash/Shell/PowerShell")</f>
        <v>Bash/Shell/PowerShell</v>
      </c>
      <c r="C4943" s="4" t="str">
        <f>IFERROR(__xludf.DUMMYFUNCTION("""COMPUTED_VALUE"""),"Python")</f>
        <v>Python</v>
      </c>
      <c r="D4943" s="4" t="str">
        <f>IFERROR(__xludf.DUMMYFUNCTION("""COMPUTED_VALUE"""),"SQL")</f>
        <v>SQL</v>
      </c>
    </row>
    <row r="4944">
      <c r="A4944" s="3">
        <v>4943.0</v>
      </c>
      <c r="B4944" s="4" t="str">
        <f>IFERROR(__xludf.DUMMYFUNCTION("SPLIT(IMPORTRANGE!B4944:B14943,"";"",0,1)"),"C")</f>
        <v>C</v>
      </c>
      <c r="C4944" s="4" t="str">
        <f>IFERROR(__xludf.DUMMYFUNCTION("""COMPUTED_VALUE"""),"C++")</f>
        <v>C++</v>
      </c>
      <c r="D4944" s="4" t="str">
        <f>IFERROR(__xludf.DUMMYFUNCTION("""COMPUTED_VALUE"""),"HTML/CSS")</f>
        <v>HTML/CSS</v>
      </c>
      <c r="E4944" s="4" t="str">
        <f>IFERROR(__xludf.DUMMYFUNCTION("""COMPUTED_VALUE"""),"Java")</f>
        <v>Java</v>
      </c>
      <c r="F4944" s="4" t="str">
        <f>IFERROR(__xludf.DUMMYFUNCTION("""COMPUTED_VALUE"""),"JavaScript")</f>
        <v>JavaScript</v>
      </c>
      <c r="G4944" s="4" t="str">
        <f>IFERROR(__xludf.DUMMYFUNCTION("""COMPUTED_VALUE"""),"PHP")</f>
        <v>PHP</v>
      </c>
      <c r="H4944" s="4" t="str">
        <f>IFERROR(__xludf.DUMMYFUNCTION("""COMPUTED_VALUE"""),"Python")</f>
        <v>Python</v>
      </c>
      <c r="I4944" s="4" t="str">
        <f>IFERROR(__xludf.DUMMYFUNCTION("""COMPUTED_VALUE"""),"SQL")</f>
        <v>SQL</v>
      </c>
      <c r="J4944" s="4" t="str">
        <f>IFERROR(__xludf.DUMMYFUNCTION("""COMPUTED_VALUE"""),"Swift")</f>
        <v>Swift</v>
      </c>
      <c r="K4944" s="4" t="str">
        <f>IFERROR(__xludf.DUMMYFUNCTION("""COMPUTED_VALUE"""),"TypeScript")</f>
        <v>TypeScript</v>
      </c>
    </row>
    <row r="4945">
      <c r="A4945" s="3">
        <v>4944.0</v>
      </c>
      <c r="B4945" s="4" t="str">
        <f>IFERROR(__xludf.DUMMYFUNCTION("SPLIT(IMPORTRANGE!B4945:B14944,"";"",0,1)"),"Java")</f>
        <v>Java</v>
      </c>
      <c r="C4945" s="4" t="str">
        <f>IFERROR(__xludf.DUMMYFUNCTION("""COMPUTED_VALUE"""),"Kotlin")</f>
        <v>Kotlin</v>
      </c>
    </row>
    <row r="4946">
      <c r="A4946" s="3">
        <v>4945.0</v>
      </c>
      <c r="B4946" s="4" t="str">
        <f>IFERROR(__xludf.DUMMYFUNCTION("SPLIT(IMPORTRANGE!B4946:B14945,"";"",0,1)"),"HTML/CSS")</f>
        <v>HTML/CSS</v>
      </c>
      <c r="C4946" s="4" t="str">
        <f>IFERROR(__xludf.DUMMYFUNCTION("""COMPUTED_VALUE"""),"JavaScript")</f>
        <v>JavaScript</v>
      </c>
      <c r="D4946" s="4" t="str">
        <f>IFERROR(__xludf.DUMMYFUNCTION("""COMPUTED_VALUE"""),"PHP")</f>
        <v>PHP</v>
      </c>
    </row>
    <row r="4947">
      <c r="A4947" s="3">
        <v>4946.0</v>
      </c>
      <c r="B4947" s="4" t="str">
        <f>IFERROR(__xludf.DUMMYFUNCTION("SPLIT(IMPORTRANGE!B4947:B14946,"";"",0,1)"),"C++")</f>
        <v>C++</v>
      </c>
      <c r="C4947" s="4" t="str">
        <f>IFERROR(__xludf.DUMMYFUNCTION("""COMPUTED_VALUE"""),"HTML/CSS")</f>
        <v>HTML/CSS</v>
      </c>
      <c r="D4947" s="4" t="str">
        <f>IFERROR(__xludf.DUMMYFUNCTION("""COMPUTED_VALUE"""),"Java")</f>
        <v>Java</v>
      </c>
      <c r="E4947" s="4" t="str">
        <f>IFERROR(__xludf.DUMMYFUNCTION("""COMPUTED_VALUE"""),"Python")</f>
        <v>Python</v>
      </c>
      <c r="F4947" s="4" t="str">
        <f>IFERROR(__xludf.DUMMYFUNCTION("""COMPUTED_VALUE"""),"SQL")</f>
        <v>SQL</v>
      </c>
    </row>
    <row r="4948">
      <c r="A4948" s="3">
        <v>4947.0</v>
      </c>
      <c r="B4948" s="4" t="str">
        <f>IFERROR(__xludf.DUMMYFUNCTION("SPLIT(IMPORTRANGE!B4948:B14947,"";"",0,1)"),"Dart")</f>
        <v>Dart</v>
      </c>
      <c r="C4948" s="4" t="str">
        <f>IFERROR(__xludf.DUMMYFUNCTION("""COMPUTED_VALUE"""),"HTML/CSS")</f>
        <v>HTML/CSS</v>
      </c>
      <c r="D4948" s="4" t="str">
        <f>IFERROR(__xludf.DUMMYFUNCTION("""COMPUTED_VALUE"""),"JavaScript")</f>
        <v>JavaScript</v>
      </c>
      <c r="E4948" s="4" t="str">
        <f>IFERROR(__xludf.DUMMYFUNCTION("""COMPUTED_VALUE"""),"TypeScript")</f>
        <v>TypeScript</v>
      </c>
    </row>
    <row r="4949">
      <c r="A4949" s="3">
        <v>4948.0</v>
      </c>
      <c r="B4949" s="4" t="str">
        <f>IFERROR(__xludf.DUMMYFUNCTION("SPLIT(IMPORTRANGE!B4949:B14948,"";"",0,1)"),"Bash/Shell/PowerShell")</f>
        <v>Bash/Shell/PowerShell</v>
      </c>
      <c r="C4949" s="4" t="str">
        <f>IFERROR(__xludf.DUMMYFUNCTION("""COMPUTED_VALUE"""),"C#")</f>
        <v>C#</v>
      </c>
      <c r="D4949" s="4" t="str">
        <f>IFERROR(__xludf.DUMMYFUNCTION("""COMPUTED_VALUE"""),"HTML/CSS")</f>
        <v>HTML/CSS</v>
      </c>
      <c r="E4949" s="4" t="str">
        <f>IFERROR(__xludf.DUMMYFUNCTION("""COMPUTED_VALUE"""),"JavaScript")</f>
        <v>JavaScript</v>
      </c>
      <c r="F4949" s="4" t="str">
        <f>IFERROR(__xludf.DUMMYFUNCTION("""COMPUTED_VALUE"""),"SQL")</f>
        <v>SQL</v>
      </c>
      <c r="G4949" s="4" t="str">
        <f>IFERROR(__xludf.DUMMYFUNCTION("""COMPUTED_VALUE"""),"TypeScript")</f>
        <v>TypeScript</v>
      </c>
    </row>
    <row r="4950">
      <c r="A4950" s="3">
        <v>4949.0</v>
      </c>
      <c r="B4950" s="4" t="str">
        <f>IFERROR(__xludf.DUMMYFUNCTION("SPLIT(IMPORTRANGE!B4950:B14949,"";"",0,1)"),"Bash/Shell/PowerShell")</f>
        <v>Bash/Shell/PowerShell</v>
      </c>
      <c r="C4950" s="4" t="str">
        <f>IFERROR(__xludf.DUMMYFUNCTION("""COMPUTED_VALUE"""),"C")</f>
        <v>C</v>
      </c>
      <c r="D4950" s="4" t="str">
        <f>IFERROR(__xludf.DUMMYFUNCTION("""COMPUTED_VALUE"""),"C++")</f>
        <v>C++</v>
      </c>
      <c r="E4950" s="4" t="str">
        <f>IFERROR(__xludf.DUMMYFUNCTION("""COMPUTED_VALUE"""),"Python")</f>
        <v>Python</v>
      </c>
    </row>
    <row r="4951">
      <c r="A4951" s="3">
        <v>4950.0</v>
      </c>
      <c r="B4951" s="4" t="str">
        <f>IFERROR(__xludf.DUMMYFUNCTION("SPLIT(IMPORTRANGE!B4951:B14950,"";"",0,1)"),"Bash/Shell/PowerShell")</f>
        <v>Bash/Shell/PowerShell</v>
      </c>
      <c r="C4951" s="4" t="str">
        <f>IFERROR(__xludf.DUMMYFUNCTION("""COMPUTED_VALUE"""),"HTML/CSS")</f>
        <v>HTML/CSS</v>
      </c>
      <c r="D4951" s="4" t="str">
        <f>IFERROR(__xludf.DUMMYFUNCTION("""COMPUTED_VALUE"""),"Java")</f>
        <v>Java</v>
      </c>
      <c r="E4951" s="4" t="str">
        <f>IFERROR(__xludf.DUMMYFUNCTION("""COMPUTED_VALUE"""),"JavaScript")</f>
        <v>JavaScript</v>
      </c>
      <c r="F4951" s="4" t="str">
        <f>IFERROR(__xludf.DUMMYFUNCTION("""COMPUTED_VALUE"""),"Python")</f>
        <v>Python</v>
      </c>
      <c r="G4951" s="4" t="str">
        <f>IFERROR(__xludf.DUMMYFUNCTION("""COMPUTED_VALUE"""),"Ruby")</f>
        <v>Ruby</v>
      </c>
      <c r="H4951" s="4" t="str">
        <f>IFERROR(__xludf.DUMMYFUNCTION("""COMPUTED_VALUE"""),"SQL")</f>
        <v>SQL</v>
      </c>
      <c r="I4951" s="4" t="str">
        <f>IFERROR(__xludf.DUMMYFUNCTION("""COMPUTED_VALUE"""),"Swift")</f>
        <v>Swift</v>
      </c>
    </row>
    <row r="4952">
      <c r="A4952" s="3">
        <v>4951.0</v>
      </c>
      <c r="B4952" s="4" t="str">
        <f>IFERROR(__xludf.DUMMYFUNCTION("SPLIT(IMPORTRANGE!B4952:B14951,"";"",0,1)"),"Other(s):")</f>
        <v>Other(s):</v>
      </c>
    </row>
    <row r="4953">
      <c r="A4953" s="3">
        <v>4952.0</v>
      </c>
      <c r="B4953" s="4" t="str">
        <f>IFERROR(__xludf.DUMMYFUNCTION("SPLIT(IMPORTRANGE!B4953:B14952,"";"",0,1)"),"Java")</f>
        <v>Java</v>
      </c>
      <c r="C4953" s="4" t="str">
        <f>IFERROR(__xludf.DUMMYFUNCTION("""COMPUTED_VALUE"""),"JavaScript")</f>
        <v>JavaScript</v>
      </c>
    </row>
    <row r="4954">
      <c r="A4954" s="3">
        <v>4953.0</v>
      </c>
      <c r="B4954" s="4" t="str">
        <f>IFERROR(__xludf.DUMMYFUNCTION("SPLIT(IMPORTRANGE!B4954:B14953,"";"",0,1)"),"C++")</f>
        <v>C++</v>
      </c>
      <c r="C4954" s="4" t="str">
        <f>IFERROR(__xludf.DUMMYFUNCTION("""COMPUTED_VALUE"""),"C#")</f>
        <v>C#</v>
      </c>
      <c r="D4954" s="4" t="str">
        <f>IFERROR(__xludf.DUMMYFUNCTION("""COMPUTED_VALUE"""),"HTML/CSS")</f>
        <v>HTML/CSS</v>
      </c>
      <c r="E4954" s="4" t="str">
        <f>IFERROR(__xludf.DUMMYFUNCTION("""COMPUTED_VALUE"""),"Java")</f>
        <v>Java</v>
      </c>
      <c r="F4954" s="4" t="str">
        <f>IFERROR(__xludf.DUMMYFUNCTION("""COMPUTED_VALUE"""),"JavaScript")</f>
        <v>JavaScript</v>
      </c>
      <c r="G4954" s="4" t="str">
        <f>IFERROR(__xludf.DUMMYFUNCTION("""COMPUTED_VALUE"""),"SQL")</f>
        <v>SQL</v>
      </c>
    </row>
    <row r="4955">
      <c r="A4955" s="3">
        <v>4954.0</v>
      </c>
      <c r="B4955" s="4" t="str">
        <f>IFERROR(__xludf.DUMMYFUNCTION("SPLIT(IMPORTRANGE!B4955:B14954,"";"",0,1)"),"HTML/CSS")</f>
        <v>HTML/CSS</v>
      </c>
      <c r="C4955" s="4" t="str">
        <f>IFERROR(__xludf.DUMMYFUNCTION("""COMPUTED_VALUE"""),"JavaScript")</f>
        <v>JavaScript</v>
      </c>
      <c r="D4955" s="4" t="str">
        <f>IFERROR(__xludf.DUMMYFUNCTION("""COMPUTED_VALUE"""),"PHP")</f>
        <v>PHP</v>
      </c>
      <c r="E4955" s="4" t="str">
        <f>IFERROR(__xludf.DUMMYFUNCTION("""COMPUTED_VALUE"""),"SQL")</f>
        <v>SQL</v>
      </c>
    </row>
    <row r="4956">
      <c r="A4956" s="3">
        <v>4955.0</v>
      </c>
      <c r="B4956" s="4" t="str">
        <f>IFERROR(__xludf.DUMMYFUNCTION("SPLIT(IMPORTRANGE!B4956:B14955,"";"",0,1)"),"Bash/Shell/PowerShell")</f>
        <v>Bash/Shell/PowerShell</v>
      </c>
      <c r="C4956" s="4" t="str">
        <f>IFERROR(__xludf.DUMMYFUNCTION("""COMPUTED_VALUE"""),"C#")</f>
        <v>C#</v>
      </c>
      <c r="D4956" s="4" t="str">
        <f>IFERROR(__xludf.DUMMYFUNCTION("""COMPUTED_VALUE"""),"SQL")</f>
        <v>SQL</v>
      </c>
    </row>
    <row r="4957">
      <c r="A4957" s="3">
        <v>4956.0</v>
      </c>
      <c r="B4957" s="4" t="str">
        <f>IFERROR(__xludf.DUMMYFUNCTION("SPLIT(IMPORTRANGE!B4957:B14956,"";"",0,1)"),"HTML/CSS")</f>
        <v>HTML/CSS</v>
      </c>
      <c r="C4957" s="4" t="str">
        <f>IFERROR(__xludf.DUMMYFUNCTION("""COMPUTED_VALUE"""),"Java")</f>
        <v>Java</v>
      </c>
      <c r="D4957" s="4" t="str">
        <f>IFERROR(__xludf.DUMMYFUNCTION("""COMPUTED_VALUE"""),"JavaScript")</f>
        <v>JavaScript</v>
      </c>
      <c r="E4957" s="4" t="str">
        <f>IFERROR(__xludf.DUMMYFUNCTION("""COMPUTED_VALUE"""),"TypeScript")</f>
        <v>TypeScript</v>
      </c>
    </row>
    <row r="4958">
      <c r="A4958" s="3">
        <v>4957.0</v>
      </c>
      <c r="B4958" s="4" t="str">
        <f>IFERROR(__xludf.DUMMYFUNCTION("SPLIT(IMPORTRANGE!B4958:B14957,"";"",0,1)"),"JavaScript")</f>
        <v>JavaScript</v>
      </c>
    </row>
    <row r="4959">
      <c r="A4959" s="3">
        <v>4958.0</v>
      </c>
      <c r="B4959" s="4" t="str">
        <f>IFERROR(__xludf.DUMMYFUNCTION("SPLIT(IMPORTRANGE!B4959:B14958,"";"",0,1)"),"HTML/CSS")</f>
        <v>HTML/CSS</v>
      </c>
      <c r="C4959" s="4" t="str">
        <f>IFERROR(__xludf.DUMMYFUNCTION("""COMPUTED_VALUE"""),"Java")</f>
        <v>Java</v>
      </c>
      <c r="D4959" s="4" t="str">
        <f>IFERROR(__xludf.DUMMYFUNCTION("""COMPUTED_VALUE"""),"JavaScript")</f>
        <v>JavaScript</v>
      </c>
      <c r="E4959" s="4" t="str">
        <f>IFERROR(__xludf.DUMMYFUNCTION("""COMPUTED_VALUE"""),"Python")</f>
        <v>Python</v>
      </c>
      <c r="F4959" s="4" t="str">
        <f>IFERROR(__xludf.DUMMYFUNCTION("""COMPUTED_VALUE"""),"SQL")</f>
        <v>SQL</v>
      </c>
    </row>
    <row r="4960">
      <c r="A4960" s="3">
        <v>4959.0</v>
      </c>
      <c r="B4960" s="4" t="str">
        <f>IFERROR(__xludf.DUMMYFUNCTION("SPLIT(IMPORTRANGE!B4960:B14959,"";"",0,1)"),"Bash/Shell/PowerShell")</f>
        <v>Bash/Shell/PowerShell</v>
      </c>
      <c r="C4960" s="4" t="str">
        <f>IFERROR(__xludf.DUMMYFUNCTION("""COMPUTED_VALUE"""),"Java")</f>
        <v>Java</v>
      </c>
      <c r="D4960" s="4" t="str">
        <f>IFERROR(__xludf.DUMMYFUNCTION("""COMPUTED_VALUE"""),"SQL")</f>
        <v>SQL</v>
      </c>
    </row>
    <row r="4961">
      <c r="A4961" s="3">
        <v>4960.0</v>
      </c>
      <c r="B4961" s="4" t="str">
        <f>IFERROR(__xludf.DUMMYFUNCTION("SPLIT(IMPORTRANGE!B4961:B14960,"";"",0,1)"),"HTML/CSS")</f>
        <v>HTML/CSS</v>
      </c>
      <c r="C4961" s="4" t="str">
        <f>IFERROR(__xludf.DUMMYFUNCTION("""COMPUTED_VALUE"""),"JavaScript")</f>
        <v>JavaScript</v>
      </c>
    </row>
    <row r="4962">
      <c r="A4962" s="3">
        <v>4961.0</v>
      </c>
      <c r="B4962" s="4" t="str">
        <f>IFERROR(__xludf.DUMMYFUNCTION("SPLIT(IMPORTRANGE!B4962:B14961,"";"",0,1)"),"Bash/Shell/PowerShell")</f>
        <v>Bash/Shell/PowerShell</v>
      </c>
      <c r="C4962" s="4" t="str">
        <f>IFERROR(__xludf.DUMMYFUNCTION("""COMPUTED_VALUE"""),"C")</f>
        <v>C</v>
      </c>
      <c r="D4962" s="4" t="str">
        <f>IFERROR(__xludf.DUMMYFUNCTION("""COMPUTED_VALUE"""),"C++")</f>
        <v>C++</v>
      </c>
      <c r="E4962" s="4" t="str">
        <f>IFERROR(__xludf.DUMMYFUNCTION("""COMPUTED_VALUE"""),"Python")</f>
        <v>Python</v>
      </c>
    </row>
    <row r="4963">
      <c r="A4963" s="3">
        <v>4962.0</v>
      </c>
      <c r="B4963" s="4" t="str">
        <f>IFERROR(__xludf.DUMMYFUNCTION("SPLIT(IMPORTRANGE!B4963:B14962,"";"",0,1)"),"Bash/Shell/PowerShell")</f>
        <v>Bash/Shell/PowerShell</v>
      </c>
      <c r="C4963" s="4" t="str">
        <f>IFERROR(__xludf.DUMMYFUNCTION("""COMPUTED_VALUE"""),"Python")</f>
        <v>Python</v>
      </c>
      <c r="D4963" s="4" t="str">
        <f>IFERROR(__xludf.DUMMYFUNCTION("""COMPUTED_VALUE"""),"R")</f>
        <v>R</v>
      </c>
    </row>
    <row r="4964">
      <c r="A4964" s="3">
        <v>4963.0</v>
      </c>
      <c r="B4964" s="4" t="str">
        <f>IFERROR(__xludf.DUMMYFUNCTION("SPLIT(IMPORTRANGE!B4964:B14963,"";"",0,1)"),"C#")</f>
        <v>C#</v>
      </c>
      <c r="C4964" s="4" t="str">
        <f>IFERROR(__xludf.DUMMYFUNCTION("""COMPUTED_VALUE"""),"HTML/CSS")</f>
        <v>HTML/CSS</v>
      </c>
      <c r="D4964" s="4" t="str">
        <f>IFERROR(__xludf.DUMMYFUNCTION("""COMPUTED_VALUE"""),"Java")</f>
        <v>Java</v>
      </c>
      <c r="E4964" s="4" t="str">
        <f>IFERROR(__xludf.DUMMYFUNCTION("""COMPUTED_VALUE"""),"JavaScript")</f>
        <v>JavaScript</v>
      </c>
      <c r="F4964" s="4" t="str">
        <f>IFERROR(__xludf.DUMMYFUNCTION("""COMPUTED_VALUE"""),"SQL")</f>
        <v>SQL</v>
      </c>
      <c r="G4964" s="4" t="str">
        <f>IFERROR(__xludf.DUMMYFUNCTION("""COMPUTED_VALUE"""),"TypeScript")</f>
        <v>TypeScript</v>
      </c>
    </row>
    <row r="4965">
      <c r="A4965" s="3">
        <v>4964.0</v>
      </c>
      <c r="B4965" s="4" t="str">
        <f>IFERROR(__xludf.DUMMYFUNCTION("SPLIT(IMPORTRANGE!B4965:B14964,"";"",0,1)"),"Python")</f>
        <v>Python</v>
      </c>
      <c r="C4965" s="4" t="str">
        <f>IFERROR(__xludf.DUMMYFUNCTION("""COMPUTED_VALUE"""),"SQL")</f>
        <v>SQL</v>
      </c>
    </row>
    <row r="4966">
      <c r="A4966" s="3">
        <v>4965.0</v>
      </c>
      <c r="B4966" s="4" t="str">
        <f>IFERROR(__xludf.DUMMYFUNCTION("SPLIT(IMPORTRANGE!B4966:B14965,"";"",0,1)"),"HTML/CSS")</f>
        <v>HTML/CSS</v>
      </c>
      <c r="C4966" s="4" t="str">
        <f>IFERROR(__xludf.DUMMYFUNCTION("""COMPUTED_VALUE"""),"JavaScript")</f>
        <v>JavaScript</v>
      </c>
      <c r="D4966" s="4" t="str">
        <f>IFERROR(__xludf.DUMMYFUNCTION("""COMPUTED_VALUE"""),"PHP")</f>
        <v>PHP</v>
      </c>
      <c r="E4966" s="4" t="str">
        <f>IFERROR(__xludf.DUMMYFUNCTION("""COMPUTED_VALUE"""),"SQL")</f>
        <v>SQL</v>
      </c>
    </row>
    <row r="4967">
      <c r="A4967" s="3">
        <v>4966.0</v>
      </c>
      <c r="B4967" s="4" t="str">
        <f>IFERROR(__xludf.DUMMYFUNCTION("SPLIT(IMPORTRANGE!B4967:B14966,"";"",0,1)"),"Bash/Shell/PowerShell")</f>
        <v>Bash/Shell/PowerShell</v>
      </c>
      <c r="C4967" s="4" t="str">
        <f>IFERROR(__xludf.DUMMYFUNCTION("""COMPUTED_VALUE"""),"HTML/CSS")</f>
        <v>HTML/CSS</v>
      </c>
      <c r="D4967" s="4" t="str">
        <f>IFERROR(__xludf.DUMMYFUNCTION("""COMPUTED_VALUE"""),"Python")</f>
        <v>Python</v>
      </c>
      <c r="E4967" s="4" t="str">
        <f>IFERROR(__xludf.DUMMYFUNCTION("""COMPUTED_VALUE"""),"TypeScript")</f>
        <v>TypeScript</v>
      </c>
    </row>
    <row r="4968">
      <c r="A4968" s="3">
        <v>4967.0</v>
      </c>
      <c r="B4968" s="4" t="str">
        <f>IFERROR(__xludf.DUMMYFUNCTION("SPLIT(IMPORTRANGE!B4968:B14967,"";"",0,1)"),"C#")</f>
        <v>C#</v>
      </c>
      <c r="C4968" s="4" t="str">
        <f>IFERROR(__xludf.DUMMYFUNCTION("""COMPUTED_VALUE"""),"HTML/CSS")</f>
        <v>HTML/CSS</v>
      </c>
      <c r="D4968" s="4" t="str">
        <f>IFERROR(__xludf.DUMMYFUNCTION("""COMPUTED_VALUE"""),"JavaScript")</f>
        <v>JavaScript</v>
      </c>
      <c r="E4968" s="4" t="str">
        <f>IFERROR(__xludf.DUMMYFUNCTION("""COMPUTED_VALUE"""),"TypeScript")</f>
        <v>TypeScript</v>
      </c>
    </row>
    <row r="4969">
      <c r="A4969" s="3">
        <v>4968.0</v>
      </c>
      <c r="B4969" s="4" t="str">
        <f>IFERROR(__xludf.DUMMYFUNCTION("SPLIT(IMPORTRANGE!B4969:B14968,"";"",0,1)"),"C")</f>
        <v>C</v>
      </c>
      <c r="C4969" s="4" t="str">
        <f>IFERROR(__xludf.DUMMYFUNCTION("""COMPUTED_VALUE"""),"C++")</f>
        <v>C++</v>
      </c>
      <c r="D4969" s="4" t="str">
        <f>IFERROR(__xludf.DUMMYFUNCTION("""COMPUTED_VALUE"""),"C#")</f>
        <v>C#</v>
      </c>
      <c r="E4969" s="4" t="str">
        <f>IFERROR(__xludf.DUMMYFUNCTION("""COMPUTED_VALUE"""),"Python")</f>
        <v>Python</v>
      </c>
    </row>
    <row r="4970">
      <c r="A4970" s="3">
        <v>4969.0</v>
      </c>
      <c r="B4970" s="4" t="str">
        <f>IFERROR(__xludf.DUMMYFUNCTION("SPLIT(IMPORTRANGE!B4970:B14969,"";"",0,1)"),"Python")</f>
        <v>Python</v>
      </c>
      <c r="C4970" s="4" t="str">
        <f>IFERROR(__xludf.DUMMYFUNCTION("""COMPUTED_VALUE"""),"SQL")</f>
        <v>SQL</v>
      </c>
    </row>
    <row r="4971">
      <c r="A4971" s="3">
        <v>4970.0</v>
      </c>
      <c r="B4971" s="4" t="str">
        <f>IFERROR(__xludf.DUMMYFUNCTION("SPLIT(IMPORTRANGE!B4971:B14970,"";"",0,1)"),"Assembly")</f>
        <v>Assembly</v>
      </c>
      <c r="C4971" s="4" t="str">
        <f>IFERROR(__xludf.DUMMYFUNCTION("""COMPUTED_VALUE"""),"HTML/CSS")</f>
        <v>HTML/CSS</v>
      </c>
      <c r="D4971" s="4" t="str">
        <f>IFERROR(__xludf.DUMMYFUNCTION("""COMPUTED_VALUE"""),"Java")</f>
        <v>Java</v>
      </c>
      <c r="E4971" s="4" t="str">
        <f>IFERROR(__xludf.DUMMYFUNCTION("""COMPUTED_VALUE"""),"JavaScript")</f>
        <v>JavaScript</v>
      </c>
      <c r="F4971" s="4" t="str">
        <f>IFERROR(__xludf.DUMMYFUNCTION("""COMPUTED_VALUE"""),"SQL")</f>
        <v>SQL</v>
      </c>
      <c r="G4971" s="4" t="str">
        <f>IFERROR(__xludf.DUMMYFUNCTION("""COMPUTED_VALUE"""),"TypeScript")</f>
        <v>TypeScript</v>
      </c>
    </row>
    <row r="4972">
      <c r="A4972" s="3">
        <v>4971.0</v>
      </c>
      <c r="B4972" s="4" t="str">
        <f>IFERROR(__xludf.DUMMYFUNCTION("SPLIT(IMPORTRANGE!B4972:B14971,"";"",0,1)"),"Python")</f>
        <v>Python</v>
      </c>
      <c r="C4972" s="4" t="str">
        <f>IFERROR(__xludf.DUMMYFUNCTION("""COMPUTED_VALUE"""),"SQL")</f>
        <v>SQL</v>
      </c>
    </row>
    <row r="4973">
      <c r="A4973" s="3">
        <v>4972.0</v>
      </c>
      <c r="B4973" s="4" t="str">
        <f>IFERROR(__xludf.DUMMYFUNCTION("SPLIT(IMPORTRANGE!B4973:B14972,"";"",0,1)"),"Bash/Shell/PowerShell")</f>
        <v>Bash/Shell/PowerShell</v>
      </c>
      <c r="C4973" s="4" t="str">
        <f>IFERROR(__xludf.DUMMYFUNCTION("""COMPUTED_VALUE"""),"C++")</f>
        <v>C++</v>
      </c>
      <c r="D4973" s="4" t="str">
        <f>IFERROR(__xludf.DUMMYFUNCTION("""COMPUTED_VALUE"""),"C#")</f>
        <v>C#</v>
      </c>
      <c r="E4973" s="4" t="str">
        <f>IFERROR(__xludf.DUMMYFUNCTION("""COMPUTED_VALUE"""),"Python")</f>
        <v>Python</v>
      </c>
    </row>
    <row r="4974">
      <c r="A4974" s="3">
        <v>4973.0</v>
      </c>
      <c r="B4974" s="4" t="str">
        <f>IFERROR(__xludf.DUMMYFUNCTION("SPLIT(IMPORTRANGE!B4974:B14973,"";"",0,1)"),"HTML/CSS")</f>
        <v>HTML/CSS</v>
      </c>
      <c r="C4974" s="4" t="str">
        <f>IFERROR(__xludf.DUMMYFUNCTION("""COMPUTED_VALUE"""),"Java")</f>
        <v>Java</v>
      </c>
      <c r="D4974" s="4" t="str">
        <f>IFERROR(__xludf.DUMMYFUNCTION("""COMPUTED_VALUE"""),"JavaScript")</f>
        <v>JavaScript</v>
      </c>
      <c r="E4974" s="4" t="str">
        <f>IFERROR(__xludf.DUMMYFUNCTION("""COMPUTED_VALUE"""),"Kotlin")</f>
        <v>Kotlin</v>
      </c>
      <c r="F4974" s="4" t="str">
        <f>IFERROR(__xludf.DUMMYFUNCTION("""COMPUTED_VALUE"""),"Objective-C")</f>
        <v>Objective-C</v>
      </c>
      <c r="G4974" s="4" t="str">
        <f>IFERROR(__xludf.DUMMYFUNCTION("""COMPUTED_VALUE"""),"Ruby")</f>
        <v>Ruby</v>
      </c>
      <c r="H4974" s="4" t="str">
        <f>IFERROR(__xludf.DUMMYFUNCTION("""COMPUTED_VALUE"""),"Swift")</f>
        <v>Swift</v>
      </c>
    </row>
    <row r="4975">
      <c r="A4975" s="3">
        <v>4974.0</v>
      </c>
      <c r="B4975" s="4" t="str">
        <f>IFERROR(__xludf.DUMMYFUNCTION("SPLIT(IMPORTRANGE!B4975:B14974,"";"",0,1)"),"C#")</f>
        <v>C#</v>
      </c>
      <c r="C4975" s="4" t="str">
        <f>IFERROR(__xludf.DUMMYFUNCTION("""COMPUTED_VALUE"""),"Java")</f>
        <v>Java</v>
      </c>
      <c r="D4975" s="4" t="str">
        <f>IFERROR(__xludf.DUMMYFUNCTION("""COMPUTED_VALUE"""),"Objective-C")</f>
        <v>Objective-C</v>
      </c>
    </row>
    <row r="4976">
      <c r="A4976" s="3">
        <v>4975.0</v>
      </c>
      <c r="B4976" s="4" t="str">
        <f>IFERROR(__xludf.DUMMYFUNCTION("SPLIT(IMPORTRANGE!B4976:B14975,"";"",0,1)"),"Bash/Shell/PowerShell")</f>
        <v>Bash/Shell/PowerShell</v>
      </c>
      <c r="C4976" s="4" t="str">
        <f>IFERROR(__xludf.DUMMYFUNCTION("""COMPUTED_VALUE"""),"HTML/CSS")</f>
        <v>HTML/CSS</v>
      </c>
      <c r="D4976" s="4" t="str">
        <f>IFERROR(__xludf.DUMMYFUNCTION("""COMPUTED_VALUE"""),"Java")</f>
        <v>Java</v>
      </c>
      <c r="E4976" s="4" t="str">
        <f>IFERROR(__xludf.DUMMYFUNCTION("""COMPUTED_VALUE"""),"JavaScript")</f>
        <v>JavaScript</v>
      </c>
      <c r="F4976" s="4" t="str">
        <f>IFERROR(__xludf.DUMMYFUNCTION("""COMPUTED_VALUE"""),"Scala")</f>
        <v>Scala</v>
      </c>
      <c r="G4976" s="4" t="str">
        <f>IFERROR(__xludf.DUMMYFUNCTION("""COMPUTED_VALUE"""),"SQL")</f>
        <v>SQL</v>
      </c>
      <c r="H4976" s="4" t="str">
        <f>IFERROR(__xludf.DUMMYFUNCTION("""COMPUTED_VALUE"""),"TypeScript")</f>
        <v>TypeScript</v>
      </c>
    </row>
    <row r="4977">
      <c r="A4977" s="3">
        <v>4976.0</v>
      </c>
      <c r="B4977" s="4" t="str">
        <f>IFERROR(__xludf.DUMMYFUNCTION("SPLIT(IMPORTRANGE!B4977:B14976,"";"",0,1)"),"C")</f>
        <v>C</v>
      </c>
      <c r="C4977" s="4" t="str">
        <f>IFERROR(__xludf.DUMMYFUNCTION("""COMPUTED_VALUE"""),"C++")</f>
        <v>C++</v>
      </c>
      <c r="D4977" s="4" t="str">
        <f>IFERROR(__xludf.DUMMYFUNCTION("""COMPUTED_VALUE"""),"HTML/CSS")</f>
        <v>HTML/CSS</v>
      </c>
      <c r="E4977" s="4" t="str">
        <f>IFERROR(__xludf.DUMMYFUNCTION("""COMPUTED_VALUE"""),"Java")</f>
        <v>Java</v>
      </c>
      <c r="F4977" s="4" t="str">
        <f>IFERROR(__xludf.DUMMYFUNCTION("""COMPUTED_VALUE"""),"JavaScript")</f>
        <v>JavaScript</v>
      </c>
      <c r="G4977" s="4" t="str">
        <f>IFERROR(__xludf.DUMMYFUNCTION("""COMPUTED_VALUE"""),"Python")</f>
        <v>Python</v>
      </c>
    </row>
    <row r="4978">
      <c r="A4978" s="3">
        <v>4977.0</v>
      </c>
      <c r="B4978" s="4" t="str">
        <f>IFERROR(__xludf.DUMMYFUNCTION("SPLIT(IMPORTRANGE!B4978:B14977,"";"",0,1)"),"HTML/CSS")</f>
        <v>HTML/CSS</v>
      </c>
      <c r="C4978" s="4" t="str">
        <f>IFERROR(__xludf.DUMMYFUNCTION("""COMPUTED_VALUE"""),"Java")</f>
        <v>Java</v>
      </c>
      <c r="D4978" s="4" t="str">
        <f>IFERROR(__xludf.DUMMYFUNCTION("""COMPUTED_VALUE"""),"Python")</f>
        <v>Python</v>
      </c>
    </row>
    <row r="4979">
      <c r="A4979" s="3">
        <v>4978.0</v>
      </c>
      <c r="B4979" s="4" t="str">
        <f>IFERROR(__xludf.DUMMYFUNCTION("SPLIT(IMPORTRANGE!B4979:B14978,"";"",0,1)"),"HTML/CSS")</f>
        <v>HTML/CSS</v>
      </c>
    </row>
    <row r="4980">
      <c r="A4980" s="3">
        <v>4979.0</v>
      </c>
      <c r="B4980" s="4" t="str">
        <f>IFERROR(__xludf.DUMMYFUNCTION("SPLIT(IMPORTRANGE!B4980:B14979,"";"",0,1)"),"C++")</f>
        <v>C++</v>
      </c>
      <c r="C4980" s="4" t="str">
        <f>IFERROR(__xludf.DUMMYFUNCTION("""COMPUTED_VALUE"""),"C#")</f>
        <v>C#</v>
      </c>
      <c r="D4980" s="4" t="str">
        <f>IFERROR(__xludf.DUMMYFUNCTION("""COMPUTED_VALUE"""),"HTML/CSS")</f>
        <v>HTML/CSS</v>
      </c>
      <c r="E4980" s="4" t="str">
        <f>IFERROR(__xludf.DUMMYFUNCTION("""COMPUTED_VALUE"""),"Java")</f>
        <v>Java</v>
      </c>
      <c r="F4980" s="4" t="str">
        <f>IFERROR(__xludf.DUMMYFUNCTION("""COMPUTED_VALUE"""),"JavaScript")</f>
        <v>JavaScript</v>
      </c>
      <c r="G4980" s="4" t="str">
        <f>IFERROR(__xludf.DUMMYFUNCTION("""COMPUTED_VALUE"""),"R")</f>
        <v>R</v>
      </c>
      <c r="H4980" s="4" t="str">
        <f>IFERROR(__xludf.DUMMYFUNCTION("""COMPUTED_VALUE"""),"Ruby")</f>
        <v>Ruby</v>
      </c>
      <c r="I4980" s="4" t="str">
        <f>IFERROR(__xludf.DUMMYFUNCTION("""COMPUTED_VALUE"""),"SQL")</f>
        <v>SQL</v>
      </c>
    </row>
    <row r="4981">
      <c r="A4981" s="3">
        <v>4980.0</v>
      </c>
      <c r="B4981" s="4" t="str">
        <f>IFERROR(__xludf.DUMMYFUNCTION("SPLIT(IMPORTRANGE!B4981:B14980,"";"",0,1)"),"Bash/Shell/PowerShell")</f>
        <v>Bash/Shell/PowerShell</v>
      </c>
      <c r="C4981" s="4" t="str">
        <f>IFERROR(__xludf.DUMMYFUNCTION("""COMPUTED_VALUE"""),"HTML/CSS")</f>
        <v>HTML/CSS</v>
      </c>
      <c r="D4981" s="4" t="str">
        <f>IFERROR(__xludf.DUMMYFUNCTION("""COMPUTED_VALUE"""),"Ruby")</f>
        <v>Ruby</v>
      </c>
      <c r="E4981" s="4" t="str">
        <f>IFERROR(__xludf.DUMMYFUNCTION("""COMPUTED_VALUE"""),"SQL")</f>
        <v>SQL</v>
      </c>
    </row>
    <row r="4982">
      <c r="A4982" s="3">
        <v>4981.0</v>
      </c>
      <c r="B4982" s="4" t="str">
        <f>IFERROR(__xludf.DUMMYFUNCTION("SPLIT(IMPORTRANGE!B4982:B14981,"";"",0,1)"),"Bash/Shell/PowerShell")</f>
        <v>Bash/Shell/PowerShell</v>
      </c>
      <c r="C4982" s="4" t="str">
        <f>IFERROR(__xludf.DUMMYFUNCTION("""COMPUTED_VALUE"""),"HTML/CSS")</f>
        <v>HTML/CSS</v>
      </c>
      <c r="D4982" s="4" t="str">
        <f>IFERROR(__xludf.DUMMYFUNCTION("""COMPUTED_VALUE"""),"Java")</f>
        <v>Java</v>
      </c>
      <c r="E4982" s="4" t="str">
        <f>IFERROR(__xludf.DUMMYFUNCTION("""COMPUTED_VALUE"""),"JavaScript")</f>
        <v>JavaScript</v>
      </c>
      <c r="F4982" s="4" t="str">
        <f>IFERROR(__xludf.DUMMYFUNCTION("""COMPUTED_VALUE"""),"SQL")</f>
        <v>SQL</v>
      </c>
    </row>
    <row r="4983">
      <c r="A4983" s="3">
        <v>4982.0</v>
      </c>
      <c r="B4983" s="4" t="str">
        <f>IFERROR(__xludf.DUMMYFUNCTION("SPLIT(IMPORTRANGE!B4983:B14982,"";"",0,1)"),"C")</f>
        <v>C</v>
      </c>
      <c r="C4983" s="4" t="str">
        <f>IFERROR(__xludf.DUMMYFUNCTION("""COMPUTED_VALUE"""),"Java")</f>
        <v>Java</v>
      </c>
      <c r="D4983" s="4" t="str">
        <f>IFERROR(__xludf.DUMMYFUNCTION("""COMPUTED_VALUE"""),"Kotlin")</f>
        <v>Kotlin</v>
      </c>
    </row>
    <row r="4984">
      <c r="A4984" s="3">
        <v>4983.0</v>
      </c>
      <c r="B4984" s="4" t="str">
        <f>IFERROR(__xludf.DUMMYFUNCTION("SPLIT(IMPORTRANGE!B4984:B14983,"";"",0,1)"),"HTML/CSS")</f>
        <v>HTML/CSS</v>
      </c>
      <c r="C4984" s="4" t="str">
        <f>IFERROR(__xludf.DUMMYFUNCTION("""COMPUTED_VALUE"""),"JavaScript")</f>
        <v>JavaScript</v>
      </c>
      <c r="D4984" s="4" t="str">
        <f>IFERROR(__xludf.DUMMYFUNCTION("""COMPUTED_VALUE"""),"SQL")</f>
        <v>SQL</v>
      </c>
    </row>
    <row r="4985">
      <c r="A4985" s="3">
        <v>4984.0</v>
      </c>
      <c r="B4985" s="4" t="str">
        <f>IFERROR(__xludf.DUMMYFUNCTION("SPLIT(IMPORTRANGE!B4985:B14984,"";"",0,1)"),"HTML/CSS")</f>
        <v>HTML/CSS</v>
      </c>
      <c r="C4985" s="4" t="str">
        <f>IFERROR(__xludf.DUMMYFUNCTION("""COMPUTED_VALUE"""),"Java")</f>
        <v>Java</v>
      </c>
      <c r="D4985" s="4" t="str">
        <f>IFERROR(__xludf.DUMMYFUNCTION("""COMPUTED_VALUE"""),"JavaScript")</f>
        <v>JavaScript</v>
      </c>
      <c r="E4985" s="4" t="str">
        <f>IFERROR(__xludf.DUMMYFUNCTION("""COMPUTED_VALUE"""),"Python")</f>
        <v>Python</v>
      </c>
      <c r="F4985" s="4" t="str">
        <f>IFERROR(__xludf.DUMMYFUNCTION("""COMPUTED_VALUE"""),"SQL")</f>
        <v>SQL</v>
      </c>
    </row>
    <row r="4986">
      <c r="A4986" s="3">
        <v>4985.0</v>
      </c>
      <c r="B4986" s="4" t="str">
        <f>IFERROR(__xludf.DUMMYFUNCTION("SPLIT(IMPORTRANGE!B4986:B14985,"";"",0,1)"),"HTML/CSS")</f>
        <v>HTML/CSS</v>
      </c>
      <c r="C4986" s="4" t="str">
        <f>IFERROR(__xludf.DUMMYFUNCTION("""COMPUTED_VALUE"""),"JavaScript")</f>
        <v>JavaScript</v>
      </c>
      <c r="D4986" s="4" t="str">
        <f>IFERROR(__xludf.DUMMYFUNCTION("""COMPUTED_VALUE"""),"PHP")</f>
        <v>PHP</v>
      </c>
      <c r="E4986" s="4" t="str">
        <f>IFERROR(__xludf.DUMMYFUNCTION("""COMPUTED_VALUE"""),"SQL")</f>
        <v>SQL</v>
      </c>
    </row>
    <row r="4987">
      <c r="A4987" s="3">
        <v>4986.0</v>
      </c>
      <c r="B4987" s="4" t="str">
        <f>IFERROR(__xludf.DUMMYFUNCTION("SPLIT(IMPORTRANGE!B4987:B14986,"";"",0,1)"),"C#")</f>
        <v>C#</v>
      </c>
      <c r="C4987" s="4" t="str">
        <f>IFERROR(__xludf.DUMMYFUNCTION("""COMPUTED_VALUE"""),"HTML/CSS")</f>
        <v>HTML/CSS</v>
      </c>
      <c r="D4987" s="4" t="str">
        <f>IFERROR(__xludf.DUMMYFUNCTION("""COMPUTED_VALUE"""),"JavaScript")</f>
        <v>JavaScript</v>
      </c>
    </row>
    <row r="4988">
      <c r="A4988" s="3">
        <v>4987.0</v>
      </c>
      <c r="B4988" s="4" t="str">
        <f>IFERROR(__xludf.DUMMYFUNCTION("SPLIT(IMPORTRANGE!B4988:B14987,"";"",0,1)"),"C++")</f>
        <v>C++</v>
      </c>
      <c r="C4988" s="4" t="str">
        <f>IFERROR(__xludf.DUMMYFUNCTION("""COMPUTED_VALUE"""),"HTML/CSS")</f>
        <v>HTML/CSS</v>
      </c>
      <c r="D4988" s="4" t="str">
        <f>IFERROR(__xludf.DUMMYFUNCTION("""COMPUTED_VALUE"""),"JavaScript")</f>
        <v>JavaScript</v>
      </c>
      <c r="E4988" s="4" t="str">
        <f>IFERROR(__xludf.DUMMYFUNCTION("""COMPUTED_VALUE"""),"PHP")</f>
        <v>PHP</v>
      </c>
    </row>
    <row r="4989">
      <c r="A4989" s="3">
        <v>4988.0</v>
      </c>
      <c r="B4989" s="4" t="str">
        <f>IFERROR(__xludf.DUMMYFUNCTION("SPLIT(IMPORTRANGE!B4989:B14988,"";"",0,1)"),"Assembly")</f>
        <v>Assembly</v>
      </c>
      <c r="C4989" s="4" t="str">
        <f>IFERROR(__xludf.DUMMYFUNCTION("""COMPUTED_VALUE"""),"Dart")</f>
        <v>Dart</v>
      </c>
      <c r="D4989" s="4" t="str">
        <f>IFERROR(__xludf.DUMMYFUNCTION("""COMPUTED_VALUE"""),"Go")</f>
        <v>Go</v>
      </c>
      <c r="E4989" s="4" t="str">
        <f>IFERROR(__xludf.DUMMYFUNCTION("""COMPUTED_VALUE"""),"Python")</f>
        <v>Python</v>
      </c>
      <c r="F4989" s="4" t="str">
        <f>IFERROR(__xludf.DUMMYFUNCTION("""COMPUTED_VALUE"""),"Scala")</f>
        <v>Scala</v>
      </c>
      <c r="G4989" s="4" t="str">
        <f>IFERROR(__xludf.DUMMYFUNCTION("""COMPUTED_VALUE"""),"WebAssembly")</f>
        <v>WebAssembly</v>
      </c>
    </row>
    <row r="4990">
      <c r="A4990" s="3">
        <v>4989.0</v>
      </c>
      <c r="B4990" s="4" t="str">
        <f>IFERROR(__xludf.DUMMYFUNCTION("SPLIT(IMPORTRANGE!B4990:B14989,"";"",0,1)"),"Bash/Shell/PowerShell")</f>
        <v>Bash/Shell/PowerShell</v>
      </c>
      <c r="C4990" s="4" t="str">
        <f>IFERROR(__xludf.DUMMYFUNCTION("""COMPUTED_VALUE"""),"HTML/CSS")</f>
        <v>HTML/CSS</v>
      </c>
      <c r="D4990" s="4" t="str">
        <f>IFERROR(__xludf.DUMMYFUNCTION("""COMPUTED_VALUE"""),"JavaScript")</f>
        <v>JavaScript</v>
      </c>
      <c r="E4990" s="4" t="str">
        <f>IFERROR(__xludf.DUMMYFUNCTION("""COMPUTED_VALUE"""),"PHP")</f>
        <v>PHP</v>
      </c>
      <c r="F4990" s="4" t="str">
        <f>IFERROR(__xludf.DUMMYFUNCTION("""COMPUTED_VALUE"""),"Python")</f>
        <v>Python</v>
      </c>
      <c r="G4990" s="4" t="str">
        <f>IFERROR(__xludf.DUMMYFUNCTION("""COMPUTED_VALUE"""),"SQL")</f>
        <v>SQL</v>
      </c>
      <c r="H4990" s="4" t="str">
        <f>IFERROR(__xludf.DUMMYFUNCTION("""COMPUTED_VALUE"""),"TypeScript")</f>
        <v>TypeScript</v>
      </c>
    </row>
    <row r="4991">
      <c r="A4991" s="3">
        <v>4990.0</v>
      </c>
      <c r="B4991" s="4" t="str">
        <f>IFERROR(__xludf.DUMMYFUNCTION("SPLIT(IMPORTRANGE!B4991:B14990,"";"",0,1)"),"Bash/Shell/PowerShell")</f>
        <v>Bash/Shell/PowerShell</v>
      </c>
      <c r="C4991" s="4" t="str">
        <f>IFERROR(__xludf.DUMMYFUNCTION("""COMPUTED_VALUE"""),"HTML/CSS")</f>
        <v>HTML/CSS</v>
      </c>
      <c r="D4991" s="4" t="str">
        <f>IFERROR(__xludf.DUMMYFUNCTION("""COMPUTED_VALUE"""),"JavaScript")</f>
        <v>JavaScript</v>
      </c>
      <c r="E4991" s="4" t="str">
        <f>IFERROR(__xludf.DUMMYFUNCTION("""COMPUTED_VALUE"""),"Python")</f>
        <v>Python</v>
      </c>
      <c r="F4991" s="4" t="str">
        <f>IFERROR(__xludf.DUMMYFUNCTION("""COMPUTED_VALUE"""),"SQL")</f>
        <v>SQL</v>
      </c>
    </row>
    <row r="4992">
      <c r="A4992" s="3">
        <v>4991.0</v>
      </c>
      <c r="B4992" s="4" t="str">
        <f>IFERROR(__xludf.DUMMYFUNCTION("SPLIT(IMPORTRANGE!B4992:B14991,"";"",0,1)"),"Bash/Shell/PowerShell")</f>
        <v>Bash/Shell/PowerShell</v>
      </c>
      <c r="C4992" s="4" t="str">
        <f>IFERROR(__xludf.DUMMYFUNCTION("""COMPUTED_VALUE"""),"HTML/CSS")</f>
        <v>HTML/CSS</v>
      </c>
      <c r="D4992" s="4" t="str">
        <f>IFERROR(__xludf.DUMMYFUNCTION("""COMPUTED_VALUE"""),"Java")</f>
        <v>Java</v>
      </c>
      <c r="E4992" s="4" t="str">
        <f>IFERROR(__xludf.DUMMYFUNCTION("""COMPUTED_VALUE"""),"PHP")</f>
        <v>PHP</v>
      </c>
    </row>
    <row r="4993">
      <c r="A4993" s="3">
        <v>4992.0</v>
      </c>
      <c r="B4993" s="4" t="str">
        <f>IFERROR(__xludf.DUMMYFUNCTION("SPLIT(IMPORTRANGE!B4993:B14992,"";"",0,1)"),"C#")</f>
        <v>C#</v>
      </c>
      <c r="C4993" s="4" t="str">
        <f>IFERROR(__xludf.DUMMYFUNCTION("""COMPUTED_VALUE"""),"Go")</f>
        <v>Go</v>
      </c>
      <c r="D4993" s="4" t="str">
        <f>IFERROR(__xludf.DUMMYFUNCTION("""COMPUTED_VALUE"""),"HTML/CSS")</f>
        <v>HTML/CSS</v>
      </c>
      <c r="E4993" s="4" t="str">
        <f>IFERROR(__xludf.DUMMYFUNCTION("""COMPUTED_VALUE"""),"JavaScript")</f>
        <v>JavaScript</v>
      </c>
      <c r="F4993" s="4" t="str">
        <f>IFERROR(__xludf.DUMMYFUNCTION("""COMPUTED_VALUE"""),"PHP")</f>
        <v>PHP</v>
      </c>
    </row>
    <row r="4994">
      <c r="A4994" s="3">
        <v>4993.0</v>
      </c>
      <c r="B4994" s="4" t="str">
        <f>IFERROR(__xludf.DUMMYFUNCTION("SPLIT(IMPORTRANGE!B4994:B14993,"";"",0,1)"),"Bash/Shell/PowerShell")</f>
        <v>Bash/Shell/PowerShell</v>
      </c>
      <c r="C4994" s="4" t="str">
        <f>IFERROR(__xludf.DUMMYFUNCTION("""COMPUTED_VALUE"""),"C")</f>
        <v>C</v>
      </c>
      <c r="D4994" s="4" t="str">
        <f>IFERROR(__xludf.DUMMYFUNCTION("""COMPUTED_VALUE"""),"C++")</f>
        <v>C++</v>
      </c>
      <c r="E4994" s="4" t="str">
        <f>IFERROR(__xludf.DUMMYFUNCTION("""COMPUTED_VALUE"""),"HTML/CSS")</f>
        <v>HTML/CSS</v>
      </c>
      <c r="F4994" s="4" t="str">
        <f>IFERROR(__xludf.DUMMYFUNCTION("""COMPUTED_VALUE"""),"Java")</f>
        <v>Java</v>
      </c>
      <c r="G4994" s="4" t="str">
        <f>IFERROR(__xludf.DUMMYFUNCTION("""COMPUTED_VALUE"""),"Python")</f>
        <v>Python</v>
      </c>
      <c r="H4994" s="4" t="str">
        <f>IFERROR(__xludf.DUMMYFUNCTION("""COMPUTED_VALUE"""),"SQL")</f>
        <v>SQL</v>
      </c>
    </row>
    <row r="4995">
      <c r="A4995" s="3">
        <v>4994.0</v>
      </c>
      <c r="B4995" s="4" t="str">
        <f>IFERROR(__xludf.DUMMYFUNCTION("SPLIT(IMPORTRANGE!B4995:B14994,"";"",0,1)"),"Bash/Shell/PowerShell")</f>
        <v>Bash/Shell/PowerShell</v>
      </c>
      <c r="C4995" s="4" t="str">
        <f>IFERROR(__xludf.DUMMYFUNCTION("""COMPUTED_VALUE"""),"Java")</f>
        <v>Java</v>
      </c>
      <c r="D4995" s="4" t="str">
        <f>IFERROR(__xludf.DUMMYFUNCTION("""COMPUTED_VALUE"""),"JavaScript")</f>
        <v>JavaScript</v>
      </c>
      <c r="E4995" s="4" t="str">
        <f>IFERROR(__xludf.DUMMYFUNCTION("""COMPUTED_VALUE"""),"Python")</f>
        <v>Python</v>
      </c>
    </row>
    <row r="4996">
      <c r="A4996" s="3">
        <v>4995.0</v>
      </c>
      <c r="B4996" s="4" t="str">
        <f>IFERROR(__xludf.DUMMYFUNCTION("SPLIT(IMPORTRANGE!B4996:B14995,"";"",0,1)"),"HTML/CSS")</f>
        <v>HTML/CSS</v>
      </c>
      <c r="C4996" s="4" t="str">
        <f>IFERROR(__xludf.DUMMYFUNCTION("""COMPUTED_VALUE"""),"Java")</f>
        <v>Java</v>
      </c>
      <c r="D4996" s="4" t="str">
        <f>IFERROR(__xludf.DUMMYFUNCTION("""COMPUTED_VALUE"""),"JavaScript")</f>
        <v>JavaScript</v>
      </c>
    </row>
    <row r="4997">
      <c r="A4997" s="3">
        <v>4996.0</v>
      </c>
      <c r="B4997" s="4" t="str">
        <f>IFERROR(__xludf.DUMMYFUNCTION("SPLIT(IMPORTRANGE!B4997:B14996,"";"",0,1)"),"Assembly")</f>
        <v>Assembly</v>
      </c>
      <c r="C4997" s="4" t="str">
        <f>IFERROR(__xludf.DUMMYFUNCTION("""COMPUTED_VALUE"""),"C#")</f>
        <v>C#</v>
      </c>
      <c r="D4997" s="4" t="str">
        <f>IFERROR(__xludf.DUMMYFUNCTION("""COMPUTED_VALUE"""),"Python")</f>
        <v>Python</v>
      </c>
      <c r="E4997" s="4" t="str">
        <f>IFERROR(__xludf.DUMMYFUNCTION("""COMPUTED_VALUE"""),"SQL")</f>
        <v>SQL</v>
      </c>
      <c r="F4997" s="4" t="str">
        <f>IFERROR(__xludf.DUMMYFUNCTION("""COMPUTED_VALUE"""),"VBA")</f>
        <v>VBA</v>
      </c>
    </row>
    <row r="4998">
      <c r="A4998" s="3">
        <v>4997.0</v>
      </c>
      <c r="B4998" s="4" t="str">
        <f>IFERROR(__xludf.DUMMYFUNCTION("SPLIT(IMPORTRANGE!B4998:B14997,"";"",0,1)"),"HTML/CSS")</f>
        <v>HTML/CSS</v>
      </c>
      <c r="C4998" s="4" t="str">
        <f>IFERROR(__xludf.DUMMYFUNCTION("""COMPUTED_VALUE"""),"JavaScript")</f>
        <v>JavaScript</v>
      </c>
      <c r="D4998" s="4" t="str">
        <f>IFERROR(__xludf.DUMMYFUNCTION("""COMPUTED_VALUE"""),"PHP")</f>
        <v>PHP</v>
      </c>
      <c r="E4998" s="4" t="str">
        <f>IFERROR(__xludf.DUMMYFUNCTION("""COMPUTED_VALUE"""),"SQL")</f>
        <v>SQL</v>
      </c>
    </row>
    <row r="4999">
      <c r="A4999" s="3">
        <v>4998.0</v>
      </c>
      <c r="B4999" s="4" t="str">
        <f>IFERROR(__xludf.DUMMYFUNCTION("SPLIT(IMPORTRANGE!B4999:B14998,"";"",0,1)"),"HTML/CSS")</f>
        <v>HTML/CSS</v>
      </c>
      <c r="C4999" s="4" t="str">
        <f>IFERROR(__xludf.DUMMYFUNCTION("""COMPUTED_VALUE"""),"Python")</f>
        <v>Python</v>
      </c>
      <c r="D4999" s="4" t="str">
        <f>IFERROR(__xludf.DUMMYFUNCTION("""COMPUTED_VALUE"""),"R")</f>
        <v>R</v>
      </c>
    </row>
    <row r="5000">
      <c r="A5000" s="3">
        <v>4999.0</v>
      </c>
      <c r="B5000" s="4" t="str">
        <f>IFERROR(__xludf.DUMMYFUNCTION("SPLIT(IMPORTRANGE!B5000:B14999,"";"",0,1)"),"Bash/Shell/PowerShell")</f>
        <v>Bash/Shell/PowerShell</v>
      </c>
      <c r="C5000" s="4" t="str">
        <f>IFERROR(__xludf.DUMMYFUNCTION("""COMPUTED_VALUE"""),"C#")</f>
        <v>C#</v>
      </c>
      <c r="D5000" s="4" t="str">
        <f>IFERROR(__xludf.DUMMYFUNCTION("""COMPUTED_VALUE"""),"Go")</f>
        <v>Go</v>
      </c>
      <c r="E5000" s="4" t="str">
        <f>IFERROR(__xludf.DUMMYFUNCTION("""COMPUTED_VALUE"""),"HTML/CSS")</f>
        <v>HTML/CSS</v>
      </c>
      <c r="F5000" s="4" t="str">
        <f>IFERROR(__xludf.DUMMYFUNCTION("""COMPUTED_VALUE"""),"JavaScript")</f>
        <v>JavaScript</v>
      </c>
      <c r="G5000" s="4" t="str">
        <f>IFERROR(__xludf.DUMMYFUNCTION("""COMPUTED_VALUE"""),"Python")</f>
        <v>Python</v>
      </c>
      <c r="H5000" s="4" t="str">
        <f>IFERROR(__xludf.DUMMYFUNCTION("""COMPUTED_VALUE"""),"SQL")</f>
        <v>SQL</v>
      </c>
      <c r="I5000" s="4" t="str">
        <f>IFERROR(__xludf.DUMMYFUNCTION("""COMPUTED_VALUE"""),"TypeScript")</f>
        <v>TypeScript</v>
      </c>
    </row>
    <row r="5001">
      <c r="A5001" s="3">
        <v>5000.0</v>
      </c>
      <c r="B5001" s="4" t="str">
        <f>IFERROR(__xludf.DUMMYFUNCTION("SPLIT(IMPORTRANGE!B5001:B15000,"";"",0,1)"),"C")</f>
        <v>C</v>
      </c>
      <c r="C5001" s="4" t="str">
        <f>IFERROR(__xludf.DUMMYFUNCTION("""COMPUTED_VALUE"""),"C++")</f>
        <v>C++</v>
      </c>
      <c r="D5001" s="4" t="str">
        <f>IFERROR(__xludf.DUMMYFUNCTION("""COMPUTED_VALUE"""),"Go")</f>
        <v>Go</v>
      </c>
      <c r="E5001" s="4" t="str">
        <f>IFERROR(__xludf.DUMMYFUNCTION("""COMPUTED_VALUE"""),"Java")</f>
        <v>Java</v>
      </c>
      <c r="F5001" s="4" t="str">
        <f>IFERROR(__xludf.DUMMYFUNCTION("""COMPUTED_VALUE"""),"Ruby")</f>
        <v>Ruby</v>
      </c>
      <c r="G5001" s="4" t="str">
        <f>IFERROR(__xludf.DUMMYFUNCTION("""COMPUTED_VALUE"""),"SQL")</f>
        <v>SQL</v>
      </c>
    </row>
    <row r="5002">
      <c r="A5002" s="3">
        <v>5001.0</v>
      </c>
      <c r="B5002" s="4" t="str">
        <f>IFERROR(__xludf.DUMMYFUNCTION("SPLIT(IMPORTRANGE!B5002:B15001,"";"",0,1)"),"C#")</f>
        <v>C#</v>
      </c>
      <c r="C5002" s="4" t="str">
        <f>IFERROR(__xludf.DUMMYFUNCTION("""COMPUTED_VALUE"""),"HTML/CSS")</f>
        <v>HTML/CSS</v>
      </c>
      <c r="D5002" s="4" t="str">
        <f>IFERROR(__xludf.DUMMYFUNCTION("""COMPUTED_VALUE"""),"JavaScript")</f>
        <v>JavaScript</v>
      </c>
      <c r="E5002" s="4" t="str">
        <f>IFERROR(__xludf.DUMMYFUNCTION("""COMPUTED_VALUE"""),"SQL")</f>
        <v>SQL</v>
      </c>
    </row>
    <row r="5003">
      <c r="A5003" s="3">
        <v>5002.0</v>
      </c>
      <c r="B5003" s="4" t="str">
        <f>IFERROR(__xludf.DUMMYFUNCTION("SPLIT(IMPORTRANGE!B5003:B15002,"";"",0,1)"),"Bash/Shell/PowerShell")</f>
        <v>Bash/Shell/PowerShell</v>
      </c>
      <c r="C5003" s="4" t="str">
        <f>IFERROR(__xludf.DUMMYFUNCTION("""COMPUTED_VALUE"""),"C#")</f>
        <v>C#</v>
      </c>
      <c r="D5003" s="4" t="str">
        <f>IFERROR(__xludf.DUMMYFUNCTION("""COMPUTED_VALUE"""),"Go")</f>
        <v>Go</v>
      </c>
      <c r="E5003" s="4" t="str">
        <f>IFERROR(__xludf.DUMMYFUNCTION("""COMPUTED_VALUE"""),"Scala")</f>
        <v>Scala</v>
      </c>
      <c r="F5003" s="4" t="str">
        <f>IFERROR(__xludf.DUMMYFUNCTION("""COMPUTED_VALUE"""),"TypeScript")</f>
        <v>TypeScript</v>
      </c>
    </row>
    <row r="5004">
      <c r="A5004" s="3">
        <v>5003.0</v>
      </c>
      <c r="B5004" s="4" t="str">
        <f>IFERROR(__xludf.DUMMYFUNCTION("SPLIT(IMPORTRANGE!B5004:B15003,"";"",0,1)"),"Bash/Shell/PowerShell")</f>
        <v>Bash/Shell/PowerShell</v>
      </c>
      <c r="C5004" s="4" t="str">
        <f>IFERROR(__xludf.DUMMYFUNCTION("""COMPUTED_VALUE"""),"HTML/CSS")</f>
        <v>HTML/CSS</v>
      </c>
      <c r="D5004" s="4" t="str">
        <f>IFERROR(__xludf.DUMMYFUNCTION("""COMPUTED_VALUE"""),"Python")</f>
        <v>Python</v>
      </c>
      <c r="E5004" s="4" t="str">
        <f>IFERROR(__xludf.DUMMYFUNCTION("""COMPUTED_VALUE"""),"Rust")</f>
        <v>Rust</v>
      </c>
      <c r="F5004" s="4" t="str">
        <f>IFERROR(__xludf.DUMMYFUNCTION("""COMPUTED_VALUE"""),"SQL")</f>
        <v>SQL</v>
      </c>
    </row>
    <row r="5005">
      <c r="A5005" s="3">
        <v>5004.0</v>
      </c>
      <c r="B5005" s="4" t="str">
        <f>IFERROR(__xludf.DUMMYFUNCTION("SPLIT(IMPORTRANGE!B5005:B15004,"";"",0,1)"),"JavaScript")</f>
        <v>JavaScript</v>
      </c>
    </row>
    <row r="5006">
      <c r="A5006" s="3">
        <v>5005.0</v>
      </c>
      <c r="B5006" s="4" t="str">
        <f>IFERROR(__xludf.DUMMYFUNCTION("SPLIT(IMPORTRANGE!B5006:B15005,"";"",0,1)"),"Bash/Shell/PowerShell")</f>
        <v>Bash/Shell/PowerShell</v>
      </c>
      <c r="C5006" s="4" t="str">
        <f>IFERROR(__xludf.DUMMYFUNCTION("""COMPUTED_VALUE"""),"Go")</f>
        <v>Go</v>
      </c>
      <c r="D5006" s="4" t="str">
        <f>IFERROR(__xludf.DUMMYFUNCTION("""COMPUTED_VALUE"""),"HTML/CSS")</f>
        <v>HTML/CSS</v>
      </c>
      <c r="E5006" s="4" t="str">
        <f>IFERROR(__xludf.DUMMYFUNCTION("""COMPUTED_VALUE"""),"Java")</f>
        <v>Java</v>
      </c>
      <c r="F5006" s="4" t="str">
        <f>IFERROR(__xludf.DUMMYFUNCTION("""COMPUTED_VALUE"""),"JavaScript")</f>
        <v>JavaScript</v>
      </c>
      <c r="G5006" s="4" t="str">
        <f>IFERROR(__xludf.DUMMYFUNCTION("""COMPUTED_VALUE"""),"PHP")</f>
        <v>PHP</v>
      </c>
      <c r="H5006" s="4" t="str">
        <f>IFERROR(__xludf.DUMMYFUNCTION("""COMPUTED_VALUE"""),"Python")</f>
        <v>Python</v>
      </c>
      <c r="I5006" s="4" t="str">
        <f>IFERROR(__xludf.DUMMYFUNCTION("""COMPUTED_VALUE"""),"Ruby")</f>
        <v>Ruby</v>
      </c>
      <c r="J5006" s="4" t="str">
        <f>IFERROR(__xludf.DUMMYFUNCTION("""COMPUTED_VALUE"""),"SQL")</f>
        <v>SQL</v>
      </c>
    </row>
    <row r="5007">
      <c r="A5007" s="3">
        <v>5006.0</v>
      </c>
      <c r="B5007" s="4" t="str">
        <f>IFERROR(__xludf.DUMMYFUNCTION("SPLIT(IMPORTRANGE!B5007:B15006,"";"",0,1)"),"Bash/Shell/PowerShell")</f>
        <v>Bash/Shell/PowerShell</v>
      </c>
      <c r="C5007" s="4" t="str">
        <f>IFERROR(__xludf.DUMMYFUNCTION("""COMPUTED_VALUE"""),"HTML/CSS")</f>
        <v>HTML/CSS</v>
      </c>
      <c r="D5007" s="4" t="str">
        <f>IFERROR(__xludf.DUMMYFUNCTION("""COMPUTED_VALUE"""),"Java")</f>
        <v>Java</v>
      </c>
      <c r="E5007" s="4" t="str">
        <f>IFERROR(__xludf.DUMMYFUNCTION("""COMPUTED_VALUE"""),"JavaScript")</f>
        <v>JavaScript</v>
      </c>
      <c r="F5007" s="4" t="str">
        <f>IFERROR(__xludf.DUMMYFUNCTION("""COMPUTED_VALUE"""),"SQL")</f>
        <v>SQL</v>
      </c>
      <c r="G5007" s="4" t="str">
        <f>IFERROR(__xludf.DUMMYFUNCTION("""COMPUTED_VALUE"""),"TypeScript")</f>
        <v>TypeScript</v>
      </c>
    </row>
    <row r="5008">
      <c r="A5008" s="3">
        <v>5007.0</v>
      </c>
      <c r="B5008" s="4" t="str">
        <f>IFERROR(__xludf.DUMMYFUNCTION("SPLIT(IMPORTRANGE!B5008:B15007,"";"",0,1)"),"Bash/Shell/PowerShell")</f>
        <v>Bash/Shell/PowerShell</v>
      </c>
      <c r="C5008" s="4" t="str">
        <f>IFERROR(__xludf.DUMMYFUNCTION("""COMPUTED_VALUE"""),"JavaScript")</f>
        <v>JavaScript</v>
      </c>
      <c r="D5008" s="4" t="str">
        <f>IFERROR(__xludf.DUMMYFUNCTION("""COMPUTED_VALUE"""),"Python")</f>
        <v>Python</v>
      </c>
    </row>
    <row r="5009">
      <c r="A5009" s="3">
        <v>5008.0</v>
      </c>
      <c r="B5009" s="4" t="str">
        <f>IFERROR(__xludf.DUMMYFUNCTION("SPLIT(IMPORTRANGE!B5009:B15008,"";"",0,1)"),"C")</f>
        <v>C</v>
      </c>
      <c r="C5009" s="4" t="str">
        <f>IFERROR(__xludf.DUMMYFUNCTION("""COMPUTED_VALUE"""),"HTML/CSS")</f>
        <v>HTML/CSS</v>
      </c>
      <c r="D5009" s="4" t="str">
        <f>IFERROR(__xludf.DUMMYFUNCTION("""COMPUTED_VALUE"""),"Java")</f>
        <v>Java</v>
      </c>
      <c r="E5009" s="4" t="str">
        <f>IFERROR(__xludf.DUMMYFUNCTION("""COMPUTED_VALUE"""),"JavaScript")</f>
        <v>JavaScript</v>
      </c>
      <c r="F5009" s="4" t="str">
        <f>IFERROR(__xludf.DUMMYFUNCTION("""COMPUTED_VALUE"""),"Objective-C")</f>
        <v>Objective-C</v>
      </c>
      <c r="G5009" s="4" t="str">
        <f>IFERROR(__xludf.DUMMYFUNCTION("""COMPUTED_VALUE"""),"PHP")</f>
        <v>PHP</v>
      </c>
      <c r="H5009" s="4" t="str">
        <f>IFERROR(__xludf.DUMMYFUNCTION("""COMPUTED_VALUE"""),"SQL")</f>
        <v>SQL</v>
      </c>
      <c r="I5009" s="4" t="str">
        <f>IFERROR(__xludf.DUMMYFUNCTION("""COMPUTED_VALUE"""),"Other(s):")</f>
        <v>Other(s):</v>
      </c>
    </row>
    <row r="5010">
      <c r="A5010" s="3">
        <v>5009.0</v>
      </c>
      <c r="B5010" s="4" t="str">
        <f>IFERROR(__xludf.DUMMYFUNCTION("SPLIT(IMPORTRANGE!B5010:B15009,"";"",0,1)"),"C++")</f>
        <v>C++</v>
      </c>
    </row>
    <row r="5011">
      <c r="A5011" s="3">
        <v>5010.0</v>
      </c>
      <c r="B5011" s="4" t="str">
        <f>IFERROR(__xludf.DUMMYFUNCTION("SPLIT(IMPORTRANGE!B5011:B15010,"";"",0,1)"),"Java")</f>
        <v>Java</v>
      </c>
      <c r="C5011" s="4" t="str">
        <f>IFERROR(__xludf.DUMMYFUNCTION("""COMPUTED_VALUE"""),"JavaScript")</f>
        <v>JavaScript</v>
      </c>
      <c r="D5011" s="4" t="str">
        <f>IFERROR(__xludf.DUMMYFUNCTION("""COMPUTED_VALUE"""),"Scala")</f>
        <v>Scala</v>
      </c>
      <c r="E5011" s="4" t="str">
        <f>IFERROR(__xludf.DUMMYFUNCTION("""COMPUTED_VALUE"""),"SQL")</f>
        <v>SQL</v>
      </c>
    </row>
    <row r="5012">
      <c r="A5012" s="3">
        <v>5011.0</v>
      </c>
      <c r="B5012" s="4" t="str">
        <f>IFERROR(__xludf.DUMMYFUNCTION("SPLIT(IMPORTRANGE!B5012:B15011,"";"",0,1)"),"Bash/Shell/PowerShell")</f>
        <v>Bash/Shell/PowerShell</v>
      </c>
      <c r="C5012" s="4" t="str">
        <f>IFERROR(__xludf.DUMMYFUNCTION("""COMPUTED_VALUE"""),"PHP")</f>
        <v>PHP</v>
      </c>
      <c r="D5012" s="4" t="str">
        <f>IFERROR(__xludf.DUMMYFUNCTION("""COMPUTED_VALUE"""),"Python")</f>
        <v>Python</v>
      </c>
    </row>
    <row r="5013">
      <c r="A5013" s="3">
        <v>5012.0</v>
      </c>
      <c r="B5013" s="4" t="str">
        <f>IFERROR(__xludf.DUMMYFUNCTION("SPLIT(IMPORTRANGE!B5013:B15012,"";"",0,1)"),"Bash/Shell/PowerShell")</f>
        <v>Bash/Shell/PowerShell</v>
      </c>
      <c r="C5013" s="4" t="str">
        <f>IFERROR(__xludf.DUMMYFUNCTION("""COMPUTED_VALUE"""),"HTML/CSS")</f>
        <v>HTML/CSS</v>
      </c>
      <c r="D5013" s="4" t="str">
        <f>IFERROR(__xludf.DUMMYFUNCTION("""COMPUTED_VALUE"""),"JavaScript")</f>
        <v>JavaScript</v>
      </c>
      <c r="E5013" s="4" t="str">
        <f>IFERROR(__xludf.DUMMYFUNCTION("""COMPUTED_VALUE"""),"Objective-C")</f>
        <v>Objective-C</v>
      </c>
      <c r="F5013" s="4" t="str">
        <f>IFERROR(__xludf.DUMMYFUNCTION("""COMPUTED_VALUE"""),"Python")</f>
        <v>Python</v>
      </c>
      <c r="G5013" s="4" t="str">
        <f>IFERROR(__xludf.DUMMYFUNCTION("""COMPUTED_VALUE"""),"SQL")</f>
        <v>SQL</v>
      </c>
      <c r="H5013" s="4" t="str">
        <f>IFERROR(__xludf.DUMMYFUNCTION("""COMPUTED_VALUE"""),"TypeScript")</f>
        <v>TypeScript</v>
      </c>
    </row>
    <row r="5014">
      <c r="A5014" s="3">
        <v>5013.0</v>
      </c>
      <c r="B5014" s="4" t="str">
        <f>IFERROR(__xludf.DUMMYFUNCTION("SPLIT(IMPORTRANGE!B5014:B15013,"";"",0,1)"),"Go")</f>
        <v>Go</v>
      </c>
      <c r="C5014" s="4" t="str">
        <f>IFERROR(__xludf.DUMMYFUNCTION("""COMPUTED_VALUE"""),"HTML/CSS")</f>
        <v>HTML/CSS</v>
      </c>
      <c r="D5014" s="4" t="str">
        <f>IFERROR(__xludf.DUMMYFUNCTION("""COMPUTED_VALUE"""),"Java")</f>
        <v>Java</v>
      </c>
      <c r="E5014" s="4" t="str">
        <f>IFERROR(__xludf.DUMMYFUNCTION("""COMPUTED_VALUE"""),"JavaScript")</f>
        <v>JavaScript</v>
      </c>
      <c r="F5014" s="4" t="str">
        <f>IFERROR(__xludf.DUMMYFUNCTION("""COMPUTED_VALUE"""),"Rust")</f>
        <v>Rust</v>
      </c>
      <c r="G5014" s="4" t="str">
        <f>IFERROR(__xludf.DUMMYFUNCTION("""COMPUTED_VALUE"""),"SQL")</f>
        <v>SQL</v>
      </c>
    </row>
    <row r="5015">
      <c r="A5015" s="3">
        <v>5014.0</v>
      </c>
      <c r="B5015" s="4" t="str">
        <f>IFERROR(__xludf.DUMMYFUNCTION("SPLIT(IMPORTRANGE!B5015:B15014,"";"",0,1)"),"C")</f>
        <v>C</v>
      </c>
      <c r="C5015" s="4" t="str">
        <f>IFERROR(__xludf.DUMMYFUNCTION("""COMPUTED_VALUE"""),"Java")</f>
        <v>Java</v>
      </c>
      <c r="D5015" s="4" t="str">
        <f>IFERROR(__xludf.DUMMYFUNCTION("""COMPUTED_VALUE"""),"Python")</f>
        <v>Python</v>
      </c>
      <c r="E5015" s="4" t="str">
        <f>IFERROR(__xludf.DUMMYFUNCTION("""COMPUTED_VALUE"""),"R")</f>
        <v>R</v>
      </c>
      <c r="F5015" s="4" t="str">
        <f>IFERROR(__xludf.DUMMYFUNCTION("""COMPUTED_VALUE"""),"SQL")</f>
        <v>SQL</v>
      </c>
      <c r="G5015" s="4" t="str">
        <f>IFERROR(__xludf.DUMMYFUNCTION("""COMPUTED_VALUE"""),"WebAssembly")</f>
        <v>WebAssembly</v>
      </c>
    </row>
    <row r="5016">
      <c r="A5016" s="3">
        <v>5015.0</v>
      </c>
      <c r="B5016" s="4" t="str">
        <f>IFERROR(__xludf.DUMMYFUNCTION("SPLIT(IMPORTRANGE!B5016:B15015,"";"",0,1)"),"Bash/Shell/PowerShell")</f>
        <v>Bash/Shell/PowerShell</v>
      </c>
      <c r="C5016" s="4" t="str">
        <f>IFERROR(__xludf.DUMMYFUNCTION("""COMPUTED_VALUE"""),"Clojure")</f>
        <v>Clojure</v>
      </c>
      <c r="D5016" s="4" t="str">
        <f>IFERROR(__xludf.DUMMYFUNCTION("""COMPUTED_VALUE"""),"Go")</f>
        <v>Go</v>
      </c>
      <c r="E5016" s="4" t="str">
        <f>IFERROR(__xludf.DUMMYFUNCTION("""COMPUTED_VALUE"""),"HTML/CSS")</f>
        <v>HTML/CSS</v>
      </c>
      <c r="F5016" s="4" t="str">
        <f>IFERROR(__xludf.DUMMYFUNCTION("""COMPUTED_VALUE"""),"Java")</f>
        <v>Java</v>
      </c>
      <c r="G5016" s="4" t="str">
        <f>IFERROR(__xludf.DUMMYFUNCTION("""COMPUTED_VALUE"""),"JavaScript")</f>
        <v>JavaScript</v>
      </c>
      <c r="H5016" s="4" t="str">
        <f>IFERROR(__xludf.DUMMYFUNCTION("""COMPUTED_VALUE"""),"Kotlin")</f>
        <v>Kotlin</v>
      </c>
      <c r="I5016" s="4" t="str">
        <f>IFERROR(__xludf.DUMMYFUNCTION("""COMPUTED_VALUE"""),"Objective-C")</f>
        <v>Objective-C</v>
      </c>
      <c r="J5016" s="4" t="str">
        <f>IFERROR(__xludf.DUMMYFUNCTION("""COMPUTED_VALUE"""),"Python")</f>
        <v>Python</v>
      </c>
      <c r="K5016" s="4" t="str">
        <f>IFERROR(__xludf.DUMMYFUNCTION("""COMPUTED_VALUE"""),"Rust")</f>
        <v>Rust</v>
      </c>
      <c r="L5016" s="4" t="str">
        <f>IFERROR(__xludf.DUMMYFUNCTION("""COMPUTED_VALUE"""),"SQL")</f>
        <v>SQL</v>
      </c>
      <c r="M5016" s="4" t="str">
        <f>IFERROR(__xludf.DUMMYFUNCTION("""COMPUTED_VALUE"""),"Swift")</f>
        <v>Swift</v>
      </c>
      <c r="N5016" s="4" t="str">
        <f>IFERROR(__xludf.DUMMYFUNCTION("""COMPUTED_VALUE"""),"TypeScript")</f>
        <v>TypeScript</v>
      </c>
    </row>
    <row r="5017">
      <c r="A5017" s="3">
        <v>5016.0</v>
      </c>
      <c r="B5017" s="4" t="str">
        <f>IFERROR(__xludf.DUMMYFUNCTION("SPLIT(IMPORTRANGE!B5017:B15016,"";"",0,1)"),"C")</f>
        <v>C</v>
      </c>
      <c r="C5017" s="4" t="str">
        <f>IFERROR(__xludf.DUMMYFUNCTION("""COMPUTED_VALUE"""),"C++")</f>
        <v>C++</v>
      </c>
      <c r="D5017" s="4" t="str">
        <f>IFERROR(__xludf.DUMMYFUNCTION("""COMPUTED_VALUE"""),"C#")</f>
        <v>C#</v>
      </c>
    </row>
    <row r="5018">
      <c r="A5018" s="3">
        <v>5017.0</v>
      </c>
      <c r="B5018" s="4" t="str">
        <f>IFERROR(__xludf.DUMMYFUNCTION("SPLIT(IMPORTRANGE!B5018:B15017,"";"",0,1)"),"Python")</f>
        <v>Python</v>
      </c>
      <c r="C5018" s="4" t="str">
        <f>IFERROR(__xludf.DUMMYFUNCTION("""COMPUTED_VALUE"""),"Other(s):")</f>
        <v>Other(s):</v>
      </c>
    </row>
    <row r="5019">
      <c r="A5019" s="3">
        <v>5018.0</v>
      </c>
      <c r="B5019" s="4" t="str">
        <f>IFERROR(__xludf.DUMMYFUNCTION("SPLIT(IMPORTRANGE!B5019:B15018,"";"",0,1)"),"Assembly")</f>
        <v>Assembly</v>
      </c>
      <c r="C5019" s="4" t="str">
        <f>IFERROR(__xludf.DUMMYFUNCTION("""COMPUTED_VALUE"""),"Bash/Shell/PowerShell")</f>
        <v>Bash/Shell/PowerShell</v>
      </c>
      <c r="D5019" s="4" t="str">
        <f>IFERROR(__xludf.DUMMYFUNCTION("""COMPUTED_VALUE"""),"C")</f>
        <v>C</v>
      </c>
      <c r="E5019" s="4" t="str">
        <f>IFERROR(__xludf.DUMMYFUNCTION("""COMPUTED_VALUE"""),"C++")</f>
        <v>C++</v>
      </c>
      <c r="F5019" s="4" t="str">
        <f>IFERROR(__xludf.DUMMYFUNCTION("""COMPUTED_VALUE"""),"HTML/CSS")</f>
        <v>HTML/CSS</v>
      </c>
      <c r="G5019" s="4" t="str">
        <f>IFERROR(__xludf.DUMMYFUNCTION("""COMPUTED_VALUE"""),"Java")</f>
        <v>Java</v>
      </c>
      <c r="H5019" s="4" t="str">
        <f>IFERROR(__xludf.DUMMYFUNCTION("""COMPUTED_VALUE"""),"JavaScript")</f>
        <v>JavaScript</v>
      </c>
      <c r="I5019" s="4" t="str">
        <f>IFERROR(__xludf.DUMMYFUNCTION("""COMPUTED_VALUE"""),"PHP")</f>
        <v>PHP</v>
      </c>
      <c r="J5019" s="4" t="str">
        <f>IFERROR(__xludf.DUMMYFUNCTION("""COMPUTED_VALUE"""),"Python")</f>
        <v>Python</v>
      </c>
      <c r="K5019" s="4" t="str">
        <f>IFERROR(__xludf.DUMMYFUNCTION("""COMPUTED_VALUE"""),"SQL")</f>
        <v>SQL</v>
      </c>
    </row>
    <row r="5020">
      <c r="A5020" s="3">
        <v>5019.0</v>
      </c>
      <c r="B5020" s="4" t="str">
        <f>IFERROR(__xludf.DUMMYFUNCTION("SPLIT(IMPORTRANGE!B5020:B15019,"";"",0,1)"),"C#")</f>
        <v>C#</v>
      </c>
      <c r="C5020" s="4" t="str">
        <f>IFERROR(__xludf.DUMMYFUNCTION("""COMPUTED_VALUE"""),"SQL")</f>
        <v>SQL</v>
      </c>
    </row>
    <row r="5021">
      <c r="A5021" s="3">
        <v>5020.0</v>
      </c>
      <c r="B5021" s="4" t="str">
        <f>IFERROR(__xludf.DUMMYFUNCTION("SPLIT(IMPORTRANGE!B5021:B15020,"";"",0,1)"),"Bash/Shell/PowerShell")</f>
        <v>Bash/Shell/PowerShell</v>
      </c>
      <c r="C5021" s="4" t="str">
        <f>IFERROR(__xludf.DUMMYFUNCTION("""COMPUTED_VALUE"""),"C++")</f>
        <v>C++</v>
      </c>
      <c r="D5021" s="4" t="str">
        <f>IFERROR(__xludf.DUMMYFUNCTION("""COMPUTED_VALUE"""),"C#")</f>
        <v>C#</v>
      </c>
      <c r="E5021" s="4" t="str">
        <f>IFERROR(__xludf.DUMMYFUNCTION("""COMPUTED_VALUE"""),"HTML/CSS")</f>
        <v>HTML/CSS</v>
      </c>
      <c r="F5021" s="4" t="str">
        <f>IFERROR(__xludf.DUMMYFUNCTION("""COMPUTED_VALUE"""),"JavaScript")</f>
        <v>JavaScript</v>
      </c>
      <c r="G5021" s="4" t="str">
        <f>IFERROR(__xludf.DUMMYFUNCTION("""COMPUTED_VALUE"""),"SQL")</f>
        <v>SQL</v>
      </c>
      <c r="H5021" s="4" t="str">
        <f>IFERROR(__xludf.DUMMYFUNCTION("""COMPUTED_VALUE"""),"TypeScript")</f>
        <v>TypeScript</v>
      </c>
    </row>
    <row r="5022">
      <c r="A5022" s="3">
        <v>5021.0</v>
      </c>
      <c r="B5022" s="4" t="str">
        <f>IFERROR(__xludf.DUMMYFUNCTION("SPLIT(IMPORTRANGE!B5022:B15021,"";"",0,1)"),"Bash/Shell/PowerShell")</f>
        <v>Bash/Shell/PowerShell</v>
      </c>
      <c r="C5022" s="4" t="str">
        <f>IFERROR(__xludf.DUMMYFUNCTION("""COMPUTED_VALUE"""),"C#")</f>
        <v>C#</v>
      </c>
      <c r="D5022" s="4" t="str">
        <f>IFERROR(__xludf.DUMMYFUNCTION("""COMPUTED_VALUE"""),"HTML/CSS")</f>
        <v>HTML/CSS</v>
      </c>
      <c r="E5022" s="4" t="str">
        <f>IFERROR(__xludf.DUMMYFUNCTION("""COMPUTED_VALUE"""),"JavaScript")</f>
        <v>JavaScript</v>
      </c>
      <c r="F5022" s="4" t="str">
        <f>IFERROR(__xludf.DUMMYFUNCTION("""COMPUTED_VALUE"""),"PHP")</f>
        <v>PHP</v>
      </c>
      <c r="G5022" s="4" t="str">
        <f>IFERROR(__xludf.DUMMYFUNCTION("""COMPUTED_VALUE"""),"Ruby")</f>
        <v>Ruby</v>
      </c>
      <c r="H5022" s="4" t="str">
        <f>IFERROR(__xludf.DUMMYFUNCTION("""COMPUTED_VALUE"""),"SQL")</f>
        <v>SQL</v>
      </c>
      <c r="I5022" s="4" t="str">
        <f>IFERROR(__xludf.DUMMYFUNCTION("""COMPUTED_VALUE"""),"VBA")</f>
        <v>VBA</v>
      </c>
    </row>
    <row r="5023">
      <c r="A5023" s="3">
        <v>5022.0</v>
      </c>
      <c r="B5023" s="4" t="str">
        <f>IFERROR(__xludf.DUMMYFUNCTION("SPLIT(IMPORTRANGE!B5023:B15022,"";"",0,1)"),"Bash/Shell/PowerShell")</f>
        <v>Bash/Shell/PowerShell</v>
      </c>
      <c r="C5023" s="4" t="str">
        <f>IFERROR(__xludf.DUMMYFUNCTION("""COMPUTED_VALUE"""),"C")</f>
        <v>C</v>
      </c>
      <c r="D5023" s="4" t="str">
        <f>IFERROR(__xludf.DUMMYFUNCTION("""COMPUTED_VALUE"""),"C++")</f>
        <v>C++</v>
      </c>
      <c r="E5023" s="4" t="str">
        <f>IFERROR(__xludf.DUMMYFUNCTION("""COMPUTED_VALUE"""),"HTML/CSS")</f>
        <v>HTML/CSS</v>
      </c>
      <c r="F5023" s="4" t="str">
        <f>IFERROR(__xludf.DUMMYFUNCTION("""COMPUTED_VALUE"""),"Java")</f>
        <v>Java</v>
      </c>
      <c r="G5023" s="4" t="str">
        <f>IFERROR(__xludf.DUMMYFUNCTION("""COMPUTED_VALUE"""),"JavaScript")</f>
        <v>JavaScript</v>
      </c>
      <c r="H5023" s="4" t="str">
        <f>IFERROR(__xludf.DUMMYFUNCTION("""COMPUTED_VALUE"""),"SQL")</f>
        <v>SQL</v>
      </c>
      <c r="I5023" s="4" t="str">
        <f>IFERROR(__xludf.DUMMYFUNCTION("""COMPUTED_VALUE"""),"TypeScript")</f>
        <v>TypeScript</v>
      </c>
      <c r="J5023" s="4" t="str">
        <f>IFERROR(__xludf.DUMMYFUNCTION("""COMPUTED_VALUE"""),"Other(s):")</f>
        <v>Other(s):</v>
      </c>
    </row>
    <row r="5024">
      <c r="A5024" s="3">
        <v>5023.0</v>
      </c>
      <c r="B5024" s="4" t="str">
        <f>IFERROR(__xludf.DUMMYFUNCTION("SPLIT(IMPORTRANGE!B5024:B15023,"";"",0,1)"),"Bash/Shell/PowerShell")</f>
        <v>Bash/Shell/PowerShell</v>
      </c>
      <c r="C5024" s="4" t="str">
        <f>IFERROR(__xludf.DUMMYFUNCTION("""COMPUTED_VALUE"""),"JavaScript")</f>
        <v>JavaScript</v>
      </c>
      <c r="D5024" s="4" t="str">
        <f>IFERROR(__xludf.DUMMYFUNCTION("""COMPUTED_VALUE"""),"PHP")</f>
        <v>PHP</v>
      </c>
      <c r="E5024" s="4" t="str">
        <f>IFERROR(__xludf.DUMMYFUNCTION("""COMPUTED_VALUE"""),"Python")</f>
        <v>Python</v>
      </c>
      <c r="F5024" s="4" t="str">
        <f>IFERROR(__xludf.DUMMYFUNCTION("""COMPUTED_VALUE"""),"SQL")</f>
        <v>SQL</v>
      </c>
      <c r="G5024" s="4" t="str">
        <f>IFERROR(__xludf.DUMMYFUNCTION("""COMPUTED_VALUE"""),"Other(s):")</f>
        <v>Other(s):</v>
      </c>
    </row>
    <row r="5025">
      <c r="A5025" s="3">
        <v>5024.0</v>
      </c>
      <c r="B5025" s="4" t="str">
        <f>IFERROR(__xludf.DUMMYFUNCTION("SPLIT(IMPORTRANGE!B5025:B15024,"";"",0,1)"),"C++")</f>
        <v>C++</v>
      </c>
      <c r="C5025" s="4" t="str">
        <f>IFERROR(__xludf.DUMMYFUNCTION("""COMPUTED_VALUE"""),"JavaScript")</f>
        <v>JavaScript</v>
      </c>
    </row>
    <row r="5026">
      <c r="A5026" s="3">
        <v>5025.0</v>
      </c>
      <c r="B5026" s="4" t="str">
        <f>IFERROR(__xludf.DUMMYFUNCTION("SPLIT(IMPORTRANGE!B5026:B15025,"";"",0,1)"),"Bash/Shell/PowerShell")</f>
        <v>Bash/Shell/PowerShell</v>
      </c>
      <c r="C5026" s="4" t="str">
        <f>IFERROR(__xludf.DUMMYFUNCTION("""COMPUTED_VALUE"""),"HTML/CSS")</f>
        <v>HTML/CSS</v>
      </c>
      <c r="D5026" s="4" t="str">
        <f>IFERROR(__xludf.DUMMYFUNCTION("""COMPUTED_VALUE"""),"JavaScript")</f>
        <v>JavaScript</v>
      </c>
      <c r="E5026" s="4" t="str">
        <f>IFERROR(__xludf.DUMMYFUNCTION("""COMPUTED_VALUE"""),"PHP")</f>
        <v>PHP</v>
      </c>
      <c r="F5026" s="4" t="str">
        <f>IFERROR(__xludf.DUMMYFUNCTION("""COMPUTED_VALUE"""),"SQL")</f>
        <v>SQL</v>
      </c>
      <c r="G5026" s="4" t="str">
        <f>IFERROR(__xludf.DUMMYFUNCTION("""COMPUTED_VALUE"""),"VBA")</f>
        <v>VBA</v>
      </c>
    </row>
    <row r="5027">
      <c r="A5027" s="3">
        <v>5026.0</v>
      </c>
      <c r="B5027" s="4" t="str">
        <f>IFERROR(__xludf.DUMMYFUNCTION("SPLIT(IMPORTRANGE!B5027:B15026,"";"",0,1)"),"Bash/Shell/PowerShell")</f>
        <v>Bash/Shell/PowerShell</v>
      </c>
      <c r="C5027" s="4" t="str">
        <f>IFERROR(__xludf.DUMMYFUNCTION("""COMPUTED_VALUE"""),"HTML/CSS")</f>
        <v>HTML/CSS</v>
      </c>
      <c r="D5027" s="4" t="str">
        <f>IFERROR(__xludf.DUMMYFUNCTION("""COMPUTED_VALUE"""),"Java")</f>
        <v>Java</v>
      </c>
      <c r="E5027" s="4" t="str">
        <f>IFERROR(__xludf.DUMMYFUNCTION("""COMPUTED_VALUE"""),"JavaScript")</f>
        <v>JavaScript</v>
      </c>
      <c r="F5027" s="4" t="str">
        <f>IFERROR(__xludf.DUMMYFUNCTION("""COMPUTED_VALUE"""),"Ruby")</f>
        <v>Ruby</v>
      </c>
      <c r="G5027" s="4" t="str">
        <f>IFERROR(__xludf.DUMMYFUNCTION("""COMPUTED_VALUE"""),"SQL")</f>
        <v>SQL</v>
      </c>
      <c r="H5027" s="4" t="str">
        <f>IFERROR(__xludf.DUMMYFUNCTION("""COMPUTED_VALUE"""),"TypeScript")</f>
        <v>TypeScript</v>
      </c>
    </row>
    <row r="5028">
      <c r="A5028" s="3">
        <v>5027.0</v>
      </c>
      <c r="B5028" s="4" t="str">
        <f>IFERROR(__xludf.DUMMYFUNCTION("SPLIT(IMPORTRANGE!B5028:B15027,"";"",0,1)"),"Bash/Shell/PowerShell")</f>
        <v>Bash/Shell/PowerShell</v>
      </c>
      <c r="C5028" s="4" t="str">
        <f>IFERROR(__xludf.DUMMYFUNCTION("""COMPUTED_VALUE"""),"C#")</f>
        <v>C#</v>
      </c>
      <c r="D5028" s="4" t="str">
        <f>IFERROR(__xludf.DUMMYFUNCTION("""COMPUTED_VALUE"""),"HTML/CSS")</f>
        <v>HTML/CSS</v>
      </c>
      <c r="E5028" s="4" t="str">
        <f>IFERROR(__xludf.DUMMYFUNCTION("""COMPUTED_VALUE"""),"JavaScript")</f>
        <v>JavaScript</v>
      </c>
      <c r="F5028" s="4" t="str">
        <f>IFERROR(__xludf.DUMMYFUNCTION("""COMPUTED_VALUE"""),"SQL")</f>
        <v>SQL</v>
      </c>
      <c r="G5028" s="4" t="str">
        <f>IFERROR(__xludf.DUMMYFUNCTION("""COMPUTED_VALUE"""),"TypeScript")</f>
        <v>TypeScript</v>
      </c>
    </row>
    <row r="5029">
      <c r="A5029" s="3">
        <v>5028.0</v>
      </c>
      <c r="B5029" s="4" t="str">
        <f>IFERROR(__xludf.DUMMYFUNCTION("SPLIT(IMPORTRANGE!B5029:B15028,"";"",0,1)"),"C")</f>
        <v>C</v>
      </c>
      <c r="C5029" s="4" t="str">
        <f>IFERROR(__xludf.DUMMYFUNCTION("""COMPUTED_VALUE"""),"C++")</f>
        <v>C++</v>
      </c>
      <c r="D5029" s="4" t="str">
        <f>IFERROR(__xludf.DUMMYFUNCTION("""COMPUTED_VALUE"""),"Objective-C")</f>
        <v>Objective-C</v>
      </c>
    </row>
    <row r="5030">
      <c r="A5030" s="3">
        <v>5029.0</v>
      </c>
      <c r="B5030" s="4" t="str">
        <f>IFERROR(__xludf.DUMMYFUNCTION("SPLIT(IMPORTRANGE!B5030:B15029,"";"",0,1)"),"C")</f>
        <v>C</v>
      </c>
      <c r="C5030" s="4" t="str">
        <f>IFERROR(__xludf.DUMMYFUNCTION("""COMPUTED_VALUE"""),"Python")</f>
        <v>Python</v>
      </c>
    </row>
    <row r="5031">
      <c r="A5031" s="3">
        <v>5030.0</v>
      </c>
      <c r="B5031" s="4" t="str">
        <f>IFERROR(__xludf.DUMMYFUNCTION("SPLIT(IMPORTRANGE!B5031:B15030,"";"",0,1)"),"Other(s):")</f>
        <v>Other(s):</v>
      </c>
    </row>
    <row r="5032">
      <c r="A5032" s="3">
        <v>5031.0</v>
      </c>
      <c r="B5032" s="4" t="str">
        <f>IFERROR(__xludf.DUMMYFUNCTION("SPLIT(IMPORTRANGE!B5032:B15031,"";"",0,1)"),"C#")</f>
        <v>C#</v>
      </c>
      <c r="C5032" s="4" t="str">
        <f>IFERROR(__xludf.DUMMYFUNCTION("""COMPUTED_VALUE"""),"Go")</f>
        <v>Go</v>
      </c>
      <c r="D5032" s="4" t="str">
        <f>IFERROR(__xludf.DUMMYFUNCTION("""COMPUTED_VALUE"""),"Java")</f>
        <v>Java</v>
      </c>
      <c r="E5032" s="4" t="str">
        <f>IFERROR(__xludf.DUMMYFUNCTION("""COMPUTED_VALUE"""),"JavaScript")</f>
        <v>JavaScript</v>
      </c>
      <c r="F5032" s="4" t="str">
        <f>IFERROR(__xludf.DUMMYFUNCTION("""COMPUTED_VALUE"""),"Python")</f>
        <v>Python</v>
      </c>
      <c r="G5032" s="4" t="str">
        <f>IFERROR(__xludf.DUMMYFUNCTION("""COMPUTED_VALUE"""),"SQL")</f>
        <v>SQL</v>
      </c>
    </row>
    <row r="5033">
      <c r="A5033" s="3">
        <v>5032.0</v>
      </c>
      <c r="B5033" s="4" t="str">
        <f>IFERROR(__xludf.DUMMYFUNCTION("SPLIT(IMPORTRANGE!B5033:B15032,"";"",0,1)"),"Bash/Shell/PowerShell")</f>
        <v>Bash/Shell/PowerShell</v>
      </c>
      <c r="C5033" s="4" t="str">
        <f>IFERROR(__xludf.DUMMYFUNCTION("""COMPUTED_VALUE"""),"C")</f>
        <v>C</v>
      </c>
      <c r="D5033" s="4" t="str">
        <f>IFERROR(__xludf.DUMMYFUNCTION("""COMPUTED_VALUE"""),"HTML/CSS")</f>
        <v>HTML/CSS</v>
      </c>
      <c r="E5033" s="4" t="str">
        <f>IFERROR(__xludf.DUMMYFUNCTION("""COMPUTED_VALUE"""),"Java")</f>
        <v>Java</v>
      </c>
      <c r="F5033" s="4" t="str">
        <f>IFERROR(__xludf.DUMMYFUNCTION("""COMPUTED_VALUE"""),"JavaScript")</f>
        <v>JavaScript</v>
      </c>
      <c r="G5033" s="4" t="str">
        <f>IFERROR(__xludf.DUMMYFUNCTION("""COMPUTED_VALUE"""),"Objective-C")</f>
        <v>Objective-C</v>
      </c>
    </row>
    <row r="5034">
      <c r="A5034" s="3">
        <v>5033.0</v>
      </c>
      <c r="B5034" s="4" t="str">
        <f>IFERROR(__xludf.DUMMYFUNCTION("SPLIT(IMPORTRANGE!B5034:B15033,"";"",0,1)"),"HTML/CSS")</f>
        <v>HTML/CSS</v>
      </c>
      <c r="C5034" s="4" t="str">
        <f>IFERROR(__xludf.DUMMYFUNCTION("""COMPUTED_VALUE"""),"Python")</f>
        <v>Python</v>
      </c>
    </row>
    <row r="5035">
      <c r="A5035" s="3">
        <v>5034.0</v>
      </c>
      <c r="B5035" s="4" t="str">
        <f>IFERROR(__xludf.DUMMYFUNCTION("SPLIT(IMPORTRANGE!B5035:B15034,"";"",0,1)"),"HTML/CSS")</f>
        <v>HTML/CSS</v>
      </c>
      <c r="C5035" s="4" t="str">
        <f>IFERROR(__xludf.DUMMYFUNCTION("""COMPUTED_VALUE"""),"JavaScript")</f>
        <v>JavaScript</v>
      </c>
      <c r="D5035" s="4" t="str">
        <f>IFERROR(__xludf.DUMMYFUNCTION("""COMPUTED_VALUE"""),"PHP")</f>
        <v>PHP</v>
      </c>
      <c r="E5035" s="4" t="str">
        <f>IFERROR(__xludf.DUMMYFUNCTION("""COMPUTED_VALUE"""),"SQL")</f>
        <v>SQL</v>
      </c>
    </row>
    <row r="5036">
      <c r="A5036" s="3">
        <v>5035.0</v>
      </c>
      <c r="B5036" s="4" t="str">
        <f>IFERROR(__xludf.DUMMYFUNCTION("SPLIT(IMPORTRANGE!B5036:B15035,"";"",0,1)"),"C#")</f>
        <v>C#</v>
      </c>
      <c r="C5036" s="4" t="str">
        <f>IFERROR(__xludf.DUMMYFUNCTION("""COMPUTED_VALUE"""),"HTML/CSS")</f>
        <v>HTML/CSS</v>
      </c>
      <c r="D5036" s="4" t="str">
        <f>IFERROR(__xludf.DUMMYFUNCTION("""COMPUTED_VALUE"""),"Java")</f>
        <v>Java</v>
      </c>
      <c r="E5036" s="4" t="str">
        <f>IFERROR(__xludf.DUMMYFUNCTION("""COMPUTED_VALUE"""),"JavaScript")</f>
        <v>JavaScript</v>
      </c>
      <c r="F5036" s="4" t="str">
        <f>IFERROR(__xludf.DUMMYFUNCTION("""COMPUTED_VALUE"""),"SQL")</f>
        <v>SQL</v>
      </c>
    </row>
    <row r="5037">
      <c r="A5037" s="3">
        <v>5036.0</v>
      </c>
      <c r="B5037" s="4" t="str">
        <f>IFERROR(__xludf.DUMMYFUNCTION("SPLIT(IMPORTRANGE!B5037:B15036,"";"",0,1)"),"C#")</f>
        <v>C#</v>
      </c>
      <c r="C5037" s="4" t="str">
        <f>IFERROR(__xludf.DUMMYFUNCTION("""COMPUTED_VALUE"""),"HTML/CSS")</f>
        <v>HTML/CSS</v>
      </c>
      <c r="D5037" s="4" t="str">
        <f>IFERROR(__xludf.DUMMYFUNCTION("""COMPUTED_VALUE"""),"JavaScript")</f>
        <v>JavaScript</v>
      </c>
      <c r="E5037" s="4" t="str">
        <f>IFERROR(__xludf.DUMMYFUNCTION("""COMPUTED_VALUE"""),"SQL")</f>
        <v>SQL</v>
      </c>
    </row>
    <row r="5038">
      <c r="A5038" s="3">
        <v>5037.0</v>
      </c>
      <c r="B5038" s="4" t="str">
        <f>IFERROR(__xludf.DUMMYFUNCTION("SPLIT(IMPORTRANGE!B5038:B15037,"";"",0,1)"),"Bash/Shell/PowerShell")</f>
        <v>Bash/Shell/PowerShell</v>
      </c>
      <c r="C5038" s="4" t="str">
        <f>IFERROR(__xludf.DUMMYFUNCTION("""COMPUTED_VALUE"""),"C#")</f>
        <v>C#</v>
      </c>
      <c r="D5038" s="4" t="str">
        <f>IFERROR(__xludf.DUMMYFUNCTION("""COMPUTED_VALUE"""),"HTML/CSS")</f>
        <v>HTML/CSS</v>
      </c>
      <c r="E5038" s="4" t="str">
        <f>IFERROR(__xludf.DUMMYFUNCTION("""COMPUTED_VALUE"""),"JavaScript")</f>
        <v>JavaScript</v>
      </c>
      <c r="F5038" s="4" t="str">
        <f>IFERROR(__xludf.DUMMYFUNCTION("""COMPUTED_VALUE"""),"SQL")</f>
        <v>SQL</v>
      </c>
    </row>
    <row r="5039">
      <c r="A5039" s="3">
        <v>5038.0</v>
      </c>
      <c r="B5039" s="4" t="str">
        <f>IFERROR(__xludf.DUMMYFUNCTION("SPLIT(IMPORTRANGE!B5039:B15038,"";"",0,1)"),"Assembly")</f>
        <v>Assembly</v>
      </c>
      <c r="C5039" s="4" t="str">
        <f>IFERROR(__xludf.DUMMYFUNCTION("""COMPUTED_VALUE"""),"C")</f>
        <v>C</v>
      </c>
      <c r="D5039" s="4" t="str">
        <f>IFERROR(__xludf.DUMMYFUNCTION("""COMPUTED_VALUE"""),"C++")</f>
        <v>C++</v>
      </c>
      <c r="E5039" s="4" t="str">
        <f>IFERROR(__xludf.DUMMYFUNCTION("""COMPUTED_VALUE"""),"C#")</f>
        <v>C#</v>
      </c>
      <c r="F5039" s="4" t="str">
        <f>IFERROR(__xludf.DUMMYFUNCTION("""COMPUTED_VALUE"""),"HTML/CSS")</f>
        <v>HTML/CSS</v>
      </c>
      <c r="G5039" s="4" t="str">
        <f>IFERROR(__xludf.DUMMYFUNCTION("""COMPUTED_VALUE"""),"Java")</f>
        <v>Java</v>
      </c>
      <c r="H5039" s="4" t="str">
        <f>IFERROR(__xludf.DUMMYFUNCTION("""COMPUTED_VALUE"""),"JavaScript")</f>
        <v>JavaScript</v>
      </c>
      <c r="I5039" s="4" t="str">
        <f>IFERROR(__xludf.DUMMYFUNCTION("""COMPUTED_VALUE"""),"PHP")</f>
        <v>PHP</v>
      </c>
      <c r="J5039" s="4" t="str">
        <f>IFERROR(__xludf.DUMMYFUNCTION("""COMPUTED_VALUE"""),"Python")</f>
        <v>Python</v>
      </c>
      <c r="K5039" s="4" t="str">
        <f>IFERROR(__xludf.DUMMYFUNCTION("""COMPUTED_VALUE"""),"Ruby")</f>
        <v>Ruby</v>
      </c>
      <c r="L5039" s="4" t="str">
        <f>IFERROR(__xludf.DUMMYFUNCTION("""COMPUTED_VALUE"""),"SQL")</f>
        <v>SQL</v>
      </c>
      <c r="M5039" s="4" t="str">
        <f>IFERROR(__xludf.DUMMYFUNCTION("""COMPUTED_VALUE"""),"TypeScript")</f>
        <v>TypeScript</v>
      </c>
    </row>
    <row r="5040">
      <c r="A5040" s="3">
        <v>5039.0</v>
      </c>
      <c r="B5040" s="4" t="str">
        <f>IFERROR(__xludf.DUMMYFUNCTION("SPLIT(IMPORTRANGE!B5040:B15039,"";"",0,1)"),"Python")</f>
        <v>Python</v>
      </c>
      <c r="C5040" s="4" t="str">
        <f>IFERROR(__xludf.DUMMYFUNCTION("""COMPUTED_VALUE"""),"SQL")</f>
        <v>SQL</v>
      </c>
    </row>
    <row r="5041">
      <c r="A5041" s="3">
        <v>5040.0</v>
      </c>
      <c r="B5041" s="4" t="str">
        <f>IFERROR(__xludf.DUMMYFUNCTION("SPLIT(IMPORTRANGE!B5041:B15040,"";"",0,1)"),"Bash/Shell/PowerShell")</f>
        <v>Bash/Shell/PowerShell</v>
      </c>
      <c r="C5041" s="4" t="str">
        <f>IFERROR(__xludf.DUMMYFUNCTION("""COMPUTED_VALUE"""),"C")</f>
        <v>C</v>
      </c>
      <c r="D5041" s="4" t="str">
        <f>IFERROR(__xludf.DUMMYFUNCTION("""COMPUTED_VALUE"""),"HTML/CSS")</f>
        <v>HTML/CSS</v>
      </c>
      <c r="E5041" s="4" t="str">
        <f>IFERROR(__xludf.DUMMYFUNCTION("""COMPUTED_VALUE"""),"JavaScript")</f>
        <v>JavaScript</v>
      </c>
      <c r="F5041" s="4" t="str">
        <f>IFERROR(__xludf.DUMMYFUNCTION("""COMPUTED_VALUE"""),"Python")</f>
        <v>Python</v>
      </c>
      <c r="G5041" s="4" t="str">
        <f>IFERROR(__xludf.DUMMYFUNCTION("""COMPUTED_VALUE"""),"SQL")</f>
        <v>SQL</v>
      </c>
      <c r="H5041" s="4" t="str">
        <f>IFERROR(__xludf.DUMMYFUNCTION("""COMPUTED_VALUE"""),"Swift")</f>
        <v>Swift</v>
      </c>
    </row>
    <row r="5042">
      <c r="A5042" s="3">
        <v>5041.0</v>
      </c>
      <c r="B5042" s="4" t="str">
        <f>IFERROR(__xludf.DUMMYFUNCTION("SPLIT(IMPORTRANGE!B5042:B15041,"";"",0,1)"),"C#")</f>
        <v>C#</v>
      </c>
      <c r="C5042" s="4" t="str">
        <f>IFERROR(__xludf.DUMMYFUNCTION("""COMPUTED_VALUE"""),"Rust")</f>
        <v>Rust</v>
      </c>
    </row>
    <row r="5043">
      <c r="A5043" s="3">
        <v>5042.0</v>
      </c>
      <c r="B5043" s="4" t="str">
        <f>IFERROR(__xludf.DUMMYFUNCTION("SPLIT(IMPORTRANGE!B5043:B15042,"";"",0,1)"),"C++")</f>
        <v>C++</v>
      </c>
      <c r="C5043" s="4" t="str">
        <f>IFERROR(__xludf.DUMMYFUNCTION("""COMPUTED_VALUE"""),"C#")</f>
        <v>C#</v>
      </c>
      <c r="D5043" s="4" t="str">
        <f>IFERROR(__xludf.DUMMYFUNCTION("""COMPUTED_VALUE"""),"SQL")</f>
        <v>SQL</v>
      </c>
    </row>
    <row r="5044">
      <c r="A5044" s="3">
        <v>5043.0</v>
      </c>
      <c r="B5044" s="4" t="str">
        <f>IFERROR(__xludf.DUMMYFUNCTION("SPLIT(IMPORTRANGE!B5044:B15043,"";"",0,1)"),"Bash/Shell/PowerShell")</f>
        <v>Bash/Shell/PowerShell</v>
      </c>
      <c r="C5044" s="4" t="str">
        <f>IFERROR(__xludf.DUMMYFUNCTION("""COMPUTED_VALUE"""),"C")</f>
        <v>C</v>
      </c>
      <c r="D5044" s="4" t="str">
        <f>IFERROR(__xludf.DUMMYFUNCTION("""COMPUTED_VALUE"""),"C++")</f>
        <v>C++</v>
      </c>
      <c r="E5044" s="4" t="str">
        <f>IFERROR(__xludf.DUMMYFUNCTION("""COMPUTED_VALUE"""),"Erlang")</f>
        <v>Erlang</v>
      </c>
      <c r="F5044" s="4" t="str">
        <f>IFERROR(__xludf.DUMMYFUNCTION("""COMPUTED_VALUE"""),"HTML/CSS")</f>
        <v>HTML/CSS</v>
      </c>
      <c r="G5044" s="4" t="str">
        <f>IFERROR(__xludf.DUMMYFUNCTION("""COMPUTED_VALUE"""),"Java")</f>
        <v>Java</v>
      </c>
      <c r="H5044" s="4" t="str">
        <f>IFERROR(__xludf.DUMMYFUNCTION("""COMPUTED_VALUE"""),"JavaScript")</f>
        <v>JavaScript</v>
      </c>
      <c r="I5044" s="4" t="str">
        <f>IFERROR(__xludf.DUMMYFUNCTION("""COMPUTED_VALUE"""),"Python")</f>
        <v>Python</v>
      </c>
      <c r="J5044" s="4" t="str">
        <f>IFERROR(__xludf.DUMMYFUNCTION("""COMPUTED_VALUE"""),"TypeScript")</f>
        <v>TypeScript</v>
      </c>
    </row>
    <row r="5045">
      <c r="A5045" s="3">
        <v>5044.0</v>
      </c>
      <c r="B5045" s="4" t="str">
        <f>IFERROR(__xludf.DUMMYFUNCTION("SPLIT(IMPORTRANGE!B5045:B15044,"";"",0,1)"),"C")</f>
        <v>C</v>
      </c>
      <c r="C5045" s="4" t="str">
        <f>IFERROR(__xludf.DUMMYFUNCTION("""COMPUTED_VALUE"""),"C++")</f>
        <v>C++</v>
      </c>
      <c r="D5045" s="4" t="str">
        <f>IFERROR(__xludf.DUMMYFUNCTION("""COMPUTED_VALUE"""),"HTML/CSS")</f>
        <v>HTML/CSS</v>
      </c>
      <c r="E5045" s="4" t="str">
        <f>IFERROR(__xludf.DUMMYFUNCTION("""COMPUTED_VALUE"""),"Java")</f>
        <v>Java</v>
      </c>
      <c r="F5045" s="4" t="str">
        <f>IFERROR(__xludf.DUMMYFUNCTION("""COMPUTED_VALUE"""),"JavaScript")</f>
        <v>JavaScript</v>
      </c>
      <c r="G5045" s="4" t="str">
        <f>IFERROR(__xludf.DUMMYFUNCTION("""COMPUTED_VALUE"""),"PHP")</f>
        <v>PHP</v>
      </c>
      <c r="H5045" s="4" t="str">
        <f>IFERROR(__xludf.DUMMYFUNCTION("""COMPUTED_VALUE"""),"Python")</f>
        <v>Python</v>
      </c>
    </row>
    <row r="5046">
      <c r="A5046" s="3">
        <v>5045.0</v>
      </c>
      <c r="B5046" s="4" t="str">
        <f>IFERROR(__xludf.DUMMYFUNCTION("SPLIT(IMPORTRANGE!B5046:B15045,"";"",0,1)"),"Go")</f>
        <v>Go</v>
      </c>
      <c r="C5046" s="4" t="str">
        <f>IFERROR(__xludf.DUMMYFUNCTION("""COMPUTED_VALUE"""),"HTML/CSS")</f>
        <v>HTML/CSS</v>
      </c>
      <c r="D5046" s="4" t="str">
        <f>IFERROR(__xludf.DUMMYFUNCTION("""COMPUTED_VALUE"""),"JavaScript")</f>
        <v>JavaScript</v>
      </c>
      <c r="E5046" s="4" t="str">
        <f>IFERROR(__xludf.DUMMYFUNCTION("""COMPUTED_VALUE"""),"Python")</f>
        <v>Python</v>
      </c>
      <c r="F5046" s="4" t="str">
        <f>IFERROR(__xludf.DUMMYFUNCTION("""COMPUTED_VALUE"""),"R")</f>
        <v>R</v>
      </c>
      <c r="G5046" s="4" t="str">
        <f>IFERROR(__xludf.DUMMYFUNCTION("""COMPUTED_VALUE"""),"SQL")</f>
        <v>SQL</v>
      </c>
    </row>
    <row r="5047">
      <c r="A5047" s="3">
        <v>5046.0</v>
      </c>
      <c r="B5047" s="4" t="str">
        <f>IFERROR(__xludf.DUMMYFUNCTION("SPLIT(IMPORTRANGE!B5047:B15046,"";"",0,1)"),"C#")</f>
        <v>C#</v>
      </c>
      <c r="C5047" s="4" t="str">
        <f>IFERROR(__xludf.DUMMYFUNCTION("""COMPUTED_VALUE"""),"HTML/CSS")</f>
        <v>HTML/CSS</v>
      </c>
      <c r="D5047" s="4" t="str">
        <f>IFERROR(__xludf.DUMMYFUNCTION("""COMPUTED_VALUE"""),"Java")</f>
        <v>Java</v>
      </c>
      <c r="E5047" s="4" t="str">
        <f>IFERROR(__xludf.DUMMYFUNCTION("""COMPUTED_VALUE"""),"JavaScript")</f>
        <v>JavaScript</v>
      </c>
      <c r="F5047" s="4" t="str">
        <f>IFERROR(__xludf.DUMMYFUNCTION("""COMPUTED_VALUE"""),"PHP")</f>
        <v>PHP</v>
      </c>
      <c r="G5047" s="4" t="str">
        <f>IFERROR(__xludf.DUMMYFUNCTION("""COMPUTED_VALUE"""),"SQL")</f>
        <v>SQL</v>
      </c>
      <c r="H5047" s="4" t="str">
        <f>IFERROR(__xludf.DUMMYFUNCTION("""COMPUTED_VALUE"""),"TypeScript")</f>
        <v>TypeScript</v>
      </c>
      <c r="I5047" s="4" t="str">
        <f>IFERROR(__xludf.DUMMYFUNCTION("""COMPUTED_VALUE"""),"VBA")</f>
        <v>VBA</v>
      </c>
    </row>
    <row r="5048">
      <c r="A5048" s="3">
        <v>5047.0</v>
      </c>
      <c r="B5048" s="4" t="str">
        <f>IFERROR(__xludf.DUMMYFUNCTION("SPLIT(IMPORTRANGE!B5048:B15047,"";"",0,1)"),"Bash/Shell/PowerShell")</f>
        <v>Bash/Shell/PowerShell</v>
      </c>
      <c r="C5048" s="4" t="str">
        <f>IFERROR(__xludf.DUMMYFUNCTION("""COMPUTED_VALUE"""),"C#")</f>
        <v>C#</v>
      </c>
      <c r="D5048" s="4" t="str">
        <f>IFERROR(__xludf.DUMMYFUNCTION("""COMPUTED_VALUE"""),"Elixir")</f>
        <v>Elixir</v>
      </c>
      <c r="E5048" s="4" t="str">
        <f>IFERROR(__xludf.DUMMYFUNCTION("""COMPUTED_VALUE"""),"Kotlin")</f>
        <v>Kotlin</v>
      </c>
      <c r="F5048" s="4" t="str">
        <f>IFERROR(__xludf.DUMMYFUNCTION("""COMPUTED_VALUE"""),"Ruby")</f>
        <v>Ruby</v>
      </c>
      <c r="G5048" s="4" t="str">
        <f>IFERROR(__xludf.DUMMYFUNCTION("""COMPUTED_VALUE"""),"SQL")</f>
        <v>SQL</v>
      </c>
    </row>
    <row r="5049">
      <c r="A5049" s="3">
        <v>5048.0</v>
      </c>
      <c r="B5049" s="4" t="str">
        <f>IFERROR(__xludf.DUMMYFUNCTION("SPLIT(IMPORTRANGE!B5049:B15048,"";"",0,1)"),"C++")</f>
        <v>C++</v>
      </c>
      <c r="C5049" s="4" t="str">
        <f>IFERROR(__xludf.DUMMYFUNCTION("""COMPUTED_VALUE"""),"C#")</f>
        <v>C#</v>
      </c>
      <c r="D5049" s="4" t="str">
        <f>IFERROR(__xludf.DUMMYFUNCTION("""COMPUTED_VALUE"""),"HTML/CSS")</f>
        <v>HTML/CSS</v>
      </c>
      <c r="E5049" s="4" t="str">
        <f>IFERROR(__xludf.DUMMYFUNCTION("""COMPUTED_VALUE"""),"Java")</f>
        <v>Java</v>
      </c>
      <c r="F5049" s="4" t="str">
        <f>IFERROR(__xludf.DUMMYFUNCTION("""COMPUTED_VALUE"""),"JavaScript")</f>
        <v>JavaScript</v>
      </c>
      <c r="G5049" s="4" t="str">
        <f>IFERROR(__xludf.DUMMYFUNCTION("""COMPUTED_VALUE"""),"SQL")</f>
        <v>SQL</v>
      </c>
    </row>
    <row r="5050">
      <c r="A5050" s="3">
        <v>5049.0</v>
      </c>
      <c r="B5050" s="4" t="str">
        <f>IFERROR(__xludf.DUMMYFUNCTION("SPLIT(IMPORTRANGE!B5050:B15049,"";"",0,1)"),"Scala")</f>
        <v>Scala</v>
      </c>
      <c r="C5050" s="4" t="str">
        <f>IFERROR(__xludf.DUMMYFUNCTION("""COMPUTED_VALUE"""),"Other(s):")</f>
        <v>Other(s):</v>
      </c>
    </row>
    <row r="5051">
      <c r="A5051" s="3">
        <v>5050.0</v>
      </c>
      <c r="B5051" s="4" t="str">
        <f>IFERROR(__xludf.DUMMYFUNCTION("SPLIT(IMPORTRANGE!B5051:B15050,"";"",0,1)"),"Java")</f>
        <v>Java</v>
      </c>
      <c r="C5051" s="4" t="str">
        <f>IFERROR(__xludf.DUMMYFUNCTION("""COMPUTED_VALUE"""),"JavaScript")</f>
        <v>JavaScript</v>
      </c>
      <c r="D5051" s="4" t="str">
        <f>IFERROR(__xludf.DUMMYFUNCTION("""COMPUTED_VALUE"""),"SQL")</f>
        <v>SQL</v>
      </c>
    </row>
    <row r="5052">
      <c r="A5052" s="3">
        <v>5051.0</v>
      </c>
      <c r="B5052" s="4" t="str">
        <f>IFERROR(__xludf.DUMMYFUNCTION("SPLIT(IMPORTRANGE!B5052:B15051,"";"",0,1)"),"C#")</f>
        <v>C#</v>
      </c>
      <c r="C5052" s="4" t="str">
        <f>IFERROR(__xludf.DUMMYFUNCTION("""COMPUTED_VALUE"""),"HTML/CSS")</f>
        <v>HTML/CSS</v>
      </c>
      <c r="D5052" s="4" t="str">
        <f>IFERROR(__xludf.DUMMYFUNCTION("""COMPUTED_VALUE"""),"JavaScript")</f>
        <v>JavaScript</v>
      </c>
    </row>
    <row r="5053">
      <c r="A5053" s="3">
        <v>5052.0</v>
      </c>
      <c r="B5053" s="4" t="str">
        <f>IFERROR(__xludf.DUMMYFUNCTION("SPLIT(IMPORTRANGE!B5053:B15052,"";"",0,1)"),"Bash/Shell/PowerShell")</f>
        <v>Bash/Shell/PowerShell</v>
      </c>
      <c r="C5053" s="4" t="str">
        <f>IFERROR(__xludf.DUMMYFUNCTION("""COMPUTED_VALUE"""),"Clojure")</f>
        <v>Clojure</v>
      </c>
      <c r="D5053" s="4" t="str">
        <f>IFERROR(__xludf.DUMMYFUNCTION("""COMPUTED_VALUE"""),"HTML/CSS")</f>
        <v>HTML/CSS</v>
      </c>
      <c r="E5053" s="4" t="str">
        <f>IFERROR(__xludf.DUMMYFUNCTION("""COMPUTED_VALUE"""),"JavaScript")</f>
        <v>JavaScript</v>
      </c>
      <c r="F5053" s="4" t="str">
        <f>IFERROR(__xludf.DUMMYFUNCTION("""COMPUTED_VALUE"""),"Python")</f>
        <v>Python</v>
      </c>
      <c r="G5053" s="4" t="str">
        <f>IFERROR(__xludf.DUMMYFUNCTION("""COMPUTED_VALUE"""),"SQL")</f>
        <v>SQL</v>
      </c>
    </row>
    <row r="5054">
      <c r="A5054" s="3">
        <v>5053.0</v>
      </c>
      <c r="B5054" s="4" t="str">
        <f>IFERROR(__xludf.DUMMYFUNCTION("SPLIT(IMPORTRANGE!B5054:B15053,"";"",0,1)"),"Bash/Shell/PowerShell")</f>
        <v>Bash/Shell/PowerShell</v>
      </c>
      <c r="C5054" s="4" t="str">
        <f>IFERROR(__xludf.DUMMYFUNCTION("""COMPUTED_VALUE"""),"C")</f>
        <v>C</v>
      </c>
      <c r="D5054" s="4" t="str">
        <f>IFERROR(__xludf.DUMMYFUNCTION("""COMPUTED_VALUE"""),"Java")</f>
        <v>Java</v>
      </c>
      <c r="E5054" s="4" t="str">
        <f>IFERROR(__xludf.DUMMYFUNCTION("""COMPUTED_VALUE"""),"JavaScript")</f>
        <v>JavaScript</v>
      </c>
      <c r="F5054" s="4" t="str">
        <f>IFERROR(__xludf.DUMMYFUNCTION("""COMPUTED_VALUE"""),"Python")</f>
        <v>Python</v>
      </c>
      <c r="G5054" s="4" t="str">
        <f>IFERROR(__xludf.DUMMYFUNCTION("""COMPUTED_VALUE"""),"Scala")</f>
        <v>Scala</v>
      </c>
      <c r="H5054" s="4" t="str">
        <f>IFERROR(__xludf.DUMMYFUNCTION("""COMPUTED_VALUE"""),"SQL")</f>
        <v>SQL</v>
      </c>
      <c r="I5054" s="4" t="str">
        <f>IFERROR(__xludf.DUMMYFUNCTION("""COMPUTED_VALUE"""),"TypeScript")</f>
        <v>TypeScript</v>
      </c>
    </row>
    <row r="5055">
      <c r="A5055" s="3">
        <v>5054.0</v>
      </c>
      <c r="B5055" s="4" t="str">
        <f>IFERROR(__xludf.DUMMYFUNCTION("SPLIT(IMPORTRANGE!B5055:B15054,"";"",0,1)"),"HTML/CSS")</f>
        <v>HTML/CSS</v>
      </c>
      <c r="C5055" s="4" t="str">
        <f>IFERROR(__xludf.DUMMYFUNCTION("""COMPUTED_VALUE"""),"Java")</f>
        <v>Java</v>
      </c>
      <c r="D5055" s="4" t="str">
        <f>IFERROR(__xludf.DUMMYFUNCTION("""COMPUTED_VALUE"""),"SQL")</f>
        <v>SQL</v>
      </c>
      <c r="E5055" s="4" t="str">
        <f>IFERROR(__xludf.DUMMYFUNCTION("""COMPUTED_VALUE"""),"TypeScript")</f>
        <v>TypeScript</v>
      </c>
    </row>
    <row r="5056">
      <c r="A5056" s="3">
        <v>5055.0</v>
      </c>
      <c r="B5056" s="4" t="str">
        <f>IFERROR(__xludf.DUMMYFUNCTION("SPLIT(IMPORTRANGE!B5056:B15055,"";"",0,1)"),"C#")</f>
        <v>C#</v>
      </c>
      <c r="C5056" s="4" t="str">
        <f>IFERROR(__xludf.DUMMYFUNCTION("""COMPUTED_VALUE"""),"HTML/CSS")</f>
        <v>HTML/CSS</v>
      </c>
      <c r="D5056" s="4" t="str">
        <f>IFERROR(__xludf.DUMMYFUNCTION("""COMPUTED_VALUE"""),"JavaScript")</f>
        <v>JavaScript</v>
      </c>
      <c r="E5056" s="4" t="str">
        <f>IFERROR(__xludf.DUMMYFUNCTION("""COMPUTED_VALUE"""),"Python")</f>
        <v>Python</v>
      </c>
      <c r="F5056" s="4" t="str">
        <f>IFERROR(__xludf.DUMMYFUNCTION("""COMPUTED_VALUE"""),"Ruby")</f>
        <v>Ruby</v>
      </c>
    </row>
    <row r="5057">
      <c r="A5057" s="3">
        <v>5056.0</v>
      </c>
      <c r="B5057" s="4" t="str">
        <f>IFERROR(__xludf.DUMMYFUNCTION("SPLIT(IMPORTRANGE!B5057:B15056,"";"",0,1)"),"Bash/Shell/PowerShell")</f>
        <v>Bash/Shell/PowerShell</v>
      </c>
      <c r="C5057" s="4" t="str">
        <f>IFERROR(__xludf.DUMMYFUNCTION("""COMPUTED_VALUE"""),"C#")</f>
        <v>C#</v>
      </c>
      <c r="D5057" s="4" t="str">
        <f>IFERROR(__xludf.DUMMYFUNCTION("""COMPUTED_VALUE"""),"HTML/CSS")</f>
        <v>HTML/CSS</v>
      </c>
      <c r="E5057" s="4" t="str">
        <f>IFERROR(__xludf.DUMMYFUNCTION("""COMPUTED_VALUE"""),"JavaScript")</f>
        <v>JavaScript</v>
      </c>
      <c r="F5057" s="4" t="str">
        <f>IFERROR(__xludf.DUMMYFUNCTION("""COMPUTED_VALUE"""),"SQL")</f>
        <v>SQL</v>
      </c>
    </row>
    <row r="5058">
      <c r="A5058" s="3">
        <v>5057.0</v>
      </c>
      <c r="B5058" s="4" t="str">
        <f>IFERROR(__xludf.DUMMYFUNCTION("SPLIT(IMPORTRANGE!B5058:B15057,"";"",0,1)"),"C")</f>
        <v>C</v>
      </c>
      <c r="C5058" s="4" t="str">
        <f>IFERROR(__xludf.DUMMYFUNCTION("""COMPUTED_VALUE"""),"C++")</f>
        <v>C++</v>
      </c>
      <c r="D5058" s="4" t="str">
        <f>IFERROR(__xludf.DUMMYFUNCTION("""COMPUTED_VALUE"""),"C#")</f>
        <v>C#</v>
      </c>
      <c r="E5058" s="4" t="str">
        <f>IFERROR(__xludf.DUMMYFUNCTION("""COMPUTED_VALUE"""),"HTML/CSS")</f>
        <v>HTML/CSS</v>
      </c>
    </row>
    <row r="5059">
      <c r="A5059" s="3">
        <v>5058.0</v>
      </c>
      <c r="B5059" s="4" t="str">
        <f>IFERROR(__xludf.DUMMYFUNCTION("SPLIT(IMPORTRANGE!B5059:B15058,"";"",0,1)"),"Assembly")</f>
        <v>Assembly</v>
      </c>
      <c r="C5059" s="4" t="str">
        <f>IFERROR(__xludf.DUMMYFUNCTION("""COMPUTED_VALUE"""),"C")</f>
        <v>C</v>
      </c>
      <c r="D5059" s="4" t="str">
        <f>IFERROR(__xludf.DUMMYFUNCTION("""COMPUTED_VALUE"""),"C++")</f>
        <v>C++</v>
      </c>
      <c r="E5059" s="4" t="str">
        <f>IFERROR(__xludf.DUMMYFUNCTION("""COMPUTED_VALUE"""),"C#")</f>
        <v>C#</v>
      </c>
      <c r="F5059" s="4" t="str">
        <f>IFERROR(__xludf.DUMMYFUNCTION("""COMPUTED_VALUE"""),"HTML/CSS")</f>
        <v>HTML/CSS</v>
      </c>
      <c r="G5059" s="4" t="str">
        <f>IFERROR(__xludf.DUMMYFUNCTION("""COMPUTED_VALUE"""),"Java")</f>
        <v>Java</v>
      </c>
      <c r="H5059" s="4" t="str">
        <f>IFERROR(__xludf.DUMMYFUNCTION("""COMPUTED_VALUE"""),"JavaScript")</f>
        <v>JavaScript</v>
      </c>
      <c r="I5059" s="4" t="str">
        <f>IFERROR(__xludf.DUMMYFUNCTION("""COMPUTED_VALUE"""),"PHP")</f>
        <v>PHP</v>
      </c>
      <c r="J5059" s="4" t="str">
        <f>IFERROR(__xludf.DUMMYFUNCTION("""COMPUTED_VALUE"""),"Python")</f>
        <v>Python</v>
      </c>
      <c r="K5059" s="4" t="str">
        <f>IFERROR(__xludf.DUMMYFUNCTION("""COMPUTED_VALUE"""),"R")</f>
        <v>R</v>
      </c>
      <c r="L5059" s="4" t="str">
        <f>IFERROR(__xludf.DUMMYFUNCTION("""COMPUTED_VALUE"""),"SQL")</f>
        <v>SQL</v>
      </c>
    </row>
    <row r="5060">
      <c r="A5060" s="3">
        <v>5059.0</v>
      </c>
      <c r="B5060" s="4" t="str">
        <f>IFERROR(__xludf.DUMMYFUNCTION("SPLIT(IMPORTRANGE!B5060:B15059,"";"",0,1)"),"Bash/Shell/PowerShell")</f>
        <v>Bash/Shell/PowerShell</v>
      </c>
      <c r="C5060" s="4" t="str">
        <f>IFERROR(__xludf.DUMMYFUNCTION("""COMPUTED_VALUE"""),"C#")</f>
        <v>C#</v>
      </c>
      <c r="D5060" s="4" t="str">
        <f>IFERROR(__xludf.DUMMYFUNCTION("""COMPUTED_VALUE"""),"HTML/CSS")</f>
        <v>HTML/CSS</v>
      </c>
      <c r="E5060" s="4" t="str">
        <f>IFERROR(__xludf.DUMMYFUNCTION("""COMPUTED_VALUE"""),"JavaScript")</f>
        <v>JavaScript</v>
      </c>
      <c r="F5060" s="4" t="str">
        <f>IFERROR(__xludf.DUMMYFUNCTION("""COMPUTED_VALUE"""),"PHP")</f>
        <v>PHP</v>
      </c>
      <c r="G5060" s="4" t="str">
        <f>IFERROR(__xludf.DUMMYFUNCTION("""COMPUTED_VALUE"""),"Python")</f>
        <v>Python</v>
      </c>
    </row>
    <row r="5061">
      <c r="A5061" s="3">
        <v>5060.0</v>
      </c>
      <c r="B5061" s="4" t="str">
        <f>IFERROR(__xludf.DUMMYFUNCTION("SPLIT(IMPORTRANGE!B5061:B15060,"";"",0,1)"),"HTML/CSS")</f>
        <v>HTML/CSS</v>
      </c>
      <c r="C5061" s="4" t="str">
        <f>IFERROR(__xludf.DUMMYFUNCTION("""COMPUTED_VALUE"""),"JavaScript")</f>
        <v>JavaScript</v>
      </c>
      <c r="D5061" s="4" t="str">
        <f>IFERROR(__xludf.DUMMYFUNCTION("""COMPUTED_VALUE"""),"Python")</f>
        <v>Python</v>
      </c>
      <c r="E5061" s="4" t="str">
        <f>IFERROR(__xludf.DUMMYFUNCTION("""COMPUTED_VALUE"""),"SQL")</f>
        <v>SQL</v>
      </c>
    </row>
    <row r="5062">
      <c r="A5062" s="3">
        <v>5061.0</v>
      </c>
      <c r="B5062" s="4" t="str">
        <f>IFERROR(__xludf.DUMMYFUNCTION("SPLIT(IMPORTRANGE!B5062:B15061,"";"",0,1)"),"Bash/Shell/PowerShell")</f>
        <v>Bash/Shell/PowerShell</v>
      </c>
      <c r="C5062" s="4" t="str">
        <f>IFERROR(__xludf.DUMMYFUNCTION("""COMPUTED_VALUE"""),"C#")</f>
        <v>C#</v>
      </c>
      <c r="D5062" s="4" t="str">
        <f>IFERROR(__xludf.DUMMYFUNCTION("""COMPUTED_VALUE"""),"HTML/CSS")</f>
        <v>HTML/CSS</v>
      </c>
      <c r="E5062" s="4" t="str">
        <f>IFERROR(__xludf.DUMMYFUNCTION("""COMPUTED_VALUE"""),"TypeScript")</f>
        <v>TypeScript</v>
      </c>
    </row>
    <row r="5063">
      <c r="A5063" s="3">
        <v>5062.0</v>
      </c>
      <c r="B5063" s="4" t="str">
        <f>IFERROR(__xludf.DUMMYFUNCTION("SPLIT(IMPORTRANGE!B5063:B15062,"";"",0,1)"),"HTML/CSS")</f>
        <v>HTML/CSS</v>
      </c>
      <c r="C5063" s="4" t="str">
        <f>IFERROR(__xludf.DUMMYFUNCTION("""COMPUTED_VALUE"""),"Java")</f>
        <v>Java</v>
      </c>
      <c r="D5063" s="4" t="str">
        <f>IFERROR(__xludf.DUMMYFUNCTION("""COMPUTED_VALUE"""),"JavaScript")</f>
        <v>JavaScript</v>
      </c>
      <c r="E5063" s="4" t="str">
        <f>IFERROR(__xludf.DUMMYFUNCTION("""COMPUTED_VALUE"""),"Python")</f>
        <v>Python</v>
      </c>
      <c r="F5063" s="4" t="str">
        <f>IFERROR(__xludf.DUMMYFUNCTION("""COMPUTED_VALUE"""),"SQL")</f>
        <v>SQL</v>
      </c>
      <c r="G5063" s="4" t="str">
        <f>IFERROR(__xludf.DUMMYFUNCTION("""COMPUTED_VALUE"""),"WebAssembly")</f>
        <v>WebAssembly</v>
      </c>
    </row>
    <row r="5064">
      <c r="A5064" s="3">
        <v>5063.0</v>
      </c>
      <c r="B5064" s="4" t="str">
        <f>IFERROR(__xludf.DUMMYFUNCTION("SPLIT(IMPORTRANGE!B5064:B15063,"";"",0,1)"),"HTML/CSS")</f>
        <v>HTML/CSS</v>
      </c>
      <c r="C5064" s="4" t="str">
        <f>IFERROR(__xludf.DUMMYFUNCTION("""COMPUTED_VALUE"""),"JavaScript")</f>
        <v>JavaScript</v>
      </c>
      <c r="D5064" s="4" t="str">
        <f>IFERROR(__xludf.DUMMYFUNCTION("""COMPUTED_VALUE"""),"PHP")</f>
        <v>PHP</v>
      </c>
      <c r="E5064" s="4" t="str">
        <f>IFERROR(__xludf.DUMMYFUNCTION("""COMPUTED_VALUE"""),"Python")</f>
        <v>Python</v>
      </c>
      <c r="F5064" s="4" t="str">
        <f>IFERROR(__xludf.DUMMYFUNCTION("""COMPUTED_VALUE"""),"TypeScript")</f>
        <v>TypeScript</v>
      </c>
    </row>
    <row r="5065">
      <c r="A5065" s="3">
        <v>5064.0</v>
      </c>
      <c r="B5065" s="4" t="str">
        <f>IFERROR(__xludf.DUMMYFUNCTION("SPLIT(IMPORTRANGE!B5065:B15064,"";"",0,1)"),"HTML/CSS")</f>
        <v>HTML/CSS</v>
      </c>
      <c r="C5065" s="4" t="str">
        <f>IFERROR(__xludf.DUMMYFUNCTION("""COMPUTED_VALUE"""),"JavaScript")</f>
        <v>JavaScript</v>
      </c>
      <c r="D5065" s="4" t="str">
        <f>IFERROR(__xludf.DUMMYFUNCTION("""COMPUTED_VALUE"""),"PHP")</f>
        <v>PHP</v>
      </c>
      <c r="E5065" s="4" t="str">
        <f>IFERROR(__xludf.DUMMYFUNCTION("""COMPUTED_VALUE"""),"SQL")</f>
        <v>SQL</v>
      </c>
    </row>
    <row r="5066">
      <c r="A5066" s="3">
        <v>5065.0</v>
      </c>
      <c r="B5066" s="4" t="str">
        <f>IFERROR(__xludf.DUMMYFUNCTION("SPLIT(IMPORTRANGE!B5066:B15065,"";"",0,1)"),"HTML/CSS")</f>
        <v>HTML/CSS</v>
      </c>
      <c r="C5066" s="4" t="str">
        <f>IFERROR(__xludf.DUMMYFUNCTION("""COMPUTED_VALUE"""),"JavaScript")</f>
        <v>JavaScript</v>
      </c>
      <c r="D5066" s="4" t="str">
        <f>IFERROR(__xludf.DUMMYFUNCTION("""COMPUTED_VALUE"""),"PHP")</f>
        <v>PHP</v>
      </c>
      <c r="E5066" s="4" t="str">
        <f>IFERROR(__xludf.DUMMYFUNCTION("""COMPUTED_VALUE"""),"Python")</f>
        <v>Python</v>
      </c>
      <c r="F5066" s="4" t="str">
        <f>IFERROR(__xludf.DUMMYFUNCTION("""COMPUTED_VALUE"""),"SQL")</f>
        <v>SQL</v>
      </c>
    </row>
    <row r="5067">
      <c r="A5067" s="3">
        <v>5066.0</v>
      </c>
      <c r="B5067" s="4" t="str">
        <f>IFERROR(__xludf.DUMMYFUNCTION("SPLIT(IMPORTRANGE!B5067:B15066,"";"",0,1)"),"Bash/Shell/PowerShell")</f>
        <v>Bash/Shell/PowerShell</v>
      </c>
      <c r="C5067" s="4" t="str">
        <f>IFERROR(__xludf.DUMMYFUNCTION("""COMPUTED_VALUE"""),"C#")</f>
        <v>C#</v>
      </c>
      <c r="D5067" s="4" t="str">
        <f>IFERROR(__xludf.DUMMYFUNCTION("""COMPUTED_VALUE"""),"HTML/CSS")</f>
        <v>HTML/CSS</v>
      </c>
      <c r="E5067" s="4" t="str">
        <f>IFERROR(__xludf.DUMMYFUNCTION("""COMPUTED_VALUE"""),"Java")</f>
        <v>Java</v>
      </c>
      <c r="F5067" s="4" t="str">
        <f>IFERROR(__xludf.DUMMYFUNCTION("""COMPUTED_VALUE"""),"JavaScript")</f>
        <v>JavaScript</v>
      </c>
      <c r="G5067" s="4" t="str">
        <f>IFERROR(__xludf.DUMMYFUNCTION("""COMPUTED_VALUE"""),"Python")</f>
        <v>Python</v>
      </c>
      <c r="H5067" s="4" t="str">
        <f>IFERROR(__xludf.DUMMYFUNCTION("""COMPUTED_VALUE"""),"SQL")</f>
        <v>SQL</v>
      </c>
    </row>
    <row r="5068">
      <c r="A5068" s="3">
        <v>5067.0</v>
      </c>
      <c r="B5068" s="4" t="str">
        <f>IFERROR(__xludf.DUMMYFUNCTION("SPLIT(IMPORTRANGE!B5068:B15067,"";"",0,1)"),"Bash/Shell/PowerShell")</f>
        <v>Bash/Shell/PowerShell</v>
      </c>
      <c r="C5068" s="4" t="str">
        <f>IFERROR(__xludf.DUMMYFUNCTION("""COMPUTED_VALUE"""),"Go")</f>
        <v>Go</v>
      </c>
      <c r="D5068" s="4" t="str">
        <f>IFERROR(__xludf.DUMMYFUNCTION("""COMPUTED_VALUE"""),"JavaScript")</f>
        <v>JavaScript</v>
      </c>
      <c r="E5068" s="4" t="str">
        <f>IFERROR(__xludf.DUMMYFUNCTION("""COMPUTED_VALUE"""),"PHP")</f>
        <v>PHP</v>
      </c>
      <c r="F5068" s="4" t="str">
        <f>IFERROR(__xludf.DUMMYFUNCTION("""COMPUTED_VALUE"""),"Python")</f>
        <v>Python</v>
      </c>
      <c r="G5068" s="4" t="str">
        <f>IFERROR(__xludf.DUMMYFUNCTION("""COMPUTED_VALUE"""),"Ruby")</f>
        <v>Ruby</v>
      </c>
      <c r="H5068" s="4" t="str">
        <f>IFERROR(__xludf.DUMMYFUNCTION("""COMPUTED_VALUE"""),"Swift")</f>
        <v>Swift</v>
      </c>
      <c r="I5068" s="4" t="str">
        <f>IFERROR(__xludf.DUMMYFUNCTION("""COMPUTED_VALUE"""),"TypeScript")</f>
        <v>TypeScript</v>
      </c>
    </row>
    <row r="5069">
      <c r="A5069" s="3">
        <v>5068.0</v>
      </c>
      <c r="B5069" s="4" t="str">
        <f>IFERROR(__xludf.DUMMYFUNCTION("SPLIT(IMPORTRANGE!B5069:B15068,"";"",0,1)"),"Bash/Shell/PowerShell")</f>
        <v>Bash/Shell/PowerShell</v>
      </c>
      <c r="C5069" s="4" t="str">
        <f>IFERROR(__xludf.DUMMYFUNCTION("""COMPUTED_VALUE"""),"C++")</f>
        <v>C++</v>
      </c>
    </row>
    <row r="5070">
      <c r="A5070" s="3">
        <v>5069.0</v>
      </c>
      <c r="B5070" s="4" t="str">
        <f>IFERROR(__xludf.DUMMYFUNCTION("SPLIT(IMPORTRANGE!B5070:B15069,"";"",0,1)"),"C")</f>
        <v>C</v>
      </c>
      <c r="C5070" s="4" t="str">
        <f>IFERROR(__xludf.DUMMYFUNCTION("""COMPUTED_VALUE"""),"C++")</f>
        <v>C++</v>
      </c>
      <c r="D5070" s="4" t="str">
        <f>IFERROR(__xludf.DUMMYFUNCTION("""COMPUTED_VALUE"""),"HTML/CSS")</f>
        <v>HTML/CSS</v>
      </c>
      <c r="E5070" s="4" t="str">
        <f>IFERROR(__xludf.DUMMYFUNCTION("""COMPUTED_VALUE"""),"Java")</f>
        <v>Java</v>
      </c>
      <c r="F5070" s="4" t="str">
        <f>IFERROR(__xludf.DUMMYFUNCTION("""COMPUTED_VALUE"""),"JavaScript")</f>
        <v>JavaScript</v>
      </c>
      <c r="G5070" s="4" t="str">
        <f>IFERROR(__xludf.DUMMYFUNCTION("""COMPUTED_VALUE"""),"SQL")</f>
        <v>SQL</v>
      </c>
    </row>
    <row r="5071">
      <c r="A5071" s="3">
        <v>5070.0</v>
      </c>
      <c r="B5071" s="4" t="str">
        <f>IFERROR(__xludf.DUMMYFUNCTION("SPLIT(IMPORTRANGE!B5071:B15070,"";"",0,1)"),"C#")</f>
        <v>C#</v>
      </c>
      <c r="C5071" s="4" t="str">
        <f>IFERROR(__xludf.DUMMYFUNCTION("""COMPUTED_VALUE"""),"HTML/CSS")</f>
        <v>HTML/CSS</v>
      </c>
      <c r="D5071" s="4" t="str">
        <f>IFERROR(__xludf.DUMMYFUNCTION("""COMPUTED_VALUE"""),"JavaScript")</f>
        <v>JavaScript</v>
      </c>
      <c r="E5071" s="4" t="str">
        <f>IFERROR(__xludf.DUMMYFUNCTION("""COMPUTED_VALUE"""),"SQL")</f>
        <v>SQL</v>
      </c>
    </row>
    <row r="5072">
      <c r="A5072" s="3">
        <v>5071.0</v>
      </c>
      <c r="B5072" s="4" t="str">
        <f>IFERROR(__xludf.DUMMYFUNCTION("SPLIT(IMPORTRANGE!B5072:B15071,"";"",0,1)"),"Bash/Shell/PowerShell")</f>
        <v>Bash/Shell/PowerShell</v>
      </c>
      <c r="C5072" s="4" t="str">
        <f>IFERROR(__xludf.DUMMYFUNCTION("""COMPUTED_VALUE"""),"C")</f>
        <v>C</v>
      </c>
      <c r="D5072" s="4" t="str">
        <f>IFERROR(__xludf.DUMMYFUNCTION("""COMPUTED_VALUE"""),"C++")</f>
        <v>C++</v>
      </c>
      <c r="E5072" s="4" t="str">
        <f>IFERROR(__xludf.DUMMYFUNCTION("""COMPUTED_VALUE"""),"Java")</f>
        <v>Java</v>
      </c>
      <c r="F5072" s="4" t="str">
        <f>IFERROR(__xludf.DUMMYFUNCTION("""COMPUTED_VALUE"""),"Python")</f>
        <v>Python</v>
      </c>
    </row>
    <row r="5073">
      <c r="A5073" s="3">
        <v>5072.0</v>
      </c>
      <c r="B5073" s="4" t="str">
        <f>IFERROR(__xludf.DUMMYFUNCTION("SPLIT(IMPORTRANGE!B5073:B15072,"";"",0,1)"),"C#")</f>
        <v>C#</v>
      </c>
      <c r="C5073" s="4" t="str">
        <f>IFERROR(__xludf.DUMMYFUNCTION("""COMPUTED_VALUE"""),"HTML/CSS")</f>
        <v>HTML/CSS</v>
      </c>
      <c r="D5073" s="4" t="str">
        <f>IFERROR(__xludf.DUMMYFUNCTION("""COMPUTED_VALUE"""),"JavaScript")</f>
        <v>JavaScript</v>
      </c>
      <c r="E5073" s="4" t="str">
        <f>IFERROR(__xludf.DUMMYFUNCTION("""COMPUTED_VALUE"""),"Python")</f>
        <v>Python</v>
      </c>
      <c r="F5073" s="4" t="str">
        <f>IFERROR(__xludf.DUMMYFUNCTION("""COMPUTED_VALUE"""),"TypeScript")</f>
        <v>TypeScript</v>
      </c>
    </row>
    <row r="5074">
      <c r="A5074" s="3">
        <v>5073.0</v>
      </c>
      <c r="B5074" s="4" t="str">
        <f>IFERROR(__xludf.DUMMYFUNCTION("SPLIT(IMPORTRANGE!B5074:B15073,"";"",0,1)"),"Bash/Shell/PowerShell")</f>
        <v>Bash/Shell/PowerShell</v>
      </c>
      <c r="C5074" s="4" t="str">
        <f>IFERROR(__xludf.DUMMYFUNCTION("""COMPUTED_VALUE"""),"C")</f>
        <v>C</v>
      </c>
      <c r="D5074" s="4" t="str">
        <f>IFERROR(__xludf.DUMMYFUNCTION("""COMPUTED_VALUE"""),"C#")</f>
        <v>C#</v>
      </c>
      <c r="E5074" s="4" t="str">
        <f>IFERROR(__xludf.DUMMYFUNCTION("""COMPUTED_VALUE"""),"HTML/CSS")</f>
        <v>HTML/CSS</v>
      </c>
      <c r="F5074" s="4" t="str">
        <f>IFERROR(__xludf.DUMMYFUNCTION("""COMPUTED_VALUE"""),"JavaScript")</f>
        <v>JavaScript</v>
      </c>
      <c r="G5074" s="4" t="str">
        <f>IFERROR(__xludf.DUMMYFUNCTION("""COMPUTED_VALUE"""),"Python")</f>
        <v>Python</v>
      </c>
      <c r="H5074" s="4" t="str">
        <f>IFERROR(__xludf.DUMMYFUNCTION("""COMPUTED_VALUE"""),"R")</f>
        <v>R</v>
      </c>
      <c r="I5074" s="4" t="str">
        <f>IFERROR(__xludf.DUMMYFUNCTION("""COMPUTED_VALUE"""),"SQL")</f>
        <v>SQL</v>
      </c>
      <c r="J5074" s="4" t="str">
        <f>IFERROR(__xludf.DUMMYFUNCTION("""COMPUTED_VALUE"""),"VBA")</f>
        <v>VBA</v>
      </c>
    </row>
    <row r="5075">
      <c r="A5075" s="3">
        <v>5074.0</v>
      </c>
      <c r="B5075" s="4" t="str">
        <f>IFERROR(__xludf.DUMMYFUNCTION("SPLIT(IMPORTRANGE!B5075:B15074,"";"",0,1)"),"C")</f>
        <v>C</v>
      </c>
      <c r="C5075" s="4" t="str">
        <f>IFERROR(__xludf.DUMMYFUNCTION("""COMPUTED_VALUE"""),"C++")</f>
        <v>C++</v>
      </c>
      <c r="D5075" s="4" t="str">
        <f>IFERROR(__xludf.DUMMYFUNCTION("""COMPUTED_VALUE"""),"C#")</f>
        <v>C#</v>
      </c>
      <c r="E5075" s="4" t="str">
        <f>IFERROR(__xludf.DUMMYFUNCTION("""COMPUTED_VALUE"""),"Java")</f>
        <v>Java</v>
      </c>
      <c r="F5075" s="4" t="str">
        <f>IFERROR(__xludf.DUMMYFUNCTION("""COMPUTED_VALUE"""),"Kotlin")</f>
        <v>Kotlin</v>
      </c>
      <c r="G5075" s="4" t="str">
        <f>IFERROR(__xludf.DUMMYFUNCTION("""COMPUTED_VALUE"""),"SQL")</f>
        <v>SQL</v>
      </c>
      <c r="H5075" s="4" t="str">
        <f>IFERROR(__xludf.DUMMYFUNCTION("""COMPUTED_VALUE"""),"Swift")</f>
        <v>Swift</v>
      </c>
    </row>
    <row r="5076">
      <c r="A5076" s="3">
        <v>5075.0</v>
      </c>
      <c r="B5076" s="4" t="str">
        <f>IFERROR(__xludf.DUMMYFUNCTION("SPLIT(IMPORTRANGE!B5076:B15075,"";"",0,1)"),"Java")</f>
        <v>Java</v>
      </c>
      <c r="C5076" s="4" t="str">
        <f>IFERROR(__xludf.DUMMYFUNCTION("""COMPUTED_VALUE"""),"JavaScript")</f>
        <v>JavaScript</v>
      </c>
      <c r="D5076" s="4" t="str">
        <f>IFERROR(__xludf.DUMMYFUNCTION("""COMPUTED_VALUE"""),"Kotlin")</f>
        <v>Kotlin</v>
      </c>
      <c r="E5076" s="4" t="str">
        <f>IFERROR(__xludf.DUMMYFUNCTION("""COMPUTED_VALUE"""),"SQL")</f>
        <v>SQL</v>
      </c>
    </row>
    <row r="5077">
      <c r="A5077" s="3">
        <v>5076.0</v>
      </c>
      <c r="B5077" s="4" t="str">
        <f>IFERROR(__xludf.DUMMYFUNCTION("SPLIT(IMPORTRANGE!B5077:B15076,"";"",0,1)"),"Bash/Shell/PowerShell")</f>
        <v>Bash/Shell/PowerShell</v>
      </c>
      <c r="C5077" s="4" t="str">
        <f>IFERROR(__xludf.DUMMYFUNCTION("""COMPUTED_VALUE"""),"Java")</f>
        <v>Java</v>
      </c>
    </row>
    <row r="5078">
      <c r="A5078" s="3">
        <v>5077.0</v>
      </c>
      <c r="B5078" s="4" t="str">
        <f>IFERROR(__xludf.DUMMYFUNCTION("SPLIT(IMPORTRANGE!B5078:B15077,"";"",0,1)"),"C")</f>
        <v>C</v>
      </c>
      <c r="C5078" s="4" t="str">
        <f>IFERROR(__xludf.DUMMYFUNCTION("""COMPUTED_VALUE"""),"Dart")</f>
        <v>Dart</v>
      </c>
      <c r="D5078" s="4" t="str">
        <f>IFERROR(__xludf.DUMMYFUNCTION("""COMPUTED_VALUE"""),"HTML/CSS")</f>
        <v>HTML/CSS</v>
      </c>
      <c r="E5078" s="4" t="str">
        <f>IFERROR(__xludf.DUMMYFUNCTION("""COMPUTED_VALUE"""),"JavaScript")</f>
        <v>JavaScript</v>
      </c>
      <c r="F5078" s="4" t="str">
        <f>IFERROR(__xludf.DUMMYFUNCTION("""COMPUTED_VALUE"""),"PHP")</f>
        <v>PHP</v>
      </c>
      <c r="G5078" s="4" t="str">
        <f>IFERROR(__xludf.DUMMYFUNCTION("""COMPUTED_VALUE"""),"SQL")</f>
        <v>SQL</v>
      </c>
    </row>
    <row r="5079">
      <c r="A5079" s="3">
        <v>5078.0</v>
      </c>
      <c r="B5079" s="4" t="str">
        <f>IFERROR(__xludf.DUMMYFUNCTION("SPLIT(IMPORTRANGE!B5079:B15078,"";"",0,1)"),"C#")</f>
        <v>C#</v>
      </c>
      <c r="C5079" s="4" t="str">
        <f>IFERROR(__xludf.DUMMYFUNCTION("""COMPUTED_VALUE"""),"HTML/CSS")</f>
        <v>HTML/CSS</v>
      </c>
      <c r="D5079" s="4" t="str">
        <f>IFERROR(__xludf.DUMMYFUNCTION("""COMPUTED_VALUE"""),"JavaScript")</f>
        <v>JavaScript</v>
      </c>
      <c r="E5079" s="4" t="str">
        <f>IFERROR(__xludf.DUMMYFUNCTION("""COMPUTED_VALUE"""),"PHP")</f>
        <v>PHP</v>
      </c>
      <c r="F5079" s="4" t="str">
        <f>IFERROR(__xludf.DUMMYFUNCTION("""COMPUTED_VALUE"""),"SQL")</f>
        <v>SQL</v>
      </c>
      <c r="G5079" s="4" t="str">
        <f>IFERROR(__xludf.DUMMYFUNCTION("""COMPUTED_VALUE"""),"VBA")</f>
        <v>VBA</v>
      </c>
    </row>
    <row r="5080">
      <c r="A5080" s="3">
        <v>5079.0</v>
      </c>
      <c r="B5080" s="4" t="str">
        <f>IFERROR(__xludf.DUMMYFUNCTION("SPLIT(IMPORTRANGE!B5080:B15079,"";"",0,1)"),"C#")</f>
        <v>C#</v>
      </c>
      <c r="C5080" s="4" t="str">
        <f>IFERROR(__xludf.DUMMYFUNCTION("""COMPUTED_VALUE"""),"Java")</f>
        <v>Java</v>
      </c>
      <c r="D5080" s="4" t="str">
        <f>IFERROR(__xludf.DUMMYFUNCTION("""COMPUTED_VALUE"""),"Kotlin")</f>
        <v>Kotlin</v>
      </c>
    </row>
    <row r="5081">
      <c r="A5081" s="3">
        <v>5080.0</v>
      </c>
      <c r="B5081" s="4" t="str">
        <f>IFERROR(__xludf.DUMMYFUNCTION("SPLIT(IMPORTRANGE!B5081:B15080,"";"",0,1)"),"Java")</f>
        <v>Java</v>
      </c>
      <c r="C5081" s="4" t="str">
        <f>IFERROR(__xludf.DUMMYFUNCTION("""COMPUTED_VALUE"""),"Python")</f>
        <v>Python</v>
      </c>
      <c r="D5081" s="4" t="str">
        <f>IFERROR(__xludf.DUMMYFUNCTION("""COMPUTED_VALUE"""),"R")</f>
        <v>R</v>
      </c>
      <c r="E5081" s="4" t="str">
        <f>IFERROR(__xludf.DUMMYFUNCTION("""COMPUTED_VALUE"""),"Scala")</f>
        <v>Scala</v>
      </c>
      <c r="F5081" s="4" t="str">
        <f>IFERROR(__xludf.DUMMYFUNCTION("""COMPUTED_VALUE"""),"SQL")</f>
        <v>SQL</v>
      </c>
    </row>
    <row r="5082">
      <c r="A5082" s="3">
        <v>5081.0</v>
      </c>
      <c r="B5082" s="4" t="str">
        <f>IFERROR(__xludf.DUMMYFUNCTION("SPLIT(IMPORTRANGE!B5082:B15081,"";"",0,1)"),"Bash/Shell/PowerShell")</f>
        <v>Bash/Shell/PowerShell</v>
      </c>
      <c r="C5082" s="4" t="str">
        <f>IFERROR(__xludf.DUMMYFUNCTION("""COMPUTED_VALUE"""),"C#")</f>
        <v>C#</v>
      </c>
      <c r="D5082" s="4" t="str">
        <f>IFERROR(__xludf.DUMMYFUNCTION("""COMPUTED_VALUE"""),"HTML/CSS")</f>
        <v>HTML/CSS</v>
      </c>
      <c r="E5082" s="4" t="str">
        <f>IFERROR(__xludf.DUMMYFUNCTION("""COMPUTED_VALUE"""),"Java")</f>
        <v>Java</v>
      </c>
      <c r="F5082" s="4" t="str">
        <f>IFERROR(__xludf.DUMMYFUNCTION("""COMPUTED_VALUE"""),"JavaScript")</f>
        <v>JavaScript</v>
      </c>
      <c r="G5082" s="4" t="str">
        <f>IFERROR(__xludf.DUMMYFUNCTION("""COMPUTED_VALUE"""),"PHP")</f>
        <v>PHP</v>
      </c>
      <c r="H5082" s="4" t="str">
        <f>IFERROR(__xludf.DUMMYFUNCTION("""COMPUTED_VALUE"""),"SQL")</f>
        <v>SQL</v>
      </c>
      <c r="I5082" s="4" t="str">
        <f>IFERROR(__xludf.DUMMYFUNCTION("""COMPUTED_VALUE"""),"TypeScript")</f>
        <v>TypeScript</v>
      </c>
    </row>
    <row r="5083">
      <c r="A5083" s="3">
        <v>5082.0</v>
      </c>
      <c r="B5083" s="4" t="str">
        <f>IFERROR(__xludf.DUMMYFUNCTION("SPLIT(IMPORTRANGE!B5083:B15082,"";"",0,1)"),"Java")</f>
        <v>Java</v>
      </c>
      <c r="C5083" s="4" t="str">
        <f>IFERROR(__xludf.DUMMYFUNCTION("""COMPUTED_VALUE"""),"JavaScript")</f>
        <v>JavaScript</v>
      </c>
    </row>
    <row r="5084">
      <c r="A5084" s="3">
        <v>5083.0</v>
      </c>
      <c r="B5084" s="4" t="str">
        <f>IFERROR(__xludf.DUMMYFUNCTION("SPLIT(IMPORTRANGE!B5084:B15083,"";"",0,1)"),"Bash/Shell/PowerShell")</f>
        <v>Bash/Shell/PowerShell</v>
      </c>
      <c r="C5084" s="4" t="str">
        <f>IFERROR(__xludf.DUMMYFUNCTION("""COMPUTED_VALUE"""),"C")</f>
        <v>C</v>
      </c>
      <c r="D5084" s="4" t="str">
        <f>IFERROR(__xludf.DUMMYFUNCTION("""COMPUTED_VALUE"""),"C++")</f>
        <v>C++</v>
      </c>
      <c r="E5084" s="4" t="str">
        <f>IFERROR(__xludf.DUMMYFUNCTION("""COMPUTED_VALUE"""),"Go")</f>
        <v>Go</v>
      </c>
      <c r="F5084" s="4" t="str">
        <f>IFERROR(__xludf.DUMMYFUNCTION("""COMPUTED_VALUE"""),"HTML/CSS")</f>
        <v>HTML/CSS</v>
      </c>
      <c r="G5084" s="4" t="str">
        <f>IFERROR(__xludf.DUMMYFUNCTION("""COMPUTED_VALUE"""),"Java")</f>
        <v>Java</v>
      </c>
      <c r="H5084" s="4" t="str">
        <f>IFERROR(__xludf.DUMMYFUNCTION("""COMPUTED_VALUE"""),"JavaScript")</f>
        <v>JavaScript</v>
      </c>
      <c r="I5084" s="4" t="str">
        <f>IFERROR(__xludf.DUMMYFUNCTION("""COMPUTED_VALUE"""),"Kotlin")</f>
        <v>Kotlin</v>
      </c>
      <c r="J5084" s="4" t="str">
        <f>IFERROR(__xludf.DUMMYFUNCTION("""COMPUTED_VALUE"""),"Ruby")</f>
        <v>Ruby</v>
      </c>
      <c r="K5084" s="4" t="str">
        <f>IFERROR(__xludf.DUMMYFUNCTION("""COMPUTED_VALUE"""),"SQL")</f>
        <v>SQL</v>
      </c>
      <c r="L5084" s="4" t="str">
        <f>IFERROR(__xludf.DUMMYFUNCTION("""COMPUTED_VALUE"""),"Swift")</f>
        <v>Swift</v>
      </c>
    </row>
    <row r="5085">
      <c r="A5085" s="3">
        <v>5084.0</v>
      </c>
      <c r="B5085" s="4" t="str">
        <f>IFERROR(__xludf.DUMMYFUNCTION("SPLIT(IMPORTRANGE!B5085:B15084,"";"",0,1)"),"HTML/CSS")</f>
        <v>HTML/CSS</v>
      </c>
      <c r="C5085" s="4" t="str">
        <f>IFERROR(__xludf.DUMMYFUNCTION("""COMPUTED_VALUE"""),"JavaScript")</f>
        <v>JavaScript</v>
      </c>
      <c r="D5085" s="4" t="str">
        <f>IFERROR(__xludf.DUMMYFUNCTION("""COMPUTED_VALUE"""),"Kotlin")</f>
        <v>Kotlin</v>
      </c>
      <c r="E5085" s="4" t="str">
        <f>IFERROR(__xludf.DUMMYFUNCTION("""COMPUTED_VALUE"""),"PHP")</f>
        <v>PHP</v>
      </c>
      <c r="F5085" s="4" t="str">
        <f>IFERROR(__xludf.DUMMYFUNCTION("""COMPUTED_VALUE"""),"SQL")</f>
        <v>SQL</v>
      </c>
    </row>
    <row r="5086">
      <c r="A5086" s="3">
        <v>5085.0</v>
      </c>
      <c r="B5086" s="4" t="str">
        <f>IFERROR(__xludf.DUMMYFUNCTION("SPLIT(IMPORTRANGE!B5086:B15085,"";"",0,1)"),"C++")</f>
        <v>C++</v>
      </c>
      <c r="C5086" s="4" t="str">
        <f>IFERROR(__xludf.DUMMYFUNCTION("""COMPUTED_VALUE"""),"HTML/CSS")</f>
        <v>HTML/CSS</v>
      </c>
      <c r="D5086" s="4" t="str">
        <f>IFERROR(__xludf.DUMMYFUNCTION("""COMPUTED_VALUE"""),"JavaScript")</f>
        <v>JavaScript</v>
      </c>
      <c r="E5086" s="4" t="str">
        <f>IFERROR(__xludf.DUMMYFUNCTION("""COMPUTED_VALUE"""),"Python")</f>
        <v>Python</v>
      </c>
    </row>
    <row r="5087">
      <c r="A5087" s="3">
        <v>5086.0</v>
      </c>
      <c r="B5087" s="4" t="str">
        <f>IFERROR(__xludf.DUMMYFUNCTION("SPLIT(IMPORTRANGE!B5087:B15086,"";"",0,1)"),"Bash/Shell/PowerShell")</f>
        <v>Bash/Shell/PowerShell</v>
      </c>
      <c r="C5087" s="4" t="str">
        <f>IFERROR(__xludf.DUMMYFUNCTION("""COMPUTED_VALUE"""),"HTML/CSS")</f>
        <v>HTML/CSS</v>
      </c>
      <c r="D5087" s="4" t="str">
        <f>IFERROR(__xludf.DUMMYFUNCTION("""COMPUTED_VALUE"""),"JavaScript")</f>
        <v>JavaScript</v>
      </c>
      <c r="E5087" s="4" t="str">
        <f>IFERROR(__xludf.DUMMYFUNCTION("""COMPUTED_VALUE"""),"PHP")</f>
        <v>PHP</v>
      </c>
      <c r="F5087" s="4" t="str">
        <f>IFERROR(__xludf.DUMMYFUNCTION("""COMPUTED_VALUE"""),"TypeScript")</f>
        <v>TypeScript</v>
      </c>
    </row>
    <row r="5088">
      <c r="A5088" s="3">
        <v>5087.0</v>
      </c>
      <c r="B5088" s="4" t="str">
        <f>IFERROR(__xludf.DUMMYFUNCTION("SPLIT(IMPORTRANGE!B5088:B15087,"";"",0,1)"),"HTML/CSS")</f>
        <v>HTML/CSS</v>
      </c>
      <c r="C5088" s="4" t="str">
        <f>IFERROR(__xludf.DUMMYFUNCTION("""COMPUTED_VALUE"""),"Java")</f>
        <v>Java</v>
      </c>
      <c r="D5088" s="4" t="str">
        <f>IFERROR(__xludf.DUMMYFUNCTION("""COMPUTED_VALUE"""),"PHP")</f>
        <v>PHP</v>
      </c>
      <c r="E5088" s="4" t="str">
        <f>IFERROR(__xludf.DUMMYFUNCTION("""COMPUTED_VALUE"""),"SQL")</f>
        <v>SQL</v>
      </c>
    </row>
    <row r="5089">
      <c r="A5089" s="3">
        <v>5088.0</v>
      </c>
      <c r="B5089" s="4" t="str">
        <f>IFERROR(__xludf.DUMMYFUNCTION("SPLIT(IMPORTRANGE!B5089:B15088,"";"",0,1)"),"Bash/Shell/PowerShell")</f>
        <v>Bash/Shell/PowerShell</v>
      </c>
      <c r="C5089" s="4" t="str">
        <f>IFERROR(__xludf.DUMMYFUNCTION("""COMPUTED_VALUE"""),"HTML/CSS")</f>
        <v>HTML/CSS</v>
      </c>
      <c r="D5089" s="4" t="str">
        <f>IFERROR(__xludf.DUMMYFUNCTION("""COMPUTED_VALUE"""),"JavaScript")</f>
        <v>JavaScript</v>
      </c>
      <c r="E5089" s="4" t="str">
        <f>IFERROR(__xludf.DUMMYFUNCTION("""COMPUTED_VALUE"""),"Python")</f>
        <v>Python</v>
      </c>
      <c r="F5089" s="4" t="str">
        <f>IFERROR(__xludf.DUMMYFUNCTION("""COMPUTED_VALUE"""),"SQL")</f>
        <v>SQL</v>
      </c>
    </row>
    <row r="5090">
      <c r="A5090" s="3">
        <v>5089.0</v>
      </c>
      <c r="B5090" s="4" t="str">
        <f>IFERROR(__xludf.DUMMYFUNCTION("SPLIT(IMPORTRANGE!B5090:B15089,"";"",0,1)"),"C#")</f>
        <v>C#</v>
      </c>
      <c r="C5090" s="4" t="str">
        <f>IFERROR(__xludf.DUMMYFUNCTION("""COMPUTED_VALUE"""),"HTML/CSS")</f>
        <v>HTML/CSS</v>
      </c>
      <c r="D5090" s="4" t="str">
        <f>IFERROR(__xludf.DUMMYFUNCTION("""COMPUTED_VALUE"""),"JavaScript")</f>
        <v>JavaScript</v>
      </c>
      <c r="E5090" s="4" t="str">
        <f>IFERROR(__xludf.DUMMYFUNCTION("""COMPUTED_VALUE"""),"SQL")</f>
        <v>SQL</v>
      </c>
    </row>
    <row r="5091">
      <c r="A5091" s="3">
        <v>5090.0</v>
      </c>
      <c r="B5091" s="4" t="str">
        <f>IFERROR(__xludf.DUMMYFUNCTION("SPLIT(IMPORTRANGE!B5091:B15090,"";"",0,1)"),"C++")</f>
        <v>C++</v>
      </c>
      <c r="C5091" s="4" t="str">
        <f>IFERROR(__xludf.DUMMYFUNCTION("""COMPUTED_VALUE"""),"Go")</f>
        <v>Go</v>
      </c>
      <c r="D5091" s="4" t="str">
        <f>IFERROR(__xludf.DUMMYFUNCTION("""COMPUTED_VALUE"""),"Java")</f>
        <v>Java</v>
      </c>
      <c r="E5091" s="4" t="str">
        <f>IFERROR(__xludf.DUMMYFUNCTION("""COMPUTED_VALUE"""),"JavaScript")</f>
        <v>JavaScript</v>
      </c>
      <c r="F5091" s="4" t="str">
        <f>IFERROR(__xludf.DUMMYFUNCTION("""COMPUTED_VALUE"""),"Python")</f>
        <v>Python</v>
      </c>
      <c r="G5091" s="4" t="str">
        <f>IFERROR(__xludf.DUMMYFUNCTION("""COMPUTED_VALUE"""),"Ruby")</f>
        <v>Ruby</v>
      </c>
      <c r="H5091" s="4" t="str">
        <f>IFERROR(__xludf.DUMMYFUNCTION("""COMPUTED_VALUE"""),"Rust")</f>
        <v>Rust</v>
      </c>
    </row>
    <row r="5092">
      <c r="A5092" s="3">
        <v>5091.0</v>
      </c>
      <c r="B5092" s="4" t="str">
        <f>IFERROR(__xludf.DUMMYFUNCTION("SPLIT(IMPORTRANGE!B5092:B15091,"";"",0,1)"),"Bash/Shell/PowerShell")</f>
        <v>Bash/Shell/PowerShell</v>
      </c>
      <c r="C5092" s="4" t="str">
        <f>IFERROR(__xludf.DUMMYFUNCTION("""COMPUTED_VALUE"""),"Java")</f>
        <v>Java</v>
      </c>
      <c r="D5092" s="4" t="str">
        <f>IFERROR(__xludf.DUMMYFUNCTION("""COMPUTED_VALUE"""),"Python")</f>
        <v>Python</v>
      </c>
      <c r="E5092" s="4" t="str">
        <f>IFERROR(__xludf.DUMMYFUNCTION("""COMPUTED_VALUE"""),"R")</f>
        <v>R</v>
      </c>
      <c r="F5092" s="4" t="str">
        <f>IFERROR(__xludf.DUMMYFUNCTION("""COMPUTED_VALUE"""),"SQL")</f>
        <v>SQL</v>
      </c>
    </row>
    <row r="5093">
      <c r="A5093" s="3">
        <v>5092.0</v>
      </c>
      <c r="B5093" s="4" t="str">
        <f>IFERROR(__xludf.DUMMYFUNCTION("SPLIT(IMPORTRANGE!B5093:B15092,"";"",0,1)"),"C#")</f>
        <v>C#</v>
      </c>
      <c r="C5093" s="4" t="str">
        <f>IFERROR(__xludf.DUMMYFUNCTION("""COMPUTED_VALUE"""),"Go")</f>
        <v>Go</v>
      </c>
      <c r="D5093" s="4" t="str">
        <f>IFERROR(__xludf.DUMMYFUNCTION("""COMPUTED_VALUE"""),"HTML/CSS")</f>
        <v>HTML/CSS</v>
      </c>
      <c r="E5093" s="4" t="str">
        <f>IFERROR(__xludf.DUMMYFUNCTION("""COMPUTED_VALUE"""),"JavaScript")</f>
        <v>JavaScript</v>
      </c>
      <c r="F5093" s="4" t="str">
        <f>IFERROR(__xludf.DUMMYFUNCTION("""COMPUTED_VALUE"""),"Python")</f>
        <v>Python</v>
      </c>
      <c r="G5093" s="4" t="str">
        <f>IFERROR(__xludf.DUMMYFUNCTION("""COMPUTED_VALUE"""),"SQL")</f>
        <v>SQL</v>
      </c>
    </row>
    <row r="5094">
      <c r="A5094" s="3">
        <v>5093.0</v>
      </c>
      <c r="B5094" s="4" t="str">
        <f>IFERROR(__xludf.DUMMYFUNCTION("SPLIT(IMPORTRANGE!B5094:B15093,"";"",0,1)"),"Assembly")</f>
        <v>Assembly</v>
      </c>
      <c r="C5094" s="4" t="str">
        <f>IFERROR(__xludf.DUMMYFUNCTION("""COMPUTED_VALUE"""),"Bash/Shell/PowerShell")</f>
        <v>Bash/Shell/PowerShell</v>
      </c>
      <c r="D5094" s="4" t="str">
        <f>IFERROR(__xludf.DUMMYFUNCTION("""COMPUTED_VALUE"""),"C")</f>
        <v>C</v>
      </c>
      <c r="E5094" s="4" t="str">
        <f>IFERROR(__xludf.DUMMYFUNCTION("""COMPUTED_VALUE"""),"HTML/CSS")</f>
        <v>HTML/CSS</v>
      </c>
      <c r="F5094" s="4" t="str">
        <f>IFERROR(__xludf.DUMMYFUNCTION("""COMPUTED_VALUE"""),"Java")</f>
        <v>Java</v>
      </c>
      <c r="G5094" s="4" t="str">
        <f>IFERROR(__xludf.DUMMYFUNCTION("""COMPUTED_VALUE"""),"JavaScript")</f>
        <v>JavaScript</v>
      </c>
      <c r="H5094" s="4" t="str">
        <f>IFERROR(__xludf.DUMMYFUNCTION("""COMPUTED_VALUE"""),"PHP")</f>
        <v>PHP</v>
      </c>
      <c r="I5094" s="4" t="str">
        <f>IFERROR(__xludf.DUMMYFUNCTION("""COMPUTED_VALUE"""),"Python")</f>
        <v>Python</v>
      </c>
      <c r="J5094" s="4" t="str">
        <f>IFERROR(__xludf.DUMMYFUNCTION("""COMPUTED_VALUE"""),"SQL")</f>
        <v>SQL</v>
      </c>
      <c r="K5094" s="4" t="str">
        <f>IFERROR(__xludf.DUMMYFUNCTION("""COMPUTED_VALUE"""),"TypeScript")</f>
        <v>TypeScript</v>
      </c>
    </row>
    <row r="5095">
      <c r="A5095" s="3">
        <v>5094.0</v>
      </c>
      <c r="B5095" s="4" t="str">
        <f>IFERROR(__xludf.DUMMYFUNCTION("SPLIT(IMPORTRANGE!B5095:B15094,"";"",0,1)"),"HTML/CSS")</f>
        <v>HTML/CSS</v>
      </c>
      <c r="C5095" s="4" t="str">
        <f>IFERROR(__xludf.DUMMYFUNCTION("""COMPUTED_VALUE"""),"Python")</f>
        <v>Python</v>
      </c>
      <c r="D5095" s="4" t="str">
        <f>IFERROR(__xludf.DUMMYFUNCTION("""COMPUTED_VALUE"""),"R")</f>
        <v>R</v>
      </c>
      <c r="E5095" s="4" t="str">
        <f>IFERROR(__xludf.DUMMYFUNCTION("""COMPUTED_VALUE"""),"SQL")</f>
        <v>SQL</v>
      </c>
    </row>
    <row r="5096">
      <c r="A5096" s="3">
        <v>5095.0</v>
      </c>
      <c r="B5096" s="4" t="str">
        <f>IFERROR(__xludf.DUMMYFUNCTION("SPLIT(IMPORTRANGE!B5096:B15095,"";"",0,1)"),"Bash/Shell/PowerShell")</f>
        <v>Bash/Shell/PowerShell</v>
      </c>
      <c r="C5096" s="4" t="str">
        <f>IFERROR(__xludf.DUMMYFUNCTION("""COMPUTED_VALUE"""),"C#")</f>
        <v>C#</v>
      </c>
      <c r="D5096" s="4" t="str">
        <f>IFERROR(__xludf.DUMMYFUNCTION("""COMPUTED_VALUE"""),"HTML/CSS")</f>
        <v>HTML/CSS</v>
      </c>
      <c r="E5096" s="4" t="str">
        <f>IFERROR(__xludf.DUMMYFUNCTION("""COMPUTED_VALUE"""),"PHP")</f>
        <v>PHP</v>
      </c>
      <c r="F5096" s="4" t="str">
        <f>IFERROR(__xludf.DUMMYFUNCTION("""COMPUTED_VALUE"""),"Rust")</f>
        <v>Rust</v>
      </c>
      <c r="G5096" s="4" t="str">
        <f>IFERROR(__xludf.DUMMYFUNCTION("""COMPUTED_VALUE"""),"SQL")</f>
        <v>SQL</v>
      </c>
      <c r="H5096" s="4" t="str">
        <f>IFERROR(__xludf.DUMMYFUNCTION("""COMPUTED_VALUE"""),"TypeScript")</f>
        <v>TypeScript</v>
      </c>
    </row>
    <row r="5097">
      <c r="A5097" s="3">
        <v>5096.0</v>
      </c>
      <c r="B5097" s="4" t="str">
        <f>IFERROR(__xludf.DUMMYFUNCTION("SPLIT(IMPORTRANGE!B5097:B15096,"";"",0,1)"),"HTML/CSS")</f>
        <v>HTML/CSS</v>
      </c>
      <c r="C5097" s="4" t="str">
        <f>IFERROR(__xludf.DUMMYFUNCTION("""COMPUTED_VALUE"""),"JavaScript")</f>
        <v>JavaScript</v>
      </c>
      <c r="D5097" s="4" t="str">
        <f>IFERROR(__xludf.DUMMYFUNCTION("""COMPUTED_VALUE"""),"PHP")</f>
        <v>PHP</v>
      </c>
      <c r="E5097" s="4" t="str">
        <f>IFERROR(__xludf.DUMMYFUNCTION("""COMPUTED_VALUE"""),"SQL")</f>
        <v>SQL</v>
      </c>
      <c r="F5097" s="4" t="str">
        <f>IFERROR(__xludf.DUMMYFUNCTION("""COMPUTED_VALUE"""),"TypeScript")</f>
        <v>TypeScript</v>
      </c>
    </row>
    <row r="5098">
      <c r="A5098" s="3">
        <v>5097.0</v>
      </c>
      <c r="B5098" s="4" t="str">
        <f>IFERROR(__xludf.DUMMYFUNCTION("SPLIT(IMPORTRANGE!B5098:B15097,"";"",0,1)"),"HTML/CSS")</f>
        <v>HTML/CSS</v>
      </c>
      <c r="C5098" s="4" t="str">
        <f>IFERROR(__xludf.DUMMYFUNCTION("""COMPUTED_VALUE"""),"JavaScript")</f>
        <v>JavaScript</v>
      </c>
      <c r="D5098" s="4" t="str">
        <f>IFERROR(__xludf.DUMMYFUNCTION("""COMPUTED_VALUE"""),"PHP")</f>
        <v>PHP</v>
      </c>
    </row>
    <row r="5099">
      <c r="A5099" s="3">
        <v>5098.0</v>
      </c>
      <c r="B5099" s="4" t="str">
        <f>IFERROR(__xludf.DUMMYFUNCTION("SPLIT(IMPORTRANGE!B5099:B15098,"";"",0,1)"),"HTML/CSS")</f>
        <v>HTML/CSS</v>
      </c>
      <c r="C5099" s="4" t="str">
        <f>IFERROR(__xludf.DUMMYFUNCTION("""COMPUTED_VALUE"""),"Python")</f>
        <v>Python</v>
      </c>
    </row>
    <row r="5100">
      <c r="A5100" s="3">
        <v>5099.0</v>
      </c>
      <c r="B5100" s="4" t="str">
        <f>IFERROR(__xludf.DUMMYFUNCTION("SPLIT(IMPORTRANGE!B5100:B15099,"";"",0,1)"),"Bash/Shell/PowerShell")</f>
        <v>Bash/Shell/PowerShell</v>
      </c>
      <c r="C5100" s="4" t="str">
        <f>IFERROR(__xludf.DUMMYFUNCTION("""COMPUTED_VALUE"""),"Java")</f>
        <v>Java</v>
      </c>
      <c r="D5100" s="4" t="str">
        <f>IFERROR(__xludf.DUMMYFUNCTION("""COMPUTED_VALUE"""),"Python")</f>
        <v>Python</v>
      </c>
    </row>
    <row r="5101">
      <c r="A5101" s="3">
        <v>5100.0</v>
      </c>
      <c r="B5101" s="4" t="str">
        <f>IFERROR(__xludf.DUMMYFUNCTION("SPLIT(IMPORTRANGE!B5101:B15100,"";"",0,1)"),"C")</f>
        <v>C</v>
      </c>
      <c r="C5101" s="4" t="str">
        <f>IFERROR(__xludf.DUMMYFUNCTION("""COMPUTED_VALUE"""),"HTML/CSS")</f>
        <v>HTML/CSS</v>
      </c>
      <c r="D5101" s="4" t="str">
        <f>IFERROR(__xludf.DUMMYFUNCTION("""COMPUTED_VALUE"""),"Java")</f>
        <v>Java</v>
      </c>
      <c r="E5101" s="4" t="str">
        <f>IFERROR(__xludf.DUMMYFUNCTION("""COMPUTED_VALUE"""),"JavaScript")</f>
        <v>JavaScript</v>
      </c>
      <c r="F5101" s="4" t="str">
        <f>IFERROR(__xludf.DUMMYFUNCTION("""COMPUTED_VALUE"""),"PHP")</f>
        <v>PHP</v>
      </c>
      <c r="G5101" s="4" t="str">
        <f>IFERROR(__xludf.DUMMYFUNCTION("""COMPUTED_VALUE"""),"SQL")</f>
        <v>SQL</v>
      </c>
    </row>
    <row r="5102">
      <c r="A5102" s="3">
        <v>5101.0</v>
      </c>
      <c r="B5102" s="4" t="str">
        <f>IFERROR(__xludf.DUMMYFUNCTION("SPLIT(IMPORTRANGE!B5102:B15101,"";"",0,1)"),"C++")</f>
        <v>C++</v>
      </c>
      <c r="C5102" s="4" t="str">
        <f>IFERROR(__xludf.DUMMYFUNCTION("""COMPUTED_VALUE"""),"HTML/CSS")</f>
        <v>HTML/CSS</v>
      </c>
      <c r="D5102" s="4" t="str">
        <f>IFERROR(__xludf.DUMMYFUNCTION("""COMPUTED_VALUE"""),"JavaScript")</f>
        <v>JavaScript</v>
      </c>
      <c r="E5102" s="4" t="str">
        <f>IFERROR(__xludf.DUMMYFUNCTION("""COMPUTED_VALUE"""),"Python")</f>
        <v>Python</v>
      </c>
    </row>
    <row r="5103">
      <c r="A5103" s="3">
        <v>5102.0</v>
      </c>
      <c r="B5103" s="4" t="str">
        <f>IFERROR(__xludf.DUMMYFUNCTION("SPLIT(IMPORTRANGE!B5103:B15102,"";"",0,1)"),"Assembly")</f>
        <v>Assembly</v>
      </c>
      <c r="C5103" s="4" t="str">
        <f>IFERROR(__xludf.DUMMYFUNCTION("""COMPUTED_VALUE"""),"Bash/Shell/PowerShell")</f>
        <v>Bash/Shell/PowerShell</v>
      </c>
    </row>
    <row r="5104">
      <c r="A5104" s="3">
        <v>5103.0</v>
      </c>
      <c r="B5104" s="4" t="str">
        <f>IFERROR(__xludf.DUMMYFUNCTION("SPLIT(IMPORTRANGE!B5104:B15103,"";"",0,1)"),"HTML/CSS")</f>
        <v>HTML/CSS</v>
      </c>
      <c r="C5104" s="4" t="str">
        <f>IFERROR(__xludf.DUMMYFUNCTION("""COMPUTED_VALUE"""),"Java")</f>
        <v>Java</v>
      </c>
      <c r="D5104" s="4" t="str">
        <f>IFERROR(__xludf.DUMMYFUNCTION("""COMPUTED_VALUE"""),"JavaScript")</f>
        <v>JavaScript</v>
      </c>
      <c r="E5104" s="4" t="str">
        <f>IFERROR(__xludf.DUMMYFUNCTION("""COMPUTED_VALUE"""),"Ruby")</f>
        <v>Ruby</v>
      </c>
      <c r="F5104" s="4" t="str">
        <f>IFERROR(__xludf.DUMMYFUNCTION("""COMPUTED_VALUE"""),"SQL")</f>
        <v>SQL</v>
      </c>
    </row>
    <row r="5105">
      <c r="A5105" s="3">
        <v>5104.0</v>
      </c>
      <c r="B5105" s="4" t="str">
        <f>IFERROR(__xludf.DUMMYFUNCTION("SPLIT(IMPORTRANGE!B5105:B15104,"";"",0,1)"),"Bash/Shell/PowerShell")</f>
        <v>Bash/Shell/PowerShell</v>
      </c>
      <c r="C5105" s="4" t="str">
        <f>IFERROR(__xludf.DUMMYFUNCTION("""COMPUTED_VALUE"""),"HTML/CSS")</f>
        <v>HTML/CSS</v>
      </c>
      <c r="D5105" s="4" t="str">
        <f>IFERROR(__xludf.DUMMYFUNCTION("""COMPUTED_VALUE"""),"Java")</f>
        <v>Java</v>
      </c>
      <c r="E5105" s="4" t="str">
        <f>IFERROR(__xludf.DUMMYFUNCTION("""COMPUTED_VALUE"""),"JavaScript")</f>
        <v>JavaScript</v>
      </c>
      <c r="F5105" s="4" t="str">
        <f>IFERROR(__xludf.DUMMYFUNCTION("""COMPUTED_VALUE"""),"Python")</f>
        <v>Python</v>
      </c>
      <c r="G5105" s="4" t="str">
        <f>IFERROR(__xludf.DUMMYFUNCTION("""COMPUTED_VALUE"""),"SQL")</f>
        <v>SQL</v>
      </c>
    </row>
    <row r="5106">
      <c r="A5106" s="3">
        <v>5105.0</v>
      </c>
      <c r="B5106" s="4" t="str">
        <f>IFERROR(__xludf.DUMMYFUNCTION("SPLIT(IMPORTRANGE!B5106:B15105,"";"",0,1)"),"C#")</f>
        <v>C#</v>
      </c>
      <c r="C5106" s="4" t="str">
        <f>IFERROR(__xludf.DUMMYFUNCTION("""COMPUTED_VALUE"""),"F#")</f>
        <v>F#</v>
      </c>
      <c r="D5106" s="4" t="str">
        <f>IFERROR(__xludf.DUMMYFUNCTION("""COMPUTED_VALUE"""),"HTML/CSS")</f>
        <v>HTML/CSS</v>
      </c>
      <c r="E5106" s="4" t="str">
        <f>IFERROR(__xludf.DUMMYFUNCTION("""COMPUTED_VALUE"""),"Other(s):")</f>
        <v>Other(s):</v>
      </c>
    </row>
    <row r="5107">
      <c r="A5107" s="3">
        <v>5106.0</v>
      </c>
      <c r="B5107" s="4" t="str">
        <f>IFERROR(__xludf.DUMMYFUNCTION("SPLIT(IMPORTRANGE!B5107:B15106,"";"",0,1)"),"Go")</f>
        <v>Go</v>
      </c>
      <c r="C5107" s="4" t="str">
        <f>IFERROR(__xludf.DUMMYFUNCTION("""COMPUTED_VALUE"""),"HTML/CSS")</f>
        <v>HTML/CSS</v>
      </c>
      <c r="D5107" s="4" t="str">
        <f>IFERROR(__xludf.DUMMYFUNCTION("""COMPUTED_VALUE"""),"JavaScript")</f>
        <v>JavaScript</v>
      </c>
      <c r="E5107" s="4" t="str">
        <f>IFERROR(__xludf.DUMMYFUNCTION("""COMPUTED_VALUE"""),"PHP")</f>
        <v>PHP</v>
      </c>
      <c r="F5107" s="4" t="str">
        <f>IFERROR(__xludf.DUMMYFUNCTION("""COMPUTED_VALUE"""),"Python")</f>
        <v>Python</v>
      </c>
      <c r="G5107" s="4" t="str">
        <f>IFERROR(__xludf.DUMMYFUNCTION("""COMPUTED_VALUE"""),"R")</f>
        <v>R</v>
      </c>
      <c r="H5107" s="4" t="str">
        <f>IFERROR(__xludf.DUMMYFUNCTION("""COMPUTED_VALUE"""),"SQL")</f>
        <v>SQL</v>
      </c>
    </row>
    <row r="5108">
      <c r="A5108" s="3">
        <v>5107.0</v>
      </c>
      <c r="B5108" s="4" t="str">
        <f>IFERROR(__xludf.DUMMYFUNCTION("SPLIT(IMPORTRANGE!B5108:B15107,"";"",0,1)"),"C#")</f>
        <v>C#</v>
      </c>
      <c r="C5108" s="4" t="str">
        <f>IFERROR(__xludf.DUMMYFUNCTION("""COMPUTED_VALUE"""),"PHP")</f>
        <v>PHP</v>
      </c>
    </row>
    <row r="5109">
      <c r="A5109" s="3">
        <v>5108.0</v>
      </c>
      <c r="B5109" s="4" t="str">
        <f>IFERROR(__xludf.DUMMYFUNCTION("SPLIT(IMPORTRANGE!B5109:B15108,"";"",0,1)"),"C#")</f>
        <v>C#</v>
      </c>
      <c r="C5109" s="4" t="str">
        <f>IFERROR(__xludf.DUMMYFUNCTION("""COMPUTED_VALUE"""),"HTML/CSS")</f>
        <v>HTML/CSS</v>
      </c>
      <c r="D5109" s="4" t="str">
        <f>IFERROR(__xludf.DUMMYFUNCTION("""COMPUTED_VALUE"""),"JavaScript")</f>
        <v>JavaScript</v>
      </c>
      <c r="E5109" s="4" t="str">
        <f>IFERROR(__xludf.DUMMYFUNCTION("""COMPUTED_VALUE"""),"PHP")</f>
        <v>PHP</v>
      </c>
      <c r="F5109" s="4" t="str">
        <f>IFERROR(__xludf.DUMMYFUNCTION("""COMPUTED_VALUE"""),"SQL")</f>
        <v>SQL</v>
      </c>
      <c r="G5109" s="4" t="str">
        <f>IFERROR(__xludf.DUMMYFUNCTION("""COMPUTED_VALUE"""),"VBA")</f>
        <v>VBA</v>
      </c>
    </row>
    <row r="5110">
      <c r="A5110" s="3">
        <v>5109.0</v>
      </c>
      <c r="B5110" s="4" t="str">
        <f>IFERROR(__xludf.DUMMYFUNCTION("SPLIT(IMPORTRANGE!B5110:B15109,"";"",0,1)"),"Bash/Shell/PowerShell")</f>
        <v>Bash/Shell/PowerShell</v>
      </c>
      <c r="C5110" s="4" t="str">
        <f>IFERROR(__xludf.DUMMYFUNCTION("""COMPUTED_VALUE"""),"HTML/CSS")</f>
        <v>HTML/CSS</v>
      </c>
      <c r="D5110" s="4" t="str">
        <f>IFERROR(__xludf.DUMMYFUNCTION("""COMPUTED_VALUE"""),"JavaScript")</f>
        <v>JavaScript</v>
      </c>
      <c r="E5110" s="4" t="str">
        <f>IFERROR(__xludf.DUMMYFUNCTION("""COMPUTED_VALUE"""),"TypeScript")</f>
        <v>TypeScript</v>
      </c>
    </row>
    <row r="5111">
      <c r="A5111" s="3">
        <v>5110.0</v>
      </c>
      <c r="B5111" s="4" t="str">
        <f>IFERROR(__xludf.DUMMYFUNCTION("SPLIT(IMPORTRANGE!B5111:B15110,"";"",0,1)"),"Bash/Shell/PowerShell")</f>
        <v>Bash/Shell/PowerShell</v>
      </c>
      <c r="C5111" s="4" t="str">
        <f>IFERROR(__xludf.DUMMYFUNCTION("""COMPUTED_VALUE"""),"C++")</f>
        <v>C++</v>
      </c>
      <c r="D5111" s="4" t="str">
        <f>IFERROR(__xludf.DUMMYFUNCTION("""COMPUTED_VALUE"""),"C#")</f>
        <v>C#</v>
      </c>
      <c r="E5111" s="4" t="str">
        <f>IFERROR(__xludf.DUMMYFUNCTION("""COMPUTED_VALUE"""),"Go")</f>
        <v>Go</v>
      </c>
      <c r="F5111" s="4" t="str">
        <f>IFERROR(__xludf.DUMMYFUNCTION("""COMPUTED_VALUE"""),"HTML/CSS")</f>
        <v>HTML/CSS</v>
      </c>
      <c r="G5111" s="4" t="str">
        <f>IFERROR(__xludf.DUMMYFUNCTION("""COMPUTED_VALUE"""),"JavaScript")</f>
        <v>JavaScript</v>
      </c>
      <c r="H5111" s="4" t="str">
        <f>IFERROR(__xludf.DUMMYFUNCTION("""COMPUTED_VALUE"""),"Python")</f>
        <v>Python</v>
      </c>
      <c r="I5111" s="4" t="str">
        <f>IFERROR(__xludf.DUMMYFUNCTION("""COMPUTED_VALUE"""),"SQL")</f>
        <v>SQL</v>
      </c>
      <c r="J5111" s="4" t="str">
        <f>IFERROR(__xludf.DUMMYFUNCTION("""COMPUTED_VALUE"""),"TypeScript")</f>
        <v>TypeScript</v>
      </c>
    </row>
    <row r="5112">
      <c r="A5112" s="3">
        <v>5111.0</v>
      </c>
      <c r="B5112" s="4" t="str">
        <f>IFERROR(__xludf.DUMMYFUNCTION("SPLIT(IMPORTRANGE!B5112:B15111,"";"",0,1)"),"HTML/CSS")</f>
        <v>HTML/CSS</v>
      </c>
      <c r="C5112" s="4" t="str">
        <f>IFERROR(__xludf.DUMMYFUNCTION("""COMPUTED_VALUE"""),"JavaScript")</f>
        <v>JavaScript</v>
      </c>
      <c r="D5112" s="4" t="str">
        <f>IFERROR(__xludf.DUMMYFUNCTION("""COMPUTED_VALUE"""),"TypeScript")</f>
        <v>TypeScript</v>
      </c>
    </row>
    <row r="5113">
      <c r="A5113" s="3">
        <v>5112.0</v>
      </c>
      <c r="B5113" s="4" t="str">
        <f>IFERROR(__xludf.DUMMYFUNCTION("SPLIT(IMPORTRANGE!B5113:B15112,"";"",0,1)"),"Java")</f>
        <v>Java</v>
      </c>
      <c r="C5113" s="4" t="str">
        <f>IFERROR(__xludf.DUMMYFUNCTION("""COMPUTED_VALUE"""),"Kotlin")</f>
        <v>Kotlin</v>
      </c>
    </row>
    <row r="5114">
      <c r="A5114" s="3">
        <v>5113.0</v>
      </c>
      <c r="B5114" s="4" t="str">
        <f>IFERROR(__xludf.DUMMYFUNCTION("SPLIT(IMPORTRANGE!B5114:B15113,"";"",0,1)"),"Bash/Shell/PowerShell")</f>
        <v>Bash/Shell/PowerShell</v>
      </c>
      <c r="C5114" s="4" t="str">
        <f>IFERROR(__xludf.DUMMYFUNCTION("""COMPUTED_VALUE"""),"Java")</f>
        <v>Java</v>
      </c>
      <c r="D5114" s="4" t="str">
        <f>IFERROR(__xludf.DUMMYFUNCTION("""COMPUTED_VALUE"""),"Kotlin")</f>
        <v>Kotlin</v>
      </c>
      <c r="E5114" s="4" t="str">
        <f>IFERROR(__xludf.DUMMYFUNCTION("""COMPUTED_VALUE"""),"Python")</f>
        <v>Python</v>
      </c>
    </row>
    <row r="5115">
      <c r="A5115" s="3">
        <v>5114.0</v>
      </c>
      <c r="B5115" s="4" t="str">
        <f>IFERROR(__xludf.DUMMYFUNCTION("SPLIT(IMPORTRANGE!B5115:B15114,"";"",0,1)"),"C#")</f>
        <v>C#</v>
      </c>
      <c r="C5115" s="4" t="str">
        <f>IFERROR(__xludf.DUMMYFUNCTION("""COMPUTED_VALUE"""),"HTML/CSS")</f>
        <v>HTML/CSS</v>
      </c>
      <c r="D5115" s="4" t="str">
        <f>IFERROR(__xludf.DUMMYFUNCTION("""COMPUTED_VALUE"""),"JavaScript")</f>
        <v>JavaScript</v>
      </c>
      <c r="E5115" s="4" t="str">
        <f>IFERROR(__xludf.DUMMYFUNCTION("""COMPUTED_VALUE"""),"SQL")</f>
        <v>SQL</v>
      </c>
    </row>
    <row r="5116">
      <c r="A5116" s="3">
        <v>5115.0</v>
      </c>
      <c r="B5116" s="4" t="str">
        <f>IFERROR(__xludf.DUMMYFUNCTION("SPLIT(IMPORTRANGE!B5116:B15115,"";"",0,1)"),"HTML/CSS")</f>
        <v>HTML/CSS</v>
      </c>
      <c r="C5116" s="4" t="str">
        <f>IFERROR(__xludf.DUMMYFUNCTION("""COMPUTED_VALUE"""),"JavaScript")</f>
        <v>JavaScript</v>
      </c>
      <c r="D5116" s="4" t="str">
        <f>IFERROR(__xludf.DUMMYFUNCTION("""COMPUTED_VALUE"""),"PHP")</f>
        <v>PHP</v>
      </c>
      <c r="E5116" s="4" t="str">
        <f>IFERROR(__xludf.DUMMYFUNCTION("""COMPUTED_VALUE"""),"SQL")</f>
        <v>SQL</v>
      </c>
    </row>
    <row r="5117">
      <c r="A5117" s="3">
        <v>5116.0</v>
      </c>
      <c r="B5117" s="4" t="str">
        <f>IFERROR(__xludf.DUMMYFUNCTION("SPLIT(IMPORTRANGE!B5117:B15116,"";"",0,1)"),"Bash/Shell/PowerShell")</f>
        <v>Bash/Shell/PowerShell</v>
      </c>
      <c r="C5117" s="4" t="str">
        <f>IFERROR(__xludf.DUMMYFUNCTION("""COMPUTED_VALUE"""),"Python")</f>
        <v>Python</v>
      </c>
      <c r="D5117" s="4" t="str">
        <f>IFERROR(__xludf.DUMMYFUNCTION("""COMPUTED_VALUE"""),"Other(s):")</f>
        <v>Other(s):</v>
      </c>
    </row>
    <row r="5118">
      <c r="A5118" s="3">
        <v>5117.0</v>
      </c>
      <c r="B5118" s="4" t="str">
        <f>IFERROR(__xludf.DUMMYFUNCTION("SPLIT(IMPORTRANGE!B5118:B15117,"";"",0,1)"),"C#")</f>
        <v>C#</v>
      </c>
      <c r="C5118" s="4" t="str">
        <f>IFERROR(__xludf.DUMMYFUNCTION("""COMPUTED_VALUE"""),"HTML/CSS")</f>
        <v>HTML/CSS</v>
      </c>
      <c r="D5118" s="4" t="str">
        <f>IFERROR(__xludf.DUMMYFUNCTION("""COMPUTED_VALUE"""),"JavaScript")</f>
        <v>JavaScript</v>
      </c>
      <c r="E5118" s="4" t="str">
        <f>IFERROR(__xludf.DUMMYFUNCTION("""COMPUTED_VALUE"""),"Python")</f>
        <v>Python</v>
      </c>
      <c r="F5118" s="4" t="str">
        <f>IFERROR(__xludf.DUMMYFUNCTION("""COMPUTED_VALUE"""),"VBA")</f>
        <v>VBA</v>
      </c>
    </row>
    <row r="5119">
      <c r="A5119" s="3">
        <v>5118.0</v>
      </c>
      <c r="B5119" s="4" t="str">
        <f>IFERROR(__xludf.DUMMYFUNCTION("SPLIT(IMPORTRANGE!B5119:B15118,"";"",0,1)"),"Bash/Shell/PowerShell")</f>
        <v>Bash/Shell/PowerShell</v>
      </c>
      <c r="C5119" s="4" t="str">
        <f>IFERROR(__xludf.DUMMYFUNCTION("""COMPUTED_VALUE"""),"C")</f>
        <v>C</v>
      </c>
      <c r="D5119" s="4" t="str">
        <f>IFERROR(__xludf.DUMMYFUNCTION("""COMPUTED_VALUE"""),"C++")</f>
        <v>C++</v>
      </c>
      <c r="E5119" s="4" t="str">
        <f>IFERROR(__xludf.DUMMYFUNCTION("""COMPUTED_VALUE"""),"HTML/CSS")</f>
        <v>HTML/CSS</v>
      </c>
      <c r="F5119" s="4" t="str">
        <f>IFERROR(__xludf.DUMMYFUNCTION("""COMPUTED_VALUE"""),"Other(s):")</f>
        <v>Other(s):</v>
      </c>
    </row>
    <row r="5120">
      <c r="A5120" s="3">
        <v>5119.0</v>
      </c>
      <c r="B5120" s="4" t="str">
        <f>IFERROR(__xludf.DUMMYFUNCTION("SPLIT(IMPORTRANGE!B5120:B15119,"";"",0,1)"),"Bash/Shell/PowerShell")</f>
        <v>Bash/Shell/PowerShell</v>
      </c>
      <c r="C5120" s="4" t="str">
        <f>IFERROR(__xludf.DUMMYFUNCTION("""COMPUTED_VALUE"""),"C#")</f>
        <v>C#</v>
      </c>
      <c r="D5120" s="4" t="str">
        <f>IFERROR(__xludf.DUMMYFUNCTION("""COMPUTED_VALUE"""),"HTML/CSS")</f>
        <v>HTML/CSS</v>
      </c>
      <c r="E5120" s="4" t="str">
        <f>IFERROR(__xludf.DUMMYFUNCTION("""COMPUTED_VALUE"""),"JavaScript")</f>
        <v>JavaScript</v>
      </c>
      <c r="F5120" s="4" t="str">
        <f>IFERROR(__xludf.DUMMYFUNCTION("""COMPUTED_VALUE"""),"PHP")</f>
        <v>PHP</v>
      </c>
      <c r="G5120" s="4" t="str">
        <f>IFERROR(__xludf.DUMMYFUNCTION("""COMPUTED_VALUE"""),"SQL")</f>
        <v>SQL</v>
      </c>
      <c r="H5120" s="4" t="str">
        <f>IFERROR(__xludf.DUMMYFUNCTION("""COMPUTED_VALUE"""),"TypeScript")</f>
        <v>TypeScript</v>
      </c>
    </row>
    <row r="5121">
      <c r="A5121" s="3">
        <v>5120.0</v>
      </c>
      <c r="B5121" s="4" t="str">
        <f>IFERROR(__xludf.DUMMYFUNCTION("SPLIT(IMPORTRANGE!B5121:B15120,"";"",0,1)"),"C++")</f>
        <v>C++</v>
      </c>
      <c r="C5121" s="4" t="str">
        <f>IFERROR(__xludf.DUMMYFUNCTION("""COMPUTED_VALUE"""),"Python")</f>
        <v>Python</v>
      </c>
    </row>
    <row r="5122">
      <c r="A5122" s="3">
        <v>5121.0</v>
      </c>
      <c r="B5122" s="4" t="str">
        <f>IFERROR(__xludf.DUMMYFUNCTION("SPLIT(IMPORTRANGE!B5122:B15121,"";"",0,1)"),"HTML/CSS")</f>
        <v>HTML/CSS</v>
      </c>
      <c r="C5122" s="4" t="str">
        <f>IFERROR(__xludf.DUMMYFUNCTION("""COMPUTED_VALUE"""),"JavaScript")</f>
        <v>JavaScript</v>
      </c>
      <c r="D5122" s="4" t="str">
        <f>IFERROR(__xludf.DUMMYFUNCTION("""COMPUTED_VALUE"""),"Python")</f>
        <v>Python</v>
      </c>
      <c r="E5122" s="4" t="str">
        <f>IFERROR(__xludf.DUMMYFUNCTION("""COMPUTED_VALUE"""),"R")</f>
        <v>R</v>
      </c>
    </row>
    <row r="5123">
      <c r="A5123" s="3">
        <v>5122.0</v>
      </c>
      <c r="B5123" s="4" t="str">
        <f>IFERROR(__xludf.DUMMYFUNCTION("SPLIT(IMPORTRANGE!B5123:B15122,"";"",0,1)"),"C++")</f>
        <v>C++</v>
      </c>
      <c r="C5123" s="4" t="str">
        <f>IFERROR(__xludf.DUMMYFUNCTION("""COMPUTED_VALUE"""),"HTML/CSS")</f>
        <v>HTML/CSS</v>
      </c>
      <c r="D5123" s="4" t="str">
        <f>IFERROR(__xludf.DUMMYFUNCTION("""COMPUTED_VALUE"""),"JavaScript")</f>
        <v>JavaScript</v>
      </c>
      <c r="E5123" s="4" t="str">
        <f>IFERROR(__xludf.DUMMYFUNCTION("""COMPUTED_VALUE"""),"TypeScript")</f>
        <v>TypeScript</v>
      </c>
    </row>
    <row r="5124">
      <c r="A5124" s="3">
        <v>5123.0</v>
      </c>
      <c r="B5124" s="4" t="str">
        <f>IFERROR(__xludf.DUMMYFUNCTION("SPLIT(IMPORTRANGE!B5124:B15123,"";"",0,1)"),"JavaScript")</f>
        <v>JavaScript</v>
      </c>
      <c r="C5124" s="4" t="str">
        <f>IFERROR(__xludf.DUMMYFUNCTION("""COMPUTED_VALUE"""),"Python")</f>
        <v>Python</v>
      </c>
    </row>
    <row r="5125">
      <c r="A5125" s="3">
        <v>5124.0</v>
      </c>
      <c r="B5125" s="4" t="str">
        <f>IFERROR(__xludf.DUMMYFUNCTION("SPLIT(IMPORTRANGE!B5125:B15124,"";"",0,1)"),"Bash/Shell/PowerShell")</f>
        <v>Bash/Shell/PowerShell</v>
      </c>
      <c r="C5125" s="4" t="str">
        <f>IFERROR(__xludf.DUMMYFUNCTION("""COMPUTED_VALUE"""),"HTML/CSS")</f>
        <v>HTML/CSS</v>
      </c>
      <c r="D5125" s="4" t="str">
        <f>IFERROR(__xludf.DUMMYFUNCTION("""COMPUTED_VALUE"""),"JavaScript")</f>
        <v>JavaScript</v>
      </c>
    </row>
    <row r="5126">
      <c r="A5126" s="3">
        <v>5125.0</v>
      </c>
      <c r="B5126" s="4" t="str">
        <f>IFERROR(__xludf.DUMMYFUNCTION("SPLIT(IMPORTRANGE!B5126:B15125,"";"",0,1)"),"Objective-C")</f>
        <v>Objective-C</v>
      </c>
      <c r="C5126" s="4" t="str">
        <f>IFERROR(__xludf.DUMMYFUNCTION("""COMPUTED_VALUE"""),"Swift")</f>
        <v>Swift</v>
      </c>
    </row>
    <row r="5127">
      <c r="A5127" s="3">
        <v>5126.0</v>
      </c>
      <c r="B5127" s="4" t="str">
        <f>IFERROR(__xludf.DUMMYFUNCTION("SPLIT(IMPORTRANGE!B5127:B15126,"";"",0,1)"),"HTML/CSS")</f>
        <v>HTML/CSS</v>
      </c>
      <c r="C5127" s="4" t="str">
        <f>IFERROR(__xludf.DUMMYFUNCTION("""COMPUTED_VALUE"""),"JavaScript")</f>
        <v>JavaScript</v>
      </c>
      <c r="D5127" s="4" t="str">
        <f>IFERROR(__xludf.DUMMYFUNCTION("""COMPUTED_VALUE"""),"Python")</f>
        <v>Python</v>
      </c>
      <c r="E5127" s="4" t="str">
        <f>IFERROR(__xludf.DUMMYFUNCTION("""COMPUTED_VALUE"""),"Ruby")</f>
        <v>Ruby</v>
      </c>
      <c r="F5127" s="4" t="str">
        <f>IFERROR(__xludf.DUMMYFUNCTION("""COMPUTED_VALUE"""),"Swift")</f>
        <v>Swift</v>
      </c>
    </row>
    <row r="5128">
      <c r="A5128" s="3">
        <v>5127.0</v>
      </c>
      <c r="B5128" s="4" t="str">
        <f>IFERROR(__xludf.DUMMYFUNCTION("SPLIT(IMPORTRANGE!B5128:B15127,"";"",0,1)"),"Bash/Shell/PowerShell")</f>
        <v>Bash/Shell/PowerShell</v>
      </c>
      <c r="C5128" s="4" t="str">
        <f>IFERROR(__xludf.DUMMYFUNCTION("""COMPUTED_VALUE"""),"HTML/CSS")</f>
        <v>HTML/CSS</v>
      </c>
      <c r="D5128" s="4" t="str">
        <f>IFERROR(__xludf.DUMMYFUNCTION("""COMPUTED_VALUE"""),"JavaScript")</f>
        <v>JavaScript</v>
      </c>
      <c r="E5128" s="4" t="str">
        <f>IFERROR(__xludf.DUMMYFUNCTION("""COMPUTED_VALUE"""),"PHP")</f>
        <v>PHP</v>
      </c>
    </row>
    <row r="5129">
      <c r="A5129" s="3">
        <v>5128.0</v>
      </c>
      <c r="B5129" s="4" t="str">
        <f>IFERROR(__xludf.DUMMYFUNCTION("SPLIT(IMPORTRANGE!B5129:B15128,"";"",0,1)"),"Bash/Shell/PowerShell")</f>
        <v>Bash/Shell/PowerShell</v>
      </c>
      <c r="C5129" s="4" t="str">
        <f>IFERROR(__xludf.DUMMYFUNCTION("""COMPUTED_VALUE"""),"C")</f>
        <v>C</v>
      </c>
      <c r="D5129" s="4" t="str">
        <f>IFERROR(__xludf.DUMMYFUNCTION("""COMPUTED_VALUE"""),"Java")</f>
        <v>Java</v>
      </c>
      <c r="E5129" s="4" t="str">
        <f>IFERROR(__xludf.DUMMYFUNCTION("""COMPUTED_VALUE"""),"SQL")</f>
        <v>SQL</v>
      </c>
    </row>
    <row r="5130">
      <c r="A5130" s="3">
        <v>5129.0</v>
      </c>
      <c r="B5130" s="4" t="str">
        <f>IFERROR(__xludf.DUMMYFUNCTION("SPLIT(IMPORTRANGE!B5130:B15129,"";"",0,1)"),"Bash/Shell/PowerShell")</f>
        <v>Bash/Shell/PowerShell</v>
      </c>
      <c r="C5130" s="4" t="str">
        <f>IFERROR(__xludf.DUMMYFUNCTION("""COMPUTED_VALUE"""),"C")</f>
        <v>C</v>
      </c>
      <c r="D5130" s="4" t="str">
        <f>IFERROR(__xludf.DUMMYFUNCTION("""COMPUTED_VALUE"""),"C++")</f>
        <v>C++</v>
      </c>
      <c r="E5130" s="4" t="str">
        <f>IFERROR(__xludf.DUMMYFUNCTION("""COMPUTED_VALUE"""),"Elixir")</f>
        <v>Elixir</v>
      </c>
      <c r="F5130" s="4" t="str">
        <f>IFERROR(__xludf.DUMMYFUNCTION("""COMPUTED_VALUE"""),"Go")</f>
        <v>Go</v>
      </c>
      <c r="G5130" s="4" t="str">
        <f>IFERROR(__xludf.DUMMYFUNCTION("""COMPUTED_VALUE"""),"HTML/CSS")</f>
        <v>HTML/CSS</v>
      </c>
      <c r="H5130" s="4" t="str">
        <f>IFERROR(__xludf.DUMMYFUNCTION("""COMPUTED_VALUE"""),"Java")</f>
        <v>Java</v>
      </c>
      <c r="I5130" s="4" t="str">
        <f>IFERROR(__xludf.DUMMYFUNCTION("""COMPUTED_VALUE"""),"JavaScript")</f>
        <v>JavaScript</v>
      </c>
      <c r="J5130" s="4" t="str">
        <f>IFERROR(__xludf.DUMMYFUNCTION("""COMPUTED_VALUE"""),"Python")</f>
        <v>Python</v>
      </c>
      <c r="K5130" s="4" t="str">
        <f>IFERROR(__xludf.DUMMYFUNCTION("""COMPUTED_VALUE"""),"Ruby")</f>
        <v>Ruby</v>
      </c>
      <c r="L5130" s="4" t="str">
        <f>IFERROR(__xludf.DUMMYFUNCTION("""COMPUTED_VALUE"""),"SQL")</f>
        <v>SQL</v>
      </c>
      <c r="M5130" s="4" t="str">
        <f>IFERROR(__xludf.DUMMYFUNCTION("""COMPUTED_VALUE"""),"TypeScript")</f>
        <v>TypeScript</v>
      </c>
    </row>
    <row r="5131">
      <c r="A5131" s="3">
        <v>5130.0</v>
      </c>
      <c r="B5131" s="4" t="str">
        <f>IFERROR(__xludf.DUMMYFUNCTION("SPLIT(IMPORTRANGE!B5131:B15130,"";"",0,1)"),"C")</f>
        <v>C</v>
      </c>
      <c r="C5131" s="4" t="str">
        <f>IFERROR(__xludf.DUMMYFUNCTION("""COMPUTED_VALUE"""),"C++")</f>
        <v>C++</v>
      </c>
      <c r="D5131" s="4" t="str">
        <f>IFERROR(__xludf.DUMMYFUNCTION("""COMPUTED_VALUE"""),"HTML/CSS")</f>
        <v>HTML/CSS</v>
      </c>
      <c r="E5131" s="4" t="str">
        <f>IFERROR(__xludf.DUMMYFUNCTION("""COMPUTED_VALUE"""),"JavaScript")</f>
        <v>JavaScript</v>
      </c>
      <c r="F5131" s="4" t="str">
        <f>IFERROR(__xludf.DUMMYFUNCTION("""COMPUTED_VALUE"""),"Objective-C")</f>
        <v>Objective-C</v>
      </c>
      <c r="G5131" s="4" t="str">
        <f>IFERROR(__xludf.DUMMYFUNCTION("""COMPUTED_VALUE"""),"Swift")</f>
        <v>Swift</v>
      </c>
    </row>
    <row r="5132">
      <c r="A5132" s="3">
        <v>5131.0</v>
      </c>
      <c r="B5132" s="4" t="str">
        <f>IFERROR(__xludf.DUMMYFUNCTION("SPLIT(IMPORTRANGE!B5132:B15131,"";"",0,1)"),"Bash/Shell/PowerShell")</f>
        <v>Bash/Shell/PowerShell</v>
      </c>
      <c r="C5132" s="4" t="str">
        <f>IFERROR(__xludf.DUMMYFUNCTION("""COMPUTED_VALUE"""),"C")</f>
        <v>C</v>
      </c>
      <c r="D5132" s="4" t="str">
        <f>IFERROR(__xludf.DUMMYFUNCTION("""COMPUTED_VALUE"""),"Go")</f>
        <v>Go</v>
      </c>
      <c r="E5132" s="4" t="str">
        <f>IFERROR(__xludf.DUMMYFUNCTION("""COMPUTED_VALUE"""),"HTML/CSS")</f>
        <v>HTML/CSS</v>
      </c>
      <c r="F5132" s="4" t="str">
        <f>IFERROR(__xludf.DUMMYFUNCTION("""COMPUTED_VALUE"""),"Java")</f>
        <v>Java</v>
      </c>
      <c r="G5132" s="4" t="str">
        <f>IFERROR(__xludf.DUMMYFUNCTION("""COMPUTED_VALUE"""),"JavaScript")</f>
        <v>JavaScript</v>
      </c>
      <c r="H5132" s="4" t="str">
        <f>IFERROR(__xludf.DUMMYFUNCTION("""COMPUTED_VALUE"""),"Python")</f>
        <v>Python</v>
      </c>
      <c r="I5132" s="4" t="str">
        <f>IFERROR(__xludf.DUMMYFUNCTION("""COMPUTED_VALUE"""),"SQL")</f>
        <v>SQL</v>
      </c>
      <c r="J5132" s="4" t="str">
        <f>IFERROR(__xludf.DUMMYFUNCTION("""COMPUTED_VALUE"""),"VBA")</f>
        <v>VBA</v>
      </c>
    </row>
    <row r="5133">
      <c r="A5133" s="3">
        <v>5132.0</v>
      </c>
      <c r="B5133" s="4" t="str">
        <f>IFERROR(__xludf.DUMMYFUNCTION("SPLIT(IMPORTRANGE!B5133:B15132,"";"",0,1)"),"Bash/Shell/PowerShell")</f>
        <v>Bash/Shell/PowerShell</v>
      </c>
      <c r="C5133" s="4" t="str">
        <f>IFERROR(__xludf.DUMMYFUNCTION("""COMPUTED_VALUE"""),"Elixir")</f>
        <v>Elixir</v>
      </c>
      <c r="D5133" s="4" t="str">
        <f>IFERROR(__xludf.DUMMYFUNCTION("""COMPUTED_VALUE"""),"Go")</f>
        <v>Go</v>
      </c>
      <c r="E5133" s="4" t="str">
        <f>IFERROR(__xludf.DUMMYFUNCTION("""COMPUTED_VALUE"""),"HTML/CSS")</f>
        <v>HTML/CSS</v>
      </c>
      <c r="F5133" s="4" t="str">
        <f>IFERROR(__xludf.DUMMYFUNCTION("""COMPUTED_VALUE"""),"JavaScript")</f>
        <v>JavaScript</v>
      </c>
      <c r="G5133" s="4" t="str">
        <f>IFERROR(__xludf.DUMMYFUNCTION("""COMPUTED_VALUE"""),"PHP")</f>
        <v>PHP</v>
      </c>
      <c r="H5133" s="4" t="str">
        <f>IFERROR(__xludf.DUMMYFUNCTION("""COMPUTED_VALUE"""),"Python")</f>
        <v>Python</v>
      </c>
      <c r="I5133" s="4" t="str">
        <f>IFERROR(__xludf.DUMMYFUNCTION("""COMPUTED_VALUE"""),"Ruby")</f>
        <v>Ruby</v>
      </c>
      <c r="J5133" s="4" t="str">
        <f>IFERROR(__xludf.DUMMYFUNCTION("""COMPUTED_VALUE"""),"SQL")</f>
        <v>SQL</v>
      </c>
    </row>
    <row r="5134">
      <c r="A5134" s="3">
        <v>5133.0</v>
      </c>
      <c r="B5134" s="4" t="str">
        <f>IFERROR(__xludf.DUMMYFUNCTION("SPLIT(IMPORTRANGE!B5134:B15133,"";"",0,1)"),"Assembly")</f>
        <v>Assembly</v>
      </c>
      <c r="C5134" s="4" t="str">
        <f>IFERROR(__xludf.DUMMYFUNCTION("""COMPUTED_VALUE"""),"C")</f>
        <v>C</v>
      </c>
      <c r="D5134" s="4" t="str">
        <f>IFERROR(__xludf.DUMMYFUNCTION("""COMPUTED_VALUE"""),"Python")</f>
        <v>Python</v>
      </c>
      <c r="E5134" s="4" t="str">
        <f>IFERROR(__xludf.DUMMYFUNCTION("""COMPUTED_VALUE"""),"R")</f>
        <v>R</v>
      </c>
    </row>
    <row r="5135">
      <c r="A5135" s="3">
        <v>5134.0</v>
      </c>
      <c r="B5135" s="4" t="str">
        <f>IFERROR(__xludf.DUMMYFUNCTION("SPLIT(IMPORTRANGE!B5135:B15134,"";"",0,1)"),"C#")</f>
        <v>C#</v>
      </c>
      <c r="C5135" s="4" t="str">
        <f>IFERROR(__xludf.DUMMYFUNCTION("""COMPUTED_VALUE"""),"JavaScript")</f>
        <v>JavaScript</v>
      </c>
      <c r="D5135" s="4" t="str">
        <f>IFERROR(__xludf.DUMMYFUNCTION("""COMPUTED_VALUE"""),"Scala")</f>
        <v>Scala</v>
      </c>
    </row>
    <row r="5136">
      <c r="A5136" s="3">
        <v>5135.0</v>
      </c>
      <c r="B5136" s="4" t="str">
        <f>IFERROR(__xludf.DUMMYFUNCTION("SPLIT(IMPORTRANGE!B5136:B15135,"";"",0,1)"),"Bash/Shell/PowerShell")</f>
        <v>Bash/Shell/PowerShell</v>
      </c>
      <c r="C5136" s="4" t="str">
        <f>IFERROR(__xludf.DUMMYFUNCTION("""COMPUTED_VALUE"""),"HTML/CSS")</f>
        <v>HTML/CSS</v>
      </c>
      <c r="D5136" s="4" t="str">
        <f>IFERROR(__xludf.DUMMYFUNCTION("""COMPUTED_VALUE"""),"Java")</f>
        <v>Java</v>
      </c>
      <c r="E5136" s="4" t="str">
        <f>IFERROR(__xludf.DUMMYFUNCTION("""COMPUTED_VALUE"""),"JavaScript")</f>
        <v>JavaScript</v>
      </c>
      <c r="F5136" s="4" t="str">
        <f>IFERROR(__xludf.DUMMYFUNCTION("""COMPUTED_VALUE"""),"Kotlin")</f>
        <v>Kotlin</v>
      </c>
      <c r="G5136" s="4" t="str">
        <f>IFERROR(__xludf.DUMMYFUNCTION("""COMPUTED_VALUE"""),"SQL")</f>
        <v>SQL</v>
      </c>
      <c r="H5136" s="4" t="str">
        <f>IFERROR(__xludf.DUMMYFUNCTION("""COMPUTED_VALUE"""),"TypeScript")</f>
        <v>TypeScript</v>
      </c>
    </row>
    <row r="5137">
      <c r="A5137" s="3">
        <v>5136.0</v>
      </c>
      <c r="B5137" s="4" t="str">
        <f>IFERROR(__xludf.DUMMYFUNCTION("SPLIT(IMPORTRANGE!B5137:B15136,"";"",0,1)"),"Bash/Shell/PowerShell")</f>
        <v>Bash/Shell/PowerShell</v>
      </c>
      <c r="C5137" s="4" t="str">
        <f>IFERROR(__xludf.DUMMYFUNCTION("""COMPUTED_VALUE"""),"C")</f>
        <v>C</v>
      </c>
      <c r="D5137" s="4" t="str">
        <f>IFERROR(__xludf.DUMMYFUNCTION("""COMPUTED_VALUE"""),"Java")</f>
        <v>Java</v>
      </c>
      <c r="E5137" s="4" t="str">
        <f>IFERROR(__xludf.DUMMYFUNCTION("""COMPUTED_VALUE"""),"JavaScript")</f>
        <v>JavaScript</v>
      </c>
      <c r="F5137" s="4" t="str">
        <f>IFERROR(__xludf.DUMMYFUNCTION("""COMPUTED_VALUE"""),"Python")</f>
        <v>Python</v>
      </c>
      <c r="G5137" s="4" t="str">
        <f>IFERROR(__xludf.DUMMYFUNCTION("""COMPUTED_VALUE"""),"SQL")</f>
        <v>SQL</v>
      </c>
    </row>
    <row r="5138">
      <c r="A5138" s="3">
        <v>5137.0</v>
      </c>
      <c r="B5138" s="4" t="str">
        <f>IFERROR(__xludf.DUMMYFUNCTION("SPLIT(IMPORTRANGE!B5138:B15137,"";"",0,1)"),"Objective-C")</f>
        <v>Objective-C</v>
      </c>
    </row>
    <row r="5139">
      <c r="A5139" s="3">
        <v>5138.0</v>
      </c>
      <c r="B5139" s="4" t="str">
        <f>IFERROR(__xludf.DUMMYFUNCTION("SPLIT(IMPORTRANGE!B5139:B15138,"";"",0,1)"),"C")</f>
        <v>C</v>
      </c>
      <c r="C5139" s="4" t="str">
        <f>IFERROR(__xludf.DUMMYFUNCTION("""COMPUTED_VALUE"""),"C++")</f>
        <v>C++</v>
      </c>
      <c r="D5139" s="4" t="str">
        <f>IFERROR(__xludf.DUMMYFUNCTION("""COMPUTED_VALUE"""),"F#")</f>
        <v>F#</v>
      </c>
      <c r="E5139" s="4" t="str">
        <f>IFERROR(__xludf.DUMMYFUNCTION("""COMPUTED_VALUE"""),"HTML/CSS")</f>
        <v>HTML/CSS</v>
      </c>
      <c r="F5139" s="4" t="str">
        <f>IFERROR(__xludf.DUMMYFUNCTION("""COMPUTED_VALUE"""),"Java")</f>
        <v>Java</v>
      </c>
      <c r="G5139" s="4" t="str">
        <f>IFERROR(__xludf.DUMMYFUNCTION("""COMPUTED_VALUE"""),"JavaScript")</f>
        <v>JavaScript</v>
      </c>
      <c r="H5139" s="4" t="str">
        <f>IFERROR(__xludf.DUMMYFUNCTION("""COMPUTED_VALUE"""),"Objective-C")</f>
        <v>Objective-C</v>
      </c>
      <c r="I5139" s="4" t="str">
        <f>IFERROR(__xludf.DUMMYFUNCTION("""COMPUTED_VALUE"""),"PHP")</f>
        <v>PHP</v>
      </c>
      <c r="J5139" s="4" t="str">
        <f>IFERROR(__xludf.DUMMYFUNCTION("""COMPUTED_VALUE"""),"Python")</f>
        <v>Python</v>
      </c>
      <c r="K5139" s="4" t="str">
        <f>IFERROR(__xludf.DUMMYFUNCTION("""COMPUTED_VALUE"""),"SQL")</f>
        <v>SQL</v>
      </c>
      <c r="L5139" s="4" t="str">
        <f>IFERROR(__xludf.DUMMYFUNCTION("""COMPUTED_VALUE"""),"Swift")</f>
        <v>Swift</v>
      </c>
    </row>
    <row r="5140">
      <c r="A5140" s="3">
        <v>5139.0</v>
      </c>
      <c r="B5140" s="4" t="str">
        <f>IFERROR(__xludf.DUMMYFUNCTION("SPLIT(IMPORTRANGE!B5140:B15139,"";"",0,1)"),"C#")</f>
        <v>C#</v>
      </c>
      <c r="C5140" s="4" t="str">
        <f>IFERROR(__xludf.DUMMYFUNCTION("""COMPUTED_VALUE"""),"HTML/CSS")</f>
        <v>HTML/CSS</v>
      </c>
      <c r="D5140" s="4" t="str">
        <f>IFERROR(__xludf.DUMMYFUNCTION("""COMPUTED_VALUE"""),"JavaScript")</f>
        <v>JavaScript</v>
      </c>
      <c r="E5140" s="4" t="str">
        <f>IFERROR(__xludf.DUMMYFUNCTION("""COMPUTED_VALUE"""),"SQL")</f>
        <v>SQL</v>
      </c>
    </row>
    <row r="5141">
      <c r="A5141" s="3">
        <v>5140.0</v>
      </c>
      <c r="B5141" s="4" t="str">
        <f>IFERROR(__xludf.DUMMYFUNCTION("SPLIT(IMPORTRANGE!B5141:B15140,"";"",0,1)"),"Bash/Shell/PowerShell")</f>
        <v>Bash/Shell/PowerShell</v>
      </c>
      <c r="C5141" s="4" t="str">
        <f>IFERROR(__xludf.DUMMYFUNCTION("""COMPUTED_VALUE"""),"C++")</f>
        <v>C++</v>
      </c>
      <c r="D5141" s="4" t="str">
        <f>IFERROR(__xludf.DUMMYFUNCTION("""COMPUTED_VALUE"""),"Python")</f>
        <v>Python</v>
      </c>
      <c r="E5141" s="4" t="str">
        <f>IFERROR(__xludf.DUMMYFUNCTION("""COMPUTED_VALUE"""),"Ruby")</f>
        <v>Ruby</v>
      </c>
      <c r="F5141" s="4" t="str">
        <f>IFERROR(__xludf.DUMMYFUNCTION("""COMPUTED_VALUE"""),"Scala")</f>
        <v>Scala</v>
      </c>
    </row>
    <row r="5142">
      <c r="A5142" s="3">
        <v>5141.0</v>
      </c>
      <c r="B5142" s="4" t="str">
        <f>IFERROR(__xludf.DUMMYFUNCTION("SPLIT(IMPORTRANGE!B5142:B15141,"";"",0,1)"),"C#")</f>
        <v>C#</v>
      </c>
      <c r="C5142" s="4" t="str">
        <f>IFERROR(__xludf.DUMMYFUNCTION("""COMPUTED_VALUE"""),"HTML/CSS")</f>
        <v>HTML/CSS</v>
      </c>
      <c r="D5142" s="4" t="str">
        <f>IFERROR(__xludf.DUMMYFUNCTION("""COMPUTED_VALUE"""),"JavaScript")</f>
        <v>JavaScript</v>
      </c>
      <c r="E5142" s="4" t="str">
        <f>IFERROR(__xludf.DUMMYFUNCTION("""COMPUTED_VALUE"""),"SQL")</f>
        <v>SQL</v>
      </c>
      <c r="F5142" s="4" t="str">
        <f>IFERROR(__xludf.DUMMYFUNCTION("""COMPUTED_VALUE"""),"TypeScript")</f>
        <v>TypeScript</v>
      </c>
    </row>
    <row r="5143">
      <c r="A5143" s="3">
        <v>5142.0</v>
      </c>
      <c r="B5143" s="4" t="str">
        <f>IFERROR(__xludf.DUMMYFUNCTION("SPLIT(IMPORTRANGE!B5143:B15142,"";"",0,1)"),"Java")</f>
        <v>Java</v>
      </c>
      <c r="C5143" s="4" t="str">
        <f>IFERROR(__xludf.DUMMYFUNCTION("""COMPUTED_VALUE"""),"Python")</f>
        <v>Python</v>
      </c>
      <c r="D5143" s="4" t="str">
        <f>IFERROR(__xludf.DUMMYFUNCTION("""COMPUTED_VALUE"""),"R")</f>
        <v>R</v>
      </c>
      <c r="E5143" s="4" t="str">
        <f>IFERROR(__xludf.DUMMYFUNCTION("""COMPUTED_VALUE"""),"SQL")</f>
        <v>SQL</v>
      </c>
    </row>
    <row r="5144">
      <c r="A5144" s="3">
        <v>5143.0</v>
      </c>
      <c r="B5144" s="4" t="str">
        <f>IFERROR(__xludf.DUMMYFUNCTION("SPLIT(IMPORTRANGE!B5144:B15143,"";"",0,1)"),"Java")</f>
        <v>Java</v>
      </c>
      <c r="C5144" s="4" t="str">
        <f>IFERROR(__xludf.DUMMYFUNCTION("""COMPUTED_VALUE"""),"JavaScript")</f>
        <v>JavaScript</v>
      </c>
      <c r="D5144" s="4" t="str">
        <f>IFERROR(__xludf.DUMMYFUNCTION("""COMPUTED_VALUE"""),"Kotlin")</f>
        <v>Kotlin</v>
      </c>
      <c r="E5144" s="4" t="str">
        <f>IFERROR(__xludf.DUMMYFUNCTION("""COMPUTED_VALUE"""),"TypeScript")</f>
        <v>TypeScript</v>
      </c>
    </row>
    <row r="5145">
      <c r="A5145" s="3">
        <v>5144.0</v>
      </c>
      <c r="B5145" s="4" t="str">
        <f>IFERROR(__xludf.DUMMYFUNCTION("SPLIT(IMPORTRANGE!B5145:B15144,"";"",0,1)"),"C++")</f>
        <v>C++</v>
      </c>
      <c r="C5145" s="4" t="str">
        <f>IFERROR(__xludf.DUMMYFUNCTION("""COMPUTED_VALUE"""),"C#")</f>
        <v>C#</v>
      </c>
      <c r="D5145" s="4" t="str">
        <f>IFERROR(__xludf.DUMMYFUNCTION("""COMPUTED_VALUE"""),"VBA")</f>
        <v>VBA</v>
      </c>
    </row>
    <row r="5146">
      <c r="A5146" s="3">
        <v>5145.0</v>
      </c>
      <c r="B5146" s="4" t="str">
        <f>IFERROR(__xludf.DUMMYFUNCTION("SPLIT(IMPORTRANGE!B5146:B15145,"";"",0,1)"),"Bash/Shell/PowerShell")</f>
        <v>Bash/Shell/PowerShell</v>
      </c>
      <c r="C5146" s="4" t="str">
        <f>IFERROR(__xludf.DUMMYFUNCTION("""COMPUTED_VALUE"""),"Python")</f>
        <v>Python</v>
      </c>
      <c r="D5146" s="4" t="str">
        <f>IFERROR(__xludf.DUMMYFUNCTION("""COMPUTED_VALUE"""),"SQL")</f>
        <v>SQL</v>
      </c>
    </row>
    <row r="5147">
      <c r="A5147" s="3">
        <v>5146.0</v>
      </c>
      <c r="B5147" s="4" t="str">
        <f>IFERROR(__xludf.DUMMYFUNCTION("SPLIT(IMPORTRANGE!B5147:B15146,"";"",0,1)"),"Go")</f>
        <v>Go</v>
      </c>
      <c r="C5147" s="4" t="str">
        <f>IFERROR(__xludf.DUMMYFUNCTION("""COMPUTED_VALUE"""),"HTML/CSS")</f>
        <v>HTML/CSS</v>
      </c>
      <c r="D5147" s="4" t="str">
        <f>IFERROR(__xludf.DUMMYFUNCTION("""COMPUTED_VALUE"""),"JavaScript")</f>
        <v>JavaScript</v>
      </c>
      <c r="E5147" s="4" t="str">
        <f>IFERROR(__xludf.DUMMYFUNCTION("""COMPUTED_VALUE"""),"PHP")</f>
        <v>PHP</v>
      </c>
    </row>
    <row r="5148">
      <c r="A5148" s="3">
        <v>5147.0</v>
      </c>
      <c r="B5148" s="4" t="str">
        <f>IFERROR(__xludf.DUMMYFUNCTION("SPLIT(IMPORTRANGE!B5148:B15147,"";"",0,1)"),"Bash/Shell/PowerShell")</f>
        <v>Bash/Shell/PowerShell</v>
      </c>
      <c r="C5148" s="4" t="str">
        <f>IFERROR(__xludf.DUMMYFUNCTION("""COMPUTED_VALUE"""),"C")</f>
        <v>C</v>
      </c>
      <c r="D5148" s="4" t="str">
        <f>IFERROR(__xludf.DUMMYFUNCTION("""COMPUTED_VALUE"""),"C++")</f>
        <v>C++</v>
      </c>
      <c r="E5148" s="4" t="str">
        <f>IFERROR(__xludf.DUMMYFUNCTION("""COMPUTED_VALUE"""),"C#")</f>
        <v>C#</v>
      </c>
      <c r="F5148" s="4" t="str">
        <f>IFERROR(__xludf.DUMMYFUNCTION("""COMPUTED_VALUE"""),"Dart")</f>
        <v>Dart</v>
      </c>
      <c r="G5148" s="4" t="str">
        <f>IFERROR(__xludf.DUMMYFUNCTION("""COMPUTED_VALUE"""),"HTML/CSS")</f>
        <v>HTML/CSS</v>
      </c>
      <c r="H5148" s="4" t="str">
        <f>IFERROR(__xludf.DUMMYFUNCTION("""COMPUTED_VALUE"""),"Java")</f>
        <v>Java</v>
      </c>
      <c r="I5148" s="4" t="str">
        <f>IFERROR(__xludf.DUMMYFUNCTION("""COMPUTED_VALUE"""),"JavaScript")</f>
        <v>JavaScript</v>
      </c>
      <c r="J5148" s="4" t="str">
        <f>IFERROR(__xludf.DUMMYFUNCTION("""COMPUTED_VALUE"""),"Kotlin")</f>
        <v>Kotlin</v>
      </c>
      <c r="K5148" s="4" t="str">
        <f>IFERROR(__xludf.DUMMYFUNCTION("""COMPUTED_VALUE"""),"SQL")</f>
        <v>SQL</v>
      </c>
    </row>
    <row r="5149">
      <c r="A5149" s="3">
        <v>5148.0</v>
      </c>
      <c r="B5149" s="4" t="str">
        <f>IFERROR(__xludf.DUMMYFUNCTION("SPLIT(IMPORTRANGE!B5149:B15148,"";"",0,1)"),"Assembly")</f>
        <v>Assembly</v>
      </c>
      <c r="C5149" s="4" t="str">
        <f>IFERROR(__xludf.DUMMYFUNCTION("""COMPUTED_VALUE"""),"HTML/CSS")</f>
        <v>HTML/CSS</v>
      </c>
      <c r="D5149" s="4" t="str">
        <f>IFERROR(__xludf.DUMMYFUNCTION("""COMPUTED_VALUE"""),"JavaScript")</f>
        <v>JavaScript</v>
      </c>
      <c r="E5149" s="4" t="str">
        <f>IFERROR(__xludf.DUMMYFUNCTION("""COMPUTED_VALUE"""),"Kotlin")</f>
        <v>Kotlin</v>
      </c>
      <c r="F5149" s="4" t="str">
        <f>IFERROR(__xludf.DUMMYFUNCTION("""COMPUTED_VALUE"""),"Objective-C")</f>
        <v>Objective-C</v>
      </c>
      <c r="G5149" s="4" t="str">
        <f>IFERROR(__xludf.DUMMYFUNCTION("""COMPUTED_VALUE"""),"Python")</f>
        <v>Python</v>
      </c>
      <c r="H5149" s="4" t="str">
        <f>IFERROR(__xludf.DUMMYFUNCTION("""COMPUTED_VALUE"""),"SQL")</f>
        <v>SQL</v>
      </c>
      <c r="I5149" s="4" t="str">
        <f>IFERROR(__xludf.DUMMYFUNCTION("""COMPUTED_VALUE"""),"Swift")</f>
        <v>Swift</v>
      </c>
      <c r="J5149" s="4" t="str">
        <f>IFERROR(__xludf.DUMMYFUNCTION("""COMPUTED_VALUE"""),"TypeScript")</f>
        <v>TypeScript</v>
      </c>
    </row>
    <row r="5150">
      <c r="A5150" s="3">
        <v>5149.0</v>
      </c>
      <c r="B5150" s="4" t="str">
        <f>IFERROR(__xludf.DUMMYFUNCTION("SPLIT(IMPORTRANGE!B5150:B15149,"";"",0,1)"),"Assembly")</f>
        <v>Assembly</v>
      </c>
      <c r="C5150" s="4" t="str">
        <f>IFERROR(__xludf.DUMMYFUNCTION("""COMPUTED_VALUE"""),"Bash/Shell/PowerShell")</f>
        <v>Bash/Shell/PowerShell</v>
      </c>
      <c r="D5150" s="4" t="str">
        <f>IFERROR(__xludf.DUMMYFUNCTION("""COMPUTED_VALUE"""),"C")</f>
        <v>C</v>
      </c>
      <c r="E5150" s="4" t="str">
        <f>IFERROR(__xludf.DUMMYFUNCTION("""COMPUTED_VALUE"""),"C++")</f>
        <v>C++</v>
      </c>
      <c r="F5150" s="4" t="str">
        <f>IFERROR(__xludf.DUMMYFUNCTION("""COMPUTED_VALUE"""),"HTML/CSS")</f>
        <v>HTML/CSS</v>
      </c>
      <c r="G5150" s="4" t="str">
        <f>IFERROR(__xludf.DUMMYFUNCTION("""COMPUTED_VALUE"""),"Java")</f>
        <v>Java</v>
      </c>
      <c r="H5150" s="4" t="str">
        <f>IFERROR(__xludf.DUMMYFUNCTION("""COMPUTED_VALUE"""),"JavaScript")</f>
        <v>JavaScript</v>
      </c>
      <c r="I5150" s="4" t="str">
        <f>IFERROR(__xludf.DUMMYFUNCTION("""COMPUTED_VALUE"""),"SQL")</f>
        <v>SQL</v>
      </c>
      <c r="J5150" s="4" t="str">
        <f>IFERROR(__xludf.DUMMYFUNCTION("""COMPUTED_VALUE"""),"Swift")</f>
        <v>Swift</v>
      </c>
    </row>
    <row r="5151">
      <c r="A5151" s="3">
        <v>5150.0</v>
      </c>
      <c r="B5151" s="4" t="str">
        <f>IFERROR(__xludf.DUMMYFUNCTION("SPLIT(IMPORTRANGE!B5151:B15150,"";"",0,1)"),"HTML/CSS")</f>
        <v>HTML/CSS</v>
      </c>
      <c r="C5151" s="4" t="str">
        <f>IFERROR(__xludf.DUMMYFUNCTION("""COMPUTED_VALUE"""),"Java")</f>
        <v>Java</v>
      </c>
      <c r="D5151" s="4" t="str">
        <f>IFERROR(__xludf.DUMMYFUNCTION("""COMPUTED_VALUE"""),"JavaScript")</f>
        <v>JavaScript</v>
      </c>
    </row>
    <row r="5152">
      <c r="A5152" s="3">
        <v>5151.0</v>
      </c>
      <c r="B5152" s="4" t="str">
        <f>IFERROR(__xludf.DUMMYFUNCTION("SPLIT(IMPORTRANGE!B5152:B15151,"";"",0,1)"),"Bash/Shell/PowerShell")</f>
        <v>Bash/Shell/PowerShell</v>
      </c>
      <c r="C5152" s="4" t="str">
        <f>IFERROR(__xludf.DUMMYFUNCTION("""COMPUTED_VALUE"""),"C#")</f>
        <v>C#</v>
      </c>
      <c r="D5152" s="4" t="str">
        <f>IFERROR(__xludf.DUMMYFUNCTION("""COMPUTED_VALUE"""),"HTML/CSS")</f>
        <v>HTML/CSS</v>
      </c>
      <c r="E5152" s="4" t="str">
        <f>IFERROR(__xludf.DUMMYFUNCTION("""COMPUTED_VALUE"""),"JavaScript")</f>
        <v>JavaScript</v>
      </c>
      <c r="F5152" s="4" t="str">
        <f>IFERROR(__xludf.DUMMYFUNCTION("""COMPUTED_VALUE"""),"PHP")</f>
        <v>PHP</v>
      </c>
      <c r="G5152" s="4" t="str">
        <f>IFERROR(__xludf.DUMMYFUNCTION("""COMPUTED_VALUE"""),"Python")</f>
        <v>Python</v>
      </c>
    </row>
    <row r="5153">
      <c r="A5153" s="3">
        <v>5152.0</v>
      </c>
      <c r="B5153" s="4" t="str">
        <f>IFERROR(__xludf.DUMMYFUNCTION("SPLIT(IMPORTRANGE!B5153:B15152,"";"",0,1)"),"Bash/Shell/PowerShell")</f>
        <v>Bash/Shell/PowerShell</v>
      </c>
      <c r="C5153" s="4" t="str">
        <f>IFERROR(__xludf.DUMMYFUNCTION("""COMPUTED_VALUE"""),"Dart")</f>
        <v>Dart</v>
      </c>
      <c r="D5153" s="4" t="str">
        <f>IFERROR(__xludf.DUMMYFUNCTION("""COMPUTED_VALUE"""),"HTML/CSS")</f>
        <v>HTML/CSS</v>
      </c>
      <c r="E5153" s="4" t="str">
        <f>IFERROR(__xludf.DUMMYFUNCTION("""COMPUTED_VALUE"""),"Java")</f>
        <v>Java</v>
      </c>
      <c r="F5153" s="4" t="str">
        <f>IFERROR(__xludf.DUMMYFUNCTION("""COMPUTED_VALUE"""),"JavaScript")</f>
        <v>JavaScript</v>
      </c>
      <c r="G5153" s="4" t="str">
        <f>IFERROR(__xludf.DUMMYFUNCTION("""COMPUTED_VALUE"""),"PHP")</f>
        <v>PHP</v>
      </c>
      <c r="H5153" s="4" t="str">
        <f>IFERROR(__xludf.DUMMYFUNCTION("""COMPUTED_VALUE"""),"SQL")</f>
        <v>SQL</v>
      </c>
      <c r="I5153" s="4" t="str">
        <f>IFERROR(__xludf.DUMMYFUNCTION("""COMPUTED_VALUE"""),"TypeScript")</f>
        <v>TypeScript</v>
      </c>
    </row>
    <row r="5154">
      <c r="A5154" s="3">
        <v>5153.0</v>
      </c>
      <c r="B5154" s="4" t="str">
        <f>IFERROR(__xludf.DUMMYFUNCTION("SPLIT(IMPORTRANGE!B5154:B15153,"";"",0,1)"),"Assembly")</f>
        <v>Assembly</v>
      </c>
      <c r="C5154" s="4" t="str">
        <f>IFERROR(__xludf.DUMMYFUNCTION("""COMPUTED_VALUE"""),"Bash/Shell/PowerShell")</f>
        <v>Bash/Shell/PowerShell</v>
      </c>
      <c r="D5154" s="4" t="str">
        <f>IFERROR(__xludf.DUMMYFUNCTION("""COMPUTED_VALUE"""),"C")</f>
        <v>C</v>
      </c>
      <c r="E5154" s="4" t="str">
        <f>IFERROR(__xludf.DUMMYFUNCTION("""COMPUTED_VALUE"""),"HTML/CSS")</f>
        <v>HTML/CSS</v>
      </c>
      <c r="F5154" s="4" t="str">
        <f>IFERROR(__xludf.DUMMYFUNCTION("""COMPUTED_VALUE"""),"JavaScript")</f>
        <v>JavaScript</v>
      </c>
      <c r="G5154" s="4" t="str">
        <f>IFERROR(__xludf.DUMMYFUNCTION("""COMPUTED_VALUE"""),"Python")</f>
        <v>Python</v>
      </c>
      <c r="H5154" s="4" t="str">
        <f>IFERROR(__xludf.DUMMYFUNCTION("""COMPUTED_VALUE"""),"SQL")</f>
        <v>SQL</v>
      </c>
    </row>
    <row r="5155">
      <c r="A5155" s="3">
        <v>5154.0</v>
      </c>
      <c r="B5155" s="4" t="str">
        <f>IFERROR(__xludf.DUMMYFUNCTION("SPLIT(IMPORTRANGE!B5155:B15154,"";"",0,1)"),"Java")</f>
        <v>Java</v>
      </c>
    </row>
    <row r="5156">
      <c r="A5156" s="3">
        <v>5155.0</v>
      </c>
      <c r="B5156" s="4" t="str">
        <f>IFERROR(__xludf.DUMMYFUNCTION("SPLIT(IMPORTRANGE!B5156:B15155,"";"",0,1)"),"C#")</f>
        <v>C#</v>
      </c>
      <c r="C5156" s="4" t="str">
        <f>IFERROR(__xludf.DUMMYFUNCTION("""COMPUTED_VALUE"""),"HTML/CSS")</f>
        <v>HTML/CSS</v>
      </c>
      <c r="D5156" s="4" t="str">
        <f>IFERROR(__xludf.DUMMYFUNCTION("""COMPUTED_VALUE"""),"JavaScript")</f>
        <v>JavaScript</v>
      </c>
      <c r="E5156" s="4" t="str">
        <f>IFERROR(__xludf.DUMMYFUNCTION("""COMPUTED_VALUE"""),"Python")</f>
        <v>Python</v>
      </c>
      <c r="F5156" s="4" t="str">
        <f>IFERROR(__xludf.DUMMYFUNCTION("""COMPUTED_VALUE"""),"SQL")</f>
        <v>SQL</v>
      </c>
    </row>
    <row r="5157">
      <c r="A5157" s="3">
        <v>5156.0</v>
      </c>
      <c r="B5157" s="4" t="str">
        <f>IFERROR(__xludf.DUMMYFUNCTION("SPLIT(IMPORTRANGE!B5157:B15156,"";"",0,1)"),"Bash/Shell/PowerShell")</f>
        <v>Bash/Shell/PowerShell</v>
      </c>
      <c r="C5157" s="4" t="str">
        <f>IFERROR(__xludf.DUMMYFUNCTION("""COMPUTED_VALUE"""),"Java")</f>
        <v>Java</v>
      </c>
      <c r="D5157" s="4" t="str">
        <f>IFERROR(__xludf.DUMMYFUNCTION("""COMPUTED_VALUE"""),"JavaScript")</f>
        <v>JavaScript</v>
      </c>
      <c r="E5157" s="4" t="str">
        <f>IFERROR(__xludf.DUMMYFUNCTION("""COMPUTED_VALUE"""),"Python")</f>
        <v>Python</v>
      </c>
      <c r="F5157" s="4" t="str">
        <f>IFERROR(__xludf.DUMMYFUNCTION("""COMPUTED_VALUE"""),"TypeScript")</f>
        <v>TypeScript</v>
      </c>
    </row>
    <row r="5158">
      <c r="A5158" s="3">
        <v>5157.0</v>
      </c>
      <c r="B5158" s="4" t="str">
        <f>IFERROR(__xludf.DUMMYFUNCTION("SPLIT(IMPORTRANGE!B5158:B15157,"";"",0,1)"),"Assembly")</f>
        <v>Assembly</v>
      </c>
      <c r="C5158" s="4" t="str">
        <f>IFERROR(__xludf.DUMMYFUNCTION("""COMPUTED_VALUE"""),"C")</f>
        <v>C</v>
      </c>
      <c r="D5158" s="4" t="str">
        <f>IFERROR(__xludf.DUMMYFUNCTION("""COMPUTED_VALUE"""),"C++")</f>
        <v>C++</v>
      </c>
      <c r="E5158" s="4" t="str">
        <f>IFERROR(__xludf.DUMMYFUNCTION("""COMPUTED_VALUE"""),"Java")</f>
        <v>Java</v>
      </c>
      <c r="F5158" s="4" t="str">
        <f>IFERROR(__xludf.DUMMYFUNCTION("""COMPUTED_VALUE"""),"Python")</f>
        <v>Python</v>
      </c>
    </row>
    <row r="5159">
      <c r="A5159" s="3">
        <v>5158.0</v>
      </c>
      <c r="B5159" s="4" t="str">
        <f>IFERROR(__xludf.DUMMYFUNCTION("SPLIT(IMPORTRANGE!B5159:B15158,"";"",0,1)"),"Java")</f>
        <v>Java</v>
      </c>
      <c r="C5159" s="4" t="str">
        <f>IFERROR(__xludf.DUMMYFUNCTION("""COMPUTED_VALUE"""),"JavaScript")</f>
        <v>JavaScript</v>
      </c>
      <c r="D5159" s="4" t="str">
        <f>IFERROR(__xludf.DUMMYFUNCTION("""COMPUTED_VALUE"""),"Kotlin")</f>
        <v>Kotlin</v>
      </c>
      <c r="E5159" s="4" t="str">
        <f>IFERROR(__xludf.DUMMYFUNCTION("""COMPUTED_VALUE"""),"SQL")</f>
        <v>SQL</v>
      </c>
    </row>
    <row r="5160">
      <c r="A5160" s="3">
        <v>5159.0</v>
      </c>
      <c r="B5160" s="4" t="str">
        <f>IFERROR(__xludf.DUMMYFUNCTION("SPLIT(IMPORTRANGE!B5160:B15159,"";"",0,1)"),"Bash/Shell/PowerShell")</f>
        <v>Bash/Shell/PowerShell</v>
      </c>
      <c r="C5160" s="4" t="str">
        <f>IFERROR(__xludf.DUMMYFUNCTION("""COMPUTED_VALUE"""),"C")</f>
        <v>C</v>
      </c>
      <c r="D5160" s="4" t="str">
        <f>IFERROR(__xludf.DUMMYFUNCTION("""COMPUTED_VALUE"""),"C++")</f>
        <v>C++</v>
      </c>
      <c r="E5160" s="4" t="str">
        <f>IFERROR(__xludf.DUMMYFUNCTION("""COMPUTED_VALUE"""),"HTML/CSS")</f>
        <v>HTML/CSS</v>
      </c>
      <c r="F5160" s="4" t="str">
        <f>IFERROR(__xludf.DUMMYFUNCTION("""COMPUTED_VALUE"""),"JavaScript")</f>
        <v>JavaScript</v>
      </c>
      <c r="G5160" s="4" t="str">
        <f>IFERROR(__xludf.DUMMYFUNCTION("""COMPUTED_VALUE"""),"Python")</f>
        <v>Python</v>
      </c>
    </row>
    <row r="5161">
      <c r="A5161" s="3">
        <v>5160.0</v>
      </c>
      <c r="B5161" s="4" t="str">
        <f>IFERROR(__xludf.DUMMYFUNCTION("SPLIT(IMPORTRANGE!B5161:B15160,"";"",0,1)"),"C")</f>
        <v>C</v>
      </c>
      <c r="C5161" s="4" t="str">
        <f>IFERROR(__xludf.DUMMYFUNCTION("""COMPUTED_VALUE"""),"C++")</f>
        <v>C++</v>
      </c>
      <c r="D5161" s="4" t="str">
        <f>IFERROR(__xludf.DUMMYFUNCTION("""COMPUTED_VALUE"""),"Java")</f>
        <v>Java</v>
      </c>
      <c r="E5161" s="4" t="str">
        <f>IFERROR(__xludf.DUMMYFUNCTION("""COMPUTED_VALUE"""),"JavaScript")</f>
        <v>JavaScript</v>
      </c>
      <c r="F5161" s="4" t="str">
        <f>IFERROR(__xludf.DUMMYFUNCTION("""COMPUTED_VALUE"""),"PHP")</f>
        <v>PHP</v>
      </c>
      <c r="G5161" s="4" t="str">
        <f>IFERROR(__xludf.DUMMYFUNCTION("""COMPUTED_VALUE"""),"Python")</f>
        <v>Python</v>
      </c>
      <c r="H5161" s="4" t="str">
        <f>IFERROR(__xludf.DUMMYFUNCTION("""COMPUTED_VALUE"""),"SQL")</f>
        <v>SQL</v>
      </c>
    </row>
    <row r="5162">
      <c r="A5162" s="3">
        <v>5161.0</v>
      </c>
      <c r="B5162" s="4" t="str">
        <f>IFERROR(__xludf.DUMMYFUNCTION("SPLIT(IMPORTRANGE!B5162:B15161,"";"",0,1)"),"Bash/Shell/PowerShell")</f>
        <v>Bash/Shell/PowerShell</v>
      </c>
      <c r="C5162" s="4" t="str">
        <f>IFERROR(__xludf.DUMMYFUNCTION("""COMPUTED_VALUE"""),"C++")</f>
        <v>C++</v>
      </c>
      <c r="D5162" s="4" t="str">
        <f>IFERROR(__xludf.DUMMYFUNCTION("""COMPUTED_VALUE"""),"Go")</f>
        <v>Go</v>
      </c>
      <c r="E5162" s="4" t="str">
        <f>IFERROR(__xludf.DUMMYFUNCTION("""COMPUTED_VALUE"""),"HTML/CSS")</f>
        <v>HTML/CSS</v>
      </c>
      <c r="F5162" s="4" t="str">
        <f>IFERROR(__xludf.DUMMYFUNCTION("""COMPUTED_VALUE"""),"Java")</f>
        <v>Java</v>
      </c>
      <c r="G5162" s="4" t="str">
        <f>IFERROR(__xludf.DUMMYFUNCTION("""COMPUTED_VALUE"""),"JavaScript")</f>
        <v>JavaScript</v>
      </c>
      <c r="H5162" s="4" t="str">
        <f>IFERROR(__xludf.DUMMYFUNCTION("""COMPUTED_VALUE"""),"Objective-C")</f>
        <v>Objective-C</v>
      </c>
      <c r="I5162" s="4" t="str">
        <f>IFERROR(__xludf.DUMMYFUNCTION("""COMPUTED_VALUE"""),"Python")</f>
        <v>Python</v>
      </c>
      <c r="J5162" s="4" t="str">
        <f>IFERROR(__xludf.DUMMYFUNCTION("""COMPUTED_VALUE"""),"SQL")</f>
        <v>SQL</v>
      </c>
      <c r="K5162" s="4" t="str">
        <f>IFERROR(__xludf.DUMMYFUNCTION("""COMPUTED_VALUE"""),"TypeScript")</f>
        <v>TypeScript</v>
      </c>
    </row>
    <row r="5163">
      <c r="A5163" s="3">
        <v>5162.0</v>
      </c>
      <c r="B5163" s="4" t="str">
        <f>IFERROR(__xludf.DUMMYFUNCTION("SPLIT(IMPORTRANGE!B5163:B15162,"";"",0,1)"),"Go")</f>
        <v>Go</v>
      </c>
      <c r="C5163" s="4" t="str">
        <f>IFERROR(__xludf.DUMMYFUNCTION("""COMPUTED_VALUE"""),"JavaScript")</f>
        <v>JavaScript</v>
      </c>
      <c r="D5163" s="4" t="str">
        <f>IFERROR(__xludf.DUMMYFUNCTION("""COMPUTED_VALUE"""),"SQL")</f>
        <v>SQL</v>
      </c>
    </row>
    <row r="5164">
      <c r="A5164" s="3">
        <v>5163.0</v>
      </c>
      <c r="B5164" s="4" t="str">
        <f>IFERROR(__xludf.DUMMYFUNCTION("SPLIT(IMPORTRANGE!B5164:B15163,"";"",0,1)"),"C#")</f>
        <v>C#</v>
      </c>
      <c r="C5164" s="4" t="str">
        <f>IFERROR(__xludf.DUMMYFUNCTION("""COMPUTED_VALUE"""),"HTML/CSS")</f>
        <v>HTML/CSS</v>
      </c>
      <c r="D5164" s="4" t="str">
        <f>IFERROR(__xludf.DUMMYFUNCTION("""COMPUTED_VALUE"""),"TypeScript")</f>
        <v>TypeScript</v>
      </c>
    </row>
    <row r="5165">
      <c r="A5165" s="3">
        <v>5164.0</v>
      </c>
      <c r="B5165" s="4" t="str">
        <f>IFERROR(__xludf.DUMMYFUNCTION("SPLIT(IMPORTRANGE!B5165:B15164,"";"",0,1)"),"C#")</f>
        <v>C#</v>
      </c>
      <c r="C5165" s="4" t="str">
        <f>IFERROR(__xludf.DUMMYFUNCTION("""COMPUTED_VALUE"""),"JavaScript")</f>
        <v>JavaScript</v>
      </c>
      <c r="D5165" s="4" t="str">
        <f>IFERROR(__xludf.DUMMYFUNCTION("""COMPUTED_VALUE"""),"SQL")</f>
        <v>SQL</v>
      </c>
    </row>
    <row r="5166">
      <c r="A5166" s="3">
        <v>5165.0</v>
      </c>
      <c r="B5166" s="4" t="str">
        <f>IFERROR(__xludf.DUMMYFUNCTION("SPLIT(IMPORTRANGE!B5166:B15165,"";"",0,1)"),"Elixir")</f>
        <v>Elixir</v>
      </c>
      <c r="C5166" s="4" t="str">
        <f>IFERROR(__xludf.DUMMYFUNCTION("""COMPUTED_VALUE"""),"JavaScript")</f>
        <v>JavaScript</v>
      </c>
      <c r="D5166" s="4" t="str">
        <f>IFERROR(__xludf.DUMMYFUNCTION("""COMPUTED_VALUE"""),"Ruby")</f>
        <v>Ruby</v>
      </c>
    </row>
    <row r="5167">
      <c r="A5167" s="3">
        <v>5166.0</v>
      </c>
      <c r="B5167" s="4" t="str">
        <f>IFERROR(__xludf.DUMMYFUNCTION("SPLIT(IMPORTRANGE!B5167:B15166,"";"",0,1)"),"Java")</f>
        <v>Java</v>
      </c>
      <c r="C5167" s="4" t="str">
        <f>IFERROR(__xludf.DUMMYFUNCTION("""COMPUTED_VALUE"""),"SQL")</f>
        <v>SQL</v>
      </c>
    </row>
    <row r="5168">
      <c r="A5168" s="3">
        <v>5167.0</v>
      </c>
      <c r="B5168" s="4" t="str">
        <f>IFERROR(__xludf.DUMMYFUNCTION("SPLIT(IMPORTRANGE!B5168:B15167,"";"",0,1)"),"C#")</f>
        <v>C#</v>
      </c>
      <c r="C5168" s="4" t="str">
        <f>IFERROR(__xludf.DUMMYFUNCTION("""COMPUTED_VALUE"""),"HTML/CSS")</f>
        <v>HTML/CSS</v>
      </c>
      <c r="D5168" s="4" t="str">
        <f>IFERROR(__xludf.DUMMYFUNCTION("""COMPUTED_VALUE"""),"JavaScript")</f>
        <v>JavaScript</v>
      </c>
      <c r="E5168" s="4" t="str">
        <f>IFERROR(__xludf.DUMMYFUNCTION("""COMPUTED_VALUE"""),"TypeScript")</f>
        <v>TypeScript</v>
      </c>
    </row>
    <row r="5169">
      <c r="A5169" s="3">
        <v>5168.0</v>
      </c>
      <c r="B5169" s="4" t="str">
        <f>IFERROR(__xludf.DUMMYFUNCTION("SPLIT(IMPORTRANGE!B5169:B15168,"";"",0,1)"),"Swift")</f>
        <v>Swift</v>
      </c>
    </row>
    <row r="5170">
      <c r="A5170" s="3">
        <v>5169.0</v>
      </c>
      <c r="B5170" s="4" t="str">
        <f>IFERROR(__xludf.DUMMYFUNCTION("SPLIT(IMPORTRANGE!B5170:B15169,"";"",0,1)"),"Bash/Shell/PowerShell")</f>
        <v>Bash/Shell/PowerShell</v>
      </c>
      <c r="C5170" s="4" t="str">
        <f>IFERROR(__xludf.DUMMYFUNCTION("""COMPUTED_VALUE"""),"HTML/CSS")</f>
        <v>HTML/CSS</v>
      </c>
      <c r="D5170" s="4" t="str">
        <f>IFERROR(__xludf.DUMMYFUNCTION("""COMPUTED_VALUE"""),"Java")</f>
        <v>Java</v>
      </c>
      <c r="E5170" s="4" t="str">
        <f>IFERROR(__xludf.DUMMYFUNCTION("""COMPUTED_VALUE"""),"JavaScript")</f>
        <v>JavaScript</v>
      </c>
      <c r="F5170" s="4" t="str">
        <f>IFERROR(__xludf.DUMMYFUNCTION("""COMPUTED_VALUE"""),"Objective-C")</f>
        <v>Objective-C</v>
      </c>
      <c r="G5170" s="4" t="str">
        <f>IFERROR(__xludf.DUMMYFUNCTION("""COMPUTED_VALUE"""),"Python")</f>
        <v>Python</v>
      </c>
      <c r="H5170" s="4" t="str">
        <f>IFERROR(__xludf.DUMMYFUNCTION("""COMPUTED_VALUE"""),"Swift")</f>
        <v>Swift</v>
      </c>
    </row>
    <row r="5171">
      <c r="A5171" s="3">
        <v>5170.0</v>
      </c>
      <c r="B5171" s="4" t="str">
        <f>IFERROR(__xludf.DUMMYFUNCTION("SPLIT(IMPORTRANGE!B5171:B15170,"";"",0,1)"),"Bash/Shell/PowerShell")</f>
        <v>Bash/Shell/PowerShell</v>
      </c>
      <c r="C5171" s="4" t="str">
        <f>IFERROR(__xludf.DUMMYFUNCTION("""COMPUTED_VALUE"""),"Java")</f>
        <v>Java</v>
      </c>
      <c r="D5171" s="4" t="str">
        <f>IFERROR(__xludf.DUMMYFUNCTION("""COMPUTED_VALUE"""),"Python")</f>
        <v>Python</v>
      </c>
    </row>
    <row r="5172">
      <c r="A5172" s="3">
        <v>5171.0</v>
      </c>
      <c r="B5172" s="4" t="str">
        <f>IFERROR(__xludf.DUMMYFUNCTION("SPLIT(IMPORTRANGE!B5172:B15171,"";"",0,1)"),"Bash/Shell/PowerShell")</f>
        <v>Bash/Shell/PowerShell</v>
      </c>
      <c r="C5172" s="4" t="str">
        <f>IFERROR(__xludf.DUMMYFUNCTION("""COMPUTED_VALUE"""),"C")</f>
        <v>C</v>
      </c>
      <c r="D5172" s="4" t="str">
        <f>IFERROR(__xludf.DUMMYFUNCTION("""COMPUTED_VALUE"""),"Java")</f>
        <v>Java</v>
      </c>
      <c r="E5172" s="4" t="str">
        <f>IFERROR(__xludf.DUMMYFUNCTION("""COMPUTED_VALUE"""),"Python")</f>
        <v>Python</v>
      </c>
      <c r="F5172" s="4" t="str">
        <f>IFERROR(__xludf.DUMMYFUNCTION("""COMPUTED_VALUE"""),"R")</f>
        <v>R</v>
      </c>
      <c r="G5172" s="4" t="str">
        <f>IFERROR(__xludf.DUMMYFUNCTION("""COMPUTED_VALUE"""),"Scala")</f>
        <v>Scala</v>
      </c>
      <c r="H5172" s="4" t="str">
        <f>IFERROR(__xludf.DUMMYFUNCTION("""COMPUTED_VALUE"""),"SQL")</f>
        <v>SQL</v>
      </c>
    </row>
    <row r="5173">
      <c r="A5173" s="3">
        <v>5172.0</v>
      </c>
      <c r="B5173" s="4" t="str">
        <f>IFERROR(__xludf.DUMMYFUNCTION("SPLIT(IMPORTRANGE!B5173:B15172,"";"",0,1)"),"Assembly")</f>
        <v>Assembly</v>
      </c>
      <c r="C5173" s="4" t="str">
        <f>IFERROR(__xludf.DUMMYFUNCTION("""COMPUTED_VALUE"""),"Bash/Shell/PowerShell")</f>
        <v>Bash/Shell/PowerShell</v>
      </c>
      <c r="D5173" s="4" t="str">
        <f>IFERROR(__xludf.DUMMYFUNCTION("""COMPUTED_VALUE"""),"HTML/CSS")</f>
        <v>HTML/CSS</v>
      </c>
      <c r="E5173" s="4" t="str">
        <f>IFERROR(__xludf.DUMMYFUNCTION("""COMPUTED_VALUE"""),"JavaScript")</f>
        <v>JavaScript</v>
      </c>
      <c r="F5173" s="4" t="str">
        <f>IFERROR(__xludf.DUMMYFUNCTION("""COMPUTED_VALUE"""),"Python")</f>
        <v>Python</v>
      </c>
    </row>
    <row r="5174">
      <c r="A5174" s="3">
        <v>5173.0</v>
      </c>
      <c r="B5174" s="4" t="str">
        <f>IFERROR(__xludf.DUMMYFUNCTION("SPLIT(IMPORTRANGE!B5174:B15173,"";"",0,1)"),"Bash/Shell/PowerShell")</f>
        <v>Bash/Shell/PowerShell</v>
      </c>
      <c r="C5174" s="4" t="str">
        <f>IFERROR(__xludf.DUMMYFUNCTION("""COMPUTED_VALUE"""),"C++")</f>
        <v>C++</v>
      </c>
      <c r="D5174" s="4" t="str">
        <f>IFERROR(__xludf.DUMMYFUNCTION("""COMPUTED_VALUE"""),"C#")</f>
        <v>C#</v>
      </c>
      <c r="E5174" s="4" t="str">
        <f>IFERROR(__xludf.DUMMYFUNCTION("""COMPUTED_VALUE"""),"Java")</f>
        <v>Java</v>
      </c>
      <c r="F5174" s="4" t="str">
        <f>IFERROR(__xludf.DUMMYFUNCTION("""COMPUTED_VALUE"""),"Rust")</f>
        <v>Rust</v>
      </c>
      <c r="G5174" s="4" t="str">
        <f>IFERROR(__xludf.DUMMYFUNCTION("""COMPUTED_VALUE"""),"SQL")</f>
        <v>SQL</v>
      </c>
    </row>
    <row r="5175">
      <c r="A5175" s="3">
        <v>5174.0</v>
      </c>
      <c r="B5175" s="4" t="str">
        <f>IFERROR(__xludf.DUMMYFUNCTION("SPLIT(IMPORTRANGE!B5175:B15174,"";"",0,1)"),"HTML/CSS")</f>
        <v>HTML/CSS</v>
      </c>
      <c r="C5175" s="4" t="str">
        <f>IFERROR(__xludf.DUMMYFUNCTION("""COMPUTED_VALUE"""),"JavaScript")</f>
        <v>JavaScript</v>
      </c>
    </row>
    <row r="5176">
      <c r="A5176" s="3">
        <v>5175.0</v>
      </c>
      <c r="B5176" s="4" t="str">
        <f>IFERROR(__xludf.DUMMYFUNCTION("SPLIT(IMPORTRANGE!B5176:B15175,"";"",0,1)"),"Bash/Shell/PowerShell")</f>
        <v>Bash/Shell/PowerShell</v>
      </c>
      <c r="C5176" s="4" t="str">
        <f>IFERROR(__xludf.DUMMYFUNCTION("""COMPUTED_VALUE"""),"C#")</f>
        <v>C#</v>
      </c>
      <c r="D5176" s="4" t="str">
        <f>IFERROR(__xludf.DUMMYFUNCTION("""COMPUTED_VALUE"""),"HTML/CSS")</f>
        <v>HTML/CSS</v>
      </c>
      <c r="E5176" s="4" t="str">
        <f>IFERROR(__xludf.DUMMYFUNCTION("""COMPUTED_VALUE"""),"JavaScript")</f>
        <v>JavaScript</v>
      </c>
      <c r="F5176" s="4" t="str">
        <f>IFERROR(__xludf.DUMMYFUNCTION("""COMPUTED_VALUE"""),"Python")</f>
        <v>Python</v>
      </c>
      <c r="G5176" s="4" t="str">
        <f>IFERROR(__xludf.DUMMYFUNCTION("""COMPUTED_VALUE"""),"Other(s):")</f>
        <v>Other(s):</v>
      </c>
    </row>
    <row r="5177">
      <c r="A5177" s="3">
        <v>5176.0</v>
      </c>
      <c r="B5177" s="4" t="str">
        <f>IFERROR(__xludf.DUMMYFUNCTION("SPLIT(IMPORTRANGE!B5177:B15176,"";"",0,1)"),"HTML/CSS")</f>
        <v>HTML/CSS</v>
      </c>
      <c r="C5177" s="4" t="str">
        <f>IFERROR(__xludf.DUMMYFUNCTION("""COMPUTED_VALUE"""),"JavaScript")</f>
        <v>JavaScript</v>
      </c>
      <c r="D5177" s="4" t="str">
        <f>IFERROR(__xludf.DUMMYFUNCTION("""COMPUTED_VALUE"""),"PHP")</f>
        <v>PHP</v>
      </c>
      <c r="E5177" s="4" t="str">
        <f>IFERROR(__xludf.DUMMYFUNCTION("""COMPUTED_VALUE"""),"Ruby")</f>
        <v>Ruby</v>
      </c>
      <c r="F5177" s="4" t="str">
        <f>IFERROR(__xludf.DUMMYFUNCTION("""COMPUTED_VALUE"""),"SQL")</f>
        <v>SQL</v>
      </c>
    </row>
    <row r="5178">
      <c r="A5178" s="3">
        <v>5177.0</v>
      </c>
      <c r="B5178" s="4" t="str">
        <f>IFERROR(__xludf.DUMMYFUNCTION("SPLIT(IMPORTRANGE!B5178:B15177,"";"",0,1)"),"Assembly")</f>
        <v>Assembly</v>
      </c>
      <c r="C5178" s="4" t="str">
        <f>IFERROR(__xludf.DUMMYFUNCTION("""COMPUTED_VALUE"""),"Bash/Shell/PowerShell")</f>
        <v>Bash/Shell/PowerShell</v>
      </c>
      <c r="D5178" s="4" t="str">
        <f>IFERROR(__xludf.DUMMYFUNCTION("""COMPUTED_VALUE"""),"C")</f>
        <v>C</v>
      </c>
      <c r="E5178" s="4" t="str">
        <f>IFERROR(__xludf.DUMMYFUNCTION("""COMPUTED_VALUE"""),"C++")</f>
        <v>C++</v>
      </c>
      <c r="F5178" s="4" t="str">
        <f>IFERROR(__xludf.DUMMYFUNCTION("""COMPUTED_VALUE"""),"Python")</f>
        <v>Python</v>
      </c>
    </row>
    <row r="5179">
      <c r="A5179" s="3">
        <v>5178.0</v>
      </c>
      <c r="B5179" s="4" t="str">
        <f>IFERROR(__xludf.DUMMYFUNCTION("SPLIT(IMPORTRANGE!B5179:B15178,"";"",0,1)"),"Bash/Shell/PowerShell")</f>
        <v>Bash/Shell/PowerShell</v>
      </c>
      <c r="C5179" s="4" t="str">
        <f>IFERROR(__xludf.DUMMYFUNCTION("""COMPUTED_VALUE"""),"Java")</f>
        <v>Java</v>
      </c>
      <c r="D5179" s="4" t="str">
        <f>IFERROR(__xludf.DUMMYFUNCTION("""COMPUTED_VALUE"""),"Python")</f>
        <v>Python</v>
      </c>
    </row>
    <row r="5180">
      <c r="A5180" s="3">
        <v>5179.0</v>
      </c>
      <c r="B5180" s="4" t="str">
        <f>IFERROR(__xludf.DUMMYFUNCTION("SPLIT(IMPORTRANGE!B5180:B15179,"";"",0,1)"),"Bash/Shell/PowerShell")</f>
        <v>Bash/Shell/PowerShell</v>
      </c>
      <c r="C5180" s="4" t="str">
        <f>IFERROR(__xludf.DUMMYFUNCTION("""COMPUTED_VALUE"""),"Java")</f>
        <v>Java</v>
      </c>
      <c r="D5180" s="4" t="str">
        <f>IFERROR(__xludf.DUMMYFUNCTION("""COMPUTED_VALUE"""),"JavaScript")</f>
        <v>JavaScript</v>
      </c>
      <c r="E5180" s="4" t="str">
        <f>IFERROR(__xludf.DUMMYFUNCTION("""COMPUTED_VALUE"""),"Kotlin")</f>
        <v>Kotlin</v>
      </c>
    </row>
    <row r="5181">
      <c r="A5181" s="3">
        <v>5180.0</v>
      </c>
      <c r="B5181" s="4" t="str">
        <f>IFERROR(__xludf.DUMMYFUNCTION("SPLIT(IMPORTRANGE!B5181:B15180,"";"",0,1)"),"Bash/Shell/PowerShell")</f>
        <v>Bash/Shell/PowerShell</v>
      </c>
      <c r="C5181" s="4" t="str">
        <f>IFERROR(__xludf.DUMMYFUNCTION("""COMPUTED_VALUE"""),"C++")</f>
        <v>C++</v>
      </c>
      <c r="D5181" s="4" t="str">
        <f>IFERROR(__xludf.DUMMYFUNCTION("""COMPUTED_VALUE"""),"C#")</f>
        <v>C#</v>
      </c>
      <c r="E5181" s="4" t="str">
        <f>IFERROR(__xludf.DUMMYFUNCTION("""COMPUTED_VALUE"""),"HTML/CSS")</f>
        <v>HTML/CSS</v>
      </c>
      <c r="F5181" s="4" t="str">
        <f>IFERROR(__xludf.DUMMYFUNCTION("""COMPUTED_VALUE"""),"Java")</f>
        <v>Java</v>
      </c>
      <c r="G5181" s="4" t="str">
        <f>IFERROR(__xludf.DUMMYFUNCTION("""COMPUTED_VALUE"""),"JavaScript")</f>
        <v>JavaScript</v>
      </c>
      <c r="H5181" s="4" t="str">
        <f>IFERROR(__xludf.DUMMYFUNCTION("""COMPUTED_VALUE"""),"Kotlin")</f>
        <v>Kotlin</v>
      </c>
      <c r="I5181" s="4" t="str">
        <f>IFERROR(__xludf.DUMMYFUNCTION("""COMPUTED_VALUE"""),"PHP")</f>
        <v>PHP</v>
      </c>
      <c r="J5181" s="4" t="str">
        <f>IFERROR(__xludf.DUMMYFUNCTION("""COMPUTED_VALUE"""),"Python")</f>
        <v>Python</v>
      </c>
      <c r="K5181" s="4" t="str">
        <f>IFERROR(__xludf.DUMMYFUNCTION("""COMPUTED_VALUE"""),"SQL")</f>
        <v>SQL</v>
      </c>
    </row>
    <row r="5182">
      <c r="A5182" s="3">
        <v>5181.0</v>
      </c>
      <c r="B5182" s="4" t="str">
        <f>IFERROR(__xludf.DUMMYFUNCTION("SPLIT(IMPORTRANGE!B5182:B15181,"";"",0,1)"),"Erlang")</f>
        <v>Erlang</v>
      </c>
      <c r="C5182" s="4" t="str">
        <f>IFERROR(__xludf.DUMMYFUNCTION("""COMPUTED_VALUE"""),"Java")</f>
        <v>Java</v>
      </c>
      <c r="D5182" s="4" t="str">
        <f>IFERROR(__xludf.DUMMYFUNCTION("""COMPUTED_VALUE"""),"SQL")</f>
        <v>SQL</v>
      </c>
    </row>
    <row r="5183">
      <c r="A5183" s="3">
        <v>5182.0</v>
      </c>
      <c r="B5183" s="4" t="str">
        <f>IFERROR(__xludf.DUMMYFUNCTION("SPLIT(IMPORTRANGE!B5183:B15182,"";"",0,1)"),"Java")</f>
        <v>Java</v>
      </c>
      <c r="C5183" s="4" t="str">
        <f>IFERROR(__xludf.DUMMYFUNCTION("""COMPUTED_VALUE"""),"JavaScript")</f>
        <v>JavaScript</v>
      </c>
      <c r="D5183" s="4" t="str">
        <f>IFERROR(__xludf.DUMMYFUNCTION("""COMPUTED_VALUE"""),"Python")</f>
        <v>Python</v>
      </c>
      <c r="E5183" s="4" t="str">
        <f>IFERROR(__xludf.DUMMYFUNCTION("""COMPUTED_VALUE"""),"SQL")</f>
        <v>SQL</v>
      </c>
    </row>
    <row r="5184">
      <c r="A5184" s="3">
        <v>5183.0</v>
      </c>
      <c r="B5184" s="4" t="str">
        <f>IFERROR(__xludf.DUMMYFUNCTION("SPLIT(IMPORTRANGE!B5184:B15183,"";"",0,1)"),"C")</f>
        <v>C</v>
      </c>
      <c r="C5184" s="4" t="str">
        <f>IFERROR(__xludf.DUMMYFUNCTION("""COMPUTED_VALUE"""),"C++")</f>
        <v>C++</v>
      </c>
      <c r="D5184" s="4" t="str">
        <f>IFERROR(__xludf.DUMMYFUNCTION("""COMPUTED_VALUE"""),"Elixir")</f>
        <v>Elixir</v>
      </c>
      <c r="E5184" s="4" t="str">
        <f>IFERROR(__xludf.DUMMYFUNCTION("""COMPUTED_VALUE"""),"Erlang")</f>
        <v>Erlang</v>
      </c>
      <c r="F5184" s="4" t="str">
        <f>IFERROR(__xludf.DUMMYFUNCTION("""COMPUTED_VALUE"""),"JavaScript")</f>
        <v>JavaScript</v>
      </c>
      <c r="G5184" s="4" t="str">
        <f>IFERROR(__xludf.DUMMYFUNCTION("""COMPUTED_VALUE"""),"Kotlin")</f>
        <v>Kotlin</v>
      </c>
      <c r="H5184" s="4" t="str">
        <f>IFERROR(__xludf.DUMMYFUNCTION("""COMPUTED_VALUE"""),"Python")</f>
        <v>Python</v>
      </c>
      <c r="I5184" s="4" t="str">
        <f>IFERROR(__xludf.DUMMYFUNCTION("""COMPUTED_VALUE"""),"WebAssembly")</f>
        <v>WebAssembly</v>
      </c>
    </row>
    <row r="5185">
      <c r="A5185" s="3">
        <v>5184.0</v>
      </c>
      <c r="B5185" s="4" t="str">
        <f>IFERROR(__xludf.DUMMYFUNCTION("SPLIT(IMPORTRANGE!B5185:B15184,"";"",0,1)"),"Bash/Shell/PowerShell")</f>
        <v>Bash/Shell/PowerShell</v>
      </c>
      <c r="C5185" s="4" t="str">
        <f>IFERROR(__xludf.DUMMYFUNCTION("""COMPUTED_VALUE"""),"HTML/CSS")</f>
        <v>HTML/CSS</v>
      </c>
      <c r="D5185" s="4" t="str">
        <f>IFERROR(__xludf.DUMMYFUNCTION("""COMPUTED_VALUE"""),"JavaScript")</f>
        <v>JavaScript</v>
      </c>
    </row>
    <row r="5186">
      <c r="A5186" s="3">
        <v>5185.0</v>
      </c>
      <c r="B5186" s="4" t="str">
        <f>IFERROR(__xludf.DUMMYFUNCTION("SPLIT(IMPORTRANGE!B5186:B15185,"";"",0,1)"),"HTML/CSS")</f>
        <v>HTML/CSS</v>
      </c>
      <c r="C5186" s="4" t="str">
        <f>IFERROR(__xludf.DUMMYFUNCTION("""COMPUTED_VALUE"""),"Java")</f>
        <v>Java</v>
      </c>
      <c r="D5186" s="4" t="str">
        <f>IFERROR(__xludf.DUMMYFUNCTION("""COMPUTED_VALUE"""),"SQL")</f>
        <v>SQL</v>
      </c>
    </row>
    <row r="5187">
      <c r="A5187" s="3">
        <v>5186.0</v>
      </c>
      <c r="B5187" s="4" t="str">
        <f>IFERROR(__xludf.DUMMYFUNCTION("SPLIT(IMPORTRANGE!B5187:B15186,"";"",0,1)"),"Bash/Shell/PowerShell")</f>
        <v>Bash/Shell/PowerShell</v>
      </c>
      <c r="C5187" s="4" t="str">
        <f>IFERROR(__xludf.DUMMYFUNCTION("""COMPUTED_VALUE"""),"C#")</f>
        <v>C#</v>
      </c>
      <c r="D5187" s="4" t="str">
        <f>IFERROR(__xludf.DUMMYFUNCTION("""COMPUTED_VALUE"""),"HTML/CSS")</f>
        <v>HTML/CSS</v>
      </c>
      <c r="E5187" s="4" t="str">
        <f>IFERROR(__xludf.DUMMYFUNCTION("""COMPUTED_VALUE"""),"JavaScript")</f>
        <v>JavaScript</v>
      </c>
      <c r="F5187" s="4" t="str">
        <f>IFERROR(__xludf.DUMMYFUNCTION("""COMPUTED_VALUE"""),"SQL")</f>
        <v>SQL</v>
      </c>
      <c r="G5187" s="4" t="str">
        <f>IFERROR(__xludf.DUMMYFUNCTION("""COMPUTED_VALUE"""),"TypeScript")</f>
        <v>TypeScript</v>
      </c>
    </row>
    <row r="5188">
      <c r="A5188" s="3">
        <v>5187.0</v>
      </c>
      <c r="B5188" s="4" t="str">
        <f>IFERROR(__xludf.DUMMYFUNCTION("SPLIT(IMPORTRANGE!B5188:B15187,"";"",0,1)"),"Bash/Shell/PowerShell")</f>
        <v>Bash/Shell/PowerShell</v>
      </c>
      <c r="C5188" s="4" t="str">
        <f>IFERROR(__xludf.DUMMYFUNCTION("""COMPUTED_VALUE"""),"Java")</f>
        <v>Java</v>
      </c>
      <c r="D5188" s="4" t="str">
        <f>IFERROR(__xludf.DUMMYFUNCTION("""COMPUTED_VALUE"""),"JavaScript")</f>
        <v>JavaScript</v>
      </c>
      <c r="E5188" s="4" t="str">
        <f>IFERROR(__xludf.DUMMYFUNCTION("""COMPUTED_VALUE"""),"Python")</f>
        <v>Python</v>
      </c>
      <c r="F5188" s="4" t="str">
        <f>IFERROR(__xludf.DUMMYFUNCTION("""COMPUTED_VALUE"""),"SQL")</f>
        <v>SQL</v>
      </c>
    </row>
    <row r="5189">
      <c r="A5189" s="3">
        <v>5188.0</v>
      </c>
      <c r="B5189" s="4" t="str">
        <f>IFERROR(__xludf.DUMMYFUNCTION("SPLIT(IMPORTRANGE!B5189:B15188,"";"",0,1)"),"HTML/CSS")</f>
        <v>HTML/CSS</v>
      </c>
      <c r="C5189" s="4" t="str">
        <f>IFERROR(__xludf.DUMMYFUNCTION("""COMPUTED_VALUE"""),"JavaScript")</f>
        <v>JavaScript</v>
      </c>
      <c r="D5189" s="4" t="str">
        <f>IFERROR(__xludf.DUMMYFUNCTION("""COMPUTED_VALUE"""),"Ruby")</f>
        <v>Ruby</v>
      </c>
    </row>
    <row r="5190">
      <c r="A5190" s="3">
        <v>5189.0</v>
      </c>
      <c r="B5190" s="4" t="str">
        <f>IFERROR(__xludf.DUMMYFUNCTION("SPLIT(IMPORTRANGE!B5190:B15189,"";"",0,1)"),"Bash/Shell/PowerShell")</f>
        <v>Bash/Shell/PowerShell</v>
      </c>
      <c r="C5190" s="4" t="str">
        <f>IFERROR(__xludf.DUMMYFUNCTION("""COMPUTED_VALUE"""),"C")</f>
        <v>C</v>
      </c>
      <c r="D5190" s="4" t="str">
        <f>IFERROR(__xludf.DUMMYFUNCTION("""COMPUTED_VALUE"""),"C++")</f>
        <v>C++</v>
      </c>
      <c r="E5190" s="4" t="str">
        <f>IFERROR(__xludf.DUMMYFUNCTION("""COMPUTED_VALUE"""),"C#")</f>
        <v>C#</v>
      </c>
      <c r="F5190" s="4" t="str">
        <f>IFERROR(__xludf.DUMMYFUNCTION("""COMPUTED_VALUE"""),"Go")</f>
        <v>Go</v>
      </c>
      <c r="G5190" s="4" t="str">
        <f>IFERROR(__xludf.DUMMYFUNCTION("""COMPUTED_VALUE"""),"HTML/CSS")</f>
        <v>HTML/CSS</v>
      </c>
      <c r="H5190" s="4" t="str">
        <f>IFERROR(__xludf.DUMMYFUNCTION("""COMPUTED_VALUE"""),"Java")</f>
        <v>Java</v>
      </c>
      <c r="I5190" s="4" t="str">
        <f>IFERROR(__xludf.DUMMYFUNCTION("""COMPUTED_VALUE"""),"JavaScript")</f>
        <v>JavaScript</v>
      </c>
      <c r="J5190" s="4" t="str">
        <f>IFERROR(__xludf.DUMMYFUNCTION("""COMPUTED_VALUE"""),"Kotlin")</f>
        <v>Kotlin</v>
      </c>
      <c r="K5190" s="4" t="str">
        <f>IFERROR(__xludf.DUMMYFUNCTION("""COMPUTED_VALUE"""),"PHP")</f>
        <v>PHP</v>
      </c>
      <c r="L5190" s="4" t="str">
        <f>IFERROR(__xludf.DUMMYFUNCTION("""COMPUTED_VALUE"""),"Python")</f>
        <v>Python</v>
      </c>
      <c r="M5190" s="4" t="str">
        <f>IFERROR(__xludf.DUMMYFUNCTION("""COMPUTED_VALUE"""),"Ruby")</f>
        <v>Ruby</v>
      </c>
      <c r="N5190" s="4" t="str">
        <f>IFERROR(__xludf.DUMMYFUNCTION("""COMPUTED_VALUE"""),"Scala")</f>
        <v>Scala</v>
      </c>
      <c r="O5190" s="4" t="str">
        <f>IFERROR(__xludf.DUMMYFUNCTION("""COMPUTED_VALUE"""),"SQL")</f>
        <v>SQL</v>
      </c>
      <c r="P5190" s="4" t="str">
        <f>IFERROR(__xludf.DUMMYFUNCTION("""COMPUTED_VALUE"""),"TypeScript")</f>
        <v>TypeScript</v>
      </c>
      <c r="Q5190" s="4" t="str">
        <f>IFERROR(__xludf.DUMMYFUNCTION("""COMPUTED_VALUE"""),"VBA")</f>
        <v>VBA</v>
      </c>
    </row>
    <row r="5191">
      <c r="A5191" s="3">
        <v>5190.0</v>
      </c>
      <c r="B5191" s="4" t="str">
        <f>IFERROR(__xludf.DUMMYFUNCTION("SPLIT(IMPORTRANGE!B5191:B15190,"";"",0,1)"),"Java")</f>
        <v>Java</v>
      </c>
      <c r="C5191" s="4" t="str">
        <f>IFERROR(__xludf.DUMMYFUNCTION("""COMPUTED_VALUE"""),"Kotlin")</f>
        <v>Kotlin</v>
      </c>
      <c r="D5191" s="4" t="str">
        <f>IFERROR(__xludf.DUMMYFUNCTION("""COMPUTED_VALUE"""),"SQL")</f>
        <v>SQL</v>
      </c>
    </row>
    <row r="5192">
      <c r="A5192" s="3">
        <v>5191.0</v>
      </c>
      <c r="B5192" s="4" t="str">
        <f>IFERROR(__xludf.DUMMYFUNCTION("SPLIT(IMPORTRANGE!B5192:B15191,"";"",0,1)"),"C++")</f>
        <v>C++</v>
      </c>
      <c r="C5192" s="4" t="str">
        <f>IFERROR(__xludf.DUMMYFUNCTION("""COMPUTED_VALUE"""),"Python")</f>
        <v>Python</v>
      </c>
    </row>
    <row r="5193">
      <c r="A5193" s="3">
        <v>5192.0</v>
      </c>
      <c r="B5193" s="4" t="str">
        <f>IFERROR(__xludf.DUMMYFUNCTION("SPLIT(IMPORTRANGE!B5193:B15192,"";"",0,1)"),"Assembly")</f>
        <v>Assembly</v>
      </c>
      <c r="C5193" s="4" t="str">
        <f>IFERROR(__xludf.DUMMYFUNCTION("""COMPUTED_VALUE"""),"Bash/Shell/PowerShell")</f>
        <v>Bash/Shell/PowerShell</v>
      </c>
      <c r="D5193" s="4" t="str">
        <f>IFERROR(__xludf.DUMMYFUNCTION("""COMPUTED_VALUE"""),"C")</f>
        <v>C</v>
      </c>
      <c r="E5193" s="4" t="str">
        <f>IFERROR(__xludf.DUMMYFUNCTION("""COMPUTED_VALUE"""),"C++")</f>
        <v>C++</v>
      </c>
      <c r="F5193" s="4" t="str">
        <f>IFERROR(__xludf.DUMMYFUNCTION("""COMPUTED_VALUE"""),"HTML/CSS")</f>
        <v>HTML/CSS</v>
      </c>
      <c r="G5193" s="4" t="str">
        <f>IFERROR(__xludf.DUMMYFUNCTION("""COMPUTED_VALUE"""),"Java")</f>
        <v>Java</v>
      </c>
      <c r="H5193" s="4" t="str">
        <f>IFERROR(__xludf.DUMMYFUNCTION("""COMPUTED_VALUE"""),"JavaScript")</f>
        <v>JavaScript</v>
      </c>
      <c r="I5193" s="4" t="str">
        <f>IFERROR(__xludf.DUMMYFUNCTION("""COMPUTED_VALUE"""),"PHP")</f>
        <v>PHP</v>
      </c>
      <c r="J5193" s="4" t="str">
        <f>IFERROR(__xludf.DUMMYFUNCTION("""COMPUTED_VALUE"""),"Python")</f>
        <v>Python</v>
      </c>
    </row>
    <row r="5194">
      <c r="A5194" s="3">
        <v>5193.0</v>
      </c>
      <c r="B5194" s="4" t="str">
        <f>IFERROR(__xludf.DUMMYFUNCTION("SPLIT(IMPORTRANGE!B5194:B15193,"";"",0,1)"),"HTML/CSS")</f>
        <v>HTML/CSS</v>
      </c>
      <c r="C5194" s="4" t="str">
        <f>IFERROR(__xludf.DUMMYFUNCTION("""COMPUTED_VALUE"""),"R")</f>
        <v>R</v>
      </c>
      <c r="D5194" s="4" t="str">
        <f>IFERROR(__xludf.DUMMYFUNCTION("""COMPUTED_VALUE"""),"SQL")</f>
        <v>SQL</v>
      </c>
    </row>
    <row r="5195">
      <c r="A5195" s="3">
        <v>5194.0</v>
      </c>
      <c r="B5195" s="4" t="str">
        <f>IFERROR(__xludf.DUMMYFUNCTION("SPLIT(IMPORTRANGE!B5195:B15194,"";"",0,1)"),"Bash/Shell/PowerShell")</f>
        <v>Bash/Shell/PowerShell</v>
      </c>
      <c r="C5195" s="4" t="str">
        <f>IFERROR(__xludf.DUMMYFUNCTION("""COMPUTED_VALUE"""),"C++")</f>
        <v>C++</v>
      </c>
      <c r="D5195" s="4" t="str">
        <f>IFERROR(__xludf.DUMMYFUNCTION("""COMPUTED_VALUE"""),"JavaScript")</f>
        <v>JavaScript</v>
      </c>
      <c r="E5195" s="4" t="str">
        <f>IFERROR(__xludf.DUMMYFUNCTION("""COMPUTED_VALUE"""),"PHP")</f>
        <v>PHP</v>
      </c>
      <c r="F5195" s="4" t="str">
        <f>IFERROR(__xludf.DUMMYFUNCTION("""COMPUTED_VALUE"""),"Python")</f>
        <v>Python</v>
      </c>
      <c r="G5195" s="4" t="str">
        <f>IFERROR(__xludf.DUMMYFUNCTION("""COMPUTED_VALUE"""),"Ruby")</f>
        <v>Ruby</v>
      </c>
      <c r="H5195" s="4" t="str">
        <f>IFERROR(__xludf.DUMMYFUNCTION("""COMPUTED_VALUE"""),"SQL")</f>
        <v>SQL</v>
      </c>
    </row>
    <row r="5196">
      <c r="A5196" s="3">
        <v>5195.0</v>
      </c>
      <c r="B5196" s="4" t="str">
        <f>IFERROR(__xludf.DUMMYFUNCTION("SPLIT(IMPORTRANGE!B5196:B15195,"";"",0,1)"),"Dart")</f>
        <v>Dart</v>
      </c>
      <c r="C5196" s="4" t="str">
        <f>IFERROR(__xludf.DUMMYFUNCTION("""COMPUTED_VALUE"""),"HTML/CSS")</f>
        <v>HTML/CSS</v>
      </c>
      <c r="D5196" s="4" t="str">
        <f>IFERROR(__xludf.DUMMYFUNCTION("""COMPUTED_VALUE"""),"Java")</f>
        <v>Java</v>
      </c>
      <c r="E5196" s="4" t="str">
        <f>IFERROR(__xludf.DUMMYFUNCTION("""COMPUTED_VALUE"""),"JavaScript")</f>
        <v>JavaScript</v>
      </c>
      <c r="F5196" s="4" t="str">
        <f>IFERROR(__xludf.DUMMYFUNCTION("""COMPUTED_VALUE"""),"TypeScript")</f>
        <v>TypeScript</v>
      </c>
    </row>
    <row r="5197">
      <c r="A5197" s="3">
        <v>5196.0</v>
      </c>
      <c r="B5197" s="4" t="str">
        <f>IFERROR(__xludf.DUMMYFUNCTION("SPLIT(IMPORTRANGE!B5197:B15196,"";"",0,1)"),"Bash/Shell/PowerShell")</f>
        <v>Bash/Shell/PowerShell</v>
      </c>
      <c r="C5197" s="4" t="str">
        <f>IFERROR(__xludf.DUMMYFUNCTION("""COMPUTED_VALUE"""),"C")</f>
        <v>C</v>
      </c>
      <c r="D5197" s="4" t="str">
        <f>IFERROR(__xludf.DUMMYFUNCTION("""COMPUTED_VALUE"""),"C++")</f>
        <v>C++</v>
      </c>
    </row>
    <row r="5198">
      <c r="A5198" s="3">
        <v>5197.0</v>
      </c>
      <c r="B5198" s="4" t="str">
        <f>IFERROR(__xludf.DUMMYFUNCTION("SPLIT(IMPORTRANGE!B5198:B15197,"";"",0,1)"),"HTML/CSS")</f>
        <v>HTML/CSS</v>
      </c>
      <c r="C5198" s="4" t="str">
        <f>IFERROR(__xludf.DUMMYFUNCTION("""COMPUTED_VALUE"""),"JavaScript")</f>
        <v>JavaScript</v>
      </c>
      <c r="D5198" s="4" t="str">
        <f>IFERROR(__xludf.DUMMYFUNCTION("""COMPUTED_VALUE"""),"PHP")</f>
        <v>PHP</v>
      </c>
    </row>
    <row r="5199">
      <c r="A5199" s="3">
        <v>5198.0</v>
      </c>
      <c r="B5199" s="4" t="str">
        <f>IFERROR(__xludf.DUMMYFUNCTION("SPLIT(IMPORTRANGE!B5199:B15198,"";"",0,1)"),"Bash/Shell/PowerShell")</f>
        <v>Bash/Shell/PowerShell</v>
      </c>
      <c r="C5199" s="4" t="str">
        <f>IFERROR(__xludf.DUMMYFUNCTION("""COMPUTED_VALUE"""),"C#")</f>
        <v>C#</v>
      </c>
      <c r="D5199" s="4" t="str">
        <f>IFERROR(__xludf.DUMMYFUNCTION("""COMPUTED_VALUE"""),"HTML/CSS")</f>
        <v>HTML/CSS</v>
      </c>
      <c r="E5199" s="4" t="str">
        <f>IFERROR(__xludf.DUMMYFUNCTION("""COMPUTED_VALUE"""),"JavaScript")</f>
        <v>JavaScript</v>
      </c>
      <c r="F5199" s="4" t="str">
        <f>IFERROR(__xludf.DUMMYFUNCTION("""COMPUTED_VALUE"""),"Other(s):")</f>
        <v>Other(s):</v>
      </c>
    </row>
    <row r="5200">
      <c r="A5200" s="3">
        <v>5199.0</v>
      </c>
      <c r="B5200" s="4" t="str">
        <f>IFERROR(__xludf.DUMMYFUNCTION("SPLIT(IMPORTRANGE!B5200:B15199,"";"",0,1)"),"Bash/Shell/PowerShell")</f>
        <v>Bash/Shell/PowerShell</v>
      </c>
      <c r="C5200" s="4" t="str">
        <f>IFERROR(__xludf.DUMMYFUNCTION("""COMPUTED_VALUE"""),"C")</f>
        <v>C</v>
      </c>
      <c r="D5200" s="4" t="str">
        <f>IFERROR(__xludf.DUMMYFUNCTION("""COMPUTED_VALUE"""),"C++")</f>
        <v>C++</v>
      </c>
      <c r="E5200" s="4" t="str">
        <f>IFERROR(__xludf.DUMMYFUNCTION("""COMPUTED_VALUE"""),"HTML/CSS")</f>
        <v>HTML/CSS</v>
      </c>
      <c r="F5200" s="4" t="str">
        <f>IFERROR(__xludf.DUMMYFUNCTION("""COMPUTED_VALUE"""),"Java")</f>
        <v>Java</v>
      </c>
      <c r="G5200" s="4" t="str">
        <f>IFERROR(__xludf.DUMMYFUNCTION("""COMPUTED_VALUE"""),"JavaScript")</f>
        <v>JavaScript</v>
      </c>
      <c r="H5200" s="4" t="str">
        <f>IFERROR(__xludf.DUMMYFUNCTION("""COMPUTED_VALUE"""),"PHP")</f>
        <v>PHP</v>
      </c>
      <c r="I5200" s="4" t="str">
        <f>IFERROR(__xludf.DUMMYFUNCTION("""COMPUTED_VALUE"""),"Python")</f>
        <v>Python</v>
      </c>
      <c r="J5200" s="4" t="str">
        <f>IFERROR(__xludf.DUMMYFUNCTION("""COMPUTED_VALUE"""),"Ruby")</f>
        <v>Ruby</v>
      </c>
      <c r="K5200" s="4" t="str">
        <f>IFERROR(__xludf.DUMMYFUNCTION("""COMPUTED_VALUE"""),"SQL")</f>
        <v>SQL</v>
      </c>
    </row>
    <row r="5201">
      <c r="A5201" s="3">
        <v>5200.0</v>
      </c>
      <c r="B5201" s="4" t="str">
        <f>IFERROR(__xludf.DUMMYFUNCTION("SPLIT(IMPORTRANGE!B5201:B15200,"";"",0,1)"),"C")</f>
        <v>C</v>
      </c>
      <c r="C5201" s="4" t="str">
        <f>IFERROR(__xludf.DUMMYFUNCTION("""COMPUTED_VALUE"""),"C#")</f>
        <v>C#</v>
      </c>
      <c r="D5201" s="4" t="str">
        <f>IFERROR(__xludf.DUMMYFUNCTION("""COMPUTED_VALUE"""),"HTML/CSS")</f>
        <v>HTML/CSS</v>
      </c>
      <c r="E5201" s="4" t="str">
        <f>IFERROR(__xludf.DUMMYFUNCTION("""COMPUTED_VALUE"""),"Java")</f>
        <v>Java</v>
      </c>
      <c r="F5201" s="4" t="str">
        <f>IFERROR(__xludf.DUMMYFUNCTION("""COMPUTED_VALUE"""),"JavaScript")</f>
        <v>JavaScript</v>
      </c>
    </row>
    <row r="5202">
      <c r="A5202" s="3">
        <v>5201.0</v>
      </c>
      <c r="B5202" s="4" t="str">
        <f>IFERROR(__xludf.DUMMYFUNCTION("SPLIT(IMPORTRANGE!B5202:B15201,"";"",0,1)"),"Bash/Shell/PowerShell")</f>
        <v>Bash/Shell/PowerShell</v>
      </c>
      <c r="C5202" s="4" t="str">
        <f>IFERROR(__xludf.DUMMYFUNCTION("""COMPUTED_VALUE"""),"HTML/CSS")</f>
        <v>HTML/CSS</v>
      </c>
      <c r="D5202" s="4" t="str">
        <f>IFERROR(__xludf.DUMMYFUNCTION("""COMPUTED_VALUE"""),"JavaScript")</f>
        <v>JavaScript</v>
      </c>
      <c r="E5202" s="4" t="str">
        <f>IFERROR(__xludf.DUMMYFUNCTION("""COMPUTED_VALUE"""),"Python")</f>
        <v>Python</v>
      </c>
      <c r="F5202" s="4" t="str">
        <f>IFERROR(__xludf.DUMMYFUNCTION("""COMPUTED_VALUE"""),"Ruby")</f>
        <v>Ruby</v>
      </c>
      <c r="G5202" s="4" t="str">
        <f>IFERROR(__xludf.DUMMYFUNCTION("""COMPUTED_VALUE"""),"SQL")</f>
        <v>SQL</v>
      </c>
    </row>
    <row r="5203">
      <c r="A5203" s="3">
        <v>5202.0</v>
      </c>
      <c r="B5203" s="4" t="str">
        <f>IFERROR(__xludf.DUMMYFUNCTION("SPLIT(IMPORTRANGE!B5203:B15202,"";"",0,1)"),"Bash/Shell/PowerShell")</f>
        <v>Bash/Shell/PowerShell</v>
      </c>
      <c r="C5203" s="4" t="str">
        <f>IFERROR(__xludf.DUMMYFUNCTION("""COMPUTED_VALUE"""),"HTML/CSS")</f>
        <v>HTML/CSS</v>
      </c>
      <c r="D5203" s="4" t="str">
        <f>IFERROR(__xludf.DUMMYFUNCTION("""COMPUTED_VALUE"""),"JavaScript")</f>
        <v>JavaScript</v>
      </c>
      <c r="E5203" s="4" t="str">
        <f>IFERROR(__xludf.DUMMYFUNCTION("""COMPUTED_VALUE"""),"Python")</f>
        <v>Python</v>
      </c>
      <c r="F5203" s="4" t="str">
        <f>IFERROR(__xludf.DUMMYFUNCTION("""COMPUTED_VALUE"""),"SQL")</f>
        <v>SQL</v>
      </c>
      <c r="G5203" s="4" t="str">
        <f>IFERROR(__xludf.DUMMYFUNCTION("""COMPUTED_VALUE"""),"TypeScript")</f>
        <v>TypeScript</v>
      </c>
    </row>
    <row r="5204">
      <c r="A5204" s="3">
        <v>5203.0</v>
      </c>
      <c r="B5204" s="4" t="str">
        <f>IFERROR(__xludf.DUMMYFUNCTION("SPLIT(IMPORTRANGE!B5204:B15203,"";"",0,1)"),"C#")</f>
        <v>C#</v>
      </c>
      <c r="C5204" s="4" t="str">
        <f>IFERROR(__xludf.DUMMYFUNCTION("""COMPUTED_VALUE"""),"HTML/CSS")</f>
        <v>HTML/CSS</v>
      </c>
      <c r="D5204" s="4" t="str">
        <f>IFERROR(__xludf.DUMMYFUNCTION("""COMPUTED_VALUE"""),"Java")</f>
        <v>Java</v>
      </c>
      <c r="E5204" s="4" t="str">
        <f>IFERROR(__xludf.DUMMYFUNCTION("""COMPUTED_VALUE"""),"JavaScript")</f>
        <v>JavaScript</v>
      </c>
      <c r="F5204" s="4" t="str">
        <f>IFERROR(__xludf.DUMMYFUNCTION("""COMPUTED_VALUE"""),"PHP")</f>
        <v>PHP</v>
      </c>
      <c r="G5204" s="4" t="str">
        <f>IFERROR(__xludf.DUMMYFUNCTION("""COMPUTED_VALUE"""),"SQL")</f>
        <v>SQL</v>
      </c>
    </row>
    <row r="5205">
      <c r="A5205" s="3">
        <v>5204.0</v>
      </c>
      <c r="B5205" s="4" t="str">
        <f>IFERROR(__xludf.DUMMYFUNCTION("SPLIT(IMPORTRANGE!B5205:B15204,"";"",0,1)"),"HTML/CSS")</f>
        <v>HTML/CSS</v>
      </c>
      <c r="C5205" s="4" t="str">
        <f>IFERROR(__xludf.DUMMYFUNCTION("""COMPUTED_VALUE"""),"JavaScript")</f>
        <v>JavaScript</v>
      </c>
      <c r="D5205" s="4" t="str">
        <f>IFERROR(__xludf.DUMMYFUNCTION("""COMPUTED_VALUE"""),"PHP")</f>
        <v>PHP</v>
      </c>
    </row>
    <row r="5206">
      <c r="A5206" s="3">
        <v>5205.0</v>
      </c>
      <c r="B5206" s="4" t="str">
        <f>IFERROR(__xludf.DUMMYFUNCTION("SPLIT(IMPORTRANGE!B5206:B15205,"";"",0,1)"),"C#")</f>
        <v>C#</v>
      </c>
      <c r="C5206" s="4" t="str">
        <f>IFERROR(__xludf.DUMMYFUNCTION("""COMPUTED_VALUE"""),"HTML/CSS")</f>
        <v>HTML/CSS</v>
      </c>
      <c r="D5206" s="4" t="str">
        <f>IFERROR(__xludf.DUMMYFUNCTION("""COMPUTED_VALUE"""),"Java")</f>
        <v>Java</v>
      </c>
      <c r="E5206" s="4" t="str">
        <f>IFERROR(__xludf.DUMMYFUNCTION("""COMPUTED_VALUE"""),"JavaScript")</f>
        <v>JavaScript</v>
      </c>
      <c r="F5206" s="4" t="str">
        <f>IFERROR(__xludf.DUMMYFUNCTION("""COMPUTED_VALUE"""),"Kotlin")</f>
        <v>Kotlin</v>
      </c>
      <c r="G5206" s="4" t="str">
        <f>IFERROR(__xludf.DUMMYFUNCTION("""COMPUTED_VALUE"""),"PHP")</f>
        <v>PHP</v>
      </c>
      <c r="H5206" s="4" t="str">
        <f>IFERROR(__xludf.DUMMYFUNCTION("""COMPUTED_VALUE"""),"Python")</f>
        <v>Python</v>
      </c>
      <c r="I5206" s="4" t="str">
        <f>IFERROR(__xludf.DUMMYFUNCTION("""COMPUTED_VALUE"""),"SQL")</f>
        <v>SQL</v>
      </c>
      <c r="J5206" s="4" t="str">
        <f>IFERROR(__xludf.DUMMYFUNCTION("""COMPUTED_VALUE"""),"TypeScript")</f>
        <v>TypeScript</v>
      </c>
    </row>
    <row r="5207">
      <c r="A5207" s="3">
        <v>5206.0</v>
      </c>
      <c r="B5207" s="4" t="str">
        <f>IFERROR(__xludf.DUMMYFUNCTION("SPLIT(IMPORTRANGE!B5207:B15206,"";"",0,1)"),"C#")</f>
        <v>C#</v>
      </c>
      <c r="C5207" s="4" t="str">
        <f>IFERROR(__xludf.DUMMYFUNCTION("""COMPUTED_VALUE"""),"HTML/CSS")</f>
        <v>HTML/CSS</v>
      </c>
      <c r="D5207" s="4" t="str">
        <f>IFERROR(__xludf.DUMMYFUNCTION("""COMPUTED_VALUE"""),"JavaScript")</f>
        <v>JavaScript</v>
      </c>
      <c r="E5207" s="4" t="str">
        <f>IFERROR(__xludf.DUMMYFUNCTION("""COMPUTED_VALUE"""),"Kotlin")</f>
        <v>Kotlin</v>
      </c>
      <c r="F5207" s="4" t="str">
        <f>IFERROR(__xludf.DUMMYFUNCTION("""COMPUTED_VALUE"""),"PHP")</f>
        <v>PHP</v>
      </c>
      <c r="G5207" s="4" t="str">
        <f>IFERROR(__xludf.DUMMYFUNCTION("""COMPUTED_VALUE"""),"SQL")</f>
        <v>SQL</v>
      </c>
    </row>
    <row r="5208">
      <c r="A5208" s="3">
        <v>5207.0</v>
      </c>
      <c r="B5208" s="4" t="str">
        <f>IFERROR(__xludf.DUMMYFUNCTION("SPLIT(IMPORTRANGE!B5208:B15207,"";"",0,1)"),"C++")</f>
        <v>C++</v>
      </c>
      <c r="C5208" s="4" t="str">
        <f>IFERROR(__xludf.DUMMYFUNCTION("""COMPUTED_VALUE"""),"HTML/CSS")</f>
        <v>HTML/CSS</v>
      </c>
      <c r="D5208" s="4" t="str">
        <f>IFERROR(__xludf.DUMMYFUNCTION("""COMPUTED_VALUE"""),"JavaScript")</f>
        <v>JavaScript</v>
      </c>
      <c r="E5208" s="4" t="str">
        <f>IFERROR(__xludf.DUMMYFUNCTION("""COMPUTED_VALUE"""),"Python")</f>
        <v>Python</v>
      </c>
      <c r="F5208" s="4" t="str">
        <f>IFERROR(__xludf.DUMMYFUNCTION("""COMPUTED_VALUE"""),"SQL")</f>
        <v>SQL</v>
      </c>
    </row>
    <row r="5209">
      <c r="A5209" s="3">
        <v>5208.0</v>
      </c>
      <c r="B5209" s="4" t="str">
        <f>IFERROR(__xludf.DUMMYFUNCTION("SPLIT(IMPORTRANGE!B5209:B15208,"";"",0,1)"),"Bash/Shell/PowerShell")</f>
        <v>Bash/Shell/PowerShell</v>
      </c>
      <c r="C5209" s="4" t="str">
        <f>IFERROR(__xludf.DUMMYFUNCTION("""COMPUTED_VALUE"""),"C#")</f>
        <v>C#</v>
      </c>
      <c r="D5209" s="4" t="str">
        <f>IFERROR(__xludf.DUMMYFUNCTION("""COMPUTED_VALUE"""),"R")</f>
        <v>R</v>
      </c>
      <c r="E5209" s="4" t="str">
        <f>IFERROR(__xludf.DUMMYFUNCTION("""COMPUTED_VALUE"""),"SQL")</f>
        <v>SQL</v>
      </c>
    </row>
    <row r="5210">
      <c r="A5210" s="3">
        <v>5209.0</v>
      </c>
      <c r="B5210" s="4" t="str">
        <f>IFERROR(__xludf.DUMMYFUNCTION("SPLIT(IMPORTRANGE!B5210:B15209,"";"",0,1)"),"C#")</f>
        <v>C#</v>
      </c>
    </row>
    <row r="5211">
      <c r="A5211" s="3">
        <v>5210.0</v>
      </c>
      <c r="B5211" s="4" t="str">
        <f>IFERROR(__xludf.DUMMYFUNCTION("SPLIT(IMPORTRANGE!B5211:B15210,"";"",0,1)"),"C++")</f>
        <v>C++</v>
      </c>
      <c r="C5211" s="4" t="str">
        <f>IFERROR(__xludf.DUMMYFUNCTION("""COMPUTED_VALUE"""),"C#")</f>
        <v>C#</v>
      </c>
      <c r="D5211" s="4" t="str">
        <f>IFERROR(__xludf.DUMMYFUNCTION("""COMPUTED_VALUE"""),"HTML/CSS")</f>
        <v>HTML/CSS</v>
      </c>
      <c r="E5211" s="4" t="str">
        <f>IFERROR(__xludf.DUMMYFUNCTION("""COMPUTED_VALUE"""),"JavaScript")</f>
        <v>JavaScript</v>
      </c>
    </row>
    <row r="5212">
      <c r="A5212" s="3">
        <v>5211.0</v>
      </c>
      <c r="B5212" s="4" t="str">
        <f>IFERROR(__xludf.DUMMYFUNCTION("SPLIT(IMPORTRANGE!B5212:B15211,"";"",0,1)"),"Bash/Shell/PowerShell")</f>
        <v>Bash/Shell/PowerShell</v>
      </c>
      <c r="C5212" s="4" t="str">
        <f>IFERROR(__xludf.DUMMYFUNCTION("""COMPUTED_VALUE"""),"C")</f>
        <v>C</v>
      </c>
      <c r="D5212" s="4" t="str">
        <f>IFERROR(__xludf.DUMMYFUNCTION("""COMPUTED_VALUE"""),"C++")</f>
        <v>C++</v>
      </c>
      <c r="E5212" s="4" t="str">
        <f>IFERROR(__xludf.DUMMYFUNCTION("""COMPUTED_VALUE"""),"C#")</f>
        <v>C#</v>
      </c>
      <c r="F5212" s="4" t="str">
        <f>IFERROR(__xludf.DUMMYFUNCTION("""COMPUTED_VALUE"""),"HTML/CSS")</f>
        <v>HTML/CSS</v>
      </c>
      <c r="G5212" s="4" t="str">
        <f>IFERROR(__xludf.DUMMYFUNCTION("""COMPUTED_VALUE"""),"Java")</f>
        <v>Java</v>
      </c>
      <c r="H5212" s="4" t="str">
        <f>IFERROR(__xludf.DUMMYFUNCTION("""COMPUTED_VALUE"""),"JavaScript")</f>
        <v>JavaScript</v>
      </c>
      <c r="I5212" s="4" t="str">
        <f>IFERROR(__xludf.DUMMYFUNCTION("""COMPUTED_VALUE"""),"PHP")</f>
        <v>PHP</v>
      </c>
      <c r="J5212" s="4" t="str">
        <f>IFERROR(__xludf.DUMMYFUNCTION("""COMPUTED_VALUE"""),"Python")</f>
        <v>Python</v>
      </c>
      <c r="K5212" s="4" t="str">
        <f>IFERROR(__xludf.DUMMYFUNCTION("""COMPUTED_VALUE"""),"R")</f>
        <v>R</v>
      </c>
      <c r="L5212" s="4" t="str">
        <f>IFERROR(__xludf.DUMMYFUNCTION("""COMPUTED_VALUE"""),"Ruby")</f>
        <v>Ruby</v>
      </c>
      <c r="M5212" s="4" t="str">
        <f>IFERROR(__xludf.DUMMYFUNCTION("""COMPUTED_VALUE"""),"SQL")</f>
        <v>SQL</v>
      </c>
    </row>
    <row r="5213">
      <c r="A5213" s="3">
        <v>5212.0</v>
      </c>
      <c r="B5213" s="4" t="str">
        <f>IFERROR(__xludf.DUMMYFUNCTION("SPLIT(IMPORTRANGE!B5213:B15212,"";"",0,1)"),"Assembly")</f>
        <v>Assembly</v>
      </c>
      <c r="C5213" s="4" t="str">
        <f>IFERROR(__xludf.DUMMYFUNCTION("""COMPUTED_VALUE"""),"Bash/Shell/PowerShell")</f>
        <v>Bash/Shell/PowerShell</v>
      </c>
      <c r="D5213" s="4" t="str">
        <f>IFERROR(__xludf.DUMMYFUNCTION("""COMPUTED_VALUE"""),"C")</f>
        <v>C</v>
      </c>
      <c r="E5213" s="4" t="str">
        <f>IFERROR(__xludf.DUMMYFUNCTION("""COMPUTED_VALUE"""),"C++")</f>
        <v>C++</v>
      </c>
    </row>
    <row r="5214">
      <c r="A5214" s="3">
        <v>5213.0</v>
      </c>
      <c r="B5214" s="4" t="str">
        <f>IFERROR(__xludf.DUMMYFUNCTION("SPLIT(IMPORTRANGE!B5214:B15213,"";"",0,1)"),"C")</f>
        <v>C</v>
      </c>
      <c r="C5214" s="4" t="str">
        <f>IFERROR(__xludf.DUMMYFUNCTION("""COMPUTED_VALUE"""),"HTML/CSS")</f>
        <v>HTML/CSS</v>
      </c>
      <c r="D5214" s="4" t="str">
        <f>IFERROR(__xludf.DUMMYFUNCTION("""COMPUTED_VALUE"""),"JavaScript")</f>
        <v>JavaScript</v>
      </c>
      <c r="E5214" s="4" t="str">
        <f>IFERROR(__xludf.DUMMYFUNCTION("""COMPUTED_VALUE"""),"Python")</f>
        <v>Python</v>
      </c>
      <c r="F5214" s="4" t="str">
        <f>IFERROR(__xludf.DUMMYFUNCTION("""COMPUTED_VALUE"""),"SQL")</f>
        <v>SQL</v>
      </c>
      <c r="G5214" s="4" t="str">
        <f>IFERROR(__xludf.DUMMYFUNCTION("""COMPUTED_VALUE"""),"TypeScript")</f>
        <v>TypeScript</v>
      </c>
      <c r="H5214" s="4" t="str">
        <f>IFERROR(__xludf.DUMMYFUNCTION("""COMPUTED_VALUE"""),"Other(s):")</f>
        <v>Other(s):</v>
      </c>
    </row>
    <row r="5215">
      <c r="A5215" s="3">
        <v>5214.0</v>
      </c>
      <c r="B5215" s="4" t="str">
        <f>IFERROR(__xludf.DUMMYFUNCTION("SPLIT(IMPORTRANGE!B5215:B15214,"";"",0,1)"),"Bash/Shell/PowerShell")</f>
        <v>Bash/Shell/PowerShell</v>
      </c>
      <c r="C5215" s="4" t="str">
        <f>IFERROR(__xludf.DUMMYFUNCTION("""COMPUTED_VALUE"""),"HTML/CSS")</f>
        <v>HTML/CSS</v>
      </c>
      <c r="D5215" s="4" t="str">
        <f>IFERROR(__xludf.DUMMYFUNCTION("""COMPUTED_VALUE"""),"PHP")</f>
        <v>PHP</v>
      </c>
      <c r="E5215" s="4" t="str">
        <f>IFERROR(__xludf.DUMMYFUNCTION("""COMPUTED_VALUE"""),"SQL")</f>
        <v>SQL</v>
      </c>
    </row>
    <row r="5216">
      <c r="A5216" s="3">
        <v>5215.0</v>
      </c>
      <c r="B5216" s="4" t="str">
        <f>IFERROR(__xludf.DUMMYFUNCTION("SPLIT(IMPORTRANGE!B5216:B15215,"";"",0,1)"),"C")</f>
        <v>C</v>
      </c>
      <c r="C5216" s="4" t="str">
        <f>IFERROR(__xludf.DUMMYFUNCTION("""COMPUTED_VALUE"""),"C++")</f>
        <v>C++</v>
      </c>
      <c r="D5216" s="4" t="str">
        <f>IFERROR(__xludf.DUMMYFUNCTION("""COMPUTED_VALUE"""),"HTML/CSS")</f>
        <v>HTML/CSS</v>
      </c>
      <c r="E5216" s="4" t="str">
        <f>IFERROR(__xludf.DUMMYFUNCTION("""COMPUTED_VALUE"""),"Java")</f>
        <v>Java</v>
      </c>
      <c r="F5216" s="4" t="str">
        <f>IFERROR(__xludf.DUMMYFUNCTION("""COMPUTED_VALUE"""),"JavaScript")</f>
        <v>JavaScript</v>
      </c>
      <c r="G5216" s="4" t="str">
        <f>IFERROR(__xludf.DUMMYFUNCTION("""COMPUTED_VALUE"""),"SQL")</f>
        <v>SQL</v>
      </c>
    </row>
    <row r="5217">
      <c r="A5217" s="3">
        <v>5216.0</v>
      </c>
      <c r="B5217" s="4" t="str">
        <f>IFERROR(__xludf.DUMMYFUNCTION("SPLIT(IMPORTRANGE!B5217:B15216,"";"",0,1)"),"C#")</f>
        <v>C#</v>
      </c>
      <c r="C5217" s="4" t="str">
        <f>IFERROR(__xludf.DUMMYFUNCTION("""COMPUTED_VALUE"""),"Java")</f>
        <v>Java</v>
      </c>
      <c r="D5217" s="4" t="str">
        <f>IFERROR(__xludf.DUMMYFUNCTION("""COMPUTED_VALUE"""),"Kotlin")</f>
        <v>Kotlin</v>
      </c>
      <c r="E5217" s="4" t="str">
        <f>IFERROR(__xludf.DUMMYFUNCTION("""COMPUTED_VALUE"""),"Ruby")</f>
        <v>Ruby</v>
      </c>
      <c r="F5217" s="4" t="str">
        <f>IFERROR(__xludf.DUMMYFUNCTION("""COMPUTED_VALUE"""),"SQL")</f>
        <v>SQL</v>
      </c>
    </row>
    <row r="5218">
      <c r="A5218" s="3">
        <v>5217.0</v>
      </c>
      <c r="B5218" s="4" t="str">
        <f>IFERROR(__xludf.DUMMYFUNCTION("SPLIT(IMPORTRANGE!B5218:B15217,"";"",0,1)"),"HTML/CSS")</f>
        <v>HTML/CSS</v>
      </c>
      <c r="C5218" s="4" t="str">
        <f>IFERROR(__xludf.DUMMYFUNCTION("""COMPUTED_VALUE"""),"JavaScript")</f>
        <v>JavaScript</v>
      </c>
    </row>
    <row r="5219">
      <c r="A5219" s="3">
        <v>5218.0</v>
      </c>
      <c r="B5219" s="4" t="str">
        <f>IFERROR(__xludf.DUMMYFUNCTION("SPLIT(IMPORTRANGE!B5219:B15218,"";"",0,1)"),"Swift")</f>
        <v>Swift</v>
      </c>
    </row>
    <row r="5220">
      <c r="A5220" s="3">
        <v>5219.0</v>
      </c>
      <c r="B5220" s="4" t="str">
        <f>IFERROR(__xludf.DUMMYFUNCTION("SPLIT(IMPORTRANGE!B5220:B15219,"";"",0,1)"),"HTML/CSS")</f>
        <v>HTML/CSS</v>
      </c>
      <c r="C5220" s="4" t="str">
        <f>IFERROR(__xludf.DUMMYFUNCTION("""COMPUTED_VALUE"""),"JavaScript")</f>
        <v>JavaScript</v>
      </c>
      <c r="D5220" s="4" t="str">
        <f>IFERROR(__xludf.DUMMYFUNCTION("""COMPUTED_VALUE"""),"Python")</f>
        <v>Python</v>
      </c>
    </row>
    <row r="5221">
      <c r="A5221" s="3">
        <v>5220.0</v>
      </c>
      <c r="B5221" s="4" t="str">
        <f>IFERROR(__xludf.DUMMYFUNCTION("SPLIT(IMPORTRANGE!B5221:B15220,"";"",0,1)"),"Bash/Shell/PowerShell")</f>
        <v>Bash/Shell/PowerShell</v>
      </c>
      <c r="C5221" s="4" t="str">
        <f>IFERROR(__xludf.DUMMYFUNCTION("""COMPUTED_VALUE"""),"PHP")</f>
        <v>PHP</v>
      </c>
    </row>
    <row r="5222">
      <c r="A5222" s="3">
        <v>5221.0</v>
      </c>
      <c r="B5222" s="4" t="str">
        <f>IFERROR(__xludf.DUMMYFUNCTION("SPLIT(IMPORTRANGE!B5222:B15221,"";"",0,1)"),"Clojure")</f>
        <v>Clojure</v>
      </c>
      <c r="C5222" s="4" t="str">
        <f>IFERROR(__xludf.DUMMYFUNCTION("""COMPUTED_VALUE"""),"Java")</f>
        <v>Java</v>
      </c>
    </row>
    <row r="5223">
      <c r="A5223" s="3">
        <v>5222.0</v>
      </c>
      <c r="B5223" s="4" t="str">
        <f>IFERROR(__xludf.DUMMYFUNCTION("SPLIT(IMPORTRANGE!B5223:B15222,"";"",0,1)"),"C")</f>
        <v>C</v>
      </c>
      <c r="C5223" s="4" t="str">
        <f>IFERROR(__xludf.DUMMYFUNCTION("""COMPUTED_VALUE"""),"C++")</f>
        <v>C++</v>
      </c>
      <c r="D5223" s="4" t="str">
        <f>IFERROR(__xludf.DUMMYFUNCTION("""COMPUTED_VALUE"""),"HTML/CSS")</f>
        <v>HTML/CSS</v>
      </c>
      <c r="E5223" s="4" t="str">
        <f>IFERROR(__xludf.DUMMYFUNCTION("""COMPUTED_VALUE"""),"Java")</f>
        <v>Java</v>
      </c>
      <c r="F5223" s="4" t="str">
        <f>IFERROR(__xludf.DUMMYFUNCTION("""COMPUTED_VALUE"""),"JavaScript")</f>
        <v>JavaScript</v>
      </c>
      <c r="G5223" s="4" t="str">
        <f>IFERROR(__xludf.DUMMYFUNCTION("""COMPUTED_VALUE"""),"SQL")</f>
        <v>SQL</v>
      </c>
    </row>
    <row r="5224">
      <c r="A5224" s="3">
        <v>5223.0</v>
      </c>
      <c r="B5224" s="4" t="str">
        <f>IFERROR(__xludf.DUMMYFUNCTION("SPLIT(IMPORTRANGE!B5224:B15223,"";"",0,1)"),"C#")</f>
        <v>C#</v>
      </c>
      <c r="C5224" s="4" t="str">
        <f>IFERROR(__xludf.DUMMYFUNCTION("""COMPUTED_VALUE"""),"JavaScript")</f>
        <v>JavaScript</v>
      </c>
      <c r="D5224" s="4" t="str">
        <f>IFERROR(__xludf.DUMMYFUNCTION("""COMPUTED_VALUE"""),"SQL")</f>
        <v>SQL</v>
      </c>
    </row>
    <row r="5225">
      <c r="A5225" s="3">
        <v>5224.0</v>
      </c>
      <c r="B5225" s="4" t="str">
        <f>IFERROR(__xludf.DUMMYFUNCTION("SPLIT(IMPORTRANGE!B5225:B15224,"";"",0,1)"),"Python")</f>
        <v>Python</v>
      </c>
      <c r="C5225" s="4" t="str">
        <f>IFERROR(__xludf.DUMMYFUNCTION("""COMPUTED_VALUE"""),"R")</f>
        <v>R</v>
      </c>
      <c r="D5225" s="4" t="str">
        <f>IFERROR(__xludf.DUMMYFUNCTION("""COMPUTED_VALUE"""),"VBA")</f>
        <v>VBA</v>
      </c>
    </row>
    <row r="5226">
      <c r="A5226" s="3">
        <v>5225.0</v>
      </c>
      <c r="B5226" s="4" t="str">
        <f>IFERROR(__xludf.DUMMYFUNCTION("SPLIT(IMPORTRANGE!B5226:B15225,"";"",0,1)"),"Bash/Shell/PowerShell")</f>
        <v>Bash/Shell/PowerShell</v>
      </c>
      <c r="C5226" s="4" t="str">
        <f>IFERROR(__xludf.DUMMYFUNCTION("""COMPUTED_VALUE"""),"HTML/CSS")</f>
        <v>HTML/CSS</v>
      </c>
      <c r="D5226" s="4" t="str">
        <f>IFERROR(__xludf.DUMMYFUNCTION("""COMPUTED_VALUE"""),"Java")</f>
        <v>Java</v>
      </c>
      <c r="E5226" s="4" t="str">
        <f>IFERROR(__xludf.DUMMYFUNCTION("""COMPUTED_VALUE"""),"Python")</f>
        <v>Python</v>
      </c>
    </row>
    <row r="5227">
      <c r="A5227" s="3">
        <v>5226.0</v>
      </c>
      <c r="B5227" s="4" t="str">
        <f>IFERROR(__xludf.DUMMYFUNCTION("SPLIT(IMPORTRANGE!B5227:B15226,"";"",0,1)"),"Assembly")</f>
        <v>Assembly</v>
      </c>
      <c r="C5227" s="4" t="str">
        <f>IFERROR(__xludf.DUMMYFUNCTION("""COMPUTED_VALUE"""),"Bash/Shell/PowerShell")</f>
        <v>Bash/Shell/PowerShell</v>
      </c>
      <c r="D5227" s="4" t="str">
        <f>IFERROR(__xludf.DUMMYFUNCTION("""COMPUTED_VALUE"""),"C")</f>
        <v>C</v>
      </c>
      <c r="E5227" s="4" t="str">
        <f>IFERROR(__xludf.DUMMYFUNCTION("""COMPUTED_VALUE"""),"HTML/CSS")</f>
        <v>HTML/CSS</v>
      </c>
      <c r="F5227" s="4" t="str">
        <f>IFERROR(__xludf.DUMMYFUNCTION("""COMPUTED_VALUE"""),"Java")</f>
        <v>Java</v>
      </c>
      <c r="G5227" s="4" t="str">
        <f>IFERROR(__xludf.DUMMYFUNCTION("""COMPUTED_VALUE"""),"JavaScript")</f>
        <v>JavaScript</v>
      </c>
      <c r="H5227" s="4" t="str">
        <f>IFERROR(__xludf.DUMMYFUNCTION("""COMPUTED_VALUE"""),"PHP")</f>
        <v>PHP</v>
      </c>
      <c r="I5227" s="4" t="str">
        <f>IFERROR(__xludf.DUMMYFUNCTION("""COMPUTED_VALUE"""),"Python")</f>
        <v>Python</v>
      </c>
      <c r="J5227" s="4" t="str">
        <f>IFERROR(__xludf.DUMMYFUNCTION("""COMPUTED_VALUE"""),"SQL")</f>
        <v>SQL</v>
      </c>
    </row>
    <row r="5228">
      <c r="A5228" s="3">
        <v>5227.0</v>
      </c>
      <c r="B5228" s="4" t="str">
        <f>IFERROR(__xludf.DUMMYFUNCTION("SPLIT(IMPORTRANGE!B5228:B15227,"";"",0,1)"),"Bash/Shell/PowerShell")</f>
        <v>Bash/Shell/PowerShell</v>
      </c>
      <c r="C5228" s="4" t="str">
        <f>IFERROR(__xludf.DUMMYFUNCTION("""COMPUTED_VALUE"""),"C")</f>
        <v>C</v>
      </c>
      <c r="D5228" s="4" t="str">
        <f>IFERROR(__xludf.DUMMYFUNCTION("""COMPUTED_VALUE"""),"C++")</f>
        <v>C++</v>
      </c>
      <c r="E5228" s="4" t="str">
        <f>IFERROR(__xludf.DUMMYFUNCTION("""COMPUTED_VALUE"""),"C#")</f>
        <v>C#</v>
      </c>
      <c r="F5228" s="4" t="str">
        <f>IFERROR(__xludf.DUMMYFUNCTION("""COMPUTED_VALUE"""),"HTML/CSS")</f>
        <v>HTML/CSS</v>
      </c>
      <c r="G5228" s="4" t="str">
        <f>IFERROR(__xludf.DUMMYFUNCTION("""COMPUTED_VALUE"""),"JavaScript")</f>
        <v>JavaScript</v>
      </c>
      <c r="H5228" s="4" t="str">
        <f>IFERROR(__xludf.DUMMYFUNCTION("""COMPUTED_VALUE"""),"PHP")</f>
        <v>PHP</v>
      </c>
      <c r="I5228" s="4" t="str">
        <f>IFERROR(__xludf.DUMMYFUNCTION("""COMPUTED_VALUE"""),"Python")</f>
        <v>Python</v>
      </c>
      <c r="J5228" s="4" t="str">
        <f>IFERROR(__xludf.DUMMYFUNCTION("""COMPUTED_VALUE"""),"SQL")</f>
        <v>SQL</v>
      </c>
      <c r="K5228" s="4" t="str">
        <f>IFERROR(__xludf.DUMMYFUNCTION("""COMPUTED_VALUE"""),"TypeScript")</f>
        <v>TypeScript</v>
      </c>
    </row>
    <row r="5229">
      <c r="A5229" s="3">
        <v>5228.0</v>
      </c>
      <c r="B5229" s="4" t="str">
        <f>IFERROR(__xludf.DUMMYFUNCTION("SPLIT(IMPORTRANGE!B5229:B15228,"";"",0,1)"),"Bash/Shell/PowerShell")</f>
        <v>Bash/Shell/PowerShell</v>
      </c>
      <c r="C5229" s="4" t="str">
        <f>IFERROR(__xludf.DUMMYFUNCTION("""COMPUTED_VALUE"""),"C++")</f>
        <v>C++</v>
      </c>
      <c r="D5229" s="4" t="str">
        <f>IFERROR(__xludf.DUMMYFUNCTION("""COMPUTED_VALUE"""),"Java")</f>
        <v>Java</v>
      </c>
      <c r="E5229" s="4" t="str">
        <f>IFERROR(__xludf.DUMMYFUNCTION("""COMPUTED_VALUE"""),"JavaScript")</f>
        <v>JavaScript</v>
      </c>
      <c r="F5229" s="4" t="str">
        <f>IFERROR(__xludf.DUMMYFUNCTION("""COMPUTED_VALUE"""),"Python")</f>
        <v>Python</v>
      </c>
      <c r="G5229" s="4" t="str">
        <f>IFERROR(__xludf.DUMMYFUNCTION("""COMPUTED_VALUE"""),"SQL")</f>
        <v>SQL</v>
      </c>
    </row>
    <row r="5230">
      <c r="A5230" s="3">
        <v>5229.0</v>
      </c>
      <c r="B5230" s="4" t="str">
        <f>IFERROR(__xludf.DUMMYFUNCTION("SPLIT(IMPORTRANGE!B5230:B15229,"";"",0,1)"),"Bash/Shell/PowerShell")</f>
        <v>Bash/Shell/PowerShell</v>
      </c>
      <c r="C5230" s="4" t="str">
        <f>IFERROR(__xludf.DUMMYFUNCTION("""COMPUTED_VALUE"""),"HTML/CSS")</f>
        <v>HTML/CSS</v>
      </c>
      <c r="D5230" s="4" t="str">
        <f>IFERROR(__xludf.DUMMYFUNCTION("""COMPUTED_VALUE"""),"JavaScript")</f>
        <v>JavaScript</v>
      </c>
      <c r="E5230" s="4" t="str">
        <f>IFERROR(__xludf.DUMMYFUNCTION("""COMPUTED_VALUE"""),"PHP")</f>
        <v>PHP</v>
      </c>
      <c r="F5230" s="4" t="str">
        <f>IFERROR(__xludf.DUMMYFUNCTION("""COMPUTED_VALUE"""),"Python")</f>
        <v>Python</v>
      </c>
      <c r="G5230" s="4" t="str">
        <f>IFERROR(__xludf.DUMMYFUNCTION("""COMPUTED_VALUE"""),"SQL")</f>
        <v>SQL</v>
      </c>
    </row>
    <row r="5231">
      <c r="A5231" s="3">
        <v>5230.0</v>
      </c>
      <c r="B5231" s="4" t="str">
        <f>IFERROR(__xludf.DUMMYFUNCTION("SPLIT(IMPORTRANGE!B5231:B15230,"";"",0,1)"),"Assembly")</f>
        <v>Assembly</v>
      </c>
      <c r="C5231" s="4" t="str">
        <f>IFERROR(__xludf.DUMMYFUNCTION("""COMPUTED_VALUE"""),"Bash/Shell/PowerShell")</f>
        <v>Bash/Shell/PowerShell</v>
      </c>
      <c r="D5231" s="4" t="str">
        <f>IFERROR(__xludf.DUMMYFUNCTION("""COMPUTED_VALUE"""),"C")</f>
        <v>C</v>
      </c>
      <c r="E5231" s="4" t="str">
        <f>IFERROR(__xludf.DUMMYFUNCTION("""COMPUTED_VALUE"""),"C++")</f>
        <v>C++</v>
      </c>
      <c r="F5231" s="4" t="str">
        <f>IFERROR(__xludf.DUMMYFUNCTION("""COMPUTED_VALUE"""),"Go")</f>
        <v>Go</v>
      </c>
      <c r="G5231" s="4" t="str">
        <f>IFERROR(__xludf.DUMMYFUNCTION("""COMPUTED_VALUE"""),"HTML/CSS")</f>
        <v>HTML/CSS</v>
      </c>
      <c r="H5231" s="4" t="str">
        <f>IFERROR(__xludf.DUMMYFUNCTION("""COMPUTED_VALUE"""),"JavaScript")</f>
        <v>JavaScript</v>
      </c>
      <c r="I5231" s="4" t="str">
        <f>IFERROR(__xludf.DUMMYFUNCTION("""COMPUTED_VALUE"""),"PHP")</f>
        <v>PHP</v>
      </c>
      <c r="J5231" s="4" t="str">
        <f>IFERROR(__xludf.DUMMYFUNCTION("""COMPUTED_VALUE"""),"SQL")</f>
        <v>SQL</v>
      </c>
      <c r="K5231" s="4" t="str">
        <f>IFERROR(__xludf.DUMMYFUNCTION("""COMPUTED_VALUE"""),"Swift")</f>
        <v>Swift</v>
      </c>
    </row>
    <row r="5232">
      <c r="A5232" s="3">
        <v>5231.0</v>
      </c>
      <c r="B5232" s="4" t="str">
        <f>IFERROR(__xludf.DUMMYFUNCTION("SPLIT(IMPORTRANGE!B5232:B15231,"";"",0,1)"),"Bash/Shell/PowerShell")</f>
        <v>Bash/Shell/PowerShell</v>
      </c>
      <c r="C5232" s="4" t="str">
        <f>IFERROR(__xludf.DUMMYFUNCTION("""COMPUTED_VALUE"""),"Go")</f>
        <v>Go</v>
      </c>
      <c r="D5232" s="4" t="str">
        <f>IFERROR(__xludf.DUMMYFUNCTION("""COMPUTED_VALUE"""),"HTML/CSS")</f>
        <v>HTML/CSS</v>
      </c>
      <c r="E5232" s="4" t="str">
        <f>IFERROR(__xludf.DUMMYFUNCTION("""COMPUTED_VALUE"""),"Java")</f>
        <v>Java</v>
      </c>
      <c r="F5232" s="4" t="str">
        <f>IFERROR(__xludf.DUMMYFUNCTION("""COMPUTED_VALUE"""),"JavaScript")</f>
        <v>JavaScript</v>
      </c>
      <c r="G5232" s="4" t="str">
        <f>IFERROR(__xludf.DUMMYFUNCTION("""COMPUTED_VALUE"""),"Kotlin")</f>
        <v>Kotlin</v>
      </c>
      <c r="H5232" s="4" t="str">
        <f>IFERROR(__xludf.DUMMYFUNCTION("""COMPUTED_VALUE"""),"SQL")</f>
        <v>SQL</v>
      </c>
    </row>
    <row r="5233">
      <c r="A5233" s="3">
        <v>5232.0</v>
      </c>
      <c r="B5233" s="4" t="str">
        <f>IFERROR(__xludf.DUMMYFUNCTION("SPLIT(IMPORTRANGE!B5233:B15232,"";"",0,1)"),"Bash/Shell/PowerShell")</f>
        <v>Bash/Shell/PowerShell</v>
      </c>
      <c r="C5233" s="4" t="str">
        <f>IFERROR(__xludf.DUMMYFUNCTION("""COMPUTED_VALUE"""),"C")</f>
        <v>C</v>
      </c>
      <c r="D5233" s="4" t="str">
        <f>IFERROR(__xludf.DUMMYFUNCTION("""COMPUTED_VALUE"""),"Java")</f>
        <v>Java</v>
      </c>
      <c r="E5233" s="4" t="str">
        <f>IFERROR(__xludf.DUMMYFUNCTION("""COMPUTED_VALUE"""),"PHP")</f>
        <v>PHP</v>
      </c>
      <c r="F5233" s="4" t="str">
        <f>IFERROR(__xludf.DUMMYFUNCTION("""COMPUTED_VALUE"""),"Python")</f>
        <v>Python</v>
      </c>
      <c r="G5233" s="4" t="str">
        <f>IFERROR(__xludf.DUMMYFUNCTION("""COMPUTED_VALUE"""),"R")</f>
        <v>R</v>
      </c>
      <c r="H5233" s="4" t="str">
        <f>IFERROR(__xludf.DUMMYFUNCTION("""COMPUTED_VALUE"""),"SQL")</f>
        <v>SQL</v>
      </c>
      <c r="I5233" s="4" t="str">
        <f>IFERROR(__xludf.DUMMYFUNCTION("""COMPUTED_VALUE"""),"VBA")</f>
        <v>VBA</v>
      </c>
      <c r="J5233" s="4" t="str">
        <f>IFERROR(__xludf.DUMMYFUNCTION("""COMPUTED_VALUE"""),"Other(s):")</f>
        <v>Other(s):</v>
      </c>
    </row>
    <row r="5234">
      <c r="A5234" s="3">
        <v>5233.0</v>
      </c>
      <c r="B5234" s="4" t="str">
        <f>IFERROR(__xludf.DUMMYFUNCTION("SPLIT(IMPORTRANGE!B5234:B15233,"";"",0,1)"),"C++")</f>
        <v>C++</v>
      </c>
      <c r="C5234" s="4" t="str">
        <f>IFERROR(__xludf.DUMMYFUNCTION("""COMPUTED_VALUE"""),"JavaScript")</f>
        <v>JavaScript</v>
      </c>
    </row>
    <row r="5235">
      <c r="A5235" s="3">
        <v>5234.0</v>
      </c>
      <c r="B5235" s="4" t="str">
        <f>IFERROR(__xludf.DUMMYFUNCTION("SPLIT(IMPORTRANGE!B5235:B15234,"";"",0,1)"),"C")</f>
        <v>C</v>
      </c>
      <c r="C5235" s="4" t="str">
        <f>IFERROR(__xludf.DUMMYFUNCTION("""COMPUTED_VALUE"""),"C++")</f>
        <v>C++</v>
      </c>
      <c r="D5235" s="4" t="str">
        <f>IFERROR(__xludf.DUMMYFUNCTION("""COMPUTED_VALUE"""),"HTML/CSS")</f>
        <v>HTML/CSS</v>
      </c>
      <c r="E5235" s="4" t="str">
        <f>IFERROR(__xludf.DUMMYFUNCTION("""COMPUTED_VALUE"""),"Java")</f>
        <v>Java</v>
      </c>
      <c r="F5235" s="4" t="str">
        <f>IFERROR(__xludf.DUMMYFUNCTION("""COMPUTED_VALUE"""),"JavaScript")</f>
        <v>JavaScript</v>
      </c>
      <c r="G5235" s="4" t="str">
        <f>IFERROR(__xludf.DUMMYFUNCTION("""COMPUTED_VALUE"""),"Kotlin")</f>
        <v>Kotlin</v>
      </c>
      <c r="H5235" s="4" t="str">
        <f>IFERROR(__xludf.DUMMYFUNCTION("""COMPUTED_VALUE"""),"R")</f>
        <v>R</v>
      </c>
      <c r="I5235" s="4" t="str">
        <f>IFERROR(__xludf.DUMMYFUNCTION("""COMPUTED_VALUE"""),"Ruby")</f>
        <v>Ruby</v>
      </c>
      <c r="J5235" s="4" t="str">
        <f>IFERROR(__xludf.DUMMYFUNCTION("""COMPUTED_VALUE"""),"SQL")</f>
        <v>SQL</v>
      </c>
      <c r="K5235" s="4" t="str">
        <f>IFERROR(__xludf.DUMMYFUNCTION("""COMPUTED_VALUE"""),"Swift")</f>
        <v>Swift</v>
      </c>
      <c r="L5235" s="4" t="str">
        <f>IFERROR(__xludf.DUMMYFUNCTION("""COMPUTED_VALUE"""),"TypeScript")</f>
        <v>TypeScript</v>
      </c>
    </row>
    <row r="5236">
      <c r="A5236" s="3">
        <v>5235.0</v>
      </c>
      <c r="B5236" s="4" t="str">
        <f>IFERROR(__xludf.DUMMYFUNCTION("SPLIT(IMPORTRANGE!B5236:B15235,"";"",0,1)"),"C++")</f>
        <v>C++</v>
      </c>
      <c r="C5236" s="4" t="str">
        <f>IFERROR(__xludf.DUMMYFUNCTION("""COMPUTED_VALUE"""),"Python")</f>
        <v>Python</v>
      </c>
    </row>
    <row r="5237">
      <c r="A5237" s="3">
        <v>5236.0</v>
      </c>
      <c r="B5237" s="4" t="str">
        <f>IFERROR(__xludf.DUMMYFUNCTION("SPLIT(IMPORTRANGE!B5237:B15236,"";"",0,1)"),"HTML/CSS")</f>
        <v>HTML/CSS</v>
      </c>
      <c r="C5237" s="4" t="str">
        <f>IFERROR(__xludf.DUMMYFUNCTION("""COMPUTED_VALUE"""),"JavaScript")</f>
        <v>JavaScript</v>
      </c>
    </row>
    <row r="5238">
      <c r="A5238" s="3">
        <v>5237.0</v>
      </c>
      <c r="B5238" s="4" t="str">
        <f>IFERROR(__xludf.DUMMYFUNCTION("SPLIT(IMPORTRANGE!B5238:B15237,"";"",0,1)"),"Java")</f>
        <v>Java</v>
      </c>
      <c r="C5238" s="4" t="str">
        <f>IFERROR(__xludf.DUMMYFUNCTION("""COMPUTED_VALUE"""),"Objective-C")</f>
        <v>Objective-C</v>
      </c>
      <c r="D5238" s="4" t="str">
        <f>IFERROR(__xludf.DUMMYFUNCTION("""COMPUTED_VALUE"""),"Swift")</f>
        <v>Swift</v>
      </c>
    </row>
    <row r="5239">
      <c r="A5239" s="3">
        <v>5238.0</v>
      </c>
      <c r="B5239" s="4" t="str">
        <f>IFERROR(__xludf.DUMMYFUNCTION("SPLIT(IMPORTRANGE!B5239:B15238,"";"",0,1)"),"C#")</f>
        <v>C#</v>
      </c>
    </row>
    <row r="5240">
      <c r="A5240" s="3">
        <v>5239.0</v>
      </c>
      <c r="B5240" s="4" t="str">
        <f>IFERROR(__xludf.DUMMYFUNCTION("SPLIT(IMPORTRANGE!B5240:B15239,"";"",0,1)"),"C#")</f>
        <v>C#</v>
      </c>
      <c r="C5240" s="4" t="str">
        <f>IFERROR(__xludf.DUMMYFUNCTION("""COMPUTED_VALUE"""),"F#")</f>
        <v>F#</v>
      </c>
      <c r="D5240" s="4" t="str">
        <f>IFERROR(__xludf.DUMMYFUNCTION("""COMPUTED_VALUE"""),"HTML/CSS")</f>
        <v>HTML/CSS</v>
      </c>
      <c r="E5240" s="4" t="str">
        <f>IFERROR(__xludf.DUMMYFUNCTION("""COMPUTED_VALUE"""),"JavaScript")</f>
        <v>JavaScript</v>
      </c>
      <c r="F5240" s="4" t="str">
        <f>IFERROR(__xludf.DUMMYFUNCTION("""COMPUTED_VALUE"""),"PHP")</f>
        <v>PHP</v>
      </c>
      <c r="G5240" s="4" t="str">
        <f>IFERROR(__xludf.DUMMYFUNCTION("""COMPUTED_VALUE"""),"Python")</f>
        <v>Python</v>
      </c>
      <c r="H5240" s="4" t="str">
        <f>IFERROR(__xludf.DUMMYFUNCTION("""COMPUTED_VALUE"""),"R")</f>
        <v>R</v>
      </c>
      <c r="I5240" s="4" t="str">
        <f>IFERROR(__xludf.DUMMYFUNCTION("""COMPUTED_VALUE"""),"SQL")</f>
        <v>SQL</v>
      </c>
    </row>
    <row r="5241">
      <c r="A5241" s="3">
        <v>5240.0</v>
      </c>
      <c r="B5241" s="4" t="str">
        <f>IFERROR(__xludf.DUMMYFUNCTION("SPLIT(IMPORTRANGE!B5241:B15240,"";"",0,1)"),"Bash/Shell/PowerShell")</f>
        <v>Bash/Shell/PowerShell</v>
      </c>
      <c r="C5241" s="4" t="str">
        <f>IFERROR(__xludf.DUMMYFUNCTION("""COMPUTED_VALUE"""),"Java")</f>
        <v>Java</v>
      </c>
      <c r="D5241" s="4" t="str">
        <f>IFERROR(__xludf.DUMMYFUNCTION("""COMPUTED_VALUE"""),"JavaScript")</f>
        <v>JavaScript</v>
      </c>
      <c r="E5241" s="4" t="str">
        <f>IFERROR(__xludf.DUMMYFUNCTION("""COMPUTED_VALUE"""),"TypeScript")</f>
        <v>TypeScript</v>
      </c>
    </row>
    <row r="5242">
      <c r="A5242" s="3">
        <v>5241.0</v>
      </c>
      <c r="B5242" s="4" t="str">
        <f>IFERROR(__xludf.DUMMYFUNCTION("SPLIT(IMPORTRANGE!B5242:B15241,"";"",0,1)"),"C#")</f>
        <v>C#</v>
      </c>
      <c r="C5242" s="4" t="str">
        <f>IFERROR(__xludf.DUMMYFUNCTION("""COMPUTED_VALUE"""),"HTML/CSS")</f>
        <v>HTML/CSS</v>
      </c>
      <c r="D5242" s="4" t="str">
        <f>IFERROR(__xludf.DUMMYFUNCTION("""COMPUTED_VALUE"""),"JavaScript")</f>
        <v>JavaScript</v>
      </c>
      <c r="E5242" s="4" t="str">
        <f>IFERROR(__xludf.DUMMYFUNCTION("""COMPUTED_VALUE"""),"PHP")</f>
        <v>PHP</v>
      </c>
      <c r="F5242" s="4" t="str">
        <f>IFERROR(__xludf.DUMMYFUNCTION("""COMPUTED_VALUE"""),"SQL")</f>
        <v>SQL</v>
      </c>
      <c r="G5242" s="4" t="str">
        <f>IFERROR(__xludf.DUMMYFUNCTION("""COMPUTED_VALUE"""),"TypeScript")</f>
        <v>TypeScript</v>
      </c>
    </row>
    <row r="5243">
      <c r="A5243" s="3">
        <v>5242.0</v>
      </c>
      <c r="B5243" s="4" t="str">
        <f>IFERROR(__xludf.DUMMYFUNCTION("SPLIT(IMPORTRANGE!B5243:B15242,"";"",0,1)"),"Swift")</f>
        <v>Swift</v>
      </c>
    </row>
    <row r="5244">
      <c r="A5244" s="3">
        <v>5243.0</v>
      </c>
      <c r="B5244" s="4" t="str">
        <f>IFERROR(__xludf.DUMMYFUNCTION("SPLIT(IMPORTRANGE!B5244:B15243,"";"",0,1)"),"C#")</f>
        <v>C#</v>
      </c>
      <c r="C5244" s="4" t="str">
        <f>IFERROR(__xludf.DUMMYFUNCTION("""COMPUTED_VALUE"""),"HTML/CSS")</f>
        <v>HTML/CSS</v>
      </c>
      <c r="D5244" s="4" t="str">
        <f>IFERROR(__xludf.DUMMYFUNCTION("""COMPUTED_VALUE"""),"JavaScript")</f>
        <v>JavaScript</v>
      </c>
      <c r="E5244" s="4" t="str">
        <f>IFERROR(__xludf.DUMMYFUNCTION("""COMPUTED_VALUE"""),"TypeScript")</f>
        <v>TypeScript</v>
      </c>
    </row>
    <row r="5245">
      <c r="A5245" s="3">
        <v>5244.0</v>
      </c>
      <c r="B5245" s="4" t="str">
        <f>IFERROR(__xludf.DUMMYFUNCTION("SPLIT(IMPORTRANGE!B5245:B15244,"";"",0,1)"),"Bash/Shell/PowerShell")</f>
        <v>Bash/Shell/PowerShell</v>
      </c>
      <c r="C5245" s="4" t="str">
        <f>IFERROR(__xludf.DUMMYFUNCTION("""COMPUTED_VALUE"""),"HTML/CSS")</f>
        <v>HTML/CSS</v>
      </c>
      <c r="D5245" s="4" t="str">
        <f>IFERROR(__xludf.DUMMYFUNCTION("""COMPUTED_VALUE"""),"JavaScript")</f>
        <v>JavaScript</v>
      </c>
      <c r="E5245" s="4" t="str">
        <f>IFERROR(__xludf.DUMMYFUNCTION("""COMPUTED_VALUE"""),"PHP")</f>
        <v>PHP</v>
      </c>
      <c r="F5245" s="4" t="str">
        <f>IFERROR(__xludf.DUMMYFUNCTION("""COMPUTED_VALUE"""),"SQL")</f>
        <v>SQL</v>
      </c>
    </row>
    <row r="5246">
      <c r="A5246" s="3">
        <v>5245.0</v>
      </c>
      <c r="B5246" s="4" t="str">
        <f>IFERROR(__xludf.DUMMYFUNCTION("SPLIT(IMPORTRANGE!B5246:B15245,"";"",0,1)"),"Bash/Shell/PowerShell")</f>
        <v>Bash/Shell/PowerShell</v>
      </c>
      <c r="C5246" s="4" t="str">
        <f>IFERROR(__xludf.DUMMYFUNCTION("""COMPUTED_VALUE"""),"HTML/CSS")</f>
        <v>HTML/CSS</v>
      </c>
      <c r="D5246" s="4" t="str">
        <f>IFERROR(__xludf.DUMMYFUNCTION("""COMPUTED_VALUE"""),"JavaScript")</f>
        <v>JavaScript</v>
      </c>
      <c r="E5246" s="4" t="str">
        <f>IFERROR(__xludf.DUMMYFUNCTION("""COMPUTED_VALUE"""),"PHP")</f>
        <v>PHP</v>
      </c>
      <c r="F5246" s="4" t="str">
        <f>IFERROR(__xludf.DUMMYFUNCTION("""COMPUTED_VALUE"""),"SQL")</f>
        <v>SQL</v>
      </c>
    </row>
    <row r="5247">
      <c r="A5247" s="3">
        <v>5246.0</v>
      </c>
      <c r="B5247" s="4" t="str">
        <f>IFERROR(__xludf.DUMMYFUNCTION("SPLIT(IMPORTRANGE!B5247:B15246,"";"",0,1)"),"Assembly")</f>
        <v>Assembly</v>
      </c>
      <c r="C5247" s="4" t="str">
        <f>IFERROR(__xludf.DUMMYFUNCTION("""COMPUTED_VALUE"""),"C")</f>
        <v>C</v>
      </c>
      <c r="D5247" s="4" t="str">
        <f>IFERROR(__xludf.DUMMYFUNCTION("""COMPUTED_VALUE"""),"C++")</f>
        <v>C++</v>
      </c>
      <c r="E5247" s="4" t="str">
        <f>IFERROR(__xludf.DUMMYFUNCTION("""COMPUTED_VALUE"""),"C#")</f>
        <v>C#</v>
      </c>
      <c r="F5247" s="4" t="str">
        <f>IFERROR(__xludf.DUMMYFUNCTION("""COMPUTED_VALUE"""),"Java")</f>
        <v>Java</v>
      </c>
    </row>
    <row r="5248">
      <c r="A5248" s="3">
        <v>5247.0</v>
      </c>
      <c r="B5248" s="4" t="str">
        <f>IFERROR(__xludf.DUMMYFUNCTION("SPLIT(IMPORTRANGE!B5248:B15247,"";"",0,1)"),"HTML/CSS")</f>
        <v>HTML/CSS</v>
      </c>
      <c r="C5248" s="4" t="str">
        <f>IFERROR(__xludf.DUMMYFUNCTION("""COMPUTED_VALUE"""),"JavaScript")</f>
        <v>JavaScript</v>
      </c>
      <c r="D5248" s="4" t="str">
        <f>IFERROR(__xludf.DUMMYFUNCTION("""COMPUTED_VALUE"""),"PHP")</f>
        <v>PHP</v>
      </c>
      <c r="E5248" s="4" t="str">
        <f>IFERROR(__xludf.DUMMYFUNCTION("""COMPUTED_VALUE"""),"SQL")</f>
        <v>SQL</v>
      </c>
    </row>
    <row r="5249">
      <c r="A5249" s="3">
        <v>5248.0</v>
      </c>
      <c r="B5249" s="4" t="str">
        <f>IFERROR(__xludf.DUMMYFUNCTION("SPLIT(IMPORTRANGE!B5249:B15248,"";"",0,1)"),"C#")</f>
        <v>C#</v>
      </c>
      <c r="C5249" s="4" t="str">
        <f>IFERROR(__xludf.DUMMYFUNCTION("""COMPUTED_VALUE"""),"Java")</f>
        <v>Java</v>
      </c>
      <c r="D5249" s="4" t="str">
        <f>IFERROR(__xludf.DUMMYFUNCTION("""COMPUTED_VALUE"""),"JavaScript")</f>
        <v>JavaScript</v>
      </c>
      <c r="E5249" s="4" t="str">
        <f>IFERROR(__xludf.DUMMYFUNCTION("""COMPUTED_VALUE"""),"TypeScript")</f>
        <v>TypeScript</v>
      </c>
    </row>
    <row r="5250">
      <c r="A5250" s="3">
        <v>5249.0</v>
      </c>
      <c r="B5250" s="4" t="str">
        <f>IFERROR(__xludf.DUMMYFUNCTION("SPLIT(IMPORTRANGE!B5250:B15249,"";"",0,1)"),"HTML/CSS")</f>
        <v>HTML/CSS</v>
      </c>
      <c r="C5250" s="4" t="str">
        <f>IFERROR(__xludf.DUMMYFUNCTION("""COMPUTED_VALUE"""),"JavaScript")</f>
        <v>JavaScript</v>
      </c>
      <c r="D5250" s="4" t="str">
        <f>IFERROR(__xludf.DUMMYFUNCTION("""COMPUTED_VALUE"""),"PHP")</f>
        <v>PHP</v>
      </c>
      <c r="E5250" s="4" t="str">
        <f>IFERROR(__xludf.DUMMYFUNCTION("""COMPUTED_VALUE"""),"SQL")</f>
        <v>SQL</v>
      </c>
    </row>
    <row r="5251">
      <c r="A5251" s="3">
        <v>5250.0</v>
      </c>
      <c r="B5251" s="4" t="str">
        <f>IFERROR(__xludf.DUMMYFUNCTION("SPLIT(IMPORTRANGE!B5251:B15250,"";"",0,1)"),"HTML/CSS")</f>
        <v>HTML/CSS</v>
      </c>
      <c r="C5251" s="4" t="str">
        <f>IFERROR(__xludf.DUMMYFUNCTION("""COMPUTED_VALUE"""),"JavaScript")</f>
        <v>JavaScript</v>
      </c>
    </row>
    <row r="5252">
      <c r="A5252" s="3">
        <v>5251.0</v>
      </c>
      <c r="B5252" s="4" t="str">
        <f>IFERROR(__xludf.DUMMYFUNCTION("SPLIT(IMPORTRANGE!B5252:B15251,"";"",0,1)"),"C#")</f>
        <v>C#</v>
      </c>
      <c r="C5252" s="4" t="str">
        <f>IFERROR(__xludf.DUMMYFUNCTION("""COMPUTED_VALUE"""),"HTML/CSS")</f>
        <v>HTML/CSS</v>
      </c>
      <c r="D5252" s="4" t="str">
        <f>IFERROR(__xludf.DUMMYFUNCTION("""COMPUTED_VALUE"""),"Java")</f>
        <v>Java</v>
      </c>
      <c r="E5252" s="4" t="str">
        <f>IFERROR(__xludf.DUMMYFUNCTION("""COMPUTED_VALUE"""),"JavaScript")</f>
        <v>JavaScript</v>
      </c>
      <c r="F5252" s="4" t="str">
        <f>IFERROR(__xludf.DUMMYFUNCTION("""COMPUTED_VALUE"""),"TypeScript")</f>
        <v>TypeScript</v>
      </c>
      <c r="G5252" s="4" t="str">
        <f>IFERROR(__xludf.DUMMYFUNCTION("""COMPUTED_VALUE"""),"VBA")</f>
        <v>VBA</v>
      </c>
    </row>
    <row r="5253">
      <c r="A5253" s="3">
        <v>5252.0</v>
      </c>
      <c r="B5253" s="4" t="str">
        <f>IFERROR(__xludf.DUMMYFUNCTION("SPLIT(IMPORTRANGE!B5253:B15252,"";"",0,1)"),"C#")</f>
        <v>C#</v>
      </c>
      <c r="C5253" s="4" t="str">
        <f>IFERROR(__xludf.DUMMYFUNCTION("""COMPUTED_VALUE"""),"Other(s):")</f>
        <v>Other(s):</v>
      </c>
    </row>
    <row r="5254">
      <c r="A5254" s="3">
        <v>5253.0</v>
      </c>
      <c r="B5254" s="4" t="str">
        <f>IFERROR(__xludf.DUMMYFUNCTION("SPLIT(IMPORTRANGE!B5254:B15253,"";"",0,1)"),"C#")</f>
        <v>C#</v>
      </c>
      <c r="C5254" s="4" t="str">
        <f>IFERROR(__xludf.DUMMYFUNCTION("""COMPUTED_VALUE"""),"HTML/CSS")</f>
        <v>HTML/CSS</v>
      </c>
      <c r="D5254" s="4" t="str">
        <f>IFERROR(__xludf.DUMMYFUNCTION("""COMPUTED_VALUE"""),"Java")</f>
        <v>Java</v>
      </c>
      <c r="E5254" s="4" t="str">
        <f>IFERROR(__xludf.DUMMYFUNCTION("""COMPUTED_VALUE"""),"JavaScript")</f>
        <v>JavaScript</v>
      </c>
      <c r="F5254" s="4" t="str">
        <f>IFERROR(__xludf.DUMMYFUNCTION("""COMPUTED_VALUE"""),"SQL")</f>
        <v>SQL</v>
      </c>
    </row>
    <row r="5255">
      <c r="A5255" s="3">
        <v>5254.0</v>
      </c>
      <c r="B5255" s="4" t="str">
        <f>IFERROR(__xludf.DUMMYFUNCTION("SPLIT(IMPORTRANGE!B5255:B15254,"";"",0,1)"),"C#")</f>
        <v>C#</v>
      </c>
      <c r="C5255" s="4" t="str">
        <f>IFERROR(__xludf.DUMMYFUNCTION("""COMPUTED_VALUE"""),"JavaScript")</f>
        <v>JavaScript</v>
      </c>
      <c r="D5255" s="4" t="str">
        <f>IFERROR(__xludf.DUMMYFUNCTION("""COMPUTED_VALUE"""),"SQL")</f>
        <v>SQL</v>
      </c>
      <c r="E5255" s="4" t="str">
        <f>IFERROR(__xludf.DUMMYFUNCTION("""COMPUTED_VALUE"""),"Other(s):")</f>
        <v>Other(s):</v>
      </c>
    </row>
    <row r="5256">
      <c r="A5256" s="3">
        <v>5255.0</v>
      </c>
      <c r="B5256" s="4" t="str">
        <f>IFERROR(__xludf.DUMMYFUNCTION("SPLIT(IMPORTRANGE!B5256:B15255,"";"",0,1)"),"HTML/CSS")</f>
        <v>HTML/CSS</v>
      </c>
      <c r="C5256" s="4" t="str">
        <f>IFERROR(__xludf.DUMMYFUNCTION("""COMPUTED_VALUE"""),"JavaScript")</f>
        <v>JavaScript</v>
      </c>
      <c r="D5256" s="4" t="str">
        <f>IFERROR(__xludf.DUMMYFUNCTION("""COMPUTED_VALUE"""),"TypeScript")</f>
        <v>TypeScript</v>
      </c>
    </row>
    <row r="5257">
      <c r="A5257" s="3">
        <v>5256.0</v>
      </c>
      <c r="B5257" s="4" t="str">
        <f>IFERROR(__xludf.DUMMYFUNCTION("SPLIT(IMPORTRANGE!B5257:B15256,"";"",0,1)"),"HTML/CSS")</f>
        <v>HTML/CSS</v>
      </c>
      <c r="C5257" s="4" t="str">
        <f>IFERROR(__xludf.DUMMYFUNCTION("""COMPUTED_VALUE"""),"JavaScript")</f>
        <v>JavaScript</v>
      </c>
      <c r="D5257" s="4" t="str">
        <f>IFERROR(__xludf.DUMMYFUNCTION("""COMPUTED_VALUE"""),"PHP")</f>
        <v>PHP</v>
      </c>
    </row>
    <row r="5258">
      <c r="A5258" s="3">
        <v>5257.0</v>
      </c>
      <c r="B5258" s="4" t="str">
        <f>IFERROR(__xludf.DUMMYFUNCTION("SPLIT(IMPORTRANGE!B5258:B15257,"";"",0,1)"),"Bash/Shell/PowerShell")</f>
        <v>Bash/Shell/PowerShell</v>
      </c>
      <c r="C5258" s="4" t="str">
        <f>IFERROR(__xludf.DUMMYFUNCTION("""COMPUTED_VALUE"""),"HTML/CSS")</f>
        <v>HTML/CSS</v>
      </c>
      <c r="D5258" s="4" t="str">
        <f>IFERROR(__xludf.DUMMYFUNCTION("""COMPUTED_VALUE"""),"Python")</f>
        <v>Python</v>
      </c>
      <c r="E5258" s="4" t="str">
        <f>IFERROR(__xludf.DUMMYFUNCTION("""COMPUTED_VALUE"""),"Ruby")</f>
        <v>Ruby</v>
      </c>
      <c r="F5258" s="4" t="str">
        <f>IFERROR(__xludf.DUMMYFUNCTION("""COMPUTED_VALUE"""),"Other(s):")</f>
        <v>Other(s):</v>
      </c>
    </row>
    <row r="5259">
      <c r="A5259" s="3">
        <v>5258.0</v>
      </c>
      <c r="B5259" s="4" t="str">
        <f>IFERROR(__xludf.DUMMYFUNCTION("SPLIT(IMPORTRANGE!B5259:B15258,"";"",0,1)"),"HTML/CSS")</f>
        <v>HTML/CSS</v>
      </c>
      <c r="C5259" s="4" t="str">
        <f>IFERROR(__xludf.DUMMYFUNCTION("""COMPUTED_VALUE"""),"JavaScript")</f>
        <v>JavaScript</v>
      </c>
      <c r="D5259" s="4" t="str">
        <f>IFERROR(__xludf.DUMMYFUNCTION("""COMPUTED_VALUE"""),"SQL")</f>
        <v>SQL</v>
      </c>
    </row>
    <row r="5260">
      <c r="A5260" s="3">
        <v>5259.0</v>
      </c>
      <c r="B5260" s="4" t="str">
        <f>IFERROR(__xludf.DUMMYFUNCTION("SPLIT(IMPORTRANGE!B5260:B15259,"";"",0,1)"),"C++")</f>
        <v>C++</v>
      </c>
      <c r="C5260" s="4" t="str">
        <f>IFERROR(__xludf.DUMMYFUNCTION("""COMPUTED_VALUE"""),"C#")</f>
        <v>C#</v>
      </c>
      <c r="D5260" s="4" t="str">
        <f>IFERROR(__xludf.DUMMYFUNCTION("""COMPUTED_VALUE"""),"HTML/CSS")</f>
        <v>HTML/CSS</v>
      </c>
      <c r="E5260" s="4" t="str">
        <f>IFERROR(__xludf.DUMMYFUNCTION("""COMPUTED_VALUE"""),"JavaScript")</f>
        <v>JavaScript</v>
      </c>
      <c r="F5260" s="4" t="str">
        <f>IFERROR(__xludf.DUMMYFUNCTION("""COMPUTED_VALUE"""),"SQL")</f>
        <v>SQL</v>
      </c>
    </row>
    <row r="5261">
      <c r="A5261" s="3">
        <v>5260.0</v>
      </c>
      <c r="B5261" s="4" t="str">
        <f>IFERROR(__xludf.DUMMYFUNCTION("SPLIT(IMPORTRANGE!B5261:B15260,"";"",0,1)"),"Python")</f>
        <v>Python</v>
      </c>
      <c r="C5261" s="4" t="str">
        <f>IFERROR(__xludf.DUMMYFUNCTION("""COMPUTED_VALUE"""),"SQL")</f>
        <v>SQL</v>
      </c>
      <c r="D5261" s="4" t="str">
        <f>IFERROR(__xludf.DUMMYFUNCTION("""COMPUTED_VALUE"""),"VBA")</f>
        <v>VBA</v>
      </c>
    </row>
    <row r="5262">
      <c r="A5262" s="3">
        <v>5261.0</v>
      </c>
      <c r="B5262" s="4" t="str">
        <f>IFERROR(__xludf.DUMMYFUNCTION("SPLIT(IMPORTRANGE!B5262:B15261,"";"",0,1)"),"Assembly")</f>
        <v>Assembly</v>
      </c>
      <c r="C5262" s="4" t="str">
        <f>IFERROR(__xludf.DUMMYFUNCTION("""COMPUTED_VALUE"""),"C")</f>
        <v>C</v>
      </c>
      <c r="D5262" s="4" t="str">
        <f>IFERROR(__xludf.DUMMYFUNCTION("""COMPUTED_VALUE"""),"Java")</f>
        <v>Java</v>
      </c>
      <c r="E5262" s="4" t="str">
        <f>IFERROR(__xludf.DUMMYFUNCTION("""COMPUTED_VALUE"""),"Python")</f>
        <v>Python</v>
      </c>
    </row>
    <row r="5263">
      <c r="A5263" s="3">
        <v>5262.0</v>
      </c>
      <c r="B5263" s="4" t="str">
        <f>IFERROR(__xludf.DUMMYFUNCTION("SPLIT(IMPORTRANGE!B5263:B15262,"";"",0,1)"),"C#")</f>
        <v>C#</v>
      </c>
      <c r="C5263" s="4" t="str">
        <f>IFERROR(__xludf.DUMMYFUNCTION("""COMPUTED_VALUE"""),"HTML/CSS")</f>
        <v>HTML/CSS</v>
      </c>
      <c r="D5263" s="4" t="str">
        <f>IFERROR(__xludf.DUMMYFUNCTION("""COMPUTED_VALUE"""),"JavaScript")</f>
        <v>JavaScript</v>
      </c>
      <c r="E5263" s="4" t="str">
        <f>IFERROR(__xludf.DUMMYFUNCTION("""COMPUTED_VALUE"""),"PHP")</f>
        <v>PHP</v>
      </c>
      <c r="F5263" s="4" t="str">
        <f>IFERROR(__xludf.DUMMYFUNCTION("""COMPUTED_VALUE"""),"Python")</f>
        <v>Python</v>
      </c>
      <c r="G5263" s="4" t="str">
        <f>IFERROR(__xludf.DUMMYFUNCTION("""COMPUTED_VALUE"""),"SQL")</f>
        <v>SQL</v>
      </c>
    </row>
    <row r="5264">
      <c r="A5264" s="3">
        <v>5263.0</v>
      </c>
      <c r="B5264" s="4" t="str">
        <f>IFERROR(__xludf.DUMMYFUNCTION("SPLIT(IMPORTRANGE!B5264:B15263,"";"",0,1)"),"Go")</f>
        <v>Go</v>
      </c>
      <c r="C5264" s="4" t="str">
        <f>IFERROR(__xludf.DUMMYFUNCTION("""COMPUTED_VALUE"""),"Ruby")</f>
        <v>Ruby</v>
      </c>
    </row>
    <row r="5265">
      <c r="A5265" s="3">
        <v>5264.0</v>
      </c>
      <c r="B5265" s="4" t="str">
        <f>IFERROR(__xludf.DUMMYFUNCTION("SPLIT(IMPORTRANGE!B5265:B15264,"";"",0,1)"),"Assembly")</f>
        <v>Assembly</v>
      </c>
      <c r="C5265" s="4" t="str">
        <f>IFERROR(__xludf.DUMMYFUNCTION("""COMPUTED_VALUE"""),"C")</f>
        <v>C</v>
      </c>
      <c r="D5265" s="4" t="str">
        <f>IFERROR(__xludf.DUMMYFUNCTION("""COMPUTED_VALUE"""),"C++")</f>
        <v>C++</v>
      </c>
      <c r="E5265" s="4" t="str">
        <f>IFERROR(__xludf.DUMMYFUNCTION("""COMPUTED_VALUE"""),"HTML/CSS")</f>
        <v>HTML/CSS</v>
      </c>
      <c r="F5265" s="4" t="str">
        <f>IFERROR(__xludf.DUMMYFUNCTION("""COMPUTED_VALUE"""),"JavaScript")</f>
        <v>JavaScript</v>
      </c>
      <c r="G5265" s="4" t="str">
        <f>IFERROR(__xludf.DUMMYFUNCTION("""COMPUTED_VALUE"""),"Python")</f>
        <v>Python</v>
      </c>
    </row>
    <row r="5266">
      <c r="A5266" s="3">
        <v>5265.0</v>
      </c>
      <c r="B5266" s="4" t="str">
        <f>IFERROR(__xludf.DUMMYFUNCTION("SPLIT(IMPORTRANGE!B5266:B15265,"";"",0,1)"),"C#")</f>
        <v>C#</v>
      </c>
      <c r="C5266" s="4" t="str">
        <f>IFERROR(__xludf.DUMMYFUNCTION("""COMPUTED_VALUE"""),"HTML/CSS")</f>
        <v>HTML/CSS</v>
      </c>
      <c r="D5266" s="4" t="str">
        <f>IFERROR(__xludf.DUMMYFUNCTION("""COMPUTED_VALUE"""),"JavaScript")</f>
        <v>JavaScript</v>
      </c>
      <c r="E5266" s="4" t="str">
        <f>IFERROR(__xludf.DUMMYFUNCTION("""COMPUTED_VALUE"""),"Python")</f>
        <v>Python</v>
      </c>
      <c r="F5266" s="4" t="str">
        <f>IFERROR(__xludf.DUMMYFUNCTION("""COMPUTED_VALUE"""),"SQL")</f>
        <v>SQL</v>
      </c>
      <c r="G5266" s="4" t="str">
        <f>IFERROR(__xludf.DUMMYFUNCTION("""COMPUTED_VALUE"""),"TypeScript")</f>
        <v>TypeScript</v>
      </c>
    </row>
    <row r="5267">
      <c r="A5267" s="3">
        <v>5266.0</v>
      </c>
      <c r="B5267" s="4" t="str">
        <f>IFERROR(__xludf.DUMMYFUNCTION("SPLIT(IMPORTRANGE!B5267:B15266,"";"",0,1)"),"Bash/Shell/PowerShell")</f>
        <v>Bash/Shell/PowerShell</v>
      </c>
      <c r="C5267" s="4" t="str">
        <f>IFERROR(__xludf.DUMMYFUNCTION("""COMPUTED_VALUE"""),"PHP")</f>
        <v>PHP</v>
      </c>
      <c r="D5267" s="4" t="str">
        <f>IFERROR(__xludf.DUMMYFUNCTION("""COMPUTED_VALUE"""),"SQL")</f>
        <v>SQL</v>
      </c>
    </row>
    <row r="5268">
      <c r="A5268" s="3">
        <v>5267.0</v>
      </c>
      <c r="B5268" s="4" t="str">
        <f>IFERROR(__xludf.DUMMYFUNCTION("SPLIT(IMPORTRANGE!B5268:B15267,"";"",0,1)"),"Assembly")</f>
        <v>Assembly</v>
      </c>
      <c r="C5268" s="4" t="str">
        <f>IFERROR(__xludf.DUMMYFUNCTION("""COMPUTED_VALUE"""),"Bash/Shell/PowerShell")</f>
        <v>Bash/Shell/PowerShell</v>
      </c>
      <c r="D5268" s="4" t="str">
        <f>IFERROR(__xludf.DUMMYFUNCTION("""COMPUTED_VALUE"""),"C++")</f>
        <v>C++</v>
      </c>
      <c r="E5268" s="4" t="str">
        <f>IFERROR(__xludf.DUMMYFUNCTION("""COMPUTED_VALUE"""),"C#")</f>
        <v>C#</v>
      </c>
      <c r="F5268" s="4" t="str">
        <f>IFERROR(__xludf.DUMMYFUNCTION("""COMPUTED_VALUE"""),"HTML/CSS")</f>
        <v>HTML/CSS</v>
      </c>
      <c r="G5268" s="4" t="str">
        <f>IFERROR(__xludf.DUMMYFUNCTION("""COMPUTED_VALUE"""),"Java")</f>
        <v>Java</v>
      </c>
      <c r="H5268" s="4" t="str">
        <f>IFERROR(__xludf.DUMMYFUNCTION("""COMPUTED_VALUE"""),"JavaScript")</f>
        <v>JavaScript</v>
      </c>
    </row>
    <row r="5269">
      <c r="A5269" s="3">
        <v>5268.0</v>
      </c>
      <c r="B5269" s="4" t="str">
        <f>IFERROR(__xludf.DUMMYFUNCTION("SPLIT(IMPORTRANGE!B5269:B15268,"";"",0,1)"),"Bash/Shell/PowerShell")</f>
        <v>Bash/Shell/PowerShell</v>
      </c>
      <c r="C5269" s="4" t="str">
        <f>IFERROR(__xludf.DUMMYFUNCTION("""COMPUTED_VALUE"""),"HTML/CSS")</f>
        <v>HTML/CSS</v>
      </c>
      <c r="D5269" s="4" t="str">
        <f>IFERROR(__xludf.DUMMYFUNCTION("""COMPUTED_VALUE"""),"Java")</f>
        <v>Java</v>
      </c>
      <c r="E5269" s="4" t="str">
        <f>IFERROR(__xludf.DUMMYFUNCTION("""COMPUTED_VALUE"""),"JavaScript")</f>
        <v>JavaScript</v>
      </c>
      <c r="F5269" s="4" t="str">
        <f>IFERROR(__xludf.DUMMYFUNCTION("""COMPUTED_VALUE"""),"Python")</f>
        <v>Python</v>
      </c>
      <c r="G5269" s="4" t="str">
        <f>IFERROR(__xludf.DUMMYFUNCTION("""COMPUTED_VALUE"""),"SQL")</f>
        <v>SQL</v>
      </c>
    </row>
    <row r="5270">
      <c r="A5270" s="3">
        <v>5269.0</v>
      </c>
      <c r="B5270" s="4" t="str">
        <f>IFERROR(__xludf.DUMMYFUNCTION("SPLIT(IMPORTRANGE!B5270:B15269,"";"",0,1)"),"Bash/Shell/PowerShell")</f>
        <v>Bash/Shell/PowerShell</v>
      </c>
      <c r="C5270" s="4" t="str">
        <f>IFERROR(__xludf.DUMMYFUNCTION("""COMPUTED_VALUE"""),"Go")</f>
        <v>Go</v>
      </c>
      <c r="D5270" s="4" t="str">
        <f>IFERROR(__xludf.DUMMYFUNCTION("""COMPUTED_VALUE"""),"Python")</f>
        <v>Python</v>
      </c>
      <c r="E5270" s="4" t="str">
        <f>IFERROR(__xludf.DUMMYFUNCTION("""COMPUTED_VALUE"""),"Rust")</f>
        <v>Rust</v>
      </c>
    </row>
    <row r="5271">
      <c r="A5271" s="3">
        <v>5270.0</v>
      </c>
      <c r="B5271" s="4" t="str">
        <f>IFERROR(__xludf.DUMMYFUNCTION("SPLIT(IMPORTRANGE!B5271:B15270,"";"",0,1)"),"Python")</f>
        <v>Python</v>
      </c>
    </row>
    <row r="5272">
      <c r="A5272" s="3">
        <v>5271.0</v>
      </c>
      <c r="B5272" s="4" t="str">
        <f>IFERROR(__xludf.DUMMYFUNCTION("SPLIT(IMPORTRANGE!B5272:B15271,"";"",0,1)"),"HTML/CSS")</f>
        <v>HTML/CSS</v>
      </c>
      <c r="C5272" s="4" t="str">
        <f>IFERROR(__xludf.DUMMYFUNCTION("""COMPUTED_VALUE"""),"Ruby")</f>
        <v>Ruby</v>
      </c>
      <c r="D5272" s="4" t="str">
        <f>IFERROR(__xludf.DUMMYFUNCTION("""COMPUTED_VALUE"""),"SQL")</f>
        <v>SQL</v>
      </c>
    </row>
    <row r="5273">
      <c r="A5273" s="3">
        <v>5272.0</v>
      </c>
      <c r="B5273" s="4" t="str">
        <f>IFERROR(__xludf.DUMMYFUNCTION("SPLIT(IMPORTRANGE!B5273:B15272,"";"",0,1)"),"C++")</f>
        <v>C++</v>
      </c>
      <c r="C5273" s="4" t="str">
        <f>IFERROR(__xludf.DUMMYFUNCTION("""COMPUTED_VALUE"""),"HTML/CSS")</f>
        <v>HTML/CSS</v>
      </c>
      <c r="D5273" s="4" t="str">
        <f>IFERROR(__xludf.DUMMYFUNCTION("""COMPUTED_VALUE"""),"Java")</f>
        <v>Java</v>
      </c>
      <c r="E5273" s="4" t="str">
        <f>IFERROR(__xludf.DUMMYFUNCTION("""COMPUTED_VALUE"""),"JavaScript")</f>
        <v>JavaScript</v>
      </c>
      <c r="F5273" s="4" t="str">
        <f>IFERROR(__xludf.DUMMYFUNCTION("""COMPUTED_VALUE"""),"Kotlin")</f>
        <v>Kotlin</v>
      </c>
      <c r="G5273" s="4" t="str">
        <f>IFERROR(__xludf.DUMMYFUNCTION("""COMPUTED_VALUE"""),"Ruby")</f>
        <v>Ruby</v>
      </c>
      <c r="H5273" s="4" t="str">
        <f>IFERROR(__xludf.DUMMYFUNCTION("""COMPUTED_VALUE"""),"TypeScript")</f>
        <v>TypeScript</v>
      </c>
    </row>
    <row r="5274">
      <c r="A5274" s="3">
        <v>5273.0</v>
      </c>
      <c r="B5274" s="4" t="str">
        <f>IFERROR(__xludf.DUMMYFUNCTION("SPLIT(IMPORTRANGE!B5274:B15273,"";"",0,1)"),"Bash/Shell/PowerShell")</f>
        <v>Bash/Shell/PowerShell</v>
      </c>
      <c r="C5274" s="4" t="str">
        <f>IFERROR(__xludf.DUMMYFUNCTION("""COMPUTED_VALUE"""),"HTML/CSS")</f>
        <v>HTML/CSS</v>
      </c>
      <c r="D5274" s="4" t="str">
        <f>IFERROR(__xludf.DUMMYFUNCTION("""COMPUTED_VALUE"""),"JavaScript")</f>
        <v>JavaScript</v>
      </c>
      <c r="E5274" s="4" t="str">
        <f>IFERROR(__xludf.DUMMYFUNCTION("""COMPUTED_VALUE"""),"Python")</f>
        <v>Python</v>
      </c>
      <c r="F5274" s="4" t="str">
        <f>IFERROR(__xludf.DUMMYFUNCTION("""COMPUTED_VALUE"""),"R")</f>
        <v>R</v>
      </c>
      <c r="G5274" s="4" t="str">
        <f>IFERROR(__xludf.DUMMYFUNCTION("""COMPUTED_VALUE"""),"SQL")</f>
        <v>SQL</v>
      </c>
      <c r="H5274" s="4" t="str">
        <f>IFERROR(__xludf.DUMMYFUNCTION("""COMPUTED_VALUE"""),"VBA")</f>
        <v>VBA</v>
      </c>
    </row>
    <row r="5275">
      <c r="A5275" s="3">
        <v>5274.0</v>
      </c>
      <c r="B5275" s="4" t="str">
        <f>IFERROR(__xludf.DUMMYFUNCTION("SPLIT(IMPORTRANGE!B5275:B15274,"";"",0,1)"),"C++")</f>
        <v>C++</v>
      </c>
      <c r="C5275" s="4" t="str">
        <f>IFERROR(__xludf.DUMMYFUNCTION("""COMPUTED_VALUE"""),"Python")</f>
        <v>Python</v>
      </c>
      <c r="D5275" s="4" t="str">
        <f>IFERROR(__xludf.DUMMYFUNCTION("""COMPUTED_VALUE"""),"Scala")</f>
        <v>Scala</v>
      </c>
      <c r="E5275" s="4" t="str">
        <f>IFERROR(__xludf.DUMMYFUNCTION("""COMPUTED_VALUE"""),"SQL")</f>
        <v>SQL</v>
      </c>
    </row>
    <row r="5276">
      <c r="A5276" s="3">
        <v>5275.0</v>
      </c>
      <c r="B5276" s="4" t="str">
        <f>IFERROR(__xludf.DUMMYFUNCTION("SPLIT(IMPORTRANGE!B5276:B15275,"";"",0,1)"),"HTML/CSS")</f>
        <v>HTML/CSS</v>
      </c>
      <c r="C5276" s="4" t="str">
        <f>IFERROR(__xludf.DUMMYFUNCTION("""COMPUTED_VALUE"""),"Java")</f>
        <v>Java</v>
      </c>
      <c r="D5276" s="4" t="str">
        <f>IFERROR(__xludf.DUMMYFUNCTION("""COMPUTED_VALUE"""),"JavaScript")</f>
        <v>JavaScript</v>
      </c>
      <c r="E5276" s="4" t="str">
        <f>IFERROR(__xludf.DUMMYFUNCTION("""COMPUTED_VALUE"""),"SQL")</f>
        <v>SQL</v>
      </c>
    </row>
    <row r="5277">
      <c r="A5277" s="3">
        <v>5276.0</v>
      </c>
      <c r="B5277" s="4" t="str">
        <f>IFERROR(__xludf.DUMMYFUNCTION("SPLIT(IMPORTRANGE!B5277:B15276,"";"",0,1)"),"HTML/CSS")</f>
        <v>HTML/CSS</v>
      </c>
      <c r="C5277" s="4" t="str">
        <f>IFERROR(__xludf.DUMMYFUNCTION("""COMPUTED_VALUE"""),"JavaScript")</f>
        <v>JavaScript</v>
      </c>
      <c r="D5277" s="4" t="str">
        <f>IFERROR(__xludf.DUMMYFUNCTION("""COMPUTED_VALUE"""),"PHP")</f>
        <v>PHP</v>
      </c>
      <c r="E5277" s="4" t="str">
        <f>IFERROR(__xludf.DUMMYFUNCTION("""COMPUTED_VALUE"""),"SQL")</f>
        <v>SQL</v>
      </c>
    </row>
    <row r="5278">
      <c r="A5278" s="3">
        <v>5277.0</v>
      </c>
      <c r="B5278" s="4" t="str">
        <f>IFERROR(__xludf.DUMMYFUNCTION("SPLIT(IMPORTRANGE!B5278:B15277,"";"",0,1)"),"HTML/CSS")</f>
        <v>HTML/CSS</v>
      </c>
      <c r="C5278" s="4" t="str">
        <f>IFERROR(__xludf.DUMMYFUNCTION("""COMPUTED_VALUE"""),"JavaScript")</f>
        <v>JavaScript</v>
      </c>
      <c r="D5278" s="4" t="str">
        <f>IFERROR(__xludf.DUMMYFUNCTION("""COMPUTED_VALUE"""),"PHP")</f>
        <v>PHP</v>
      </c>
      <c r="E5278" s="4" t="str">
        <f>IFERROR(__xludf.DUMMYFUNCTION("""COMPUTED_VALUE"""),"Python")</f>
        <v>Python</v>
      </c>
      <c r="F5278" s="4" t="str">
        <f>IFERROR(__xludf.DUMMYFUNCTION("""COMPUTED_VALUE"""),"SQL")</f>
        <v>SQL</v>
      </c>
      <c r="G5278" s="4" t="str">
        <f>IFERROR(__xludf.DUMMYFUNCTION("""COMPUTED_VALUE"""),"Other(s):")</f>
        <v>Other(s):</v>
      </c>
    </row>
    <row r="5279">
      <c r="A5279" s="3">
        <v>5278.0</v>
      </c>
      <c r="B5279" s="4" t="str">
        <f>IFERROR(__xludf.DUMMYFUNCTION("SPLIT(IMPORTRANGE!B5279:B15278,"";"",0,1)"),"Bash/Shell/PowerShell")</f>
        <v>Bash/Shell/PowerShell</v>
      </c>
      <c r="C5279" s="4" t="str">
        <f>IFERROR(__xludf.DUMMYFUNCTION("""COMPUTED_VALUE"""),"C")</f>
        <v>C</v>
      </c>
      <c r="D5279" s="4" t="str">
        <f>IFERROR(__xludf.DUMMYFUNCTION("""COMPUTED_VALUE"""),"C++")</f>
        <v>C++</v>
      </c>
      <c r="E5279" s="4" t="str">
        <f>IFERROR(__xludf.DUMMYFUNCTION("""COMPUTED_VALUE"""),"Python")</f>
        <v>Python</v>
      </c>
      <c r="F5279" s="4" t="str">
        <f>IFERROR(__xludf.DUMMYFUNCTION("""COMPUTED_VALUE"""),"Other(s):")</f>
        <v>Other(s):</v>
      </c>
    </row>
    <row r="5280">
      <c r="A5280" s="3">
        <v>5279.0</v>
      </c>
      <c r="B5280" s="4" t="str">
        <f>IFERROR(__xludf.DUMMYFUNCTION("SPLIT(IMPORTRANGE!B5280:B15279,"";"",0,1)"),"HTML/CSS")</f>
        <v>HTML/CSS</v>
      </c>
      <c r="C5280" s="4" t="str">
        <f>IFERROR(__xludf.DUMMYFUNCTION("""COMPUTED_VALUE"""),"JavaScript")</f>
        <v>JavaScript</v>
      </c>
    </row>
    <row r="5281">
      <c r="A5281" s="3">
        <v>5280.0</v>
      </c>
      <c r="B5281" s="4" t="str">
        <f>IFERROR(__xludf.DUMMYFUNCTION("SPLIT(IMPORTRANGE!B5281:B15280,"";"",0,1)"),"Bash/Shell/PowerShell")</f>
        <v>Bash/Shell/PowerShell</v>
      </c>
      <c r="C5281" s="4" t="str">
        <f>IFERROR(__xludf.DUMMYFUNCTION("""COMPUTED_VALUE"""),"Clojure")</f>
        <v>Clojure</v>
      </c>
      <c r="D5281" s="4" t="str">
        <f>IFERROR(__xludf.DUMMYFUNCTION("""COMPUTED_VALUE"""),"HTML/CSS")</f>
        <v>HTML/CSS</v>
      </c>
      <c r="E5281" s="4" t="str">
        <f>IFERROR(__xludf.DUMMYFUNCTION("""COMPUTED_VALUE"""),"Java")</f>
        <v>Java</v>
      </c>
      <c r="F5281" s="4" t="str">
        <f>IFERROR(__xludf.DUMMYFUNCTION("""COMPUTED_VALUE"""),"JavaScript")</f>
        <v>JavaScript</v>
      </c>
    </row>
    <row r="5282">
      <c r="A5282" s="3">
        <v>5281.0</v>
      </c>
      <c r="B5282" s="4" t="str">
        <f>IFERROR(__xludf.DUMMYFUNCTION("SPLIT(IMPORTRANGE!B5282:B15281,"";"",0,1)"),"R")</f>
        <v>R</v>
      </c>
    </row>
    <row r="5283">
      <c r="A5283" s="3">
        <v>5282.0</v>
      </c>
      <c r="B5283" s="4" t="str">
        <f>IFERROR(__xludf.DUMMYFUNCTION("SPLIT(IMPORTRANGE!B5283:B15282,"";"",0,1)"),"Elixir")</f>
        <v>Elixir</v>
      </c>
      <c r="C5283" s="4" t="str">
        <f>IFERROR(__xludf.DUMMYFUNCTION("""COMPUTED_VALUE"""),"HTML/CSS")</f>
        <v>HTML/CSS</v>
      </c>
      <c r="D5283" s="4" t="str">
        <f>IFERROR(__xludf.DUMMYFUNCTION("""COMPUTED_VALUE"""),"JavaScript")</f>
        <v>JavaScript</v>
      </c>
      <c r="E5283" s="4" t="str">
        <f>IFERROR(__xludf.DUMMYFUNCTION("""COMPUTED_VALUE"""),"Ruby")</f>
        <v>Ruby</v>
      </c>
      <c r="F5283" s="4" t="str">
        <f>IFERROR(__xludf.DUMMYFUNCTION("""COMPUTED_VALUE"""),"TypeScript")</f>
        <v>TypeScript</v>
      </c>
    </row>
    <row r="5284">
      <c r="A5284" s="3">
        <v>5283.0</v>
      </c>
      <c r="B5284" s="4" t="str">
        <f>IFERROR(__xludf.DUMMYFUNCTION("SPLIT(IMPORTRANGE!B5284:B15283,"";"",0,1)"),"Assembly")</f>
        <v>Assembly</v>
      </c>
      <c r="C5284" s="4" t="str">
        <f>IFERROR(__xludf.DUMMYFUNCTION("""COMPUTED_VALUE"""),"Bash/Shell/PowerShell")</f>
        <v>Bash/Shell/PowerShell</v>
      </c>
      <c r="D5284" s="4" t="str">
        <f>IFERROR(__xludf.DUMMYFUNCTION("""COMPUTED_VALUE"""),"C")</f>
        <v>C</v>
      </c>
      <c r="E5284" s="4" t="str">
        <f>IFERROR(__xludf.DUMMYFUNCTION("""COMPUTED_VALUE"""),"C#")</f>
        <v>C#</v>
      </c>
      <c r="F5284" s="4" t="str">
        <f>IFERROR(__xludf.DUMMYFUNCTION("""COMPUTED_VALUE"""),"HTML/CSS")</f>
        <v>HTML/CSS</v>
      </c>
      <c r="G5284" s="4" t="str">
        <f>IFERROR(__xludf.DUMMYFUNCTION("""COMPUTED_VALUE"""),"Java")</f>
        <v>Java</v>
      </c>
      <c r="H5284" s="4" t="str">
        <f>IFERROR(__xludf.DUMMYFUNCTION("""COMPUTED_VALUE"""),"JavaScript")</f>
        <v>JavaScript</v>
      </c>
      <c r="I5284" s="4" t="str">
        <f>IFERROR(__xludf.DUMMYFUNCTION("""COMPUTED_VALUE"""),"Python")</f>
        <v>Python</v>
      </c>
      <c r="J5284" s="4" t="str">
        <f>IFERROR(__xludf.DUMMYFUNCTION("""COMPUTED_VALUE"""),"R")</f>
        <v>R</v>
      </c>
    </row>
    <row r="5285">
      <c r="A5285" s="3">
        <v>5284.0</v>
      </c>
      <c r="B5285" s="4" t="str">
        <f>IFERROR(__xludf.DUMMYFUNCTION("SPLIT(IMPORTRANGE!B5285:B15284,"";"",0,1)"),"Bash/Shell/PowerShell")</f>
        <v>Bash/Shell/PowerShell</v>
      </c>
      <c r="C5285" s="4" t="str">
        <f>IFERROR(__xludf.DUMMYFUNCTION("""COMPUTED_VALUE"""),"Java")</f>
        <v>Java</v>
      </c>
    </row>
    <row r="5286">
      <c r="A5286" s="3">
        <v>5285.0</v>
      </c>
      <c r="B5286" s="4" t="str">
        <f>IFERROR(__xludf.DUMMYFUNCTION("SPLIT(IMPORTRANGE!B5286:B15285,"";"",0,1)"),"Bash/Shell/PowerShell")</f>
        <v>Bash/Shell/PowerShell</v>
      </c>
      <c r="C5286" s="4" t="str">
        <f>IFERROR(__xludf.DUMMYFUNCTION("""COMPUTED_VALUE"""),"HTML/CSS")</f>
        <v>HTML/CSS</v>
      </c>
      <c r="D5286" s="4" t="str">
        <f>IFERROR(__xludf.DUMMYFUNCTION("""COMPUTED_VALUE"""),"Java")</f>
        <v>Java</v>
      </c>
      <c r="E5286" s="4" t="str">
        <f>IFERROR(__xludf.DUMMYFUNCTION("""COMPUTED_VALUE"""),"Python")</f>
        <v>Python</v>
      </c>
    </row>
    <row r="5287">
      <c r="A5287" s="3">
        <v>5286.0</v>
      </c>
      <c r="B5287" s="4" t="str">
        <f>IFERROR(__xludf.DUMMYFUNCTION("SPLIT(IMPORTRANGE!B5287:B15286,"";"",0,1)"),"Assembly")</f>
        <v>Assembly</v>
      </c>
      <c r="C5287" s="4" t="str">
        <f>IFERROR(__xludf.DUMMYFUNCTION("""COMPUTED_VALUE"""),"C")</f>
        <v>C</v>
      </c>
      <c r="D5287" s="4" t="str">
        <f>IFERROR(__xludf.DUMMYFUNCTION("""COMPUTED_VALUE"""),"C++")</f>
        <v>C++</v>
      </c>
      <c r="E5287" s="4" t="str">
        <f>IFERROR(__xludf.DUMMYFUNCTION("""COMPUTED_VALUE"""),"HTML/CSS")</f>
        <v>HTML/CSS</v>
      </c>
      <c r="F5287" s="4" t="str">
        <f>IFERROR(__xludf.DUMMYFUNCTION("""COMPUTED_VALUE"""),"Java")</f>
        <v>Java</v>
      </c>
    </row>
    <row r="5288">
      <c r="A5288" s="3">
        <v>5287.0</v>
      </c>
      <c r="B5288" s="4" t="str">
        <f>IFERROR(__xludf.DUMMYFUNCTION("SPLIT(IMPORTRANGE!B5288:B15287,"";"",0,1)"),"Bash/Shell/PowerShell")</f>
        <v>Bash/Shell/PowerShell</v>
      </c>
      <c r="C5288" s="4" t="str">
        <f>IFERROR(__xludf.DUMMYFUNCTION("""COMPUTED_VALUE"""),"HTML/CSS")</f>
        <v>HTML/CSS</v>
      </c>
      <c r="D5288" s="4" t="str">
        <f>IFERROR(__xludf.DUMMYFUNCTION("""COMPUTED_VALUE"""),"Java")</f>
        <v>Java</v>
      </c>
      <c r="E5288" s="4" t="str">
        <f>IFERROR(__xludf.DUMMYFUNCTION("""COMPUTED_VALUE"""),"JavaScript")</f>
        <v>JavaScript</v>
      </c>
      <c r="F5288" s="4" t="str">
        <f>IFERROR(__xludf.DUMMYFUNCTION("""COMPUTED_VALUE"""),"Ruby")</f>
        <v>Ruby</v>
      </c>
      <c r="G5288" s="4" t="str">
        <f>IFERROR(__xludf.DUMMYFUNCTION("""COMPUTED_VALUE"""),"SQL")</f>
        <v>SQL</v>
      </c>
    </row>
    <row r="5289">
      <c r="A5289" s="3">
        <v>5288.0</v>
      </c>
      <c r="B5289" s="4" t="str">
        <f>IFERROR(__xludf.DUMMYFUNCTION("SPLIT(IMPORTRANGE!B5289:B15288,"";"",0,1)"),"Bash/Shell/PowerShell")</f>
        <v>Bash/Shell/PowerShell</v>
      </c>
      <c r="C5289" s="4" t="str">
        <f>IFERROR(__xludf.DUMMYFUNCTION("""COMPUTED_VALUE"""),"JavaScript")</f>
        <v>JavaScript</v>
      </c>
      <c r="D5289" s="4" t="str">
        <f>IFERROR(__xludf.DUMMYFUNCTION("""COMPUTED_VALUE"""),"Python")</f>
        <v>Python</v>
      </c>
      <c r="E5289" s="4" t="str">
        <f>IFERROR(__xludf.DUMMYFUNCTION("""COMPUTED_VALUE"""),"R")</f>
        <v>R</v>
      </c>
      <c r="F5289" s="4" t="str">
        <f>IFERROR(__xludf.DUMMYFUNCTION("""COMPUTED_VALUE"""),"Ruby")</f>
        <v>Ruby</v>
      </c>
      <c r="G5289" s="4" t="str">
        <f>IFERROR(__xludf.DUMMYFUNCTION("""COMPUTED_VALUE"""),"SQL")</f>
        <v>SQL</v>
      </c>
    </row>
    <row r="5290">
      <c r="A5290" s="3">
        <v>5289.0</v>
      </c>
      <c r="B5290" s="4" t="str">
        <f>IFERROR(__xludf.DUMMYFUNCTION("SPLIT(IMPORTRANGE!B5290:B15289,"";"",0,1)"),"Bash/Shell/PowerShell")</f>
        <v>Bash/Shell/PowerShell</v>
      </c>
      <c r="C5290" s="4" t="str">
        <f>IFERROR(__xludf.DUMMYFUNCTION("""COMPUTED_VALUE"""),"Java")</f>
        <v>Java</v>
      </c>
      <c r="D5290" s="4" t="str">
        <f>IFERROR(__xludf.DUMMYFUNCTION("""COMPUTED_VALUE"""),"JavaScript")</f>
        <v>JavaScript</v>
      </c>
    </row>
    <row r="5291">
      <c r="A5291" s="3">
        <v>5290.0</v>
      </c>
      <c r="B5291" s="4" t="str">
        <f>IFERROR(__xludf.DUMMYFUNCTION("SPLIT(IMPORTRANGE!B5291:B15290,"";"",0,1)"),"C#")</f>
        <v>C#</v>
      </c>
      <c r="C5291" s="4" t="str">
        <f>IFERROR(__xludf.DUMMYFUNCTION("""COMPUTED_VALUE"""),"HTML/CSS")</f>
        <v>HTML/CSS</v>
      </c>
      <c r="D5291" s="4" t="str">
        <f>IFERROR(__xludf.DUMMYFUNCTION("""COMPUTED_VALUE"""),"Java")</f>
        <v>Java</v>
      </c>
      <c r="E5291" s="4" t="str">
        <f>IFERROR(__xludf.DUMMYFUNCTION("""COMPUTED_VALUE"""),"JavaScript")</f>
        <v>JavaScript</v>
      </c>
      <c r="F5291" s="4" t="str">
        <f>IFERROR(__xludf.DUMMYFUNCTION("""COMPUTED_VALUE"""),"PHP")</f>
        <v>PHP</v>
      </c>
      <c r="G5291" s="4" t="str">
        <f>IFERROR(__xludf.DUMMYFUNCTION("""COMPUTED_VALUE"""),"SQL")</f>
        <v>SQL</v>
      </c>
    </row>
    <row r="5292">
      <c r="A5292" s="3">
        <v>5291.0</v>
      </c>
      <c r="B5292" s="4" t="str">
        <f>IFERROR(__xludf.DUMMYFUNCTION("SPLIT(IMPORTRANGE!B5292:B15291,"";"",0,1)"),"HTML/CSS")</f>
        <v>HTML/CSS</v>
      </c>
      <c r="C5292" s="4" t="str">
        <f>IFERROR(__xludf.DUMMYFUNCTION("""COMPUTED_VALUE"""),"Java")</f>
        <v>Java</v>
      </c>
      <c r="D5292" s="4" t="str">
        <f>IFERROR(__xludf.DUMMYFUNCTION("""COMPUTED_VALUE"""),"JavaScript")</f>
        <v>JavaScript</v>
      </c>
      <c r="E5292" s="4" t="str">
        <f>IFERROR(__xludf.DUMMYFUNCTION("""COMPUTED_VALUE"""),"Python")</f>
        <v>Python</v>
      </c>
    </row>
    <row r="5293">
      <c r="A5293" s="3">
        <v>5292.0</v>
      </c>
      <c r="B5293" s="4" t="str">
        <f>IFERROR(__xludf.DUMMYFUNCTION("SPLIT(IMPORTRANGE!B5293:B15292,"";"",0,1)"),"HTML/CSS")</f>
        <v>HTML/CSS</v>
      </c>
      <c r="C5293" s="4" t="str">
        <f>IFERROR(__xludf.DUMMYFUNCTION("""COMPUTED_VALUE"""),"Java")</f>
        <v>Java</v>
      </c>
      <c r="D5293" s="4" t="str">
        <f>IFERROR(__xludf.DUMMYFUNCTION("""COMPUTED_VALUE"""),"Kotlin")</f>
        <v>Kotlin</v>
      </c>
      <c r="E5293" s="4" t="str">
        <f>IFERROR(__xludf.DUMMYFUNCTION("""COMPUTED_VALUE"""),"Python")</f>
        <v>Python</v>
      </c>
    </row>
    <row r="5294">
      <c r="A5294" s="3">
        <v>5293.0</v>
      </c>
      <c r="B5294" s="4" t="str">
        <f>IFERROR(__xludf.DUMMYFUNCTION("SPLIT(IMPORTRANGE!B5294:B15293,"";"",0,1)"),"Bash/Shell/PowerShell")</f>
        <v>Bash/Shell/PowerShell</v>
      </c>
      <c r="C5294" s="4" t="str">
        <f>IFERROR(__xludf.DUMMYFUNCTION("""COMPUTED_VALUE"""),"C")</f>
        <v>C</v>
      </c>
      <c r="D5294" s="4" t="str">
        <f>IFERROR(__xludf.DUMMYFUNCTION("""COMPUTED_VALUE"""),"C++")</f>
        <v>C++</v>
      </c>
      <c r="E5294" s="4" t="str">
        <f>IFERROR(__xludf.DUMMYFUNCTION("""COMPUTED_VALUE"""),"Java")</f>
        <v>Java</v>
      </c>
      <c r="F5294" s="4" t="str">
        <f>IFERROR(__xludf.DUMMYFUNCTION("""COMPUTED_VALUE"""),"JavaScript")</f>
        <v>JavaScript</v>
      </c>
      <c r="G5294" s="4" t="str">
        <f>IFERROR(__xludf.DUMMYFUNCTION("""COMPUTED_VALUE"""),"Python")</f>
        <v>Python</v>
      </c>
      <c r="H5294" s="4" t="str">
        <f>IFERROR(__xludf.DUMMYFUNCTION("""COMPUTED_VALUE"""),"R")</f>
        <v>R</v>
      </c>
      <c r="I5294" s="4" t="str">
        <f>IFERROR(__xludf.DUMMYFUNCTION("""COMPUTED_VALUE"""),"TypeScript")</f>
        <v>TypeScript</v>
      </c>
    </row>
    <row r="5295">
      <c r="A5295" s="3">
        <v>5294.0</v>
      </c>
      <c r="B5295" s="4" t="str">
        <f>IFERROR(__xludf.DUMMYFUNCTION("SPLIT(IMPORTRANGE!B5295:B15294,"";"",0,1)"),"Clojure")</f>
        <v>Clojure</v>
      </c>
      <c r="C5295" s="4" t="str">
        <f>IFERROR(__xludf.DUMMYFUNCTION("""COMPUTED_VALUE"""),"Python")</f>
        <v>Python</v>
      </c>
    </row>
    <row r="5296">
      <c r="A5296" s="3">
        <v>5295.0</v>
      </c>
      <c r="B5296" s="4" t="str">
        <f>IFERROR(__xludf.DUMMYFUNCTION("SPLIT(IMPORTRANGE!B5296:B15295,"";"",0,1)"),"HTML/CSS")</f>
        <v>HTML/CSS</v>
      </c>
      <c r="C5296" s="4" t="str">
        <f>IFERROR(__xludf.DUMMYFUNCTION("""COMPUTED_VALUE"""),"Java")</f>
        <v>Java</v>
      </c>
      <c r="D5296" s="4" t="str">
        <f>IFERROR(__xludf.DUMMYFUNCTION("""COMPUTED_VALUE"""),"JavaScript")</f>
        <v>JavaScript</v>
      </c>
      <c r="E5296" s="4" t="str">
        <f>IFERROR(__xludf.DUMMYFUNCTION("""COMPUTED_VALUE"""),"Scala")</f>
        <v>Scala</v>
      </c>
    </row>
    <row r="5297">
      <c r="A5297" s="3">
        <v>5296.0</v>
      </c>
      <c r="B5297" s="4" t="str">
        <f>IFERROR(__xludf.DUMMYFUNCTION("SPLIT(IMPORTRANGE!B5297:B15296,"";"",0,1)"),"Bash/Shell/PowerShell")</f>
        <v>Bash/Shell/PowerShell</v>
      </c>
      <c r="C5297" s="4" t="str">
        <f>IFERROR(__xludf.DUMMYFUNCTION("""COMPUTED_VALUE"""),"Python")</f>
        <v>Python</v>
      </c>
    </row>
    <row r="5298">
      <c r="A5298" s="3">
        <v>5297.0</v>
      </c>
      <c r="B5298" s="4" t="str">
        <f>IFERROR(__xludf.DUMMYFUNCTION("SPLIT(IMPORTRANGE!B5298:B15297,"";"",0,1)"),"HTML/CSS")</f>
        <v>HTML/CSS</v>
      </c>
      <c r="C5298" s="4" t="str">
        <f>IFERROR(__xludf.DUMMYFUNCTION("""COMPUTED_VALUE"""),"JavaScript")</f>
        <v>JavaScript</v>
      </c>
      <c r="D5298" s="4" t="str">
        <f>IFERROR(__xludf.DUMMYFUNCTION("""COMPUTED_VALUE"""),"Objective-C")</f>
        <v>Objective-C</v>
      </c>
      <c r="E5298" s="4" t="str">
        <f>IFERROR(__xludf.DUMMYFUNCTION("""COMPUTED_VALUE"""),"Python")</f>
        <v>Python</v>
      </c>
    </row>
    <row r="5299">
      <c r="A5299" s="3">
        <v>5298.0</v>
      </c>
      <c r="B5299" s="4" t="str">
        <f>IFERROR(__xludf.DUMMYFUNCTION("SPLIT(IMPORTRANGE!B5299:B15298,"";"",0,1)"),"Assembly")</f>
        <v>Assembly</v>
      </c>
      <c r="C5299" s="4" t="str">
        <f>IFERROR(__xludf.DUMMYFUNCTION("""COMPUTED_VALUE"""),"C#")</f>
        <v>C#</v>
      </c>
      <c r="D5299" s="4" t="str">
        <f>IFERROR(__xludf.DUMMYFUNCTION("""COMPUTED_VALUE"""),"Ruby")</f>
        <v>Ruby</v>
      </c>
      <c r="E5299" s="4" t="str">
        <f>IFERROR(__xludf.DUMMYFUNCTION("""COMPUTED_VALUE"""),"Other(s):")</f>
        <v>Other(s):</v>
      </c>
    </row>
    <row r="5300">
      <c r="A5300" s="3">
        <v>5299.0</v>
      </c>
      <c r="B5300" s="4" t="str">
        <f>IFERROR(__xludf.DUMMYFUNCTION("SPLIT(IMPORTRANGE!B5300:B15299,"";"",0,1)"),"Bash/Shell/PowerShell")</f>
        <v>Bash/Shell/PowerShell</v>
      </c>
      <c r="C5300" s="4" t="str">
        <f>IFERROR(__xludf.DUMMYFUNCTION("""COMPUTED_VALUE"""),"C#")</f>
        <v>C#</v>
      </c>
      <c r="D5300" s="4" t="str">
        <f>IFERROR(__xludf.DUMMYFUNCTION("""COMPUTED_VALUE"""),"Objective-C")</f>
        <v>Objective-C</v>
      </c>
      <c r="E5300" s="4" t="str">
        <f>IFERROR(__xludf.DUMMYFUNCTION("""COMPUTED_VALUE"""),"Ruby")</f>
        <v>Ruby</v>
      </c>
      <c r="F5300" s="4" t="str">
        <f>IFERROR(__xludf.DUMMYFUNCTION("""COMPUTED_VALUE"""),"SQL")</f>
        <v>SQL</v>
      </c>
      <c r="G5300" s="4" t="str">
        <f>IFERROR(__xludf.DUMMYFUNCTION("""COMPUTED_VALUE"""),"Swift")</f>
        <v>Swift</v>
      </c>
    </row>
    <row r="5301">
      <c r="A5301" s="3">
        <v>5300.0</v>
      </c>
      <c r="B5301" s="4" t="str">
        <f>IFERROR(__xludf.DUMMYFUNCTION("SPLIT(IMPORTRANGE!B5301:B15300,"";"",0,1)"),"Bash/Shell/PowerShell")</f>
        <v>Bash/Shell/PowerShell</v>
      </c>
      <c r="C5301" s="4" t="str">
        <f>IFERROR(__xludf.DUMMYFUNCTION("""COMPUTED_VALUE"""),"Python")</f>
        <v>Python</v>
      </c>
      <c r="D5301" s="4" t="str">
        <f>IFERROR(__xludf.DUMMYFUNCTION("""COMPUTED_VALUE"""),"VBA")</f>
        <v>VBA</v>
      </c>
    </row>
    <row r="5302">
      <c r="A5302" s="3">
        <v>5301.0</v>
      </c>
      <c r="B5302" s="4" t="str">
        <f>IFERROR(__xludf.DUMMYFUNCTION("SPLIT(IMPORTRANGE!B5302:B15301,"";"",0,1)"),"Assembly")</f>
        <v>Assembly</v>
      </c>
      <c r="C5302" s="4" t="str">
        <f>IFERROR(__xludf.DUMMYFUNCTION("""COMPUTED_VALUE"""),"C")</f>
        <v>C</v>
      </c>
      <c r="D5302" s="4" t="str">
        <f>IFERROR(__xludf.DUMMYFUNCTION("""COMPUTED_VALUE"""),"C++")</f>
        <v>C++</v>
      </c>
      <c r="E5302" s="4" t="str">
        <f>IFERROR(__xludf.DUMMYFUNCTION("""COMPUTED_VALUE"""),"C#")</f>
        <v>C#</v>
      </c>
      <c r="F5302" s="4" t="str">
        <f>IFERROR(__xludf.DUMMYFUNCTION("""COMPUTED_VALUE"""),"HTML/CSS")</f>
        <v>HTML/CSS</v>
      </c>
      <c r="G5302" s="4" t="str">
        <f>IFERROR(__xludf.DUMMYFUNCTION("""COMPUTED_VALUE"""),"Java")</f>
        <v>Java</v>
      </c>
      <c r="H5302" s="4" t="str">
        <f>IFERROR(__xludf.DUMMYFUNCTION("""COMPUTED_VALUE"""),"JavaScript")</f>
        <v>JavaScript</v>
      </c>
      <c r="I5302" s="4" t="str">
        <f>IFERROR(__xludf.DUMMYFUNCTION("""COMPUTED_VALUE"""),"PHP")</f>
        <v>PHP</v>
      </c>
      <c r="J5302" s="4" t="str">
        <f>IFERROR(__xludf.DUMMYFUNCTION("""COMPUTED_VALUE"""),"SQL")</f>
        <v>SQL</v>
      </c>
    </row>
    <row r="5303">
      <c r="A5303" s="3">
        <v>5302.0</v>
      </c>
      <c r="B5303" s="4" t="str">
        <f>IFERROR(__xludf.DUMMYFUNCTION("SPLIT(IMPORTRANGE!B5303:B15302,"";"",0,1)"),"JavaScript")</f>
        <v>JavaScript</v>
      </c>
      <c r="C5303" s="4" t="str">
        <f>IFERROR(__xludf.DUMMYFUNCTION("""COMPUTED_VALUE"""),"Objective-C")</f>
        <v>Objective-C</v>
      </c>
    </row>
    <row r="5304">
      <c r="A5304" s="3">
        <v>5303.0</v>
      </c>
      <c r="B5304" s="4" t="str">
        <f>IFERROR(__xludf.DUMMYFUNCTION("SPLIT(IMPORTRANGE!B5304:B15303,"";"",0,1)"),"C++")</f>
        <v>C++</v>
      </c>
      <c r="C5304" s="4" t="str">
        <f>IFERROR(__xludf.DUMMYFUNCTION("""COMPUTED_VALUE"""),"Python")</f>
        <v>Python</v>
      </c>
      <c r="D5304" s="4" t="str">
        <f>IFERROR(__xludf.DUMMYFUNCTION("""COMPUTED_VALUE"""),"SQL")</f>
        <v>SQL</v>
      </c>
    </row>
    <row r="5305">
      <c r="A5305" s="3">
        <v>5304.0</v>
      </c>
      <c r="B5305" s="4" t="str">
        <f>IFERROR(__xludf.DUMMYFUNCTION("SPLIT(IMPORTRANGE!B5305:B15304,"";"",0,1)"),"Bash/Shell/PowerShell")</f>
        <v>Bash/Shell/PowerShell</v>
      </c>
      <c r="C5305" s="4" t="str">
        <f>IFERROR(__xludf.DUMMYFUNCTION("""COMPUTED_VALUE"""),"C#")</f>
        <v>C#</v>
      </c>
      <c r="D5305" s="4" t="str">
        <f>IFERROR(__xludf.DUMMYFUNCTION("""COMPUTED_VALUE"""),"SQL")</f>
        <v>SQL</v>
      </c>
      <c r="E5305" s="4" t="str">
        <f>IFERROR(__xludf.DUMMYFUNCTION("""COMPUTED_VALUE"""),"Other(s):")</f>
        <v>Other(s):</v>
      </c>
    </row>
    <row r="5306">
      <c r="A5306" s="3">
        <v>5305.0</v>
      </c>
      <c r="B5306" s="4" t="str">
        <f>IFERROR(__xludf.DUMMYFUNCTION("SPLIT(IMPORTRANGE!B5306:B15305,"";"",0,1)"),"C#")</f>
        <v>C#</v>
      </c>
      <c r="C5306" s="4" t="str">
        <f>IFERROR(__xludf.DUMMYFUNCTION("""COMPUTED_VALUE"""),"HTML/CSS")</f>
        <v>HTML/CSS</v>
      </c>
      <c r="D5306" s="4" t="str">
        <f>IFERROR(__xludf.DUMMYFUNCTION("""COMPUTED_VALUE"""),"JavaScript")</f>
        <v>JavaScript</v>
      </c>
      <c r="E5306" s="4" t="str">
        <f>IFERROR(__xludf.DUMMYFUNCTION("""COMPUTED_VALUE"""),"SQL")</f>
        <v>SQL</v>
      </c>
    </row>
    <row r="5307">
      <c r="A5307" s="3">
        <v>5306.0</v>
      </c>
      <c r="B5307" s="4" t="str">
        <f>IFERROR(__xludf.DUMMYFUNCTION("SPLIT(IMPORTRANGE!B5307:B15306,"";"",0,1)"),"C++")</f>
        <v>C++</v>
      </c>
      <c r="C5307" s="4" t="str">
        <f>IFERROR(__xludf.DUMMYFUNCTION("""COMPUTED_VALUE"""),"HTML/CSS")</f>
        <v>HTML/CSS</v>
      </c>
      <c r="D5307" s="4" t="str">
        <f>IFERROR(__xludf.DUMMYFUNCTION("""COMPUTED_VALUE"""),"JavaScript")</f>
        <v>JavaScript</v>
      </c>
    </row>
    <row r="5308">
      <c r="A5308" s="3">
        <v>5307.0</v>
      </c>
      <c r="B5308" s="4" t="str">
        <f>IFERROR(__xludf.DUMMYFUNCTION("SPLIT(IMPORTRANGE!B5308:B15307,"";"",0,1)"),"Bash/Shell/PowerShell")</f>
        <v>Bash/Shell/PowerShell</v>
      </c>
      <c r="C5308" s="4" t="str">
        <f>IFERROR(__xludf.DUMMYFUNCTION("""COMPUTED_VALUE"""),"Elixir")</f>
        <v>Elixir</v>
      </c>
      <c r="D5308" s="4" t="str">
        <f>IFERROR(__xludf.DUMMYFUNCTION("""COMPUTED_VALUE"""),"Erlang")</f>
        <v>Erlang</v>
      </c>
      <c r="E5308" s="4" t="str">
        <f>IFERROR(__xludf.DUMMYFUNCTION("""COMPUTED_VALUE"""),"HTML/CSS")</f>
        <v>HTML/CSS</v>
      </c>
      <c r="F5308" s="4" t="str">
        <f>IFERROR(__xludf.DUMMYFUNCTION("""COMPUTED_VALUE"""),"JavaScript")</f>
        <v>JavaScript</v>
      </c>
      <c r="G5308" s="4" t="str">
        <f>IFERROR(__xludf.DUMMYFUNCTION("""COMPUTED_VALUE"""),"Python")</f>
        <v>Python</v>
      </c>
      <c r="H5308" s="4" t="str">
        <f>IFERROR(__xludf.DUMMYFUNCTION("""COMPUTED_VALUE"""),"R")</f>
        <v>R</v>
      </c>
      <c r="I5308" s="4" t="str">
        <f>IFERROR(__xludf.DUMMYFUNCTION("""COMPUTED_VALUE"""),"SQL")</f>
        <v>SQL</v>
      </c>
    </row>
    <row r="5309">
      <c r="A5309" s="3">
        <v>5308.0</v>
      </c>
      <c r="B5309" s="4" t="str">
        <f>IFERROR(__xludf.DUMMYFUNCTION("SPLIT(IMPORTRANGE!B5309:B15308,"";"",0,1)"),"HTML/CSS")</f>
        <v>HTML/CSS</v>
      </c>
      <c r="C5309" s="4" t="str">
        <f>IFERROR(__xludf.DUMMYFUNCTION("""COMPUTED_VALUE"""),"Java")</f>
        <v>Java</v>
      </c>
      <c r="D5309" s="4" t="str">
        <f>IFERROR(__xludf.DUMMYFUNCTION("""COMPUTED_VALUE"""),"Python")</f>
        <v>Python</v>
      </c>
      <c r="E5309" s="4" t="str">
        <f>IFERROR(__xludf.DUMMYFUNCTION("""COMPUTED_VALUE"""),"R")</f>
        <v>R</v>
      </c>
      <c r="F5309" s="4" t="str">
        <f>IFERROR(__xludf.DUMMYFUNCTION("""COMPUTED_VALUE"""),"SQL")</f>
        <v>SQL</v>
      </c>
    </row>
    <row r="5310">
      <c r="A5310" s="3">
        <v>5309.0</v>
      </c>
      <c r="B5310" s="4" t="str">
        <f>IFERROR(__xludf.DUMMYFUNCTION("SPLIT(IMPORTRANGE!B5310:B15309,"";"",0,1)"),"Bash/Shell/PowerShell")</f>
        <v>Bash/Shell/PowerShell</v>
      </c>
      <c r="C5310" s="4" t="str">
        <f>IFERROR(__xludf.DUMMYFUNCTION("""COMPUTED_VALUE"""),"HTML/CSS")</f>
        <v>HTML/CSS</v>
      </c>
      <c r="D5310" s="4" t="str">
        <f>IFERROR(__xludf.DUMMYFUNCTION("""COMPUTED_VALUE"""),"JavaScript")</f>
        <v>JavaScript</v>
      </c>
      <c r="E5310" s="4" t="str">
        <f>IFERROR(__xludf.DUMMYFUNCTION("""COMPUTED_VALUE"""),"Python")</f>
        <v>Python</v>
      </c>
      <c r="F5310" s="4" t="str">
        <f>IFERROR(__xludf.DUMMYFUNCTION("""COMPUTED_VALUE"""),"SQL")</f>
        <v>SQL</v>
      </c>
      <c r="G5310" s="4" t="str">
        <f>IFERROR(__xludf.DUMMYFUNCTION("""COMPUTED_VALUE"""),"Other(s):")</f>
        <v>Other(s):</v>
      </c>
    </row>
    <row r="5311">
      <c r="A5311" s="3">
        <v>5310.0</v>
      </c>
      <c r="B5311" s="4" t="str">
        <f>IFERROR(__xludf.DUMMYFUNCTION("SPLIT(IMPORTRANGE!B5311:B15310,"";"",0,1)"),"HTML/CSS")</f>
        <v>HTML/CSS</v>
      </c>
      <c r="C5311" s="4" t="str">
        <f>IFERROR(__xludf.DUMMYFUNCTION("""COMPUTED_VALUE"""),"JavaScript")</f>
        <v>JavaScript</v>
      </c>
      <c r="D5311" s="4" t="str">
        <f>IFERROR(__xludf.DUMMYFUNCTION("""COMPUTED_VALUE"""),"PHP")</f>
        <v>PHP</v>
      </c>
      <c r="E5311" s="4" t="str">
        <f>IFERROR(__xludf.DUMMYFUNCTION("""COMPUTED_VALUE"""),"SQL")</f>
        <v>SQL</v>
      </c>
    </row>
    <row r="5312">
      <c r="A5312" s="3">
        <v>5311.0</v>
      </c>
      <c r="B5312" s="4" t="str">
        <f>IFERROR(__xludf.DUMMYFUNCTION("SPLIT(IMPORTRANGE!B5312:B15311,"";"",0,1)"),"HTML/CSS")</f>
        <v>HTML/CSS</v>
      </c>
    </row>
    <row r="5313">
      <c r="A5313" s="3">
        <v>5312.0</v>
      </c>
      <c r="B5313" s="4" t="str">
        <f>IFERROR(__xludf.DUMMYFUNCTION("SPLIT(IMPORTRANGE!B5313:B15312,"";"",0,1)"),"C#")</f>
        <v>C#</v>
      </c>
      <c r="C5313" s="4" t="str">
        <f>IFERROR(__xludf.DUMMYFUNCTION("""COMPUTED_VALUE"""),"HTML/CSS")</f>
        <v>HTML/CSS</v>
      </c>
      <c r="D5313" s="4" t="str">
        <f>IFERROR(__xludf.DUMMYFUNCTION("""COMPUTED_VALUE"""),"JavaScript")</f>
        <v>JavaScript</v>
      </c>
      <c r="E5313" s="4" t="str">
        <f>IFERROR(__xludf.DUMMYFUNCTION("""COMPUTED_VALUE"""),"SQL")</f>
        <v>SQL</v>
      </c>
    </row>
    <row r="5314">
      <c r="A5314" s="3">
        <v>5313.0</v>
      </c>
      <c r="B5314" s="4" t="str">
        <f>IFERROR(__xludf.DUMMYFUNCTION("SPLIT(IMPORTRANGE!B5314:B15313,"";"",0,1)"),"C")</f>
        <v>C</v>
      </c>
      <c r="C5314" s="4" t="str">
        <f>IFERROR(__xludf.DUMMYFUNCTION("""COMPUTED_VALUE"""),"C++")</f>
        <v>C++</v>
      </c>
      <c r="D5314" s="4" t="str">
        <f>IFERROR(__xludf.DUMMYFUNCTION("""COMPUTED_VALUE"""),"C#")</f>
        <v>C#</v>
      </c>
      <c r="E5314" s="4" t="str">
        <f>IFERROR(__xludf.DUMMYFUNCTION("""COMPUTED_VALUE"""),"HTML/CSS")</f>
        <v>HTML/CSS</v>
      </c>
      <c r="F5314" s="4" t="str">
        <f>IFERROR(__xludf.DUMMYFUNCTION("""COMPUTED_VALUE"""),"Java")</f>
        <v>Java</v>
      </c>
      <c r="G5314" s="4" t="str">
        <f>IFERROR(__xludf.DUMMYFUNCTION("""COMPUTED_VALUE"""),"JavaScript")</f>
        <v>JavaScript</v>
      </c>
      <c r="H5314" s="4" t="str">
        <f>IFERROR(__xludf.DUMMYFUNCTION("""COMPUTED_VALUE"""),"PHP")</f>
        <v>PHP</v>
      </c>
      <c r="I5314" s="4" t="str">
        <f>IFERROR(__xludf.DUMMYFUNCTION("""COMPUTED_VALUE"""),"Python")</f>
        <v>Python</v>
      </c>
      <c r="J5314" s="4" t="str">
        <f>IFERROR(__xludf.DUMMYFUNCTION("""COMPUTED_VALUE"""),"SQL")</f>
        <v>SQL</v>
      </c>
    </row>
    <row r="5315">
      <c r="A5315" s="3">
        <v>5314.0</v>
      </c>
      <c r="B5315" s="4" t="str">
        <f>IFERROR(__xludf.DUMMYFUNCTION("SPLIT(IMPORTRANGE!B5315:B15314,"";"",0,1)"),"Bash/Shell/PowerShell")</f>
        <v>Bash/Shell/PowerShell</v>
      </c>
      <c r="C5315" s="4" t="str">
        <f>IFERROR(__xludf.DUMMYFUNCTION("""COMPUTED_VALUE"""),"C")</f>
        <v>C</v>
      </c>
      <c r="D5315" s="4" t="str">
        <f>IFERROR(__xludf.DUMMYFUNCTION("""COMPUTED_VALUE"""),"HTML/CSS")</f>
        <v>HTML/CSS</v>
      </c>
      <c r="E5315" s="4" t="str">
        <f>IFERROR(__xludf.DUMMYFUNCTION("""COMPUTED_VALUE"""),"Java")</f>
        <v>Java</v>
      </c>
      <c r="F5315" s="4" t="str">
        <f>IFERROR(__xludf.DUMMYFUNCTION("""COMPUTED_VALUE"""),"JavaScript")</f>
        <v>JavaScript</v>
      </c>
      <c r="G5315" s="4" t="str">
        <f>IFERROR(__xludf.DUMMYFUNCTION("""COMPUTED_VALUE"""),"PHP")</f>
        <v>PHP</v>
      </c>
      <c r="H5315" s="4" t="str">
        <f>IFERROR(__xludf.DUMMYFUNCTION("""COMPUTED_VALUE"""),"Python")</f>
        <v>Python</v>
      </c>
      <c r="I5315" s="4" t="str">
        <f>IFERROR(__xludf.DUMMYFUNCTION("""COMPUTED_VALUE"""),"R")</f>
        <v>R</v>
      </c>
      <c r="J5315" s="4" t="str">
        <f>IFERROR(__xludf.DUMMYFUNCTION("""COMPUTED_VALUE"""),"SQL")</f>
        <v>SQL</v>
      </c>
    </row>
    <row r="5316">
      <c r="A5316" s="3">
        <v>5315.0</v>
      </c>
      <c r="B5316" s="4" t="str">
        <f>IFERROR(__xludf.DUMMYFUNCTION("SPLIT(IMPORTRANGE!B5316:B15315,"";"",0,1)"),"Bash/Shell/PowerShell")</f>
        <v>Bash/Shell/PowerShell</v>
      </c>
      <c r="C5316" s="4" t="str">
        <f>IFERROR(__xludf.DUMMYFUNCTION("""COMPUTED_VALUE"""),"C")</f>
        <v>C</v>
      </c>
      <c r="D5316" s="4" t="str">
        <f>IFERROR(__xludf.DUMMYFUNCTION("""COMPUTED_VALUE"""),"HTML/CSS")</f>
        <v>HTML/CSS</v>
      </c>
      <c r="E5316" s="4" t="str">
        <f>IFERROR(__xludf.DUMMYFUNCTION("""COMPUTED_VALUE"""),"Java")</f>
        <v>Java</v>
      </c>
      <c r="F5316" s="4" t="str">
        <f>IFERROR(__xludf.DUMMYFUNCTION("""COMPUTED_VALUE"""),"Python")</f>
        <v>Python</v>
      </c>
      <c r="G5316" s="4" t="str">
        <f>IFERROR(__xludf.DUMMYFUNCTION("""COMPUTED_VALUE"""),"SQL")</f>
        <v>SQL</v>
      </c>
    </row>
    <row r="5317">
      <c r="A5317" s="3">
        <v>5316.0</v>
      </c>
      <c r="B5317" s="4" t="str">
        <f>IFERROR(__xludf.DUMMYFUNCTION("SPLIT(IMPORTRANGE!B5317:B15316,"";"",0,1)"),"Bash/Shell/PowerShell")</f>
        <v>Bash/Shell/PowerShell</v>
      </c>
      <c r="C5317" s="4" t="str">
        <f>IFERROR(__xludf.DUMMYFUNCTION("""COMPUTED_VALUE"""),"HTML/CSS")</f>
        <v>HTML/CSS</v>
      </c>
      <c r="D5317" s="4" t="str">
        <f>IFERROR(__xludf.DUMMYFUNCTION("""COMPUTED_VALUE"""),"JavaScript")</f>
        <v>JavaScript</v>
      </c>
      <c r="E5317" s="4" t="str">
        <f>IFERROR(__xludf.DUMMYFUNCTION("""COMPUTED_VALUE"""),"PHP")</f>
        <v>PHP</v>
      </c>
      <c r="F5317" s="4" t="str">
        <f>IFERROR(__xludf.DUMMYFUNCTION("""COMPUTED_VALUE"""),"Ruby")</f>
        <v>Ruby</v>
      </c>
      <c r="G5317" s="4" t="str">
        <f>IFERROR(__xludf.DUMMYFUNCTION("""COMPUTED_VALUE"""),"SQL")</f>
        <v>SQL</v>
      </c>
    </row>
    <row r="5318">
      <c r="A5318" s="3">
        <v>5317.0</v>
      </c>
      <c r="B5318" s="4" t="str">
        <f>IFERROR(__xludf.DUMMYFUNCTION("SPLIT(IMPORTRANGE!B5318:B15317,"";"",0,1)"),"Bash/Shell/PowerShell")</f>
        <v>Bash/Shell/PowerShell</v>
      </c>
      <c r="C5318" s="4" t="str">
        <f>IFERROR(__xludf.DUMMYFUNCTION("""COMPUTED_VALUE"""),"Java")</f>
        <v>Java</v>
      </c>
      <c r="D5318" s="4" t="str">
        <f>IFERROR(__xludf.DUMMYFUNCTION("""COMPUTED_VALUE"""),"JavaScript")</f>
        <v>JavaScript</v>
      </c>
      <c r="E5318" s="4" t="str">
        <f>IFERROR(__xludf.DUMMYFUNCTION("""COMPUTED_VALUE"""),"Objective-C")</f>
        <v>Objective-C</v>
      </c>
      <c r="F5318" s="4" t="str">
        <f>IFERROR(__xludf.DUMMYFUNCTION("""COMPUTED_VALUE"""),"Python")</f>
        <v>Python</v>
      </c>
      <c r="G5318" s="4" t="str">
        <f>IFERROR(__xludf.DUMMYFUNCTION("""COMPUTED_VALUE"""),"Scala")</f>
        <v>Scala</v>
      </c>
      <c r="H5318" s="4" t="str">
        <f>IFERROR(__xludf.DUMMYFUNCTION("""COMPUTED_VALUE"""),"SQL")</f>
        <v>SQL</v>
      </c>
    </row>
    <row r="5319">
      <c r="A5319" s="3">
        <v>5318.0</v>
      </c>
      <c r="B5319" s="4" t="str">
        <f>IFERROR(__xludf.DUMMYFUNCTION("SPLIT(IMPORTRANGE!B5319:B15318,"";"",0,1)"),"Java")</f>
        <v>Java</v>
      </c>
      <c r="C5319" s="4" t="str">
        <f>IFERROR(__xludf.DUMMYFUNCTION("""COMPUTED_VALUE"""),"Python")</f>
        <v>Python</v>
      </c>
    </row>
    <row r="5320">
      <c r="A5320" s="3">
        <v>5319.0</v>
      </c>
      <c r="B5320" s="4" t="str">
        <f>IFERROR(__xludf.DUMMYFUNCTION("SPLIT(IMPORTRANGE!B5320:B15319,"";"",0,1)"),"Bash/Shell/PowerShell")</f>
        <v>Bash/Shell/PowerShell</v>
      </c>
      <c r="C5320" s="4" t="str">
        <f>IFERROR(__xludf.DUMMYFUNCTION("""COMPUTED_VALUE"""),"C#")</f>
        <v>C#</v>
      </c>
      <c r="D5320" s="4" t="str">
        <f>IFERROR(__xludf.DUMMYFUNCTION("""COMPUTED_VALUE"""),"Go")</f>
        <v>Go</v>
      </c>
      <c r="E5320" s="4" t="str">
        <f>IFERROR(__xludf.DUMMYFUNCTION("""COMPUTED_VALUE"""),"HTML/CSS")</f>
        <v>HTML/CSS</v>
      </c>
      <c r="F5320" s="4" t="str">
        <f>IFERROR(__xludf.DUMMYFUNCTION("""COMPUTED_VALUE"""),"Python")</f>
        <v>Python</v>
      </c>
      <c r="G5320" s="4" t="str">
        <f>IFERROR(__xludf.DUMMYFUNCTION("""COMPUTED_VALUE"""),"SQL")</f>
        <v>SQL</v>
      </c>
      <c r="H5320" s="4" t="str">
        <f>IFERROR(__xludf.DUMMYFUNCTION("""COMPUTED_VALUE"""),"Other(s):")</f>
        <v>Other(s):</v>
      </c>
    </row>
    <row r="5321">
      <c r="A5321" s="3">
        <v>5320.0</v>
      </c>
      <c r="B5321" s="4" t="str">
        <f>IFERROR(__xludf.DUMMYFUNCTION("SPLIT(IMPORTRANGE!B5321:B15320,"";"",0,1)"),"HTML/CSS")</f>
        <v>HTML/CSS</v>
      </c>
      <c r="C5321" s="4" t="str">
        <f>IFERROR(__xludf.DUMMYFUNCTION("""COMPUTED_VALUE"""),"JavaScript")</f>
        <v>JavaScript</v>
      </c>
      <c r="D5321" s="4" t="str">
        <f>IFERROR(__xludf.DUMMYFUNCTION("""COMPUTED_VALUE"""),"PHP")</f>
        <v>PHP</v>
      </c>
      <c r="E5321" s="4" t="str">
        <f>IFERROR(__xludf.DUMMYFUNCTION("""COMPUTED_VALUE"""),"SQL")</f>
        <v>SQL</v>
      </c>
    </row>
    <row r="5322">
      <c r="A5322" s="3">
        <v>5321.0</v>
      </c>
      <c r="B5322" s="4" t="str">
        <f>IFERROR(__xludf.DUMMYFUNCTION("SPLIT(IMPORTRANGE!B5322:B15321,"";"",0,1)"),"Other(s):")</f>
        <v>Other(s):</v>
      </c>
    </row>
    <row r="5323">
      <c r="A5323" s="3">
        <v>5322.0</v>
      </c>
      <c r="B5323" s="4" t="str">
        <f>IFERROR(__xludf.DUMMYFUNCTION("SPLIT(IMPORTRANGE!B5323:B15322,"";"",0,1)"),"Assembly")</f>
        <v>Assembly</v>
      </c>
      <c r="C5323" s="4" t="str">
        <f>IFERROR(__xludf.DUMMYFUNCTION("""COMPUTED_VALUE"""),"Bash/Shell/PowerShell")</f>
        <v>Bash/Shell/PowerShell</v>
      </c>
      <c r="D5323" s="4" t="str">
        <f>IFERROR(__xludf.DUMMYFUNCTION("""COMPUTED_VALUE"""),"C++")</f>
        <v>C++</v>
      </c>
      <c r="E5323" s="4" t="str">
        <f>IFERROR(__xludf.DUMMYFUNCTION("""COMPUTED_VALUE"""),"C#")</f>
        <v>C#</v>
      </c>
      <c r="F5323" s="4" t="str">
        <f>IFERROR(__xludf.DUMMYFUNCTION("""COMPUTED_VALUE"""),"HTML/CSS")</f>
        <v>HTML/CSS</v>
      </c>
      <c r="G5323" s="4" t="str">
        <f>IFERROR(__xludf.DUMMYFUNCTION("""COMPUTED_VALUE"""),"Java")</f>
        <v>Java</v>
      </c>
      <c r="H5323" s="4" t="str">
        <f>IFERROR(__xludf.DUMMYFUNCTION("""COMPUTED_VALUE"""),"JavaScript")</f>
        <v>JavaScript</v>
      </c>
      <c r="I5323" s="4" t="str">
        <f>IFERROR(__xludf.DUMMYFUNCTION("""COMPUTED_VALUE"""),"PHP")</f>
        <v>PHP</v>
      </c>
      <c r="J5323" s="4" t="str">
        <f>IFERROR(__xludf.DUMMYFUNCTION("""COMPUTED_VALUE"""),"Python")</f>
        <v>Python</v>
      </c>
      <c r="K5323" s="4" t="str">
        <f>IFERROR(__xludf.DUMMYFUNCTION("""COMPUTED_VALUE"""),"SQL")</f>
        <v>SQL</v>
      </c>
    </row>
    <row r="5324">
      <c r="A5324" s="3">
        <v>5323.0</v>
      </c>
      <c r="B5324" s="4" t="str">
        <f>IFERROR(__xludf.DUMMYFUNCTION("SPLIT(IMPORTRANGE!B5324:B15323,"";"",0,1)"),"C")</f>
        <v>C</v>
      </c>
      <c r="C5324" s="4" t="str">
        <f>IFERROR(__xludf.DUMMYFUNCTION("""COMPUTED_VALUE"""),"C++")</f>
        <v>C++</v>
      </c>
      <c r="D5324" s="4" t="str">
        <f>IFERROR(__xludf.DUMMYFUNCTION("""COMPUTED_VALUE"""),"HTML/CSS")</f>
        <v>HTML/CSS</v>
      </c>
      <c r="E5324" s="4" t="str">
        <f>IFERROR(__xludf.DUMMYFUNCTION("""COMPUTED_VALUE"""),"Java")</f>
        <v>Java</v>
      </c>
      <c r="F5324" s="4" t="str">
        <f>IFERROR(__xludf.DUMMYFUNCTION("""COMPUTED_VALUE"""),"JavaScript")</f>
        <v>JavaScript</v>
      </c>
      <c r="G5324" s="4" t="str">
        <f>IFERROR(__xludf.DUMMYFUNCTION("""COMPUTED_VALUE"""),"Objective-C")</f>
        <v>Objective-C</v>
      </c>
      <c r="H5324" s="4" t="str">
        <f>IFERROR(__xludf.DUMMYFUNCTION("""COMPUTED_VALUE"""),"Python")</f>
        <v>Python</v>
      </c>
      <c r="I5324" s="4" t="str">
        <f>IFERROR(__xludf.DUMMYFUNCTION("""COMPUTED_VALUE"""),"SQL")</f>
        <v>SQL</v>
      </c>
      <c r="J5324" s="4" t="str">
        <f>IFERROR(__xludf.DUMMYFUNCTION("""COMPUTED_VALUE"""),"Swift")</f>
        <v>Swift</v>
      </c>
    </row>
    <row r="5325">
      <c r="A5325" s="3">
        <v>5324.0</v>
      </c>
      <c r="B5325" s="4" t="str">
        <f>IFERROR(__xludf.DUMMYFUNCTION("SPLIT(IMPORTRANGE!B5325:B15324,"";"",0,1)"),"C#")</f>
        <v>C#</v>
      </c>
      <c r="C5325" s="4" t="str">
        <f>IFERROR(__xludf.DUMMYFUNCTION("""COMPUTED_VALUE"""),"SQL")</f>
        <v>SQL</v>
      </c>
    </row>
    <row r="5326">
      <c r="A5326" s="3">
        <v>5325.0</v>
      </c>
      <c r="B5326" s="4" t="str">
        <f>IFERROR(__xludf.DUMMYFUNCTION("SPLIT(IMPORTRANGE!B5326:B15325,"";"",0,1)"),"Bash/Shell/PowerShell")</f>
        <v>Bash/Shell/PowerShell</v>
      </c>
      <c r="C5326" s="4" t="str">
        <f>IFERROR(__xludf.DUMMYFUNCTION("""COMPUTED_VALUE"""),"C#")</f>
        <v>C#</v>
      </c>
      <c r="D5326" s="4" t="str">
        <f>IFERROR(__xludf.DUMMYFUNCTION("""COMPUTED_VALUE"""),"Java")</f>
        <v>Java</v>
      </c>
      <c r="E5326" s="4" t="str">
        <f>IFERROR(__xludf.DUMMYFUNCTION("""COMPUTED_VALUE"""),"Python")</f>
        <v>Python</v>
      </c>
      <c r="F5326" s="4" t="str">
        <f>IFERROR(__xludf.DUMMYFUNCTION("""COMPUTED_VALUE"""),"SQL")</f>
        <v>SQL</v>
      </c>
    </row>
    <row r="5327">
      <c r="A5327" s="3">
        <v>5326.0</v>
      </c>
      <c r="B5327" s="4" t="str">
        <f>IFERROR(__xludf.DUMMYFUNCTION("SPLIT(IMPORTRANGE!B5327:B15326,"";"",0,1)"),"C++")</f>
        <v>C++</v>
      </c>
      <c r="C5327" s="4" t="str">
        <f>IFERROR(__xludf.DUMMYFUNCTION("""COMPUTED_VALUE"""),"Python")</f>
        <v>Python</v>
      </c>
      <c r="D5327" s="4" t="str">
        <f>IFERROR(__xludf.DUMMYFUNCTION("""COMPUTED_VALUE"""),"Other(s):")</f>
        <v>Other(s):</v>
      </c>
    </row>
    <row r="5328">
      <c r="A5328" s="3">
        <v>5327.0</v>
      </c>
      <c r="B5328" s="4" t="str">
        <f>IFERROR(__xludf.DUMMYFUNCTION("SPLIT(IMPORTRANGE!B5328:B15327,"";"",0,1)"),"Java")</f>
        <v>Java</v>
      </c>
      <c r="C5328" s="4" t="str">
        <f>IFERROR(__xludf.DUMMYFUNCTION("""COMPUTED_VALUE"""),"JavaScript")</f>
        <v>JavaScript</v>
      </c>
      <c r="D5328" s="4" t="str">
        <f>IFERROR(__xludf.DUMMYFUNCTION("""COMPUTED_VALUE"""),"Python")</f>
        <v>Python</v>
      </c>
      <c r="E5328" s="4" t="str">
        <f>IFERROR(__xludf.DUMMYFUNCTION("""COMPUTED_VALUE"""),"SQL")</f>
        <v>SQL</v>
      </c>
      <c r="F5328" s="4" t="str">
        <f>IFERROR(__xludf.DUMMYFUNCTION("""COMPUTED_VALUE"""),"TypeScript")</f>
        <v>TypeScript</v>
      </c>
    </row>
    <row r="5329">
      <c r="A5329" s="3">
        <v>5328.0</v>
      </c>
      <c r="B5329" s="4" t="str">
        <f>IFERROR(__xludf.DUMMYFUNCTION("SPLIT(IMPORTRANGE!B5329:B15328,"";"",0,1)"),"HTML/CSS")</f>
        <v>HTML/CSS</v>
      </c>
      <c r="C5329" s="4" t="str">
        <f>IFERROR(__xludf.DUMMYFUNCTION("""COMPUTED_VALUE"""),"JavaScript")</f>
        <v>JavaScript</v>
      </c>
    </row>
    <row r="5330">
      <c r="A5330" s="3">
        <v>5329.0</v>
      </c>
      <c r="B5330" s="4" t="str">
        <f>IFERROR(__xludf.DUMMYFUNCTION("SPLIT(IMPORTRANGE!B5330:B15329,"";"",0,1)"),"C++")</f>
        <v>C++</v>
      </c>
      <c r="C5330" s="4" t="str">
        <f>IFERROR(__xludf.DUMMYFUNCTION("""COMPUTED_VALUE"""),"HTML/CSS")</f>
        <v>HTML/CSS</v>
      </c>
      <c r="D5330" s="4" t="str">
        <f>IFERROR(__xludf.DUMMYFUNCTION("""COMPUTED_VALUE"""),"Java")</f>
        <v>Java</v>
      </c>
      <c r="E5330" s="4" t="str">
        <f>IFERROR(__xludf.DUMMYFUNCTION("""COMPUTED_VALUE"""),"JavaScript")</f>
        <v>JavaScript</v>
      </c>
      <c r="F5330" s="4" t="str">
        <f>IFERROR(__xludf.DUMMYFUNCTION("""COMPUTED_VALUE"""),"PHP")</f>
        <v>PHP</v>
      </c>
      <c r="G5330" s="4" t="str">
        <f>IFERROR(__xludf.DUMMYFUNCTION("""COMPUTED_VALUE"""),"Python")</f>
        <v>Python</v>
      </c>
      <c r="H5330" s="4" t="str">
        <f>IFERROR(__xludf.DUMMYFUNCTION("""COMPUTED_VALUE"""),"Ruby")</f>
        <v>Ruby</v>
      </c>
      <c r="I5330" s="4" t="str">
        <f>IFERROR(__xludf.DUMMYFUNCTION("""COMPUTED_VALUE"""),"SQL")</f>
        <v>SQL</v>
      </c>
    </row>
    <row r="5331">
      <c r="A5331" s="3">
        <v>5330.0</v>
      </c>
      <c r="B5331" s="4" t="str">
        <f>IFERROR(__xludf.DUMMYFUNCTION("SPLIT(IMPORTRANGE!B5331:B15330,"";"",0,1)"),"HTML/CSS")</f>
        <v>HTML/CSS</v>
      </c>
      <c r="C5331" s="4" t="str">
        <f>IFERROR(__xludf.DUMMYFUNCTION("""COMPUTED_VALUE"""),"JavaScript")</f>
        <v>JavaScript</v>
      </c>
    </row>
    <row r="5332">
      <c r="A5332" s="3">
        <v>5331.0</v>
      </c>
      <c r="B5332" s="4" t="str">
        <f>IFERROR(__xludf.DUMMYFUNCTION("SPLIT(IMPORTRANGE!B5332:B15331,"";"",0,1)"),"Bash/Shell/PowerShell")</f>
        <v>Bash/Shell/PowerShell</v>
      </c>
      <c r="C5332" s="4" t="str">
        <f>IFERROR(__xludf.DUMMYFUNCTION("""COMPUTED_VALUE"""),"JavaScript")</f>
        <v>JavaScript</v>
      </c>
    </row>
    <row r="5333">
      <c r="A5333" s="3">
        <v>5332.0</v>
      </c>
      <c r="B5333" s="4" t="str">
        <f>IFERROR(__xludf.DUMMYFUNCTION("SPLIT(IMPORTRANGE!B5333:B15332,"";"",0,1)"),"Bash/Shell/PowerShell")</f>
        <v>Bash/Shell/PowerShell</v>
      </c>
      <c r="C5333" s="4" t="str">
        <f>IFERROR(__xludf.DUMMYFUNCTION("""COMPUTED_VALUE"""),"C")</f>
        <v>C</v>
      </c>
      <c r="D5333" s="4" t="str">
        <f>IFERROR(__xludf.DUMMYFUNCTION("""COMPUTED_VALUE"""),"C++")</f>
        <v>C++</v>
      </c>
      <c r="E5333" s="4" t="str">
        <f>IFERROR(__xludf.DUMMYFUNCTION("""COMPUTED_VALUE"""),"Go")</f>
        <v>Go</v>
      </c>
      <c r="F5333" s="4" t="str">
        <f>IFERROR(__xludf.DUMMYFUNCTION("""COMPUTED_VALUE"""),"Python")</f>
        <v>Python</v>
      </c>
      <c r="G5333" s="4" t="str">
        <f>IFERROR(__xludf.DUMMYFUNCTION("""COMPUTED_VALUE"""),"Rust")</f>
        <v>Rust</v>
      </c>
    </row>
    <row r="5334">
      <c r="A5334" s="3">
        <v>5333.0</v>
      </c>
      <c r="B5334" s="4" t="str">
        <f>IFERROR(__xludf.DUMMYFUNCTION("SPLIT(IMPORTRANGE!B5334:B15333,"";"",0,1)"),"Assembly")</f>
        <v>Assembly</v>
      </c>
      <c r="C5334" s="4" t="str">
        <f>IFERROR(__xludf.DUMMYFUNCTION("""COMPUTED_VALUE"""),"Bash/Shell/PowerShell")</f>
        <v>Bash/Shell/PowerShell</v>
      </c>
      <c r="D5334" s="4" t="str">
        <f>IFERROR(__xludf.DUMMYFUNCTION("""COMPUTED_VALUE"""),"C")</f>
        <v>C</v>
      </c>
      <c r="E5334" s="4" t="str">
        <f>IFERROR(__xludf.DUMMYFUNCTION("""COMPUTED_VALUE"""),"HTML/CSS")</f>
        <v>HTML/CSS</v>
      </c>
      <c r="F5334" s="4" t="str">
        <f>IFERROR(__xludf.DUMMYFUNCTION("""COMPUTED_VALUE"""),"Java")</f>
        <v>Java</v>
      </c>
      <c r="G5334" s="4" t="str">
        <f>IFERROR(__xludf.DUMMYFUNCTION("""COMPUTED_VALUE"""),"Python")</f>
        <v>Python</v>
      </c>
    </row>
    <row r="5335">
      <c r="A5335" s="3">
        <v>5334.0</v>
      </c>
      <c r="B5335" s="4" t="str">
        <f>IFERROR(__xludf.DUMMYFUNCTION("SPLIT(IMPORTRANGE!B5335:B15334,"";"",0,1)"),"C")</f>
        <v>C</v>
      </c>
      <c r="C5335" s="4" t="str">
        <f>IFERROR(__xludf.DUMMYFUNCTION("""COMPUTED_VALUE"""),"C++")</f>
        <v>C++</v>
      </c>
      <c r="D5335" s="4" t="str">
        <f>IFERROR(__xludf.DUMMYFUNCTION("""COMPUTED_VALUE"""),"C#")</f>
        <v>C#</v>
      </c>
      <c r="E5335" s="4" t="str">
        <f>IFERROR(__xludf.DUMMYFUNCTION("""COMPUTED_VALUE"""),"HTML/CSS")</f>
        <v>HTML/CSS</v>
      </c>
      <c r="F5335" s="4" t="str">
        <f>IFERROR(__xludf.DUMMYFUNCTION("""COMPUTED_VALUE"""),"JavaScript")</f>
        <v>JavaScript</v>
      </c>
      <c r="G5335" s="4" t="str">
        <f>IFERROR(__xludf.DUMMYFUNCTION("""COMPUTED_VALUE"""),"SQL")</f>
        <v>SQL</v>
      </c>
      <c r="H5335" s="4" t="str">
        <f>IFERROR(__xludf.DUMMYFUNCTION("""COMPUTED_VALUE"""),"TypeScript")</f>
        <v>TypeScript</v>
      </c>
      <c r="I5335" s="4" t="str">
        <f>IFERROR(__xludf.DUMMYFUNCTION("""COMPUTED_VALUE"""),"Other(s):")</f>
        <v>Other(s):</v>
      </c>
    </row>
    <row r="5336">
      <c r="A5336" s="3">
        <v>5335.0</v>
      </c>
      <c r="B5336" s="4" t="str">
        <f>IFERROR(__xludf.DUMMYFUNCTION("SPLIT(IMPORTRANGE!B5336:B15335,"";"",0,1)"),"C++")</f>
        <v>C++</v>
      </c>
      <c r="C5336" s="4" t="str">
        <f>IFERROR(__xludf.DUMMYFUNCTION("""COMPUTED_VALUE"""),"Java")</f>
        <v>Java</v>
      </c>
    </row>
    <row r="5337">
      <c r="A5337" s="3">
        <v>5336.0</v>
      </c>
      <c r="B5337" s="4" t="str">
        <f>IFERROR(__xludf.DUMMYFUNCTION("SPLIT(IMPORTRANGE!B5337:B15336,"";"",0,1)"),"Assembly")</f>
        <v>Assembly</v>
      </c>
    </row>
    <row r="5338">
      <c r="A5338" s="3">
        <v>5337.0</v>
      </c>
      <c r="B5338" s="4" t="str">
        <f>IFERROR(__xludf.DUMMYFUNCTION("SPLIT(IMPORTRANGE!B5338:B15337,"";"",0,1)"),"HTML/CSS")</f>
        <v>HTML/CSS</v>
      </c>
      <c r="C5338" s="4" t="str">
        <f>IFERROR(__xludf.DUMMYFUNCTION("""COMPUTED_VALUE"""),"JavaScript")</f>
        <v>JavaScript</v>
      </c>
      <c r="D5338" s="4" t="str">
        <f>IFERROR(__xludf.DUMMYFUNCTION("""COMPUTED_VALUE"""),"SQL")</f>
        <v>SQL</v>
      </c>
    </row>
    <row r="5339">
      <c r="A5339" s="3">
        <v>5338.0</v>
      </c>
      <c r="B5339" s="4" t="str">
        <f>IFERROR(__xludf.DUMMYFUNCTION("SPLIT(IMPORTRANGE!B5339:B15338,"";"",0,1)"),"Python")</f>
        <v>Python</v>
      </c>
    </row>
    <row r="5340">
      <c r="A5340" s="3">
        <v>5339.0</v>
      </c>
      <c r="B5340" s="4" t="str">
        <f>IFERROR(__xludf.DUMMYFUNCTION("SPLIT(IMPORTRANGE!B5340:B15339,"";"",0,1)"),"C++")</f>
        <v>C++</v>
      </c>
      <c r="C5340" s="4" t="str">
        <f>IFERROR(__xludf.DUMMYFUNCTION("""COMPUTED_VALUE"""),"HTML/CSS")</f>
        <v>HTML/CSS</v>
      </c>
      <c r="D5340" s="4" t="str">
        <f>IFERROR(__xludf.DUMMYFUNCTION("""COMPUTED_VALUE"""),"Java")</f>
        <v>Java</v>
      </c>
      <c r="E5340" s="4" t="str">
        <f>IFERROR(__xludf.DUMMYFUNCTION("""COMPUTED_VALUE"""),"JavaScript")</f>
        <v>JavaScript</v>
      </c>
      <c r="F5340" s="4" t="str">
        <f>IFERROR(__xludf.DUMMYFUNCTION("""COMPUTED_VALUE"""),"PHP")</f>
        <v>PHP</v>
      </c>
      <c r="G5340" s="4" t="str">
        <f>IFERROR(__xludf.DUMMYFUNCTION("""COMPUTED_VALUE"""),"SQL")</f>
        <v>SQL</v>
      </c>
    </row>
    <row r="5341">
      <c r="A5341" s="3">
        <v>5340.0</v>
      </c>
      <c r="B5341" s="4" t="str">
        <f>IFERROR(__xludf.DUMMYFUNCTION("SPLIT(IMPORTRANGE!B5341:B15340,"";"",0,1)"),"Java")</f>
        <v>Java</v>
      </c>
      <c r="C5341" s="4" t="str">
        <f>IFERROR(__xludf.DUMMYFUNCTION("""COMPUTED_VALUE"""),"SQL")</f>
        <v>SQL</v>
      </c>
      <c r="D5341" s="4" t="str">
        <f>IFERROR(__xludf.DUMMYFUNCTION("""COMPUTED_VALUE"""),"Other(s):")</f>
        <v>Other(s):</v>
      </c>
    </row>
    <row r="5342">
      <c r="A5342" s="3">
        <v>5341.0</v>
      </c>
      <c r="B5342" s="4" t="str">
        <f>IFERROR(__xludf.DUMMYFUNCTION("SPLIT(IMPORTRANGE!B5342:B15341,"";"",0,1)"),"Objective-C")</f>
        <v>Objective-C</v>
      </c>
      <c r="C5342" s="4" t="str">
        <f>IFERROR(__xludf.DUMMYFUNCTION("""COMPUTED_VALUE"""),"Python")</f>
        <v>Python</v>
      </c>
      <c r="D5342" s="4" t="str">
        <f>IFERROR(__xludf.DUMMYFUNCTION("""COMPUTED_VALUE"""),"Swift")</f>
        <v>Swift</v>
      </c>
    </row>
    <row r="5343">
      <c r="A5343" s="3">
        <v>5342.0</v>
      </c>
      <c r="B5343" s="4" t="str">
        <f>IFERROR(__xludf.DUMMYFUNCTION("SPLIT(IMPORTRANGE!B5343:B15342,"";"",0,1)"),"Bash/Shell/PowerShell")</f>
        <v>Bash/Shell/PowerShell</v>
      </c>
      <c r="C5343" s="4" t="str">
        <f>IFERROR(__xludf.DUMMYFUNCTION("""COMPUTED_VALUE"""),"C#")</f>
        <v>C#</v>
      </c>
      <c r="D5343" s="4" t="str">
        <f>IFERROR(__xludf.DUMMYFUNCTION("""COMPUTED_VALUE"""),"HTML/CSS")</f>
        <v>HTML/CSS</v>
      </c>
      <c r="E5343" s="4" t="str">
        <f>IFERROR(__xludf.DUMMYFUNCTION("""COMPUTED_VALUE"""),"JavaScript")</f>
        <v>JavaScript</v>
      </c>
      <c r="F5343" s="4" t="str">
        <f>IFERROR(__xludf.DUMMYFUNCTION("""COMPUTED_VALUE"""),"SQL")</f>
        <v>SQL</v>
      </c>
      <c r="G5343" s="4" t="str">
        <f>IFERROR(__xludf.DUMMYFUNCTION("""COMPUTED_VALUE"""),"TypeScript")</f>
        <v>TypeScript</v>
      </c>
    </row>
    <row r="5344">
      <c r="A5344" s="3">
        <v>5343.0</v>
      </c>
      <c r="B5344" s="4" t="str">
        <f>IFERROR(__xludf.DUMMYFUNCTION("SPLIT(IMPORTRANGE!B5344:B15343,"";"",0,1)"),"Bash/Shell/PowerShell")</f>
        <v>Bash/Shell/PowerShell</v>
      </c>
      <c r="C5344" s="4" t="str">
        <f>IFERROR(__xludf.DUMMYFUNCTION("""COMPUTED_VALUE"""),"C")</f>
        <v>C</v>
      </c>
      <c r="D5344" s="4" t="str">
        <f>IFERROR(__xludf.DUMMYFUNCTION("""COMPUTED_VALUE"""),"C++")</f>
        <v>C++</v>
      </c>
      <c r="E5344" s="4" t="str">
        <f>IFERROR(__xludf.DUMMYFUNCTION("""COMPUTED_VALUE"""),"Java")</f>
        <v>Java</v>
      </c>
      <c r="F5344" s="4" t="str">
        <f>IFERROR(__xludf.DUMMYFUNCTION("""COMPUTED_VALUE"""),"Python")</f>
        <v>Python</v>
      </c>
      <c r="G5344" s="4" t="str">
        <f>IFERROR(__xludf.DUMMYFUNCTION("""COMPUTED_VALUE"""),"Swift")</f>
        <v>Swift</v>
      </c>
    </row>
    <row r="5345">
      <c r="A5345" s="3">
        <v>5344.0</v>
      </c>
      <c r="B5345" s="4" t="str">
        <f>IFERROR(__xludf.DUMMYFUNCTION("SPLIT(IMPORTRANGE!B5345:B15344,"";"",0,1)"),"Bash/Shell/PowerShell")</f>
        <v>Bash/Shell/PowerShell</v>
      </c>
      <c r="C5345" s="4" t="str">
        <f>IFERROR(__xludf.DUMMYFUNCTION("""COMPUTED_VALUE"""),"HTML/CSS")</f>
        <v>HTML/CSS</v>
      </c>
      <c r="D5345" s="4" t="str">
        <f>IFERROR(__xludf.DUMMYFUNCTION("""COMPUTED_VALUE"""),"Java")</f>
        <v>Java</v>
      </c>
      <c r="E5345" s="4" t="str">
        <f>IFERROR(__xludf.DUMMYFUNCTION("""COMPUTED_VALUE"""),"JavaScript")</f>
        <v>JavaScript</v>
      </c>
      <c r="F5345" s="4" t="str">
        <f>IFERROR(__xludf.DUMMYFUNCTION("""COMPUTED_VALUE"""),"Python")</f>
        <v>Python</v>
      </c>
      <c r="G5345" s="4" t="str">
        <f>IFERROR(__xludf.DUMMYFUNCTION("""COMPUTED_VALUE"""),"SQL")</f>
        <v>SQL</v>
      </c>
    </row>
    <row r="5346">
      <c r="A5346" s="3">
        <v>5345.0</v>
      </c>
      <c r="B5346" s="4" t="str">
        <f>IFERROR(__xludf.DUMMYFUNCTION("SPLIT(IMPORTRANGE!B5346:B15345,"";"",0,1)"),"Java")</f>
        <v>Java</v>
      </c>
      <c r="C5346" s="4" t="str">
        <f>IFERROR(__xludf.DUMMYFUNCTION("""COMPUTED_VALUE"""),"Kotlin")</f>
        <v>Kotlin</v>
      </c>
    </row>
    <row r="5347">
      <c r="A5347" s="3">
        <v>5346.0</v>
      </c>
      <c r="B5347" s="4" t="str">
        <f>IFERROR(__xludf.DUMMYFUNCTION("SPLIT(IMPORTRANGE!B5347:B15346,"";"",0,1)"),"C")</f>
        <v>C</v>
      </c>
      <c r="C5347" s="4" t="str">
        <f>IFERROR(__xludf.DUMMYFUNCTION("""COMPUTED_VALUE"""),"C++")</f>
        <v>C++</v>
      </c>
      <c r="D5347" s="4" t="str">
        <f>IFERROR(__xludf.DUMMYFUNCTION("""COMPUTED_VALUE"""),"Python")</f>
        <v>Python</v>
      </c>
    </row>
    <row r="5348">
      <c r="A5348" s="3">
        <v>5347.0</v>
      </c>
      <c r="B5348" s="4" t="str">
        <f>IFERROR(__xludf.DUMMYFUNCTION("SPLIT(IMPORTRANGE!B5348:B15347,"";"",0,1)"),"C")</f>
        <v>C</v>
      </c>
      <c r="C5348" s="4" t="str">
        <f>IFERROR(__xludf.DUMMYFUNCTION("""COMPUTED_VALUE"""),"C#")</f>
        <v>C#</v>
      </c>
    </row>
    <row r="5349">
      <c r="A5349" s="3">
        <v>5348.0</v>
      </c>
      <c r="B5349" s="4" t="str">
        <f>IFERROR(__xludf.DUMMYFUNCTION("SPLIT(IMPORTRANGE!B5349:B15348,"";"",0,1)"),"Assembly")</f>
        <v>Assembly</v>
      </c>
      <c r="C5349" s="4" t="str">
        <f>IFERROR(__xludf.DUMMYFUNCTION("""COMPUTED_VALUE"""),"Bash/Shell/PowerShell")</f>
        <v>Bash/Shell/PowerShell</v>
      </c>
      <c r="D5349" s="4" t="str">
        <f>IFERROR(__xludf.DUMMYFUNCTION("""COMPUTED_VALUE"""),"C#")</f>
        <v>C#</v>
      </c>
      <c r="E5349" s="4" t="str">
        <f>IFERROR(__xludf.DUMMYFUNCTION("""COMPUTED_VALUE"""),"HTML/CSS")</f>
        <v>HTML/CSS</v>
      </c>
      <c r="F5349" s="4" t="str">
        <f>IFERROR(__xludf.DUMMYFUNCTION("""COMPUTED_VALUE"""),"JavaScript")</f>
        <v>JavaScript</v>
      </c>
      <c r="G5349" s="4" t="str">
        <f>IFERROR(__xludf.DUMMYFUNCTION("""COMPUTED_VALUE"""),"PHP")</f>
        <v>PHP</v>
      </c>
      <c r="H5349" s="4" t="str">
        <f>IFERROR(__xludf.DUMMYFUNCTION("""COMPUTED_VALUE"""),"Python")</f>
        <v>Python</v>
      </c>
      <c r="I5349" s="4" t="str">
        <f>IFERROR(__xludf.DUMMYFUNCTION("""COMPUTED_VALUE"""),"R")</f>
        <v>R</v>
      </c>
      <c r="J5349" s="4" t="str">
        <f>IFERROR(__xludf.DUMMYFUNCTION("""COMPUTED_VALUE"""),"SQL")</f>
        <v>SQL</v>
      </c>
      <c r="K5349" s="4" t="str">
        <f>IFERROR(__xludf.DUMMYFUNCTION("""COMPUTED_VALUE"""),"TypeScript")</f>
        <v>TypeScript</v>
      </c>
      <c r="L5349" s="4" t="str">
        <f>IFERROR(__xludf.DUMMYFUNCTION("""COMPUTED_VALUE"""),"Other(s):")</f>
        <v>Other(s):</v>
      </c>
    </row>
    <row r="5350">
      <c r="A5350" s="3">
        <v>5349.0</v>
      </c>
      <c r="B5350" s="4" t="str">
        <f>IFERROR(__xludf.DUMMYFUNCTION("SPLIT(IMPORTRANGE!B5350:B15349,"";"",0,1)"),"Bash/Shell/PowerShell")</f>
        <v>Bash/Shell/PowerShell</v>
      </c>
      <c r="C5350" s="4" t="str">
        <f>IFERROR(__xludf.DUMMYFUNCTION("""COMPUTED_VALUE"""),"C")</f>
        <v>C</v>
      </c>
      <c r="D5350" s="4" t="str">
        <f>IFERROR(__xludf.DUMMYFUNCTION("""COMPUTED_VALUE"""),"HTML/CSS")</f>
        <v>HTML/CSS</v>
      </c>
      <c r="E5350" s="4" t="str">
        <f>IFERROR(__xludf.DUMMYFUNCTION("""COMPUTED_VALUE"""),"JavaScript")</f>
        <v>JavaScript</v>
      </c>
      <c r="F5350" s="4" t="str">
        <f>IFERROR(__xludf.DUMMYFUNCTION("""COMPUTED_VALUE"""),"Python")</f>
        <v>Python</v>
      </c>
      <c r="G5350" s="4" t="str">
        <f>IFERROR(__xludf.DUMMYFUNCTION("""COMPUTED_VALUE"""),"TypeScript")</f>
        <v>TypeScript</v>
      </c>
      <c r="H5350" s="4" t="str">
        <f>IFERROR(__xludf.DUMMYFUNCTION("""COMPUTED_VALUE"""),"Other(s):")</f>
        <v>Other(s):</v>
      </c>
    </row>
    <row r="5351">
      <c r="A5351" s="3">
        <v>5350.0</v>
      </c>
      <c r="B5351" s="4" t="str">
        <f>IFERROR(__xludf.DUMMYFUNCTION("SPLIT(IMPORTRANGE!B5351:B15350,"";"",0,1)"),"HTML/CSS")</f>
        <v>HTML/CSS</v>
      </c>
      <c r="C5351" s="4" t="str">
        <f>IFERROR(__xludf.DUMMYFUNCTION("""COMPUTED_VALUE"""),"Python")</f>
        <v>Python</v>
      </c>
    </row>
    <row r="5352">
      <c r="A5352" s="3">
        <v>5351.0</v>
      </c>
      <c r="B5352" s="4" t="str">
        <f>IFERROR(__xludf.DUMMYFUNCTION("SPLIT(IMPORTRANGE!B5352:B15351,"";"",0,1)"),"Bash/Shell/PowerShell")</f>
        <v>Bash/Shell/PowerShell</v>
      </c>
      <c r="C5352" s="4" t="str">
        <f>IFERROR(__xludf.DUMMYFUNCTION("""COMPUTED_VALUE"""),"Go")</f>
        <v>Go</v>
      </c>
      <c r="D5352" s="4" t="str">
        <f>IFERROR(__xludf.DUMMYFUNCTION("""COMPUTED_VALUE"""),"HTML/CSS")</f>
        <v>HTML/CSS</v>
      </c>
      <c r="E5352" s="4" t="str">
        <f>IFERROR(__xludf.DUMMYFUNCTION("""COMPUTED_VALUE"""),"JavaScript")</f>
        <v>JavaScript</v>
      </c>
      <c r="F5352" s="4" t="str">
        <f>IFERROR(__xludf.DUMMYFUNCTION("""COMPUTED_VALUE"""),"PHP")</f>
        <v>PHP</v>
      </c>
      <c r="G5352" s="4" t="str">
        <f>IFERROR(__xludf.DUMMYFUNCTION("""COMPUTED_VALUE"""),"SQL")</f>
        <v>SQL</v>
      </c>
    </row>
    <row r="5353">
      <c r="A5353" s="3">
        <v>5352.0</v>
      </c>
      <c r="B5353" s="4" t="str">
        <f>IFERROR(__xludf.DUMMYFUNCTION("SPLIT(IMPORTRANGE!B5353:B15352,"";"",0,1)"),"C")</f>
        <v>C</v>
      </c>
      <c r="C5353" s="4" t="str">
        <f>IFERROR(__xludf.DUMMYFUNCTION("""COMPUTED_VALUE"""),"HTML/CSS")</f>
        <v>HTML/CSS</v>
      </c>
      <c r="D5353" s="4" t="str">
        <f>IFERROR(__xludf.DUMMYFUNCTION("""COMPUTED_VALUE"""),"Java")</f>
        <v>Java</v>
      </c>
      <c r="E5353" s="4" t="str">
        <f>IFERROR(__xludf.DUMMYFUNCTION("""COMPUTED_VALUE"""),"JavaScript")</f>
        <v>JavaScript</v>
      </c>
    </row>
    <row r="5354">
      <c r="A5354" s="3">
        <v>5353.0</v>
      </c>
      <c r="B5354" s="4" t="str">
        <f>IFERROR(__xludf.DUMMYFUNCTION("SPLIT(IMPORTRANGE!B5354:B15353,"";"",0,1)"),"HTML/CSS")</f>
        <v>HTML/CSS</v>
      </c>
      <c r="C5354" s="4" t="str">
        <f>IFERROR(__xludf.DUMMYFUNCTION("""COMPUTED_VALUE"""),"JavaScript")</f>
        <v>JavaScript</v>
      </c>
      <c r="D5354" s="4" t="str">
        <f>IFERROR(__xludf.DUMMYFUNCTION("""COMPUTED_VALUE"""),"Python")</f>
        <v>Python</v>
      </c>
      <c r="E5354" s="4" t="str">
        <f>IFERROR(__xludf.DUMMYFUNCTION("""COMPUTED_VALUE"""),"TypeScript")</f>
        <v>TypeScript</v>
      </c>
    </row>
    <row r="5355">
      <c r="A5355" s="3">
        <v>5354.0</v>
      </c>
      <c r="B5355" s="4" t="str">
        <f>IFERROR(__xludf.DUMMYFUNCTION("SPLIT(IMPORTRANGE!B5355:B15354,"";"",0,1)"),"Assembly")</f>
        <v>Assembly</v>
      </c>
      <c r="C5355" s="4" t="str">
        <f>IFERROR(__xludf.DUMMYFUNCTION("""COMPUTED_VALUE"""),"C")</f>
        <v>C</v>
      </c>
      <c r="D5355" s="4" t="str">
        <f>IFERROR(__xludf.DUMMYFUNCTION("""COMPUTED_VALUE"""),"C++")</f>
        <v>C++</v>
      </c>
      <c r="E5355" s="4" t="str">
        <f>IFERROR(__xludf.DUMMYFUNCTION("""COMPUTED_VALUE"""),"C#")</f>
        <v>C#</v>
      </c>
      <c r="F5355" s="4" t="str">
        <f>IFERROR(__xludf.DUMMYFUNCTION("""COMPUTED_VALUE"""),"HTML/CSS")</f>
        <v>HTML/CSS</v>
      </c>
      <c r="G5355" s="4" t="str">
        <f>IFERROR(__xludf.DUMMYFUNCTION("""COMPUTED_VALUE"""),"Java")</f>
        <v>Java</v>
      </c>
      <c r="H5355" s="4" t="str">
        <f>IFERROR(__xludf.DUMMYFUNCTION("""COMPUTED_VALUE"""),"JavaScript")</f>
        <v>JavaScript</v>
      </c>
      <c r="I5355" s="4" t="str">
        <f>IFERROR(__xludf.DUMMYFUNCTION("""COMPUTED_VALUE"""),"PHP")</f>
        <v>PHP</v>
      </c>
      <c r="J5355" s="4" t="str">
        <f>IFERROR(__xludf.DUMMYFUNCTION("""COMPUTED_VALUE"""),"Python")</f>
        <v>Python</v>
      </c>
      <c r="K5355" s="4" t="str">
        <f>IFERROR(__xludf.DUMMYFUNCTION("""COMPUTED_VALUE"""),"R")</f>
        <v>R</v>
      </c>
      <c r="L5355" s="4" t="str">
        <f>IFERROR(__xludf.DUMMYFUNCTION("""COMPUTED_VALUE"""),"SQL")</f>
        <v>SQL</v>
      </c>
    </row>
    <row r="5356">
      <c r="A5356" s="3">
        <v>5355.0</v>
      </c>
      <c r="B5356" s="4" t="str">
        <f>IFERROR(__xludf.DUMMYFUNCTION("SPLIT(IMPORTRANGE!B5356:B15355,"";"",0,1)"),"C#")</f>
        <v>C#</v>
      </c>
      <c r="C5356" s="4" t="str">
        <f>IFERROR(__xludf.DUMMYFUNCTION("""COMPUTED_VALUE"""),"HTML/CSS")</f>
        <v>HTML/CSS</v>
      </c>
      <c r="D5356" s="4" t="str">
        <f>IFERROR(__xludf.DUMMYFUNCTION("""COMPUTED_VALUE"""),"SQL")</f>
        <v>SQL</v>
      </c>
      <c r="E5356" s="4" t="str">
        <f>IFERROR(__xludf.DUMMYFUNCTION("""COMPUTED_VALUE"""),"TypeScript")</f>
        <v>TypeScript</v>
      </c>
    </row>
    <row r="5357">
      <c r="A5357" s="3">
        <v>5356.0</v>
      </c>
      <c r="B5357" s="4" t="str">
        <f>IFERROR(__xludf.DUMMYFUNCTION("SPLIT(IMPORTRANGE!B5357:B15356,"";"",0,1)"),"HTML/CSS")</f>
        <v>HTML/CSS</v>
      </c>
      <c r="C5357" s="4" t="str">
        <f>IFERROR(__xludf.DUMMYFUNCTION("""COMPUTED_VALUE"""),"Java")</f>
        <v>Java</v>
      </c>
      <c r="D5357" s="4" t="str">
        <f>IFERROR(__xludf.DUMMYFUNCTION("""COMPUTED_VALUE"""),"JavaScript")</f>
        <v>JavaScript</v>
      </c>
    </row>
    <row r="5358">
      <c r="A5358" s="3">
        <v>5357.0</v>
      </c>
      <c r="B5358" s="4" t="str">
        <f>IFERROR(__xludf.DUMMYFUNCTION("SPLIT(IMPORTRANGE!B5358:B15357,"";"",0,1)"),"C++")</f>
        <v>C++</v>
      </c>
      <c r="C5358" s="4" t="str">
        <f>IFERROR(__xludf.DUMMYFUNCTION("""COMPUTED_VALUE"""),"C#")</f>
        <v>C#</v>
      </c>
      <c r="D5358" s="4" t="str">
        <f>IFERROR(__xludf.DUMMYFUNCTION("""COMPUTED_VALUE"""),"Python")</f>
        <v>Python</v>
      </c>
      <c r="E5358" s="4" t="str">
        <f>IFERROR(__xludf.DUMMYFUNCTION("""COMPUTED_VALUE"""),"SQL")</f>
        <v>SQL</v>
      </c>
    </row>
    <row r="5359">
      <c r="A5359" s="3">
        <v>5358.0</v>
      </c>
      <c r="B5359" s="4" t="str">
        <f>IFERROR(__xludf.DUMMYFUNCTION("SPLIT(IMPORTRANGE!B5359:B15358,"";"",0,1)"),"HTML/CSS")</f>
        <v>HTML/CSS</v>
      </c>
      <c r="C5359" s="4" t="str">
        <f>IFERROR(__xludf.DUMMYFUNCTION("""COMPUTED_VALUE"""),"Java")</f>
        <v>Java</v>
      </c>
      <c r="D5359" s="4" t="str">
        <f>IFERROR(__xludf.DUMMYFUNCTION("""COMPUTED_VALUE"""),"JavaScript")</f>
        <v>JavaScript</v>
      </c>
      <c r="E5359" s="4" t="str">
        <f>IFERROR(__xludf.DUMMYFUNCTION("""COMPUTED_VALUE"""),"Swift")</f>
        <v>Swift</v>
      </c>
    </row>
    <row r="5360">
      <c r="A5360" s="3">
        <v>5359.0</v>
      </c>
      <c r="B5360" s="4" t="str">
        <f>IFERROR(__xludf.DUMMYFUNCTION("SPLIT(IMPORTRANGE!B5360:B15359,"";"",0,1)"),"HTML/CSS")</f>
        <v>HTML/CSS</v>
      </c>
      <c r="C5360" s="4" t="str">
        <f>IFERROR(__xludf.DUMMYFUNCTION("""COMPUTED_VALUE"""),"JavaScript")</f>
        <v>JavaScript</v>
      </c>
      <c r="D5360" s="4" t="str">
        <f>IFERROR(__xludf.DUMMYFUNCTION("""COMPUTED_VALUE"""),"PHP")</f>
        <v>PHP</v>
      </c>
      <c r="E5360" s="4" t="str">
        <f>IFERROR(__xludf.DUMMYFUNCTION("""COMPUTED_VALUE"""),"Python")</f>
        <v>Python</v>
      </c>
      <c r="F5360" s="4" t="str">
        <f>IFERROR(__xludf.DUMMYFUNCTION("""COMPUTED_VALUE"""),"SQL")</f>
        <v>SQL</v>
      </c>
    </row>
    <row r="5361">
      <c r="A5361" s="3">
        <v>5360.0</v>
      </c>
      <c r="B5361" s="4" t="str">
        <f>IFERROR(__xludf.DUMMYFUNCTION("SPLIT(IMPORTRANGE!B5361:B15360,"";"",0,1)"),"Bash/Shell/PowerShell")</f>
        <v>Bash/Shell/PowerShell</v>
      </c>
      <c r="C5361" s="4" t="str">
        <f>IFERROR(__xludf.DUMMYFUNCTION("""COMPUTED_VALUE"""),"C")</f>
        <v>C</v>
      </c>
      <c r="D5361" s="4" t="str">
        <f>IFERROR(__xludf.DUMMYFUNCTION("""COMPUTED_VALUE"""),"C++")</f>
        <v>C++</v>
      </c>
      <c r="E5361" s="4" t="str">
        <f>IFERROR(__xludf.DUMMYFUNCTION("""COMPUTED_VALUE"""),"HTML/CSS")</f>
        <v>HTML/CSS</v>
      </c>
      <c r="F5361" s="4" t="str">
        <f>IFERROR(__xludf.DUMMYFUNCTION("""COMPUTED_VALUE"""),"Java")</f>
        <v>Java</v>
      </c>
      <c r="G5361" s="4" t="str">
        <f>IFERROR(__xludf.DUMMYFUNCTION("""COMPUTED_VALUE"""),"JavaScript")</f>
        <v>JavaScript</v>
      </c>
      <c r="H5361" s="4" t="str">
        <f>IFERROR(__xludf.DUMMYFUNCTION("""COMPUTED_VALUE"""),"PHP")</f>
        <v>PHP</v>
      </c>
      <c r="I5361" s="4" t="str">
        <f>IFERROR(__xludf.DUMMYFUNCTION("""COMPUTED_VALUE"""),"Python")</f>
        <v>Python</v>
      </c>
      <c r="J5361" s="4" t="str">
        <f>IFERROR(__xludf.DUMMYFUNCTION("""COMPUTED_VALUE"""),"R")</f>
        <v>R</v>
      </c>
      <c r="K5361" s="4" t="str">
        <f>IFERROR(__xludf.DUMMYFUNCTION("""COMPUTED_VALUE"""),"Ruby")</f>
        <v>Ruby</v>
      </c>
      <c r="L5361" s="4" t="str">
        <f>IFERROR(__xludf.DUMMYFUNCTION("""COMPUTED_VALUE"""),"SQL")</f>
        <v>SQL</v>
      </c>
      <c r="M5361" s="4" t="str">
        <f>IFERROR(__xludf.DUMMYFUNCTION("""COMPUTED_VALUE"""),"VBA")</f>
        <v>VBA</v>
      </c>
    </row>
    <row r="5362">
      <c r="A5362" s="3">
        <v>5361.0</v>
      </c>
      <c r="B5362" s="4" t="str">
        <f>IFERROR(__xludf.DUMMYFUNCTION("SPLIT(IMPORTRANGE!B5362:B15361,"";"",0,1)"),"C++")</f>
        <v>C++</v>
      </c>
      <c r="C5362" s="4" t="str">
        <f>IFERROR(__xludf.DUMMYFUNCTION("""COMPUTED_VALUE"""),"C#")</f>
        <v>C#</v>
      </c>
      <c r="D5362" s="4" t="str">
        <f>IFERROR(__xludf.DUMMYFUNCTION("""COMPUTED_VALUE"""),"HTML/CSS")</f>
        <v>HTML/CSS</v>
      </c>
      <c r="E5362" s="4" t="str">
        <f>IFERROR(__xludf.DUMMYFUNCTION("""COMPUTED_VALUE"""),"Java")</f>
        <v>Java</v>
      </c>
      <c r="F5362" s="4" t="str">
        <f>IFERROR(__xludf.DUMMYFUNCTION("""COMPUTED_VALUE"""),"JavaScript")</f>
        <v>JavaScript</v>
      </c>
      <c r="G5362" s="4" t="str">
        <f>IFERROR(__xludf.DUMMYFUNCTION("""COMPUTED_VALUE"""),"PHP")</f>
        <v>PHP</v>
      </c>
      <c r="H5362" s="4" t="str">
        <f>IFERROR(__xludf.DUMMYFUNCTION("""COMPUTED_VALUE"""),"Python")</f>
        <v>Python</v>
      </c>
      <c r="I5362" s="4" t="str">
        <f>IFERROR(__xludf.DUMMYFUNCTION("""COMPUTED_VALUE"""),"SQL")</f>
        <v>SQL</v>
      </c>
      <c r="J5362" s="4" t="str">
        <f>IFERROR(__xludf.DUMMYFUNCTION("""COMPUTED_VALUE"""),"TypeScript")</f>
        <v>TypeScript</v>
      </c>
    </row>
    <row r="5363">
      <c r="A5363" s="3">
        <v>5362.0</v>
      </c>
      <c r="B5363" s="4" t="str">
        <f>IFERROR(__xludf.DUMMYFUNCTION("SPLIT(IMPORTRANGE!B5363:B15362,"";"",0,1)"),"Assembly")</f>
        <v>Assembly</v>
      </c>
      <c r="C5363" s="4" t="str">
        <f>IFERROR(__xludf.DUMMYFUNCTION("""COMPUTED_VALUE"""),"Bash/Shell/PowerShell")</f>
        <v>Bash/Shell/PowerShell</v>
      </c>
      <c r="D5363" s="4" t="str">
        <f>IFERROR(__xludf.DUMMYFUNCTION("""COMPUTED_VALUE"""),"C#")</f>
        <v>C#</v>
      </c>
      <c r="E5363" s="4" t="str">
        <f>IFERROR(__xludf.DUMMYFUNCTION("""COMPUTED_VALUE"""),"F#")</f>
        <v>F#</v>
      </c>
      <c r="F5363" s="4" t="str">
        <f>IFERROR(__xludf.DUMMYFUNCTION("""COMPUTED_VALUE"""),"HTML/CSS")</f>
        <v>HTML/CSS</v>
      </c>
      <c r="G5363" s="4" t="str">
        <f>IFERROR(__xludf.DUMMYFUNCTION("""COMPUTED_VALUE"""),"Java")</f>
        <v>Java</v>
      </c>
      <c r="H5363" s="4" t="str">
        <f>IFERROR(__xludf.DUMMYFUNCTION("""COMPUTED_VALUE"""),"JavaScript")</f>
        <v>JavaScript</v>
      </c>
      <c r="I5363" s="4" t="str">
        <f>IFERROR(__xludf.DUMMYFUNCTION("""COMPUTED_VALUE"""),"SQL")</f>
        <v>SQL</v>
      </c>
      <c r="J5363" s="4" t="str">
        <f>IFERROR(__xludf.DUMMYFUNCTION("""COMPUTED_VALUE"""),"WebAssembly")</f>
        <v>WebAssembly</v>
      </c>
    </row>
    <row r="5364">
      <c r="A5364" s="3">
        <v>5363.0</v>
      </c>
      <c r="B5364" s="4" t="str">
        <f>IFERROR(__xludf.DUMMYFUNCTION("SPLIT(IMPORTRANGE!B5364:B15363,"";"",0,1)"),"Bash/Shell/PowerShell")</f>
        <v>Bash/Shell/PowerShell</v>
      </c>
      <c r="C5364" s="4" t="str">
        <f>IFERROR(__xludf.DUMMYFUNCTION("""COMPUTED_VALUE"""),"C++")</f>
        <v>C++</v>
      </c>
      <c r="D5364" s="4" t="str">
        <f>IFERROR(__xludf.DUMMYFUNCTION("""COMPUTED_VALUE"""),"C#")</f>
        <v>C#</v>
      </c>
      <c r="E5364" s="4" t="str">
        <f>IFERROR(__xludf.DUMMYFUNCTION("""COMPUTED_VALUE"""),"HTML/CSS")</f>
        <v>HTML/CSS</v>
      </c>
      <c r="F5364" s="4" t="str">
        <f>IFERROR(__xludf.DUMMYFUNCTION("""COMPUTED_VALUE"""),"JavaScript")</f>
        <v>JavaScript</v>
      </c>
      <c r="G5364" s="4" t="str">
        <f>IFERROR(__xludf.DUMMYFUNCTION("""COMPUTED_VALUE"""),"PHP")</f>
        <v>PHP</v>
      </c>
      <c r="H5364" s="4" t="str">
        <f>IFERROR(__xludf.DUMMYFUNCTION("""COMPUTED_VALUE"""),"SQL")</f>
        <v>SQL</v>
      </c>
      <c r="I5364" s="4" t="str">
        <f>IFERROR(__xludf.DUMMYFUNCTION("""COMPUTED_VALUE"""),"Swift")</f>
        <v>Swift</v>
      </c>
      <c r="J5364" s="4" t="str">
        <f>IFERROR(__xludf.DUMMYFUNCTION("""COMPUTED_VALUE"""),"Other(s):")</f>
        <v>Other(s):</v>
      </c>
    </row>
    <row r="5365">
      <c r="A5365" s="3">
        <v>5364.0</v>
      </c>
      <c r="B5365" s="4" t="str">
        <f>IFERROR(__xludf.DUMMYFUNCTION("SPLIT(IMPORTRANGE!B5365:B15364,"";"",0,1)"),"Bash/Shell/PowerShell")</f>
        <v>Bash/Shell/PowerShell</v>
      </c>
      <c r="C5365" s="4" t="str">
        <f>IFERROR(__xludf.DUMMYFUNCTION("""COMPUTED_VALUE"""),"HTML/CSS")</f>
        <v>HTML/CSS</v>
      </c>
      <c r="D5365" s="4" t="str">
        <f>IFERROR(__xludf.DUMMYFUNCTION("""COMPUTED_VALUE"""),"JavaScript")</f>
        <v>JavaScript</v>
      </c>
      <c r="E5365" s="4" t="str">
        <f>IFERROR(__xludf.DUMMYFUNCTION("""COMPUTED_VALUE"""),"Python")</f>
        <v>Python</v>
      </c>
    </row>
    <row r="5366">
      <c r="A5366" s="3">
        <v>5365.0</v>
      </c>
      <c r="B5366" s="4" t="str">
        <f>IFERROR(__xludf.DUMMYFUNCTION("SPLIT(IMPORTRANGE!B5366:B15365,"";"",0,1)"),"Bash/Shell/PowerShell")</f>
        <v>Bash/Shell/PowerShell</v>
      </c>
      <c r="C5366" s="4" t="str">
        <f>IFERROR(__xludf.DUMMYFUNCTION("""COMPUTED_VALUE"""),"Dart")</f>
        <v>Dart</v>
      </c>
      <c r="D5366" s="4" t="str">
        <f>IFERROR(__xludf.DUMMYFUNCTION("""COMPUTED_VALUE"""),"HTML/CSS")</f>
        <v>HTML/CSS</v>
      </c>
      <c r="E5366" s="4" t="str">
        <f>IFERROR(__xludf.DUMMYFUNCTION("""COMPUTED_VALUE"""),"Kotlin")</f>
        <v>Kotlin</v>
      </c>
      <c r="F5366" s="4" t="str">
        <f>IFERROR(__xludf.DUMMYFUNCTION("""COMPUTED_VALUE"""),"Rust")</f>
        <v>Rust</v>
      </c>
    </row>
    <row r="5367">
      <c r="A5367" s="3">
        <v>5366.0</v>
      </c>
      <c r="B5367" s="4" t="str">
        <f>IFERROR(__xludf.DUMMYFUNCTION("SPLIT(IMPORTRANGE!B5367:B15366,"";"",0,1)"),"Bash/Shell/PowerShell")</f>
        <v>Bash/Shell/PowerShell</v>
      </c>
      <c r="C5367" s="4" t="str">
        <f>IFERROR(__xludf.DUMMYFUNCTION("""COMPUTED_VALUE"""),"C#")</f>
        <v>C#</v>
      </c>
      <c r="D5367" s="4" t="str">
        <f>IFERROR(__xludf.DUMMYFUNCTION("""COMPUTED_VALUE"""),"Elixir")</f>
        <v>Elixir</v>
      </c>
      <c r="E5367" s="4" t="str">
        <f>IFERROR(__xludf.DUMMYFUNCTION("""COMPUTED_VALUE"""),"Erlang")</f>
        <v>Erlang</v>
      </c>
      <c r="F5367" s="4" t="str">
        <f>IFERROR(__xludf.DUMMYFUNCTION("""COMPUTED_VALUE"""),"HTML/CSS")</f>
        <v>HTML/CSS</v>
      </c>
      <c r="G5367" s="4" t="str">
        <f>IFERROR(__xludf.DUMMYFUNCTION("""COMPUTED_VALUE"""),"Java")</f>
        <v>Java</v>
      </c>
      <c r="H5367" s="4" t="str">
        <f>IFERROR(__xludf.DUMMYFUNCTION("""COMPUTED_VALUE"""),"JavaScript")</f>
        <v>JavaScript</v>
      </c>
      <c r="I5367" s="4" t="str">
        <f>IFERROR(__xludf.DUMMYFUNCTION("""COMPUTED_VALUE"""),"Python")</f>
        <v>Python</v>
      </c>
      <c r="J5367" s="4" t="str">
        <f>IFERROR(__xludf.DUMMYFUNCTION("""COMPUTED_VALUE"""),"Ruby")</f>
        <v>Ruby</v>
      </c>
      <c r="K5367" s="4" t="str">
        <f>IFERROR(__xludf.DUMMYFUNCTION("""COMPUTED_VALUE"""),"SQL")</f>
        <v>SQL</v>
      </c>
    </row>
    <row r="5368">
      <c r="A5368" s="3">
        <v>5367.0</v>
      </c>
      <c r="B5368" s="4" t="str">
        <f>IFERROR(__xludf.DUMMYFUNCTION("SPLIT(IMPORTRANGE!B5368:B15367,"";"",0,1)"),"C#")</f>
        <v>C#</v>
      </c>
      <c r="C5368" s="4" t="str">
        <f>IFERROR(__xludf.DUMMYFUNCTION("""COMPUTED_VALUE"""),"HTML/CSS")</f>
        <v>HTML/CSS</v>
      </c>
      <c r="D5368" s="4" t="str">
        <f>IFERROR(__xludf.DUMMYFUNCTION("""COMPUTED_VALUE"""),"Java")</f>
        <v>Java</v>
      </c>
      <c r="E5368" s="4" t="str">
        <f>IFERROR(__xludf.DUMMYFUNCTION("""COMPUTED_VALUE"""),"JavaScript")</f>
        <v>JavaScript</v>
      </c>
      <c r="F5368" s="4" t="str">
        <f>IFERROR(__xludf.DUMMYFUNCTION("""COMPUTED_VALUE"""),"SQL")</f>
        <v>SQL</v>
      </c>
    </row>
    <row r="5369">
      <c r="A5369" s="3">
        <v>5368.0</v>
      </c>
      <c r="B5369" s="4" t="str">
        <f>IFERROR(__xludf.DUMMYFUNCTION("SPLIT(IMPORTRANGE!B5369:B15368,"";"",0,1)"),"C#")</f>
        <v>C#</v>
      </c>
      <c r="C5369" s="4" t="str">
        <f>IFERROR(__xludf.DUMMYFUNCTION("""COMPUTED_VALUE"""),"HTML/CSS")</f>
        <v>HTML/CSS</v>
      </c>
      <c r="D5369" s="4" t="str">
        <f>IFERROR(__xludf.DUMMYFUNCTION("""COMPUTED_VALUE"""),"JavaScript")</f>
        <v>JavaScript</v>
      </c>
      <c r="E5369" s="4" t="str">
        <f>IFERROR(__xludf.DUMMYFUNCTION("""COMPUTED_VALUE"""),"SQL")</f>
        <v>SQL</v>
      </c>
    </row>
    <row r="5370">
      <c r="A5370" s="3">
        <v>5369.0</v>
      </c>
      <c r="B5370" s="4" t="str">
        <f>IFERROR(__xludf.DUMMYFUNCTION("SPLIT(IMPORTRANGE!B5370:B15369,"";"",0,1)"),"Bash/Shell/PowerShell")</f>
        <v>Bash/Shell/PowerShell</v>
      </c>
      <c r="C5370" s="4" t="str">
        <f>IFERROR(__xludf.DUMMYFUNCTION("""COMPUTED_VALUE"""),"C")</f>
        <v>C</v>
      </c>
      <c r="D5370" s="4" t="str">
        <f>IFERROR(__xludf.DUMMYFUNCTION("""COMPUTED_VALUE"""),"HTML/CSS")</f>
        <v>HTML/CSS</v>
      </c>
      <c r="E5370" s="4" t="str">
        <f>IFERROR(__xludf.DUMMYFUNCTION("""COMPUTED_VALUE"""),"JavaScript")</f>
        <v>JavaScript</v>
      </c>
      <c r="F5370" s="4" t="str">
        <f>IFERROR(__xludf.DUMMYFUNCTION("""COMPUTED_VALUE"""),"PHP")</f>
        <v>PHP</v>
      </c>
      <c r="G5370" s="4" t="str">
        <f>IFERROR(__xludf.DUMMYFUNCTION("""COMPUTED_VALUE"""),"TypeScript")</f>
        <v>TypeScript</v>
      </c>
    </row>
    <row r="5371">
      <c r="A5371" s="3">
        <v>5370.0</v>
      </c>
      <c r="B5371" s="4" t="str">
        <f>IFERROR(__xludf.DUMMYFUNCTION("SPLIT(IMPORTRANGE!B5371:B15370,"";"",0,1)"),"C#")</f>
        <v>C#</v>
      </c>
      <c r="C5371" s="4" t="str">
        <f>IFERROR(__xludf.DUMMYFUNCTION("""COMPUTED_VALUE"""),"HTML/CSS")</f>
        <v>HTML/CSS</v>
      </c>
      <c r="D5371" s="4" t="str">
        <f>IFERROR(__xludf.DUMMYFUNCTION("""COMPUTED_VALUE"""),"JavaScript")</f>
        <v>JavaScript</v>
      </c>
      <c r="E5371" s="4" t="str">
        <f>IFERROR(__xludf.DUMMYFUNCTION("""COMPUTED_VALUE"""),"PHP")</f>
        <v>PHP</v>
      </c>
      <c r="F5371" s="4" t="str">
        <f>IFERROR(__xludf.DUMMYFUNCTION("""COMPUTED_VALUE"""),"SQL")</f>
        <v>SQL</v>
      </c>
      <c r="G5371" s="4" t="str">
        <f>IFERROR(__xludf.DUMMYFUNCTION("""COMPUTED_VALUE"""),"TypeScript")</f>
        <v>TypeScript</v>
      </c>
    </row>
    <row r="5372">
      <c r="A5372" s="3">
        <v>5371.0</v>
      </c>
      <c r="B5372" s="4" t="str">
        <f>IFERROR(__xludf.DUMMYFUNCTION("SPLIT(IMPORTRANGE!B5372:B15371,"";"",0,1)"),"HTML/CSS")</f>
        <v>HTML/CSS</v>
      </c>
      <c r="C5372" s="4" t="str">
        <f>IFERROR(__xludf.DUMMYFUNCTION("""COMPUTED_VALUE"""),"JavaScript")</f>
        <v>JavaScript</v>
      </c>
      <c r="D5372" s="4" t="str">
        <f>IFERROR(__xludf.DUMMYFUNCTION("""COMPUTED_VALUE"""),"PHP")</f>
        <v>PHP</v>
      </c>
      <c r="E5372" s="4" t="str">
        <f>IFERROR(__xludf.DUMMYFUNCTION("""COMPUTED_VALUE"""),"Python")</f>
        <v>Python</v>
      </c>
      <c r="F5372" s="4" t="str">
        <f>IFERROR(__xludf.DUMMYFUNCTION("""COMPUTED_VALUE"""),"SQL")</f>
        <v>SQL</v>
      </c>
    </row>
    <row r="5373">
      <c r="A5373" s="3">
        <v>5372.0</v>
      </c>
      <c r="B5373" s="4" t="str">
        <f>IFERROR(__xludf.DUMMYFUNCTION("SPLIT(IMPORTRANGE!B5373:B15372,"";"",0,1)"),"Bash/Shell/PowerShell")</f>
        <v>Bash/Shell/PowerShell</v>
      </c>
      <c r="C5373" s="4" t="str">
        <f>IFERROR(__xludf.DUMMYFUNCTION("""COMPUTED_VALUE"""),"C#")</f>
        <v>C#</v>
      </c>
      <c r="D5373" s="4" t="str">
        <f>IFERROR(__xludf.DUMMYFUNCTION("""COMPUTED_VALUE"""),"HTML/CSS")</f>
        <v>HTML/CSS</v>
      </c>
      <c r="E5373" s="4" t="str">
        <f>IFERROR(__xludf.DUMMYFUNCTION("""COMPUTED_VALUE"""),"JavaScript")</f>
        <v>JavaScript</v>
      </c>
      <c r="F5373" s="4" t="str">
        <f>IFERROR(__xludf.DUMMYFUNCTION("""COMPUTED_VALUE"""),"Python")</f>
        <v>Python</v>
      </c>
      <c r="G5373" s="4" t="str">
        <f>IFERROR(__xludf.DUMMYFUNCTION("""COMPUTED_VALUE"""),"R")</f>
        <v>R</v>
      </c>
    </row>
    <row r="5374">
      <c r="A5374" s="3">
        <v>5373.0</v>
      </c>
      <c r="B5374" s="4" t="str">
        <f>IFERROR(__xludf.DUMMYFUNCTION("SPLIT(IMPORTRANGE!B5374:B15373,"";"",0,1)"),"Bash/Shell/PowerShell")</f>
        <v>Bash/Shell/PowerShell</v>
      </c>
      <c r="C5374" s="4" t="str">
        <f>IFERROR(__xludf.DUMMYFUNCTION("""COMPUTED_VALUE"""),"HTML/CSS")</f>
        <v>HTML/CSS</v>
      </c>
      <c r="D5374" s="4" t="str">
        <f>IFERROR(__xludf.DUMMYFUNCTION("""COMPUTED_VALUE"""),"JavaScript")</f>
        <v>JavaScript</v>
      </c>
      <c r="E5374" s="4" t="str">
        <f>IFERROR(__xludf.DUMMYFUNCTION("""COMPUTED_VALUE"""),"PHP")</f>
        <v>PHP</v>
      </c>
      <c r="F5374" s="4" t="str">
        <f>IFERROR(__xludf.DUMMYFUNCTION("""COMPUTED_VALUE"""),"Python")</f>
        <v>Python</v>
      </c>
      <c r="G5374" s="4" t="str">
        <f>IFERROR(__xludf.DUMMYFUNCTION("""COMPUTED_VALUE"""),"Ruby")</f>
        <v>Ruby</v>
      </c>
      <c r="H5374" s="4" t="str">
        <f>IFERROR(__xludf.DUMMYFUNCTION("""COMPUTED_VALUE"""),"SQL")</f>
        <v>SQL</v>
      </c>
      <c r="I5374" s="4" t="str">
        <f>IFERROR(__xludf.DUMMYFUNCTION("""COMPUTED_VALUE"""),"TypeScript")</f>
        <v>TypeScript</v>
      </c>
    </row>
    <row r="5375">
      <c r="A5375" s="3">
        <v>5374.0</v>
      </c>
      <c r="B5375" s="4" t="str">
        <f>IFERROR(__xludf.DUMMYFUNCTION("SPLIT(IMPORTRANGE!B5375:B15374,"";"",0,1)"),"HTML/CSS")</f>
        <v>HTML/CSS</v>
      </c>
      <c r="C5375" s="4" t="str">
        <f>IFERROR(__xludf.DUMMYFUNCTION("""COMPUTED_VALUE"""),"JavaScript")</f>
        <v>JavaScript</v>
      </c>
      <c r="D5375" s="4" t="str">
        <f>IFERROR(__xludf.DUMMYFUNCTION("""COMPUTED_VALUE"""),"PHP")</f>
        <v>PHP</v>
      </c>
      <c r="E5375" s="4" t="str">
        <f>IFERROR(__xludf.DUMMYFUNCTION("""COMPUTED_VALUE"""),"TypeScript")</f>
        <v>TypeScript</v>
      </c>
    </row>
    <row r="5376">
      <c r="A5376" s="3">
        <v>5375.0</v>
      </c>
      <c r="B5376" s="4" t="str">
        <f>IFERROR(__xludf.DUMMYFUNCTION("SPLIT(IMPORTRANGE!B5376:B15375,"";"",0,1)"),"C")</f>
        <v>C</v>
      </c>
      <c r="C5376" s="4" t="str">
        <f>IFERROR(__xludf.DUMMYFUNCTION("""COMPUTED_VALUE"""),"Go")</f>
        <v>Go</v>
      </c>
      <c r="D5376" s="4" t="str">
        <f>IFERROR(__xludf.DUMMYFUNCTION("""COMPUTED_VALUE"""),"Python")</f>
        <v>Python</v>
      </c>
    </row>
    <row r="5377">
      <c r="A5377" s="3">
        <v>5376.0</v>
      </c>
      <c r="B5377" s="4" t="str">
        <f>IFERROR(__xludf.DUMMYFUNCTION("SPLIT(IMPORTRANGE!B5377:B15376,"";"",0,1)"),"Bash/Shell/PowerShell")</f>
        <v>Bash/Shell/PowerShell</v>
      </c>
      <c r="C5377" s="4" t="str">
        <f>IFERROR(__xludf.DUMMYFUNCTION("""COMPUTED_VALUE"""),"C#")</f>
        <v>C#</v>
      </c>
      <c r="D5377" s="4" t="str">
        <f>IFERROR(__xludf.DUMMYFUNCTION("""COMPUTED_VALUE"""),"HTML/CSS")</f>
        <v>HTML/CSS</v>
      </c>
      <c r="E5377" s="4" t="str">
        <f>IFERROR(__xludf.DUMMYFUNCTION("""COMPUTED_VALUE"""),"JavaScript")</f>
        <v>JavaScript</v>
      </c>
      <c r="F5377" s="4" t="str">
        <f>IFERROR(__xludf.DUMMYFUNCTION("""COMPUTED_VALUE"""),"SQL")</f>
        <v>SQL</v>
      </c>
    </row>
    <row r="5378">
      <c r="A5378" s="3">
        <v>5377.0</v>
      </c>
      <c r="B5378" s="4" t="str">
        <f>IFERROR(__xludf.DUMMYFUNCTION("SPLIT(IMPORTRANGE!B5378:B15377,"";"",0,1)"),"Java")</f>
        <v>Java</v>
      </c>
      <c r="C5378" s="4" t="str">
        <f>IFERROR(__xludf.DUMMYFUNCTION("""COMPUTED_VALUE"""),"Scala")</f>
        <v>Scala</v>
      </c>
      <c r="D5378" s="4" t="str">
        <f>IFERROR(__xludf.DUMMYFUNCTION("""COMPUTED_VALUE"""),"Swift")</f>
        <v>Swift</v>
      </c>
    </row>
    <row r="5379">
      <c r="A5379" s="3">
        <v>5378.0</v>
      </c>
      <c r="B5379" s="4" t="str">
        <f>IFERROR(__xludf.DUMMYFUNCTION("SPLIT(IMPORTRANGE!B5379:B15378,"";"",0,1)"),"Python")</f>
        <v>Python</v>
      </c>
    </row>
    <row r="5380">
      <c r="A5380" s="3">
        <v>5379.0</v>
      </c>
      <c r="B5380" s="4" t="str">
        <f>IFERROR(__xludf.DUMMYFUNCTION("SPLIT(IMPORTRANGE!B5380:B15379,"";"",0,1)"),"Assembly")</f>
        <v>Assembly</v>
      </c>
      <c r="C5380" s="4" t="str">
        <f>IFERROR(__xludf.DUMMYFUNCTION("""COMPUTED_VALUE"""),"C++")</f>
        <v>C++</v>
      </c>
      <c r="D5380" s="4" t="str">
        <f>IFERROR(__xludf.DUMMYFUNCTION("""COMPUTED_VALUE"""),"C#")</f>
        <v>C#</v>
      </c>
      <c r="E5380" s="4" t="str">
        <f>IFERROR(__xludf.DUMMYFUNCTION("""COMPUTED_VALUE"""),"HTML/CSS")</f>
        <v>HTML/CSS</v>
      </c>
      <c r="F5380" s="4" t="str">
        <f>IFERROR(__xludf.DUMMYFUNCTION("""COMPUTED_VALUE"""),"JavaScript")</f>
        <v>JavaScript</v>
      </c>
      <c r="G5380" s="4" t="str">
        <f>IFERROR(__xludf.DUMMYFUNCTION("""COMPUTED_VALUE"""),"SQL")</f>
        <v>SQL</v>
      </c>
    </row>
    <row r="5381">
      <c r="A5381" s="3">
        <v>5380.0</v>
      </c>
      <c r="B5381" s="4" t="str">
        <f>IFERROR(__xludf.DUMMYFUNCTION("SPLIT(IMPORTRANGE!B5381:B15380,"";"",0,1)"),"Bash/Shell/PowerShell")</f>
        <v>Bash/Shell/PowerShell</v>
      </c>
      <c r="C5381" s="4" t="str">
        <f>IFERROR(__xludf.DUMMYFUNCTION("""COMPUTED_VALUE"""),"C#")</f>
        <v>C#</v>
      </c>
      <c r="D5381" s="4" t="str">
        <f>IFERROR(__xludf.DUMMYFUNCTION("""COMPUTED_VALUE"""),"HTML/CSS")</f>
        <v>HTML/CSS</v>
      </c>
      <c r="E5381" s="4" t="str">
        <f>IFERROR(__xludf.DUMMYFUNCTION("""COMPUTED_VALUE"""),"JavaScript")</f>
        <v>JavaScript</v>
      </c>
      <c r="F5381" s="4" t="str">
        <f>IFERROR(__xludf.DUMMYFUNCTION("""COMPUTED_VALUE"""),"SQL")</f>
        <v>SQL</v>
      </c>
      <c r="G5381" s="4" t="str">
        <f>IFERROR(__xludf.DUMMYFUNCTION("""COMPUTED_VALUE"""),"TypeScript")</f>
        <v>TypeScript</v>
      </c>
    </row>
    <row r="5382">
      <c r="A5382" s="3">
        <v>5381.0</v>
      </c>
      <c r="B5382" s="4" t="str">
        <f>IFERROR(__xludf.DUMMYFUNCTION("SPLIT(IMPORTRANGE!B5382:B15381,"";"",0,1)"),"C")</f>
        <v>C</v>
      </c>
      <c r="C5382" s="4" t="str">
        <f>IFERROR(__xludf.DUMMYFUNCTION("""COMPUTED_VALUE"""),"C++")</f>
        <v>C++</v>
      </c>
      <c r="D5382" s="4" t="str">
        <f>IFERROR(__xludf.DUMMYFUNCTION("""COMPUTED_VALUE"""),"C#")</f>
        <v>C#</v>
      </c>
      <c r="E5382" s="4" t="str">
        <f>IFERROR(__xludf.DUMMYFUNCTION("""COMPUTED_VALUE"""),"HTML/CSS")</f>
        <v>HTML/CSS</v>
      </c>
      <c r="F5382" s="4" t="str">
        <f>IFERROR(__xludf.DUMMYFUNCTION("""COMPUTED_VALUE"""),"Java")</f>
        <v>Java</v>
      </c>
      <c r="G5382" s="4" t="str">
        <f>IFERROR(__xludf.DUMMYFUNCTION("""COMPUTED_VALUE"""),"JavaScript")</f>
        <v>JavaScript</v>
      </c>
      <c r="H5382" s="4" t="str">
        <f>IFERROR(__xludf.DUMMYFUNCTION("""COMPUTED_VALUE"""),"Objective-C")</f>
        <v>Objective-C</v>
      </c>
      <c r="I5382" s="4" t="str">
        <f>IFERROR(__xludf.DUMMYFUNCTION("""COMPUTED_VALUE"""),"PHP")</f>
        <v>PHP</v>
      </c>
      <c r="J5382" s="4" t="str">
        <f>IFERROR(__xludf.DUMMYFUNCTION("""COMPUTED_VALUE"""),"Python")</f>
        <v>Python</v>
      </c>
      <c r="K5382" s="4" t="str">
        <f>IFERROR(__xludf.DUMMYFUNCTION("""COMPUTED_VALUE"""),"R")</f>
        <v>R</v>
      </c>
      <c r="L5382" s="4" t="str">
        <f>IFERROR(__xludf.DUMMYFUNCTION("""COMPUTED_VALUE"""),"VBA")</f>
        <v>VBA</v>
      </c>
    </row>
    <row r="5383">
      <c r="A5383" s="3">
        <v>5382.0</v>
      </c>
      <c r="B5383" s="4" t="str">
        <f>IFERROR(__xludf.DUMMYFUNCTION("SPLIT(IMPORTRANGE!B5383:B15382,"";"",0,1)"),"Bash/Shell/PowerShell")</f>
        <v>Bash/Shell/PowerShell</v>
      </c>
      <c r="C5383" s="4" t="str">
        <f>IFERROR(__xludf.DUMMYFUNCTION("""COMPUTED_VALUE"""),"HTML/CSS")</f>
        <v>HTML/CSS</v>
      </c>
      <c r="D5383" s="4" t="str">
        <f>IFERROR(__xludf.DUMMYFUNCTION("""COMPUTED_VALUE"""),"Java")</f>
        <v>Java</v>
      </c>
      <c r="E5383" s="4" t="str">
        <f>IFERROR(__xludf.DUMMYFUNCTION("""COMPUTED_VALUE"""),"PHP")</f>
        <v>PHP</v>
      </c>
      <c r="F5383" s="4" t="str">
        <f>IFERROR(__xludf.DUMMYFUNCTION("""COMPUTED_VALUE"""),"Python")</f>
        <v>Python</v>
      </c>
      <c r="G5383" s="4" t="str">
        <f>IFERROR(__xludf.DUMMYFUNCTION("""COMPUTED_VALUE"""),"SQL")</f>
        <v>SQL</v>
      </c>
      <c r="H5383" s="4" t="str">
        <f>IFERROR(__xludf.DUMMYFUNCTION("""COMPUTED_VALUE"""),"TypeScript")</f>
        <v>TypeScript</v>
      </c>
      <c r="I5383" s="4" t="str">
        <f>IFERROR(__xludf.DUMMYFUNCTION("""COMPUTED_VALUE"""),"Other(s):")</f>
        <v>Other(s):</v>
      </c>
    </row>
    <row r="5384">
      <c r="A5384" s="3">
        <v>5383.0</v>
      </c>
      <c r="B5384" s="4" t="str">
        <f>IFERROR(__xludf.DUMMYFUNCTION("SPLIT(IMPORTRANGE!B5384:B15383,"";"",0,1)"),"Bash/Shell/PowerShell")</f>
        <v>Bash/Shell/PowerShell</v>
      </c>
      <c r="C5384" s="4" t="str">
        <f>IFERROR(__xludf.DUMMYFUNCTION("""COMPUTED_VALUE"""),"C++")</f>
        <v>C++</v>
      </c>
      <c r="D5384" s="4" t="str">
        <f>IFERROR(__xludf.DUMMYFUNCTION("""COMPUTED_VALUE"""),"HTML/CSS")</f>
        <v>HTML/CSS</v>
      </c>
      <c r="E5384" s="4" t="str">
        <f>IFERROR(__xludf.DUMMYFUNCTION("""COMPUTED_VALUE"""),"JavaScript")</f>
        <v>JavaScript</v>
      </c>
      <c r="F5384" s="4" t="str">
        <f>IFERROR(__xludf.DUMMYFUNCTION("""COMPUTED_VALUE"""),"Python")</f>
        <v>Python</v>
      </c>
    </row>
    <row r="5385">
      <c r="A5385" s="3">
        <v>5384.0</v>
      </c>
      <c r="B5385" s="4" t="str">
        <f>IFERROR(__xludf.DUMMYFUNCTION("SPLIT(IMPORTRANGE!B5385:B15384,"";"",0,1)"),"Bash/Shell/PowerShell")</f>
        <v>Bash/Shell/PowerShell</v>
      </c>
      <c r="C5385" s="4" t="str">
        <f>IFERROR(__xludf.DUMMYFUNCTION("""COMPUTED_VALUE"""),"HTML/CSS")</f>
        <v>HTML/CSS</v>
      </c>
      <c r="D5385" s="4" t="str">
        <f>IFERROR(__xludf.DUMMYFUNCTION("""COMPUTED_VALUE"""),"JavaScript")</f>
        <v>JavaScript</v>
      </c>
      <c r="E5385" s="4" t="str">
        <f>IFERROR(__xludf.DUMMYFUNCTION("""COMPUTED_VALUE"""),"Python")</f>
        <v>Python</v>
      </c>
      <c r="F5385" s="4" t="str">
        <f>IFERROR(__xludf.DUMMYFUNCTION("""COMPUTED_VALUE"""),"Ruby")</f>
        <v>Ruby</v>
      </c>
    </row>
    <row r="5386">
      <c r="A5386" s="3">
        <v>5385.0</v>
      </c>
      <c r="B5386" s="4" t="str">
        <f>IFERROR(__xludf.DUMMYFUNCTION("SPLIT(IMPORTRANGE!B5386:B15385,"";"",0,1)"),"Bash/Shell/PowerShell")</f>
        <v>Bash/Shell/PowerShell</v>
      </c>
      <c r="C5386" s="4" t="str">
        <f>IFERROR(__xludf.DUMMYFUNCTION("""COMPUTED_VALUE"""),"C")</f>
        <v>C</v>
      </c>
      <c r="D5386" s="4" t="str">
        <f>IFERROR(__xludf.DUMMYFUNCTION("""COMPUTED_VALUE"""),"C++")</f>
        <v>C++</v>
      </c>
      <c r="E5386" s="4" t="str">
        <f>IFERROR(__xludf.DUMMYFUNCTION("""COMPUTED_VALUE"""),"C#")</f>
        <v>C#</v>
      </c>
      <c r="F5386" s="4" t="str">
        <f>IFERROR(__xludf.DUMMYFUNCTION("""COMPUTED_VALUE"""),"HTML/CSS")</f>
        <v>HTML/CSS</v>
      </c>
      <c r="G5386" s="4" t="str">
        <f>IFERROR(__xludf.DUMMYFUNCTION("""COMPUTED_VALUE"""),"JavaScript")</f>
        <v>JavaScript</v>
      </c>
      <c r="H5386" s="4" t="str">
        <f>IFERROR(__xludf.DUMMYFUNCTION("""COMPUTED_VALUE"""),"PHP")</f>
        <v>PHP</v>
      </c>
      <c r="I5386" s="4" t="str">
        <f>IFERROR(__xludf.DUMMYFUNCTION("""COMPUTED_VALUE"""),"Python")</f>
        <v>Python</v>
      </c>
      <c r="J5386" s="4" t="str">
        <f>IFERROR(__xludf.DUMMYFUNCTION("""COMPUTED_VALUE"""),"SQL")</f>
        <v>SQL</v>
      </c>
    </row>
    <row r="5387">
      <c r="A5387" s="3">
        <v>5386.0</v>
      </c>
      <c r="B5387" s="4" t="str">
        <f>IFERROR(__xludf.DUMMYFUNCTION("SPLIT(IMPORTRANGE!B5387:B15386,"";"",0,1)"),"C#")</f>
        <v>C#</v>
      </c>
      <c r="C5387" s="4" t="str">
        <f>IFERROR(__xludf.DUMMYFUNCTION("""COMPUTED_VALUE"""),"Java")</f>
        <v>Java</v>
      </c>
      <c r="D5387" s="4" t="str">
        <f>IFERROR(__xludf.DUMMYFUNCTION("""COMPUTED_VALUE"""),"JavaScript")</f>
        <v>JavaScript</v>
      </c>
      <c r="E5387" s="4" t="str">
        <f>IFERROR(__xludf.DUMMYFUNCTION("""COMPUTED_VALUE"""),"SQL")</f>
        <v>SQL</v>
      </c>
    </row>
    <row r="5388">
      <c r="A5388" s="3">
        <v>5387.0</v>
      </c>
      <c r="B5388" s="4" t="str">
        <f>IFERROR(__xludf.DUMMYFUNCTION("SPLIT(IMPORTRANGE!B5388:B15387,"";"",0,1)"),"C#")</f>
        <v>C#</v>
      </c>
      <c r="C5388" s="4" t="str">
        <f>IFERROR(__xludf.DUMMYFUNCTION("""COMPUTED_VALUE"""),"HTML/CSS")</f>
        <v>HTML/CSS</v>
      </c>
      <c r="D5388" s="4" t="str">
        <f>IFERROR(__xludf.DUMMYFUNCTION("""COMPUTED_VALUE"""),"JavaScript")</f>
        <v>JavaScript</v>
      </c>
      <c r="E5388" s="4" t="str">
        <f>IFERROR(__xludf.DUMMYFUNCTION("""COMPUTED_VALUE"""),"SQL")</f>
        <v>SQL</v>
      </c>
      <c r="F5388" s="4" t="str">
        <f>IFERROR(__xludf.DUMMYFUNCTION("""COMPUTED_VALUE"""),"TypeScript")</f>
        <v>TypeScript</v>
      </c>
    </row>
    <row r="5389">
      <c r="A5389" s="3">
        <v>5388.0</v>
      </c>
      <c r="B5389" s="4" t="str">
        <f>IFERROR(__xludf.DUMMYFUNCTION("SPLIT(IMPORTRANGE!B5389:B15388,"";"",0,1)"),"HTML/CSS")</f>
        <v>HTML/CSS</v>
      </c>
      <c r="C5389" s="4" t="str">
        <f>IFERROR(__xludf.DUMMYFUNCTION("""COMPUTED_VALUE"""),"JavaScript")</f>
        <v>JavaScript</v>
      </c>
    </row>
    <row r="5390">
      <c r="A5390" s="3">
        <v>5389.0</v>
      </c>
      <c r="B5390" s="4" t="str">
        <f>IFERROR(__xludf.DUMMYFUNCTION("SPLIT(IMPORTRANGE!B5390:B15389,"";"",0,1)"),"C#")</f>
        <v>C#</v>
      </c>
      <c r="C5390" s="4" t="str">
        <f>IFERROR(__xludf.DUMMYFUNCTION("""COMPUTED_VALUE"""),"HTML/CSS")</f>
        <v>HTML/CSS</v>
      </c>
      <c r="D5390" s="4" t="str">
        <f>IFERROR(__xludf.DUMMYFUNCTION("""COMPUTED_VALUE"""),"Java")</f>
        <v>Java</v>
      </c>
      <c r="E5390" s="4" t="str">
        <f>IFERROR(__xludf.DUMMYFUNCTION("""COMPUTED_VALUE"""),"JavaScript")</f>
        <v>JavaScript</v>
      </c>
      <c r="F5390" s="4" t="str">
        <f>IFERROR(__xludf.DUMMYFUNCTION("""COMPUTED_VALUE"""),"Objective-C")</f>
        <v>Objective-C</v>
      </c>
      <c r="G5390" s="4" t="str">
        <f>IFERROR(__xludf.DUMMYFUNCTION("""COMPUTED_VALUE"""),"Python")</f>
        <v>Python</v>
      </c>
      <c r="H5390" s="4" t="str">
        <f>IFERROR(__xludf.DUMMYFUNCTION("""COMPUTED_VALUE"""),"Swift")</f>
        <v>Swift</v>
      </c>
      <c r="I5390" s="4" t="str">
        <f>IFERROR(__xludf.DUMMYFUNCTION("""COMPUTED_VALUE"""),"TypeScript")</f>
        <v>TypeScript</v>
      </c>
    </row>
    <row r="5391">
      <c r="A5391" s="3">
        <v>5390.0</v>
      </c>
      <c r="B5391" s="4" t="str">
        <f>IFERROR(__xludf.DUMMYFUNCTION("SPLIT(IMPORTRANGE!B5391:B15390,"";"",0,1)"),"Bash/Shell/PowerShell")</f>
        <v>Bash/Shell/PowerShell</v>
      </c>
      <c r="C5391" s="4" t="str">
        <f>IFERROR(__xludf.DUMMYFUNCTION("""COMPUTED_VALUE"""),"C++")</f>
        <v>C++</v>
      </c>
      <c r="D5391" s="4" t="str">
        <f>IFERROR(__xludf.DUMMYFUNCTION("""COMPUTED_VALUE"""),"HTML/CSS")</f>
        <v>HTML/CSS</v>
      </c>
      <c r="E5391" s="4" t="str">
        <f>IFERROR(__xludf.DUMMYFUNCTION("""COMPUTED_VALUE"""),"Java")</f>
        <v>Java</v>
      </c>
      <c r="F5391" s="4" t="str">
        <f>IFERROR(__xludf.DUMMYFUNCTION("""COMPUTED_VALUE"""),"JavaScript")</f>
        <v>JavaScript</v>
      </c>
      <c r="G5391" s="4" t="str">
        <f>IFERROR(__xludf.DUMMYFUNCTION("""COMPUTED_VALUE"""),"Objective-C")</f>
        <v>Objective-C</v>
      </c>
      <c r="H5391" s="4" t="str">
        <f>IFERROR(__xludf.DUMMYFUNCTION("""COMPUTED_VALUE"""),"Ruby")</f>
        <v>Ruby</v>
      </c>
      <c r="I5391" s="4" t="str">
        <f>IFERROR(__xludf.DUMMYFUNCTION("""COMPUTED_VALUE"""),"Swift")</f>
        <v>Swift</v>
      </c>
    </row>
    <row r="5392">
      <c r="A5392" s="3">
        <v>5391.0</v>
      </c>
      <c r="B5392" s="4" t="str">
        <f>IFERROR(__xludf.DUMMYFUNCTION("SPLIT(IMPORTRANGE!B5392:B15391,"";"",0,1)"),"Go")</f>
        <v>Go</v>
      </c>
      <c r="C5392" s="4" t="str">
        <f>IFERROR(__xludf.DUMMYFUNCTION("""COMPUTED_VALUE"""),"HTML/CSS")</f>
        <v>HTML/CSS</v>
      </c>
      <c r="D5392" s="4" t="str">
        <f>IFERROR(__xludf.DUMMYFUNCTION("""COMPUTED_VALUE"""),"Java")</f>
        <v>Java</v>
      </c>
      <c r="E5392" s="4" t="str">
        <f>IFERROR(__xludf.DUMMYFUNCTION("""COMPUTED_VALUE"""),"JavaScript")</f>
        <v>JavaScript</v>
      </c>
      <c r="F5392" s="4" t="str">
        <f>IFERROR(__xludf.DUMMYFUNCTION("""COMPUTED_VALUE"""),"PHP")</f>
        <v>PHP</v>
      </c>
      <c r="G5392" s="4" t="str">
        <f>IFERROR(__xludf.DUMMYFUNCTION("""COMPUTED_VALUE"""),"Python")</f>
        <v>Python</v>
      </c>
      <c r="H5392" s="4" t="str">
        <f>IFERROR(__xludf.DUMMYFUNCTION("""COMPUTED_VALUE"""),"R")</f>
        <v>R</v>
      </c>
      <c r="I5392" s="4" t="str">
        <f>IFERROR(__xludf.DUMMYFUNCTION("""COMPUTED_VALUE"""),"SQL")</f>
        <v>SQL</v>
      </c>
      <c r="J5392" s="4" t="str">
        <f>IFERROR(__xludf.DUMMYFUNCTION("""COMPUTED_VALUE"""),"TypeScript")</f>
        <v>TypeScript</v>
      </c>
      <c r="K5392" s="4" t="str">
        <f>IFERROR(__xludf.DUMMYFUNCTION("""COMPUTED_VALUE"""),"VBA")</f>
        <v>VBA</v>
      </c>
    </row>
    <row r="5393">
      <c r="A5393" s="3">
        <v>5392.0</v>
      </c>
      <c r="B5393" s="4" t="str">
        <f>IFERROR(__xludf.DUMMYFUNCTION("SPLIT(IMPORTRANGE!B5393:B15392,"";"",0,1)"),"Assembly")</f>
        <v>Assembly</v>
      </c>
      <c r="C5393" s="4" t="str">
        <f>IFERROR(__xludf.DUMMYFUNCTION("""COMPUTED_VALUE"""),"C")</f>
        <v>C</v>
      </c>
      <c r="D5393" s="4" t="str">
        <f>IFERROR(__xludf.DUMMYFUNCTION("""COMPUTED_VALUE"""),"Go")</f>
        <v>Go</v>
      </c>
      <c r="E5393" s="4" t="str">
        <f>IFERROR(__xludf.DUMMYFUNCTION("""COMPUTED_VALUE"""),"Rust")</f>
        <v>Rust</v>
      </c>
    </row>
    <row r="5394">
      <c r="A5394" s="3">
        <v>5393.0</v>
      </c>
      <c r="B5394" s="4" t="str">
        <f>IFERROR(__xludf.DUMMYFUNCTION("SPLIT(IMPORTRANGE!B5394:B15393,"";"",0,1)"),"HTML/CSS")</f>
        <v>HTML/CSS</v>
      </c>
      <c r="C5394" s="4" t="str">
        <f>IFERROR(__xludf.DUMMYFUNCTION("""COMPUTED_VALUE"""),"Java")</f>
        <v>Java</v>
      </c>
      <c r="D5394" s="4" t="str">
        <f>IFERROR(__xludf.DUMMYFUNCTION("""COMPUTED_VALUE"""),"JavaScript")</f>
        <v>JavaScript</v>
      </c>
      <c r="E5394" s="4" t="str">
        <f>IFERROR(__xludf.DUMMYFUNCTION("""COMPUTED_VALUE"""),"PHP")</f>
        <v>PHP</v>
      </c>
      <c r="F5394" s="4" t="str">
        <f>IFERROR(__xludf.DUMMYFUNCTION("""COMPUTED_VALUE"""),"Python")</f>
        <v>Python</v>
      </c>
      <c r="G5394" s="4" t="str">
        <f>IFERROR(__xludf.DUMMYFUNCTION("""COMPUTED_VALUE"""),"SQL")</f>
        <v>SQL</v>
      </c>
      <c r="H5394" s="4" t="str">
        <f>IFERROR(__xludf.DUMMYFUNCTION("""COMPUTED_VALUE"""),"Swift")</f>
        <v>Swift</v>
      </c>
    </row>
    <row r="5395">
      <c r="A5395" s="3">
        <v>5394.0</v>
      </c>
      <c r="B5395" s="4" t="str">
        <f>IFERROR(__xludf.DUMMYFUNCTION("SPLIT(IMPORTRANGE!B5395:B15394,"";"",0,1)"),"HTML/CSS")</f>
        <v>HTML/CSS</v>
      </c>
      <c r="C5395" s="4" t="str">
        <f>IFERROR(__xludf.DUMMYFUNCTION("""COMPUTED_VALUE"""),"Java")</f>
        <v>Java</v>
      </c>
      <c r="D5395" s="4" t="str">
        <f>IFERROR(__xludf.DUMMYFUNCTION("""COMPUTED_VALUE"""),"JavaScript")</f>
        <v>JavaScript</v>
      </c>
      <c r="E5395" s="4" t="str">
        <f>IFERROR(__xludf.DUMMYFUNCTION("""COMPUTED_VALUE"""),"Other(s):")</f>
        <v>Other(s):</v>
      </c>
    </row>
    <row r="5396">
      <c r="A5396" s="3">
        <v>5395.0</v>
      </c>
      <c r="B5396" s="4" t="str">
        <f>IFERROR(__xludf.DUMMYFUNCTION("SPLIT(IMPORTRANGE!B5396:B15395,"";"",0,1)"),"Bash/Shell/PowerShell")</f>
        <v>Bash/Shell/PowerShell</v>
      </c>
      <c r="C5396" s="4" t="str">
        <f>IFERROR(__xludf.DUMMYFUNCTION("""COMPUTED_VALUE"""),"Elixir")</f>
        <v>Elixir</v>
      </c>
      <c r="D5396" s="4" t="str">
        <f>IFERROR(__xludf.DUMMYFUNCTION("""COMPUTED_VALUE"""),"HTML/CSS")</f>
        <v>HTML/CSS</v>
      </c>
      <c r="E5396" s="4" t="str">
        <f>IFERROR(__xludf.DUMMYFUNCTION("""COMPUTED_VALUE"""),"JavaScript")</f>
        <v>JavaScript</v>
      </c>
      <c r="F5396" s="4" t="str">
        <f>IFERROR(__xludf.DUMMYFUNCTION("""COMPUTED_VALUE"""),"SQL")</f>
        <v>SQL</v>
      </c>
      <c r="G5396" s="4" t="str">
        <f>IFERROR(__xludf.DUMMYFUNCTION("""COMPUTED_VALUE"""),"TypeScript")</f>
        <v>TypeScript</v>
      </c>
    </row>
    <row r="5397">
      <c r="A5397" s="3">
        <v>5396.0</v>
      </c>
      <c r="B5397" s="4" t="str">
        <f>IFERROR(__xludf.DUMMYFUNCTION("SPLIT(IMPORTRANGE!B5397:B15396,"";"",0,1)"),"C#")</f>
        <v>C#</v>
      </c>
      <c r="C5397" s="4" t="str">
        <f>IFERROR(__xludf.DUMMYFUNCTION("""COMPUTED_VALUE"""),"HTML/CSS")</f>
        <v>HTML/CSS</v>
      </c>
      <c r="D5397" s="4" t="str">
        <f>IFERROR(__xludf.DUMMYFUNCTION("""COMPUTED_VALUE"""),"JavaScript")</f>
        <v>JavaScript</v>
      </c>
      <c r="E5397" s="4" t="str">
        <f>IFERROR(__xludf.DUMMYFUNCTION("""COMPUTED_VALUE"""),"SQL")</f>
        <v>SQL</v>
      </c>
      <c r="F5397" s="4" t="str">
        <f>IFERROR(__xludf.DUMMYFUNCTION("""COMPUTED_VALUE"""),"TypeScript")</f>
        <v>TypeScript</v>
      </c>
    </row>
    <row r="5398">
      <c r="A5398" s="3">
        <v>5397.0</v>
      </c>
      <c r="B5398" s="4" t="str">
        <f>IFERROR(__xludf.DUMMYFUNCTION("SPLIT(IMPORTRANGE!B5398:B15397,"";"",0,1)"),"Bash/Shell/PowerShell")</f>
        <v>Bash/Shell/PowerShell</v>
      </c>
      <c r="C5398" s="4" t="str">
        <f>IFERROR(__xludf.DUMMYFUNCTION("""COMPUTED_VALUE"""),"C")</f>
        <v>C</v>
      </c>
      <c r="D5398" s="4" t="str">
        <f>IFERROR(__xludf.DUMMYFUNCTION("""COMPUTED_VALUE"""),"Go")</f>
        <v>Go</v>
      </c>
      <c r="E5398" s="4" t="str">
        <f>IFERROR(__xludf.DUMMYFUNCTION("""COMPUTED_VALUE"""),"HTML/CSS")</f>
        <v>HTML/CSS</v>
      </c>
      <c r="F5398" s="4" t="str">
        <f>IFERROR(__xludf.DUMMYFUNCTION("""COMPUTED_VALUE"""),"Java")</f>
        <v>Java</v>
      </c>
      <c r="G5398" s="4" t="str">
        <f>IFERROR(__xludf.DUMMYFUNCTION("""COMPUTED_VALUE"""),"JavaScript")</f>
        <v>JavaScript</v>
      </c>
      <c r="H5398" s="4" t="str">
        <f>IFERROR(__xludf.DUMMYFUNCTION("""COMPUTED_VALUE"""),"Python")</f>
        <v>Python</v>
      </c>
    </row>
    <row r="5399">
      <c r="A5399" s="3">
        <v>5398.0</v>
      </c>
      <c r="B5399" s="4" t="str">
        <f>IFERROR(__xludf.DUMMYFUNCTION("SPLIT(IMPORTRANGE!B5399:B15398,"";"",0,1)"),"Bash/Shell/PowerShell")</f>
        <v>Bash/Shell/PowerShell</v>
      </c>
      <c r="C5399" s="4" t="str">
        <f>IFERROR(__xludf.DUMMYFUNCTION("""COMPUTED_VALUE"""),"Java")</f>
        <v>Java</v>
      </c>
      <c r="D5399" s="4" t="str">
        <f>IFERROR(__xludf.DUMMYFUNCTION("""COMPUTED_VALUE"""),"Scala")</f>
        <v>Scala</v>
      </c>
      <c r="E5399" s="4" t="str">
        <f>IFERROR(__xludf.DUMMYFUNCTION("""COMPUTED_VALUE"""),"SQL")</f>
        <v>SQL</v>
      </c>
    </row>
    <row r="5400">
      <c r="A5400" s="3">
        <v>5399.0</v>
      </c>
      <c r="B5400" s="4" t="str">
        <f>IFERROR(__xludf.DUMMYFUNCTION("SPLIT(IMPORTRANGE!B5400:B15399,"";"",0,1)"),"F#")</f>
        <v>F#</v>
      </c>
      <c r="C5400" s="4" t="str">
        <f>IFERROR(__xludf.DUMMYFUNCTION("""COMPUTED_VALUE"""),"Python")</f>
        <v>Python</v>
      </c>
    </row>
    <row r="5401">
      <c r="A5401" s="3">
        <v>5400.0</v>
      </c>
      <c r="B5401" s="4" t="str">
        <f>IFERROR(__xludf.DUMMYFUNCTION("SPLIT(IMPORTRANGE!B5401:B15400,"";"",0,1)"),"C++")</f>
        <v>C++</v>
      </c>
      <c r="C5401" s="4" t="str">
        <f>IFERROR(__xludf.DUMMYFUNCTION("""COMPUTED_VALUE"""),"HTML/CSS")</f>
        <v>HTML/CSS</v>
      </c>
      <c r="D5401" s="4" t="str">
        <f>IFERROR(__xludf.DUMMYFUNCTION("""COMPUTED_VALUE"""),"JavaScript")</f>
        <v>JavaScript</v>
      </c>
      <c r="E5401" s="4" t="str">
        <f>IFERROR(__xludf.DUMMYFUNCTION("""COMPUTED_VALUE"""),"Python")</f>
        <v>Python</v>
      </c>
    </row>
    <row r="5402">
      <c r="A5402" s="3">
        <v>5401.0</v>
      </c>
      <c r="B5402" s="4" t="str">
        <f>IFERROR(__xludf.DUMMYFUNCTION("SPLIT(IMPORTRANGE!B5402:B15401,"";"",0,1)"),"C#")</f>
        <v>C#</v>
      </c>
      <c r="C5402" s="4" t="str">
        <f>IFERROR(__xludf.DUMMYFUNCTION("""COMPUTED_VALUE"""),"HTML/CSS")</f>
        <v>HTML/CSS</v>
      </c>
      <c r="D5402" s="4" t="str">
        <f>IFERROR(__xludf.DUMMYFUNCTION("""COMPUTED_VALUE"""),"Java")</f>
        <v>Java</v>
      </c>
      <c r="E5402" s="4" t="str">
        <f>IFERROR(__xludf.DUMMYFUNCTION("""COMPUTED_VALUE"""),"JavaScript")</f>
        <v>JavaScript</v>
      </c>
      <c r="F5402" s="4" t="str">
        <f>IFERROR(__xludf.DUMMYFUNCTION("""COMPUTED_VALUE"""),"SQL")</f>
        <v>SQL</v>
      </c>
    </row>
    <row r="5403">
      <c r="A5403" s="3">
        <v>5402.0</v>
      </c>
      <c r="B5403" s="4" t="str">
        <f>IFERROR(__xludf.DUMMYFUNCTION("SPLIT(IMPORTRANGE!B5403:B15402,"";"",0,1)"),"C++")</f>
        <v>C++</v>
      </c>
      <c r="C5403" s="4" t="str">
        <f>IFERROR(__xludf.DUMMYFUNCTION("""COMPUTED_VALUE"""),"C#")</f>
        <v>C#</v>
      </c>
      <c r="D5403" s="4" t="str">
        <f>IFERROR(__xludf.DUMMYFUNCTION("""COMPUTED_VALUE"""),"HTML/CSS")</f>
        <v>HTML/CSS</v>
      </c>
      <c r="E5403" s="4" t="str">
        <f>IFERROR(__xludf.DUMMYFUNCTION("""COMPUTED_VALUE"""),"Java")</f>
        <v>Java</v>
      </c>
      <c r="F5403" s="4" t="str">
        <f>IFERROR(__xludf.DUMMYFUNCTION("""COMPUTED_VALUE"""),"Kotlin")</f>
        <v>Kotlin</v>
      </c>
      <c r="G5403" s="4" t="str">
        <f>IFERROR(__xludf.DUMMYFUNCTION("""COMPUTED_VALUE"""),"Other(s):")</f>
        <v>Other(s):</v>
      </c>
    </row>
    <row r="5404">
      <c r="A5404" s="3">
        <v>5403.0</v>
      </c>
      <c r="B5404" s="4" t="str">
        <f>IFERROR(__xludf.DUMMYFUNCTION("SPLIT(IMPORTRANGE!B5404:B15403,"";"",0,1)"),"Bash/Shell/PowerShell")</f>
        <v>Bash/Shell/PowerShell</v>
      </c>
      <c r="C5404" s="4" t="str">
        <f>IFERROR(__xludf.DUMMYFUNCTION("""COMPUTED_VALUE"""),"JavaScript")</f>
        <v>JavaScript</v>
      </c>
      <c r="D5404" s="4" t="str">
        <f>IFERROR(__xludf.DUMMYFUNCTION("""COMPUTED_VALUE"""),"Objective-C")</f>
        <v>Objective-C</v>
      </c>
      <c r="E5404" s="4" t="str">
        <f>IFERROR(__xludf.DUMMYFUNCTION("""COMPUTED_VALUE"""),"Ruby")</f>
        <v>Ruby</v>
      </c>
      <c r="F5404" s="4" t="str">
        <f>IFERROR(__xludf.DUMMYFUNCTION("""COMPUTED_VALUE"""),"Swift")</f>
        <v>Swift</v>
      </c>
    </row>
    <row r="5405">
      <c r="A5405" s="3">
        <v>5404.0</v>
      </c>
      <c r="B5405" s="4" t="str">
        <f>IFERROR(__xludf.DUMMYFUNCTION("SPLIT(IMPORTRANGE!B5405:B15404,"";"",0,1)"),"C#")</f>
        <v>C#</v>
      </c>
      <c r="C5405" s="4" t="str">
        <f>IFERROR(__xludf.DUMMYFUNCTION("""COMPUTED_VALUE"""),"Java")</f>
        <v>Java</v>
      </c>
      <c r="D5405" s="4" t="str">
        <f>IFERROR(__xludf.DUMMYFUNCTION("""COMPUTED_VALUE"""),"JavaScript")</f>
        <v>JavaScript</v>
      </c>
      <c r="E5405" s="4" t="str">
        <f>IFERROR(__xludf.DUMMYFUNCTION("""COMPUTED_VALUE"""),"Objective-C")</f>
        <v>Objective-C</v>
      </c>
      <c r="F5405" s="4" t="str">
        <f>IFERROR(__xludf.DUMMYFUNCTION("""COMPUTED_VALUE"""),"PHP")</f>
        <v>PHP</v>
      </c>
      <c r="G5405" s="4" t="str">
        <f>IFERROR(__xludf.DUMMYFUNCTION("""COMPUTED_VALUE"""),"SQL")</f>
        <v>SQL</v>
      </c>
      <c r="H5405" s="4" t="str">
        <f>IFERROR(__xludf.DUMMYFUNCTION("""COMPUTED_VALUE"""),"Swift")</f>
        <v>Swift</v>
      </c>
    </row>
    <row r="5406">
      <c r="A5406" s="3">
        <v>5405.0</v>
      </c>
      <c r="B5406" s="4" t="str">
        <f>IFERROR(__xludf.DUMMYFUNCTION("SPLIT(IMPORTRANGE!B5406:B15405,"";"",0,1)"),"HTML/CSS")</f>
        <v>HTML/CSS</v>
      </c>
      <c r="C5406" s="4" t="str">
        <f>IFERROR(__xludf.DUMMYFUNCTION("""COMPUTED_VALUE"""),"JavaScript")</f>
        <v>JavaScript</v>
      </c>
      <c r="D5406" s="4" t="str">
        <f>IFERROR(__xludf.DUMMYFUNCTION("""COMPUTED_VALUE"""),"TypeScript")</f>
        <v>TypeScript</v>
      </c>
    </row>
    <row r="5407">
      <c r="A5407" s="3">
        <v>5406.0</v>
      </c>
      <c r="B5407" s="4" t="str">
        <f>IFERROR(__xludf.DUMMYFUNCTION("SPLIT(IMPORTRANGE!B5407:B15406,"";"",0,1)"),"Bash/Shell/PowerShell")</f>
        <v>Bash/Shell/PowerShell</v>
      </c>
      <c r="C5407" s="4" t="str">
        <f>IFERROR(__xludf.DUMMYFUNCTION("""COMPUTED_VALUE"""),"C")</f>
        <v>C</v>
      </c>
      <c r="D5407" s="4" t="str">
        <f>IFERROR(__xludf.DUMMYFUNCTION("""COMPUTED_VALUE"""),"C++")</f>
        <v>C++</v>
      </c>
      <c r="E5407" s="4" t="str">
        <f>IFERROR(__xludf.DUMMYFUNCTION("""COMPUTED_VALUE"""),"Elixir")</f>
        <v>Elixir</v>
      </c>
      <c r="F5407" s="4" t="str">
        <f>IFERROR(__xludf.DUMMYFUNCTION("""COMPUTED_VALUE"""),"HTML/CSS")</f>
        <v>HTML/CSS</v>
      </c>
      <c r="G5407" s="4" t="str">
        <f>IFERROR(__xludf.DUMMYFUNCTION("""COMPUTED_VALUE"""),"Java")</f>
        <v>Java</v>
      </c>
      <c r="H5407" s="4" t="str">
        <f>IFERROR(__xludf.DUMMYFUNCTION("""COMPUTED_VALUE"""),"JavaScript")</f>
        <v>JavaScript</v>
      </c>
      <c r="I5407" s="4" t="str">
        <f>IFERROR(__xludf.DUMMYFUNCTION("""COMPUTED_VALUE"""),"Python")</f>
        <v>Python</v>
      </c>
      <c r="J5407" s="4" t="str">
        <f>IFERROR(__xludf.DUMMYFUNCTION("""COMPUTED_VALUE"""),"Ruby")</f>
        <v>Ruby</v>
      </c>
    </row>
    <row r="5408">
      <c r="A5408" s="3">
        <v>5407.0</v>
      </c>
      <c r="B5408" s="4" t="str">
        <f>IFERROR(__xludf.DUMMYFUNCTION("SPLIT(IMPORTRANGE!B5408:B15407,"";"",0,1)"),"HTML/CSS")</f>
        <v>HTML/CSS</v>
      </c>
      <c r="C5408" s="4" t="str">
        <f>IFERROR(__xludf.DUMMYFUNCTION("""COMPUTED_VALUE"""),"JavaScript")</f>
        <v>JavaScript</v>
      </c>
      <c r="D5408" s="4" t="str">
        <f>IFERROR(__xludf.DUMMYFUNCTION("""COMPUTED_VALUE"""),"PHP")</f>
        <v>PHP</v>
      </c>
      <c r="E5408" s="4" t="str">
        <f>IFERROR(__xludf.DUMMYFUNCTION("""COMPUTED_VALUE"""),"Python")</f>
        <v>Python</v>
      </c>
      <c r="F5408" s="4" t="str">
        <f>IFERROR(__xludf.DUMMYFUNCTION("""COMPUTED_VALUE"""),"SQL")</f>
        <v>SQL</v>
      </c>
    </row>
    <row r="5409">
      <c r="A5409" s="3">
        <v>5408.0</v>
      </c>
      <c r="B5409" s="4" t="str">
        <f>IFERROR(__xludf.DUMMYFUNCTION("SPLIT(IMPORTRANGE!B5409:B15408,"";"",0,1)"),"Bash/Shell/PowerShell")</f>
        <v>Bash/Shell/PowerShell</v>
      </c>
      <c r="C5409" s="4" t="str">
        <f>IFERROR(__xludf.DUMMYFUNCTION("""COMPUTED_VALUE"""),"C")</f>
        <v>C</v>
      </c>
      <c r="D5409" s="4" t="str">
        <f>IFERROR(__xludf.DUMMYFUNCTION("""COMPUTED_VALUE"""),"C++")</f>
        <v>C++</v>
      </c>
      <c r="E5409" s="4" t="str">
        <f>IFERROR(__xludf.DUMMYFUNCTION("""COMPUTED_VALUE"""),"HTML/CSS")</f>
        <v>HTML/CSS</v>
      </c>
      <c r="F5409" s="4" t="str">
        <f>IFERROR(__xludf.DUMMYFUNCTION("""COMPUTED_VALUE"""),"Java")</f>
        <v>Java</v>
      </c>
      <c r="G5409" s="4" t="str">
        <f>IFERROR(__xludf.DUMMYFUNCTION("""COMPUTED_VALUE"""),"JavaScript")</f>
        <v>JavaScript</v>
      </c>
      <c r="H5409" s="4" t="str">
        <f>IFERROR(__xludf.DUMMYFUNCTION("""COMPUTED_VALUE"""),"Python")</f>
        <v>Python</v>
      </c>
      <c r="I5409" s="4" t="str">
        <f>IFERROR(__xludf.DUMMYFUNCTION("""COMPUTED_VALUE"""),"SQL")</f>
        <v>SQL</v>
      </c>
    </row>
    <row r="5410">
      <c r="A5410" s="3">
        <v>5409.0</v>
      </c>
      <c r="B5410" s="4" t="str">
        <f>IFERROR(__xludf.DUMMYFUNCTION("SPLIT(IMPORTRANGE!B5410:B15409,"";"",0,1)"),"HTML/CSS")</f>
        <v>HTML/CSS</v>
      </c>
      <c r="C5410" s="4" t="str">
        <f>IFERROR(__xludf.DUMMYFUNCTION("""COMPUTED_VALUE"""),"JavaScript")</f>
        <v>JavaScript</v>
      </c>
      <c r="D5410" s="4" t="str">
        <f>IFERROR(__xludf.DUMMYFUNCTION("""COMPUTED_VALUE"""),"Ruby")</f>
        <v>Ruby</v>
      </c>
    </row>
    <row r="5411">
      <c r="A5411" s="3">
        <v>5410.0</v>
      </c>
      <c r="B5411" s="4" t="str">
        <f>IFERROR(__xludf.DUMMYFUNCTION("SPLIT(IMPORTRANGE!B5411:B15410,"";"",0,1)"),"HTML/CSS")</f>
        <v>HTML/CSS</v>
      </c>
      <c r="C5411" s="4" t="str">
        <f>IFERROR(__xludf.DUMMYFUNCTION("""COMPUTED_VALUE"""),"JavaScript")</f>
        <v>JavaScript</v>
      </c>
      <c r="D5411" s="4" t="str">
        <f>IFERROR(__xludf.DUMMYFUNCTION("""COMPUTED_VALUE"""),"Swift")</f>
        <v>Swift</v>
      </c>
    </row>
    <row r="5412">
      <c r="A5412" s="3">
        <v>5411.0</v>
      </c>
      <c r="B5412" s="4" t="str">
        <f>IFERROR(__xludf.DUMMYFUNCTION("SPLIT(IMPORTRANGE!B5412:B15411,"";"",0,1)"),"Bash/Shell/PowerShell")</f>
        <v>Bash/Shell/PowerShell</v>
      </c>
      <c r="C5412" s="4" t="str">
        <f>IFERROR(__xludf.DUMMYFUNCTION("""COMPUTED_VALUE"""),"HTML/CSS")</f>
        <v>HTML/CSS</v>
      </c>
      <c r="D5412" s="4" t="str">
        <f>IFERROR(__xludf.DUMMYFUNCTION("""COMPUTED_VALUE"""),"Java")</f>
        <v>Java</v>
      </c>
      <c r="E5412" s="4" t="str">
        <f>IFERROR(__xludf.DUMMYFUNCTION("""COMPUTED_VALUE"""),"JavaScript")</f>
        <v>JavaScript</v>
      </c>
      <c r="F5412" s="4" t="str">
        <f>IFERROR(__xludf.DUMMYFUNCTION("""COMPUTED_VALUE"""),"PHP")</f>
        <v>PHP</v>
      </c>
      <c r="G5412" s="4" t="str">
        <f>IFERROR(__xludf.DUMMYFUNCTION("""COMPUTED_VALUE"""),"SQL")</f>
        <v>SQL</v>
      </c>
      <c r="H5412" s="4" t="str">
        <f>IFERROR(__xludf.DUMMYFUNCTION("""COMPUTED_VALUE"""),"TypeScript")</f>
        <v>TypeScript</v>
      </c>
    </row>
    <row r="5413">
      <c r="A5413" s="3">
        <v>5412.0</v>
      </c>
      <c r="B5413" s="4" t="str">
        <f>IFERROR(__xludf.DUMMYFUNCTION("SPLIT(IMPORTRANGE!B5413:B15412,"";"",0,1)"),"Go")</f>
        <v>Go</v>
      </c>
      <c r="C5413" s="4" t="str">
        <f>IFERROR(__xludf.DUMMYFUNCTION("""COMPUTED_VALUE"""),"HTML/CSS")</f>
        <v>HTML/CSS</v>
      </c>
      <c r="D5413" s="4" t="str">
        <f>IFERROR(__xludf.DUMMYFUNCTION("""COMPUTED_VALUE"""),"Java")</f>
        <v>Java</v>
      </c>
      <c r="E5413" s="4" t="str">
        <f>IFERROR(__xludf.DUMMYFUNCTION("""COMPUTED_VALUE"""),"JavaScript")</f>
        <v>JavaScript</v>
      </c>
      <c r="F5413" s="4" t="str">
        <f>IFERROR(__xludf.DUMMYFUNCTION("""COMPUTED_VALUE"""),"PHP")</f>
        <v>PHP</v>
      </c>
      <c r="G5413" s="4" t="str">
        <f>IFERROR(__xludf.DUMMYFUNCTION("""COMPUTED_VALUE"""),"Python")</f>
        <v>Python</v>
      </c>
      <c r="H5413" s="4" t="str">
        <f>IFERROR(__xludf.DUMMYFUNCTION("""COMPUTED_VALUE"""),"Scala")</f>
        <v>Scala</v>
      </c>
      <c r="I5413" s="4" t="str">
        <f>IFERROR(__xludf.DUMMYFUNCTION("""COMPUTED_VALUE"""),"SQL")</f>
        <v>SQL</v>
      </c>
      <c r="J5413" s="4" t="str">
        <f>IFERROR(__xludf.DUMMYFUNCTION("""COMPUTED_VALUE"""),"TypeScript")</f>
        <v>TypeScript</v>
      </c>
      <c r="K5413" s="4" t="str">
        <f>IFERROR(__xludf.DUMMYFUNCTION("""COMPUTED_VALUE"""),"VBA")</f>
        <v>VBA</v>
      </c>
    </row>
    <row r="5414">
      <c r="A5414" s="3">
        <v>5413.0</v>
      </c>
      <c r="B5414" s="4" t="str">
        <f>IFERROR(__xludf.DUMMYFUNCTION("SPLIT(IMPORTRANGE!B5414:B15413,"";"",0,1)"),"Bash/Shell/PowerShell")</f>
        <v>Bash/Shell/PowerShell</v>
      </c>
      <c r="C5414" s="4" t="str">
        <f>IFERROR(__xludf.DUMMYFUNCTION("""COMPUTED_VALUE"""),"JavaScript")</f>
        <v>JavaScript</v>
      </c>
    </row>
    <row r="5415">
      <c r="A5415" s="3">
        <v>5414.0</v>
      </c>
      <c r="B5415" s="4" t="str">
        <f>IFERROR(__xludf.DUMMYFUNCTION("SPLIT(IMPORTRANGE!B5415:B15414,"";"",0,1)"),"Bash/Shell/PowerShell")</f>
        <v>Bash/Shell/PowerShell</v>
      </c>
      <c r="C5415" s="4" t="str">
        <f>IFERROR(__xludf.DUMMYFUNCTION("""COMPUTED_VALUE"""),"HTML/CSS")</f>
        <v>HTML/CSS</v>
      </c>
      <c r="D5415" s="4" t="str">
        <f>IFERROR(__xludf.DUMMYFUNCTION("""COMPUTED_VALUE"""),"JavaScript")</f>
        <v>JavaScript</v>
      </c>
      <c r="E5415" s="4" t="str">
        <f>IFERROR(__xludf.DUMMYFUNCTION("""COMPUTED_VALUE"""),"PHP")</f>
        <v>PHP</v>
      </c>
      <c r="F5415" s="4" t="str">
        <f>IFERROR(__xludf.DUMMYFUNCTION("""COMPUTED_VALUE"""),"Python")</f>
        <v>Python</v>
      </c>
      <c r="G5415" s="4" t="str">
        <f>IFERROR(__xludf.DUMMYFUNCTION("""COMPUTED_VALUE"""),"Ruby")</f>
        <v>Ruby</v>
      </c>
      <c r="H5415" s="4" t="str">
        <f>IFERROR(__xludf.DUMMYFUNCTION("""COMPUTED_VALUE"""),"SQL")</f>
        <v>SQL</v>
      </c>
      <c r="I5415" s="4" t="str">
        <f>IFERROR(__xludf.DUMMYFUNCTION("""COMPUTED_VALUE"""),"TypeScript")</f>
        <v>TypeScript</v>
      </c>
      <c r="J5415" s="4" t="str">
        <f>IFERROR(__xludf.DUMMYFUNCTION("""COMPUTED_VALUE"""),"Other(s):")</f>
        <v>Other(s):</v>
      </c>
    </row>
    <row r="5416">
      <c r="A5416" s="3">
        <v>5415.0</v>
      </c>
      <c r="B5416" s="4" t="str">
        <f>IFERROR(__xludf.DUMMYFUNCTION("SPLIT(IMPORTRANGE!B5416:B15415,"";"",0,1)"),"Bash/Shell/PowerShell")</f>
        <v>Bash/Shell/PowerShell</v>
      </c>
      <c r="C5416" s="4" t="str">
        <f>IFERROR(__xludf.DUMMYFUNCTION("""COMPUTED_VALUE"""),"C")</f>
        <v>C</v>
      </c>
      <c r="D5416" s="4" t="str">
        <f>IFERROR(__xludf.DUMMYFUNCTION("""COMPUTED_VALUE"""),"C#")</f>
        <v>C#</v>
      </c>
      <c r="E5416" s="4" t="str">
        <f>IFERROR(__xludf.DUMMYFUNCTION("""COMPUTED_VALUE"""),"HTML/CSS")</f>
        <v>HTML/CSS</v>
      </c>
      <c r="F5416" s="4" t="str">
        <f>IFERROR(__xludf.DUMMYFUNCTION("""COMPUTED_VALUE"""),"Java")</f>
        <v>Java</v>
      </c>
      <c r="G5416" s="4" t="str">
        <f>IFERROR(__xludf.DUMMYFUNCTION("""COMPUTED_VALUE"""),"JavaScript")</f>
        <v>JavaScript</v>
      </c>
      <c r="H5416" s="4" t="str">
        <f>IFERROR(__xludf.DUMMYFUNCTION("""COMPUTED_VALUE"""),"PHP")</f>
        <v>PHP</v>
      </c>
      <c r="I5416" s="4" t="str">
        <f>IFERROR(__xludf.DUMMYFUNCTION("""COMPUTED_VALUE"""),"SQL")</f>
        <v>SQL</v>
      </c>
      <c r="J5416" s="4" t="str">
        <f>IFERROR(__xludf.DUMMYFUNCTION("""COMPUTED_VALUE"""),"TypeScript")</f>
        <v>TypeScript</v>
      </c>
    </row>
    <row r="5417">
      <c r="A5417" s="3">
        <v>5416.0</v>
      </c>
      <c r="B5417" s="4" t="str">
        <f>IFERROR(__xludf.DUMMYFUNCTION("SPLIT(IMPORTRANGE!B5417:B15416,"";"",0,1)"),"Bash/Shell/PowerShell")</f>
        <v>Bash/Shell/PowerShell</v>
      </c>
      <c r="C5417" s="4" t="str">
        <f>IFERROR(__xludf.DUMMYFUNCTION("""COMPUTED_VALUE"""),"C++")</f>
        <v>C++</v>
      </c>
      <c r="D5417" s="4" t="str">
        <f>IFERROR(__xludf.DUMMYFUNCTION("""COMPUTED_VALUE"""),"Elixir")</f>
        <v>Elixir</v>
      </c>
      <c r="E5417" s="4" t="str">
        <f>IFERROR(__xludf.DUMMYFUNCTION("""COMPUTED_VALUE"""),"HTML/CSS")</f>
        <v>HTML/CSS</v>
      </c>
      <c r="F5417" s="4" t="str">
        <f>IFERROR(__xludf.DUMMYFUNCTION("""COMPUTED_VALUE"""),"JavaScript")</f>
        <v>JavaScript</v>
      </c>
      <c r="G5417" s="4" t="str">
        <f>IFERROR(__xludf.DUMMYFUNCTION("""COMPUTED_VALUE"""),"Ruby")</f>
        <v>Ruby</v>
      </c>
      <c r="H5417" s="4" t="str">
        <f>IFERROR(__xludf.DUMMYFUNCTION("""COMPUTED_VALUE"""),"Rust")</f>
        <v>Rust</v>
      </c>
      <c r="I5417" s="4" t="str">
        <f>IFERROR(__xludf.DUMMYFUNCTION("""COMPUTED_VALUE"""),"SQL")</f>
        <v>SQL</v>
      </c>
    </row>
    <row r="5418">
      <c r="A5418" s="3">
        <v>5417.0</v>
      </c>
      <c r="B5418" s="4" t="str">
        <f>IFERROR(__xludf.DUMMYFUNCTION("SPLIT(IMPORTRANGE!B5418:B15417,"";"",0,1)"),"C#")</f>
        <v>C#</v>
      </c>
      <c r="C5418" s="4" t="str">
        <f>IFERROR(__xludf.DUMMYFUNCTION("""COMPUTED_VALUE"""),"Other(s):")</f>
        <v>Other(s):</v>
      </c>
    </row>
    <row r="5419">
      <c r="A5419" s="3">
        <v>5418.0</v>
      </c>
      <c r="B5419" s="4" t="str">
        <f>IFERROR(__xludf.DUMMYFUNCTION("SPLIT(IMPORTRANGE!B5419:B15418,"";"",0,1)"),"Bash/Shell/PowerShell")</f>
        <v>Bash/Shell/PowerShell</v>
      </c>
      <c r="C5419" s="4" t="str">
        <f>IFERROR(__xludf.DUMMYFUNCTION("""COMPUTED_VALUE"""),"Go")</f>
        <v>Go</v>
      </c>
      <c r="D5419" s="4" t="str">
        <f>IFERROR(__xludf.DUMMYFUNCTION("""COMPUTED_VALUE"""),"Java")</f>
        <v>Java</v>
      </c>
    </row>
    <row r="5420">
      <c r="A5420" s="3">
        <v>5419.0</v>
      </c>
      <c r="B5420" s="4" t="str">
        <f>IFERROR(__xludf.DUMMYFUNCTION("SPLIT(IMPORTRANGE!B5420:B15419,"";"",0,1)"),"C")</f>
        <v>C</v>
      </c>
      <c r="C5420" s="4" t="str">
        <f>IFERROR(__xludf.DUMMYFUNCTION("""COMPUTED_VALUE"""),"C++")</f>
        <v>C++</v>
      </c>
      <c r="D5420" s="4" t="str">
        <f>IFERROR(__xludf.DUMMYFUNCTION("""COMPUTED_VALUE"""),"HTML/CSS")</f>
        <v>HTML/CSS</v>
      </c>
      <c r="E5420" s="4" t="str">
        <f>IFERROR(__xludf.DUMMYFUNCTION("""COMPUTED_VALUE"""),"Java")</f>
        <v>Java</v>
      </c>
      <c r="F5420" s="4" t="str">
        <f>IFERROR(__xludf.DUMMYFUNCTION("""COMPUTED_VALUE"""),"JavaScript")</f>
        <v>JavaScript</v>
      </c>
      <c r="G5420" s="4" t="str">
        <f>IFERROR(__xludf.DUMMYFUNCTION("""COMPUTED_VALUE"""),"Kotlin")</f>
        <v>Kotlin</v>
      </c>
      <c r="H5420" s="4" t="str">
        <f>IFERROR(__xludf.DUMMYFUNCTION("""COMPUTED_VALUE"""),"Python")</f>
        <v>Python</v>
      </c>
    </row>
    <row r="5421">
      <c r="A5421" s="3">
        <v>5420.0</v>
      </c>
      <c r="B5421" s="4" t="str">
        <f>IFERROR(__xludf.DUMMYFUNCTION("SPLIT(IMPORTRANGE!B5421:B15420,"";"",0,1)"),"HTML/CSS")</f>
        <v>HTML/CSS</v>
      </c>
      <c r="C5421" s="4" t="str">
        <f>IFERROR(__xludf.DUMMYFUNCTION("""COMPUTED_VALUE"""),"JavaScript")</f>
        <v>JavaScript</v>
      </c>
      <c r="D5421" s="4" t="str">
        <f>IFERROR(__xludf.DUMMYFUNCTION("""COMPUTED_VALUE"""),"TypeScript")</f>
        <v>TypeScript</v>
      </c>
    </row>
    <row r="5422">
      <c r="A5422" s="3">
        <v>5421.0</v>
      </c>
      <c r="B5422" s="4" t="str">
        <f>IFERROR(__xludf.DUMMYFUNCTION("SPLIT(IMPORTRANGE!B5422:B15421,"";"",0,1)"),"C#")</f>
        <v>C#</v>
      </c>
      <c r="C5422" s="4" t="str">
        <f>IFERROR(__xludf.DUMMYFUNCTION("""COMPUTED_VALUE"""),"HTML/CSS")</f>
        <v>HTML/CSS</v>
      </c>
      <c r="D5422" s="4" t="str">
        <f>IFERROR(__xludf.DUMMYFUNCTION("""COMPUTED_VALUE"""),"SQL")</f>
        <v>SQL</v>
      </c>
      <c r="E5422" s="4" t="str">
        <f>IFERROR(__xludf.DUMMYFUNCTION("""COMPUTED_VALUE"""),"VBA")</f>
        <v>VBA</v>
      </c>
    </row>
    <row r="5423">
      <c r="A5423" s="3">
        <v>5422.0</v>
      </c>
      <c r="B5423" s="4" t="str">
        <f>IFERROR(__xludf.DUMMYFUNCTION("SPLIT(IMPORTRANGE!B5423:B15422,"";"",0,1)"),"Bash/Shell/PowerShell")</f>
        <v>Bash/Shell/PowerShell</v>
      </c>
      <c r="C5423" s="4" t="str">
        <f>IFERROR(__xludf.DUMMYFUNCTION("""COMPUTED_VALUE"""),"Java")</f>
        <v>Java</v>
      </c>
    </row>
    <row r="5424">
      <c r="A5424" s="3">
        <v>5423.0</v>
      </c>
      <c r="B5424" s="4" t="str">
        <f>IFERROR(__xludf.DUMMYFUNCTION("SPLIT(IMPORTRANGE!B5424:B15423,"";"",0,1)"),"C")</f>
        <v>C</v>
      </c>
      <c r="C5424" s="4" t="str">
        <f>IFERROR(__xludf.DUMMYFUNCTION("""COMPUTED_VALUE"""),"C++")</f>
        <v>C++</v>
      </c>
      <c r="D5424" s="4" t="str">
        <f>IFERROR(__xludf.DUMMYFUNCTION("""COMPUTED_VALUE"""),"C#")</f>
        <v>C#</v>
      </c>
      <c r="E5424" s="4" t="str">
        <f>IFERROR(__xludf.DUMMYFUNCTION("""COMPUTED_VALUE"""),"HTML/CSS")</f>
        <v>HTML/CSS</v>
      </c>
      <c r="F5424" s="4" t="str">
        <f>IFERROR(__xludf.DUMMYFUNCTION("""COMPUTED_VALUE"""),"JavaScript")</f>
        <v>JavaScript</v>
      </c>
      <c r="G5424" s="4" t="str">
        <f>IFERROR(__xludf.DUMMYFUNCTION("""COMPUTED_VALUE"""),"PHP")</f>
        <v>PHP</v>
      </c>
      <c r="H5424" s="4" t="str">
        <f>IFERROR(__xludf.DUMMYFUNCTION("""COMPUTED_VALUE"""),"SQL")</f>
        <v>SQL</v>
      </c>
    </row>
    <row r="5425">
      <c r="A5425" s="3">
        <v>5424.0</v>
      </c>
      <c r="B5425" s="4" t="str">
        <f>IFERROR(__xludf.DUMMYFUNCTION("SPLIT(IMPORTRANGE!B5425:B15424,"";"",0,1)"),"C#")</f>
        <v>C#</v>
      </c>
      <c r="C5425" s="4" t="str">
        <f>IFERROR(__xludf.DUMMYFUNCTION("""COMPUTED_VALUE"""),"HTML/CSS")</f>
        <v>HTML/CSS</v>
      </c>
      <c r="D5425" s="4" t="str">
        <f>IFERROR(__xludf.DUMMYFUNCTION("""COMPUTED_VALUE"""),"JavaScript")</f>
        <v>JavaScript</v>
      </c>
      <c r="E5425" s="4" t="str">
        <f>IFERROR(__xludf.DUMMYFUNCTION("""COMPUTED_VALUE"""),"PHP")</f>
        <v>PHP</v>
      </c>
      <c r="F5425" s="4" t="str">
        <f>IFERROR(__xludf.DUMMYFUNCTION("""COMPUTED_VALUE"""),"SQL")</f>
        <v>SQL</v>
      </c>
    </row>
    <row r="5426">
      <c r="A5426" s="3">
        <v>5425.0</v>
      </c>
      <c r="B5426" s="4" t="str">
        <f>IFERROR(__xludf.DUMMYFUNCTION("SPLIT(IMPORTRANGE!B5426:B15425,"";"",0,1)"),"C#")</f>
        <v>C#</v>
      </c>
    </row>
    <row r="5427">
      <c r="A5427" s="3">
        <v>5426.0</v>
      </c>
      <c r="B5427" s="4" t="str">
        <f>IFERROR(__xludf.DUMMYFUNCTION("SPLIT(IMPORTRANGE!B5427:B15426,"";"",0,1)"),"HTML/CSS")</f>
        <v>HTML/CSS</v>
      </c>
      <c r="C5427" s="4" t="str">
        <f>IFERROR(__xludf.DUMMYFUNCTION("""COMPUTED_VALUE"""),"Java")</f>
        <v>Java</v>
      </c>
      <c r="D5427" s="4" t="str">
        <f>IFERROR(__xludf.DUMMYFUNCTION("""COMPUTED_VALUE"""),"JavaScript")</f>
        <v>JavaScript</v>
      </c>
      <c r="E5427" s="4" t="str">
        <f>IFERROR(__xludf.DUMMYFUNCTION("""COMPUTED_VALUE"""),"PHP")</f>
        <v>PHP</v>
      </c>
      <c r="F5427" s="4" t="str">
        <f>IFERROR(__xludf.DUMMYFUNCTION("""COMPUTED_VALUE"""),"SQL")</f>
        <v>SQL</v>
      </c>
      <c r="G5427" s="4" t="str">
        <f>IFERROR(__xludf.DUMMYFUNCTION("""COMPUTED_VALUE"""),"TypeScript")</f>
        <v>TypeScript</v>
      </c>
    </row>
    <row r="5428">
      <c r="A5428" s="3">
        <v>5427.0</v>
      </c>
      <c r="B5428" s="4" t="str">
        <f>IFERROR(__xludf.DUMMYFUNCTION("SPLIT(IMPORTRANGE!B5428:B15427,"";"",0,1)"),"C++")</f>
        <v>C++</v>
      </c>
      <c r="C5428" s="4" t="str">
        <f>IFERROR(__xludf.DUMMYFUNCTION("""COMPUTED_VALUE"""),"Java")</f>
        <v>Java</v>
      </c>
      <c r="D5428" s="4" t="str">
        <f>IFERROR(__xludf.DUMMYFUNCTION("""COMPUTED_VALUE"""),"Python")</f>
        <v>Python</v>
      </c>
    </row>
    <row r="5429">
      <c r="A5429" s="3">
        <v>5428.0</v>
      </c>
      <c r="B5429" s="4" t="str">
        <f>IFERROR(__xludf.DUMMYFUNCTION("SPLIT(IMPORTRANGE!B5429:B15428,"";"",0,1)"),"Assembly")</f>
        <v>Assembly</v>
      </c>
      <c r="C5429" s="4" t="str">
        <f>IFERROR(__xludf.DUMMYFUNCTION("""COMPUTED_VALUE"""),"Bash/Shell/PowerShell")</f>
        <v>Bash/Shell/PowerShell</v>
      </c>
      <c r="D5429" s="4" t="str">
        <f>IFERROR(__xludf.DUMMYFUNCTION("""COMPUTED_VALUE"""),"PHP")</f>
        <v>PHP</v>
      </c>
      <c r="E5429" s="4" t="str">
        <f>IFERROR(__xludf.DUMMYFUNCTION("""COMPUTED_VALUE"""),"SQL")</f>
        <v>SQL</v>
      </c>
    </row>
    <row r="5430">
      <c r="A5430" s="3">
        <v>5429.0</v>
      </c>
      <c r="B5430" s="4" t="str">
        <f>IFERROR(__xludf.DUMMYFUNCTION("SPLIT(IMPORTRANGE!B5430:B15429,"";"",0,1)"),"Bash/Shell/PowerShell")</f>
        <v>Bash/Shell/PowerShell</v>
      </c>
      <c r="C5430" s="4" t="str">
        <f>IFERROR(__xludf.DUMMYFUNCTION("""COMPUTED_VALUE"""),"C")</f>
        <v>C</v>
      </c>
      <c r="D5430" s="4" t="str">
        <f>IFERROR(__xludf.DUMMYFUNCTION("""COMPUTED_VALUE"""),"Python")</f>
        <v>Python</v>
      </c>
      <c r="E5430" s="4" t="str">
        <f>IFERROR(__xludf.DUMMYFUNCTION("""COMPUTED_VALUE"""),"Other(s):")</f>
        <v>Other(s):</v>
      </c>
    </row>
    <row r="5431">
      <c r="A5431" s="3">
        <v>5430.0</v>
      </c>
      <c r="B5431" s="4" t="str">
        <f>IFERROR(__xludf.DUMMYFUNCTION("SPLIT(IMPORTRANGE!B5431:B15430,"";"",0,1)"),"Bash/Shell/PowerShell")</f>
        <v>Bash/Shell/PowerShell</v>
      </c>
      <c r="C5431" s="4" t="str">
        <f>IFERROR(__xludf.DUMMYFUNCTION("""COMPUTED_VALUE"""),"HTML/CSS")</f>
        <v>HTML/CSS</v>
      </c>
      <c r="D5431" s="4" t="str">
        <f>IFERROR(__xludf.DUMMYFUNCTION("""COMPUTED_VALUE"""),"Java")</f>
        <v>Java</v>
      </c>
      <c r="E5431" s="4" t="str">
        <f>IFERROR(__xludf.DUMMYFUNCTION("""COMPUTED_VALUE"""),"JavaScript")</f>
        <v>JavaScript</v>
      </c>
      <c r="F5431" s="4" t="str">
        <f>IFERROR(__xludf.DUMMYFUNCTION("""COMPUTED_VALUE"""),"PHP")</f>
        <v>PHP</v>
      </c>
      <c r="G5431" s="4" t="str">
        <f>IFERROR(__xludf.DUMMYFUNCTION("""COMPUTED_VALUE"""),"SQL")</f>
        <v>SQL</v>
      </c>
      <c r="H5431" s="4" t="str">
        <f>IFERROR(__xludf.DUMMYFUNCTION("""COMPUTED_VALUE"""),"TypeScript")</f>
        <v>TypeScript</v>
      </c>
    </row>
    <row r="5432">
      <c r="A5432" s="3">
        <v>5431.0</v>
      </c>
      <c r="B5432" s="4" t="str">
        <f>IFERROR(__xludf.DUMMYFUNCTION("SPLIT(IMPORTRANGE!B5432:B15431,"";"",0,1)"),"Clojure")</f>
        <v>Clojure</v>
      </c>
      <c r="C5432" s="4" t="str">
        <f>IFERROR(__xludf.DUMMYFUNCTION("""COMPUTED_VALUE"""),"HTML/CSS")</f>
        <v>HTML/CSS</v>
      </c>
      <c r="D5432" s="4" t="str">
        <f>IFERROR(__xludf.DUMMYFUNCTION("""COMPUTED_VALUE"""),"Java")</f>
        <v>Java</v>
      </c>
      <c r="E5432" s="4" t="str">
        <f>IFERROR(__xludf.DUMMYFUNCTION("""COMPUTED_VALUE"""),"JavaScript")</f>
        <v>JavaScript</v>
      </c>
      <c r="F5432" s="4" t="str">
        <f>IFERROR(__xludf.DUMMYFUNCTION("""COMPUTED_VALUE"""),"SQL")</f>
        <v>SQL</v>
      </c>
      <c r="G5432" s="4" t="str">
        <f>IFERROR(__xludf.DUMMYFUNCTION("""COMPUTED_VALUE"""),"Other(s):")</f>
        <v>Other(s):</v>
      </c>
    </row>
    <row r="5433">
      <c r="A5433" s="3">
        <v>5432.0</v>
      </c>
      <c r="B5433" s="4" t="str">
        <f>IFERROR(__xludf.DUMMYFUNCTION("SPLIT(IMPORTRANGE!B5433:B15432,"";"",0,1)"),"R")</f>
        <v>R</v>
      </c>
      <c r="C5433" s="4" t="str">
        <f>IFERROR(__xludf.DUMMYFUNCTION("""COMPUTED_VALUE"""),"SQL")</f>
        <v>SQL</v>
      </c>
    </row>
    <row r="5434">
      <c r="A5434" s="3">
        <v>5433.0</v>
      </c>
      <c r="B5434" s="4" t="str">
        <f>IFERROR(__xludf.DUMMYFUNCTION("SPLIT(IMPORTRANGE!B5434:B15433,"";"",0,1)"),"HTML/CSS")</f>
        <v>HTML/CSS</v>
      </c>
      <c r="C5434" s="4" t="str">
        <f>IFERROR(__xludf.DUMMYFUNCTION("""COMPUTED_VALUE"""),"Java")</f>
        <v>Java</v>
      </c>
      <c r="D5434" s="4" t="str">
        <f>IFERROR(__xludf.DUMMYFUNCTION("""COMPUTED_VALUE"""),"JavaScript")</f>
        <v>JavaScript</v>
      </c>
    </row>
    <row r="5435">
      <c r="A5435" s="3">
        <v>5434.0</v>
      </c>
      <c r="B5435" s="4" t="str">
        <f>IFERROR(__xludf.DUMMYFUNCTION("SPLIT(IMPORTRANGE!B5435:B15434,"";"",0,1)"),"JavaScript")</f>
        <v>JavaScript</v>
      </c>
      <c r="C5435" s="4" t="str">
        <f>IFERROR(__xludf.DUMMYFUNCTION("""COMPUTED_VALUE"""),"Objective-C")</f>
        <v>Objective-C</v>
      </c>
      <c r="D5435" s="4" t="str">
        <f>IFERROR(__xludf.DUMMYFUNCTION("""COMPUTED_VALUE"""),"Swift")</f>
        <v>Swift</v>
      </c>
    </row>
    <row r="5436">
      <c r="A5436" s="3">
        <v>5435.0</v>
      </c>
      <c r="B5436" s="4" t="str">
        <f>IFERROR(__xludf.DUMMYFUNCTION("SPLIT(IMPORTRANGE!B5436:B15435,"";"",0,1)"),"C#")</f>
        <v>C#</v>
      </c>
      <c r="C5436" s="4" t="str">
        <f>IFERROR(__xludf.DUMMYFUNCTION("""COMPUTED_VALUE"""),"HTML/CSS")</f>
        <v>HTML/CSS</v>
      </c>
      <c r="D5436" s="4" t="str">
        <f>IFERROR(__xludf.DUMMYFUNCTION("""COMPUTED_VALUE"""),"JavaScript")</f>
        <v>JavaScript</v>
      </c>
      <c r="E5436" s="4" t="str">
        <f>IFERROR(__xludf.DUMMYFUNCTION("""COMPUTED_VALUE"""),"Python")</f>
        <v>Python</v>
      </c>
      <c r="F5436" s="4" t="str">
        <f>IFERROR(__xludf.DUMMYFUNCTION("""COMPUTED_VALUE"""),"SQL")</f>
        <v>SQL</v>
      </c>
      <c r="G5436" s="4" t="str">
        <f>IFERROR(__xludf.DUMMYFUNCTION("""COMPUTED_VALUE"""),"TypeScript")</f>
        <v>TypeScript</v>
      </c>
      <c r="H5436" s="4" t="str">
        <f>IFERROR(__xludf.DUMMYFUNCTION("""COMPUTED_VALUE"""),"VBA")</f>
        <v>VBA</v>
      </c>
    </row>
    <row r="5437">
      <c r="A5437" s="3">
        <v>5436.0</v>
      </c>
      <c r="B5437" s="4" t="str">
        <f>IFERROR(__xludf.DUMMYFUNCTION("SPLIT(IMPORTRANGE!B5437:B15436,"";"",0,1)"),"Bash/Shell/PowerShell")</f>
        <v>Bash/Shell/PowerShell</v>
      </c>
      <c r="C5437" s="4" t="str">
        <f>IFERROR(__xludf.DUMMYFUNCTION("""COMPUTED_VALUE"""),"HTML/CSS")</f>
        <v>HTML/CSS</v>
      </c>
      <c r="D5437" s="4" t="str">
        <f>IFERROR(__xludf.DUMMYFUNCTION("""COMPUTED_VALUE"""),"Java")</f>
        <v>Java</v>
      </c>
      <c r="E5437" s="4" t="str">
        <f>IFERROR(__xludf.DUMMYFUNCTION("""COMPUTED_VALUE"""),"JavaScript")</f>
        <v>JavaScript</v>
      </c>
      <c r="F5437" s="4" t="str">
        <f>IFERROR(__xludf.DUMMYFUNCTION("""COMPUTED_VALUE"""),"PHP")</f>
        <v>PHP</v>
      </c>
      <c r="G5437" s="4" t="str">
        <f>IFERROR(__xludf.DUMMYFUNCTION("""COMPUTED_VALUE"""),"SQL")</f>
        <v>SQL</v>
      </c>
    </row>
    <row r="5438">
      <c r="A5438" s="3">
        <v>5437.0</v>
      </c>
      <c r="B5438" s="4" t="str">
        <f>IFERROR(__xludf.DUMMYFUNCTION("SPLIT(IMPORTRANGE!B5438:B15437,"";"",0,1)"),"HTML/CSS")</f>
        <v>HTML/CSS</v>
      </c>
      <c r="C5438" s="4" t="str">
        <f>IFERROR(__xludf.DUMMYFUNCTION("""COMPUTED_VALUE"""),"Java")</f>
        <v>Java</v>
      </c>
      <c r="D5438" s="4" t="str">
        <f>IFERROR(__xludf.DUMMYFUNCTION("""COMPUTED_VALUE"""),"JavaScript")</f>
        <v>JavaScript</v>
      </c>
      <c r="E5438" s="4" t="str">
        <f>IFERROR(__xludf.DUMMYFUNCTION("""COMPUTED_VALUE"""),"Python")</f>
        <v>Python</v>
      </c>
      <c r="F5438" s="4" t="str">
        <f>IFERROR(__xludf.DUMMYFUNCTION("""COMPUTED_VALUE"""),"Other(s):")</f>
        <v>Other(s):</v>
      </c>
    </row>
    <row r="5439">
      <c r="A5439" s="3">
        <v>5438.0</v>
      </c>
      <c r="B5439" s="4" t="str">
        <f>IFERROR(__xludf.DUMMYFUNCTION("SPLIT(IMPORTRANGE!B5439:B15438,"";"",0,1)"),"C#")</f>
        <v>C#</v>
      </c>
      <c r="C5439" s="4" t="str">
        <f>IFERROR(__xludf.DUMMYFUNCTION("""COMPUTED_VALUE"""),"JavaScript")</f>
        <v>JavaScript</v>
      </c>
    </row>
    <row r="5440">
      <c r="A5440" s="3">
        <v>5439.0</v>
      </c>
      <c r="B5440" s="4" t="str">
        <f>IFERROR(__xludf.DUMMYFUNCTION("SPLIT(IMPORTRANGE!B5440:B15439,"";"",0,1)"),"C++")</f>
        <v>C++</v>
      </c>
      <c r="C5440" s="4" t="str">
        <f>IFERROR(__xludf.DUMMYFUNCTION("""COMPUTED_VALUE"""),"C#")</f>
        <v>C#</v>
      </c>
      <c r="D5440" s="4" t="str">
        <f>IFERROR(__xludf.DUMMYFUNCTION("""COMPUTED_VALUE"""),"Java")</f>
        <v>Java</v>
      </c>
      <c r="E5440" s="4" t="str">
        <f>IFERROR(__xludf.DUMMYFUNCTION("""COMPUTED_VALUE"""),"Python")</f>
        <v>Python</v>
      </c>
    </row>
    <row r="5441">
      <c r="A5441" s="3">
        <v>5440.0</v>
      </c>
      <c r="B5441" s="4" t="str">
        <f>IFERROR(__xludf.DUMMYFUNCTION("SPLIT(IMPORTRANGE!B5441:B15440,"";"",0,1)"),"JavaScript")</f>
        <v>JavaScript</v>
      </c>
    </row>
    <row r="5442">
      <c r="A5442" s="3">
        <v>5441.0</v>
      </c>
      <c r="B5442" s="4" t="str">
        <f>IFERROR(__xludf.DUMMYFUNCTION("SPLIT(IMPORTRANGE!B5442:B15441,"";"",0,1)"),"HTML/CSS")</f>
        <v>HTML/CSS</v>
      </c>
      <c r="C5442" s="4" t="str">
        <f>IFERROR(__xludf.DUMMYFUNCTION("""COMPUTED_VALUE"""),"JavaScript")</f>
        <v>JavaScript</v>
      </c>
      <c r="D5442" s="4" t="str">
        <f>IFERROR(__xludf.DUMMYFUNCTION("""COMPUTED_VALUE"""),"PHP")</f>
        <v>PHP</v>
      </c>
      <c r="E5442" s="4" t="str">
        <f>IFERROR(__xludf.DUMMYFUNCTION("""COMPUTED_VALUE"""),"Python")</f>
        <v>Python</v>
      </c>
      <c r="F5442" s="4" t="str">
        <f>IFERROR(__xludf.DUMMYFUNCTION("""COMPUTED_VALUE"""),"SQL")</f>
        <v>SQL</v>
      </c>
    </row>
    <row r="5443">
      <c r="A5443" s="3">
        <v>5442.0</v>
      </c>
      <c r="B5443" s="4" t="str">
        <f>IFERROR(__xludf.DUMMYFUNCTION("SPLIT(IMPORTRANGE!B5443:B15442,"";"",0,1)"),"C#")</f>
        <v>C#</v>
      </c>
      <c r="C5443" s="4" t="str">
        <f>IFERROR(__xludf.DUMMYFUNCTION("""COMPUTED_VALUE"""),"HTML/CSS")</f>
        <v>HTML/CSS</v>
      </c>
      <c r="D5443" s="4" t="str">
        <f>IFERROR(__xludf.DUMMYFUNCTION("""COMPUTED_VALUE"""),"Java")</f>
        <v>Java</v>
      </c>
      <c r="E5443" s="4" t="str">
        <f>IFERROR(__xludf.DUMMYFUNCTION("""COMPUTED_VALUE"""),"JavaScript")</f>
        <v>JavaScript</v>
      </c>
      <c r="F5443" s="4" t="str">
        <f>IFERROR(__xludf.DUMMYFUNCTION("""COMPUTED_VALUE"""),"PHP")</f>
        <v>PHP</v>
      </c>
      <c r="G5443" s="4" t="str">
        <f>IFERROR(__xludf.DUMMYFUNCTION("""COMPUTED_VALUE"""),"SQL")</f>
        <v>SQL</v>
      </c>
      <c r="H5443" s="4" t="str">
        <f>IFERROR(__xludf.DUMMYFUNCTION("""COMPUTED_VALUE"""),"VBA")</f>
        <v>VBA</v>
      </c>
    </row>
    <row r="5444">
      <c r="A5444" s="3">
        <v>5443.0</v>
      </c>
      <c r="B5444" s="4" t="str">
        <f>IFERROR(__xludf.DUMMYFUNCTION("SPLIT(IMPORTRANGE!B5444:B15443,"";"",0,1)"),"C#")</f>
        <v>C#</v>
      </c>
      <c r="C5444" s="4" t="str">
        <f>IFERROR(__xludf.DUMMYFUNCTION("""COMPUTED_VALUE"""),"HTML/CSS")</f>
        <v>HTML/CSS</v>
      </c>
      <c r="D5444" s="4" t="str">
        <f>IFERROR(__xludf.DUMMYFUNCTION("""COMPUTED_VALUE"""),"JavaScript")</f>
        <v>JavaScript</v>
      </c>
      <c r="E5444" s="4" t="str">
        <f>IFERROR(__xludf.DUMMYFUNCTION("""COMPUTED_VALUE"""),"SQL")</f>
        <v>SQL</v>
      </c>
      <c r="F5444" s="4" t="str">
        <f>IFERROR(__xludf.DUMMYFUNCTION("""COMPUTED_VALUE"""),"TypeScript")</f>
        <v>TypeScript</v>
      </c>
    </row>
    <row r="5445">
      <c r="A5445" s="3">
        <v>5444.0</v>
      </c>
      <c r="B5445" s="4" t="str">
        <f>IFERROR(__xludf.DUMMYFUNCTION("SPLIT(IMPORTRANGE!B5445:B15444,"";"",0,1)"),"Ruby")</f>
        <v>Ruby</v>
      </c>
      <c r="C5445" s="4" t="str">
        <f>IFERROR(__xludf.DUMMYFUNCTION("""COMPUTED_VALUE"""),"SQL")</f>
        <v>SQL</v>
      </c>
    </row>
    <row r="5446">
      <c r="A5446" s="3">
        <v>5445.0</v>
      </c>
      <c r="B5446" s="4" t="str">
        <f>IFERROR(__xludf.DUMMYFUNCTION("SPLIT(IMPORTRANGE!B5446:B15445,"";"",0,1)"),"Python")</f>
        <v>Python</v>
      </c>
      <c r="C5446" s="4" t="str">
        <f>IFERROR(__xludf.DUMMYFUNCTION("""COMPUTED_VALUE"""),"R")</f>
        <v>R</v>
      </c>
      <c r="D5446" s="4" t="str">
        <f>IFERROR(__xludf.DUMMYFUNCTION("""COMPUTED_VALUE"""),"SQL")</f>
        <v>SQL</v>
      </c>
    </row>
    <row r="5447">
      <c r="A5447" s="3">
        <v>5446.0</v>
      </c>
      <c r="B5447" s="4" t="str">
        <f>IFERROR(__xludf.DUMMYFUNCTION("SPLIT(IMPORTRANGE!B5447:B15446,"";"",0,1)"),"C#")</f>
        <v>C#</v>
      </c>
      <c r="C5447" s="4" t="str">
        <f>IFERROR(__xludf.DUMMYFUNCTION("""COMPUTED_VALUE"""),"HTML/CSS")</f>
        <v>HTML/CSS</v>
      </c>
      <c r="D5447" s="4" t="str">
        <f>IFERROR(__xludf.DUMMYFUNCTION("""COMPUTED_VALUE"""),"JavaScript")</f>
        <v>JavaScript</v>
      </c>
      <c r="E5447" s="4" t="str">
        <f>IFERROR(__xludf.DUMMYFUNCTION("""COMPUTED_VALUE"""),"SQL")</f>
        <v>SQL</v>
      </c>
      <c r="F5447" s="4" t="str">
        <f>IFERROR(__xludf.DUMMYFUNCTION("""COMPUTED_VALUE"""),"TypeScript")</f>
        <v>TypeScript</v>
      </c>
    </row>
    <row r="5448">
      <c r="A5448" s="3">
        <v>5447.0</v>
      </c>
      <c r="B5448" s="4" t="str">
        <f>IFERROR(__xludf.DUMMYFUNCTION("SPLIT(IMPORTRANGE!B5448:B15447,"";"",0,1)"),"Bash/Shell/PowerShell")</f>
        <v>Bash/Shell/PowerShell</v>
      </c>
      <c r="C5448" s="4" t="str">
        <f>IFERROR(__xludf.DUMMYFUNCTION("""COMPUTED_VALUE"""),"HTML/CSS")</f>
        <v>HTML/CSS</v>
      </c>
      <c r="D5448" s="4" t="str">
        <f>IFERROR(__xludf.DUMMYFUNCTION("""COMPUTED_VALUE"""),"Java")</f>
        <v>Java</v>
      </c>
      <c r="E5448" s="4" t="str">
        <f>IFERROR(__xludf.DUMMYFUNCTION("""COMPUTED_VALUE"""),"JavaScript")</f>
        <v>JavaScript</v>
      </c>
      <c r="F5448" s="4" t="str">
        <f>IFERROR(__xludf.DUMMYFUNCTION("""COMPUTED_VALUE"""),"SQL")</f>
        <v>SQL</v>
      </c>
      <c r="G5448" s="4" t="str">
        <f>IFERROR(__xludf.DUMMYFUNCTION("""COMPUTED_VALUE"""),"TypeScript")</f>
        <v>TypeScript</v>
      </c>
    </row>
    <row r="5449">
      <c r="A5449" s="3">
        <v>5448.0</v>
      </c>
      <c r="B5449" s="4" t="str">
        <f>IFERROR(__xludf.DUMMYFUNCTION("SPLIT(IMPORTRANGE!B5449:B15448,"";"",0,1)"),"C#")</f>
        <v>C#</v>
      </c>
      <c r="C5449" s="4" t="str">
        <f>IFERROR(__xludf.DUMMYFUNCTION("""COMPUTED_VALUE"""),"SQL")</f>
        <v>SQL</v>
      </c>
    </row>
    <row r="5450">
      <c r="A5450" s="3">
        <v>5449.0</v>
      </c>
      <c r="B5450" s="4" t="str">
        <f>IFERROR(__xludf.DUMMYFUNCTION("SPLIT(IMPORTRANGE!B5450:B15449,"";"",0,1)"),"Go")</f>
        <v>Go</v>
      </c>
      <c r="C5450" s="4" t="str">
        <f>IFERROR(__xludf.DUMMYFUNCTION("""COMPUTED_VALUE"""),"HTML/CSS")</f>
        <v>HTML/CSS</v>
      </c>
      <c r="D5450" s="4" t="str">
        <f>IFERROR(__xludf.DUMMYFUNCTION("""COMPUTED_VALUE"""),"Python")</f>
        <v>Python</v>
      </c>
      <c r="E5450" s="4" t="str">
        <f>IFERROR(__xludf.DUMMYFUNCTION("""COMPUTED_VALUE"""),"Ruby")</f>
        <v>Ruby</v>
      </c>
      <c r="F5450" s="4" t="str">
        <f>IFERROR(__xludf.DUMMYFUNCTION("""COMPUTED_VALUE"""),"SQL")</f>
        <v>SQL</v>
      </c>
    </row>
    <row r="5451">
      <c r="A5451" s="3">
        <v>5450.0</v>
      </c>
      <c r="B5451" s="4" t="str">
        <f>IFERROR(__xludf.DUMMYFUNCTION("SPLIT(IMPORTRANGE!B5451:B15450,"";"",0,1)"),"Bash/Shell/PowerShell")</f>
        <v>Bash/Shell/PowerShell</v>
      </c>
      <c r="C5451" s="4" t="str">
        <f>IFERROR(__xludf.DUMMYFUNCTION("""COMPUTED_VALUE"""),"Java")</f>
        <v>Java</v>
      </c>
      <c r="D5451" s="4" t="str">
        <f>IFERROR(__xludf.DUMMYFUNCTION("""COMPUTED_VALUE"""),"Python")</f>
        <v>Python</v>
      </c>
      <c r="E5451" s="4" t="str">
        <f>IFERROR(__xludf.DUMMYFUNCTION("""COMPUTED_VALUE"""),"SQL")</f>
        <v>SQL</v>
      </c>
    </row>
    <row r="5452">
      <c r="A5452" s="3">
        <v>5451.0</v>
      </c>
      <c r="B5452" s="4" t="str">
        <f>IFERROR(__xludf.DUMMYFUNCTION("SPLIT(IMPORTRANGE!B5452:B15451,"";"",0,1)"),"C")</f>
        <v>C</v>
      </c>
      <c r="C5452" s="4" t="str">
        <f>IFERROR(__xludf.DUMMYFUNCTION("""COMPUTED_VALUE"""),"C++")</f>
        <v>C++</v>
      </c>
      <c r="D5452" s="4" t="str">
        <f>IFERROR(__xludf.DUMMYFUNCTION("""COMPUTED_VALUE"""),"Java")</f>
        <v>Java</v>
      </c>
      <c r="E5452" s="4" t="str">
        <f>IFERROR(__xludf.DUMMYFUNCTION("""COMPUTED_VALUE"""),"Python")</f>
        <v>Python</v>
      </c>
    </row>
    <row r="5453">
      <c r="A5453" s="3">
        <v>5452.0</v>
      </c>
      <c r="B5453" s="4" t="str">
        <f>IFERROR(__xludf.DUMMYFUNCTION("SPLIT(IMPORTRANGE!B5453:B15452,"";"",0,1)"),"Bash/Shell/PowerShell")</f>
        <v>Bash/Shell/PowerShell</v>
      </c>
      <c r="C5453" s="4" t="str">
        <f>IFERROR(__xludf.DUMMYFUNCTION("""COMPUTED_VALUE"""),"C")</f>
        <v>C</v>
      </c>
      <c r="D5453" s="4" t="str">
        <f>IFERROR(__xludf.DUMMYFUNCTION("""COMPUTED_VALUE"""),"C++")</f>
        <v>C++</v>
      </c>
      <c r="E5453" s="4" t="str">
        <f>IFERROR(__xludf.DUMMYFUNCTION("""COMPUTED_VALUE"""),"C#")</f>
        <v>C#</v>
      </c>
      <c r="F5453" s="4" t="str">
        <f>IFERROR(__xludf.DUMMYFUNCTION("""COMPUTED_VALUE"""),"Java")</f>
        <v>Java</v>
      </c>
    </row>
    <row r="5454">
      <c r="A5454" s="3">
        <v>5453.0</v>
      </c>
      <c r="B5454" s="4" t="str">
        <f>IFERROR(__xludf.DUMMYFUNCTION("SPLIT(IMPORTRANGE!B5454:B15453,"";"",0,1)"),"Assembly")</f>
        <v>Assembly</v>
      </c>
      <c r="C5454" s="4" t="str">
        <f>IFERROR(__xludf.DUMMYFUNCTION("""COMPUTED_VALUE"""),"Bash/Shell/PowerShell")</f>
        <v>Bash/Shell/PowerShell</v>
      </c>
      <c r="D5454" s="4" t="str">
        <f>IFERROR(__xludf.DUMMYFUNCTION("""COMPUTED_VALUE"""),"C")</f>
        <v>C</v>
      </c>
      <c r="E5454" s="4" t="str">
        <f>IFERROR(__xludf.DUMMYFUNCTION("""COMPUTED_VALUE"""),"C++")</f>
        <v>C++</v>
      </c>
      <c r="F5454" s="4" t="str">
        <f>IFERROR(__xludf.DUMMYFUNCTION("""COMPUTED_VALUE"""),"HTML/CSS")</f>
        <v>HTML/CSS</v>
      </c>
      <c r="G5454" s="4" t="str">
        <f>IFERROR(__xludf.DUMMYFUNCTION("""COMPUTED_VALUE"""),"JavaScript")</f>
        <v>JavaScript</v>
      </c>
      <c r="H5454" s="4" t="str">
        <f>IFERROR(__xludf.DUMMYFUNCTION("""COMPUTED_VALUE"""),"Python")</f>
        <v>Python</v>
      </c>
    </row>
    <row r="5455">
      <c r="A5455" s="3">
        <v>5454.0</v>
      </c>
      <c r="B5455" s="4" t="str">
        <f>IFERROR(__xludf.DUMMYFUNCTION("SPLIT(IMPORTRANGE!B5455:B15454,"";"",0,1)"),"HTML/CSS")</f>
        <v>HTML/CSS</v>
      </c>
      <c r="C5455" s="4" t="str">
        <f>IFERROR(__xludf.DUMMYFUNCTION("""COMPUTED_VALUE"""),"JavaScript")</f>
        <v>JavaScript</v>
      </c>
      <c r="D5455" s="4" t="str">
        <f>IFERROR(__xludf.DUMMYFUNCTION("""COMPUTED_VALUE"""),"PHP")</f>
        <v>PHP</v>
      </c>
      <c r="E5455" s="4" t="str">
        <f>IFERROR(__xludf.DUMMYFUNCTION("""COMPUTED_VALUE"""),"SQL")</f>
        <v>SQL</v>
      </c>
    </row>
    <row r="5456">
      <c r="A5456" s="3">
        <v>5455.0</v>
      </c>
      <c r="B5456" s="4" t="str">
        <f>IFERROR(__xludf.DUMMYFUNCTION("SPLIT(IMPORTRANGE!B5456:B15455,"";"",0,1)"),"Bash/Shell/PowerShell")</f>
        <v>Bash/Shell/PowerShell</v>
      </c>
      <c r="C5456" s="4" t="str">
        <f>IFERROR(__xludf.DUMMYFUNCTION("""COMPUTED_VALUE"""),"HTML/CSS")</f>
        <v>HTML/CSS</v>
      </c>
      <c r="D5456" s="4" t="str">
        <f>IFERROR(__xludf.DUMMYFUNCTION("""COMPUTED_VALUE"""),"JavaScript")</f>
        <v>JavaScript</v>
      </c>
      <c r="E5456" s="4" t="str">
        <f>IFERROR(__xludf.DUMMYFUNCTION("""COMPUTED_VALUE"""),"Python")</f>
        <v>Python</v>
      </c>
      <c r="F5456" s="4" t="str">
        <f>IFERROR(__xludf.DUMMYFUNCTION("""COMPUTED_VALUE"""),"SQL")</f>
        <v>SQL</v>
      </c>
    </row>
    <row r="5457">
      <c r="A5457" s="3">
        <v>5456.0</v>
      </c>
      <c r="B5457" s="4" t="str">
        <f>IFERROR(__xludf.DUMMYFUNCTION("SPLIT(IMPORTRANGE!B5457:B15456,"";"",0,1)"),"Bash/Shell/PowerShell")</f>
        <v>Bash/Shell/PowerShell</v>
      </c>
      <c r="C5457" s="4" t="str">
        <f>IFERROR(__xludf.DUMMYFUNCTION("""COMPUTED_VALUE"""),"C#")</f>
        <v>C#</v>
      </c>
      <c r="D5457" s="4" t="str">
        <f>IFERROR(__xludf.DUMMYFUNCTION("""COMPUTED_VALUE"""),"Go")</f>
        <v>Go</v>
      </c>
      <c r="E5457" s="4" t="str">
        <f>IFERROR(__xludf.DUMMYFUNCTION("""COMPUTED_VALUE"""),"JavaScript")</f>
        <v>JavaScript</v>
      </c>
      <c r="F5457" s="4" t="str">
        <f>IFERROR(__xludf.DUMMYFUNCTION("""COMPUTED_VALUE"""),"PHP")</f>
        <v>PHP</v>
      </c>
      <c r="G5457" s="4" t="str">
        <f>IFERROR(__xludf.DUMMYFUNCTION("""COMPUTED_VALUE"""),"Python")</f>
        <v>Python</v>
      </c>
      <c r="H5457" s="4" t="str">
        <f>IFERROR(__xludf.DUMMYFUNCTION("""COMPUTED_VALUE"""),"R")</f>
        <v>R</v>
      </c>
      <c r="I5457" s="4" t="str">
        <f>IFERROR(__xludf.DUMMYFUNCTION("""COMPUTED_VALUE"""),"SQL")</f>
        <v>SQL</v>
      </c>
      <c r="J5457" s="4" t="str">
        <f>IFERROR(__xludf.DUMMYFUNCTION("""COMPUTED_VALUE"""),"Other(s):")</f>
        <v>Other(s):</v>
      </c>
    </row>
    <row r="5458">
      <c r="A5458" s="3">
        <v>5457.0</v>
      </c>
      <c r="B5458" s="4" t="str">
        <f>IFERROR(__xludf.DUMMYFUNCTION("SPLIT(IMPORTRANGE!B5458:B15457,"";"",0,1)"),"Bash/Shell/PowerShell")</f>
        <v>Bash/Shell/PowerShell</v>
      </c>
      <c r="C5458" s="4" t="str">
        <f>IFERROR(__xludf.DUMMYFUNCTION("""COMPUTED_VALUE"""),"Java")</f>
        <v>Java</v>
      </c>
      <c r="D5458" s="4" t="str">
        <f>IFERROR(__xludf.DUMMYFUNCTION("""COMPUTED_VALUE"""),"Kotlin")</f>
        <v>Kotlin</v>
      </c>
      <c r="E5458" s="4" t="str">
        <f>IFERROR(__xludf.DUMMYFUNCTION("""COMPUTED_VALUE"""),"SQL")</f>
        <v>SQL</v>
      </c>
      <c r="F5458" s="4" t="str">
        <f>IFERROR(__xludf.DUMMYFUNCTION("""COMPUTED_VALUE"""),"Other(s):")</f>
        <v>Other(s):</v>
      </c>
    </row>
    <row r="5459">
      <c r="A5459" s="3">
        <v>5458.0</v>
      </c>
      <c r="B5459" s="4" t="str">
        <f>IFERROR(__xludf.DUMMYFUNCTION("SPLIT(IMPORTRANGE!B5459:B15458,"";"",0,1)"),"HTML/CSS")</f>
        <v>HTML/CSS</v>
      </c>
      <c r="C5459" s="4" t="str">
        <f>IFERROR(__xludf.DUMMYFUNCTION("""COMPUTED_VALUE"""),"JavaScript")</f>
        <v>JavaScript</v>
      </c>
      <c r="D5459" s="4" t="str">
        <f>IFERROR(__xludf.DUMMYFUNCTION("""COMPUTED_VALUE"""),"PHP")</f>
        <v>PHP</v>
      </c>
      <c r="E5459" s="4" t="str">
        <f>IFERROR(__xludf.DUMMYFUNCTION("""COMPUTED_VALUE"""),"Python")</f>
        <v>Python</v>
      </c>
    </row>
    <row r="5460">
      <c r="A5460" s="3">
        <v>5459.0</v>
      </c>
      <c r="B5460" s="4" t="str">
        <f>IFERROR(__xludf.DUMMYFUNCTION("SPLIT(IMPORTRANGE!B5460:B15459,"";"",0,1)"),"C")</f>
        <v>C</v>
      </c>
      <c r="C5460" s="4" t="str">
        <f>IFERROR(__xludf.DUMMYFUNCTION("""COMPUTED_VALUE"""),"C#")</f>
        <v>C#</v>
      </c>
      <c r="D5460" s="4" t="str">
        <f>IFERROR(__xludf.DUMMYFUNCTION("""COMPUTED_VALUE"""),"HTML/CSS")</f>
        <v>HTML/CSS</v>
      </c>
      <c r="E5460" s="4" t="str">
        <f>IFERROR(__xludf.DUMMYFUNCTION("""COMPUTED_VALUE"""),"Java")</f>
        <v>Java</v>
      </c>
      <c r="F5460" s="4" t="str">
        <f>IFERROR(__xludf.DUMMYFUNCTION("""COMPUTED_VALUE"""),"JavaScript")</f>
        <v>JavaScript</v>
      </c>
      <c r="G5460" s="4" t="str">
        <f>IFERROR(__xludf.DUMMYFUNCTION("""COMPUTED_VALUE"""),"SQL")</f>
        <v>SQL</v>
      </c>
      <c r="H5460" s="4" t="str">
        <f>IFERROR(__xludf.DUMMYFUNCTION("""COMPUTED_VALUE"""),"VBA")</f>
        <v>VBA</v>
      </c>
    </row>
    <row r="5461">
      <c r="A5461" s="3">
        <v>5460.0</v>
      </c>
      <c r="B5461" s="4" t="str">
        <f>IFERROR(__xludf.DUMMYFUNCTION("SPLIT(IMPORTRANGE!B5461:B15460,"";"",0,1)"),"Dart")</f>
        <v>Dart</v>
      </c>
      <c r="C5461" s="4" t="str">
        <f>IFERROR(__xludf.DUMMYFUNCTION("""COMPUTED_VALUE"""),"HTML/CSS")</f>
        <v>HTML/CSS</v>
      </c>
      <c r="D5461" s="4" t="str">
        <f>IFERROR(__xludf.DUMMYFUNCTION("""COMPUTED_VALUE"""),"JavaScript")</f>
        <v>JavaScript</v>
      </c>
      <c r="E5461" s="4" t="str">
        <f>IFERROR(__xludf.DUMMYFUNCTION("""COMPUTED_VALUE"""),"PHP")</f>
        <v>PHP</v>
      </c>
    </row>
    <row r="5462">
      <c r="A5462" s="3">
        <v>5461.0</v>
      </c>
      <c r="B5462" s="4" t="str">
        <f>IFERROR(__xludf.DUMMYFUNCTION("SPLIT(IMPORTRANGE!B5462:B15461,"";"",0,1)"),"HTML/CSS")</f>
        <v>HTML/CSS</v>
      </c>
      <c r="C5462" s="4" t="str">
        <f>IFERROR(__xludf.DUMMYFUNCTION("""COMPUTED_VALUE"""),"Java")</f>
        <v>Java</v>
      </c>
      <c r="D5462" s="4" t="str">
        <f>IFERROR(__xludf.DUMMYFUNCTION("""COMPUTED_VALUE"""),"JavaScript")</f>
        <v>JavaScript</v>
      </c>
      <c r="E5462" s="4" t="str">
        <f>IFERROR(__xludf.DUMMYFUNCTION("""COMPUTED_VALUE"""),"Python")</f>
        <v>Python</v>
      </c>
      <c r="F5462" s="4" t="str">
        <f>IFERROR(__xludf.DUMMYFUNCTION("""COMPUTED_VALUE"""),"Ruby")</f>
        <v>Ruby</v>
      </c>
    </row>
    <row r="5463">
      <c r="A5463" s="3">
        <v>5462.0</v>
      </c>
      <c r="B5463" s="4" t="str">
        <f>IFERROR(__xludf.DUMMYFUNCTION("SPLIT(IMPORTRANGE!B5463:B15462,"";"",0,1)"),"C#")</f>
        <v>C#</v>
      </c>
      <c r="C5463" s="4" t="str">
        <f>IFERROR(__xludf.DUMMYFUNCTION("""COMPUTED_VALUE"""),"Java")</f>
        <v>Java</v>
      </c>
      <c r="D5463" s="4" t="str">
        <f>IFERROR(__xludf.DUMMYFUNCTION("""COMPUTED_VALUE"""),"JavaScript")</f>
        <v>JavaScript</v>
      </c>
      <c r="E5463" s="4" t="str">
        <f>IFERROR(__xludf.DUMMYFUNCTION("""COMPUTED_VALUE"""),"PHP")</f>
        <v>PHP</v>
      </c>
      <c r="F5463" s="4" t="str">
        <f>IFERROR(__xludf.DUMMYFUNCTION("""COMPUTED_VALUE"""),"SQL")</f>
        <v>SQL</v>
      </c>
    </row>
    <row r="5464">
      <c r="A5464" s="3">
        <v>5463.0</v>
      </c>
      <c r="B5464" s="4" t="str">
        <f>IFERROR(__xludf.DUMMYFUNCTION("SPLIT(IMPORTRANGE!B5464:B15463,"";"",0,1)"),"C++")</f>
        <v>C++</v>
      </c>
      <c r="C5464" s="4" t="str">
        <f>IFERROR(__xludf.DUMMYFUNCTION("""COMPUTED_VALUE"""),"HTML/CSS")</f>
        <v>HTML/CSS</v>
      </c>
      <c r="D5464" s="4" t="str">
        <f>IFERROR(__xludf.DUMMYFUNCTION("""COMPUTED_VALUE"""),"Java")</f>
        <v>Java</v>
      </c>
      <c r="E5464" s="4" t="str">
        <f>IFERROR(__xludf.DUMMYFUNCTION("""COMPUTED_VALUE"""),"Python")</f>
        <v>Python</v>
      </c>
      <c r="F5464" s="4" t="str">
        <f>IFERROR(__xludf.DUMMYFUNCTION("""COMPUTED_VALUE"""),"SQL")</f>
        <v>SQL</v>
      </c>
      <c r="G5464" s="4" t="str">
        <f>IFERROR(__xludf.DUMMYFUNCTION("""COMPUTED_VALUE"""),"Other(s):")</f>
        <v>Other(s):</v>
      </c>
    </row>
    <row r="5465">
      <c r="A5465" s="3">
        <v>5464.0</v>
      </c>
      <c r="B5465" s="4" t="str">
        <f>IFERROR(__xludf.DUMMYFUNCTION("SPLIT(IMPORTRANGE!B5465:B15464,"";"",0,1)"),"C")</f>
        <v>C</v>
      </c>
      <c r="C5465" s="4" t="str">
        <f>IFERROR(__xludf.DUMMYFUNCTION("""COMPUTED_VALUE"""),"C++")</f>
        <v>C++</v>
      </c>
      <c r="D5465" s="4" t="str">
        <f>IFERROR(__xludf.DUMMYFUNCTION("""COMPUTED_VALUE"""),"JavaScript")</f>
        <v>JavaScript</v>
      </c>
      <c r="E5465" s="4" t="str">
        <f>IFERROR(__xludf.DUMMYFUNCTION("""COMPUTED_VALUE"""),"Python")</f>
        <v>Python</v>
      </c>
      <c r="F5465" s="4" t="str">
        <f>IFERROR(__xludf.DUMMYFUNCTION("""COMPUTED_VALUE"""),"SQL")</f>
        <v>SQL</v>
      </c>
    </row>
    <row r="5466">
      <c r="A5466" s="3">
        <v>5465.0</v>
      </c>
      <c r="B5466" s="4" t="str">
        <f>IFERROR(__xludf.DUMMYFUNCTION("SPLIT(IMPORTRANGE!B5466:B15465,"";"",0,1)"),"C#")</f>
        <v>C#</v>
      </c>
      <c r="C5466" s="4" t="str">
        <f>IFERROR(__xludf.DUMMYFUNCTION("""COMPUTED_VALUE"""),"Python")</f>
        <v>Python</v>
      </c>
      <c r="D5466" s="4" t="str">
        <f>IFERROR(__xludf.DUMMYFUNCTION("""COMPUTED_VALUE"""),"Rust")</f>
        <v>Rust</v>
      </c>
      <c r="E5466" s="4" t="str">
        <f>IFERROR(__xludf.DUMMYFUNCTION("""COMPUTED_VALUE"""),"Other(s):")</f>
        <v>Other(s):</v>
      </c>
    </row>
    <row r="5467">
      <c r="A5467" s="3">
        <v>5466.0</v>
      </c>
      <c r="B5467" s="4" t="str">
        <f>IFERROR(__xludf.DUMMYFUNCTION("SPLIT(IMPORTRANGE!B5467:B15466,"";"",0,1)"),"Bash/Shell/PowerShell")</f>
        <v>Bash/Shell/PowerShell</v>
      </c>
      <c r="C5467" s="4" t="str">
        <f>IFERROR(__xludf.DUMMYFUNCTION("""COMPUTED_VALUE"""),"C#")</f>
        <v>C#</v>
      </c>
      <c r="D5467" s="4" t="str">
        <f>IFERROR(__xludf.DUMMYFUNCTION("""COMPUTED_VALUE"""),"HTML/CSS")</f>
        <v>HTML/CSS</v>
      </c>
      <c r="E5467" s="4" t="str">
        <f>IFERROR(__xludf.DUMMYFUNCTION("""COMPUTED_VALUE"""),"JavaScript")</f>
        <v>JavaScript</v>
      </c>
      <c r="F5467" s="4" t="str">
        <f>IFERROR(__xludf.DUMMYFUNCTION("""COMPUTED_VALUE"""),"SQL")</f>
        <v>SQL</v>
      </c>
    </row>
    <row r="5468">
      <c r="A5468" s="3">
        <v>5467.0</v>
      </c>
      <c r="B5468" s="4" t="str">
        <f>IFERROR(__xludf.DUMMYFUNCTION("SPLIT(IMPORTRANGE!B5468:B15467,"";"",0,1)"),"C")</f>
        <v>C</v>
      </c>
      <c r="C5468" s="4" t="str">
        <f>IFERROR(__xludf.DUMMYFUNCTION("""COMPUTED_VALUE"""),"C++")</f>
        <v>C++</v>
      </c>
      <c r="D5468" s="4" t="str">
        <f>IFERROR(__xludf.DUMMYFUNCTION("""COMPUTED_VALUE"""),"Java")</f>
        <v>Java</v>
      </c>
      <c r="E5468" s="4" t="str">
        <f>IFERROR(__xludf.DUMMYFUNCTION("""COMPUTED_VALUE"""),"Kotlin")</f>
        <v>Kotlin</v>
      </c>
      <c r="F5468" s="4" t="str">
        <f>IFERROR(__xludf.DUMMYFUNCTION("""COMPUTED_VALUE"""),"Python")</f>
        <v>Python</v>
      </c>
    </row>
    <row r="5469">
      <c r="A5469" s="3">
        <v>5468.0</v>
      </c>
      <c r="B5469" s="4" t="str">
        <f>IFERROR(__xludf.DUMMYFUNCTION("SPLIT(IMPORTRANGE!B5469:B15468,"";"",0,1)"),"HTML/CSS")</f>
        <v>HTML/CSS</v>
      </c>
      <c r="C5469" s="4" t="str">
        <f>IFERROR(__xludf.DUMMYFUNCTION("""COMPUTED_VALUE"""),"JavaScript")</f>
        <v>JavaScript</v>
      </c>
      <c r="D5469" s="4" t="str">
        <f>IFERROR(__xludf.DUMMYFUNCTION("""COMPUTED_VALUE"""),"PHP")</f>
        <v>PHP</v>
      </c>
      <c r="E5469" s="4" t="str">
        <f>IFERROR(__xludf.DUMMYFUNCTION("""COMPUTED_VALUE"""),"Python")</f>
        <v>Python</v>
      </c>
      <c r="F5469" s="4" t="str">
        <f>IFERROR(__xludf.DUMMYFUNCTION("""COMPUTED_VALUE"""),"Scala")</f>
        <v>Scala</v>
      </c>
    </row>
    <row r="5470">
      <c r="A5470" s="3">
        <v>5469.0</v>
      </c>
      <c r="B5470" s="4" t="str">
        <f>IFERROR(__xludf.DUMMYFUNCTION("SPLIT(IMPORTRANGE!B5470:B15469,"";"",0,1)"),"HTML/CSS")</f>
        <v>HTML/CSS</v>
      </c>
      <c r="C5470" s="4" t="str">
        <f>IFERROR(__xludf.DUMMYFUNCTION("""COMPUTED_VALUE"""),"JavaScript")</f>
        <v>JavaScript</v>
      </c>
      <c r="D5470" s="4" t="str">
        <f>IFERROR(__xludf.DUMMYFUNCTION("""COMPUTED_VALUE"""),"Ruby")</f>
        <v>Ruby</v>
      </c>
    </row>
    <row r="5471">
      <c r="A5471" s="3">
        <v>5470.0</v>
      </c>
      <c r="B5471" s="4" t="str">
        <f>IFERROR(__xludf.DUMMYFUNCTION("SPLIT(IMPORTRANGE!B5471:B15470,"";"",0,1)"),"HTML/CSS")</f>
        <v>HTML/CSS</v>
      </c>
      <c r="C5471" s="4" t="str">
        <f>IFERROR(__xludf.DUMMYFUNCTION("""COMPUTED_VALUE"""),"JavaScript")</f>
        <v>JavaScript</v>
      </c>
      <c r="D5471" s="4" t="str">
        <f>IFERROR(__xludf.DUMMYFUNCTION("""COMPUTED_VALUE"""),"TypeScript")</f>
        <v>TypeScript</v>
      </c>
    </row>
    <row r="5472">
      <c r="A5472" s="3">
        <v>5471.0</v>
      </c>
      <c r="B5472" s="4" t="str">
        <f>IFERROR(__xludf.DUMMYFUNCTION("SPLIT(IMPORTRANGE!B5472:B15471,"";"",0,1)"),"Python")</f>
        <v>Python</v>
      </c>
      <c r="C5472" s="4" t="str">
        <f>IFERROR(__xludf.DUMMYFUNCTION("""COMPUTED_VALUE"""),"R")</f>
        <v>R</v>
      </c>
      <c r="D5472" s="4" t="str">
        <f>IFERROR(__xludf.DUMMYFUNCTION("""COMPUTED_VALUE"""),"SQL")</f>
        <v>SQL</v>
      </c>
    </row>
    <row r="5473">
      <c r="A5473" s="3">
        <v>5472.0</v>
      </c>
      <c r="B5473" s="4" t="str">
        <f>IFERROR(__xludf.DUMMYFUNCTION("SPLIT(IMPORTRANGE!B5473:B15472,"";"",0,1)"),"C++")</f>
        <v>C++</v>
      </c>
      <c r="C5473" s="4" t="str">
        <f>IFERROR(__xludf.DUMMYFUNCTION("""COMPUTED_VALUE"""),"C#")</f>
        <v>C#</v>
      </c>
      <c r="D5473" s="4" t="str">
        <f>IFERROR(__xludf.DUMMYFUNCTION("""COMPUTED_VALUE"""),"HTML/CSS")</f>
        <v>HTML/CSS</v>
      </c>
      <c r="E5473" s="4" t="str">
        <f>IFERROR(__xludf.DUMMYFUNCTION("""COMPUTED_VALUE"""),"Java")</f>
        <v>Java</v>
      </c>
      <c r="F5473" s="4" t="str">
        <f>IFERROR(__xludf.DUMMYFUNCTION("""COMPUTED_VALUE"""),"JavaScript")</f>
        <v>JavaScript</v>
      </c>
      <c r="G5473" s="4" t="str">
        <f>IFERROR(__xludf.DUMMYFUNCTION("""COMPUTED_VALUE"""),"SQL")</f>
        <v>SQL</v>
      </c>
      <c r="H5473" s="4" t="str">
        <f>IFERROR(__xludf.DUMMYFUNCTION("""COMPUTED_VALUE"""),"TypeScript")</f>
        <v>TypeScript</v>
      </c>
    </row>
    <row r="5474">
      <c r="A5474" s="3">
        <v>5473.0</v>
      </c>
      <c r="B5474" s="4" t="str">
        <f>IFERROR(__xludf.DUMMYFUNCTION("SPLIT(IMPORTRANGE!B5474:B15473,"";"",0,1)"),"Elixir")</f>
        <v>Elixir</v>
      </c>
      <c r="C5474" s="4" t="str">
        <f>IFERROR(__xludf.DUMMYFUNCTION("""COMPUTED_VALUE"""),"HTML/CSS")</f>
        <v>HTML/CSS</v>
      </c>
      <c r="D5474" s="4" t="str">
        <f>IFERROR(__xludf.DUMMYFUNCTION("""COMPUTED_VALUE"""),"JavaScript")</f>
        <v>JavaScript</v>
      </c>
      <c r="E5474" s="4" t="str">
        <f>IFERROR(__xludf.DUMMYFUNCTION("""COMPUTED_VALUE"""),"TypeScript")</f>
        <v>TypeScript</v>
      </c>
    </row>
    <row r="5475">
      <c r="A5475" s="3">
        <v>5474.0</v>
      </c>
      <c r="B5475" s="4" t="str">
        <f>IFERROR(__xludf.DUMMYFUNCTION("SPLIT(IMPORTRANGE!B5475:B15474,"";"",0,1)"),"C#")</f>
        <v>C#</v>
      </c>
      <c r="C5475" s="4" t="str">
        <f>IFERROR(__xludf.DUMMYFUNCTION("""COMPUTED_VALUE"""),"JavaScript")</f>
        <v>JavaScript</v>
      </c>
      <c r="D5475" s="4" t="str">
        <f>IFERROR(__xludf.DUMMYFUNCTION("""COMPUTED_VALUE"""),"SQL")</f>
        <v>SQL</v>
      </c>
    </row>
    <row r="5476">
      <c r="A5476" s="3">
        <v>5475.0</v>
      </c>
      <c r="B5476" s="4" t="str">
        <f>IFERROR(__xludf.DUMMYFUNCTION("SPLIT(IMPORTRANGE!B5476:B15475,"";"",0,1)"),"Dart")</f>
        <v>Dart</v>
      </c>
      <c r="C5476" s="4" t="str">
        <f>IFERROR(__xludf.DUMMYFUNCTION("""COMPUTED_VALUE"""),"Java")</f>
        <v>Java</v>
      </c>
      <c r="D5476" s="4" t="str">
        <f>IFERROR(__xludf.DUMMYFUNCTION("""COMPUTED_VALUE"""),"JavaScript")</f>
        <v>JavaScript</v>
      </c>
      <c r="E5476" s="4" t="str">
        <f>IFERROR(__xludf.DUMMYFUNCTION("""COMPUTED_VALUE"""),"Objective-C")</f>
        <v>Objective-C</v>
      </c>
      <c r="F5476" s="4" t="str">
        <f>IFERROR(__xludf.DUMMYFUNCTION("""COMPUTED_VALUE"""),"Python")</f>
        <v>Python</v>
      </c>
      <c r="G5476" s="4" t="str">
        <f>IFERROR(__xludf.DUMMYFUNCTION("""COMPUTED_VALUE"""),"Swift")</f>
        <v>Swift</v>
      </c>
    </row>
    <row r="5477">
      <c r="A5477" s="3">
        <v>5476.0</v>
      </c>
      <c r="B5477" s="4" t="str">
        <f>IFERROR(__xludf.DUMMYFUNCTION("SPLIT(IMPORTRANGE!B5477:B15476,"";"",0,1)"),"Java")</f>
        <v>Java</v>
      </c>
      <c r="C5477" s="4" t="str">
        <f>IFERROR(__xludf.DUMMYFUNCTION("""COMPUTED_VALUE"""),"SQL")</f>
        <v>SQL</v>
      </c>
    </row>
    <row r="5478">
      <c r="A5478" s="3">
        <v>5477.0</v>
      </c>
      <c r="B5478" s="4" t="str">
        <f>IFERROR(__xludf.DUMMYFUNCTION("SPLIT(IMPORTRANGE!B5478:B15477,"";"",0,1)"),"Bash/Shell/PowerShell")</f>
        <v>Bash/Shell/PowerShell</v>
      </c>
      <c r="C5478" s="4" t="str">
        <f>IFERROR(__xludf.DUMMYFUNCTION("""COMPUTED_VALUE"""),"Python")</f>
        <v>Python</v>
      </c>
    </row>
    <row r="5479">
      <c r="A5479" s="3">
        <v>5478.0</v>
      </c>
      <c r="B5479" s="4" t="str">
        <f>IFERROR(__xludf.DUMMYFUNCTION("SPLIT(IMPORTRANGE!B5479:B15478,"";"",0,1)"),"HTML/CSS")</f>
        <v>HTML/CSS</v>
      </c>
      <c r="C5479" s="4" t="str">
        <f>IFERROR(__xludf.DUMMYFUNCTION("""COMPUTED_VALUE"""),"Java")</f>
        <v>Java</v>
      </c>
      <c r="D5479" s="4" t="str">
        <f>IFERROR(__xludf.DUMMYFUNCTION("""COMPUTED_VALUE"""),"JavaScript")</f>
        <v>JavaScript</v>
      </c>
      <c r="E5479" s="4" t="str">
        <f>IFERROR(__xludf.DUMMYFUNCTION("""COMPUTED_VALUE"""),"Python")</f>
        <v>Python</v>
      </c>
      <c r="F5479" s="4" t="str">
        <f>IFERROR(__xludf.DUMMYFUNCTION("""COMPUTED_VALUE"""),"R")</f>
        <v>R</v>
      </c>
      <c r="G5479" s="4" t="str">
        <f>IFERROR(__xludf.DUMMYFUNCTION("""COMPUTED_VALUE"""),"SQL")</f>
        <v>SQL</v>
      </c>
    </row>
    <row r="5480">
      <c r="A5480" s="3">
        <v>5479.0</v>
      </c>
      <c r="B5480" s="4" t="str">
        <f>IFERROR(__xludf.DUMMYFUNCTION("SPLIT(IMPORTRANGE!B5480:B15479,"";"",0,1)"),"Bash/Shell/PowerShell")</f>
        <v>Bash/Shell/PowerShell</v>
      </c>
      <c r="C5480" s="4" t="str">
        <f>IFERROR(__xludf.DUMMYFUNCTION("""COMPUTED_VALUE"""),"C#")</f>
        <v>C#</v>
      </c>
      <c r="D5480" s="4" t="str">
        <f>IFERROR(__xludf.DUMMYFUNCTION("""COMPUTED_VALUE"""),"TypeScript")</f>
        <v>TypeScript</v>
      </c>
    </row>
    <row r="5481">
      <c r="A5481" s="3">
        <v>5480.0</v>
      </c>
      <c r="B5481" s="4" t="str">
        <f>IFERROR(__xludf.DUMMYFUNCTION("SPLIT(IMPORTRANGE!B5481:B15480,"";"",0,1)"),"C#")</f>
        <v>C#</v>
      </c>
      <c r="C5481" s="4" t="str">
        <f>IFERROR(__xludf.DUMMYFUNCTION("""COMPUTED_VALUE"""),"F#")</f>
        <v>F#</v>
      </c>
      <c r="D5481" s="4" t="str">
        <f>IFERROR(__xludf.DUMMYFUNCTION("""COMPUTED_VALUE"""),"Python")</f>
        <v>Python</v>
      </c>
      <c r="E5481" s="4" t="str">
        <f>IFERROR(__xludf.DUMMYFUNCTION("""COMPUTED_VALUE"""),"SQL")</f>
        <v>SQL</v>
      </c>
      <c r="F5481" s="4" t="str">
        <f>IFERROR(__xludf.DUMMYFUNCTION("""COMPUTED_VALUE"""),"Other(s):")</f>
        <v>Other(s):</v>
      </c>
    </row>
    <row r="5482">
      <c r="A5482" s="3">
        <v>5481.0</v>
      </c>
      <c r="B5482" s="4" t="str">
        <f>IFERROR(__xludf.DUMMYFUNCTION("SPLIT(IMPORTRANGE!B5482:B15481,"";"",0,1)"),"Bash/Shell/PowerShell")</f>
        <v>Bash/Shell/PowerShell</v>
      </c>
      <c r="C5482" s="4" t="str">
        <f>IFERROR(__xludf.DUMMYFUNCTION("""COMPUTED_VALUE"""),"C#")</f>
        <v>C#</v>
      </c>
    </row>
    <row r="5483">
      <c r="A5483" s="3">
        <v>5482.0</v>
      </c>
      <c r="B5483" s="4" t="str">
        <f>IFERROR(__xludf.DUMMYFUNCTION("SPLIT(IMPORTRANGE!B5483:B15482,"";"",0,1)"),"HTML/CSS")</f>
        <v>HTML/CSS</v>
      </c>
      <c r="C5483" s="4" t="str">
        <f>IFERROR(__xludf.DUMMYFUNCTION("""COMPUTED_VALUE"""),"Java")</f>
        <v>Java</v>
      </c>
      <c r="D5483" s="4" t="str">
        <f>IFERROR(__xludf.DUMMYFUNCTION("""COMPUTED_VALUE"""),"JavaScript")</f>
        <v>JavaScript</v>
      </c>
      <c r="E5483" s="4" t="str">
        <f>IFERROR(__xludf.DUMMYFUNCTION("""COMPUTED_VALUE"""),"SQL")</f>
        <v>SQL</v>
      </c>
    </row>
    <row r="5484">
      <c r="A5484" s="3">
        <v>5483.0</v>
      </c>
      <c r="B5484" s="4" t="str">
        <f>IFERROR(__xludf.DUMMYFUNCTION("SPLIT(IMPORTRANGE!B5484:B15483,"";"",0,1)"),"HTML/CSS")</f>
        <v>HTML/CSS</v>
      </c>
      <c r="C5484" s="4" t="str">
        <f>IFERROR(__xludf.DUMMYFUNCTION("""COMPUTED_VALUE"""),"JavaScript")</f>
        <v>JavaScript</v>
      </c>
      <c r="D5484" s="4" t="str">
        <f>IFERROR(__xludf.DUMMYFUNCTION("""COMPUTED_VALUE"""),"PHP")</f>
        <v>PHP</v>
      </c>
      <c r="E5484" s="4" t="str">
        <f>IFERROR(__xludf.DUMMYFUNCTION("""COMPUTED_VALUE"""),"TypeScript")</f>
        <v>TypeScript</v>
      </c>
    </row>
    <row r="5485">
      <c r="A5485" s="3">
        <v>5484.0</v>
      </c>
      <c r="B5485" s="4" t="str">
        <f>IFERROR(__xludf.DUMMYFUNCTION("SPLIT(IMPORTRANGE!B5485:B15484,"";"",0,1)"),"Go")</f>
        <v>Go</v>
      </c>
      <c r="C5485" s="4" t="str">
        <f>IFERROR(__xludf.DUMMYFUNCTION("""COMPUTED_VALUE"""),"Java")</f>
        <v>Java</v>
      </c>
      <c r="D5485" s="4" t="str">
        <f>IFERROR(__xludf.DUMMYFUNCTION("""COMPUTED_VALUE"""),"Python")</f>
        <v>Python</v>
      </c>
      <c r="E5485" s="4" t="str">
        <f>IFERROR(__xludf.DUMMYFUNCTION("""COMPUTED_VALUE"""),"R")</f>
        <v>R</v>
      </c>
    </row>
    <row r="5486">
      <c r="A5486" s="3">
        <v>5485.0</v>
      </c>
      <c r="B5486" s="4" t="str">
        <f>IFERROR(__xludf.DUMMYFUNCTION("SPLIT(IMPORTRANGE!B5486:B15485,"";"",0,1)"),"HTML/CSS")</f>
        <v>HTML/CSS</v>
      </c>
      <c r="C5486" s="4" t="str">
        <f>IFERROR(__xludf.DUMMYFUNCTION("""COMPUTED_VALUE"""),"Java")</f>
        <v>Java</v>
      </c>
      <c r="D5486" s="4" t="str">
        <f>IFERROR(__xludf.DUMMYFUNCTION("""COMPUTED_VALUE"""),"JavaScript")</f>
        <v>JavaScript</v>
      </c>
      <c r="E5486" s="4" t="str">
        <f>IFERROR(__xludf.DUMMYFUNCTION("""COMPUTED_VALUE"""),"PHP")</f>
        <v>PHP</v>
      </c>
      <c r="F5486" s="4" t="str">
        <f>IFERROR(__xludf.DUMMYFUNCTION("""COMPUTED_VALUE"""),"Python")</f>
        <v>Python</v>
      </c>
      <c r="G5486" s="4" t="str">
        <f>IFERROR(__xludf.DUMMYFUNCTION("""COMPUTED_VALUE"""),"SQL")</f>
        <v>SQL</v>
      </c>
    </row>
    <row r="5487">
      <c r="A5487" s="3">
        <v>5486.0</v>
      </c>
      <c r="B5487" s="4" t="str">
        <f>IFERROR(__xludf.DUMMYFUNCTION("SPLIT(IMPORTRANGE!B5487:B15486,"";"",0,1)"),"Bash/Shell/PowerShell")</f>
        <v>Bash/Shell/PowerShell</v>
      </c>
      <c r="C5487" s="4" t="str">
        <f>IFERROR(__xludf.DUMMYFUNCTION("""COMPUTED_VALUE"""),"HTML/CSS")</f>
        <v>HTML/CSS</v>
      </c>
      <c r="D5487" s="4" t="str">
        <f>IFERROR(__xludf.DUMMYFUNCTION("""COMPUTED_VALUE"""),"Java")</f>
        <v>Java</v>
      </c>
      <c r="E5487" s="4" t="str">
        <f>IFERROR(__xludf.DUMMYFUNCTION("""COMPUTED_VALUE"""),"JavaScript")</f>
        <v>JavaScript</v>
      </c>
      <c r="F5487" s="4" t="str">
        <f>IFERROR(__xludf.DUMMYFUNCTION("""COMPUTED_VALUE"""),"Python")</f>
        <v>Python</v>
      </c>
      <c r="G5487" s="4" t="str">
        <f>IFERROR(__xludf.DUMMYFUNCTION("""COMPUTED_VALUE"""),"VBA")</f>
        <v>VBA</v>
      </c>
    </row>
    <row r="5488">
      <c r="A5488" s="3">
        <v>5487.0</v>
      </c>
      <c r="B5488" s="4" t="str">
        <f>IFERROR(__xludf.DUMMYFUNCTION("SPLIT(IMPORTRANGE!B5488:B15487,"";"",0,1)"),"Assembly")</f>
        <v>Assembly</v>
      </c>
      <c r="C5488" s="4" t="str">
        <f>IFERROR(__xludf.DUMMYFUNCTION("""COMPUTED_VALUE"""),"SQL")</f>
        <v>SQL</v>
      </c>
    </row>
    <row r="5489">
      <c r="A5489" s="3">
        <v>5488.0</v>
      </c>
      <c r="B5489" s="4" t="str">
        <f>IFERROR(__xludf.DUMMYFUNCTION("SPLIT(IMPORTRANGE!B5489:B15488,"";"",0,1)"),"HTML/CSS")</f>
        <v>HTML/CSS</v>
      </c>
      <c r="C5489" s="4" t="str">
        <f>IFERROR(__xludf.DUMMYFUNCTION("""COMPUTED_VALUE"""),"Java")</f>
        <v>Java</v>
      </c>
      <c r="D5489" s="4" t="str">
        <f>IFERROR(__xludf.DUMMYFUNCTION("""COMPUTED_VALUE"""),"JavaScript")</f>
        <v>JavaScript</v>
      </c>
      <c r="E5489" s="4" t="str">
        <f>IFERROR(__xludf.DUMMYFUNCTION("""COMPUTED_VALUE"""),"SQL")</f>
        <v>SQL</v>
      </c>
    </row>
    <row r="5490">
      <c r="A5490" s="3">
        <v>5489.0</v>
      </c>
      <c r="B5490" s="4" t="str">
        <f>IFERROR(__xludf.DUMMYFUNCTION("SPLIT(IMPORTRANGE!B5490:B15489,"";"",0,1)"),"C#")</f>
        <v>C#</v>
      </c>
      <c r="C5490" s="4" t="str">
        <f>IFERROR(__xludf.DUMMYFUNCTION("""COMPUTED_VALUE"""),"SQL")</f>
        <v>SQL</v>
      </c>
    </row>
    <row r="5491">
      <c r="A5491" s="3">
        <v>5490.0</v>
      </c>
      <c r="B5491" s="4" t="str">
        <f>IFERROR(__xludf.DUMMYFUNCTION("SPLIT(IMPORTRANGE!B5491:B15490,"";"",0,1)"),"C")</f>
        <v>C</v>
      </c>
      <c r="C5491" s="4" t="str">
        <f>IFERROR(__xludf.DUMMYFUNCTION("""COMPUTED_VALUE"""),"C#")</f>
        <v>C#</v>
      </c>
      <c r="D5491" s="4" t="str">
        <f>IFERROR(__xludf.DUMMYFUNCTION("""COMPUTED_VALUE"""),"HTML/CSS")</f>
        <v>HTML/CSS</v>
      </c>
      <c r="E5491" s="4" t="str">
        <f>IFERROR(__xludf.DUMMYFUNCTION("""COMPUTED_VALUE"""),"Java")</f>
        <v>Java</v>
      </c>
      <c r="F5491" s="4" t="str">
        <f>IFERROR(__xludf.DUMMYFUNCTION("""COMPUTED_VALUE"""),"JavaScript")</f>
        <v>JavaScript</v>
      </c>
      <c r="G5491" s="4" t="str">
        <f>IFERROR(__xludf.DUMMYFUNCTION("""COMPUTED_VALUE"""),"PHP")</f>
        <v>PHP</v>
      </c>
      <c r="H5491" s="4" t="str">
        <f>IFERROR(__xludf.DUMMYFUNCTION("""COMPUTED_VALUE"""),"Python")</f>
        <v>Python</v>
      </c>
      <c r="I5491" s="4" t="str">
        <f>IFERROR(__xludf.DUMMYFUNCTION("""COMPUTED_VALUE"""),"Ruby")</f>
        <v>Ruby</v>
      </c>
      <c r="J5491" s="4" t="str">
        <f>IFERROR(__xludf.DUMMYFUNCTION("""COMPUTED_VALUE"""),"SQL")</f>
        <v>SQL</v>
      </c>
    </row>
    <row r="5492">
      <c r="A5492" s="3">
        <v>5491.0</v>
      </c>
      <c r="B5492" s="4" t="str">
        <f>IFERROR(__xludf.DUMMYFUNCTION("SPLIT(IMPORTRANGE!B5492:B15491,"";"",0,1)"),"Bash/Shell/PowerShell")</f>
        <v>Bash/Shell/PowerShell</v>
      </c>
      <c r="C5492" s="4" t="str">
        <f>IFERROR(__xludf.DUMMYFUNCTION("""COMPUTED_VALUE"""),"C#")</f>
        <v>C#</v>
      </c>
      <c r="D5492" s="4" t="str">
        <f>IFERROR(__xludf.DUMMYFUNCTION("""COMPUTED_VALUE"""),"HTML/CSS")</f>
        <v>HTML/CSS</v>
      </c>
      <c r="E5492" s="4" t="str">
        <f>IFERROR(__xludf.DUMMYFUNCTION("""COMPUTED_VALUE"""),"JavaScript")</f>
        <v>JavaScript</v>
      </c>
      <c r="F5492" s="4" t="str">
        <f>IFERROR(__xludf.DUMMYFUNCTION("""COMPUTED_VALUE"""),"PHP")</f>
        <v>PHP</v>
      </c>
      <c r="G5492" s="4" t="str">
        <f>IFERROR(__xludf.DUMMYFUNCTION("""COMPUTED_VALUE"""),"Python")</f>
        <v>Python</v>
      </c>
      <c r="H5492" s="4" t="str">
        <f>IFERROR(__xludf.DUMMYFUNCTION("""COMPUTED_VALUE"""),"SQL")</f>
        <v>SQL</v>
      </c>
    </row>
    <row r="5493">
      <c r="A5493" s="3">
        <v>5492.0</v>
      </c>
      <c r="B5493" s="4" t="str">
        <f>IFERROR(__xludf.DUMMYFUNCTION("SPLIT(IMPORTRANGE!B5493:B15492,"";"",0,1)"),"Bash/Shell/PowerShell")</f>
        <v>Bash/Shell/PowerShell</v>
      </c>
      <c r="C5493" s="4" t="str">
        <f>IFERROR(__xludf.DUMMYFUNCTION("""COMPUTED_VALUE"""),"HTML/CSS")</f>
        <v>HTML/CSS</v>
      </c>
      <c r="D5493" s="4" t="str">
        <f>IFERROR(__xludf.DUMMYFUNCTION("""COMPUTED_VALUE"""),"JavaScript")</f>
        <v>JavaScript</v>
      </c>
      <c r="E5493" s="4" t="str">
        <f>IFERROR(__xludf.DUMMYFUNCTION("""COMPUTED_VALUE"""),"Python")</f>
        <v>Python</v>
      </c>
      <c r="F5493" s="4" t="str">
        <f>IFERROR(__xludf.DUMMYFUNCTION("""COMPUTED_VALUE"""),"R")</f>
        <v>R</v>
      </c>
      <c r="G5493" s="4" t="str">
        <f>IFERROR(__xludf.DUMMYFUNCTION("""COMPUTED_VALUE"""),"SQL")</f>
        <v>SQL</v>
      </c>
      <c r="H5493" s="4" t="str">
        <f>IFERROR(__xludf.DUMMYFUNCTION("""COMPUTED_VALUE"""),"VBA")</f>
        <v>VBA</v>
      </c>
    </row>
    <row r="5494">
      <c r="A5494" s="3">
        <v>5493.0</v>
      </c>
      <c r="B5494" s="4" t="str">
        <f>IFERROR(__xludf.DUMMYFUNCTION("SPLIT(IMPORTRANGE!B5494:B15493,"";"",0,1)"),"Bash/Shell/PowerShell")</f>
        <v>Bash/Shell/PowerShell</v>
      </c>
      <c r="C5494" s="4" t="str">
        <f>IFERROR(__xludf.DUMMYFUNCTION("""COMPUTED_VALUE"""),"HTML/CSS")</f>
        <v>HTML/CSS</v>
      </c>
      <c r="D5494" s="4" t="str">
        <f>IFERROR(__xludf.DUMMYFUNCTION("""COMPUTED_VALUE"""),"JavaScript")</f>
        <v>JavaScript</v>
      </c>
      <c r="E5494" s="4" t="str">
        <f>IFERROR(__xludf.DUMMYFUNCTION("""COMPUTED_VALUE"""),"PHP")</f>
        <v>PHP</v>
      </c>
      <c r="F5494" s="4" t="str">
        <f>IFERROR(__xludf.DUMMYFUNCTION("""COMPUTED_VALUE"""),"SQL")</f>
        <v>SQL</v>
      </c>
    </row>
    <row r="5495">
      <c r="A5495" s="3">
        <v>5494.0</v>
      </c>
      <c r="B5495" s="4" t="str">
        <f>IFERROR(__xludf.DUMMYFUNCTION("SPLIT(IMPORTRANGE!B5495:B15494,"";"",0,1)"),"Assembly")</f>
        <v>Assembly</v>
      </c>
      <c r="C5495" s="4" t="str">
        <f>IFERROR(__xludf.DUMMYFUNCTION("""COMPUTED_VALUE"""),"Bash/Shell/PowerShell")</f>
        <v>Bash/Shell/PowerShell</v>
      </c>
      <c r="D5495" s="4" t="str">
        <f>IFERROR(__xludf.DUMMYFUNCTION("""COMPUTED_VALUE"""),"C")</f>
        <v>C</v>
      </c>
      <c r="E5495" s="4" t="str">
        <f>IFERROR(__xludf.DUMMYFUNCTION("""COMPUTED_VALUE"""),"C#")</f>
        <v>C#</v>
      </c>
      <c r="F5495" s="4" t="str">
        <f>IFERROR(__xludf.DUMMYFUNCTION("""COMPUTED_VALUE"""),"Go")</f>
        <v>Go</v>
      </c>
      <c r="G5495" s="4" t="str">
        <f>IFERROR(__xludf.DUMMYFUNCTION("""COMPUTED_VALUE"""),"HTML/CSS")</f>
        <v>HTML/CSS</v>
      </c>
      <c r="H5495" s="4" t="str">
        <f>IFERROR(__xludf.DUMMYFUNCTION("""COMPUTED_VALUE"""),"JavaScript")</f>
        <v>JavaScript</v>
      </c>
      <c r="I5495" s="4" t="str">
        <f>IFERROR(__xludf.DUMMYFUNCTION("""COMPUTED_VALUE"""),"Rust")</f>
        <v>Rust</v>
      </c>
      <c r="J5495" s="4" t="str">
        <f>IFERROR(__xludf.DUMMYFUNCTION("""COMPUTED_VALUE"""),"SQL")</f>
        <v>SQL</v>
      </c>
      <c r="K5495" s="4" t="str">
        <f>IFERROR(__xludf.DUMMYFUNCTION("""COMPUTED_VALUE"""),"TypeScript")</f>
        <v>TypeScript</v>
      </c>
      <c r="L5495" s="4" t="str">
        <f>IFERROR(__xludf.DUMMYFUNCTION("""COMPUTED_VALUE"""),"WebAssembly")</f>
        <v>WebAssembly</v>
      </c>
    </row>
    <row r="5496">
      <c r="A5496" s="3">
        <v>5495.0</v>
      </c>
      <c r="B5496" s="4" t="str">
        <f>IFERROR(__xludf.DUMMYFUNCTION("SPLIT(IMPORTRANGE!B5496:B15495,"";"",0,1)"),"Python")</f>
        <v>Python</v>
      </c>
    </row>
    <row r="5497">
      <c r="A5497" s="3">
        <v>5496.0</v>
      </c>
      <c r="B5497" s="4" t="str">
        <f>IFERROR(__xludf.DUMMYFUNCTION("SPLIT(IMPORTRANGE!B5497:B15496,"";"",0,1)"),"HTML/CSS")</f>
        <v>HTML/CSS</v>
      </c>
      <c r="C5497" s="4" t="str">
        <f>IFERROR(__xludf.DUMMYFUNCTION("""COMPUTED_VALUE"""),"Java")</f>
        <v>Java</v>
      </c>
      <c r="D5497" s="4" t="str">
        <f>IFERROR(__xludf.DUMMYFUNCTION("""COMPUTED_VALUE"""),"JavaScript")</f>
        <v>JavaScript</v>
      </c>
    </row>
    <row r="5498">
      <c r="A5498" s="3">
        <v>5497.0</v>
      </c>
      <c r="B5498" s="4" t="str">
        <f>IFERROR(__xludf.DUMMYFUNCTION("SPLIT(IMPORTRANGE!B5498:B15497,"";"",0,1)"),"Java")</f>
        <v>Java</v>
      </c>
      <c r="C5498" s="4" t="str">
        <f>IFERROR(__xludf.DUMMYFUNCTION("""COMPUTED_VALUE"""),"JavaScript")</f>
        <v>JavaScript</v>
      </c>
      <c r="D5498" s="4" t="str">
        <f>IFERROR(__xludf.DUMMYFUNCTION("""COMPUTED_VALUE"""),"Objective-C")</f>
        <v>Objective-C</v>
      </c>
      <c r="E5498" s="4" t="str">
        <f>IFERROR(__xludf.DUMMYFUNCTION("""COMPUTED_VALUE"""),"TypeScript")</f>
        <v>TypeScript</v>
      </c>
    </row>
    <row r="5499">
      <c r="A5499" s="3">
        <v>5498.0</v>
      </c>
      <c r="B5499" s="4" t="str">
        <f>IFERROR(__xludf.DUMMYFUNCTION("SPLIT(IMPORTRANGE!B5499:B15498,"";"",0,1)"),"Bash/Shell/PowerShell")</f>
        <v>Bash/Shell/PowerShell</v>
      </c>
      <c r="C5499" s="4" t="str">
        <f>IFERROR(__xludf.DUMMYFUNCTION("""COMPUTED_VALUE"""),"Go")</f>
        <v>Go</v>
      </c>
      <c r="D5499" s="4" t="str">
        <f>IFERROR(__xludf.DUMMYFUNCTION("""COMPUTED_VALUE"""),"HTML/CSS")</f>
        <v>HTML/CSS</v>
      </c>
      <c r="E5499" s="4" t="str">
        <f>IFERROR(__xludf.DUMMYFUNCTION("""COMPUTED_VALUE"""),"JavaScript")</f>
        <v>JavaScript</v>
      </c>
      <c r="F5499" s="4" t="str">
        <f>IFERROR(__xludf.DUMMYFUNCTION("""COMPUTED_VALUE"""),"Python")</f>
        <v>Python</v>
      </c>
      <c r="G5499" s="4" t="str">
        <f>IFERROR(__xludf.DUMMYFUNCTION("""COMPUTED_VALUE"""),"Ruby")</f>
        <v>Ruby</v>
      </c>
      <c r="H5499" s="4" t="str">
        <f>IFERROR(__xludf.DUMMYFUNCTION("""COMPUTED_VALUE"""),"SQL")</f>
        <v>SQL</v>
      </c>
    </row>
    <row r="5500">
      <c r="A5500" s="3">
        <v>5499.0</v>
      </c>
      <c r="B5500" s="4" t="str">
        <f>IFERROR(__xludf.DUMMYFUNCTION("SPLIT(IMPORTRANGE!B5500:B15499,"";"",0,1)"),"Bash/Shell/PowerShell")</f>
        <v>Bash/Shell/PowerShell</v>
      </c>
      <c r="C5500" s="4" t="str">
        <f>IFERROR(__xludf.DUMMYFUNCTION("""COMPUTED_VALUE"""),"C#")</f>
        <v>C#</v>
      </c>
      <c r="D5500" s="4" t="str">
        <f>IFERROR(__xludf.DUMMYFUNCTION("""COMPUTED_VALUE"""),"HTML/CSS")</f>
        <v>HTML/CSS</v>
      </c>
      <c r="E5500" s="4" t="str">
        <f>IFERROR(__xludf.DUMMYFUNCTION("""COMPUTED_VALUE"""),"TypeScript")</f>
        <v>TypeScript</v>
      </c>
    </row>
    <row r="5501">
      <c r="A5501" s="3">
        <v>5500.0</v>
      </c>
      <c r="B5501" s="4" t="str">
        <f>IFERROR(__xludf.DUMMYFUNCTION("SPLIT(IMPORTRANGE!B5501:B15500,"";"",0,1)"),"Bash/Shell/PowerShell")</f>
        <v>Bash/Shell/PowerShell</v>
      </c>
      <c r="C5501" s="4" t="str">
        <f>IFERROR(__xludf.DUMMYFUNCTION("""COMPUTED_VALUE"""),"HTML/CSS")</f>
        <v>HTML/CSS</v>
      </c>
      <c r="D5501" s="4" t="str">
        <f>IFERROR(__xludf.DUMMYFUNCTION("""COMPUTED_VALUE"""),"JavaScript")</f>
        <v>JavaScript</v>
      </c>
      <c r="E5501" s="4" t="str">
        <f>IFERROR(__xludf.DUMMYFUNCTION("""COMPUTED_VALUE"""),"PHP")</f>
        <v>PHP</v>
      </c>
      <c r="F5501" s="4" t="str">
        <f>IFERROR(__xludf.DUMMYFUNCTION("""COMPUTED_VALUE"""),"Python")</f>
        <v>Python</v>
      </c>
    </row>
    <row r="5502">
      <c r="A5502" s="3">
        <v>5501.0</v>
      </c>
      <c r="B5502" s="4" t="str">
        <f>IFERROR(__xludf.DUMMYFUNCTION("SPLIT(IMPORTRANGE!B5502:B15501,"";"",0,1)"),"Bash/Shell/PowerShell")</f>
        <v>Bash/Shell/PowerShell</v>
      </c>
      <c r="C5502" s="4" t="str">
        <f>IFERROR(__xludf.DUMMYFUNCTION("""COMPUTED_VALUE"""),"C#")</f>
        <v>C#</v>
      </c>
      <c r="D5502" s="4" t="str">
        <f>IFERROR(__xludf.DUMMYFUNCTION("""COMPUTED_VALUE"""),"HTML/CSS")</f>
        <v>HTML/CSS</v>
      </c>
      <c r="E5502" s="4" t="str">
        <f>IFERROR(__xludf.DUMMYFUNCTION("""COMPUTED_VALUE"""),"JavaScript")</f>
        <v>JavaScript</v>
      </c>
      <c r="F5502" s="4" t="str">
        <f>IFERROR(__xludf.DUMMYFUNCTION("""COMPUTED_VALUE"""),"TypeScript")</f>
        <v>TypeScript</v>
      </c>
    </row>
    <row r="5503">
      <c r="A5503" s="3">
        <v>5502.0</v>
      </c>
      <c r="B5503" s="4" t="str">
        <f>IFERROR(__xludf.DUMMYFUNCTION("SPLIT(IMPORTRANGE!B5503:B15502,"";"",0,1)"),"HTML/CSS")</f>
        <v>HTML/CSS</v>
      </c>
      <c r="C5503" s="4" t="str">
        <f>IFERROR(__xludf.DUMMYFUNCTION("""COMPUTED_VALUE"""),"JavaScript")</f>
        <v>JavaScript</v>
      </c>
      <c r="D5503" s="4" t="str">
        <f>IFERROR(__xludf.DUMMYFUNCTION("""COMPUTED_VALUE"""),"PHP")</f>
        <v>PHP</v>
      </c>
    </row>
    <row r="5504">
      <c r="A5504" s="3">
        <v>5503.0</v>
      </c>
      <c r="B5504" s="4" t="str">
        <f>IFERROR(__xludf.DUMMYFUNCTION("SPLIT(IMPORTRANGE!B5504:B15503,"";"",0,1)"),"Bash/Shell/PowerShell")</f>
        <v>Bash/Shell/PowerShell</v>
      </c>
      <c r="C5504" s="4" t="str">
        <f>IFERROR(__xludf.DUMMYFUNCTION("""COMPUTED_VALUE"""),"HTML/CSS")</f>
        <v>HTML/CSS</v>
      </c>
      <c r="D5504" s="4" t="str">
        <f>IFERROR(__xludf.DUMMYFUNCTION("""COMPUTED_VALUE"""),"JavaScript")</f>
        <v>JavaScript</v>
      </c>
      <c r="E5504" s="4" t="str">
        <f>IFERROR(__xludf.DUMMYFUNCTION("""COMPUTED_VALUE"""),"PHP")</f>
        <v>PHP</v>
      </c>
      <c r="F5504" s="4" t="str">
        <f>IFERROR(__xludf.DUMMYFUNCTION("""COMPUTED_VALUE"""),"Python")</f>
        <v>Python</v>
      </c>
      <c r="G5504" s="4" t="str">
        <f>IFERROR(__xludf.DUMMYFUNCTION("""COMPUTED_VALUE"""),"SQL")</f>
        <v>SQL</v>
      </c>
      <c r="H5504" s="4" t="str">
        <f>IFERROR(__xludf.DUMMYFUNCTION("""COMPUTED_VALUE"""),"TypeScript")</f>
        <v>TypeScript</v>
      </c>
    </row>
    <row r="5505">
      <c r="A5505" s="3">
        <v>5504.0</v>
      </c>
      <c r="B5505" s="4" t="str">
        <f>IFERROR(__xludf.DUMMYFUNCTION("SPLIT(IMPORTRANGE!B5505:B15504,"";"",0,1)"),"Bash/Shell/PowerShell")</f>
        <v>Bash/Shell/PowerShell</v>
      </c>
      <c r="C5505" s="4" t="str">
        <f>IFERROR(__xludf.DUMMYFUNCTION("""COMPUTED_VALUE"""),"C")</f>
        <v>C</v>
      </c>
      <c r="D5505" s="4" t="str">
        <f>IFERROR(__xludf.DUMMYFUNCTION("""COMPUTED_VALUE"""),"C++")</f>
        <v>C++</v>
      </c>
      <c r="E5505" s="4" t="str">
        <f>IFERROR(__xludf.DUMMYFUNCTION("""COMPUTED_VALUE"""),"C#")</f>
        <v>C#</v>
      </c>
      <c r="F5505" s="4" t="str">
        <f>IFERROR(__xludf.DUMMYFUNCTION("""COMPUTED_VALUE"""),"HTML/CSS")</f>
        <v>HTML/CSS</v>
      </c>
      <c r="G5505" s="4" t="str">
        <f>IFERROR(__xludf.DUMMYFUNCTION("""COMPUTED_VALUE"""),"Java")</f>
        <v>Java</v>
      </c>
      <c r="H5505" s="4" t="str">
        <f>IFERROR(__xludf.DUMMYFUNCTION("""COMPUTED_VALUE"""),"JavaScript")</f>
        <v>JavaScript</v>
      </c>
      <c r="I5505" s="4" t="str">
        <f>IFERROR(__xludf.DUMMYFUNCTION("""COMPUTED_VALUE"""),"Python")</f>
        <v>Python</v>
      </c>
      <c r="J5505" s="4" t="str">
        <f>IFERROR(__xludf.DUMMYFUNCTION("""COMPUTED_VALUE"""),"SQL")</f>
        <v>SQL</v>
      </c>
      <c r="K5505" s="4" t="str">
        <f>IFERROR(__xludf.DUMMYFUNCTION("""COMPUTED_VALUE"""),"Other(s):")</f>
        <v>Other(s):</v>
      </c>
    </row>
    <row r="5506">
      <c r="A5506" s="3">
        <v>5505.0</v>
      </c>
      <c r="B5506" s="4" t="str">
        <f>IFERROR(__xludf.DUMMYFUNCTION("SPLIT(IMPORTRANGE!B5506:B15505,"";"",0,1)"),"HTML/CSS")</f>
        <v>HTML/CSS</v>
      </c>
      <c r="C5506" s="4" t="str">
        <f>IFERROR(__xludf.DUMMYFUNCTION("""COMPUTED_VALUE"""),"Java")</f>
        <v>Java</v>
      </c>
      <c r="D5506" s="4" t="str">
        <f>IFERROR(__xludf.DUMMYFUNCTION("""COMPUTED_VALUE"""),"JavaScript")</f>
        <v>JavaScript</v>
      </c>
      <c r="E5506" s="4" t="str">
        <f>IFERROR(__xludf.DUMMYFUNCTION("""COMPUTED_VALUE"""),"PHP")</f>
        <v>PHP</v>
      </c>
      <c r="F5506" s="4" t="str">
        <f>IFERROR(__xludf.DUMMYFUNCTION("""COMPUTED_VALUE"""),"SQL")</f>
        <v>SQL</v>
      </c>
      <c r="G5506" s="4" t="str">
        <f>IFERROR(__xludf.DUMMYFUNCTION("""COMPUTED_VALUE"""),"TypeScript")</f>
        <v>TypeScript</v>
      </c>
    </row>
    <row r="5507">
      <c r="A5507" s="3">
        <v>5506.0</v>
      </c>
      <c r="B5507" s="4" t="str">
        <f>IFERROR(__xludf.DUMMYFUNCTION("SPLIT(IMPORTRANGE!B5507:B15506,"";"",0,1)"),"Bash/Shell/PowerShell")</f>
        <v>Bash/Shell/PowerShell</v>
      </c>
      <c r="C5507" s="4" t="str">
        <f>IFERROR(__xludf.DUMMYFUNCTION("""COMPUTED_VALUE"""),"HTML/CSS")</f>
        <v>HTML/CSS</v>
      </c>
      <c r="D5507" s="4" t="str">
        <f>IFERROR(__xludf.DUMMYFUNCTION("""COMPUTED_VALUE"""),"JavaScript")</f>
        <v>JavaScript</v>
      </c>
      <c r="E5507" s="4" t="str">
        <f>IFERROR(__xludf.DUMMYFUNCTION("""COMPUTED_VALUE"""),"TypeScript")</f>
        <v>TypeScript</v>
      </c>
    </row>
    <row r="5508">
      <c r="A5508" s="3">
        <v>5507.0</v>
      </c>
      <c r="B5508" s="4" t="str">
        <f>IFERROR(__xludf.DUMMYFUNCTION("SPLIT(IMPORTRANGE!B5508:B15507,"";"",0,1)"),"C#")</f>
        <v>C#</v>
      </c>
      <c r="C5508" s="4" t="str">
        <f>IFERROR(__xludf.DUMMYFUNCTION("""COMPUTED_VALUE"""),"HTML/CSS")</f>
        <v>HTML/CSS</v>
      </c>
      <c r="D5508" s="4" t="str">
        <f>IFERROR(__xludf.DUMMYFUNCTION("""COMPUTED_VALUE"""),"JavaScript")</f>
        <v>JavaScript</v>
      </c>
      <c r="E5508" s="4" t="str">
        <f>IFERROR(__xludf.DUMMYFUNCTION("""COMPUTED_VALUE"""),"SQL")</f>
        <v>SQL</v>
      </c>
    </row>
    <row r="5509">
      <c r="A5509" s="3">
        <v>5508.0</v>
      </c>
      <c r="B5509" s="4" t="str">
        <f>IFERROR(__xludf.DUMMYFUNCTION("SPLIT(IMPORTRANGE!B5509:B15508,"";"",0,1)"),"Assembly")</f>
        <v>Assembly</v>
      </c>
      <c r="C5509" s="4" t="str">
        <f>IFERROR(__xludf.DUMMYFUNCTION("""COMPUTED_VALUE"""),"Bash/Shell/PowerShell")</f>
        <v>Bash/Shell/PowerShell</v>
      </c>
      <c r="D5509" s="4" t="str">
        <f>IFERROR(__xludf.DUMMYFUNCTION("""COMPUTED_VALUE"""),"C")</f>
        <v>C</v>
      </c>
      <c r="E5509" s="4" t="str">
        <f>IFERROR(__xludf.DUMMYFUNCTION("""COMPUTED_VALUE"""),"C++")</f>
        <v>C++</v>
      </c>
      <c r="F5509" s="4" t="str">
        <f>IFERROR(__xludf.DUMMYFUNCTION("""COMPUTED_VALUE"""),"Rust")</f>
        <v>Rust</v>
      </c>
    </row>
    <row r="5510">
      <c r="A5510" s="3">
        <v>5509.0</v>
      </c>
      <c r="B5510" s="4" t="str">
        <f>IFERROR(__xludf.DUMMYFUNCTION("SPLIT(IMPORTRANGE!B5510:B15509,"";"",0,1)"),"Bash/Shell/PowerShell")</f>
        <v>Bash/Shell/PowerShell</v>
      </c>
      <c r="C5510" s="4" t="str">
        <f>IFERROR(__xludf.DUMMYFUNCTION("""COMPUTED_VALUE"""),"C")</f>
        <v>C</v>
      </c>
      <c r="D5510" s="4" t="str">
        <f>IFERROR(__xludf.DUMMYFUNCTION("""COMPUTED_VALUE"""),"C++")</f>
        <v>C++</v>
      </c>
      <c r="E5510" s="4" t="str">
        <f>IFERROR(__xludf.DUMMYFUNCTION("""COMPUTED_VALUE"""),"Python")</f>
        <v>Python</v>
      </c>
    </row>
    <row r="5511">
      <c r="A5511" s="3">
        <v>5510.0</v>
      </c>
      <c r="B5511" s="4" t="str">
        <f>IFERROR(__xludf.DUMMYFUNCTION("SPLIT(IMPORTRANGE!B5511:B15510,"";"",0,1)"),"C#")</f>
        <v>C#</v>
      </c>
      <c r="C5511" s="4" t="str">
        <f>IFERROR(__xludf.DUMMYFUNCTION("""COMPUTED_VALUE"""),"Ruby")</f>
        <v>Ruby</v>
      </c>
      <c r="D5511" s="4" t="str">
        <f>IFERROR(__xludf.DUMMYFUNCTION("""COMPUTED_VALUE"""),"Rust")</f>
        <v>Rust</v>
      </c>
    </row>
    <row r="5512">
      <c r="A5512" s="3">
        <v>5511.0</v>
      </c>
      <c r="B5512" s="4" t="str">
        <f>IFERROR(__xludf.DUMMYFUNCTION("SPLIT(IMPORTRANGE!B5512:B15511,"";"",0,1)"),"Bash/Shell/PowerShell")</f>
        <v>Bash/Shell/PowerShell</v>
      </c>
      <c r="C5512" s="4" t="str">
        <f>IFERROR(__xludf.DUMMYFUNCTION("""COMPUTED_VALUE"""),"C")</f>
        <v>C</v>
      </c>
      <c r="D5512" s="4" t="str">
        <f>IFERROR(__xludf.DUMMYFUNCTION("""COMPUTED_VALUE"""),"HTML/CSS")</f>
        <v>HTML/CSS</v>
      </c>
      <c r="E5512" s="4" t="str">
        <f>IFERROR(__xludf.DUMMYFUNCTION("""COMPUTED_VALUE"""),"JavaScript")</f>
        <v>JavaScript</v>
      </c>
      <c r="F5512" s="4" t="str">
        <f>IFERROR(__xludf.DUMMYFUNCTION("""COMPUTED_VALUE"""),"PHP")</f>
        <v>PHP</v>
      </c>
      <c r="G5512" s="4" t="str">
        <f>IFERROR(__xludf.DUMMYFUNCTION("""COMPUTED_VALUE"""),"TypeScript")</f>
        <v>TypeScript</v>
      </c>
    </row>
    <row r="5513">
      <c r="A5513" s="3">
        <v>5512.0</v>
      </c>
      <c r="B5513" s="4" t="str">
        <f>IFERROR(__xludf.DUMMYFUNCTION("SPLIT(IMPORTRANGE!B5513:B15512,"";"",0,1)"),"Java")</f>
        <v>Java</v>
      </c>
      <c r="C5513" s="4" t="str">
        <f>IFERROR(__xludf.DUMMYFUNCTION("""COMPUTED_VALUE"""),"Kotlin")</f>
        <v>Kotlin</v>
      </c>
    </row>
    <row r="5514">
      <c r="A5514" s="3">
        <v>5513.0</v>
      </c>
      <c r="B5514" s="4" t="str">
        <f>IFERROR(__xludf.DUMMYFUNCTION("SPLIT(IMPORTRANGE!B5514:B15513,"";"",0,1)"),"C#")</f>
        <v>C#</v>
      </c>
      <c r="C5514" s="4" t="str">
        <f>IFERROR(__xludf.DUMMYFUNCTION("""COMPUTED_VALUE"""),"HTML/CSS")</f>
        <v>HTML/CSS</v>
      </c>
      <c r="D5514" s="4" t="str">
        <f>IFERROR(__xludf.DUMMYFUNCTION("""COMPUTED_VALUE"""),"PHP")</f>
        <v>PHP</v>
      </c>
      <c r="E5514" s="4" t="str">
        <f>IFERROR(__xludf.DUMMYFUNCTION("""COMPUTED_VALUE"""),"SQL")</f>
        <v>SQL</v>
      </c>
      <c r="F5514" s="4" t="str">
        <f>IFERROR(__xludf.DUMMYFUNCTION("""COMPUTED_VALUE"""),"VBA")</f>
        <v>VBA</v>
      </c>
    </row>
    <row r="5515">
      <c r="A5515" s="3">
        <v>5514.0</v>
      </c>
      <c r="B5515" s="4" t="str">
        <f>IFERROR(__xludf.DUMMYFUNCTION("SPLIT(IMPORTRANGE!B5515:B15514,"";"",0,1)"),"Java")</f>
        <v>Java</v>
      </c>
    </row>
    <row r="5516">
      <c r="A5516" s="3">
        <v>5515.0</v>
      </c>
      <c r="B5516" s="4" t="str">
        <f>IFERROR(__xludf.DUMMYFUNCTION("SPLIT(IMPORTRANGE!B5516:B15515,"";"",0,1)"),"C#")</f>
        <v>C#</v>
      </c>
      <c r="C5516" s="4" t="str">
        <f>IFERROR(__xludf.DUMMYFUNCTION("""COMPUTED_VALUE"""),"HTML/CSS")</f>
        <v>HTML/CSS</v>
      </c>
      <c r="D5516" s="4" t="str">
        <f>IFERROR(__xludf.DUMMYFUNCTION("""COMPUTED_VALUE"""),"JavaScript")</f>
        <v>JavaScript</v>
      </c>
      <c r="E5516" s="4" t="str">
        <f>IFERROR(__xludf.DUMMYFUNCTION("""COMPUTED_VALUE"""),"SQL")</f>
        <v>SQL</v>
      </c>
      <c r="F5516" s="4" t="str">
        <f>IFERROR(__xludf.DUMMYFUNCTION("""COMPUTED_VALUE"""),"TypeScript")</f>
        <v>TypeScript</v>
      </c>
    </row>
    <row r="5517">
      <c r="A5517" s="3">
        <v>5516.0</v>
      </c>
      <c r="B5517" s="4" t="str">
        <f>IFERROR(__xludf.DUMMYFUNCTION("SPLIT(IMPORTRANGE!B5517:B15516,"";"",0,1)"),"Bash/Shell/PowerShell")</f>
        <v>Bash/Shell/PowerShell</v>
      </c>
      <c r="C5517" s="4" t="str">
        <f>IFERROR(__xludf.DUMMYFUNCTION("""COMPUTED_VALUE"""),"Clojure")</f>
        <v>Clojure</v>
      </c>
      <c r="D5517" s="4" t="str">
        <f>IFERROR(__xludf.DUMMYFUNCTION("""COMPUTED_VALUE"""),"HTML/CSS")</f>
        <v>HTML/CSS</v>
      </c>
      <c r="E5517" s="4" t="str">
        <f>IFERROR(__xludf.DUMMYFUNCTION("""COMPUTED_VALUE"""),"JavaScript")</f>
        <v>JavaScript</v>
      </c>
      <c r="F5517" s="4" t="str">
        <f>IFERROR(__xludf.DUMMYFUNCTION("""COMPUTED_VALUE"""),"Python")</f>
        <v>Python</v>
      </c>
      <c r="G5517" s="4" t="str">
        <f>IFERROR(__xludf.DUMMYFUNCTION("""COMPUTED_VALUE"""),"TypeScript")</f>
        <v>TypeScript</v>
      </c>
    </row>
    <row r="5518">
      <c r="A5518" s="3">
        <v>5517.0</v>
      </c>
      <c r="B5518" s="4" t="str">
        <f>IFERROR(__xludf.DUMMYFUNCTION("SPLIT(IMPORTRANGE!B5518:B15517,"";"",0,1)"),"HTML/CSS")</f>
        <v>HTML/CSS</v>
      </c>
      <c r="C5518" s="4" t="str">
        <f>IFERROR(__xludf.DUMMYFUNCTION("""COMPUTED_VALUE"""),"JavaScript")</f>
        <v>JavaScript</v>
      </c>
      <c r="D5518" s="4" t="str">
        <f>IFERROR(__xludf.DUMMYFUNCTION("""COMPUTED_VALUE"""),"Ruby")</f>
        <v>Ruby</v>
      </c>
    </row>
    <row r="5519">
      <c r="A5519" s="3">
        <v>5518.0</v>
      </c>
      <c r="B5519" s="4" t="str">
        <f>IFERROR(__xludf.DUMMYFUNCTION("SPLIT(IMPORTRANGE!B5519:B15518,"";"",0,1)"),"C#")</f>
        <v>C#</v>
      </c>
      <c r="C5519" s="4" t="str">
        <f>IFERROR(__xludf.DUMMYFUNCTION("""COMPUTED_VALUE"""),"JavaScript")</f>
        <v>JavaScript</v>
      </c>
    </row>
    <row r="5520">
      <c r="A5520" s="3">
        <v>5519.0</v>
      </c>
      <c r="B5520" s="4" t="str">
        <f>IFERROR(__xludf.DUMMYFUNCTION("SPLIT(IMPORTRANGE!B5520:B15519,"";"",0,1)"),"Other(s):")</f>
        <v>Other(s):</v>
      </c>
    </row>
    <row r="5521">
      <c r="A5521" s="3">
        <v>5520.0</v>
      </c>
      <c r="B5521" s="4" t="str">
        <f>IFERROR(__xludf.DUMMYFUNCTION("SPLIT(IMPORTRANGE!B5521:B15520,"";"",0,1)"),"C#")</f>
        <v>C#</v>
      </c>
      <c r="C5521" s="4" t="str">
        <f>IFERROR(__xludf.DUMMYFUNCTION("""COMPUTED_VALUE"""),"SQL")</f>
        <v>SQL</v>
      </c>
    </row>
    <row r="5522">
      <c r="A5522" s="3">
        <v>5521.0</v>
      </c>
      <c r="B5522" s="4" t="str">
        <f>IFERROR(__xludf.DUMMYFUNCTION("SPLIT(IMPORTRANGE!B5522:B15521,"";"",0,1)"),"Bash/Shell/PowerShell")</f>
        <v>Bash/Shell/PowerShell</v>
      </c>
      <c r="C5522" s="4" t="str">
        <f>IFERROR(__xludf.DUMMYFUNCTION("""COMPUTED_VALUE"""),"Clojure")</f>
        <v>Clojure</v>
      </c>
      <c r="D5522" s="4" t="str">
        <f>IFERROR(__xludf.DUMMYFUNCTION("""COMPUTED_VALUE"""),"Java")</f>
        <v>Java</v>
      </c>
      <c r="E5522" s="4" t="str">
        <f>IFERROR(__xludf.DUMMYFUNCTION("""COMPUTED_VALUE"""),"Scala")</f>
        <v>Scala</v>
      </c>
    </row>
    <row r="5523">
      <c r="A5523" s="3">
        <v>5522.0</v>
      </c>
      <c r="B5523" s="4" t="str">
        <f>IFERROR(__xludf.DUMMYFUNCTION("SPLIT(IMPORTRANGE!B5523:B15522,"";"",0,1)"),"Bash/Shell/PowerShell")</f>
        <v>Bash/Shell/PowerShell</v>
      </c>
      <c r="C5523" s="4" t="str">
        <f>IFERROR(__xludf.DUMMYFUNCTION("""COMPUTED_VALUE"""),"Java")</f>
        <v>Java</v>
      </c>
      <c r="D5523" s="4" t="str">
        <f>IFERROR(__xludf.DUMMYFUNCTION("""COMPUTED_VALUE"""),"JavaScript")</f>
        <v>JavaScript</v>
      </c>
    </row>
    <row r="5524">
      <c r="A5524" s="3">
        <v>5523.0</v>
      </c>
      <c r="B5524" s="4" t="str">
        <f>IFERROR(__xludf.DUMMYFUNCTION("SPLIT(IMPORTRANGE!B5524:B15523,"";"",0,1)"),"C#")</f>
        <v>C#</v>
      </c>
      <c r="C5524" s="4" t="str">
        <f>IFERROR(__xludf.DUMMYFUNCTION("""COMPUTED_VALUE"""),"HTML/CSS")</f>
        <v>HTML/CSS</v>
      </c>
      <c r="D5524" s="4" t="str">
        <f>IFERROR(__xludf.DUMMYFUNCTION("""COMPUTED_VALUE"""),"Java")</f>
        <v>Java</v>
      </c>
      <c r="E5524" s="4" t="str">
        <f>IFERROR(__xludf.DUMMYFUNCTION("""COMPUTED_VALUE"""),"JavaScript")</f>
        <v>JavaScript</v>
      </c>
      <c r="F5524" s="4" t="str">
        <f>IFERROR(__xludf.DUMMYFUNCTION("""COMPUTED_VALUE"""),"SQL")</f>
        <v>SQL</v>
      </c>
      <c r="G5524" s="4" t="str">
        <f>IFERROR(__xludf.DUMMYFUNCTION("""COMPUTED_VALUE"""),"Other(s):")</f>
        <v>Other(s):</v>
      </c>
    </row>
    <row r="5525">
      <c r="A5525" s="3">
        <v>5524.0</v>
      </c>
      <c r="B5525" s="4" t="str">
        <f>IFERROR(__xludf.DUMMYFUNCTION("SPLIT(IMPORTRANGE!B5525:B15524,"";"",0,1)"),"C#")</f>
        <v>C#</v>
      </c>
      <c r="C5525" s="4" t="str">
        <f>IFERROR(__xludf.DUMMYFUNCTION("""COMPUTED_VALUE"""),"Java")</f>
        <v>Java</v>
      </c>
      <c r="D5525" s="4" t="str">
        <f>IFERROR(__xludf.DUMMYFUNCTION("""COMPUTED_VALUE"""),"Kotlin")</f>
        <v>Kotlin</v>
      </c>
    </row>
    <row r="5526">
      <c r="A5526" s="3">
        <v>5525.0</v>
      </c>
      <c r="B5526" s="4" t="str">
        <f>IFERROR(__xludf.DUMMYFUNCTION("SPLIT(IMPORTRANGE!B5526:B15525,"";"",0,1)"),"HTML/CSS")</f>
        <v>HTML/CSS</v>
      </c>
      <c r="C5526" s="4" t="str">
        <f>IFERROR(__xludf.DUMMYFUNCTION("""COMPUTED_VALUE"""),"JavaScript")</f>
        <v>JavaScript</v>
      </c>
      <c r="D5526" s="4" t="str">
        <f>IFERROR(__xludf.DUMMYFUNCTION("""COMPUTED_VALUE"""),"PHP")</f>
        <v>PHP</v>
      </c>
      <c r="E5526" s="4" t="str">
        <f>IFERROR(__xludf.DUMMYFUNCTION("""COMPUTED_VALUE"""),"SQL")</f>
        <v>SQL</v>
      </c>
    </row>
    <row r="5527">
      <c r="A5527" s="3">
        <v>5526.0</v>
      </c>
      <c r="B5527" s="4" t="str">
        <f>IFERROR(__xludf.DUMMYFUNCTION("SPLIT(IMPORTRANGE!B5527:B15526,"";"",0,1)"),"C#")</f>
        <v>C#</v>
      </c>
      <c r="C5527" s="4" t="str">
        <f>IFERROR(__xludf.DUMMYFUNCTION("""COMPUTED_VALUE"""),"HTML/CSS")</f>
        <v>HTML/CSS</v>
      </c>
      <c r="D5527" s="4" t="str">
        <f>IFERROR(__xludf.DUMMYFUNCTION("""COMPUTED_VALUE"""),"JavaScript")</f>
        <v>JavaScript</v>
      </c>
      <c r="E5527" s="4" t="str">
        <f>IFERROR(__xludf.DUMMYFUNCTION("""COMPUTED_VALUE"""),"SQL")</f>
        <v>SQL</v>
      </c>
    </row>
    <row r="5528">
      <c r="A5528" s="3">
        <v>5527.0</v>
      </c>
      <c r="B5528" s="4" t="str">
        <f>IFERROR(__xludf.DUMMYFUNCTION("SPLIT(IMPORTRANGE!B5528:B15527,"";"",0,1)"),"C++")</f>
        <v>C++</v>
      </c>
      <c r="C5528" s="4" t="str">
        <f>IFERROR(__xludf.DUMMYFUNCTION("""COMPUTED_VALUE"""),"Java")</f>
        <v>Java</v>
      </c>
    </row>
    <row r="5529">
      <c r="A5529" s="3">
        <v>5528.0</v>
      </c>
      <c r="B5529" s="4" t="str">
        <f>IFERROR(__xludf.DUMMYFUNCTION("SPLIT(IMPORTRANGE!B5529:B15528,"";"",0,1)"),"Elixir")</f>
        <v>Elixir</v>
      </c>
      <c r="C5529" s="4" t="str">
        <f>IFERROR(__xludf.DUMMYFUNCTION("""COMPUTED_VALUE"""),"HTML/CSS")</f>
        <v>HTML/CSS</v>
      </c>
      <c r="D5529" s="4" t="str">
        <f>IFERROR(__xludf.DUMMYFUNCTION("""COMPUTED_VALUE"""),"JavaScript")</f>
        <v>JavaScript</v>
      </c>
      <c r="E5529" s="4" t="str">
        <f>IFERROR(__xludf.DUMMYFUNCTION("""COMPUTED_VALUE"""),"PHP")</f>
        <v>PHP</v>
      </c>
      <c r="F5529" s="4" t="str">
        <f>IFERROR(__xludf.DUMMYFUNCTION("""COMPUTED_VALUE"""),"Python")</f>
        <v>Python</v>
      </c>
      <c r="G5529" s="4" t="str">
        <f>IFERROR(__xludf.DUMMYFUNCTION("""COMPUTED_VALUE"""),"Ruby")</f>
        <v>Ruby</v>
      </c>
      <c r="H5529" s="4" t="str">
        <f>IFERROR(__xludf.DUMMYFUNCTION("""COMPUTED_VALUE"""),"SQL")</f>
        <v>SQL</v>
      </c>
    </row>
    <row r="5530">
      <c r="A5530" s="3">
        <v>5529.0</v>
      </c>
      <c r="B5530" s="4" t="str">
        <f>IFERROR(__xludf.DUMMYFUNCTION("SPLIT(IMPORTRANGE!B5530:B15529,"";"",0,1)"),"C")</f>
        <v>C</v>
      </c>
      <c r="C5530" s="4" t="str">
        <f>IFERROR(__xludf.DUMMYFUNCTION("""COMPUTED_VALUE"""),"HTML/CSS")</f>
        <v>HTML/CSS</v>
      </c>
      <c r="D5530" s="4" t="str">
        <f>IFERROR(__xludf.DUMMYFUNCTION("""COMPUTED_VALUE"""),"Java")</f>
        <v>Java</v>
      </c>
      <c r="E5530" s="4" t="str">
        <f>IFERROR(__xludf.DUMMYFUNCTION("""COMPUTED_VALUE"""),"JavaScript")</f>
        <v>JavaScript</v>
      </c>
      <c r="F5530" s="4" t="str">
        <f>IFERROR(__xludf.DUMMYFUNCTION("""COMPUTED_VALUE"""),"Ruby")</f>
        <v>Ruby</v>
      </c>
      <c r="G5530" s="4" t="str">
        <f>IFERROR(__xludf.DUMMYFUNCTION("""COMPUTED_VALUE"""),"SQL")</f>
        <v>SQL</v>
      </c>
    </row>
    <row r="5531">
      <c r="A5531" s="3">
        <v>5530.0</v>
      </c>
      <c r="B5531" s="4" t="str">
        <f>IFERROR(__xludf.DUMMYFUNCTION("SPLIT(IMPORTRANGE!B5531:B15530,"";"",0,1)"),"Bash/Shell/PowerShell")</f>
        <v>Bash/Shell/PowerShell</v>
      </c>
      <c r="C5531" s="4" t="str">
        <f>IFERROR(__xludf.DUMMYFUNCTION("""COMPUTED_VALUE"""),"C")</f>
        <v>C</v>
      </c>
      <c r="D5531" s="4" t="str">
        <f>IFERROR(__xludf.DUMMYFUNCTION("""COMPUTED_VALUE"""),"C++")</f>
        <v>C++</v>
      </c>
      <c r="E5531" s="4" t="str">
        <f>IFERROR(__xludf.DUMMYFUNCTION("""COMPUTED_VALUE"""),"C#")</f>
        <v>C#</v>
      </c>
      <c r="F5531" s="4" t="str">
        <f>IFERROR(__xludf.DUMMYFUNCTION("""COMPUTED_VALUE"""),"HTML/CSS")</f>
        <v>HTML/CSS</v>
      </c>
      <c r="G5531" s="4" t="str">
        <f>IFERROR(__xludf.DUMMYFUNCTION("""COMPUTED_VALUE"""),"Java")</f>
        <v>Java</v>
      </c>
      <c r="H5531" s="4" t="str">
        <f>IFERROR(__xludf.DUMMYFUNCTION("""COMPUTED_VALUE"""),"Python")</f>
        <v>Python</v>
      </c>
    </row>
    <row r="5532">
      <c r="A5532" s="3">
        <v>5531.0</v>
      </c>
      <c r="B5532" s="4" t="str">
        <f>IFERROR(__xludf.DUMMYFUNCTION("SPLIT(IMPORTRANGE!B5532:B15531,"";"",0,1)"),"HTML/CSS")</f>
        <v>HTML/CSS</v>
      </c>
      <c r="C5532" s="4" t="str">
        <f>IFERROR(__xludf.DUMMYFUNCTION("""COMPUTED_VALUE"""),"Java")</f>
        <v>Java</v>
      </c>
      <c r="D5532" s="4" t="str">
        <f>IFERROR(__xludf.DUMMYFUNCTION("""COMPUTED_VALUE"""),"JavaScript")</f>
        <v>JavaScript</v>
      </c>
      <c r="E5532" s="4" t="str">
        <f>IFERROR(__xludf.DUMMYFUNCTION("""COMPUTED_VALUE"""),"Kotlin")</f>
        <v>Kotlin</v>
      </c>
      <c r="F5532" s="4" t="str">
        <f>IFERROR(__xludf.DUMMYFUNCTION("""COMPUTED_VALUE"""),"PHP")</f>
        <v>PHP</v>
      </c>
      <c r="G5532" s="4" t="str">
        <f>IFERROR(__xludf.DUMMYFUNCTION("""COMPUTED_VALUE"""),"Ruby")</f>
        <v>Ruby</v>
      </c>
      <c r="H5532" s="4" t="str">
        <f>IFERROR(__xludf.DUMMYFUNCTION("""COMPUTED_VALUE"""),"SQL")</f>
        <v>SQL</v>
      </c>
      <c r="I5532" s="4" t="str">
        <f>IFERROR(__xludf.DUMMYFUNCTION("""COMPUTED_VALUE"""),"Swift")</f>
        <v>Swift</v>
      </c>
    </row>
    <row r="5533">
      <c r="A5533" s="3">
        <v>5532.0</v>
      </c>
      <c r="B5533" s="4" t="str">
        <f>IFERROR(__xludf.DUMMYFUNCTION("SPLIT(IMPORTRANGE!B5533:B15532,"";"",0,1)"),"C")</f>
        <v>C</v>
      </c>
      <c r="C5533" s="4" t="str">
        <f>IFERROR(__xludf.DUMMYFUNCTION("""COMPUTED_VALUE"""),"HTML/CSS")</f>
        <v>HTML/CSS</v>
      </c>
      <c r="D5533" s="4" t="str">
        <f>IFERROR(__xludf.DUMMYFUNCTION("""COMPUTED_VALUE"""),"Java")</f>
        <v>Java</v>
      </c>
      <c r="E5533" s="4" t="str">
        <f>IFERROR(__xludf.DUMMYFUNCTION("""COMPUTED_VALUE"""),"JavaScript")</f>
        <v>JavaScript</v>
      </c>
      <c r="F5533" s="4" t="str">
        <f>IFERROR(__xludf.DUMMYFUNCTION("""COMPUTED_VALUE"""),"PHP")</f>
        <v>PHP</v>
      </c>
    </row>
    <row r="5534">
      <c r="A5534" s="3">
        <v>5533.0</v>
      </c>
      <c r="B5534" s="4" t="str">
        <f>IFERROR(__xludf.DUMMYFUNCTION("SPLIT(IMPORTRANGE!B5534:B15533,"";"",0,1)"),"Bash/Shell/PowerShell")</f>
        <v>Bash/Shell/PowerShell</v>
      </c>
      <c r="C5534" s="4" t="str">
        <f>IFERROR(__xludf.DUMMYFUNCTION("""COMPUTED_VALUE"""),"C")</f>
        <v>C</v>
      </c>
      <c r="D5534" s="4" t="str">
        <f>IFERROR(__xludf.DUMMYFUNCTION("""COMPUTED_VALUE"""),"C++")</f>
        <v>C++</v>
      </c>
      <c r="E5534" s="4" t="str">
        <f>IFERROR(__xludf.DUMMYFUNCTION("""COMPUTED_VALUE"""),"Python")</f>
        <v>Python</v>
      </c>
    </row>
    <row r="5535">
      <c r="A5535" s="3">
        <v>5534.0</v>
      </c>
      <c r="B5535" s="4" t="str">
        <f>IFERROR(__xludf.DUMMYFUNCTION("SPLIT(IMPORTRANGE!B5535:B15534,"";"",0,1)"),"C#")</f>
        <v>C#</v>
      </c>
      <c r="C5535" s="4" t="str">
        <f>IFERROR(__xludf.DUMMYFUNCTION("""COMPUTED_VALUE"""),"HTML/CSS")</f>
        <v>HTML/CSS</v>
      </c>
      <c r="D5535" s="4" t="str">
        <f>IFERROR(__xludf.DUMMYFUNCTION("""COMPUTED_VALUE"""),"Java")</f>
        <v>Java</v>
      </c>
      <c r="E5535" s="4" t="str">
        <f>IFERROR(__xludf.DUMMYFUNCTION("""COMPUTED_VALUE"""),"JavaScript")</f>
        <v>JavaScript</v>
      </c>
      <c r="F5535" s="4" t="str">
        <f>IFERROR(__xludf.DUMMYFUNCTION("""COMPUTED_VALUE"""),"PHP")</f>
        <v>PHP</v>
      </c>
      <c r="G5535" s="4" t="str">
        <f>IFERROR(__xludf.DUMMYFUNCTION("""COMPUTED_VALUE"""),"Python")</f>
        <v>Python</v>
      </c>
      <c r="H5535" s="4" t="str">
        <f>IFERROR(__xludf.DUMMYFUNCTION("""COMPUTED_VALUE"""),"SQL")</f>
        <v>SQL</v>
      </c>
    </row>
    <row r="5536">
      <c r="A5536" s="3">
        <v>5535.0</v>
      </c>
      <c r="B5536" s="4" t="str">
        <f>IFERROR(__xludf.DUMMYFUNCTION("SPLIT(IMPORTRANGE!B5536:B15535,"";"",0,1)"),"C")</f>
        <v>C</v>
      </c>
      <c r="C5536" s="4" t="str">
        <f>IFERROR(__xludf.DUMMYFUNCTION("""COMPUTED_VALUE"""),"C#")</f>
        <v>C#</v>
      </c>
      <c r="D5536" s="4" t="str">
        <f>IFERROR(__xludf.DUMMYFUNCTION("""COMPUTED_VALUE"""),"Go")</f>
        <v>Go</v>
      </c>
      <c r="E5536" s="4" t="str">
        <f>IFERROR(__xludf.DUMMYFUNCTION("""COMPUTED_VALUE"""),"HTML/CSS")</f>
        <v>HTML/CSS</v>
      </c>
      <c r="F5536" s="4" t="str">
        <f>IFERROR(__xludf.DUMMYFUNCTION("""COMPUTED_VALUE"""),"Java")</f>
        <v>Java</v>
      </c>
      <c r="G5536" s="4" t="str">
        <f>IFERROR(__xludf.DUMMYFUNCTION("""COMPUTED_VALUE"""),"JavaScript")</f>
        <v>JavaScript</v>
      </c>
      <c r="H5536" s="4" t="str">
        <f>IFERROR(__xludf.DUMMYFUNCTION("""COMPUTED_VALUE"""),"Python")</f>
        <v>Python</v>
      </c>
      <c r="I5536" s="4" t="str">
        <f>IFERROR(__xludf.DUMMYFUNCTION("""COMPUTED_VALUE"""),"Ruby")</f>
        <v>Ruby</v>
      </c>
      <c r="J5536" s="4" t="str">
        <f>IFERROR(__xludf.DUMMYFUNCTION("""COMPUTED_VALUE"""),"TypeScript")</f>
        <v>TypeScript</v>
      </c>
    </row>
    <row r="5537">
      <c r="A5537" s="3">
        <v>5536.0</v>
      </c>
      <c r="B5537" s="4" t="str">
        <f>IFERROR(__xludf.DUMMYFUNCTION("SPLIT(IMPORTRANGE!B5537:B15536,"";"",0,1)"),"C++")</f>
        <v>C++</v>
      </c>
      <c r="C5537" s="4" t="str">
        <f>IFERROR(__xludf.DUMMYFUNCTION("""COMPUTED_VALUE"""),"C#")</f>
        <v>C#</v>
      </c>
      <c r="D5537" s="4" t="str">
        <f>IFERROR(__xludf.DUMMYFUNCTION("""COMPUTED_VALUE"""),"HTML/CSS")</f>
        <v>HTML/CSS</v>
      </c>
      <c r="E5537" s="4" t="str">
        <f>IFERROR(__xludf.DUMMYFUNCTION("""COMPUTED_VALUE"""),"JavaScript")</f>
        <v>JavaScript</v>
      </c>
      <c r="F5537" s="4" t="str">
        <f>IFERROR(__xludf.DUMMYFUNCTION("""COMPUTED_VALUE"""),"Python")</f>
        <v>Python</v>
      </c>
      <c r="G5537" s="4" t="str">
        <f>IFERROR(__xludf.DUMMYFUNCTION("""COMPUTED_VALUE"""),"SQL")</f>
        <v>SQL</v>
      </c>
    </row>
    <row r="5538">
      <c r="A5538" s="3">
        <v>5537.0</v>
      </c>
      <c r="B5538" s="4" t="str">
        <f>IFERROR(__xludf.DUMMYFUNCTION("SPLIT(IMPORTRANGE!B5538:B15537,"";"",0,1)"),"Assembly")</f>
        <v>Assembly</v>
      </c>
      <c r="C5538" s="4" t="str">
        <f>IFERROR(__xludf.DUMMYFUNCTION("""COMPUTED_VALUE"""),"Bash/Shell/PowerShell")</f>
        <v>Bash/Shell/PowerShell</v>
      </c>
      <c r="D5538" s="4" t="str">
        <f>IFERROR(__xludf.DUMMYFUNCTION("""COMPUTED_VALUE"""),"C")</f>
        <v>C</v>
      </c>
      <c r="E5538" s="4" t="str">
        <f>IFERROR(__xludf.DUMMYFUNCTION("""COMPUTED_VALUE"""),"C++")</f>
        <v>C++</v>
      </c>
      <c r="F5538" s="4" t="str">
        <f>IFERROR(__xludf.DUMMYFUNCTION("""COMPUTED_VALUE"""),"Java")</f>
        <v>Java</v>
      </c>
      <c r="G5538" s="4" t="str">
        <f>IFERROR(__xludf.DUMMYFUNCTION("""COMPUTED_VALUE"""),"JavaScript")</f>
        <v>JavaScript</v>
      </c>
      <c r="H5538" s="4" t="str">
        <f>IFERROR(__xludf.DUMMYFUNCTION("""COMPUTED_VALUE"""),"Python")</f>
        <v>Python</v>
      </c>
      <c r="I5538" s="4" t="str">
        <f>IFERROR(__xludf.DUMMYFUNCTION("""COMPUTED_VALUE"""),"SQL")</f>
        <v>SQL</v>
      </c>
    </row>
    <row r="5539">
      <c r="A5539" s="3">
        <v>5538.0</v>
      </c>
      <c r="B5539" s="4" t="str">
        <f>IFERROR(__xludf.DUMMYFUNCTION("SPLIT(IMPORTRANGE!B5539:B15538,"";"",0,1)"),"HTML/CSS")</f>
        <v>HTML/CSS</v>
      </c>
      <c r="C5539" s="4" t="str">
        <f>IFERROR(__xludf.DUMMYFUNCTION("""COMPUTED_VALUE"""),"JavaScript")</f>
        <v>JavaScript</v>
      </c>
    </row>
    <row r="5540">
      <c r="A5540" s="3">
        <v>5539.0</v>
      </c>
      <c r="B5540" s="4" t="str">
        <f>IFERROR(__xludf.DUMMYFUNCTION("SPLIT(IMPORTRANGE!B5540:B15539,"";"",0,1)"),"C")</f>
        <v>C</v>
      </c>
      <c r="C5540" s="4" t="str">
        <f>IFERROR(__xludf.DUMMYFUNCTION("""COMPUTED_VALUE"""),"C++")</f>
        <v>C++</v>
      </c>
    </row>
    <row r="5541">
      <c r="A5541" s="3">
        <v>5540.0</v>
      </c>
      <c r="B5541" s="4" t="str">
        <f>IFERROR(__xludf.DUMMYFUNCTION("SPLIT(IMPORTRANGE!B5541:B15540,"";"",0,1)"),"Java")</f>
        <v>Java</v>
      </c>
    </row>
    <row r="5542">
      <c r="A5542" s="3">
        <v>5541.0</v>
      </c>
      <c r="B5542" s="4" t="str">
        <f>IFERROR(__xludf.DUMMYFUNCTION("SPLIT(IMPORTRANGE!B5542:B15541,"";"",0,1)"),"HTML/CSS")</f>
        <v>HTML/CSS</v>
      </c>
      <c r="C5542" s="4" t="str">
        <f>IFERROR(__xludf.DUMMYFUNCTION("""COMPUTED_VALUE"""),"JavaScript")</f>
        <v>JavaScript</v>
      </c>
      <c r="D5542" s="4" t="str">
        <f>IFERROR(__xludf.DUMMYFUNCTION("""COMPUTED_VALUE"""),"Python")</f>
        <v>Python</v>
      </c>
      <c r="E5542" s="4" t="str">
        <f>IFERROR(__xludf.DUMMYFUNCTION("""COMPUTED_VALUE"""),"Swift")</f>
        <v>Swift</v>
      </c>
      <c r="F5542" s="4" t="str">
        <f>IFERROR(__xludf.DUMMYFUNCTION("""COMPUTED_VALUE"""),"TypeScript")</f>
        <v>TypeScript</v>
      </c>
      <c r="G5542" s="4" t="str">
        <f>IFERROR(__xludf.DUMMYFUNCTION("""COMPUTED_VALUE"""),"VBA")</f>
        <v>VBA</v>
      </c>
    </row>
    <row r="5543">
      <c r="A5543" s="3">
        <v>5542.0</v>
      </c>
      <c r="B5543" s="4" t="str">
        <f>IFERROR(__xludf.DUMMYFUNCTION("SPLIT(IMPORTRANGE!B5543:B15542,"";"",0,1)"),"Python")</f>
        <v>Python</v>
      </c>
      <c r="C5543" s="4" t="str">
        <f>IFERROR(__xludf.DUMMYFUNCTION("""COMPUTED_VALUE"""),"R")</f>
        <v>R</v>
      </c>
      <c r="D5543" s="4" t="str">
        <f>IFERROR(__xludf.DUMMYFUNCTION("""COMPUTED_VALUE"""),"Other(s):")</f>
        <v>Other(s):</v>
      </c>
    </row>
    <row r="5544">
      <c r="A5544" s="3">
        <v>5543.0</v>
      </c>
      <c r="B5544" s="4" t="str">
        <f>IFERROR(__xludf.DUMMYFUNCTION("SPLIT(IMPORTRANGE!B5544:B15543,"";"",0,1)"),"Assembly")</f>
        <v>Assembly</v>
      </c>
      <c r="C5544" s="4" t="str">
        <f>IFERROR(__xludf.DUMMYFUNCTION("""COMPUTED_VALUE"""),"C")</f>
        <v>C</v>
      </c>
      <c r="D5544" s="4" t="str">
        <f>IFERROR(__xludf.DUMMYFUNCTION("""COMPUTED_VALUE"""),"HTML/CSS")</f>
        <v>HTML/CSS</v>
      </c>
      <c r="E5544" s="4" t="str">
        <f>IFERROR(__xludf.DUMMYFUNCTION("""COMPUTED_VALUE"""),"JavaScript")</f>
        <v>JavaScript</v>
      </c>
      <c r="F5544" s="4" t="str">
        <f>IFERROR(__xludf.DUMMYFUNCTION("""COMPUTED_VALUE"""),"Python")</f>
        <v>Python</v>
      </c>
      <c r="G5544" s="4" t="str">
        <f>IFERROR(__xludf.DUMMYFUNCTION("""COMPUTED_VALUE"""),"SQL")</f>
        <v>SQL</v>
      </c>
      <c r="H5544" s="4" t="str">
        <f>IFERROR(__xludf.DUMMYFUNCTION("""COMPUTED_VALUE"""),"VBA")</f>
        <v>VBA</v>
      </c>
    </row>
    <row r="5545">
      <c r="A5545" s="3">
        <v>5544.0</v>
      </c>
      <c r="B5545" s="4" t="str">
        <f>IFERROR(__xludf.DUMMYFUNCTION("SPLIT(IMPORTRANGE!B5545:B15544,"";"",0,1)"),"C++")</f>
        <v>C++</v>
      </c>
      <c r="C5545" s="4" t="str">
        <f>IFERROR(__xludf.DUMMYFUNCTION("""COMPUTED_VALUE"""),"HTML/CSS")</f>
        <v>HTML/CSS</v>
      </c>
      <c r="D5545" s="4" t="str">
        <f>IFERROR(__xludf.DUMMYFUNCTION("""COMPUTED_VALUE"""),"Java")</f>
        <v>Java</v>
      </c>
      <c r="E5545" s="4" t="str">
        <f>IFERROR(__xludf.DUMMYFUNCTION("""COMPUTED_VALUE"""),"JavaScript")</f>
        <v>JavaScript</v>
      </c>
      <c r="F5545" s="4" t="str">
        <f>IFERROR(__xludf.DUMMYFUNCTION("""COMPUTED_VALUE"""),"PHP")</f>
        <v>PHP</v>
      </c>
      <c r="G5545" s="4" t="str">
        <f>IFERROR(__xludf.DUMMYFUNCTION("""COMPUTED_VALUE"""),"Python")</f>
        <v>Python</v>
      </c>
      <c r="H5545" s="4" t="str">
        <f>IFERROR(__xludf.DUMMYFUNCTION("""COMPUTED_VALUE"""),"SQL")</f>
        <v>SQL</v>
      </c>
    </row>
    <row r="5546">
      <c r="A5546" s="3">
        <v>5545.0</v>
      </c>
      <c r="B5546" s="4" t="str">
        <f>IFERROR(__xludf.DUMMYFUNCTION("SPLIT(IMPORTRANGE!B5546:B15545,"";"",0,1)"),"C++")</f>
        <v>C++</v>
      </c>
      <c r="C5546" s="4" t="str">
        <f>IFERROR(__xludf.DUMMYFUNCTION("""COMPUTED_VALUE"""),"JavaScript")</f>
        <v>JavaScript</v>
      </c>
    </row>
    <row r="5547">
      <c r="A5547" s="3">
        <v>5546.0</v>
      </c>
      <c r="B5547" s="4" t="str">
        <f>IFERROR(__xludf.DUMMYFUNCTION("SPLIT(IMPORTRANGE!B5547:B15546,"";"",0,1)"),"HTML/CSS")</f>
        <v>HTML/CSS</v>
      </c>
      <c r="C5547" s="4" t="str">
        <f>IFERROR(__xludf.DUMMYFUNCTION("""COMPUTED_VALUE"""),"Java")</f>
        <v>Java</v>
      </c>
      <c r="D5547" s="4" t="str">
        <f>IFERROR(__xludf.DUMMYFUNCTION("""COMPUTED_VALUE"""),"JavaScript")</f>
        <v>JavaScript</v>
      </c>
      <c r="E5547" s="4" t="str">
        <f>IFERROR(__xludf.DUMMYFUNCTION("""COMPUTED_VALUE"""),"SQL")</f>
        <v>SQL</v>
      </c>
      <c r="F5547" s="4" t="str">
        <f>IFERROR(__xludf.DUMMYFUNCTION("""COMPUTED_VALUE"""),"TypeScript")</f>
        <v>TypeScript</v>
      </c>
    </row>
    <row r="5548">
      <c r="A5548" s="3">
        <v>5547.0</v>
      </c>
      <c r="B5548" s="4" t="str">
        <f>IFERROR(__xludf.DUMMYFUNCTION("SPLIT(IMPORTRANGE!B5548:B15547,"";"",0,1)"),"C#")</f>
        <v>C#</v>
      </c>
      <c r="C5548" s="4" t="str">
        <f>IFERROR(__xludf.DUMMYFUNCTION("""COMPUTED_VALUE"""),"HTML/CSS")</f>
        <v>HTML/CSS</v>
      </c>
      <c r="D5548" s="4" t="str">
        <f>IFERROR(__xludf.DUMMYFUNCTION("""COMPUTED_VALUE"""),"JavaScript")</f>
        <v>JavaScript</v>
      </c>
      <c r="E5548" s="4" t="str">
        <f>IFERROR(__xludf.DUMMYFUNCTION("""COMPUTED_VALUE"""),"PHP")</f>
        <v>PHP</v>
      </c>
      <c r="F5548" s="4" t="str">
        <f>IFERROR(__xludf.DUMMYFUNCTION("""COMPUTED_VALUE"""),"Python")</f>
        <v>Python</v>
      </c>
      <c r="G5548" s="4" t="str">
        <f>IFERROR(__xludf.DUMMYFUNCTION("""COMPUTED_VALUE"""),"SQL")</f>
        <v>SQL</v>
      </c>
      <c r="H5548" s="4" t="str">
        <f>IFERROR(__xludf.DUMMYFUNCTION("""COMPUTED_VALUE"""),"Other(s):")</f>
        <v>Other(s):</v>
      </c>
    </row>
    <row r="5549">
      <c r="A5549" s="3">
        <v>5548.0</v>
      </c>
      <c r="B5549" s="4" t="str">
        <f>IFERROR(__xludf.DUMMYFUNCTION("SPLIT(IMPORTRANGE!B5549:B15548,"";"",0,1)"),"Bash/Shell/PowerShell")</f>
        <v>Bash/Shell/PowerShell</v>
      </c>
      <c r="C5549" s="4" t="str">
        <f>IFERROR(__xludf.DUMMYFUNCTION("""COMPUTED_VALUE"""),"C#")</f>
        <v>C#</v>
      </c>
      <c r="D5549" s="4" t="str">
        <f>IFERROR(__xludf.DUMMYFUNCTION("""COMPUTED_VALUE"""),"HTML/CSS")</f>
        <v>HTML/CSS</v>
      </c>
      <c r="E5549" s="4" t="str">
        <f>IFERROR(__xludf.DUMMYFUNCTION("""COMPUTED_VALUE"""),"Java")</f>
        <v>Java</v>
      </c>
      <c r="F5549" s="4" t="str">
        <f>IFERROR(__xludf.DUMMYFUNCTION("""COMPUTED_VALUE"""),"JavaScript")</f>
        <v>JavaScript</v>
      </c>
      <c r="G5549" s="4" t="str">
        <f>IFERROR(__xludf.DUMMYFUNCTION("""COMPUTED_VALUE"""),"PHP")</f>
        <v>PHP</v>
      </c>
      <c r="H5549" s="4" t="str">
        <f>IFERROR(__xludf.DUMMYFUNCTION("""COMPUTED_VALUE"""),"SQL")</f>
        <v>SQL</v>
      </c>
      <c r="I5549" s="4" t="str">
        <f>IFERROR(__xludf.DUMMYFUNCTION("""COMPUTED_VALUE"""),"TypeScript")</f>
        <v>TypeScript</v>
      </c>
    </row>
    <row r="5550">
      <c r="A5550" s="3">
        <v>5549.0</v>
      </c>
      <c r="B5550" s="4" t="str">
        <f>IFERROR(__xludf.DUMMYFUNCTION("SPLIT(IMPORTRANGE!B5550:B15549,"";"",0,1)"),"HTML/CSS")</f>
        <v>HTML/CSS</v>
      </c>
      <c r="C5550" s="4" t="str">
        <f>IFERROR(__xludf.DUMMYFUNCTION("""COMPUTED_VALUE"""),"JavaScript")</f>
        <v>JavaScript</v>
      </c>
      <c r="D5550" s="4" t="str">
        <f>IFERROR(__xludf.DUMMYFUNCTION("""COMPUTED_VALUE"""),"PHP")</f>
        <v>PHP</v>
      </c>
    </row>
    <row r="5551">
      <c r="A5551" s="3">
        <v>5550.0</v>
      </c>
      <c r="B5551" s="4" t="str">
        <f>IFERROR(__xludf.DUMMYFUNCTION("SPLIT(IMPORTRANGE!B5551:B15550,"";"",0,1)"),"C++")</f>
        <v>C++</v>
      </c>
      <c r="C5551" s="4" t="str">
        <f>IFERROR(__xludf.DUMMYFUNCTION("""COMPUTED_VALUE"""),"HTML/CSS")</f>
        <v>HTML/CSS</v>
      </c>
      <c r="D5551" s="4" t="str">
        <f>IFERROR(__xludf.DUMMYFUNCTION("""COMPUTED_VALUE"""),"Java")</f>
        <v>Java</v>
      </c>
      <c r="E5551" s="4" t="str">
        <f>IFERROR(__xludf.DUMMYFUNCTION("""COMPUTED_VALUE"""),"JavaScript")</f>
        <v>JavaScript</v>
      </c>
      <c r="F5551" s="4" t="str">
        <f>IFERROR(__xludf.DUMMYFUNCTION("""COMPUTED_VALUE"""),"Kotlin")</f>
        <v>Kotlin</v>
      </c>
      <c r="G5551" s="4" t="str">
        <f>IFERROR(__xludf.DUMMYFUNCTION("""COMPUTED_VALUE"""),"Objective-C")</f>
        <v>Objective-C</v>
      </c>
      <c r="H5551" s="4" t="str">
        <f>IFERROR(__xludf.DUMMYFUNCTION("""COMPUTED_VALUE"""),"TypeScript")</f>
        <v>TypeScript</v>
      </c>
    </row>
    <row r="5552">
      <c r="A5552" s="3">
        <v>5551.0</v>
      </c>
      <c r="B5552" s="4" t="str">
        <f>IFERROR(__xludf.DUMMYFUNCTION("SPLIT(IMPORTRANGE!B5552:B15551,"";"",0,1)"),"Assembly")</f>
        <v>Assembly</v>
      </c>
      <c r="C5552" s="4" t="str">
        <f>IFERROR(__xludf.DUMMYFUNCTION("""COMPUTED_VALUE"""),"Bash/Shell/PowerShell")</f>
        <v>Bash/Shell/PowerShell</v>
      </c>
      <c r="D5552" s="4" t="str">
        <f>IFERROR(__xludf.DUMMYFUNCTION("""COMPUTED_VALUE"""),"C")</f>
        <v>C</v>
      </c>
      <c r="E5552" s="4" t="str">
        <f>IFERROR(__xludf.DUMMYFUNCTION("""COMPUTED_VALUE"""),"C++")</f>
        <v>C++</v>
      </c>
      <c r="F5552" s="4" t="str">
        <f>IFERROR(__xludf.DUMMYFUNCTION("""COMPUTED_VALUE"""),"C#")</f>
        <v>C#</v>
      </c>
      <c r="G5552" s="4" t="str">
        <f>IFERROR(__xludf.DUMMYFUNCTION("""COMPUTED_VALUE"""),"Clojure")</f>
        <v>Clojure</v>
      </c>
      <c r="H5552" s="4" t="str">
        <f>IFERROR(__xludf.DUMMYFUNCTION("""COMPUTED_VALUE"""),"Dart")</f>
        <v>Dart</v>
      </c>
      <c r="I5552" s="4" t="str">
        <f>IFERROR(__xludf.DUMMYFUNCTION("""COMPUTED_VALUE"""),"Elixir")</f>
        <v>Elixir</v>
      </c>
      <c r="J5552" s="4" t="str">
        <f>IFERROR(__xludf.DUMMYFUNCTION("""COMPUTED_VALUE"""),"Erlang")</f>
        <v>Erlang</v>
      </c>
      <c r="K5552" s="4" t="str">
        <f>IFERROR(__xludf.DUMMYFUNCTION("""COMPUTED_VALUE"""),"F#")</f>
        <v>F#</v>
      </c>
      <c r="L5552" s="4" t="str">
        <f>IFERROR(__xludf.DUMMYFUNCTION("""COMPUTED_VALUE"""),"Go")</f>
        <v>Go</v>
      </c>
      <c r="M5552" s="4" t="str">
        <f>IFERROR(__xludf.DUMMYFUNCTION("""COMPUTED_VALUE"""),"HTML/CSS")</f>
        <v>HTML/CSS</v>
      </c>
      <c r="N5552" s="4" t="str">
        <f>IFERROR(__xludf.DUMMYFUNCTION("""COMPUTED_VALUE"""),"Java")</f>
        <v>Java</v>
      </c>
      <c r="O5552" s="4" t="str">
        <f>IFERROR(__xludf.DUMMYFUNCTION("""COMPUTED_VALUE"""),"JavaScript")</f>
        <v>JavaScript</v>
      </c>
      <c r="P5552" s="4" t="str">
        <f>IFERROR(__xludf.DUMMYFUNCTION("""COMPUTED_VALUE"""),"Kotlin")</f>
        <v>Kotlin</v>
      </c>
      <c r="Q5552" s="4" t="str">
        <f>IFERROR(__xludf.DUMMYFUNCTION("""COMPUTED_VALUE"""),"Objective-C")</f>
        <v>Objective-C</v>
      </c>
      <c r="R5552" s="4" t="str">
        <f>IFERROR(__xludf.DUMMYFUNCTION("""COMPUTED_VALUE"""),"PHP")</f>
        <v>PHP</v>
      </c>
      <c r="S5552" s="4" t="str">
        <f>IFERROR(__xludf.DUMMYFUNCTION("""COMPUTED_VALUE"""),"Python")</f>
        <v>Python</v>
      </c>
      <c r="T5552" s="4" t="str">
        <f>IFERROR(__xludf.DUMMYFUNCTION("""COMPUTED_VALUE"""),"R")</f>
        <v>R</v>
      </c>
      <c r="U5552" s="4" t="str">
        <f>IFERROR(__xludf.DUMMYFUNCTION("""COMPUTED_VALUE"""),"Ruby")</f>
        <v>Ruby</v>
      </c>
      <c r="V5552" s="4" t="str">
        <f>IFERROR(__xludf.DUMMYFUNCTION("""COMPUTED_VALUE"""),"Rust")</f>
        <v>Rust</v>
      </c>
      <c r="W5552" s="4" t="str">
        <f>IFERROR(__xludf.DUMMYFUNCTION("""COMPUTED_VALUE"""),"Scala")</f>
        <v>Scala</v>
      </c>
      <c r="X5552" s="4" t="str">
        <f>IFERROR(__xludf.DUMMYFUNCTION("""COMPUTED_VALUE"""),"SQL")</f>
        <v>SQL</v>
      </c>
      <c r="Y5552" s="4" t="str">
        <f>IFERROR(__xludf.DUMMYFUNCTION("""COMPUTED_VALUE"""),"Swift")</f>
        <v>Swift</v>
      </c>
      <c r="Z5552" s="4" t="str">
        <f>IFERROR(__xludf.DUMMYFUNCTION("""COMPUTED_VALUE"""),"TypeScript")</f>
        <v>TypeScript</v>
      </c>
      <c r="AA5552" s="4" t="str">
        <f>IFERROR(__xludf.DUMMYFUNCTION("""COMPUTED_VALUE"""),"VBA")</f>
        <v>VBA</v>
      </c>
      <c r="AB5552" s="4" t="str">
        <f>IFERROR(__xludf.DUMMYFUNCTION("""COMPUTED_VALUE"""),"WebAssembly")</f>
        <v>WebAssembly</v>
      </c>
    </row>
    <row r="5553">
      <c r="A5553" s="3">
        <v>5552.0</v>
      </c>
      <c r="B5553" s="4" t="str">
        <f>IFERROR(__xludf.DUMMYFUNCTION("SPLIT(IMPORTRANGE!B5553:B15552,"";"",0,1)"),"R")</f>
        <v>R</v>
      </c>
      <c r="C5553" s="4" t="str">
        <f>IFERROR(__xludf.DUMMYFUNCTION("""COMPUTED_VALUE"""),"SQL")</f>
        <v>SQL</v>
      </c>
    </row>
    <row r="5554">
      <c r="A5554" s="3">
        <v>5553.0</v>
      </c>
      <c r="B5554" s="4" t="str">
        <f>IFERROR(__xludf.DUMMYFUNCTION("SPLIT(IMPORTRANGE!B5554:B15553,"";"",0,1)"),"Bash/Shell/PowerShell")</f>
        <v>Bash/Shell/PowerShell</v>
      </c>
      <c r="C5554" s="4" t="str">
        <f>IFERROR(__xludf.DUMMYFUNCTION("""COMPUTED_VALUE"""),"Python")</f>
        <v>Python</v>
      </c>
    </row>
    <row r="5555">
      <c r="A5555" s="3">
        <v>5554.0</v>
      </c>
      <c r="B5555" s="4" t="str">
        <f>IFERROR(__xludf.DUMMYFUNCTION("SPLIT(IMPORTRANGE!B5555:B15554,"";"",0,1)"),"C#")</f>
        <v>C#</v>
      </c>
      <c r="C5555" s="4" t="str">
        <f>IFERROR(__xludf.DUMMYFUNCTION("""COMPUTED_VALUE"""),"HTML/CSS")</f>
        <v>HTML/CSS</v>
      </c>
      <c r="D5555" s="4" t="str">
        <f>IFERROR(__xludf.DUMMYFUNCTION("""COMPUTED_VALUE"""),"Python")</f>
        <v>Python</v>
      </c>
      <c r="E5555" s="4" t="str">
        <f>IFERROR(__xludf.DUMMYFUNCTION("""COMPUTED_VALUE"""),"SQL")</f>
        <v>SQL</v>
      </c>
    </row>
    <row r="5556">
      <c r="A5556" s="3">
        <v>5555.0</v>
      </c>
      <c r="B5556" s="4" t="str">
        <f>IFERROR(__xludf.DUMMYFUNCTION("SPLIT(IMPORTRANGE!B5556:B15555,"";"",0,1)"),"Bash/Shell/PowerShell")</f>
        <v>Bash/Shell/PowerShell</v>
      </c>
      <c r="C5556" s="4" t="str">
        <f>IFERROR(__xludf.DUMMYFUNCTION("""COMPUTED_VALUE"""),"Java")</f>
        <v>Java</v>
      </c>
      <c r="D5556" s="4" t="str">
        <f>IFERROR(__xludf.DUMMYFUNCTION("""COMPUTED_VALUE"""),"JavaScript")</f>
        <v>JavaScript</v>
      </c>
      <c r="E5556" s="4" t="str">
        <f>IFERROR(__xludf.DUMMYFUNCTION("""COMPUTED_VALUE"""),"SQL")</f>
        <v>SQL</v>
      </c>
    </row>
    <row r="5557">
      <c r="A5557" s="3">
        <v>5556.0</v>
      </c>
      <c r="B5557" s="4" t="str">
        <f>IFERROR(__xludf.DUMMYFUNCTION("SPLIT(IMPORTRANGE!B5557:B15556,"";"",0,1)"),"Bash/Shell/PowerShell")</f>
        <v>Bash/Shell/PowerShell</v>
      </c>
      <c r="C5557" s="4" t="str">
        <f>IFERROR(__xludf.DUMMYFUNCTION("""COMPUTED_VALUE"""),"C#")</f>
        <v>C#</v>
      </c>
      <c r="D5557" s="4" t="str">
        <f>IFERROR(__xludf.DUMMYFUNCTION("""COMPUTED_VALUE"""),"HTML/CSS")</f>
        <v>HTML/CSS</v>
      </c>
      <c r="E5557" s="4" t="str">
        <f>IFERROR(__xludf.DUMMYFUNCTION("""COMPUTED_VALUE"""),"Java")</f>
        <v>Java</v>
      </c>
      <c r="F5557" s="4" t="str">
        <f>IFERROR(__xludf.DUMMYFUNCTION("""COMPUTED_VALUE"""),"JavaScript")</f>
        <v>JavaScript</v>
      </c>
      <c r="G5557" s="4" t="str">
        <f>IFERROR(__xludf.DUMMYFUNCTION("""COMPUTED_VALUE"""),"SQL")</f>
        <v>SQL</v>
      </c>
    </row>
    <row r="5558">
      <c r="A5558" s="3">
        <v>5557.0</v>
      </c>
      <c r="B5558" s="4" t="str">
        <f>IFERROR(__xludf.DUMMYFUNCTION("SPLIT(IMPORTRANGE!B5558:B15557,"";"",0,1)"),"Bash/Shell/PowerShell")</f>
        <v>Bash/Shell/PowerShell</v>
      </c>
      <c r="C5558" s="4" t="str">
        <f>IFERROR(__xludf.DUMMYFUNCTION("""COMPUTED_VALUE"""),"Go")</f>
        <v>Go</v>
      </c>
      <c r="D5558" s="4" t="str">
        <f>IFERROR(__xludf.DUMMYFUNCTION("""COMPUTED_VALUE"""),"HTML/CSS")</f>
        <v>HTML/CSS</v>
      </c>
      <c r="E5558" s="4" t="str">
        <f>IFERROR(__xludf.DUMMYFUNCTION("""COMPUTED_VALUE"""),"JavaScript")</f>
        <v>JavaScript</v>
      </c>
      <c r="F5558" s="4" t="str">
        <f>IFERROR(__xludf.DUMMYFUNCTION("""COMPUTED_VALUE"""),"Python")</f>
        <v>Python</v>
      </c>
    </row>
    <row r="5559">
      <c r="A5559" s="3">
        <v>5558.0</v>
      </c>
      <c r="B5559" s="4" t="str">
        <f>IFERROR(__xludf.DUMMYFUNCTION("SPLIT(IMPORTRANGE!B5559:B15558,"";"",0,1)"),"Bash/Shell/PowerShell")</f>
        <v>Bash/Shell/PowerShell</v>
      </c>
      <c r="C5559" s="4" t="str">
        <f>IFERROR(__xludf.DUMMYFUNCTION("""COMPUTED_VALUE"""),"C#")</f>
        <v>C#</v>
      </c>
      <c r="D5559" s="4" t="str">
        <f>IFERROR(__xludf.DUMMYFUNCTION("""COMPUTED_VALUE"""),"HTML/CSS")</f>
        <v>HTML/CSS</v>
      </c>
      <c r="E5559" s="4" t="str">
        <f>IFERROR(__xludf.DUMMYFUNCTION("""COMPUTED_VALUE"""),"Java")</f>
        <v>Java</v>
      </c>
      <c r="F5559" s="4" t="str">
        <f>IFERROR(__xludf.DUMMYFUNCTION("""COMPUTED_VALUE"""),"JavaScript")</f>
        <v>JavaScript</v>
      </c>
      <c r="G5559" s="4" t="str">
        <f>IFERROR(__xludf.DUMMYFUNCTION("""COMPUTED_VALUE"""),"SQL")</f>
        <v>SQL</v>
      </c>
    </row>
    <row r="5560">
      <c r="A5560" s="3">
        <v>5559.0</v>
      </c>
      <c r="B5560" s="4" t="str">
        <f>IFERROR(__xludf.DUMMYFUNCTION("SPLIT(IMPORTRANGE!B5560:B15559,"";"",0,1)"),"C#")</f>
        <v>C#</v>
      </c>
      <c r="C5560" s="4" t="str">
        <f>IFERROR(__xludf.DUMMYFUNCTION("""COMPUTED_VALUE"""),"HTML/CSS")</f>
        <v>HTML/CSS</v>
      </c>
      <c r="D5560" s="4" t="str">
        <f>IFERROR(__xludf.DUMMYFUNCTION("""COMPUTED_VALUE"""),"JavaScript")</f>
        <v>JavaScript</v>
      </c>
      <c r="E5560" s="4" t="str">
        <f>IFERROR(__xludf.DUMMYFUNCTION("""COMPUTED_VALUE"""),"Python")</f>
        <v>Python</v>
      </c>
      <c r="F5560" s="4" t="str">
        <f>IFERROR(__xludf.DUMMYFUNCTION("""COMPUTED_VALUE"""),"SQL")</f>
        <v>SQL</v>
      </c>
    </row>
    <row r="5561">
      <c r="A5561" s="3">
        <v>5560.0</v>
      </c>
      <c r="B5561" s="4" t="str">
        <f>IFERROR(__xludf.DUMMYFUNCTION("SPLIT(IMPORTRANGE!B5561:B15560,"";"",0,1)"),"Bash/Shell/PowerShell")</f>
        <v>Bash/Shell/PowerShell</v>
      </c>
      <c r="C5561" s="4" t="str">
        <f>IFERROR(__xludf.DUMMYFUNCTION("""COMPUTED_VALUE"""),"HTML/CSS")</f>
        <v>HTML/CSS</v>
      </c>
      <c r="D5561" s="4" t="str">
        <f>IFERROR(__xludf.DUMMYFUNCTION("""COMPUTED_VALUE"""),"JavaScript")</f>
        <v>JavaScript</v>
      </c>
      <c r="E5561" s="4" t="str">
        <f>IFERROR(__xludf.DUMMYFUNCTION("""COMPUTED_VALUE"""),"Rust")</f>
        <v>Rust</v>
      </c>
    </row>
    <row r="5562">
      <c r="A5562" s="3">
        <v>5561.0</v>
      </c>
      <c r="B5562" s="4" t="str">
        <f>IFERROR(__xludf.DUMMYFUNCTION("SPLIT(IMPORTRANGE!B5562:B15561,"";"",0,1)"),"Bash/Shell/PowerShell")</f>
        <v>Bash/Shell/PowerShell</v>
      </c>
      <c r="C5562" s="4" t="str">
        <f>IFERROR(__xludf.DUMMYFUNCTION("""COMPUTED_VALUE"""),"C")</f>
        <v>C</v>
      </c>
      <c r="D5562" s="4" t="str">
        <f>IFERROR(__xludf.DUMMYFUNCTION("""COMPUTED_VALUE"""),"Python")</f>
        <v>Python</v>
      </c>
    </row>
    <row r="5563">
      <c r="A5563" s="3">
        <v>5562.0</v>
      </c>
      <c r="B5563" s="4" t="str">
        <f>IFERROR(__xludf.DUMMYFUNCTION("SPLIT(IMPORTRANGE!B5563:B15562,"";"",0,1)"),"Bash/Shell/PowerShell")</f>
        <v>Bash/Shell/PowerShell</v>
      </c>
      <c r="C5563" s="4" t="str">
        <f>IFERROR(__xludf.DUMMYFUNCTION("""COMPUTED_VALUE"""),"HTML/CSS")</f>
        <v>HTML/CSS</v>
      </c>
      <c r="D5563" s="4" t="str">
        <f>IFERROR(__xludf.DUMMYFUNCTION("""COMPUTED_VALUE"""),"Java")</f>
        <v>Java</v>
      </c>
      <c r="E5563" s="4" t="str">
        <f>IFERROR(__xludf.DUMMYFUNCTION("""COMPUTED_VALUE"""),"JavaScript")</f>
        <v>JavaScript</v>
      </c>
      <c r="F5563" s="4" t="str">
        <f>IFERROR(__xludf.DUMMYFUNCTION("""COMPUTED_VALUE"""),"SQL")</f>
        <v>SQL</v>
      </c>
      <c r="G5563" s="4" t="str">
        <f>IFERROR(__xludf.DUMMYFUNCTION("""COMPUTED_VALUE"""),"TypeScript")</f>
        <v>TypeScript</v>
      </c>
    </row>
    <row r="5564">
      <c r="A5564" s="3">
        <v>5563.0</v>
      </c>
      <c r="B5564" s="4" t="str">
        <f>IFERROR(__xludf.DUMMYFUNCTION("SPLIT(IMPORTRANGE!B5564:B15563,"";"",0,1)"),"HTML/CSS")</f>
        <v>HTML/CSS</v>
      </c>
      <c r="C5564" s="4" t="str">
        <f>IFERROR(__xludf.DUMMYFUNCTION("""COMPUTED_VALUE"""),"JavaScript")</f>
        <v>JavaScript</v>
      </c>
      <c r="D5564" s="4" t="str">
        <f>IFERROR(__xludf.DUMMYFUNCTION("""COMPUTED_VALUE"""),"PHP")</f>
        <v>PHP</v>
      </c>
      <c r="E5564" s="4" t="str">
        <f>IFERROR(__xludf.DUMMYFUNCTION("""COMPUTED_VALUE"""),"SQL")</f>
        <v>SQL</v>
      </c>
    </row>
    <row r="5565">
      <c r="A5565" s="3">
        <v>5564.0</v>
      </c>
      <c r="B5565" s="4" t="str">
        <f>IFERROR(__xludf.DUMMYFUNCTION("SPLIT(IMPORTRANGE!B5565:B15564,"";"",0,1)"),"Bash/Shell/PowerShell")</f>
        <v>Bash/Shell/PowerShell</v>
      </c>
      <c r="C5565" s="4" t="str">
        <f>IFERROR(__xludf.DUMMYFUNCTION("""COMPUTED_VALUE"""),"C#")</f>
        <v>C#</v>
      </c>
      <c r="D5565" s="4" t="str">
        <f>IFERROR(__xludf.DUMMYFUNCTION("""COMPUTED_VALUE"""),"F#")</f>
        <v>F#</v>
      </c>
      <c r="E5565" s="4" t="str">
        <f>IFERROR(__xludf.DUMMYFUNCTION("""COMPUTED_VALUE"""),"HTML/CSS")</f>
        <v>HTML/CSS</v>
      </c>
      <c r="F5565" s="4" t="str">
        <f>IFERROR(__xludf.DUMMYFUNCTION("""COMPUTED_VALUE"""),"JavaScript")</f>
        <v>JavaScript</v>
      </c>
      <c r="G5565" s="4" t="str">
        <f>IFERROR(__xludf.DUMMYFUNCTION("""COMPUTED_VALUE"""),"SQL")</f>
        <v>SQL</v>
      </c>
      <c r="H5565" s="4" t="str">
        <f>IFERROR(__xludf.DUMMYFUNCTION("""COMPUTED_VALUE"""),"TypeScript")</f>
        <v>TypeScript</v>
      </c>
    </row>
    <row r="5566">
      <c r="A5566" s="3">
        <v>5565.0</v>
      </c>
      <c r="B5566" s="4" t="str">
        <f>IFERROR(__xludf.DUMMYFUNCTION("SPLIT(IMPORTRANGE!B5566:B15565,"";"",0,1)"),"C")</f>
        <v>C</v>
      </c>
      <c r="C5566" s="4" t="str">
        <f>IFERROR(__xludf.DUMMYFUNCTION("""COMPUTED_VALUE"""),"C++")</f>
        <v>C++</v>
      </c>
      <c r="D5566" s="4" t="str">
        <f>IFERROR(__xludf.DUMMYFUNCTION("""COMPUTED_VALUE"""),"Java")</f>
        <v>Java</v>
      </c>
      <c r="E5566" s="4" t="str">
        <f>IFERROR(__xludf.DUMMYFUNCTION("""COMPUTED_VALUE"""),"JavaScript")</f>
        <v>JavaScript</v>
      </c>
      <c r="F5566" s="4" t="str">
        <f>IFERROR(__xludf.DUMMYFUNCTION("""COMPUTED_VALUE"""),"Python")</f>
        <v>Python</v>
      </c>
      <c r="G5566" s="4" t="str">
        <f>IFERROR(__xludf.DUMMYFUNCTION("""COMPUTED_VALUE"""),"SQL")</f>
        <v>SQL</v>
      </c>
    </row>
    <row r="5567">
      <c r="A5567" s="3">
        <v>5566.0</v>
      </c>
      <c r="B5567" s="4" t="str">
        <f>IFERROR(__xludf.DUMMYFUNCTION("SPLIT(IMPORTRANGE!B5567:B15566,"";"",0,1)"),"Ruby")</f>
        <v>Ruby</v>
      </c>
    </row>
    <row r="5568">
      <c r="A5568" s="3">
        <v>5567.0</v>
      </c>
      <c r="B5568" s="4" t="str">
        <f>IFERROR(__xludf.DUMMYFUNCTION("SPLIT(IMPORTRANGE!B5568:B15567,"";"",0,1)"),"C++")</f>
        <v>C++</v>
      </c>
      <c r="C5568" s="4" t="str">
        <f>IFERROR(__xludf.DUMMYFUNCTION("""COMPUTED_VALUE"""),"HTML/CSS")</f>
        <v>HTML/CSS</v>
      </c>
      <c r="D5568" s="4" t="str">
        <f>IFERROR(__xludf.DUMMYFUNCTION("""COMPUTED_VALUE"""),"Java")</f>
        <v>Java</v>
      </c>
      <c r="E5568" s="4" t="str">
        <f>IFERROR(__xludf.DUMMYFUNCTION("""COMPUTED_VALUE"""),"JavaScript")</f>
        <v>JavaScript</v>
      </c>
      <c r="F5568" s="4" t="str">
        <f>IFERROR(__xludf.DUMMYFUNCTION("""COMPUTED_VALUE"""),"PHP")</f>
        <v>PHP</v>
      </c>
      <c r="G5568" s="4" t="str">
        <f>IFERROR(__xludf.DUMMYFUNCTION("""COMPUTED_VALUE"""),"SQL")</f>
        <v>SQL</v>
      </c>
      <c r="H5568" s="4" t="str">
        <f>IFERROR(__xludf.DUMMYFUNCTION("""COMPUTED_VALUE"""),"WebAssembly")</f>
        <v>WebAssembly</v>
      </c>
    </row>
    <row r="5569">
      <c r="A5569" s="3">
        <v>5568.0</v>
      </c>
      <c r="B5569" s="4" t="str">
        <f>IFERROR(__xludf.DUMMYFUNCTION("SPLIT(IMPORTRANGE!B5569:B15568,"";"",0,1)"),"Assembly")</f>
        <v>Assembly</v>
      </c>
      <c r="C5569" s="4" t="str">
        <f>IFERROR(__xludf.DUMMYFUNCTION("""COMPUTED_VALUE"""),"Bash/Shell/PowerShell")</f>
        <v>Bash/Shell/PowerShell</v>
      </c>
      <c r="D5569" s="4" t="str">
        <f>IFERROR(__xludf.DUMMYFUNCTION("""COMPUTED_VALUE"""),"C")</f>
        <v>C</v>
      </c>
      <c r="E5569" s="4" t="str">
        <f>IFERROR(__xludf.DUMMYFUNCTION("""COMPUTED_VALUE"""),"C++")</f>
        <v>C++</v>
      </c>
      <c r="F5569" s="4" t="str">
        <f>IFERROR(__xludf.DUMMYFUNCTION("""COMPUTED_VALUE"""),"Java")</f>
        <v>Java</v>
      </c>
      <c r="G5569" s="4" t="str">
        <f>IFERROR(__xludf.DUMMYFUNCTION("""COMPUTED_VALUE"""),"Python")</f>
        <v>Python</v>
      </c>
      <c r="H5569" s="4" t="str">
        <f>IFERROR(__xludf.DUMMYFUNCTION("""COMPUTED_VALUE"""),"Rust")</f>
        <v>Rust</v>
      </c>
    </row>
    <row r="5570">
      <c r="A5570" s="3">
        <v>5569.0</v>
      </c>
      <c r="B5570" s="4" t="str">
        <f>IFERROR(__xludf.DUMMYFUNCTION("SPLIT(IMPORTRANGE!B5570:B15569,"";"",0,1)"),"C++")</f>
        <v>C++</v>
      </c>
      <c r="C5570" s="4" t="str">
        <f>IFERROR(__xludf.DUMMYFUNCTION("""COMPUTED_VALUE"""),"HTML/CSS")</f>
        <v>HTML/CSS</v>
      </c>
      <c r="D5570" s="4" t="str">
        <f>IFERROR(__xludf.DUMMYFUNCTION("""COMPUTED_VALUE"""),"Java")</f>
        <v>Java</v>
      </c>
      <c r="E5570" s="4" t="str">
        <f>IFERROR(__xludf.DUMMYFUNCTION("""COMPUTED_VALUE"""),"JavaScript")</f>
        <v>JavaScript</v>
      </c>
      <c r="F5570" s="4" t="str">
        <f>IFERROR(__xludf.DUMMYFUNCTION("""COMPUTED_VALUE"""),"PHP")</f>
        <v>PHP</v>
      </c>
      <c r="G5570" s="4" t="str">
        <f>IFERROR(__xludf.DUMMYFUNCTION("""COMPUTED_VALUE"""),"Python")</f>
        <v>Python</v>
      </c>
      <c r="H5570" s="4" t="str">
        <f>IFERROR(__xludf.DUMMYFUNCTION("""COMPUTED_VALUE"""),"SQL")</f>
        <v>SQL</v>
      </c>
    </row>
    <row r="5571">
      <c r="A5571" s="3">
        <v>5570.0</v>
      </c>
      <c r="B5571" s="4" t="str">
        <f>IFERROR(__xludf.DUMMYFUNCTION("SPLIT(IMPORTRANGE!B5571:B15570,"";"",0,1)"),"Bash/Shell/PowerShell")</f>
        <v>Bash/Shell/PowerShell</v>
      </c>
      <c r="C5571" s="4" t="str">
        <f>IFERROR(__xludf.DUMMYFUNCTION("""COMPUTED_VALUE"""),"Clojure")</f>
        <v>Clojure</v>
      </c>
      <c r="D5571" s="4" t="str">
        <f>IFERROR(__xludf.DUMMYFUNCTION("""COMPUTED_VALUE"""),"Go")</f>
        <v>Go</v>
      </c>
      <c r="E5571" s="4" t="str">
        <f>IFERROR(__xludf.DUMMYFUNCTION("""COMPUTED_VALUE"""),"R")</f>
        <v>R</v>
      </c>
      <c r="F5571" s="4" t="str">
        <f>IFERROR(__xludf.DUMMYFUNCTION("""COMPUTED_VALUE"""),"Ruby")</f>
        <v>Ruby</v>
      </c>
    </row>
    <row r="5572">
      <c r="A5572" s="3">
        <v>5571.0</v>
      </c>
      <c r="B5572" s="4" t="str">
        <f>IFERROR(__xludf.DUMMYFUNCTION("SPLIT(IMPORTRANGE!B5572:B15571,"";"",0,1)"),"C++")</f>
        <v>C++</v>
      </c>
      <c r="C5572" s="4" t="str">
        <f>IFERROR(__xludf.DUMMYFUNCTION("""COMPUTED_VALUE"""),"C#")</f>
        <v>C#</v>
      </c>
      <c r="D5572" s="4" t="str">
        <f>IFERROR(__xludf.DUMMYFUNCTION("""COMPUTED_VALUE"""),"HTML/CSS")</f>
        <v>HTML/CSS</v>
      </c>
      <c r="E5572" s="4" t="str">
        <f>IFERROR(__xludf.DUMMYFUNCTION("""COMPUTED_VALUE"""),"JavaScript")</f>
        <v>JavaScript</v>
      </c>
      <c r="F5572" s="4" t="str">
        <f>IFERROR(__xludf.DUMMYFUNCTION("""COMPUTED_VALUE"""),"SQL")</f>
        <v>SQL</v>
      </c>
    </row>
    <row r="5573">
      <c r="A5573" s="3">
        <v>5572.0</v>
      </c>
      <c r="B5573" s="4" t="str">
        <f>IFERROR(__xludf.DUMMYFUNCTION("SPLIT(IMPORTRANGE!B5573:B15572,"";"",0,1)"),"Bash/Shell/PowerShell")</f>
        <v>Bash/Shell/PowerShell</v>
      </c>
      <c r="C5573" s="4" t="str">
        <f>IFERROR(__xludf.DUMMYFUNCTION("""COMPUTED_VALUE"""),"Clojure")</f>
        <v>Clojure</v>
      </c>
      <c r="D5573" s="4" t="str">
        <f>IFERROR(__xludf.DUMMYFUNCTION("""COMPUTED_VALUE"""),"Elixir")</f>
        <v>Elixir</v>
      </c>
      <c r="E5573" s="4" t="str">
        <f>IFERROR(__xludf.DUMMYFUNCTION("""COMPUTED_VALUE"""),"Erlang")</f>
        <v>Erlang</v>
      </c>
      <c r="F5573" s="4" t="str">
        <f>IFERROR(__xludf.DUMMYFUNCTION("""COMPUTED_VALUE"""),"Go")</f>
        <v>Go</v>
      </c>
      <c r="G5573" s="4" t="str">
        <f>IFERROR(__xludf.DUMMYFUNCTION("""COMPUTED_VALUE"""),"Python")</f>
        <v>Python</v>
      </c>
      <c r="H5573" s="4" t="str">
        <f>IFERROR(__xludf.DUMMYFUNCTION("""COMPUTED_VALUE"""),"Ruby")</f>
        <v>Ruby</v>
      </c>
      <c r="I5573" s="4" t="str">
        <f>IFERROR(__xludf.DUMMYFUNCTION("""COMPUTED_VALUE"""),"Scala")</f>
        <v>Scala</v>
      </c>
    </row>
    <row r="5574">
      <c r="A5574" s="3">
        <v>5573.0</v>
      </c>
      <c r="B5574" s="4" t="str">
        <f>IFERROR(__xludf.DUMMYFUNCTION("SPLIT(IMPORTRANGE!B5574:B15573,"";"",0,1)"),"C")</f>
        <v>C</v>
      </c>
      <c r="C5574" s="4" t="str">
        <f>IFERROR(__xludf.DUMMYFUNCTION("""COMPUTED_VALUE"""),"C++")</f>
        <v>C++</v>
      </c>
      <c r="D5574" s="4" t="str">
        <f>IFERROR(__xludf.DUMMYFUNCTION("""COMPUTED_VALUE"""),"C#")</f>
        <v>C#</v>
      </c>
      <c r="E5574" s="4" t="str">
        <f>IFERROR(__xludf.DUMMYFUNCTION("""COMPUTED_VALUE"""),"Java")</f>
        <v>Java</v>
      </c>
    </row>
    <row r="5575">
      <c r="A5575" s="3">
        <v>5574.0</v>
      </c>
      <c r="B5575" s="4" t="str">
        <f>IFERROR(__xludf.DUMMYFUNCTION("SPLIT(IMPORTRANGE!B5575:B15574,"";"",0,1)"),"HTML/CSS")</f>
        <v>HTML/CSS</v>
      </c>
      <c r="C5575" s="4" t="str">
        <f>IFERROR(__xludf.DUMMYFUNCTION("""COMPUTED_VALUE"""),"JavaScript")</f>
        <v>JavaScript</v>
      </c>
      <c r="D5575" s="4" t="str">
        <f>IFERROR(__xludf.DUMMYFUNCTION("""COMPUTED_VALUE"""),"PHP")</f>
        <v>PHP</v>
      </c>
      <c r="E5575" s="4" t="str">
        <f>IFERROR(__xludf.DUMMYFUNCTION("""COMPUTED_VALUE"""),"SQL")</f>
        <v>SQL</v>
      </c>
    </row>
    <row r="5576">
      <c r="A5576" s="3">
        <v>5575.0</v>
      </c>
      <c r="B5576" s="4" t="str">
        <f>IFERROR(__xludf.DUMMYFUNCTION("SPLIT(IMPORTRANGE!B5576:B15575,"";"",0,1)"),"Bash/Shell/PowerShell")</f>
        <v>Bash/Shell/PowerShell</v>
      </c>
      <c r="C5576" s="4" t="str">
        <f>IFERROR(__xludf.DUMMYFUNCTION("""COMPUTED_VALUE"""),"C++")</f>
        <v>C++</v>
      </c>
      <c r="D5576" s="4" t="str">
        <f>IFERROR(__xludf.DUMMYFUNCTION("""COMPUTED_VALUE"""),"Java")</f>
        <v>Java</v>
      </c>
      <c r="E5576" s="4" t="str">
        <f>IFERROR(__xludf.DUMMYFUNCTION("""COMPUTED_VALUE"""),"Python")</f>
        <v>Python</v>
      </c>
    </row>
    <row r="5577">
      <c r="A5577" s="3">
        <v>5576.0</v>
      </c>
      <c r="B5577" s="4" t="str">
        <f>IFERROR(__xludf.DUMMYFUNCTION("SPLIT(IMPORTRANGE!B5577:B15576,"";"",0,1)"),"HTML/CSS")</f>
        <v>HTML/CSS</v>
      </c>
      <c r="C5577" s="4" t="str">
        <f>IFERROR(__xludf.DUMMYFUNCTION("""COMPUTED_VALUE"""),"JavaScript")</f>
        <v>JavaScript</v>
      </c>
    </row>
    <row r="5578">
      <c r="A5578" s="3">
        <v>5577.0</v>
      </c>
      <c r="B5578" s="4" t="str">
        <f>IFERROR(__xludf.DUMMYFUNCTION("SPLIT(IMPORTRANGE!B5578:B15577,"";"",0,1)"),"Go")</f>
        <v>Go</v>
      </c>
      <c r="C5578" s="4" t="str">
        <f>IFERROR(__xludf.DUMMYFUNCTION("""COMPUTED_VALUE"""),"HTML/CSS")</f>
        <v>HTML/CSS</v>
      </c>
      <c r="D5578" s="4" t="str">
        <f>IFERROR(__xludf.DUMMYFUNCTION("""COMPUTED_VALUE"""),"JavaScript")</f>
        <v>JavaScript</v>
      </c>
      <c r="E5578" s="4" t="str">
        <f>IFERROR(__xludf.DUMMYFUNCTION("""COMPUTED_VALUE"""),"Python")</f>
        <v>Python</v>
      </c>
      <c r="F5578" s="4" t="str">
        <f>IFERROR(__xludf.DUMMYFUNCTION("""COMPUTED_VALUE"""),"SQL")</f>
        <v>SQL</v>
      </c>
    </row>
    <row r="5579">
      <c r="A5579" s="3">
        <v>5578.0</v>
      </c>
      <c r="B5579" s="4" t="str">
        <f>IFERROR(__xludf.DUMMYFUNCTION("SPLIT(IMPORTRANGE!B5579:B15578,"";"",0,1)"),"Java")</f>
        <v>Java</v>
      </c>
    </row>
    <row r="5580">
      <c r="A5580" s="3">
        <v>5579.0</v>
      </c>
      <c r="B5580" s="4" t="str">
        <f>IFERROR(__xludf.DUMMYFUNCTION("SPLIT(IMPORTRANGE!B5580:B15579,"";"",0,1)"),"HTML/CSS")</f>
        <v>HTML/CSS</v>
      </c>
      <c r="C5580" s="4" t="str">
        <f>IFERROR(__xludf.DUMMYFUNCTION("""COMPUTED_VALUE"""),"JavaScript")</f>
        <v>JavaScript</v>
      </c>
      <c r="D5580" s="4" t="str">
        <f>IFERROR(__xludf.DUMMYFUNCTION("""COMPUTED_VALUE"""),"PHP")</f>
        <v>PHP</v>
      </c>
    </row>
    <row r="5581">
      <c r="A5581" s="3">
        <v>5580.0</v>
      </c>
      <c r="B5581" s="4" t="str">
        <f>IFERROR(__xludf.DUMMYFUNCTION("SPLIT(IMPORTRANGE!B5581:B15580,"";"",0,1)"),"Bash/Shell/PowerShell")</f>
        <v>Bash/Shell/PowerShell</v>
      </c>
      <c r="C5581" s="4" t="str">
        <f>IFERROR(__xludf.DUMMYFUNCTION("""COMPUTED_VALUE"""),"HTML/CSS")</f>
        <v>HTML/CSS</v>
      </c>
      <c r="D5581" s="4" t="str">
        <f>IFERROR(__xludf.DUMMYFUNCTION("""COMPUTED_VALUE"""),"Java")</f>
        <v>Java</v>
      </c>
      <c r="E5581" s="4" t="str">
        <f>IFERROR(__xludf.DUMMYFUNCTION("""COMPUTED_VALUE"""),"JavaScript")</f>
        <v>JavaScript</v>
      </c>
      <c r="F5581" s="4" t="str">
        <f>IFERROR(__xludf.DUMMYFUNCTION("""COMPUTED_VALUE"""),"Python")</f>
        <v>Python</v>
      </c>
    </row>
    <row r="5582">
      <c r="A5582" s="3">
        <v>5581.0</v>
      </c>
      <c r="B5582" s="4" t="str">
        <f>IFERROR(__xludf.DUMMYFUNCTION("SPLIT(IMPORTRANGE!B5582:B15581,"";"",0,1)"),"C#")</f>
        <v>C#</v>
      </c>
      <c r="C5582" s="4" t="str">
        <f>IFERROR(__xludf.DUMMYFUNCTION("""COMPUTED_VALUE"""),"HTML/CSS")</f>
        <v>HTML/CSS</v>
      </c>
      <c r="D5582" s="4" t="str">
        <f>IFERROR(__xludf.DUMMYFUNCTION("""COMPUTED_VALUE"""),"Java")</f>
        <v>Java</v>
      </c>
      <c r="E5582" s="4" t="str">
        <f>IFERROR(__xludf.DUMMYFUNCTION("""COMPUTED_VALUE"""),"JavaScript")</f>
        <v>JavaScript</v>
      </c>
      <c r="F5582" s="4" t="str">
        <f>IFERROR(__xludf.DUMMYFUNCTION("""COMPUTED_VALUE"""),"PHP")</f>
        <v>PHP</v>
      </c>
      <c r="G5582" s="4" t="str">
        <f>IFERROR(__xludf.DUMMYFUNCTION("""COMPUTED_VALUE"""),"Python")</f>
        <v>Python</v>
      </c>
      <c r="H5582" s="4" t="str">
        <f>IFERROR(__xludf.DUMMYFUNCTION("""COMPUTED_VALUE"""),"SQL")</f>
        <v>SQL</v>
      </c>
    </row>
    <row r="5583">
      <c r="A5583" s="3">
        <v>5582.0</v>
      </c>
      <c r="B5583" s="4" t="str">
        <f>IFERROR(__xludf.DUMMYFUNCTION("SPLIT(IMPORTRANGE!B5583:B15582,"";"",0,1)"),"C")</f>
        <v>C</v>
      </c>
      <c r="C5583" s="4" t="str">
        <f>IFERROR(__xludf.DUMMYFUNCTION("""COMPUTED_VALUE"""),"Other(s):")</f>
        <v>Other(s):</v>
      </c>
    </row>
    <row r="5584">
      <c r="A5584" s="3">
        <v>5583.0</v>
      </c>
      <c r="B5584" s="4" t="str">
        <f>IFERROR(__xludf.DUMMYFUNCTION("SPLIT(IMPORTRANGE!B5584:B15583,"";"",0,1)"),"HTML/CSS")</f>
        <v>HTML/CSS</v>
      </c>
      <c r="C5584" s="4" t="str">
        <f>IFERROR(__xludf.DUMMYFUNCTION("""COMPUTED_VALUE"""),"Java")</f>
        <v>Java</v>
      </c>
      <c r="D5584" s="4" t="str">
        <f>IFERROR(__xludf.DUMMYFUNCTION("""COMPUTED_VALUE"""),"JavaScript")</f>
        <v>JavaScript</v>
      </c>
      <c r="E5584" s="4" t="str">
        <f>IFERROR(__xludf.DUMMYFUNCTION("""COMPUTED_VALUE"""),"Python")</f>
        <v>Python</v>
      </c>
      <c r="F5584" s="4" t="str">
        <f>IFERROR(__xludf.DUMMYFUNCTION("""COMPUTED_VALUE"""),"SQL")</f>
        <v>SQL</v>
      </c>
    </row>
    <row r="5585">
      <c r="A5585" s="3">
        <v>5584.0</v>
      </c>
      <c r="B5585" s="4" t="str">
        <f>IFERROR(__xludf.DUMMYFUNCTION("SPLIT(IMPORTRANGE!B5585:B15584,"";"",0,1)"),"HTML/CSS")</f>
        <v>HTML/CSS</v>
      </c>
      <c r="C5585" s="4" t="str">
        <f>IFERROR(__xludf.DUMMYFUNCTION("""COMPUTED_VALUE"""),"Java")</f>
        <v>Java</v>
      </c>
      <c r="D5585" s="4" t="str">
        <f>IFERROR(__xludf.DUMMYFUNCTION("""COMPUTED_VALUE"""),"JavaScript")</f>
        <v>JavaScript</v>
      </c>
      <c r="E5585" s="4" t="str">
        <f>IFERROR(__xludf.DUMMYFUNCTION("""COMPUTED_VALUE"""),"Objective-C")</f>
        <v>Objective-C</v>
      </c>
      <c r="F5585" s="4" t="str">
        <f>IFERROR(__xludf.DUMMYFUNCTION("""COMPUTED_VALUE"""),"PHP")</f>
        <v>PHP</v>
      </c>
      <c r="G5585" s="4" t="str">
        <f>IFERROR(__xludf.DUMMYFUNCTION("""COMPUTED_VALUE"""),"Python")</f>
        <v>Python</v>
      </c>
      <c r="H5585" s="4" t="str">
        <f>IFERROR(__xludf.DUMMYFUNCTION("""COMPUTED_VALUE"""),"Ruby")</f>
        <v>Ruby</v>
      </c>
      <c r="I5585" s="4" t="str">
        <f>IFERROR(__xludf.DUMMYFUNCTION("""COMPUTED_VALUE"""),"SQL")</f>
        <v>SQL</v>
      </c>
      <c r="J5585" s="4" t="str">
        <f>IFERROR(__xludf.DUMMYFUNCTION("""COMPUTED_VALUE"""),"Swift")</f>
        <v>Swift</v>
      </c>
    </row>
    <row r="5586">
      <c r="A5586" s="3">
        <v>5585.0</v>
      </c>
      <c r="B5586" s="4" t="str">
        <f>IFERROR(__xludf.DUMMYFUNCTION("SPLIT(IMPORTRANGE!B5586:B15585,"";"",0,1)"),"Bash/Shell/PowerShell")</f>
        <v>Bash/Shell/PowerShell</v>
      </c>
      <c r="C5586" s="4" t="str">
        <f>IFERROR(__xludf.DUMMYFUNCTION("""COMPUTED_VALUE"""),"HTML/CSS")</f>
        <v>HTML/CSS</v>
      </c>
      <c r="D5586" s="4" t="str">
        <f>IFERROR(__xludf.DUMMYFUNCTION("""COMPUTED_VALUE"""),"JavaScript")</f>
        <v>JavaScript</v>
      </c>
      <c r="E5586" s="4" t="str">
        <f>IFERROR(__xludf.DUMMYFUNCTION("""COMPUTED_VALUE"""),"PHP")</f>
        <v>PHP</v>
      </c>
    </row>
    <row r="5587">
      <c r="A5587" s="3">
        <v>5586.0</v>
      </c>
      <c r="B5587" s="4" t="str">
        <f>IFERROR(__xludf.DUMMYFUNCTION("SPLIT(IMPORTRANGE!B5587:B15586,"";"",0,1)"),"C++")</f>
        <v>C++</v>
      </c>
      <c r="C5587" s="4" t="str">
        <f>IFERROR(__xludf.DUMMYFUNCTION("""COMPUTED_VALUE"""),"C#")</f>
        <v>C#</v>
      </c>
      <c r="D5587" s="4" t="str">
        <f>IFERROR(__xludf.DUMMYFUNCTION("""COMPUTED_VALUE"""),"HTML/CSS")</f>
        <v>HTML/CSS</v>
      </c>
      <c r="E5587" s="4" t="str">
        <f>IFERROR(__xludf.DUMMYFUNCTION("""COMPUTED_VALUE"""),"Java")</f>
        <v>Java</v>
      </c>
      <c r="F5587" s="4" t="str">
        <f>IFERROR(__xludf.DUMMYFUNCTION("""COMPUTED_VALUE"""),"JavaScript")</f>
        <v>JavaScript</v>
      </c>
      <c r="G5587" s="4" t="str">
        <f>IFERROR(__xludf.DUMMYFUNCTION("""COMPUTED_VALUE"""),"SQL")</f>
        <v>SQL</v>
      </c>
      <c r="H5587" s="4" t="str">
        <f>IFERROR(__xludf.DUMMYFUNCTION("""COMPUTED_VALUE"""),"TypeScript")</f>
        <v>TypeScript</v>
      </c>
    </row>
    <row r="5588">
      <c r="A5588" s="3">
        <v>5587.0</v>
      </c>
      <c r="B5588" s="4" t="str">
        <f>IFERROR(__xludf.DUMMYFUNCTION("SPLIT(IMPORTRANGE!B5588:B15587,"";"",0,1)"),"Bash/Shell/PowerShell")</f>
        <v>Bash/Shell/PowerShell</v>
      </c>
      <c r="C5588" s="4" t="str">
        <f>IFERROR(__xludf.DUMMYFUNCTION("""COMPUTED_VALUE"""),"Java")</f>
        <v>Java</v>
      </c>
      <c r="D5588" s="4" t="str">
        <f>IFERROR(__xludf.DUMMYFUNCTION("""COMPUTED_VALUE"""),"JavaScript")</f>
        <v>JavaScript</v>
      </c>
    </row>
    <row r="5589">
      <c r="A5589" s="3">
        <v>5588.0</v>
      </c>
      <c r="B5589" s="4" t="str">
        <f>IFERROR(__xludf.DUMMYFUNCTION("SPLIT(IMPORTRANGE!B5589:B15588,"";"",0,1)"),"C#")</f>
        <v>C#</v>
      </c>
      <c r="C5589" s="4" t="str">
        <f>IFERROR(__xludf.DUMMYFUNCTION("""COMPUTED_VALUE"""),"HTML/CSS")</f>
        <v>HTML/CSS</v>
      </c>
      <c r="D5589" s="4" t="str">
        <f>IFERROR(__xludf.DUMMYFUNCTION("""COMPUTED_VALUE"""),"Java")</f>
        <v>Java</v>
      </c>
      <c r="E5589" s="4" t="str">
        <f>IFERROR(__xludf.DUMMYFUNCTION("""COMPUTED_VALUE"""),"JavaScript")</f>
        <v>JavaScript</v>
      </c>
    </row>
    <row r="5590">
      <c r="A5590" s="3">
        <v>5589.0</v>
      </c>
      <c r="B5590" s="4" t="str">
        <f>IFERROR(__xludf.DUMMYFUNCTION("SPLIT(IMPORTRANGE!B5590:B15589,"";"",0,1)"),"Go")</f>
        <v>Go</v>
      </c>
      <c r="C5590" s="4" t="str">
        <f>IFERROR(__xludf.DUMMYFUNCTION("""COMPUTED_VALUE"""),"HTML/CSS")</f>
        <v>HTML/CSS</v>
      </c>
      <c r="D5590" s="4" t="str">
        <f>IFERROR(__xludf.DUMMYFUNCTION("""COMPUTED_VALUE"""),"JavaScript")</f>
        <v>JavaScript</v>
      </c>
      <c r="E5590" s="4" t="str">
        <f>IFERROR(__xludf.DUMMYFUNCTION("""COMPUTED_VALUE"""),"PHP")</f>
        <v>PHP</v>
      </c>
      <c r="F5590" s="4" t="str">
        <f>IFERROR(__xludf.DUMMYFUNCTION("""COMPUTED_VALUE"""),"TypeScript")</f>
        <v>TypeScript</v>
      </c>
    </row>
    <row r="5591">
      <c r="A5591" s="3">
        <v>5590.0</v>
      </c>
      <c r="B5591" s="4" t="str">
        <f>IFERROR(__xludf.DUMMYFUNCTION("SPLIT(IMPORTRANGE!B5591:B15590,"";"",0,1)"),"HTML/CSS")</f>
        <v>HTML/CSS</v>
      </c>
      <c r="C5591" s="4" t="str">
        <f>IFERROR(__xludf.DUMMYFUNCTION("""COMPUTED_VALUE"""),"JavaScript")</f>
        <v>JavaScript</v>
      </c>
      <c r="D5591" s="4" t="str">
        <f>IFERROR(__xludf.DUMMYFUNCTION("""COMPUTED_VALUE"""),"Ruby")</f>
        <v>Ruby</v>
      </c>
      <c r="E5591" s="4" t="str">
        <f>IFERROR(__xludf.DUMMYFUNCTION("""COMPUTED_VALUE"""),"SQL")</f>
        <v>SQL</v>
      </c>
      <c r="F5591" s="4" t="str">
        <f>IFERROR(__xludf.DUMMYFUNCTION("""COMPUTED_VALUE"""),"Swift")</f>
        <v>Swift</v>
      </c>
    </row>
    <row r="5592">
      <c r="A5592" s="3">
        <v>5591.0</v>
      </c>
      <c r="B5592" s="4" t="str">
        <f>IFERROR(__xludf.DUMMYFUNCTION("SPLIT(IMPORTRANGE!B5592:B15591,"";"",0,1)"),"Bash/Shell/PowerShell")</f>
        <v>Bash/Shell/PowerShell</v>
      </c>
      <c r="C5592" s="4" t="str">
        <f>IFERROR(__xludf.DUMMYFUNCTION("""COMPUTED_VALUE"""),"HTML/CSS")</f>
        <v>HTML/CSS</v>
      </c>
      <c r="D5592" s="4" t="str">
        <f>IFERROR(__xludf.DUMMYFUNCTION("""COMPUTED_VALUE"""),"JavaScript")</f>
        <v>JavaScript</v>
      </c>
      <c r="E5592" s="4" t="str">
        <f>IFERROR(__xludf.DUMMYFUNCTION("""COMPUTED_VALUE"""),"PHP")</f>
        <v>PHP</v>
      </c>
      <c r="F5592" s="4" t="str">
        <f>IFERROR(__xludf.DUMMYFUNCTION("""COMPUTED_VALUE"""),"Ruby")</f>
        <v>Ruby</v>
      </c>
      <c r="G5592" s="4" t="str">
        <f>IFERROR(__xludf.DUMMYFUNCTION("""COMPUTED_VALUE"""),"SQL")</f>
        <v>SQL</v>
      </c>
    </row>
    <row r="5593">
      <c r="A5593" s="3">
        <v>5592.0</v>
      </c>
      <c r="B5593" s="4" t="str">
        <f>IFERROR(__xludf.DUMMYFUNCTION("SPLIT(IMPORTRANGE!B5593:B15592,"";"",0,1)"),"C#")</f>
        <v>C#</v>
      </c>
      <c r="C5593" s="4" t="str">
        <f>IFERROR(__xludf.DUMMYFUNCTION("""COMPUTED_VALUE"""),"HTML/CSS")</f>
        <v>HTML/CSS</v>
      </c>
      <c r="D5593" s="4" t="str">
        <f>IFERROR(__xludf.DUMMYFUNCTION("""COMPUTED_VALUE"""),"Java")</f>
        <v>Java</v>
      </c>
      <c r="E5593" s="4" t="str">
        <f>IFERROR(__xludf.DUMMYFUNCTION("""COMPUTED_VALUE"""),"JavaScript")</f>
        <v>JavaScript</v>
      </c>
      <c r="F5593" s="4" t="str">
        <f>IFERROR(__xludf.DUMMYFUNCTION("""COMPUTED_VALUE"""),"Kotlin")</f>
        <v>Kotlin</v>
      </c>
    </row>
    <row r="5594">
      <c r="A5594" s="3">
        <v>5593.0</v>
      </c>
      <c r="B5594" s="4" t="str">
        <f>IFERROR(__xludf.DUMMYFUNCTION("SPLIT(IMPORTRANGE!B5594:B15593,"";"",0,1)"),"HTML/CSS")</f>
        <v>HTML/CSS</v>
      </c>
      <c r="C5594" s="4" t="str">
        <f>IFERROR(__xludf.DUMMYFUNCTION("""COMPUTED_VALUE"""),"JavaScript")</f>
        <v>JavaScript</v>
      </c>
      <c r="D5594" s="4" t="str">
        <f>IFERROR(__xludf.DUMMYFUNCTION("""COMPUTED_VALUE"""),"PHP")</f>
        <v>PHP</v>
      </c>
      <c r="E5594" s="4" t="str">
        <f>IFERROR(__xludf.DUMMYFUNCTION("""COMPUTED_VALUE"""),"SQL")</f>
        <v>SQL</v>
      </c>
      <c r="F5594" s="4" t="str">
        <f>IFERROR(__xludf.DUMMYFUNCTION("""COMPUTED_VALUE"""),"TypeScript")</f>
        <v>TypeScript</v>
      </c>
      <c r="G5594" s="4" t="str">
        <f>IFERROR(__xludf.DUMMYFUNCTION("""COMPUTED_VALUE"""),"Other(s):")</f>
        <v>Other(s):</v>
      </c>
    </row>
    <row r="5595">
      <c r="A5595" s="3">
        <v>5594.0</v>
      </c>
      <c r="B5595" s="4" t="str">
        <f>IFERROR(__xludf.DUMMYFUNCTION("SPLIT(IMPORTRANGE!B5595:B15594,"";"",0,1)"),"HTML/CSS")</f>
        <v>HTML/CSS</v>
      </c>
      <c r="C5595" s="4" t="str">
        <f>IFERROR(__xludf.DUMMYFUNCTION("""COMPUTED_VALUE"""),"JavaScript")</f>
        <v>JavaScript</v>
      </c>
      <c r="D5595" s="4" t="str">
        <f>IFERROR(__xludf.DUMMYFUNCTION("""COMPUTED_VALUE"""),"Python")</f>
        <v>Python</v>
      </c>
      <c r="E5595" s="4" t="str">
        <f>IFERROR(__xludf.DUMMYFUNCTION("""COMPUTED_VALUE"""),"TypeScript")</f>
        <v>TypeScript</v>
      </c>
    </row>
    <row r="5596">
      <c r="A5596" s="3">
        <v>5595.0</v>
      </c>
      <c r="B5596" s="4" t="str">
        <f>IFERROR(__xludf.DUMMYFUNCTION("SPLIT(IMPORTRANGE!B5596:B15595,"";"",0,1)"),"Bash/Shell/PowerShell")</f>
        <v>Bash/Shell/PowerShell</v>
      </c>
      <c r="C5596" s="4" t="str">
        <f>IFERROR(__xludf.DUMMYFUNCTION("""COMPUTED_VALUE"""),"C#")</f>
        <v>C#</v>
      </c>
      <c r="D5596" s="4" t="str">
        <f>IFERROR(__xludf.DUMMYFUNCTION("""COMPUTED_VALUE"""),"HTML/CSS")</f>
        <v>HTML/CSS</v>
      </c>
      <c r="E5596" s="4" t="str">
        <f>IFERROR(__xludf.DUMMYFUNCTION("""COMPUTED_VALUE"""),"JavaScript")</f>
        <v>JavaScript</v>
      </c>
      <c r="F5596" s="4" t="str">
        <f>IFERROR(__xludf.DUMMYFUNCTION("""COMPUTED_VALUE"""),"SQL")</f>
        <v>SQL</v>
      </c>
    </row>
    <row r="5597">
      <c r="A5597" s="3">
        <v>5596.0</v>
      </c>
      <c r="B5597" s="4" t="str">
        <f>IFERROR(__xludf.DUMMYFUNCTION("SPLIT(IMPORTRANGE!B5597:B15596,"";"",0,1)"),"C")</f>
        <v>C</v>
      </c>
      <c r="C5597" s="4" t="str">
        <f>IFERROR(__xludf.DUMMYFUNCTION("""COMPUTED_VALUE"""),"Java")</f>
        <v>Java</v>
      </c>
      <c r="D5597" s="4" t="str">
        <f>IFERROR(__xludf.DUMMYFUNCTION("""COMPUTED_VALUE"""),"Other(s):")</f>
        <v>Other(s):</v>
      </c>
    </row>
    <row r="5598">
      <c r="A5598" s="3">
        <v>5597.0</v>
      </c>
      <c r="B5598" s="4" t="str">
        <f>IFERROR(__xludf.DUMMYFUNCTION("SPLIT(IMPORTRANGE!B5598:B15597,"";"",0,1)"),"Bash/Shell/PowerShell")</f>
        <v>Bash/Shell/PowerShell</v>
      </c>
    </row>
    <row r="5599">
      <c r="A5599" s="3">
        <v>5598.0</v>
      </c>
      <c r="B5599" s="4" t="str">
        <f>IFERROR(__xludf.DUMMYFUNCTION("SPLIT(IMPORTRANGE!B5599:B15598,"";"",0,1)"),"C#")</f>
        <v>C#</v>
      </c>
      <c r="C5599" s="4" t="str">
        <f>IFERROR(__xludf.DUMMYFUNCTION("""COMPUTED_VALUE"""),"HTML/CSS")</f>
        <v>HTML/CSS</v>
      </c>
      <c r="D5599" s="4" t="str">
        <f>IFERROR(__xludf.DUMMYFUNCTION("""COMPUTED_VALUE"""),"JavaScript")</f>
        <v>JavaScript</v>
      </c>
      <c r="E5599" s="4" t="str">
        <f>IFERROR(__xludf.DUMMYFUNCTION("""COMPUTED_VALUE"""),"SQL")</f>
        <v>SQL</v>
      </c>
      <c r="F5599" s="4" t="str">
        <f>IFERROR(__xludf.DUMMYFUNCTION("""COMPUTED_VALUE"""),"TypeScript")</f>
        <v>TypeScript</v>
      </c>
    </row>
    <row r="5600">
      <c r="A5600" s="3">
        <v>5599.0</v>
      </c>
      <c r="B5600" s="4" t="str">
        <f>IFERROR(__xludf.DUMMYFUNCTION("SPLIT(IMPORTRANGE!B5600:B15599,"";"",0,1)"),"Java")</f>
        <v>Java</v>
      </c>
      <c r="C5600" s="4" t="str">
        <f>IFERROR(__xludf.DUMMYFUNCTION("""COMPUTED_VALUE"""),"JavaScript")</f>
        <v>JavaScript</v>
      </c>
    </row>
    <row r="5601">
      <c r="A5601" s="3">
        <v>5600.0</v>
      </c>
      <c r="B5601" s="4" t="str">
        <f>IFERROR(__xludf.DUMMYFUNCTION("SPLIT(IMPORTRANGE!B5601:B15600,"";"",0,1)"),"Bash/Shell/PowerShell")</f>
        <v>Bash/Shell/PowerShell</v>
      </c>
      <c r="C5601" s="4" t="str">
        <f>IFERROR(__xludf.DUMMYFUNCTION("""COMPUTED_VALUE"""),"C#")</f>
        <v>C#</v>
      </c>
      <c r="D5601" s="4" t="str">
        <f>IFERROR(__xludf.DUMMYFUNCTION("""COMPUTED_VALUE"""),"Go")</f>
        <v>Go</v>
      </c>
      <c r="E5601" s="4" t="str">
        <f>IFERROR(__xludf.DUMMYFUNCTION("""COMPUTED_VALUE"""),"HTML/CSS")</f>
        <v>HTML/CSS</v>
      </c>
      <c r="F5601" s="4" t="str">
        <f>IFERROR(__xludf.DUMMYFUNCTION("""COMPUTED_VALUE"""),"Java")</f>
        <v>Java</v>
      </c>
      <c r="G5601" s="4" t="str">
        <f>IFERROR(__xludf.DUMMYFUNCTION("""COMPUTED_VALUE"""),"JavaScript")</f>
        <v>JavaScript</v>
      </c>
      <c r="H5601" s="4" t="str">
        <f>IFERROR(__xludf.DUMMYFUNCTION("""COMPUTED_VALUE"""),"TypeScript")</f>
        <v>TypeScript</v>
      </c>
    </row>
    <row r="5602">
      <c r="A5602" s="3">
        <v>5601.0</v>
      </c>
      <c r="B5602" s="4" t="str">
        <f>IFERROR(__xludf.DUMMYFUNCTION("SPLIT(IMPORTRANGE!B5602:B15601,"";"",0,1)"),"JavaScript")</f>
        <v>JavaScript</v>
      </c>
      <c r="C5602" s="4" t="str">
        <f>IFERROR(__xludf.DUMMYFUNCTION("""COMPUTED_VALUE"""),"Python")</f>
        <v>Python</v>
      </c>
      <c r="D5602" s="4" t="str">
        <f>IFERROR(__xludf.DUMMYFUNCTION("""COMPUTED_VALUE"""),"Rust")</f>
        <v>Rust</v>
      </c>
      <c r="E5602" s="4" t="str">
        <f>IFERROR(__xludf.DUMMYFUNCTION("""COMPUTED_VALUE"""),"TypeScript")</f>
        <v>TypeScript</v>
      </c>
    </row>
    <row r="5603">
      <c r="A5603" s="3">
        <v>5602.0</v>
      </c>
      <c r="B5603" s="4" t="str">
        <f>IFERROR(__xludf.DUMMYFUNCTION("SPLIT(IMPORTRANGE!B5603:B15602,"";"",0,1)"),"Bash/Shell/PowerShell")</f>
        <v>Bash/Shell/PowerShell</v>
      </c>
      <c r="C5603" s="4" t="str">
        <f>IFERROR(__xludf.DUMMYFUNCTION("""COMPUTED_VALUE"""),"HTML/CSS")</f>
        <v>HTML/CSS</v>
      </c>
      <c r="D5603" s="4" t="str">
        <f>IFERROR(__xludf.DUMMYFUNCTION("""COMPUTED_VALUE"""),"JavaScript")</f>
        <v>JavaScript</v>
      </c>
      <c r="E5603" s="4" t="str">
        <f>IFERROR(__xludf.DUMMYFUNCTION("""COMPUTED_VALUE"""),"PHP")</f>
        <v>PHP</v>
      </c>
      <c r="F5603" s="4" t="str">
        <f>IFERROR(__xludf.DUMMYFUNCTION("""COMPUTED_VALUE"""),"SQL")</f>
        <v>SQL</v>
      </c>
      <c r="G5603" s="4" t="str">
        <f>IFERROR(__xludf.DUMMYFUNCTION("""COMPUTED_VALUE"""),"Swift")</f>
        <v>Swift</v>
      </c>
    </row>
    <row r="5604">
      <c r="A5604" s="3">
        <v>5603.0</v>
      </c>
      <c r="B5604" s="4" t="str">
        <f>IFERROR(__xludf.DUMMYFUNCTION("SPLIT(IMPORTRANGE!B5604:B15603,"";"",0,1)"),"Bash/Shell/PowerShell")</f>
        <v>Bash/Shell/PowerShell</v>
      </c>
      <c r="C5604" s="4" t="str">
        <f>IFERROR(__xludf.DUMMYFUNCTION("""COMPUTED_VALUE"""),"C++")</f>
        <v>C++</v>
      </c>
      <c r="D5604" s="4" t="str">
        <f>IFERROR(__xludf.DUMMYFUNCTION("""COMPUTED_VALUE"""),"C#")</f>
        <v>C#</v>
      </c>
      <c r="E5604" s="4" t="str">
        <f>IFERROR(__xludf.DUMMYFUNCTION("""COMPUTED_VALUE"""),"HTML/CSS")</f>
        <v>HTML/CSS</v>
      </c>
      <c r="F5604" s="4" t="str">
        <f>IFERROR(__xludf.DUMMYFUNCTION("""COMPUTED_VALUE"""),"JavaScript")</f>
        <v>JavaScript</v>
      </c>
      <c r="G5604" s="4" t="str">
        <f>IFERROR(__xludf.DUMMYFUNCTION("""COMPUTED_VALUE"""),"TypeScript")</f>
        <v>TypeScript</v>
      </c>
    </row>
    <row r="5605">
      <c r="A5605" s="3">
        <v>5604.0</v>
      </c>
      <c r="B5605" s="4" t="str">
        <f>IFERROR(__xludf.DUMMYFUNCTION("SPLIT(IMPORTRANGE!B5605:B15604,"";"",0,1)"),"HTML/CSS")</f>
        <v>HTML/CSS</v>
      </c>
      <c r="C5605" s="4" t="str">
        <f>IFERROR(__xludf.DUMMYFUNCTION("""COMPUTED_VALUE"""),"Java")</f>
        <v>Java</v>
      </c>
      <c r="D5605" s="4" t="str">
        <f>IFERROR(__xludf.DUMMYFUNCTION("""COMPUTED_VALUE"""),"JavaScript")</f>
        <v>JavaScript</v>
      </c>
      <c r="E5605" s="4" t="str">
        <f>IFERROR(__xludf.DUMMYFUNCTION("""COMPUTED_VALUE"""),"Python")</f>
        <v>Python</v>
      </c>
    </row>
    <row r="5606">
      <c r="A5606" s="3">
        <v>5605.0</v>
      </c>
      <c r="B5606" s="4" t="str">
        <f>IFERROR(__xludf.DUMMYFUNCTION("SPLIT(IMPORTRANGE!B5606:B15605,"";"",0,1)"),"Bash/Shell/PowerShell")</f>
        <v>Bash/Shell/PowerShell</v>
      </c>
      <c r="C5606" s="4" t="str">
        <f>IFERROR(__xludf.DUMMYFUNCTION("""COMPUTED_VALUE"""),"Java")</f>
        <v>Java</v>
      </c>
      <c r="D5606" s="4" t="str">
        <f>IFERROR(__xludf.DUMMYFUNCTION("""COMPUTED_VALUE"""),"JavaScript")</f>
        <v>JavaScript</v>
      </c>
      <c r="E5606" s="4" t="str">
        <f>IFERROR(__xludf.DUMMYFUNCTION("""COMPUTED_VALUE"""),"SQL")</f>
        <v>SQL</v>
      </c>
    </row>
    <row r="5607">
      <c r="A5607" s="3">
        <v>5606.0</v>
      </c>
      <c r="B5607" s="4" t="str">
        <f>IFERROR(__xludf.DUMMYFUNCTION("SPLIT(IMPORTRANGE!B5607:B15606,"";"",0,1)"),"HTML/CSS")</f>
        <v>HTML/CSS</v>
      </c>
      <c r="C5607" s="4" t="str">
        <f>IFERROR(__xludf.DUMMYFUNCTION("""COMPUTED_VALUE"""),"JavaScript")</f>
        <v>JavaScript</v>
      </c>
      <c r="D5607" s="4" t="str">
        <f>IFERROR(__xludf.DUMMYFUNCTION("""COMPUTED_VALUE"""),"PHP")</f>
        <v>PHP</v>
      </c>
      <c r="E5607" s="4" t="str">
        <f>IFERROR(__xludf.DUMMYFUNCTION("""COMPUTED_VALUE"""),"Python")</f>
        <v>Python</v>
      </c>
      <c r="F5607" s="4" t="str">
        <f>IFERROR(__xludf.DUMMYFUNCTION("""COMPUTED_VALUE"""),"SQL")</f>
        <v>SQL</v>
      </c>
      <c r="G5607" s="4" t="str">
        <f>IFERROR(__xludf.DUMMYFUNCTION("""COMPUTED_VALUE"""),"TypeScript")</f>
        <v>TypeScript</v>
      </c>
    </row>
    <row r="5608">
      <c r="A5608" s="3">
        <v>5607.0</v>
      </c>
      <c r="B5608" s="4" t="str">
        <f>IFERROR(__xludf.DUMMYFUNCTION("SPLIT(IMPORTRANGE!B5608:B15607,"";"",0,1)"),"C#")</f>
        <v>C#</v>
      </c>
      <c r="C5608" s="4" t="str">
        <f>IFERROR(__xludf.DUMMYFUNCTION("""COMPUTED_VALUE"""),"HTML/CSS")</f>
        <v>HTML/CSS</v>
      </c>
      <c r="D5608" s="4" t="str">
        <f>IFERROR(__xludf.DUMMYFUNCTION("""COMPUTED_VALUE"""),"JavaScript")</f>
        <v>JavaScript</v>
      </c>
      <c r="E5608" s="4" t="str">
        <f>IFERROR(__xludf.DUMMYFUNCTION("""COMPUTED_VALUE"""),"SQL")</f>
        <v>SQL</v>
      </c>
    </row>
    <row r="5609">
      <c r="A5609" s="3">
        <v>5608.0</v>
      </c>
      <c r="B5609" s="4" t="str">
        <f>IFERROR(__xludf.DUMMYFUNCTION("SPLIT(IMPORTRANGE!B5609:B15608,"";"",0,1)"),"Bash/Shell/PowerShell")</f>
        <v>Bash/Shell/PowerShell</v>
      </c>
      <c r="C5609" s="4" t="str">
        <f>IFERROR(__xludf.DUMMYFUNCTION("""COMPUTED_VALUE"""),"JavaScript")</f>
        <v>JavaScript</v>
      </c>
    </row>
    <row r="5610">
      <c r="A5610" s="3">
        <v>5609.0</v>
      </c>
      <c r="B5610" s="4" t="str">
        <f>IFERROR(__xludf.DUMMYFUNCTION("SPLIT(IMPORTRANGE!B5610:B15609,"";"",0,1)"),"C#")</f>
        <v>C#</v>
      </c>
      <c r="C5610" s="4" t="str">
        <f>IFERROR(__xludf.DUMMYFUNCTION("""COMPUTED_VALUE"""),"Java")</f>
        <v>Java</v>
      </c>
      <c r="D5610" s="4" t="str">
        <f>IFERROR(__xludf.DUMMYFUNCTION("""COMPUTED_VALUE"""),"Python")</f>
        <v>Python</v>
      </c>
    </row>
    <row r="5611">
      <c r="A5611" s="3">
        <v>5610.0</v>
      </c>
      <c r="B5611" s="4" t="str">
        <f>IFERROR(__xludf.DUMMYFUNCTION("SPLIT(IMPORTRANGE!B5611:B15610,"";"",0,1)"),"Bash/Shell/PowerShell")</f>
        <v>Bash/Shell/PowerShell</v>
      </c>
      <c r="C5611" s="4" t="str">
        <f>IFERROR(__xludf.DUMMYFUNCTION("""COMPUTED_VALUE"""),"HTML/CSS")</f>
        <v>HTML/CSS</v>
      </c>
      <c r="D5611" s="4" t="str">
        <f>IFERROR(__xludf.DUMMYFUNCTION("""COMPUTED_VALUE"""),"Java")</f>
        <v>Java</v>
      </c>
      <c r="E5611" s="4" t="str">
        <f>IFERROR(__xludf.DUMMYFUNCTION("""COMPUTED_VALUE"""),"JavaScript")</f>
        <v>JavaScript</v>
      </c>
      <c r="F5611" s="4" t="str">
        <f>IFERROR(__xludf.DUMMYFUNCTION("""COMPUTED_VALUE"""),"Python")</f>
        <v>Python</v>
      </c>
      <c r="G5611" s="4" t="str">
        <f>IFERROR(__xludf.DUMMYFUNCTION("""COMPUTED_VALUE"""),"TypeScript")</f>
        <v>TypeScript</v>
      </c>
      <c r="H5611" s="4" t="str">
        <f>IFERROR(__xludf.DUMMYFUNCTION("""COMPUTED_VALUE"""),"Other(s):")</f>
        <v>Other(s):</v>
      </c>
    </row>
    <row r="5612">
      <c r="A5612" s="3">
        <v>5611.0</v>
      </c>
      <c r="B5612" s="4" t="str">
        <f>IFERROR(__xludf.DUMMYFUNCTION("SPLIT(IMPORTRANGE!B5612:B15611,"";"",0,1)"),"C#")</f>
        <v>C#</v>
      </c>
      <c r="C5612" s="4" t="str">
        <f>IFERROR(__xludf.DUMMYFUNCTION("""COMPUTED_VALUE"""),"HTML/CSS")</f>
        <v>HTML/CSS</v>
      </c>
      <c r="D5612" s="4" t="str">
        <f>IFERROR(__xludf.DUMMYFUNCTION("""COMPUTED_VALUE"""),"JavaScript")</f>
        <v>JavaScript</v>
      </c>
    </row>
    <row r="5613">
      <c r="A5613" s="3">
        <v>5612.0</v>
      </c>
      <c r="B5613" s="4" t="str">
        <f>IFERROR(__xludf.DUMMYFUNCTION("SPLIT(IMPORTRANGE!B5613:B15612,"";"",0,1)"),"Bash/Shell/PowerShell")</f>
        <v>Bash/Shell/PowerShell</v>
      </c>
      <c r="C5613" s="4" t="str">
        <f>IFERROR(__xludf.DUMMYFUNCTION("""COMPUTED_VALUE"""),"Java")</f>
        <v>Java</v>
      </c>
      <c r="D5613" s="4" t="str">
        <f>IFERROR(__xludf.DUMMYFUNCTION("""COMPUTED_VALUE"""),"Other(s):")</f>
        <v>Other(s):</v>
      </c>
    </row>
    <row r="5614">
      <c r="A5614" s="3">
        <v>5613.0</v>
      </c>
      <c r="B5614" s="4" t="str">
        <f>IFERROR(__xludf.DUMMYFUNCTION("SPLIT(IMPORTRANGE!B5614:B15613,"";"",0,1)"),"Bash/Shell/PowerShell")</f>
        <v>Bash/Shell/PowerShell</v>
      </c>
      <c r="C5614" s="4" t="str">
        <f>IFERROR(__xludf.DUMMYFUNCTION("""COMPUTED_VALUE"""),"Dart")</f>
        <v>Dart</v>
      </c>
      <c r="D5614" s="4" t="str">
        <f>IFERROR(__xludf.DUMMYFUNCTION("""COMPUTED_VALUE"""),"Go")</f>
        <v>Go</v>
      </c>
      <c r="E5614" s="4" t="str">
        <f>IFERROR(__xludf.DUMMYFUNCTION("""COMPUTED_VALUE"""),"Java")</f>
        <v>Java</v>
      </c>
      <c r="F5614" s="4" t="str">
        <f>IFERROR(__xludf.DUMMYFUNCTION("""COMPUTED_VALUE"""),"Kotlin")</f>
        <v>Kotlin</v>
      </c>
      <c r="G5614" s="4" t="str">
        <f>IFERROR(__xludf.DUMMYFUNCTION("""COMPUTED_VALUE"""),"Python")</f>
        <v>Python</v>
      </c>
      <c r="H5614" s="4" t="str">
        <f>IFERROR(__xludf.DUMMYFUNCTION("""COMPUTED_VALUE"""),"Scala")</f>
        <v>Scala</v>
      </c>
    </row>
    <row r="5615">
      <c r="A5615" s="3">
        <v>5614.0</v>
      </c>
      <c r="B5615" s="4" t="str">
        <f>IFERROR(__xludf.DUMMYFUNCTION("SPLIT(IMPORTRANGE!B5615:B15614,"";"",0,1)"),"C")</f>
        <v>C</v>
      </c>
      <c r="C5615" s="4" t="str">
        <f>IFERROR(__xludf.DUMMYFUNCTION("""COMPUTED_VALUE"""),"HTML/CSS")</f>
        <v>HTML/CSS</v>
      </c>
      <c r="D5615" s="4" t="str">
        <f>IFERROR(__xludf.DUMMYFUNCTION("""COMPUTED_VALUE"""),"Java")</f>
        <v>Java</v>
      </c>
      <c r="E5615" s="4" t="str">
        <f>IFERROR(__xludf.DUMMYFUNCTION("""COMPUTED_VALUE"""),"PHP")</f>
        <v>PHP</v>
      </c>
      <c r="F5615" s="4" t="str">
        <f>IFERROR(__xludf.DUMMYFUNCTION("""COMPUTED_VALUE"""),"WebAssembly")</f>
        <v>WebAssembly</v>
      </c>
    </row>
    <row r="5616">
      <c r="A5616" s="3">
        <v>5615.0</v>
      </c>
      <c r="B5616" s="4" t="str">
        <f>IFERROR(__xludf.DUMMYFUNCTION("SPLIT(IMPORTRANGE!B5616:B15615,"";"",0,1)"),"Assembly")</f>
        <v>Assembly</v>
      </c>
      <c r="C5616" s="4" t="str">
        <f>IFERROR(__xludf.DUMMYFUNCTION("""COMPUTED_VALUE"""),"Bash/Shell/PowerShell")</f>
        <v>Bash/Shell/PowerShell</v>
      </c>
      <c r="D5616" s="4" t="str">
        <f>IFERROR(__xludf.DUMMYFUNCTION("""COMPUTED_VALUE"""),"C")</f>
        <v>C</v>
      </c>
      <c r="E5616" s="4" t="str">
        <f>IFERROR(__xludf.DUMMYFUNCTION("""COMPUTED_VALUE"""),"Go")</f>
        <v>Go</v>
      </c>
      <c r="F5616" s="4" t="str">
        <f>IFERROR(__xludf.DUMMYFUNCTION("""COMPUTED_VALUE"""),"HTML/CSS")</f>
        <v>HTML/CSS</v>
      </c>
      <c r="G5616" s="4" t="str">
        <f>IFERROR(__xludf.DUMMYFUNCTION("""COMPUTED_VALUE"""),"Java")</f>
        <v>Java</v>
      </c>
      <c r="H5616" s="4" t="str">
        <f>IFERROR(__xludf.DUMMYFUNCTION("""COMPUTED_VALUE"""),"JavaScript")</f>
        <v>JavaScript</v>
      </c>
      <c r="I5616" s="4" t="str">
        <f>IFERROR(__xludf.DUMMYFUNCTION("""COMPUTED_VALUE"""),"Kotlin")</f>
        <v>Kotlin</v>
      </c>
      <c r="J5616" s="4" t="str">
        <f>IFERROR(__xludf.DUMMYFUNCTION("""COMPUTED_VALUE"""),"Objective-C")</f>
        <v>Objective-C</v>
      </c>
      <c r="K5616" s="4" t="str">
        <f>IFERROR(__xludf.DUMMYFUNCTION("""COMPUTED_VALUE"""),"PHP")</f>
        <v>PHP</v>
      </c>
      <c r="L5616" s="4" t="str">
        <f>IFERROR(__xludf.DUMMYFUNCTION("""COMPUTED_VALUE"""),"Python")</f>
        <v>Python</v>
      </c>
      <c r="M5616" s="4" t="str">
        <f>IFERROR(__xludf.DUMMYFUNCTION("""COMPUTED_VALUE"""),"SQL")</f>
        <v>SQL</v>
      </c>
      <c r="N5616" s="4" t="str">
        <f>IFERROR(__xludf.DUMMYFUNCTION("""COMPUTED_VALUE"""),"Swift")</f>
        <v>Swift</v>
      </c>
    </row>
    <row r="5617">
      <c r="A5617" s="3">
        <v>5616.0</v>
      </c>
      <c r="B5617" s="4" t="str">
        <f>IFERROR(__xludf.DUMMYFUNCTION("SPLIT(IMPORTRANGE!B5617:B15616,"";"",0,1)"),"C#")</f>
        <v>C#</v>
      </c>
      <c r="C5617" s="4" t="str">
        <f>IFERROR(__xludf.DUMMYFUNCTION("""COMPUTED_VALUE"""),"JavaScript")</f>
        <v>JavaScript</v>
      </c>
      <c r="D5617" s="4" t="str">
        <f>IFERROR(__xludf.DUMMYFUNCTION("""COMPUTED_VALUE"""),"Python")</f>
        <v>Python</v>
      </c>
      <c r="E5617" s="4" t="str">
        <f>IFERROR(__xludf.DUMMYFUNCTION("""COMPUTED_VALUE"""),"SQL")</f>
        <v>SQL</v>
      </c>
      <c r="F5617" s="4" t="str">
        <f>IFERROR(__xludf.DUMMYFUNCTION("""COMPUTED_VALUE"""),"TypeScript")</f>
        <v>TypeScript</v>
      </c>
    </row>
    <row r="5618">
      <c r="A5618" s="3">
        <v>5617.0</v>
      </c>
      <c r="B5618" s="4" t="str">
        <f>IFERROR(__xludf.DUMMYFUNCTION("SPLIT(IMPORTRANGE!B5618:B15617,"";"",0,1)"),"C++")</f>
        <v>C++</v>
      </c>
      <c r="C5618" s="4" t="str">
        <f>IFERROR(__xludf.DUMMYFUNCTION("""COMPUTED_VALUE"""),"Java")</f>
        <v>Java</v>
      </c>
      <c r="D5618" s="4" t="str">
        <f>IFERROR(__xludf.DUMMYFUNCTION("""COMPUTED_VALUE"""),"Python")</f>
        <v>Python</v>
      </c>
    </row>
    <row r="5619">
      <c r="A5619" s="3">
        <v>5618.0</v>
      </c>
      <c r="B5619" s="4" t="str">
        <f>IFERROR(__xludf.DUMMYFUNCTION("SPLIT(IMPORTRANGE!B5619:B15618,"";"",0,1)"),"Java")</f>
        <v>Java</v>
      </c>
      <c r="C5619" s="4" t="str">
        <f>IFERROR(__xludf.DUMMYFUNCTION("""COMPUTED_VALUE"""),"JavaScript")</f>
        <v>JavaScript</v>
      </c>
      <c r="D5619" s="4" t="str">
        <f>IFERROR(__xludf.DUMMYFUNCTION("""COMPUTED_VALUE"""),"Python")</f>
        <v>Python</v>
      </c>
    </row>
    <row r="5620">
      <c r="A5620" s="3">
        <v>5619.0</v>
      </c>
      <c r="B5620" s="4" t="str">
        <f>IFERROR(__xludf.DUMMYFUNCTION("SPLIT(IMPORTRANGE!B5620:B15619,"";"",0,1)"),"C++")</f>
        <v>C++</v>
      </c>
      <c r="C5620" s="4" t="str">
        <f>IFERROR(__xludf.DUMMYFUNCTION("""COMPUTED_VALUE"""),"Java")</f>
        <v>Java</v>
      </c>
      <c r="D5620" s="4" t="str">
        <f>IFERROR(__xludf.DUMMYFUNCTION("""COMPUTED_VALUE"""),"Other(s):")</f>
        <v>Other(s):</v>
      </c>
    </row>
    <row r="5621">
      <c r="A5621" s="3">
        <v>5620.0</v>
      </c>
      <c r="B5621" s="4" t="str">
        <f>IFERROR(__xludf.DUMMYFUNCTION("SPLIT(IMPORTRANGE!B5621:B15620,"";"",0,1)"),"R")</f>
        <v>R</v>
      </c>
      <c r="C5621" s="4" t="str">
        <f>IFERROR(__xludf.DUMMYFUNCTION("""COMPUTED_VALUE"""),"SQL")</f>
        <v>SQL</v>
      </c>
    </row>
    <row r="5622">
      <c r="A5622" s="3">
        <v>5621.0</v>
      </c>
      <c r="B5622" s="4" t="str">
        <f>IFERROR(__xludf.DUMMYFUNCTION("SPLIT(IMPORTRANGE!B5622:B15621,"";"",0,1)"),"Java")</f>
        <v>Java</v>
      </c>
      <c r="C5622" s="4" t="str">
        <f>IFERROR(__xludf.DUMMYFUNCTION("""COMPUTED_VALUE"""),"JavaScript")</f>
        <v>JavaScript</v>
      </c>
      <c r="D5622" s="4" t="str">
        <f>IFERROR(__xludf.DUMMYFUNCTION("""COMPUTED_VALUE"""),"Python")</f>
        <v>Python</v>
      </c>
      <c r="E5622" s="4" t="str">
        <f>IFERROR(__xludf.DUMMYFUNCTION("""COMPUTED_VALUE"""),"Rust")</f>
        <v>Rust</v>
      </c>
      <c r="F5622" s="4" t="str">
        <f>IFERROR(__xludf.DUMMYFUNCTION("""COMPUTED_VALUE"""),"SQL")</f>
        <v>SQL</v>
      </c>
    </row>
    <row r="5623">
      <c r="A5623" s="3">
        <v>5622.0</v>
      </c>
      <c r="B5623" s="4" t="str">
        <f>IFERROR(__xludf.DUMMYFUNCTION("SPLIT(IMPORTRANGE!B5623:B15622,"";"",0,1)"),"JavaScript")</f>
        <v>JavaScript</v>
      </c>
      <c r="C5623" s="4" t="str">
        <f>IFERROR(__xludf.DUMMYFUNCTION("""COMPUTED_VALUE"""),"TypeScript")</f>
        <v>TypeScript</v>
      </c>
    </row>
    <row r="5624">
      <c r="A5624" s="3">
        <v>5623.0</v>
      </c>
      <c r="B5624" s="4" t="str">
        <f>IFERROR(__xludf.DUMMYFUNCTION("SPLIT(IMPORTRANGE!B5624:B15623,"";"",0,1)"),"C")</f>
        <v>C</v>
      </c>
      <c r="C5624" s="4" t="str">
        <f>IFERROR(__xludf.DUMMYFUNCTION("""COMPUTED_VALUE"""),"C++")</f>
        <v>C++</v>
      </c>
      <c r="D5624" s="4" t="str">
        <f>IFERROR(__xludf.DUMMYFUNCTION("""COMPUTED_VALUE"""),"Java")</f>
        <v>Java</v>
      </c>
      <c r="E5624" s="4" t="str">
        <f>IFERROR(__xludf.DUMMYFUNCTION("""COMPUTED_VALUE"""),"Python")</f>
        <v>Python</v>
      </c>
    </row>
    <row r="5625">
      <c r="A5625" s="3">
        <v>5624.0</v>
      </c>
      <c r="B5625" s="4" t="str">
        <f>IFERROR(__xludf.DUMMYFUNCTION("SPLIT(IMPORTRANGE!B5625:B15624,"";"",0,1)"),"Bash/Shell/PowerShell")</f>
        <v>Bash/Shell/PowerShell</v>
      </c>
      <c r="C5625" s="4" t="str">
        <f>IFERROR(__xludf.DUMMYFUNCTION("""COMPUTED_VALUE"""),"Go")</f>
        <v>Go</v>
      </c>
      <c r="D5625" s="4" t="str">
        <f>IFERROR(__xludf.DUMMYFUNCTION("""COMPUTED_VALUE"""),"HTML/CSS")</f>
        <v>HTML/CSS</v>
      </c>
      <c r="E5625" s="4" t="str">
        <f>IFERROR(__xludf.DUMMYFUNCTION("""COMPUTED_VALUE"""),"Java")</f>
        <v>Java</v>
      </c>
      <c r="F5625" s="4" t="str">
        <f>IFERROR(__xludf.DUMMYFUNCTION("""COMPUTED_VALUE"""),"Python")</f>
        <v>Python</v>
      </c>
    </row>
    <row r="5626">
      <c r="A5626" s="3">
        <v>5625.0</v>
      </c>
      <c r="B5626" s="4" t="str">
        <f>IFERROR(__xludf.DUMMYFUNCTION("SPLIT(IMPORTRANGE!B5626:B15625,"";"",0,1)"),"Bash/Shell/PowerShell")</f>
        <v>Bash/Shell/PowerShell</v>
      </c>
      <c r="C5626" s="4" t="str">
        <f>IFERROR(__xludf.DUMMYFUNCTION("""COMPUTED_VALUE"""),"HTML/CSS")</f>
        <v>HTML/CSS</v>
      </c>
      <c r="D5626" s="4" t="str">
        <f>IFERROR(__xludf.DUMMYFUNCTION("""COMPUTED_VALUE"""),"JavaScript")</f>
        <v>JavaScript</v>
      </c>
      <c r="E5626" s="4" t="str">
        <f>IFERROR(__xludf.DUMMYFUNCTION("""COMPUTED_VALUE"""),"Python")</f>
        <v>Python</v>
      </c>
      <c r="F5626" s="4" t="str">
        <f>IFERROR(__xludf.DUMMYFUNCTION("""COMPUTED_VALUE"""),"R")</f>
        <v>R</v>
      </c>
      <c r="G5626" s="4" t="str">
        <f>IFERROR(__xludf.DUMMYFUNCTION("""COMPUTED_VALUE"""),"Ruby")</f>
        <v>Ruby</v>
      </c>
      <c r="H5626" s="4" t="str">
        <f>IFERROR(__xludf.DUMMYFUNCTION("""COMPUTED_VALUE"""),"SQL")</f>
        <v>SQL</v>
      </c>
      <c r="I5626" s="4" t="str">
        <f>IFERROR(__xludf.DUMMYFUNCTION("""COMPUTED_VALUE"""),"VBA")</f>
        <v>VBA</v>
      </c>
    </row>
    <row r="5627">
      <c r="A5627" s="3">
        <v>5626.0</v>
      </c>
      <c r="B5627" s="4" t="str">
        <f>IFERROR(__xludf.DUMMYFUNCTION("SPLIT(IMPORTRANGE!B5627:B15626,"";"",0,1)"),"Clojure")</f>
        <v>Clojure</v>
      </c>
      <c r="C5627" s="4" t="str">
        <f>IFERROR(__xludf.DUMMYFUNCTION("""COMPUTED_VALUE"""),"HTML/CSS")</f>
        <v>HTML/CSS</v>
      </c>
      <c r="D5627" s="4" t="str">
        <f>IFERROR(__xludf.DUMMYFUNCTION("""COMPUTED_VALUE"""),"Java")</f>
        <v>Java</v>
      </c>
      <c r="E5627" s="4" t="str">
        <f>IFERROR(__xludf.DUMMYFUNCTION("""COMPUTED_VALUE"""),"JavaScript")</f>
        <v>JavaScript</v>
      </c>
      <c r="F5627" s="4" t="str">
        <f>IFERROR(__xludf.DUMMYFUNCTION("""COMPUTED_VALUE"""),"Kotlin")</f>
        <v>Kotlin</v>
      </c>
      <c r="G5627" s="4" t="str">
        <f>IFERROR(__xludf.DUMMYFUNCTION("""COMPUTED_VALUE"""),"Python")</f>
        <v>Python</v>
      </c>
      <c r="H5627" s="4" t="str">
        <f>IFERROR(__xludf.DUMMYFUNCTION("""COMPUTED_VALUE"""),"SQL")</f>
        <v>SQL</v>
      </c>
    </row>
    <row r="5628">
      <c r="A5628" s="3">
        <v>5627.0</v>
      </c>
      <c r="B5628" s="4" t="str">
        <f>IFERROR(__xludf.DUMMYFUNCTION("SPLIT(IMPORTRANGE!B5628:B15627,"";"",0,1)"),"Bash/Shell/PowerShell")</f>
        <v>Bash/Shell/PowerShell</v>
      </c>
      <c r="C5628" s="4" t="str">
        <f>IFERROR(__xludf.DUMMYFUNCTION("""COMPUTED_VALUE"""),"HTML/CSS")</f>
        <v>HTML/CSS</v>
      </c>
      <c r="D5628" s="4" t="str">
        <f>IFERROR(__xludf.DUMMYFUNCTION("""COMPUTED_VALUE"""),"JavaScript")</f>
        <v>JavaScript</v>
      </c>
      <c r="E5628" s="4" t="str">
        <f>IFERROR(__xludf.DUMMYFUNCTION("""COMPUTED_VALUE"""),"Python")</f>
        <v>Python</v>
      </c>
      <c r="F5628" s="4" t="str">
        <f>IFERROR(__xludf.DUMMYFUNCTION("""COMPUTED_VALUE"""),"Ruby")</f>
        <v>Ruby</v>
      </c>
      <c r="G5628" s="4" t="str">
        <f>IFERROR(__xludf.DUMMYFUNCTION("""COMPUTED_VALUE"""),"SQL")</f>
        <v>SQL</v>
      </c>
    </row>
    <row r="5629">
      <c r="A5629" s="3">
        <v>5628.0</v>
      </c>
      <c r="B5629" s="4" t="str">
        <f>IFERROR(__xludf.DUMMYFUNCTION("SPLIT(IMPORTRANGE!B5629:B15628,"";"",0,1)"),"Java")</f>
        <v>Java</v>
      </c>
      <c r="C5629" s="4" t="str">
        <f>IFERROR(__xludf.DUMMYFUNCTION("""COMPUTED_VALUE"""),"Kotlin")</f>
        <v>Kotlin</v>
      </c>
    </row>
    <row r="5630">
      <c r="A5630" s="3">
        <v>5629.0</v>
      </c>
      <c r="B5630" s="4" t="str">
        <f>IFERROR(__xludf.DUMMYFUNCTION("SPLIT(IMPORTRANGE!B5630:B15629,"";"",0,1)"),"HTML/CSS")</f>
        <v>HTML/CSS</v>
      </c>
      <c r="C5630" s="4" t="str">
        <f>IFERROR(__xludf.DUMMYFUNCTION("""COMPUTED_VALUE"""),"SQL")</f>
        <v>SQL</v>
      </c>
    </row>
    <row r="5631">
      <c r="A5631" s="3">
        <v>5630.0</v>
      </c>
      <c r="B5631" s="4" t="str">
        <f>IFERROR(__xludf.DUMMYFUNCTION("SPLIT(IMPORTRANGE!B5631:B15630,"";"",0,1)"),"Bash/Shell/PowerShell")</f>
        <v>Bash/Shell/PowerShell</v>
      </c>
      <c r="C5631" s="4" t="str">
        <f>IFERROR(__xludf.DUMMYFUNCTION("""COMPUTED_VALUE"""),"Go")</f>
        <v>Go</v>
      </c>
      <c r="D5631" s="4" t="str">
        <f>IFERROR(__xludf.DUMMYFUNCTION("""COMPUTED_VALUE"""),"HTML/CSS")</f>
        <v>HTML/CSS</v>
      </c>
      <c r="E5631" s="4" t="str">
        <f>IFERROR(__xludf.DUMMYFUNCTION("""COMPUTED_VALUE"""),"JavaScript")</f>
        <v>JavaScript</v>
      </c>
      <c r="F5631" s="4" t="str">
        <f>IFERROR(__xludf.DUMMYFUNCTION("""COMPUTED_VALUE"""),"Rust")</f>
        <v>Rust</v>
      </c>
      <c r="G5631" s="4" t="str">
        <f>IFERROR(__xludf.DUMMYFUNCTION("""COMPUTED_VALUE"""),"TypeScript")</f>
        <v>TypeScript</v>
      </c>
    </row>
    <row r="5632">
      <c r="A5632" s="3">
        <v>5631.0</v>
      </c>
      <c r="B5632" s="4" t="str">
        <f>IFERROR(__xludf.DUMMYFUNCTION("SPLIT(IMPORTRANGE!B5632:B15631,"";"",0,1)"),"HTML/CSS")</f>
        <v>HTML/CSS</v>
      </c>
      <c r="C5632" s="4" t="str">
        <f>IFERROR(__xludf.DUMMYFUNCTION("""COMPUTED_VALUE"""),"JavaScript")</f>
        <v>JavaScript</v>
      </c>
      <c r="D5632" s="4" t="str">
        <f>IFERROR(__xludf.DUMMYFUNCTION("""COMPUTED_VALUE"""),"TypeScript")</f>
        <v>TypeScript</v>
      </c>
    </row>
    <row r="5633">
      <c r="A5633" s="3">
        <v>5632.0</v>
      </c>
      <c r="B5633" s="4" t="str">
        <f>IFERROR(__xludf.DUMMYFUNCTION("SPLIT(IMPORTRANGE!B5633:B15632,"";"",0,1)"),"Bash/Shell/PowerShell")</f>
        <v>Bash/Shell/PowerShell</v>
      </c>
      <c r="C5633" s="4" t="str">
        <f>IFERROR(__xludf.DUMMYFUNCTION("""COMPUTED_VALUE"""),"HTML/CSS")</f>
        <v>HTML/CSS</v>
      </c>
      <c r="D5633" s="4" t="str">
        <f>IFERROR(__xludf.DUMMYFUNCTION("""COMPUTED_VALUE"""),"JavaScript")</f>
        <v>JavaScript</v>
      </c>
      <c r="E5633" s="4" t="str">
        <f>IFERROR(__xludf.DUMMYFUNCTION("""COMPUTED_VALUE"""),"PHP")</f>
        <v>PHP</v>
      </c>
      <c r="F5633" s="4" t="str">
        <f>IFERROR(__xludf.DUMMYFUNCTION("""COMPUTED_VALUE"""),"Python")</f>
        <v>Python</v>
      </c>
      <c r="G5633" s="4" t="str">
        <f>IFERROR(__xludf.DUMMYFUNCTION("""COMPUTED_VALUE"""),"R")</f>
        <v>R</v>
      </c>
      <c r="H5633" s="4" t="str">
        <f>IFERROR(__xludf.DUMMYFUNCTION("""COMPUTED_VALUE"""),"SQL")</f>
        <v>SQL</v>
      </c>
    </row>
    <row r="5634">
      <c r="A5634" s="3">
        <v>5633.0</v>
      </c>
      <c r="B5634" s="4" t="str">
        <f>IFERROR(__xludf.DUMMYFUNCTION("SPLIT(IMPORTRANGE!B5634:B15633,"";"",0,1)"),"Bash/Shell/PowerShell")</f>
        <v>Bash/Shell/PowerShell</v>
      </c>
      <c r="C5634" s="4" t="str">
        <f>IFERROR(__xludf.DUMMYFUNCTION("""COMPUTED_VALUE"""),"C#")</f>
        <v>C#</v>
      </c>
      <c r="D5634" s="4" t="str">
        <f>IFERROR(__xludf.DUMMYFUNCTION("""COMPUTED_VALUE"""),"F#")</f>
        <v>F#</v>
      </c>
      <c r="E5634" s="4" t="str">
        <f>IFERROR(__xludf.DUMMYFUNCTION("""COMPUTED_VALUE"""),"HTML/CSS")</f>
        <v>HTML/CSS</v>
      </c>
      <c r="F5634" s="4" t="str">
        <f>IFERROR(__xludf.DUMMYFUNCTION("""COMPUTED_VALUE"""),"JavaScript")</f>
        <v>JavaScript</v>
      </c>
      <c r="G5634" s="4" t="str">
        <f>IFERROR(__xludf.DUMMYFUNCTION("""COMPUTED_VALUE"""),"Python")</f>
        <v>Python</v>
      </c>
      <c r="H5634" s="4" t="str">
        <f>IFERROR(__xludf.DUMMYFUNCTION("""COMPUTED_VALUE"""),"SQL")</f>
        <v>SQL</v>
      </c>
      <c r="I5634" s="4" t="str">
        <f>IFERROR(__xludf.DUMMYFUNCTION("""COMPUTED_VALUE"""),"TypeScript")</f>
        <v>TypeScript</v>
      </c>
    </row>
    <row r="5635">
      <c r="A5635" s="3">
        <v>5634.0</v>
      </c>
      <c r="B5635" s="4" t="str">
        <f>IFERROR(__xludf.DUMMYFUNCTION("SPLIT(IMPORTRANGE!B5635:B15634,"";"",0,1)"),"Bash/Shell/PowerShell")</f>
        <v>Bash/Shell/PowerShell</v>
      </c>
      <c r="C5635" s="4" t="str">
        <f>IFERROR(__xludf.DUMMYFUNCTION("""COMPUTED_VALUE"""),"HTML/CSS")</f>
        <v>HTML/CSS</v>
      </c>
      <c r="D5635" s="4" t="str">
        <f>IFERROR(__xludf.DUMMYFUNCTION("""COMPUTED_VALUE"""),"Java")</f>
        <v>Java</v>
      </c>
      <c r="E5635" s="4" t="str">
        <f>IFERROR(__xludf.DUMMYFUNCTION("""COMPUTED_VALUE"""),"JavaScript")</f>
        <v>JavaScript</v>
      </c>
      <c r="F5635" s="4" t="str">
        <f>IFERROR(__xludf.DUMMYFUNCTION("""COMPUTED_VALUE"""),"Python")</f>
        <v>Python</v>
      </c>
      <c r="G5635" s="4" t="str">
        <f>IFERROR(__xludf.DUMMYFUNCTION("""COMPUTED_VALUE"""),"SQL")</f>
        <v>SQL</v>
      </c>
    </row>
    <row r="5636">
      <c r="A5636" s="3">
        <v>5635.0</v>
      </c>
      <c r="B5636" s="4" t="str">
        <f>IFERROR(__xludf.DUMMYFUNCTION("SPLIT(IMPORTRANGE!B5636:B15635,"";"",0,1)"),"HTML/CSS")</f>
        <v>HTML/CSS</v>
      </c>
      <c r="C5636" s="4" t="str">
        <f>IFERROR(__xludf.DUMMYFUNCTION("""COMPUTED_VALUE"""),"JavaScript")</f>
        <v>JavaScript</v>
      </c>
      <c r="D5636" s="4" t="str">
        <f>IFERROR(__xludf.DUMMYFUNCTION("""COMPUTED_VALUE"""),"Ruby")</f>
        <v>Ruby</v>
      </c>
      <c r="E5636" s="4" t="str">
        <f>IFERROR(__xludf.DUMMYFUNCTION("""COMPUTED_VALUE"""),"SQL")</f>
        <v>SQL</v>
      </c>
    </row>
    <row r="5637">
      <c r="A5637" s="3">
        <v>5636.0</v>
      </c>
      <c r="B5637" s="4" t="str">
        <f>IFERROR(__xludf.DUMMYFUNCTION("SPLIT(IMPORTRANGE!B5637:B15636,"";"",0,1)"),"Bash/Shell/PowerShell")</f>
        <v>Bash/Shell/PowerShell</v>
      </c>
      <c r="C5637" s="4" t="str">
        <f>IFERROR(__xludf.DUMMYFUNCTION("""COMPUTED_VALUE"""),"C#")</f>
        <v>C#</v>
      </c>
      <c r="D5637" s="4" t="str">
        <f>IFERROR(__xludf.DUMMYFUNCTION("""COMPUTED_VALUE"""),"HTML/CSS")</f>
        <v>HTML/CSS</v>
      </c>
      <c r="E5637" s="4" t="str">
        <f>IFERROR(__xludf.DUMMYFUNCTION("""COMPUTED_VALUE"""),"JavaScript")</f>
        <v>JavaScript</v>
      </c>
      <c r="F5637" s="4" t="str">
        <f>IFERROR(__xludf.DUMMYFUNCTION("""COMPUTED_VALUE"""),"PHP")</f>
        <v>PHP</v>
      </c>
      <c r="G5637" s="4" t="str">
        <f>IFERROR(__xludf.DUMMYFUNCTION("""COMPUTED_VALUE"""),"SQL")</f>
        <v>SQL</v>
      </c>
      <c r="H5637" s="4" t="str">
        <f>IFERROR(__xludf.DUMMYFUNCTION("""COMPUTED_VALUE"""),"TypeScript")</f>
        <v>TypeScript</v>
      </c>
    </row>
    <row r="5638">
      <c r="A5638" s="3">
        <v>5637.0</v>
      </c>
      <c r="B5638" s="4" t="str">
        <f>IFERROR(__xludf.DUMMYFUNCTION("SPLIT(IMPORTRANGE!B5638:B15637,"";"",0,1)"),"C")</f>
        <v>C</v>
      </c>
      <c r="C5638" s="4" t="str">
        <f>IFERROR(__xludf.DUMMYFUNCTION("""COMPUTED_VALUE"""),"C++")</f>
        <v>C++</v>
      </c>
      <c r="D5638" s="4" t="str">
        <f>IFERROR(__xludf.DUMMYFUNCTION("""COMPUTED_VALUE"""),"Java")</f>
        <v>Java</v>
      </c>
      <c r="E5638" s="4" t="str">
        <f>IFERROR(__xludf.DUMMYFUNCTION("""COMPUTED_VALUE"""),"Python")</f>
        <v>Python</v>
      </c>
    </row>
    <row r="5639">
      <c r="A5639" s="3">
        <v>5638.0</v>
      </c>
      <c r="B5639" s="4" t="str">
        <f>IFERROR(__xludf.DUMMYFUNCTION("SPLIT(IMPORTRANGE!B5639:B15638,"";"",0,1)"),"HTML/CSS")</f>
        <v>HTML/CSS</v>
      </c>
      <c r="C5639" s="4" t="str">
        <f>IFERROR(__xludf.DUMMYFUNCTION("""COMPUTED_VALUE"""),"JavaScript")</f>
        <v>JavaScript</v>
      </c>
      <c r="D5639" s="4" t="str">
        <f>IFERROR(__xludf.DUMMYFUNCTION("""COMPUTED_VALUE"""),"PHP")</f>
        <v>PHP</v>
      </c>
      <c r="E5639" s="4" t="str">
        <f>IFERROR(__xludf.DUMMYFUNCTION("""COMPUTED_VALUE"""),"TypeScript")</f>
        <v>TypeScript</v>
      </c>
    </row>
    <row r="5640">
      <c r="A5640" s="3">
        <v>5639.0</v>
      </c>
      <c r="B5640" s="4" t="str">
        <f>IFERROR(__xludf.DUMMYFUNCTION("SPLIT(IMPORTRANGE!B5640:B15639,"";"",0,1)"),"Assembly")</f>
        <v>Assembly</v>
      </c>
      <c r="C5640" s="4" t="str">
        <f>IFERROR(__xludf.DUMMYFUNCTION("""COMPUTED_VALUE"""),"Bash/Shell/PowerShell")</f>
        <v>Bash/Shell/PowerShell</v>
      </c>
      <c r="D5640" s="4" t="str">
        <f>IFERROR(__xludf.DUMMYFUNCTION("""COMPUTED_VALUE"""),"C")</f>
        <v>C</v>
      </c>
      <c r="E5640" s="4" t="str">
        <f>IFERROR(__xludf.DUMMYFUNCTION("""COMPUTED_VALUE"""),"HTML/CSS")</f>
        <v>HTML/CSS</v>
      </c>
      <c r="F5640" s="4" t="str">
        <f>IFERROR(__xludf.DUMMYFUNCTION("""COMPUTED_VALUE"""),"Java")</f>
        <v>Java</v>
      </c>
      <c r="G5640" s="4" t="str">
        <f>IFERROR(__xludf.DUMMYFUNCTION("""COMPUTED_VALUE"""),"JavaScript")</f>
        <v>JavaScript</v>
      </c>
      <c r="H5640" s="4" t="str">
        <f>IFERROR(__xludf.DUMMYFUNCTION("""COMPUTED_VALUE"""),"Python")</f>
        <v>Python</v>
      </c>
      <c r="I5640" s="4" t="str">
        <f>IFERROR(__xludf.DUMMYFUNCTION("""COMPUTED_VALUE"""),"R")</f>
        <v>R</v>
      </c>
      <c r="J5640" s="4" t="str">
        <f>IFERROR(__xludf.DUMMYFUNCTION("""COMPUTED_VALUE"""),"SQL")</f>
        <v>SQL</v>
      </c>
    </row>
    <row r="5641">
      <c r="A5641" s="3">
        <v>5640.0</v>
      </c>
      <c r="B5641" s="4" t="str">
        <f>IFERROR(__xludf.DUMMYFUNCTION("SPLIT(IMPORTRANGE!B5641:B15640,"";"",0,1)"),"Bash/Shell/PowerShell")</f>
        <v>Bash/Shell/PowerShell</v>
      </c>
      <c r="C5641" s="4" t="str">
        <f>IFERROR(__xludf.DUMMYFUNCTION("""COMPUTED_VALUE"""),"C#")</f>
        <v>C#</v>
      </c>
      <c r="D5641" s="4" t="str">
        <f>IFERROR(__xludf.DUMMYFUNCTION("""COMPUTED_VALUE"""),"SQL")</f>
        <v>SQL</v>
      </c>
    </row>
    <row r="5642">
      <c r="A5642" s="3">
        <v>5641.0</v>
      </c>
      <c r="B5642" s="4" t="str">
        <f>IFERROR(__xludf.DUMMYFUNCTION("SPLIT(IMPORTRANGE!B5642:B15641,"";"",0,1)"),"HTML/CSS")</f>
        <v>HTML/CSS</v>
      </c>
      <c r="C5642" s="4" t="str">
        <f>IFERROR(__xludf.DUMMYFUNCTION("""COMPUTED_VALUE"""),"JavaScript")</f>
        <v>JavaScript</v>
      </c>
      <c r="D5642" s="4" t="str">
        <f>IFERROR(__xludf.DUMMYFUNCTION("""COMPUTED_VALUE"""),"PHP")</f>
        <v>PHP</v>
      </c>
      <c r="E5642" s="4" t="str">
        <f>IFERROR(__xludf.DUMMYFUNCTION("""COMPUTED_VALUE"""),"SQL")</f>
        <v>SQL</v>
      </c>
    </row>
    <row r="5643">
      <c r="A5643" s="3">
        <v>5642.0</v>
      </c>
      <c r="B5643" s="4" t="str">
        <f>IFERROR(__xludf.DUMMYFUNCTION("SPLIT(IMPORTRANGE!B5643:B15642,"";"",0,1)"),"Bash/Shell/PowerShell")</f>
        <v>Bash/Shell/PowerShell</v>
      </c>
      <c r="C5643" s="4" t="str">
        <f>IFERROR(__xludf.DUMMYFUNCTION("""COMPUTED_VALUE"""),"C")</f>
        <v>C</v>
      </c>
      <c r="D5643" s="4" t="str">
        <f>IFERROR(__xludf.DUMMYFUNCTION("""COMPUTED_VALUE"""),"C++")</f>
        <v>C++</v>
      </c>
      <c r="E5643" s="4" t="str">
        <f>IFERROR(__xludf.DUMMYFUNCTION("""COMPUTED_VALUE"""),"C#")</f>
        <v>C#</v>
      </c>
      <c r="F5643" s="4" t="str">
        <f>IFERROR(__xludf.DUMMYFUNCTION("""COMPUTED_VALUE"""),"HTML/CSS")</f>
        <v>HTML/CSS</v>
      </c>
      <c r="G5643" s="4" t="str">
        <f>IFERROR(__xludf.DUMMYFUNCTION("""COMPUTED_VALUE"""),"JavaScript")</f>
        <v>JavaScript</v>
      </c>
      <c r="H5643" s="4" t="str">
        <f>IFERROR(__xludf.DUMMYFUNCTION("""COMPUTED_VALUE"""),"PHP")</f>
        <v>PHP</v>
      </c>
      <c r="I5643" s="4" t="str">
        <f>IFERROR(__xludf.DUMMYFUNCTION("""COMPUTED_VALUE"""),"Python")</f>
        <v>Python</v>
      </c>
      <c r="J5643" s="4" t="str">
        <f>IFERROR(__xludf.DUMMYFUNCTION("""COMPUTED_VALUE"""),"SQL")</f>
        <v>SQL</v>
      </c>
    </row>
    <row r="5644">
      <c r="A5644" s="3">
        <v>5643.0</v>
      </c>
      <c r="B5644" s="4" t="str">
        <f>IFERROR(__xludf.DUMMYFUNCTION("SPLIT(IMPORTRANGE!B5644:B15643,"";"",0,1)"),"JavaScript")</f>
        <v>JavaScript</v>
      </c>
      <c r="C5644" s="4" t="str">
        <f>IFERROR(__xludf.DUMMYFUNCTION("""COMPUTED_VALUE"""),"Python")</f>
        <v>Python</v>
      </c>
      <c r="D5644" s="4" t="str">
        <f>IFERROR(__xludf.DUMMYFUNCTION("""COMPUTED_VALUE"""),"R")</f>
        <v>R</v>
      </c>
    </row>
    <row r="5645">
      <c r="A5645" s="3">
        <v>5644.0</v>
      </c>
      <c r="B5645" s="4" t="str">
        <f>IFERROR(__xludf.DUMMYFUNCTION("SPLIT(IMPORTRANGE!B5645:B15644,"";"",0,1)"),"C#")</f>
        <v>C#</v>
      </c>
      <c r="C5645" s="4" t="str">
        <f>IFERROR(__xludf.DUMMYFUNCTION("""COMPUTED_VALUE"""),"HTML/CSS")</f>
        <v>HTML/CSS</v>
      </c>
      <c r="D5645" s="4" t="str">
        <f>IFERROR(__xludf.DUMMYFUNCTION("""COMPUTED_VALUE"""),"JavaScript")</f>
        <v>JavaScript</v>
      </c>
      <c r="E5645" s="4" t="str">
        <f>IFERROR(__xludf.DUMMYFUNCTION("""COMPUTED_VALUE"""),"PHP")</f>
        <v>PHP</v>
      </c>
      <c r="F5645" s="4" t="str">
        <f>IFERROR(__xludf.DUMMYFUNCTION("""COMPUTED_VALUE"""),"Python")</f>
        <v>Python</v>
      </c>
      <c r="G5645" s="4" t="str">
        <f>IFERROR(__xludf.DUMMYFUNCTION("""COMPUTED_VALUE"""),"SQL")</f>
        <v>SQL</v>
      </c>
    </row>
    <row r="5646">
      <c r="A5646" s="3">
        <v>5645.0</v>
      </c>
      <c r="B5646" s="4" t="str">
        <f>IFERROR(__xludf.DUMMYFUNCTION("SPLIT(IMPORTRANGE!B5646:B15645,"";"",0,1)"),"Assembly")</f>
        <v>Assembly</v>
      </c>
      <c r="C5646" s="4" t="str">
        <f>IFERROR(__xludf.DUMMYFUNCTION("""COMPUTED_VALUE"""),"C")</f>
        <v>C</v>
      </c>
      <c r="D5646" s="4" t="str">
        <f>IFERROR(__xludf.DUMMYFUNCTION("""COMPUTED_VALUE"""),"C++")</f>
        <v>C++</v>
      </c>
      <c r="E5646" s="4" t="str">
        <f>IFERROR(__xludf.DUMMYFUNCTION("""COMPUTED_VALUE"""),"C#")</f>
        <v>C#</v>
      </c>
      <c r="F5646" s="4" t="str">
        <f>IFERROR(__xludf.DUMMYFUNCTION("""COMPUTED_VALUE"""),"HTML/CSS")</f>
        <v>HTML/CSS</v>
      </c>
      <c r="G5646" s="4" t="str">
        <f>IFERROR(__xludf.DUMMYFUNCTION("""COMPUTED_VALUE"""),"JavaScript")</f>
        <v>JavaScript</v>
      </c>
      <c r="H5646" s="4" t="str">
        <f>IFERROR(__xludf.DUMMYFUNCTION("""COMPUTED_VALUE"""),"PHP")</f>
        <v>PHP</v>
      </c>
      <c r="I5646" s="4" t="str">
        <f>IFERROR(__xludf.DUMMYFUNCTION("""COMPUTED_VALUE"""),"Python")</f>
        <v>Python</v>
      </c>
      <c r="J5646" s="4" t="str">
        <f>IFERROR(__xludf.DUMMYFUNCTION("""COMPUTED_VALUE"""),"SQL")</f>
        <v>SQL</v>
      </c>
      <c r="K5646" s="4" t="str">
        <f>IFERROR(__xludf.DUMMYFUNCTION("""COMPUTED_VALUE"""),"VBA")</f>
        <v>VBA</v>
      </c>
      <c r="L5646" s="4" t="str">
        <f>IFERROR(__xludf.DUMMYFUNCTION("""COMPUTED_VALUE"""),"Other(s):")</f>
        <v>Other(s):</v>
      </c>
    </row>
    <row r="5647">
      <c r="A5647" s="3">
        <v>5646.0</v>
      </c>
      <c r="B5647" s="4" t="str">
        <f>IFERROR(__xludf.DUMMYFUNCTION("SPLIT(IMPORTRANGE!B5647:B15646,"";"",0,1)"),"Bash/Shell/PowerShell")</f>
        <v>Bash/Shell/PowerShell</v>
      </c>
      <c r="C5647" s="4" t="str">
        <f>IFERROR(__xludf.DUMMYFUNCTION("""COMPUTED_VALUE"""),"HTML/CSS")</f>
        <v>HTML/CSS</v>
      </c>
      <c r="D5647" s="4" t="str">
        <f>IFERROR(__xludf.DUMMYFUNCTION("""COMPUTED_VALUE"""),"JavaScript")</f>
        <v>JavaScript</v>
      </c>
      <c r="E5647" s="4" t="str">
        <f>IFERROR(__xludf.DUMMYFUNCTION("""COMPUTED_VALUE"""),"PHP")</f>
        <v>PHP</v>
      </c>
      <c r="F5647" s="4" t="str">
        <f>IFERROR(__xludf.DUMMYFUNCTION("""COMPUTED_VALUE"""),"SQL")</f>
        <v>SQL</v>
      </c>
    </row>
    <row r="5648">
      <c r="A5648" s="3">
        <v>5647.0</v>
      </c>
      <c r="B5648" s="4" t="str">
        <f>IFERROR(__xludf.DUMMYFUNCTION("SPLIT(IMPORTRANGE!B5648:B15647,"";"",0,1)"),"C")</f>
        <v>C</v>
      </c>
      <c r="C5648" s="4" t="str">
        <f>IFERROR(__xludf.DUMMYFUNCTION("""COMPUTED_VALUE"""),"HTML/CSS")</f>
        <v>HTML/CSS</v>
      </c>
      <c r="D5648" s="4" t="str">
        <f>IFERROR(__xludf.DUMMYFUNCTION("""COMPUTED_VALUE"""),"Java")</f>
        <v>Java</v>
      </c>
      <c r="E5648" s="4" t="str">
        <f>IFERROR(__xludf.DUMMYFUNCTION("""COMPUTED_VALUE"""),"JavaScript")</f>
        <v>JavaScript</v>
      </c>
      <c r="F5648" s="4" t="str">
        <f>IFERROR(__xludf.DUMMYFUNCTION("""COMPUTED_VALUE"""),"PHP")</f>
        <v>PHP</v>
      </c>
      <c r="G5648" s="4" t="str">
        <f>IFERROR(__xludf.DUMMYFUNCTION("""COMPUTED_VALUE"""),"Python")</f>
        <v>Python</v>
      </c>
      <c r="H5648" s="4" t="str">
        <f>IFERROR(__xludf.DUMMYFUNCTION("""COMPUTED_VALUE"""),"SQL")</f>
        <v>SQL</v>
      </c>
    </row>
    <row r="5649">
      <c r="A5649" s="3">
        <v>5648.0</v>
      </c>
      <c r="B5649" s="4" t="str">
        <f>IFERROR(__xludf.DUMMYFUNCTION("SPLIT(IMPORTRANGE!B5649:B15648,"";"",0,1)"),"Bash/Shell/PowerShell")</f>
        <v>Bash/Shell/PowerShell</v>
      </c>
      <c r="C5649" s="4" t="str">
        <f>IFERROR(__xludf.DUMMYFUNCTION("""COMPUTED_VALUE"""),"Go")</f>
        <v>Go</v>
      </c>
    </row>
    <row r="5650">
      <c r="A5650" s="3">
        <v>5649.0</v>
      </c>
      <c r="B5650" s="4" t="str">
        <f>IFERROR(__xludf.DUMMYFUNCTION("SPLIT(IMPORTRANGE!B5650:B15649,"";"",0,1)"),"Assembly")</f>
        <v>Assembly</v>
      </c>
      <c r="C5650" s="4" t="str">
        <f>IFERROR(__xludf.DUMMYFUNCTION("""COMPUTED_VALUE"""),"C")</f>
        <v>C</v>
      </c>
      <c r="D5650" s="4" t="str">
        <f>IFERROR(__xludf.DUMMYFUNCTION("""COMPUTED_VALUE"""),"HTML/CSS")</f>
        <v>HTML/CSS</v>
      </c>
      <c r="E5650" s="4" t="str">
        <f>IFERROR(__xludf.DUMMYFUNCTION("""COMPUTED_VALUE"""),"JavaScript")</f>
        <v>JavaScript</v>
      </c>
      <c r="F5650" s="4" t="str">
        <f>IFERROR(__xludf.DUMMYFUNCTION("""COMPUTED_VALUE"""),"PHP")</f>
        <v>PHP</v>
      </c>
    </row>
    <row r="5651">
      <c r="A5651" s="3">
        <v>5650.0</v>
      </c>
      <c r="B5651" s="4" t="str">
        <f>IFERROR(__xludf.DUMMYFUNCTION("SPLIT(IMPORTRANGE!B5651:B15650,"";"",0,1)"),"C#")</f>
        <v>C#</v>
      </c>
      <c r="C5651" s="4" t="str">
        <f>IFERROR(__xludf.DUMMYFUNCTION("""COMPUTED_VALUE"""),"HTML/CSS")</f>
        <v>HTML/CSS</v>
      </c>
      <c r="D5651" s="4" t="str">
        <f>IFERROR(__xludf.DUMMYFUNCTION("""COMPUTED_VALUE"""),"JavaScript")</f>
        <v>JavaScript</v>
      </c>
      <c r="E5651" s="4" t="str">
        <f>IFERROR(__xludf.DUMMYFUNCTION("""COMPUTED_VALUE"""),"SQL")</f>
        <v>SQL</v>
      </c>
      <c r="F5651" s="4" t="str">
        <f>IFERROR(__xludf.DUMMYFUNCTION("""COMPUTED_VALUE"""),"TypeScript")</f>
        <v>TypeScript</v>
      </c>
    </row>
    <row r="5652">
      <c r="A5652" s="3">
        <v>5651.0</v>
      </c>
      <c r="B5652" s="4" t="str">
        <f>IFERROR(__xludf.DUMMYFUNCTION("SPLIT(IMPORTRANGE!B5652:B15651,"";"",0,1)"),"Go")</f>
        <v>Go</v>
      </c>
      <c r="C5652" s="4" t="str">
        <f>IFERROR(__xludf.DUMMYFUNCTION("""COMPUTED_VALUE"""),"HTML/CSS")</f>
        <v>HTML/CSS</v>
      </c>
      <c r="D5652" s="4" t="str">
        <f>IFERROR(__xludf.DUMMYFUNCTION("""COMPUTED_VALUE"""),"JavaScript")</f>
        <v>JavaScript</v>
      </c>
      <c r="E5652" s="4" t="str">
        <f>IFERROR(__xludf.DUMMYFUNCTION("""COMPUTED_VALUE"""),"Ruby")</f>
        <v>Ruby</v>
      </c>
      <c r="F5652" s="4" t="str">
        <f>IFERROR(__xludf.DUMMYFUNCTION("""COMPUTED_VALUE"""),"SQL")</f>
        <v>SQL</v>
      </c>
    </row>
    <row r="5653">
      <c r="A5653" s="3">
        <v>5652.0</v>
      </c>
      <c r="B5653" s="4" t="str">
        <f>IFERROR(__xludf.DUMMYFUNCTION("SPLIT(IMPORTRANGE!B5653:B15652,"";"",0,1)"),"Bash/Shell/PowerShell")</f>
        <v>Bash/Shell/PowerShell</v>
      </c>
      <c r="C5653" s="4" t="str">
        <f>IFERROR(__xludf.DUMMYFUNCTION("""COMPUTED_VALUE"""),"C#")</f>
        <v>C#</v>
      </c>
      <c r="D5653" s="4" t="str">
        <f>IFERROR(__xludf.DUMMYFUNCTION("""COMPUTED_VALUE"""),"HTML/CSS")</f>
        <v>HTML/CSS</v>
      </c>
      <c r="E5653" s="4" t="str">
        <f>IFERROR(__xludf.DUMMYFUNCTION("""COMPUTED_VALUE"""),"JavaScript")</f>
        <v>JavaScript</v>
      </c>
      <c r="F5653" s="4" t="str">
        <f>IFERROR(__xludf.DUMMYFUNCTION("""COMPUTED_VALUE"""),"PHP")</f>
        <v>PHP</v>
      </c>
      <c r="G5653" s="4" t="str">
        <f>IFERROR(__xludf.DUMMYFUNCTION("""COMPUTED_VALUE"""),"SQL")</f>
        <v>SQL</v>
      </c>
      <c r="H5653" s="4" t="str">
        <f>IFERROR(__xludf.DUMMYFUNCTION("""COMPUTED_VALUE"""),"VBA")</f>
        <v>VBA</v>
      </c>
    </row>
    <row r="5654">
      <c r="A5654" s="3">
        <v>5653.0</v>
      </c>
      <c r="B5654" s="4" t="str">
        <f>IFERROR(__xludf.DUMMYFUNCTION("SPLIT(IMPORTRANGE!B5654:B15653,"";"",0,1)"),"C#")</f>
        <v>C#</v>
      </c>
      <c r="C5654" s="4" t="str">
        <f>IFERROR(__xludf.DUMMYFUNCTION("""COMPUTED_VALUE"""),"Go")</f>
        <v>Go</v>
      </c>
      <c r="D5654" s="4" t="str">
        <f>IFERROR(__xludf.DUMMYFUNCTION("""COMPUTED_VALUE"""),"HTML/CSS")</f>
        <v>HTML/CSS</v>
      </c>
      <c r="E5654" s="4" t="str">
        <f>IFERROR(__xludf.DUMMYFUNCTION("""COMPUTED_VALUE"""),"Java")</f>
        <v>Java</v>
      </c>
      <c r="F5654" s="4" t="str">
        <f>IFERROR(__xludf.DUMMYFUNCTION("""COMPUTED_VALUE"""),"JavaScript")</f>
        <v>JavaScript</v>
      </c>
      <c r="G5654" s="4" t="str">
        <f>IFERROR(__xludf.DUMMYFUNCTION("""COMPUTED_VALUE"""),"PHP")</f>
        <v>PHP</v>
      </c>
      <c r="H5654" s="4" t="str">
        <f>IFERROR(__xludf.DUMMYFUNCTION("""COMPUTED_VALUE"""),"SQL")</f>
        <v>SQL</v>
      </c>
      <c r="I5654" s="4" t="str">
        <f>IFERROR(__xludf.DUMMYFUNCTION("""COMPUTED_VALUE"""),"TypeScript")</f>
        <v>TypeScript</v>
      </c>
    </row>
    <row r="5655">
      <c r="A5655" s="3">
        <v>5654.0</v>
      </c>
      <c r="B5655" s="4" t="str">
        <f>IFERROR(__xludf.DUMMYFUNCTION("SPLIT(IMPORTRANGE!B5655:B15654,"";"",0,1)"),"C++")</f>
        <v>C++</v>
      </c>
      <c r="C5655" s="4" t="str">
        <f>IFERROR(__xludf.DUMMYFUNCTION("""COMPUTED_VALUE"""),"JavaScript")</f>
        <v>JavaScript</v>
      </c>
      <c r="D5655" s="4" t="str">
        <f>IFERROR(__xludf.DUMMYFUNCTION("""COMPUTED_VALUE"""),"Objective-C")</f>
        <v>Objective-C</v>
      </c>
      <c r="E5655" s="4" t="str">
        <f>IFERROR(__xludf.DUMMYFUNCTION("""COMPUTED_VALUE"""),"Swift")</f>
        <v>Swift</v>
      </c>
    </row>
    <row r="5656">
      <c r="A5656" s="3">
        <v>5655.0</v>
      </c>
      <c r="B5656" s="4" t="str">
        <f>IFERROR(__xludf.DUMMYFUNCTION("SPLIT(IMPORTRANGE!B5656:B15655,"";"",0,1)"),"HTML/CSS")</f>
        <v>HTML/CSS</v>
      </c>
      <c r="C5656" s="4" t="str">
        <f>IFERROR(__xludf.DUMMYFUNCTION("""COMPUTED_VALUE"""),"JavaScript")</f>
        <v>JavaScript</v>
      </c>
    </row>
    <row r="5657">
      <c r="A5657" s="3">
        <v>5656.0</v>
      </c>
      <c r="B5657" s="4" t="str">
        <f>IFERROR(__xludf.DUMMYFUNCTION("SPLIT(IMPORTRANGE!B5657:B15656,"";"",0,1)"),"C#")</f>
        <v>C#</v>
      </c>
      <c r="C5657" s="4" t="str">
        <f>IFERROR(__xludf.DUMMYFUNCTION("""COMPUTED_VALUE"""),"F#")</f>
        <v>F#</v>
      </c>
      <c r="D5657" s="4" t="str">
        <f>IFERROR(__xludf.DUMMYFUNCTION("""COMPUTED_VALUE"""),"HTML/CSS")</f>
        <v>HTML/CSS</v>
      </c>
      <c r="E5657" s="4" t="str">
        <f>IFERROR(__xludf.DUMMYFUNCTION("""COMPUTED_VALUE"""),"Objective-C")</f>
        <v>Objective-C</v>
      </c>
      <c r="F5657" s="4" t="str">
        <f>IFERROR(__xludf.DUMMYFUNCTION("""COMPUTED_VALUE"""),"TypeScript")</f>
        <v>TypeScript</v>
      </c>
    </row>
    <row r="5658">
      <c r="A5658" s="3">
        <v>5657.0</v>
      </c>
      <c r="B5658" s="4" t="str">
        <f>IFERROR(__xludf.DUMMYFUNCTION("SPLIT(IMPORTRANGE!B5658:B15657,"";"",0,1)"),"Bash/Shell/PowerShell")</f>
        <v>Bash/Shell/PowerShell</v>
      </c>
      <c r="C5658" s="4" t="str">
        <f>IFERROR(__xludf.DUMMYFUNCTION("""COMPUTED_VALUE"""),"C++")</f>
        <v>C++</v>
      </c>
      <c r="D5658" s="4" t="str">
        <f>IFERROR(__xludf.DUMMYFUNCTION("""COMPUTED_VALUE"""),"Python")</f>
        <v>Python</v>
      </c>
    </row>
    <row r="5659">
      <c r="A5659" s="3">
        <v>5658.0</v>
      </c>
      <c r="B5659" s="4" t="str">
        <f>IFERROR(__xludf.DUMMYFUNCTION("SPLIT(IMPORTRANGE!B5659:B15658,"";"",0,1)"),"Bash/Shell/PowerShell")</f>
        <v>Bash/Shell/PowerShell</v>
      </c>
      <c r="C5659" s="4" t="str">
        <f>IFERROR(__xludf.DUMMYFUNCTION("""COMPUTED_VALUE"""),"C#")</f>
        <v>C#</v>
      </c>
      <c r="D5659" s="4" t="str">
        <f>IFERROR(__xludf.DUMMYFUNCTION("""COMPUTED_VALUE"""),"HTML/CSS")</f>
        <v>HTML/CSS</v>
      </c>
      <c r="E5659" s="4" t="str">
        <f>IFERROR(__xludf.DUMMYFUNCTION("""COMPUTED_VALUE"""),"JavaScript")</f>
        <v>JavaScript</v>
      </c>
      <c r="F5659" s="4" t="str">
        <f>IFERROR(__xludf.DUMMYFUNCTION("""COMPUTED_VALUE"""),"SQL")</f>
        <v>SQL</v>
      </c>
    </row>
    <row r="5660">
      <c r="A5660" s="3">
        <v>5659.0</v>
      </c>
      <c r="B5660" s="4" t="str">
        <f>IFERROR(__xludf.DUMMYFUNCTION("SPLIT(IMPORTRANGE!B5660:B15659,"";"",0,1)"),"Java")</f>
        <v>Java</v>
      </c>
      <c r="C5660" s="4" t="str">
        <f>IFERROR(__xludf.DUMMYFUNCTION("""COMPUTED_VALUE"""),"Kotlin")</f>
        <v>Kotlin</v>
      </c>
    </row>
    <row r="5661">
      <c r="A5661" s="3">
        <v>5660.0</v>
      </c>
      <c r="B5661" s="4" t="str">
        <f>IFERROR(__xludf.DUMMYFUNCTION("SPLIT(IMPORTRANGE!B5661:B15660,"";"",0,1)"),"HTML/CSS")</f>
        <v>HTML/CSS</v>
      </c>
      <c r="C5661" s="4" t="str">
        <f>IFERROR(__xludf.DUMMYFUNCTION("""COMPUTED_VALUE"""),"JavaScript")</f>
        <v>JavaScript</v>
      </c>
      <c r="D5661" s="4" t="str">
        <f>IFERROR(__xludf.DUMMYFUNCTION("""COMPUTED_VALUE"""),"SQL")</f>
        <v>SQL</v>
      </c>
      <c r="E5661" s="4" t="str">
        <f>IFERROR(__xludf.DUMMYFUNCTION("""COMPUTED_VALUE"""),"TypeScript")</f>
        <v>TypeScript</v>
      </c>
    </row>
    <row r="5662">
      <c r="A5662" s="3">
        <v>5661.0</v>
      </c>
      <c r="B5662" s="4" t="str">
        <f>IFERROR(__xludf.DUMMYFUNCTION("SPLIT(IMPORTRANGE!B5662:B15661,"";"",0,1)"),"C++")</f>
        <v>C++</v>
      </c>
      <c r="C5662" s="4" t="str">
        <f>IFERROR(__xludf.DUMMYFUNCTION("""COMPUTED_VALUE"""),"HTML/CSS")</f>
        <v>HTML/CSS</v>
      </c>
      <c r="D5662" s="4" t="str">
        <f>IFERROR(__xludf.DUMMYFUNCTION("""COMPUTED_VALUE"""),"Java")</f>
        <v>Java</v>
      </c>
      <c r="E5662" s="4" t="str">
        <f>IFERROR(__xludf.DUMMYFUNCTION("""COMPUTED_VALUE"""),"JavaScript")</f>
        <v>JavaScript</v>
      </c>
      <c r="F5662" s="4" t="str">
        <f>IFERROR(__xludf.DUMMYFUNCTION("""COMPUTED_VALUE"""),"PHP")</f>
        <v>PHP</v>
      </c>
      <c r="G5662" s="4" t="str">
        <f>IFERROR(__xludf.DUMMYFUNCTION("""COMPUTED_VALUE"""),"Python")</f>
        <v>Python</v>
      </c>
      <c r="H5662" s="4" t="str">
        <f>IFERROR(__xludf.DUMMYFUNCTION("""COMPUTED_VALUE"""),"R")</f>
        <v>R</v>
      </c>
      <c r="I5662" s="4" t="str">
        <f>IFERROR(__xludf.DUMMYFUNCTION("""COMPUTED_VALUE"""),"SQL")</f>
        <v>SQL</v>
      </c>
    </row>
    <row r="5663">
      <c r="A5663" s="3">
        <v>5662.0</v>
      </c>
      <c r="B5663" s="4" t="str">
        <f>IFERROR(__xludf.DUMMYFUNCTION("SPLIT(IMPORTRANGE!B5663:B15662,"";"",0,1)"),"C#")</f>
        <v>C#</v>
      </c>
      <c r="C5663" s="4" t="str">
        <f>IFERROR(__xludf.DUMMYFUNCTION("""COMPUTED_VALUE"""),"HTML/CSS")</f>
        <v>HTML/CSS</v>
      </c>
      <c r="D5663" s="4" t="str">
        <f>IFERROR(__xludf.DUMMYFUNCTION("""COMPUTED_VALUE"""),"JavaScript")</f>
        <v>JavaScript</v>
      </c>
      <c r="E5663" s="4" t="str">
        <f>IFERROR(__xludf.DUMMYFUNCTION("""COMPUTED_VALUE"""),"SQL")</f>
        <v>SQL</v>
      </c>
    </row>
    <row r="5664">
      <c r="A5664" s="3">
        <v>5663.0</v>
      </c>
      <c r="B5664" s="4" t="str">
        <f>IFERROR(__xludf.DUMMYFUNCTION("SPLIT(IMPORTRANGE!B5664:B15663,"";"",0,1)"),"HTML/CSS")</f>
        <v>HTML/CSS</v>
      </c>
      <c r="C5664" s="4" t="str">
        <f>IFERROR(__xludf.DUMMYFUNCTION("""COMPUTED_VALUE"""),"JavaScript")</f>
        <v>JavaScript</v>
      </c>
      <c r="D5664" s="4" t="str">
        <f>IFERROR(__xludf.DUMMYFUNCTION("""COMPUTED_VALUE"""),"PHP")</f>
        <v>PHP</v>
      </c>
    </row>
    <row r="5665">
      <c r="A5665" s="3">
        <v>5664.0</v>
      </c>
      <c r="B5665" s="4" t="str">
        <f>IFERROR(__xludf.DUMMYFUNCTION("SPLIT(IMPORTRANGE!B5665:B15664,"";"",0,1)"),"Bash/Shell/PowerShell")</f>
        <v>Bash/Shell/PowerShell</v>
      </c>
      <c r="C5665" s="4" t="str">
        <f>IFERROR(__xludf.DUMMYFUNCTION("""COMPUTED_VALUE"""),"HTML/CSS")</f>
        <v>HTML/CSS</v>
      </c>
      <c r="D5665" s="4" t="str">
        <f>IFERROR(__xludf.DUMMYFUNCTION("""COMPUTED_VALUE"""),"Java")</f>
        <v>Java</v>
      </c>
      <c r="E5665" s="4" t="str">
        <f>IFERROR(__xludf.DUMMYFUNCTION("""COMPUTED_VALUE"""),"JavaScript")</f>
        <v>JavaScript</v>
      </c>
      <c r="F5665" s="4" t="str">
        <f>IFERROR(__xludf.DUMMYFUNCTION("""COMPUTED_VALUE"""),"Scala")</f>
        <v>Scala</v>
      </c>
      <c r="G5665" s="4" t="str">
        <f>IFERROR(__xludf.DUMMYFUNCTION("""COMPUTED_VALUE"""),"SQL")</f>
        <v>SQL</v>
      </c>
    </row>
    <row r="5666">
      <c r="A5666" s="3">
        <v>5665.0</v>
      </c>
      <c r="B5666" s="4" t="str">
        <f>IFERROR(__xludf.DUMMYFUNCTION("SPLIT(IMPORTRANGE!B5666:B15665,"";"",0,1)"),"JavaScript")</f>
        <v>JavaScript</v>
      </c>
    </row>
    <row r="5667">
      <c r="A5667" s="3">
        <v>5666.0</v>
      </c>
      <c r="B5667" s="4" t="str">
        <f>IFERROR(__xludf.DUMMYFUNCTION("SPLIT(IMPORTRANGE!B5667:B15666,"";"",0,1)"),"Bash/Shell/PowerShell")</f>
        <v>Bash/Shell/PowerShell</v>
      </c>
      <c r="C5667" s="4" t="str">
        <f>IFERROR(__xludf.DUMMYFUNCTION("""COMPUTED_VALUE"""),"C++")</f>
        <v>C++</v>
      </c>
      <c r="D5667" s="4" t="str">
        <f>IFERROR(__xludf.DUMMYFUNCTION("""COMPUTED_VALUE"""),"Python")</f>
        <v>Python</v>
      </c>
      <c r="E5667" s="4" t="str">
        <f>IFERROR(__xludf.DUMMYFUNCTION("""COMPUTED_VALUE"""),"R")</f>
        <v>R</v>
      </c>
    </row>
    <row r="5668">
      <c r="A5668" s="3">
        <v>5667.0</v>
      </c>
      <c r="B5668" s="4" t="str">
        <f>IFERROR(__xludf.DUMMYFUNCTION("SPLIT(IMPORTRANGE!B5668:B15667,"";"",0,1)"),"HTML/CSS")</f>
        <v>HTML/CSS</v>
      </c>
      <c r="C5668" s="4" t="str">
        <f>IFERROR(__xludf.DUMMYFUNCTION("""COMPUTED_VALUE"""),"JavaScript")</f>
        <v>JavaScript</v>
      </c>
      <c r="D5668" s="4" t="str">
        <f>IFERROR(__xludf.DUMMYFUNCTION("""COMPUTED_VALUE"""),"Python")</f>
        <v>Python</v>
      </c>
      <c r="E5668" s="4" t="str">
        <f>IFERROR(__xludf.DUMMYFUNCTION("""COMPUTED_VALUE"""),"TypeScript")</f>
        <v>TypeScript</v>
      </c>
    </row>
    <row r="5669">
      <c r="A5669" s="3">
        <v>5668.0</v>
      </c>
      <c r="B5669" s="4" t="str">
        <f>IFERROR(__xludf.DUMMYFUNCTION("SPLIT(IMPORTRANGE!B5669:B15668,"";"",0,1)"),"Assembly")</f>
        <v>Assembly</v>
      </c>
      <c r="C5669" s="4" t="str">
        <f>IFERROR(__xludf.DUMMYFUNCTION("""COMPUTED_VALUE"""),"Bash/Shell/PowerShell")</f>
        <v>Bash/Shell/PowerShell</v>
      </c>
      <c r="D5669" s="4" t="str">
        <f>IFERROR(__xludf.DUMMYFUNCTION("""COMPUTED_VALUE"""),"Erlang")</f>
        <v>Erlang</v>
      </c>
      <c r="E5669" s="4" t="str">
        <f>IFERROR(__xludf.DUMMYFUNCTION("""COMPUTED_VALUE"""),"Java")</f>
        <v>Java</v>
      </c>
    </row>
    <row r="5670">
      <c r="A5670" s="3">
        <v>5669.0</v>
      </c>
      <c r="B5670" s="4" t="str">
        <f>IFERROR(__xludf.DUMMYFUNCTION("SPLIT(IMPORTRANGE!B5670:B15669,"";"",0,1)"),"Bash/Shell/PowerShell")</f>
        <v>Bash/Shell/PowerShell</v>
      </c>
      <c r="C5670" s="4" t="str">
        <f>IFERROR(__xludf.DUMMYFUNCTION("""COMPUTED_VALUE"""),"HTML/CSS")</f>
        <v>HTML/CSS</v>
      </c>
      <c r="D5670" s="4" t="str">
        <f>IFERROR(__xludf.DUMMYFUNCTION("""COMPUTED_VALUE"""),"Java")</f>
        <v>Java</v>
      </c>
      <c r="E5670" s="4" t="str">
        <f>IFERROR(__xludf.DUMMYFUNCTION("""COMPUTED_VALUE"""),"JavaScript")</f>
        <v>JavaScript</v>
      </c>
      <c r="F5670" s="4" t="str">
        <f>IFERROR(__xludf.DUMMYFUNCTION("""COMPUTED_VALUE"""),"SQL")</f>
        <v>SQL</v>
      </c>
    </row>
    <row r="5671">
      <c r="A5671" s="3">
        <v>5670.0</v>
      </c>
      <c r="B5671" s="4" t="str">
        <f>IFERROR(__xludf.DUMMYFUNCTION("SPLIT(IMPORTRANGE!B5671:B15670,"";"",0,1)"),"HTML/CSS")</f>
        <v>HTML/CSS</v>
      </c>
      <c r="C5671" s="4" t="str">
        <f>IFERROR(__xludf.DUMMYFUNCTION("""COMPUTED_VALUE"""),"JavaScript")</f>
        <v>JavaScript</v>
      </c>
      <c r="D5671" s="4" t="str">
        <f>IFERROR(__xludf.DUMMYFUNCTION("""COMPUTED_VALUE"""),"PHP")</f>
        <v>PHP</v>
      </c>
    </row>
    <row r="5672">
      <c r="A5672" s="3">
        <v>5671.0</v>
      </c>
      <c r="B5672" s="4" t="str">
        <f>IFERROR(__xludf.DUMMYFUNCTION("SPLIT(IMPORTRANGE!B5672:B15671,"";"",0,1)"),"Bash/Shell/PowerShell")</f>
        <v>Bash/Shell/PowerShell</v>
      </c>
      <c r="C5672" s="4" t="str">
        <f>IFERROR(__xludf.DUMMYFUNCTION("""COMPUTED_VALUE"""),"C#")</f>
        <v>C#</v>
      </c>
      <c r="D5672" s="4" t="str">
        <f>IFERROR(__xludf.DUMMYFUNCTION("""COMPUTED_VALUE"""),"Java")</f>
        <v>Java</v>
      </c>
      <c r="E5672" s="4" t="str">
        <f>IFERROR(__xludf.DUMMYFUNCTION("""COMPUTED_VALUE"""),"Python")</f>
        <v>Python</v>
      </c>
    </row>
    <row r="5673">
      <c r="A5673" s="3">
        <v>5672.0</v>
      </c>
      <c r="B5673" s="4" t="str">
        <f>IFERROR(__xludf.DUMMYFUNCTION("SPLIT(IMPORTRANGE!B5673:B15672,"";"",0,1)"),"Bash/Shell/PowerShell")</f>
        <v>Bash/Shell/PowerShell</v>
      </c>
      <c r="C5673" s="4" t="str">
        <f>IFERROR(__xludf.DUMMYFUNCTION("""COMPUTED_VALUE"""),"HTML/CSS")</f>
        <v>HTML/CSS</v>
      </c>
      <c r="D5673" s="4" t="str">
        <f>IFERROR(__xludf.DUMMYFUNCTION("""COMPUTED_VALUE"""),"Java")</f>
        <v>Java</v>
      </c>
      <c r="E5673" s="4" t="str">
        <f>IFERROR(__xludf.DUMMYFUNCTION("""COMPUTED_VALUE"""),"JavaScript")</f>
        <v>JavaScript</v>
      </c>
      <c r="F5673" s="4" t="str">
        <f>IFERROR(__xludf.DUMMYFUNCTION("""COMPUTED_VALUE"""),"Kotlin")</f>
        <v>Kotlin</v>
      </c>
      <c r="G5673" s="4" t="str">
        <f>IFERROR(__xludf.DUMMYFUNCTION("""COMPUTED_VALUE"""),"PHP")</f>
        <v>PHP</v>
      </c>
      <c r="H5673" s="4" t="str">
        <f>IFERROR(__xludf.DUMMYFUNCTION("""COMPUTED_VALUE"""),"SQL")</f>
        <v>SQL</v>
      </c>
      <c r="I5673" s="4" t="str">
        <f>IFERROR(__xludf.DUMMYFUNCTION("""COMPUTED_VALUE"""),"TypeScript")</f>
        <v>TypeScript</v>
      </c>
    </row>
    <row r="5674">
      <c r="A5674" s="3">
        <v>5673.0</v>
      </c>
      <c r="B5674" s="4" t="str">
        <f>IFERROR(__xludf.DUMMYFUNCTION("SPLIT(IMPORTRANGE!B5674:B15673,"";"",0,1)"),"Bash/Shell/PowerShell")</f>
        <v>Bash/Shell/PowerShell</v>
      </c>
      <c r="C5674" s="4" t="str">
        <f>IFERROR(__xludf.DUMMYFUNCTION("""COMPUTED_VALUE"""),"C")</f>
        <v>C</v>
      </c>
      <c r="D5674" s="4" t="str">
        <f>IFERROR(__xludf.DUMMYFUNCTION("""COMPUTED_VALUE"""),"C++")</f>
        <v>C++</v>
      </c>
      <c r="E5674" s="4" t="str">
        <f>IFERROR(__xludf.DUMMYFUNCTION("""COMPUTED_VALUE"""),"C#")</f>
        <v>C#</v>
      </c>
      <c r="F5674" s="4" t="str">
        <f>IFERROR(__xludf.DUMMYFUNCTION("""COMPUTED_VALUE"""),"Python")</f>
        <v>Python</v>
      </c>
    </row>
    <row r="5675">
      <c r="A5675" s="3">
        <v>5674.0</v>
      </c>
      <c r="B5675" s="4" t="str">
        <f>IFERROR(__xludf.DUMMYFUNCTION("SPLIT(IMPORTRANGE!B5675:B15674,"";"",0,1)"),"Assembly")</f>
        <v>Assembly</v>
      </c>
      <c r="C5675" s="4" t="str">
        <f>IFERROR(__xludf.DUMMYFUNCTION("""COMPUTED_VALUE"""),"C")</f>
        <v>C</v>
      </c>
      <c r="D5675" s="4" t="str">
        <f>IFERROR(__xludf.DUMMYFUNCTION("""COMPUTED_VALUE"""),"C++")</f>
        <v>C++</v>
      </c>
      <c r="E5675" s="4" t="str">
        <f>IFERROR(__xludf.DUMMYFUNCTION("""COMPUTED_VALUE"""),"Java")</f>
        <v>Java</v>
      </c>
      <c r="F5675" s="4" t="str">
        <f>IFERROR(__xludf.DUMMYFUNCTION("""COMPUTED_VALUE"""),"PHP")</f>
        <v>PHP</v>
      </c>
      <c r="G5675" s="4" t="str">
        <f>IFERROR(__xludf.DUMMYFUNCTION("""COMPUTED_VALUE"""),"Python")</f>
        <v>Python</v>
      </c>
      <c r="H5675" s="4" t="str">
        <f>IFERROR(__xludf.DUMMYFUNCTION("""COMPUTED_VALUE"""),"SQL")</f>
        <v>SQL</v>
      </c>
      <c r="I5675" s="4" t="str">
        <f>IFERROR(__xludf.DUMMYFUNCTION("""COMPUTED_VALUE"""),"VBA")</f>
        <v>VBA</v>
      </c>
    </row>
    <row r="5676">
      <c r="A5676" s="3">
        <v>5675.0</v>
      </c>
      <c r="B5676" s="4" t="str">
        <f>IFERROR(__xludf.DUMMYFUNCTION("SPLIT(IMPORTRANGE!B5676:B15675,"";"",0,1)"),"HTML/CSS")</f>
        <v>HTML/CSS</v>
      </c>
      <c r="C5676" s="4" t="str">
        <f>IFERROR(__xludf.DUMMYFUNCTION("""COMPUTED_VALUE"""),"Java")</f>
        <v>Java</v>
      </c>
      <c r="D5676" s="4" t="str">
        <f>IFERROR(__xludf.DUMMYFUNCTION("""COMPUTED_VALUE"""),"JavaScript")</f>
        <v>JavaScript</v>
      </c>
      <c r="E5676" s="4" t="str">
        <f>IFERROR(__xludf.DUMMYFUNCTION("""COMPUTED_VALUE"""),"Swift")</f>
        <v>Swift</v>
      </c>
    </row>
    <row r="5677">
      <c r="A5677" s="3">
        <v>5676.0</v>
      </c>
      <c r="B5677" s="4" t="str">
        <f>IFERROR(__xludf.DUMMYFUNCTION("SPLIT(IMPORTRANGE!B5677:B15676,"";"",0,1)"),"Bash/Shell/PowerShell")</f>
        <v>Bash/Shell/PowerShell</v>
      </c>
      <c r="C5677" s="4" t="str">
        <f>IFERROR(__xludf.DUMMYFUNCTION("""COMPUTED_VALUE"""),"C")</f>
        <v>C</v>
      </c>
      <c r="D5677" s="4" t="str">
        <f>IFERROR(__xludf.DUMMYFUNCTION("""COMPUTED_VALUE"""),"HTML/CSS")</f>
        <v>HTML/CSS</v>
      </c>
      <c r="E5677" s="4" t="str">
        <f>IFERROR(__xludf.DUMMYFUNCTION("""COMPUTED_VALUE"""),"Java")</f>
        <v>Java</v>
      </c>
      <c r="F5677" s="4" t="str">
        <f>IFERROR(__xludf.DUMMYFUNCTION("""COMPUTED_VALUE"""),"JavaScript")</f>
        <v>JavaScript</v>
      </c>
      <c r="G5677" s="4" t="str">
        <f>IFERROR(__xludf.DUMMYFUNCTION("""COMPUTED_VALUE"""),"Python")</f>
        <v>Python</v>
      </c>
    </row>
    <row r="5678">
      <c r="A5678" s="3">
        <v>5677.0</v>
      </c>
      <c r="B5678" s="4" t="str">
        <f>IFERROR(__xludf.DUMMYFUNCTION("SPLIT(IMPORTRANGE!B5678:B15677,"";"",0,1)"),"HTML/CSS")</f>
        <v>HTML/CSS</v>
      </c>
      <c r="C5678" s="4" t="str">
        <f>IFERROR(__xludf.DUMMYFUNCTION("""COMPUTED_VALUE"""),"Java")</f>
        <v>Java</v>
      </c>
      <c r="D5678" s="4" t="str">
        <f>IFERROR(__xludf.DUMMYFUNCTION("""COMPUTED_VALUE"""),"JavaScript")</f>
        <v>JavaScript</v>
      </c>
      <c r="E5678" s="4" t="str">
        <f>IFERROR(__xludf.DUMMYFUNCTION("""COMPUTED_VALUE"""),"SQL")</f>
        <v>SQL</v>
      </c>
      <c r="F5678" s="4" t="str">
        <f>IFERROR(__xludf.DUMMYFUNCTION("""COMPUTED_VALUE"""),"Other(s):")</f>
        <v>Other(s):</v>
      </c>
    </row>
    <row r="5679">
      <c r="A5679" s="3">
        <v>5678.0</v>
      </c>
      <c r="B5679" s="4" t="str">
        <f>IFERROR(__xludf.DUMMYFUNCTION("SPLIT(IMPORTRANGE!B5679:B15678,"";"",0,1)"),"C++")</f>
        <v>C++</v>
      </c>
      <c r="C5679" s="4" t="str">
        <f>IFERROR(__xludf.DUMMYFUNCTION("""COMPUTED_VALUE"""),"Python")</f>
        <v>Python</v>
      </c>
    </row>
    <row r="5680">
      <c r="A5680" s="3">
        <v>5679.0</v>
      </c>
      <c r="B5680" s="4" t="str">
        <f>IFERROR(__xludf.DUMMYFUNCTION("SPLIT(IMPORTRANGE!B5680:B15679,"";"",0,1)"),"C")</f>
        <v>C</v>
      </c>
      <c r="C5680" s="4" t="str">
        <f>IFERROR(__xludf.DUMMYFUNCTION("""COMPUTED_VALUE"""),"HTML/CSS")</f>
        <v>HTML/CSS</v>
      </c>
    </row>
    <row r="5681">
      <c r="A5681" s="3">
        <v>5680.0</v>
      </c>
      <c r="B5681" s="4" t="str">
        <f>IFERROR(__xludf.DUMMYFUNCTION("SPLIT(IMPORTRANGE!B5681:B15680,"";"",0,1)"),"HTML/CSS")</f>
        <v>HTML/CSS</v>
      </c>
      <c r="C5681" s="4" t="str">
        <f>IFERROR(__xludf.DUMMYFUNCTION("""COMPUTED_VALUE"""),"Java")</f>
        <v>Java</v>
      </c>
    </row>
    <row r="5682">
      <c r="A5682" s="3">
        <v>5681.0</v>
      </c>
      <c r="B5682" s="4" t="str">
        <f>IFERROR(__xludf.DUMMYFUNCTION("SPLIT(IMPORTRANGE!B5682:B15681,"";"",0,1)"),"Bash/Shell/PowerShell")</f>
        <v>Bash/Shell/PowerShell</v>
      </c>
      <c r="C5682" s="4" t="str">
        <f>IFERROR(__xludf.DUMMYFUNCTION("""COMPUTED_VALUE"""),"C++")</f>
        <v>C++</v>
      </c>
      <c r="D5682" s="4" t="str">
        <f>IFERROR(__xludf.DUMMYFUNCTION("""COMPUTED_VALUE"""),"C#")</f>
        <v>C#</v>
      </c>
    </row>
    <row r="5683">
      <c r="A5683" s="3">
        <v>5682.0</v>
      </c>
      <c r="B5683" s="4" t="str">
        <f>IFERROR(__xludf.DUMMYFUNCTION("SPLIT(IMPORTRANGE!B5683:B15682,"";"",0,1)"),"Bash/Shell/PowerShell")</f>
        <v>Bash/Shell/PowerShell</v>
      </c>
      <c r="C5683" s="4" t="str">
        <f>IFERROR(__xludf.DUMMYFUNCTION("""COMPUTED_VALUE"""),"Python")</f>
        <v>Python</v>
      </c>
      <c r="D5683" s="4" t="str">
        <f>IFERROR(__xludf.DUMMYFUNCTION("""COMPUTED_VALUE"""),"Ruby")</f>
        <v>Ruby</v>
      </c>
      <c r="E5683" s="4" t="str">
        <f>IFERROR(__xludf.DUMMYFUNCTION("""COMPUTED_VALUE"""),"SQL")</f>
        <v>SQL</v>
      </c>
    </row>
    <row r="5684">
      <c r="A5684" s="3">
        <v>5683.0</v>
      </c>
      <c r="B5684" s="4" t="str">
        <f>IFERROR(__xludf.DUMMYFUNCTION("SPLIT(IMPORTRANGE!B5684:B15683,"";"",0,1)"),"C#")</f>
        <v>C#</v>
      </c>
      <c r="C5684" s="4" t="str">
        <f>IFERROR(__xludf.DUMMYFUNCTION("""COMPUTED_VALUE"""),"HTML/CSS")</f>
        <v>HTML/CSS</v>
      </c>
      <c r="D5684" s="4" t="str">
        <f>IFERROR(__xludf.DUMMYFUNCTION("""COMPUTED_VALUE"""),"JavaScript")</f>
        <v>JavaScript</v>
      </c>
      <c r="E5684" s="4" t="str">
        <f>IFERROR(__xludf.DUMMYFUNCTION("""COMPUTED_VALUE"""),"SQL")</f>
        <v>SQL</v>
      </c>
      <c r="F5684" s="4" t="str">
        <f>IFERROR(__xludf.DUMMYFUNCTION("""COMPUTED_VALUE"""),"TypeScript")</f>
        <v>TypeScript</v>
      </c>
    </row>
    <row r="5685">
      <c r="A5685" s="3">
        <v>5684.0</v>
      </c>
      <c r="B5685" s="4" t="str">
        <f>IFERROR(__xludf.DUMMYFUNCTION("SPLIT(IMPORTRANGE!B5685:B15684,"";"",0,1)"),"C++")</f>
        <v>C++</v>
      </c>
      <c r="C5685" s="4" t="str">
        <f>IFERROR(__xludf.DUMMYFUNCTION("""COMPUTED_VALUE"""),"C#")</f>
        <v>C#</v>
      </c>
      <c r="D5685" s="4" t="str">
        <f>IFERROR(__xludf.DUMMYFUNCTION("""COMPUTED_VALUE"""),"JavaScript")</f>
        <v>JavaScript</v>
      </c>
      <c r="E5685" s="4" t="str">
        <f>IFERROR(__xludf.DUMMYFUNCTION("""COMPUTED_VALUE"""),"Python")</f>
        <v>Python</v>
      </c>
      <c r="F5685" s="4" t="str">
        <f>IFERROR(__xludf.DUMMYFUNCTION("""COMPUTED_VALUE"""),"SQL")</f>
        <v>SQL</v>
      </c>
    </row>
    <row r="5686">
      <c r="A5686" s="3">
        <v>5685.0</v>
      </c>
      <c r="B5686" s="4" t="str">
        <f>IFERROR(__xludf.DUMMYFUNCTION("SPLIT(IMPORTRANGE!B5686:B15685,"";"",0,1)"),"HTML/CSS")</f>
        <v>HTML/CSS</v>
      </c>
      <c r="C5686" s="4" t="str">
        <f>IFERROR(__xludf.DUMMYFUNCTION("""COMPUTED_VALUE"""),"JavaScript")</f>
        <v>JavaScript</v>
      </c>
      <c r="D5686" s="4" t="str">
        <f>IFERROR(__xludf.DUMMYFUNCTION("""COMPUTED_VALUE"""),"PHP")</f>
        <v>PHP</v>
      </c>
      <c r="E5686" s="4" t="str">
        <f>IFERROR(__xludf.DUMMYFUNCTION("""COMPUTED_VALUE"""),"SQL")</f>
        <v>SQL</v>
      </c>
    </row>
    <row r="5687">
      <c r="A5687" s="3">
        <v>5686.0</v>
      </c>
      <c r="B5687" s="4" t="str">
        <f>IFERROR(__xludf.DUMMYFUNCTION("SPLIT(IMPORTRANGE!B5687:B15686,"";"",0,1)"),"Assembly")</f>
        <v>Assembly</v>
      </c>
      <c r="C5687" s="4" t="str">
        <f>IFERROR(__xludf.DUMMYFUNCTION("""COMPUTED_VALUE"""),"C")</f>
        <v>C</v>
      </c>
      <c r="D5687" s="4" t="str">
        <f>IFERROR(__xludf.DUMMYFUNCTION("""COMPUTED_VALUE"""),"C++")</f>
        <v>C++</v>
      </c>
      <c r="E5687" s="4" t="str">
        <f>IFERROR(__xludf.DUMMYFUNCTION("""COMPUTED_VALUE"""),"HTML/CSS")</f>
        <v>HTML/CSS</v>
      </c>
      <c r="F5687" s="4" t="str">
        <f>IFERROR(__xludf.DUMMYFUNCTION("""COMPUTED_VALUE"""),"Java")</f>
        <v>Java</v>
      </c>
      <c r="G5687" s="4" t="str">
        <f>IFERROR(__xludf.DUMMYFUNCTION("""COMPUTED_VALUE"""),"JavaScript")</f>
        <v>JavaScript</v>
      </c>
      <c r="H5687" s="4" t="str">
        <f>IFERROR(__xludf.DUMMYFUNCTION("""COMPUTED_VALUE"""),"Python")</f>
        <v>Python</v>
      </c>
      <c r="I5687" s="4" t="str">
        <f>IFERROR(__xludf.DUMMYFUNCTION("""COMPUTED_VALUE"""),"SQL")</f>
        <v>SQL</v>
      </c>
    </row>
    <row r="5688">
      <c r="A5688" s="3">
        <v>5687.0</v>
      </c>
      <c r="B5688" s="4" t="str">
        <f>IFERROR(__xludf.DUMMYFUNCTION("SPLIT(IMPORTRANGE!B5688:B15687,"";"",0,1)"),"Dart")</f>
        <v>Dart</v>
      </c>
      <c r="C5688" s="4" t="str">
        <f>IFERROR(__xludf.DUMMYFUNCTION("""COMPUTED_VALUE"""),"Kotlin")</f>
        <v>Kotlin</v>
      </c>
    </row>
    <row r="5689">
      <c r="A5689" s="3">
        <v>5688.0</v>
      </c>
      <c r="B5689" s="4" t="str">
        <f>IFERROR(__xludf.DUMMYFUNCTION("SPLIT(IMPORTRANGE!B5689:B15688,"";"",0,1)"),"Java")</f>
        <v>Java</v>
      </c>
      <c r="C5689" s="4" t="str">
        <f>IFERROR(__xludf.DUMMYFUNCTION("""COMPUTED_VALUE"""),"SQL")</f>
        <v>SQL</v>
      </c>
    </row>
    <row r="5690">
      <c r="A5690" s="3">
        <v>5689.0</v>
      </c>
      <c r="B5690" s="4" t="str">
        <f>IFERROR(__xludf.DUMMYFUNCTION("SPLIT(IMPORTRANGE!B5690:B15689,"";"",0,1)"),"HTML/CSS")</f>
        <v>HTML/CSS</v>
      </c>
      <c r="C5690" s="4" t="str">
        <f>IFERROR(__xludf.DUMMYFUNCTION("""COMPUTED_VALUE"""),"JavaScript")</f>
        <v>JavaScript</v>
      </c>
      <c r="D5690" s="4" t="str">
        <f>IFERROR(__xludf.DUMMYFUNCTION("""COMPUTED_VALUE"""),"PHP")</f>
        <v>PHP</v>
      </c>
      <c r="E5690" s="4" t="str">
        <f>IFERROR(__xludf.DUMMYFUNCTION("""COMPUTED_VALUE"""),"SQL")</f>
        <v>SQL</v>
      </c>
    </row>
    <row r="5691">
      <c r="A5691" s="3">
        <v>5690.0</v>
      </c>
      <c r="B5691" s="4" t="str">
        <f>IFERROR(__xludf.DUMMYFUNCTION("SPLIT(IMPORTRANGE!B5691:B15690,"";"",0,1)"),"HTML/CSS")</f>
        <v>HTML/CSS</v>
      </c>
      <c r="C5691" s="4" t="str">
        <f>IFERROR(__xludf.DUMMYFUNCTION("""COMPUTED_VALUE"""),"JavaScript")</f>
        <v>JavaScript</v>
      </c>
      <c r="D5691" s="4" t="str">
        <f>IFERROR(__xludf.DUMMYFUNCTION("""COMPUTED_VALUE"""),"Python")</f>
        <v>Python</v>
      </c>
      <c r="E5691" s="4" t="str">
        <f>IFERROR(__xludf.DUMMYFUNCTION("""COMPUTED_VALUE"""),"TypeScript")</f>
        <v>TypeScript</v>
      </c>
    </row>
    <row r="5692">
      <c r="A5692" s="3">
        <v>5691.0</v>
      </c>
      <c r="B5692" s="4" t="str">
        <f>IFERROR(__xludf.DUMMYFUNCTION("SPLIT(IMPORTRANGE!B5692:B15691,"";"",0,1)"),"C")</f>
        <v>C</v>
      </c>
      <c r="C5692" s="4" t="str">
        <f>IFERROR(__xludf.DUMMYFUNCTION("""COMPUTED_VALUE"""),"C++")</f>
        <v>C++</v>
      </c>
      <c r="D5692" s="4" t="str">
        <f>IFERROR(__xludf.DUMMYFUNCTION("""COMPUTED_VALUE"""),"C#")</f>
        <v>C#</v>
      </c>
      <c r="E5692" s="4" t="str">
        <f>IFERROR(__xludf.DUMMYFUNCTION("""COMPUTED_VALUE"""),"HTML/CSS")</f>
        <v>HTML/CSS</v>
      </c>
      <c r="F5692" s="4" t="str">
        <f>IFERROR(__xludf.DUMMYFUNCTION("""COMPUTED_VALUE"""),"Java")</f>
        <v>Java</v>
      </c>
      <c r="G5692" s="4" t="str">
        <f>IFERROR(__xludf.DUMMYFUNCTION("""COMPUTED_VALUE"""),"JavaScript")</f>
        <v>JavaScript</v>
      </c>
      <c r="H5692" s="4" t="str">
        <f>IFERROR(__xludf.DUMMYFUNCTION("""COMPUTED_VALUE"""),"Python")</f>
        <v>Python</v>
      </c>
      <c r="I5692" s="4" t="str">
        <f>IFERROR(__xludf.DUMMYFUNCTION("""COMPUTED_VALUE"""),"SQL")</f>
        <v>SQL</v>
      </c>
      <c r="J5692" s="4" t="str">
        <f>IFERROR(__xludf.DUMMYFUNCTION("""COMPUTED_VALUE"""),"VBA")</f>
        <v>VBA</v>
      </c>
    </row>
    <row r="5693">
      <c r="A5693" s="3">
        <v>5692.0</v>
      </c>
      <c r="B5693" s="4" t="str">
        <f>IFERROR(__xludf.DUMMYFUNCTION("SPLIT(IMPORTRANGE!B5693:B15692,"";"",0,1)"),"C")</f>
        <v>C</v>
      </c>
      <c r="C5693" s="4" t="str">
        <f>IFERROR(__xludf.DUMMYFUNCTION("""COMPUTED_VALUE"""),"C++")</f>
        <v>C++</v>
      </c>
      <c r="D5693" s="4" t="str">
        <f>IFERROR(__xludf.DUMMYFUNCTION("""COMPUTED_VALUE"""),"C#")</f>
        <v>C#</v>
      </c>
      <c r="E5693" s="4" t="str">
        <f>IFERROR(__xludf.DUMMYFUNCTION("""COMPUTED_VALUE"""),"Dart")</f>
        <v>Dart</v>
      </c>
      <c r="F5693" s="4" t="str">
        <f>IFERROR(__xludf.DUMMYFUNCTION("""COMPUTED_VALUE"""),"Go")</f>
        <v>Go</v>
      </c>
      <c r="G5693" s="4" t="str">
        <f>IFERROR(__xludf.DUMMYFUNCTION("""COMPUTED_VALUE"""),"HTML/CSS")</f>
        <v>HTML/CSS</v>
      </c>
      <c r="H5693" s="4" t="str">
        <f>IFERROR(__xludf.DUMMYFUNCTION("""COMPUTED_VALUE"""),"Java")</f>
        <v>Java</v>
      </c>
      <c r="I5693" s="4" t="str">
        <f>IFERROR(__xludf.DUMMYFUNCTION("""COMPUTED_VALUE"""),"JavaScript")</f>
        <v>JavaScript</v>
      </c>
      <c r="J5693" s="4" t="str">
        <f>IFERROR(__xludf.DUMMYFUNCTION("""COMPUTED_VALUE"""),"Kotlin")</f>
        <v>Kotlin</v>
      </c>
      <c r="K5693" s="4" t="str">
        <f>IFERROR(__xludf.DUMMYFUNCTION("""COMPUTED_VALUE"""),"Objective-C")</f>
        <v>Objective-C</v>
      </c>
      <c r="L5693" s="4" t="str">
        <f>IFERROR(__xludf.DUMMYFUNCTION("""COMPUTED_VALUE"""),"PHP")</f>
        <v>PHP</v>
      </c>
      <c r="M5693" s="4" t="str">
        <f>IFERROR(__xludf.DUMMYFUNCTION("""COMPUTED_VALUE"""),"Python")</f>
        <v>Python</v>
      </c>
      <c r="N5693" s="4" t="str">
        <f>IFERROR(__xludf.DUMMYFUNCTION("""COMPUTED_VALUE"""),"SQL")</f>
        <v>SQL</v>
      </c>
      <c r="O5693" s="4" t="str">
        <f>IFERROR(__xludf.DUMMYFUNCTION("""COMPUTED_VALUE"""),"Swift")</f>
        <v>Swift</v>
      </c>
      <c r="P5693" s="4" t="str">
        <f>IFERROR(__xludf.DUMMYFUNCTION("""COMPUTED_VALUE"""),"VBA")</f>
        <v>VBA</v>
      </c>
    </row>
    <row r="5694">
      <c r="A5694" s="3">
        <v>5693.0</v>
      </c>
      <c r="B5694" s="4" t="str">
        <f>IFERROR(__xludf.DUMMYFUNCTION("SPLIT(IMPORTRANGE!B5694:B15693,"";"",0,1)"),"Bash/Shell/PowerShell")</f>
        <v>Bash/Shell/PowerShell</v>
      </c>
      <c r="C5694" s="4" t="str">
        <f>IFERROR(__xludf.DUMMYFUNCTION("""COMPUTED_VALUE"""),"C#")</f>
        <v>C#</v>
      </c>
      <c r="D5694" s="4" t="str">
        <f>IFERROR(__xludf.DUMMYFUNCTION("""COMPUTED_VALUE"""),"HTML/CSS")</f>
        <v>HTML/CSS</v>
      </c>
      <c r="E5694" s="4" t="str">
        <f>IFERROR(__xludf.DUMMYFUNCTION("""COMPUTED_VALUE"""),"Java")</f>
        <v>Java</v>
      </c>
      <c r="F5694" s="4" t="str">
        <f>IFERROR(__xludf.DUMMYFUNCTION("""COMPUTED_VALUE"""),"JavaScript")</f>
        <v>JavaScript</v>
      </c>
      <c r="G5694" s="4" t="str">
        <f>IFERROR(__xludf.DUMMYFUNCTION("""COMPUTED_VALUE"""),"PHP")</f>
        <v>PHP</v>
      </c>
      <c r="H5694" s="4" t="str">
        <f>IFERROR(__xludf.DUMMYFUNCTION("""COMPUTED_VALUE"""),"Python")</f>
        <v>Python</v>
      </c>
      <c r="I5694" s="4" t="str">
        <f>IFERROR(__xludf.DUMMYFUNCTION("""COMPUTED_VALUE"""),"SQL")</f>
        <v>SQL</v>
      </c>
    </row>
    <row r="5695">
      <c r="A5695" s="3">
        <v>5694.0</v>
      </c>
      <c r="B5695" s="4" t="str">
        <f>IFERROR(__xludf.DUMMYFUNCTION("SPLIT(IMPORTRANGE!B5695:B15694,"";"",0,1)"),"C++")</f>
        <v>C++</v>
      </c>
      <c r="C5695" s="4" t="str">
        <f>IFERROR(__xludf.DUMMYFUNCTION("""COMPUTED_VALUE"""),"C#")</f>
        <v>C#</v>
      </c>
      <c r="D5695" s="4" t="str">
        <f>IFERROR(__xludf.DUMMYFUNCTION("""COMPUTED_VALUE"""),"Go")</f>
        <v>Go</v>
      </c>
      <c r="E5695" s="4" t="str">
        <f>IFERROR(__xludf.DUMMYFUNCTION("""COMPUTED_VALUE"""),"HTML/CSS")</f>
        <v>HTML/CSS</v>
      </c>
      <c r="F5695" s="4" t="str">
        <f>IFERROR(__xludf.DUMMYFUNCTION("""COMPUTED_VALUE"""),"Java")</f>
        <v>Java</v>
      </c>
      <c r="G5695" s="4" t="str">
        <f>IFERROR(__xludf.DUMMYFUNCTION("""COMPUTED_VALUE"""),"JavaScript")</f>
        <v>JavaScript</v>
      </c>
      <c r="H5695" s="4" t="str">
        <f>IFERROR(__xludf.DUMMYFUNCTION("""COMPUTED_VALUE"""),"Objective-C")</f>
        <v>Objective-C</v>
      </c>
      <c r="I5695" s="4" t="str">
        <f>IFERROR(__xludf.DUMMYFUNCTION("""COMPUTED_VALUE"""),"PHP")</f>
        <v>PHP</v>
      </c>
      <c r="J5695" s="4" t="str">
        <f>IFERROR(__xludf.DUMMYFUNCTION("""COMPUTED_VALUE"""),"SQL")</f>
        <v>SQL</v>
      </c>
      <c r="K5695" s="4" t="str">
        <f>IFERROR(__xludf.DUMMYFUNCTION("""COMPUTED_VALUE"""),"TypeScript")</f>
        <v>TypeScript</v>
      </c>
    </row>
    <row r="5696">
      <c r="A5696" s="3">
        <v>5695.0</v>
      </c>
      <c r="B5696" s="4" t="str">
        <f>IFERROR(__xludf.DUMMYFUNCTION("SPLIT(IMPORTRANGE!B5696:B15695,"";"",0,1)"),"Java")</f>
        <v>Java</v>
      </c>
    </row>
    <row r="5697">
      <c r="A5697" s="3">
        <v>5696.0</v>
      </c>
      <c r="B5697" s="4" t="str">
        <f>IFERROR(__xludf.DUMMYFUNCTION("SPLIT(IMPORTRANGE!B5697:B15696,"";"",0,1)"),"Bash/Shell/PowerShell")</f>
        <v>Bash/Shell/PowerShell</v>
      </c>
      <c r="C5697" s="4" t="str">
        <f>IFERROR(__xludf.DUMMYFUNCTION("""COMPUTED_VALUE"""),"C++")</f>
        <v>C++</v>
      </c>
      <c r="D5697" s="4" t="str">
        <f>IFERROR(__xludf.DUMMYFUNCTION("""COMPUTED_VALUE"""),"Go")</f>
        <v>Go</v>
      </c>
      <c r="E5697" s="4" t="str">
        <f>IFERROR(__xludf.DUMMYFUNCTION("""COMPUTED_VALUE"""),"HTML/CSS")</f>
        <v>HTML/CSS</v>
      </c>
      <c r="F5697" s="4" t="str">
        <f>IFERROR(__xludf.DUMMYFUNCTION("""COMPUTED_VALUE"""),"JavaScript")</f>
        <v>JavaScript</v>
      </c>
      <c r="G5697" s="4" t="str">
        <f>IFERROR(__xludf.DUMMYFUNCTION("""COMPUTED_VALUE"""),"Python")</f>
        <v>Python</v>
      </c>
      <c r="H5697" s="4" t="str">
        <f>IFERROR(__xludf.DUMMYFUNCTION("""COMPUTED_VALUE"""),"TypeScript")</f>
        <v>TypeScript</v>
      </c>
    </row>
    <row r="5698">
      <c r="A5698" s="3">
        <v>5697.0</v>
      </c>
      <c r="B5698" s="4" t="str">
        <f>IFERROR(__xludf.DUMMYFUNCTION("SPLIT(IMPORTRANGE!B5698:B15697,"";"",0,1)"),"C++")</f>
        <v>C++</v>
      </c>
      <c r="C5698" s="4" t="str">
        <f>IFERROR(__xludf.DUMMYFUNCTION("""COMPUTED_VALUE"""),"HTML/CSS")</f>
        <v>HTML/CSS</v>
      </c>
      <c r="D5698" s="4" t="str">
        <f>IFERROR(__xludf.DUMMYFUNCTION("""COMPUTED_VALUE"""),"Java")</f>
        <v>Java</v>
      </c>
      <c r="E5698" s="4" t="str">
        <f>IFERROR(__xludf.DUMMYFUNCTION("""COMPUTED_VALUE"""),"JavaScript")</f>
        <v>JavaScript</v>
      </c>
      <c r="F5698" s="4" t="str">
        <f>IFERROR(__xludf.DUMMYFUNCTION("""COMPUTED_VALUE"""),"PHP")</f>
        <v>PHP</v>
      </c>
      <c r="G5698" s="4" t="str">
        <f>IFERROR(__xludf.DUMMYFUNCTION("""COMPUTED_VALUE"""),"SQL")</f>
        <v>SQL</v>
      </c>
    </row>
    <row r="5699">
      <c r="A5699" s="3">
        <v>5698.0</v>
      </c>
      <c r="B5699" s="4" t="str">
        <f>IFERROR(__xludf.DUMMYFUNCTION("SPLIT(IMPORTRANGE!B5699:B15698,"";"",0,1)"),"Bash/Shell/PowerShell")</f>
        <v>Bash/Shell/PowerShell</v>
      </c>
      <c r="C5699" s="4" t="str">
        <f>IFERROR(__xludf.DUMMYFUNCTION("""COMPUTED_VALUE"""),"Python")</f>
        <v>Python</v>
      </c>
    </row>
    <row r="5700">
      <c r="A5700" s="3">
        <v>5699.0</v>
      </c>
      <c r="B5700" s="4" t="str">
        <f>IFERROR(__xludf.DUMMYFUNCTION("SPLIT(IMPORTRANGE!B5700:B15699,"";"",0,1)"),"C#")</f>
        <v>C#</v>
      </c>
      <c r="C5700" s="4" t="str">
        <f>IFERROR(__xludf.DUMMYFUNCTION("""COMPUTED_VALUE"""),"JavaScript")</f>
        <v>JavaScript</v>
      </c>
      <c r="D5700" s="4" t="str">
        <f>IFERROR(__xludf.DUMMYFUNCTION("""COMPUTED_VALUE"""),"SQL")</f>
        <v>SQL</v>
      </c>
    </row>
    <row r="5701">
      <c r="A5701" s="3">
        <v>5700.0</v>
      </c>
      <c r="B5701" s="4" t="str">
        <f>IFERROR(__xludf.DUMMYFUNCTION("SPLIT(IMPORTRANGE!B5701:B15700,"";"",0,1)"),"Swift")</f>
        <v>Swift</v>
      </c>
    </row>
    <row r="5702">
      <c r="A5702" s="3">
        <v>5701.0</v>
      </c>
      <c r="B5702" s="4" t="str">
        <f>IFERROR(__xludf.DUMMYFUNCTION("SPLIT(IMPORTRANGE!B5702:B15701,"";"",0,1)"),"HTML/CSS")</f>
        <v>HTML/CSS</v>
      </c>
      <c r="C5702" s="4" t="str">
        <f>IFERROR(__xludf.DUMMYFUNCTION("""COMPUTED_VALUE"""),"Java")</f>
        <v>Java</v>
      </c>
      <c r="D5702" s="4" t="str">
        <f>IFERROR(__xludf.DUMMYFUNCTION("""COMPUTED_VALUE"""),"JavaScript")</f>
        <v>JavaScript</v>
      </c>
      <c r="E5702" s="4" t="str">
        <f>IFERROR(__xludf.DUMMYFUNCTION("""COMPUTED_VALUE"""),"PHP")</f>
        <v>PHP</v>
      </c>
      <c r="F5702" s="4" t="str">
        <f>IFERROR(__xludf.DUMMYFUNCTION("""COMPUTED_VALUE"""),"Python")</f>
        <v>Python</v>
      </c>
      <c r="G5702" s="4" t="str">
        <f>IFERROR(__xludf.DUMMYFUNCTION("""COMPUTED_VALUE"""),"SQL")</f>
        <v>SQL</v>
      </c>
    </row>
    <row r="5703">
      <c r="A5703" s="3">
        <v>5702.0</v>
      </c>
      <c r="B5703" s="4" t="str">
        <f>IFERROR(__xludf.DUMMYFUNCTION("SPLIT(IMPORTRANGE!B5703:B15702,"";"",0,1)"),"C")</f>
        <v>C</v>
      </c>
      <c r="C5703" s="4" t="str">
        <f>IFERROR(__xludf.DUMMYFUNCTION("""COMPUTED_VALUE"""),"C++")</f>
        <v>C++</v>
      </c>
    </row>
    <row r="5704">
      <c r="A5704" s="3">
        <v>5703.0</v>
      </c>
      <c r="B5704" s="4" t="str">
        <f>IFERROR(__xludf.DUMMYFUNCTION("SPLIT(IMPORTRANGE!B5704:B15703,"";"",0,1)"),"HTML/CSS")</f>
        <v>HTML/CSS</v>
      </c>
      <c r="C5704" s="4" t="str">
        <f>IFERROR(__xludf.DUMMYFUNCTION("""COMPUTED_VALUE"""),"JavaScript")</f>
        <v>JavaScript</v>
      </c>
      <c r="D5704" s="4" t="str">
        <f>IFERROR(__xludf.DUMMYFUNCTION("""COMPUTED_VALUE"""),"TypeScript")</f>
        <v>TypeScript</v>
      </c>
    </row>
    <row r="5705">
      <c r="A5705" s="3">
        <v>5704.0</v>
      </c>
      <c r="B5705" s="4" t="str">
        <f>IFERROR(__xludf.DUMMYFUNCTION("SPLIT(IMPORTRANGE!B5705:B15704,"";"",0,1)"),"Java")</f>
        <v>Java</v>
      </c>
    </row>
    <row r="5706">
      <c r="A5706" s="3">
        <v>5705.0</v>
      </c>
      <c r="B5706" s="4" t="str">
        <f>IFERROR(__xludf.DUMMYFUNCTION("SPLIT(IMPORTRANGE!B5706:B15705,"";"",0,1)"),"Bash/Shell/PowerShell")</f>
        <v>Bash/Shell/PowerShell</v>
      </c>
      <c r="C5706" s="4" t="str">
        <f>IFERROR(__xludf.DUMMYFUNCTION("""COMPUTED_VALUE"""),"HTML/CSS")</f>
        <v>HTML/CSS</v>
      </c>
      <c r="D5706" s="4" t="str">
        <f>IFERROR(__xludf.DUMMYFUNCTION("""COMPUTED_VALUE"""),"JavaScript")</f>
        <v>JavaScript</v>
      </c>
      <c r="E5706" s="4" t="str">
        <f>IFERROR(__xludf.DUMMYFUNCTION("""COMPUTED_VALUE"""),"Python")</f>
        <v>Python</v>
      </c>
      <c r="F5706" s="4" t="str">
        <f>IFERROR(__xludf.DUMMYFUNCTION("""COMPUTED_VALUE"""),"Ruby")</f>
        <v>Ruby</v>
      </c>
      <c r="G5706" s="4" t="str">
        <f>IFERROR(__xludf.DUMMYFUNCTION("""COMPUTED_VALUE"""),"Rust")</f>
        <v>Rust</v>
      </c>
      <c r="H5706" s="4" t="str">
        <f>IFERROR(__xludf.DUMMYFUNCTION("""COMPUTED_VALUE"""),"SQL")</f>
        <v>SQL</v>
      </c>
    </row>
    <row r="5707">
      <c r="A5707" s="3">
        <v>5706.0</v>
      </c>
      <c r="B5707" s="4" t="str">
        <f>IFERROR(__xludf.DUMMYFUNCTION("SPLIT(IMPORTRANGE!B5707:B15706,"";"",0,1)"),"C#")</f>
        <v>C#</v>
      </c>
    </row>
    <row r="5708">
      <c r="A5708" s="3">
        <v>5707.0</v>
      </c>
      <c r="B5708" s="4" t="str">
        <f>IFERROR(__xludf.DUMMYFUNCTION("SPLIT(IMPORTRANGE!B5708:B15707,"";"",0,1)"),"Ruby")</f>
        <v>Ruby</v>
      </c>
    </row>
    <row r="5709">
      <c r="A5709" s="3">
        <v>5708.0</v>
      </c>
      <c r="B5709" s="4" t="str">
        <f>IFERROR(__xludf.DUMMYFUNCTION("SPLIT(IMPORTRANGE!B5709:B15708,"";"",0,1)"),"Assembly")</f>
        <v>Assembly</v>
      </c>
      <c r="C5709" s="4" t="str">
        <f>IFERROR(__xludf.DUMMYFUNCTION("""COMPUTED_VALUE"""),"Dart")</f>
        <v>Dart</v>
      </c>
      <c r="D5709" s="4" t="str">
        <f>IFERROR(__xludf.DUMMYFUNCTION("""COMPUTED_VALUE"""),"Erlang")</f>
        <v>Erlang</v>
      </c>
      <c r="E5709" s="4" t="str">
        <f>IFERROR(__xludf.DUMMYFUNCTION("""COMPUTED_VALUE"""),"Go")</f>
        <v>Go</v>
      </c>
      <c r="F5709" s="4" t="str">
        <f>IFERROR(__xludf.DUMMYFUNCTION("""COMPUTED_VALUE"""),"HTML/CSS")</f>
        <v>HTML/CSS</v>
      </c>
      <c r="G5709" s="4" t="str">
        <f>IFERROR(__xludf.DUMMYFUNCTION("""COMPUTED_VALUE"""),"JavaScript")</f>
        <v>JavaScript</v>
      </c>
      <c r="H5709" s="4" t="str">
        <f>IFERROR(__xludf.DUMMYFUNCTION("""COMPUTED_VALUE"""),"Kotlin")</f>
        <v>Kotlin</v>
      </c>
      <c r="I5709" s="4" t="str">
        <f>IFERROR(__xludf.DUMMYFUNCTION("""COMPUTED_VALUE"""),"SQL")</f>
        <v>SQL</v>
      </c>
    </row>
    <row r="5710">
      <c r="A5710" s="3">
        <v>5709.0</v>
      </c>
      <c r="B5710" s="4" t="str">
        <f>IFERROR(__xludf.DUMMYFUNCTION("SPLIT(IMPORTRANGE!B5710:B15709,"";"",0,1)"),"Bash/Shell/PowerShell")</f>
        <v>Bash/Shell/PowerShell</v>
      </c>
      <c r="C5710" s="4" t="str">
        <f>IFERROR(__xludf.DUMMYFUNCTION("""COMPUTED_VALUE"""),"HTML/CSS")</f>
        <v>HTML/CSS</v>
      </c>
      <c r="D5710" s="4" t="str">
        <f>IFERROR(__xludf.DUMMYFUNCTION("""COMPUTED_VALUE"""),"JavaScript")</f>
        <v>JavaScript</v>
      </c>
      <c r="E5710" s="4" t="str">
        <f>IFERROR(__xludf.DUMMYFUNCTION("""COMPUTED_VALUE"""),"PHP")</f>
        <v>PHP</v>
      </c>
    </row>
    <row r="5711">
      <c r="A5711" s="3">
        <v>5710.0</v>
      </c>
      <c r="B5711" s="4" t="str">
        <f>IFERROR(__xludf.DUMMYFUNCTION("SPLIT(IMPORTRANGE!B5711:B15710,"";"",0,1)"),"Bash/Shell/PowerShell")</f>
        <v>Bash/Shell/PowerShell</v>
      </c>
      <c r="C5711" s="4" t="str">
        <f>IFERROR(__xludf.DUMMYFUNCTION("""COMPUTED_VALUE"""),"Java")</f>
        <v>Java</v>
      </c>
      <c r="D5711" s="4" t="str">
        <f>IFERROR(__xludf.DUMMYFUNCTION("""COMPUTED_VALUE"""),"SQL")</f>
        <v>SQL</v>
      </c>
      <c r="E5711" s="4" t="str">
        <f>IFERROR(__xludf.DUMMYFUNCTION("""COMPUTED_VALUE"""),"Other(s):")</f>
        <v>Other(s):</v>
      </c>
    </row>
    <row r="5712">
      <c r="A5712" s="3">
        <v>5711.0</v>
      </c>
      <c r="B5712" s="4" t="str">
        <f>IFERROR(__xludf.DUMMYFUNCTION("SPLIT(IMPORTRANGE!B5712:B15711,"";"",0,1)"),"Java")</f>
        <v>Java</v>
      </c>
      <c r="C5712" s="4" t="str">
        <f>IFERROR(__xludf.DUMMYFUNCTION("""COMPUTED_VALUE"""),"PHP")</f>
        <v>PHP</v>
      </c>
      <c r="D5712" s="4" t="str">
        <f>IFERROR(__xludf.DUMMYFUNCTION("""COMPUTED_VALUE"""),"SQL")</f>
        <v>SQL</v>
      </c>
    </row>
    <row r="5713">
      <c r="A5713" s="3">
        <v>5712.0</v>
      </c>
      <c r="B5713" s="4" t="str">
        <f>IFERROR(__xludf.DUMMYFUNCTION("SPLIT(IMPORTRANGE!B5713:B15712,"";"",0,1)"),"C++")</f>
        <v>C++</v>
      </c>
      <c r="C5713" s="4" t="str">
        <f>IFERROR(__xludf.DUMMYFUNCTION("""COMPUTED_VALUE"""),"HTML/CSS")</f>
        <v>HTML/CSS</v>
      </c>
      <c r="D5713" s="4" t="str">
        <f>IFERROR(__xludf.DUMMYFUNCTION("""COMPUTED_VALUE"""),"Python")</f>
        <v>Python</v>
      </c>
      <c r="E5713" s="4" t="str">
        <f>IFERROR(__xludf.DUMMYFUNCTION("""COMPUTED_VALUE"""),"SQL")</f>
        <v>SQL</v>
      </c>
    </row>
    <row r="5714">
      <c r="A5714" s="3">
        <v>5713.0</v>
      </c>
      <c r="B5714" s="4" t="str">
        <f>IFERROR(__xludf.DUMMYFUNCTION("SPLIT(IMPORTRANGE!B5714:B15713,"";"",0,1)"),"C#")</f>
        <v>C#</v>
      </c>
      <c r="C5714" s="4" t="str">
        <f>IFERROR(__xludf.DUMMYFUNCTION("""COMPUTED_VALUE"""),"HTML/CSS")</f>
        <v>HTML/CSS</v>
      </c>
      <c r="D5714" s="4" t="str">
        <f>IFERROR(__xludf.DUMMYFUNCTION("""COMPUTED_VALUE"""),"Java")</f>
        <v>Java</v>
      </c>
      <c r="E5714" s="4" t="str">
        <f>IFERROR(__xludf.DUMMYFUNCTION("""COMPUTED_VALUE"""),"JavaScript")</f>
        <v>JavaScript</v>
      </c>
      <c r="F5714" s="4" t="str">
        <f>IFERROR(__xludf.DUMMYFUNCTION("""COMPUTED_VALUE"""),"SQL")</f>
        <v>SQL</v>
      </c>
    </row>
    <row r="5715">
      <c r="A5715" s="3">
        <v>5714.0</v>
      </c>
      <c r="B5715" s="4" t="str">
        <f>IFERROR(__xludf.DUMMYFUNCTION("SPLIT(IMPORTRANGE!B5715:B15714,"";"",0,1)"),"C#")</f>
        <v>C#</v>
      </c>
      <c r="C5715" s="4" t="str">
        <f>IFERROR(__xludf.DUMMYFUNCTION("""COMPUTED_VALUE"""),"Python")</f>
        <v>Python</v>
      </c>
    </row>
    <row r="5716">
      <c r="A5716" s="3">
        <v>5715.0</v>
      </c>
      <c r="B5716" s="4" t="str">
        <f>IFERROR(__xludf.DUMMYFUNCTION("SPLIT(IMPORTRANGE!B5716:B15715,"";"",0,1)"),"Bash/Shell/PowerShell")</f>
        <v>Bash/Shell/PowerShell</v>
      </c>
      <c r="C5716" s="4" t="str">
        <f>IFERROR(__xludf.DUMMYFUNCTION("""COMPUTED_VALUE"""),"C")</f>
        <v>C</v>
      </c>
      <c r="D5716" s="4" t="str">
        <f>IFERROR(__xludf.DUMMYFUNCTION("""COMPUTED_VALUE"""),"Python")</f>
        <v>Python</v>
      </c>
    </row>
    <row r="5717">
      <c r="A5717" s="3">
        <v>5716.0</v>
      </c>
      <c r="B5717" s="4" t="str">
        <f>IFERROR(__xludf.DUMMYFUNCTION("SPLIT(IMPORTRANGE!B5717:B15716,"";"",0,1)"),"C#")</f>
        <v>C#</v>
      </c>
      <c r="C5717" s="4" t="str">
        <f>IFERROR(__xludf.DUMMYFUNCTION("""COMPUTED_VALUE"""),"Elixir")</f>
        <v>Elixir</v>
      </c>
      <c r="D5717" s="4" t="str">
        <f>IFERROR(__xludf.DUMMYFUNCTION("""COMPUTED_VALUE"""),"Go")</f>
        <v>Go</v>
      </c>
      <c r="E5717" s="4" t="str">
        <f>IFERROR(__xludf.DUMMYFUNCTION("""COMPUTED_VALUE"""),"HTML/CSS")</f>
        <v>HTML/CSS</v>
      </c>
      <c r="F5717" s="4" t="str">
        <f>IFERROR(__xludf.DUMMYFUNCTION("""COMPUTED_VALUE"""),"JavaScript")</f>
        <v>JavaScript</v>
      </c>
      <c r="G5717" s="4" t="str">
        <f>IFERROR(__xludf.DUMMYFUNCTION("""COMPUTED_VALUE"""),"TypeScript")</f>
        <v>TypeScript</v>
      </c>
    </row>
    <row r="5718">
      <c r="A5718" s="3">
        <v>5717.0</v>
      </c>
      <c r="B5718" s="4" t="str">
        <f>IFERROR(__xludf.DUMMYFUNCTION("SPLIT(IMPORTRANGE!B5718:B15717,"";"",0,1)"),"Bash/Shell/PowerShell")</f>
        <v>Bash/Shell/PowerShell</v>
      </c>
      <c r="C5718" s="4" t="str">
        <f>IFERROR(__xludf.DUMMYFUNCTION("""COMPUTED_VALUE"""),"HTML/CSS")</f>
        <v>HTML/CSS</v>
      </c>
      <c r="D5718" s="4" t="str">
        <f>IFERROR(__xludf.DUMMYFUNCTION("""COMPUTED_VALUE"""),"JavaScript")</f>
        <v>JavaScript</v>
      </c>
      <c r="E5718" s="4" t="str">
        <f>IFERROR(__xludf.DUMMYFUNCTION("""COMPUTED_VALUE"""),"PHP")</f>
        <v>PHP</v>
      </c>
      <c r="F5718" s="4" t="str">
        <f>IFERROR(__xludf.DUMMYFUNCTION("""COMPUTED_VALUE"""),"SQL")</f>
        <v>SQL</v>
      </c>
    </row>
    <row r="5719">
      <c r="A5719" s="3">
        <v>5718.0</v>
      </c>
      <c r="B5719" s="4" t="str">
        <f>IFERROR(__xludf.DUMMYFUNCTION("SPLIT(IMPORTRANGE!B5719:B15718,"";"",0,1)"),"C")</f>
        <v>C</v>
      </c>
      <c r="C5719" s="4" t="str">
        <f>IFERROR(__xludf.DUMMYFUNCTION("""COMPUTED_VALUE"""),"C++")</f>
        <v>C++</v>
      </c>
      <c r="D5719" s="4" t="str">
        <f>IFERROR(__xludf.DUMMYFUNCTION("""COMPUTED_VALUE"""),"Python")</f>
        <v>Python</v>
      </c>
    </row>
    <row r="5720">
      <c r="A5720" s="3">
        <v>5719.0</v>
      </c>
      <c r="B5720" s="4" t="str">
        <f>IFERROR(__xludf.DUMMYFUNCTION("SPLIT(IMPORTRANGE!B5720:B15719,"";"",0,1)"),"Bash/Shell/PowerShell")</f>
        <v>Bash/Shell/PowerShell</v>
      </c>
      <c r="C5720" s="4" t="str">
        <f>IFERROR(__xludf.DUMMYFUNCTION("""COMPUTED_VALUE"""),"SQL")</f>
        <v>SQL</v>
      </c>
    </row>
    <row r="5721">
      <c r="A5721" s="3">
        <v>5720.0</v>
      </c>
      <c r="B5721" s="4" t="str">
        <f>IFERROR(__xludf.DUMMYFUNCTION("SPLIT(IMPORTRANGE!B5721:B15720,"";"",0,1)"),"Bash/Shell/PowerShell")</f>
        <v>Bash/Shell/PowerShell</v>
      </c>
      <c r="C5721" s="4" t="str">
        <f>IFERROR(__xludf.DUMMYFUNCTION("""COMPUTED_VALUE"""),"Go")</f>
        <v>Go</v>
      </c>
      <c r="D5721" s="4" t="str">
        <f>IFERROR(__xludf.DUMMYFUNCTION("""COMPUTED_VALUE"""),"HTML/CSS")</f>
        <v>HTML/CSS</v>
      </c>
      <c r="E5721" s="4" t="str">
        <f>IFERROR(__xludf.DUMMYFUNCTION("""COMPUTED_VALUE"""),"SQL")</f>
        <v>SQL</v>
      </c>
    </row>
    <row r="5722">
      <c r="A5722" s="3">
        <v>5721.0</v>
      </c>
      <c r="B5722" s="4" t="str">
        <f>IFERROR(__xludf.DUMMYFUNCTION("SPLIT(IMPORTRANGE!B5722:B15721,"";"",0,1)"),"Java")</f>
        <v>Java</v>
      </c>
      <c r="C5722" s="4" t="str">
        <f>IFERROR(__xludf.DUMMYFUNCTION("""COMPUTED_VALUE"""),"Scala")</f>
        <v>Scala</v>
      </c>
      <c r="D5722" s="4" t="str">
        <f>IFERROR(__xludf.DUMMYFUNCTION("""COMPUTED_VALUE"""),"TypeScript")</f>
        <v>TypeScript</v>
      </c>
    </row>
    <row r="5723">
      <c r="A5723" s="3">
        <v>5722.0</v>
      </c>
      <c r="B5723" s="4" t="str">
        <f>IFERROR(__xludf.DUMMYFUNCTION("SPLIT(IMPORTRANGE!B5723:B15722,"";"",0,1)"),"HTML/CSS")</f>
        <v>HTML/CSS</v>
      </c>
      <c r="C5723" s="4" t="str">
        <f>IFERROR(__xludf.DUMMYFUNCTION("""COMPUTED_VALUE"""),"JavaScript")</f>
        <v>JavaScript</v>
      </c>
      <c r="D5723" s="4" t="str">
        <f>IFERROR(__xludf.DUMMYFUNCTION("""COMPUTED_VALUE"""),"Python")</f>
        <v>Python</v>
      </c>
      <c r="E5723" s="4" t="str">
        <f>IFERROR(__xludf.DUMMYFUNCTION("""COMPUTED_VALUE"""),"TypeScript")</f>
        <v>TypeScript</v>
      </c>
    </row>
    <row r="5724">
      <c r="A5724" s="3">
        <v>5723.0</v>
      </c>
      <c r="B5724" s="4" t="str">
        <f>IFERROR(__xludf.DUMMYFUNCTION("SPLIT(IMPORTRANGE!B5724:B15723,"";"",0,1)"),"Bash/Shell/PowerShell")</f>
        <v>Bash/Shell/PowerShell</v>
      </c>
      <c r="C5724" s="4" t="str">
        <f>IFERROR(__xludf.DUMMYFUNCTION("""COMPUTED_VALUE"""),"HTML/CSS")</f>
        <v>HTML/CSS</v>
      </c>
      <c r="D5724" s="4" t="str">
        <f>IFERROR(__xludf.DUMMYFUNCTION("""COMPUTED_VALUE"""),"Java")</f>
        <v>Java</v>
      </c>
      <c r="E5724" s="4" t="str">
        <f>IFERROR(__xludf.DUMMYFUNCTION("""COMPUTED_VALUE"""),"JavaScript")</f>
        <v>JavaScript</v>
      </c>
      <c r="F5724" s="4" t="str">
        <f>IFERROR(__xludf.DUMMYFUNCTION("""COMPUTED_VALUE"""),"Python")</f>
        <v>Python</v>
      </c>
    </row>
    <row r="5725">
      <c r="A5725" s="3">
        <v>5724.0</v>
      </c>
      <c r="B5725" s="4" t="str">
        <f>IFERROR(__xludf.DUMMYFUNCTION("SPLIT(IMPORTRANGE!B5725:B15724,"";"",0,1)"),"Assembly")</f>
        <v>Assembly</v>
      </c>
      <c r="C5725" s="4" t="str">
        <f>IFERROR(__xludf.DUMMYFUNCTION("""COMPUTED_VALUE"""),"HTML/CSS")</f>
        <v>HTML/CSS</v>
      </c>
      <c r="D5725" s="4" t="str">
        <f>IFERROR(__xludf.DUMMYFUNCTION("""COMPUTED_VALUE"""),"Java")</f>
        <v>Java</v>
      </c>
      <c r="E5725" s="4" t="str">
        <f>IFERROR(__xludf.DUMMYFUNCTION("""COMPUTED_VALUE"""),"JavaScript")</f>
        <v>JavaScript</v>
      </c>
      <c r="F5725" s="4" t="str">
        <f>IFERROR(__xludf.DUMMYFUNCTION("""COMPUTED_VALUE"""),"PHP")</f>
        <v>PHP</v>
      </c>
      <c r="G5725" s="4" t="str">
        <f>IFERROR(__xludf.DUMMYFUNCTION("""COMPUTED_VALUE"""),"SQL")</f>
        <v>SQL</v>
      </c>
      <c r="H5725" s="4" t="str">
        <f>IFERROR(__xludf.DUMMYFUNCTION("""COMPUTED_VALUE"""),"TypeScript")</f>
        <v>TypeScript</v>
      </c>
    </row>
    <row r="5726">
      <c r="A5726" s="3">
        <v>5725.0</v>
      </c>
      <c r="B5726" s="4" t="str">
        <f>IFERROR(__xludf.DUMMYFUNCTION("SPLIT(IMPORTRANGE!B5726:B15725,"";"",0,1)"),"Bash/Shell/PowerShell")</f>
        <v>Bash/Shell/PowerShell</v>
      </c>
      <c r="C5726" s="4" t="str">
        <f>IFERROR(__xludf.DUMMYFUNCTION("""COMPUTED_VALUE"""),"C")</f>
        <v>C</v>
      </c>
      <c r="D5726" s="4" t="str">
        <f>IFERROR(__xludf.DUMMYFUNCTION("""COMPUTED_VALUE"""),"C++")</f>
        <v>C++</v>
      </c>
      <c r="E5726" s="4" t="str">
        <f>IFERROR(__xludf.DUMMYFUNCTION("""COMPUTED_VALUE"""),"Go")</f>
        <v>Go</v>
      </c>
      <c r="F5726" s="4" t="str">
        <f>IFERROR(__xludf.DUMMYFUNCTION("""COMPUTED_VALUE"""),"HTML/CSS")</f>
        <v>HTML/CSS</v>
      </c>
      <c r="G5726" s="4" t="str">
        <f>IFERROR(__xludf.DUMMYFUNCTION("""COMPUTED_VALUE"""),"Python")</f>
        <v>Python</v>
      </c>
      <c r="H5726" s="4" t="str">
        <f>IFERROR(__xludf.DUMMYFUNCTION("""COMPUTED_VALUE"""),"Other(s):")</f>
        <v>Other(s):</v>
      </c>
    </row>
    <row r="5727">
      <c r="A5727" s="3">
        <v>5726.0</v>
      </c>
      <c r="B5727" s="4" t="str">
        <f>IFERROR(__xludf.DUMMYFUNCTION("SPLIT(IMPORTRANGE!B5727:B15726,"";"",0,1)"),"HTML/CSS")</f>
        <v>HTML/CSS</v>
      </c>
      <c r="C5727" s="4" t="str">
        <f>IFERROR(__xludf.DUMMYFUNCTION("""COMPUTED_VALUE"""),"JavaScript")</f>
        <v>JavaScript</v>
      </c>
      <c r="D5727" s="4" t="str">
        <f>IFERROR(__xludf.DUMMYFUNCTION("""COMPUTED_VALUE"""),"SQL")</f>
        <v>SQL</v>
      </c>
    </row>
    <row r="5728">
      <c r="A5728" s="3">
        <v>5727.0</v>
      </c>
      <c r="B5728" s="4" t="str">
        <f>IFERROR(__xludf.DUMMYFUNCTION("SPLIT(IMPORTRANGE!B5728:B15727,"";"",0,1)"),"C")</f>
        <v>C</v>
      </c>
      <c r="C5728" s="4" t="str">
        <f>IFERROR(__xludf.DUMMYFUNCTION("""COMPUTED_VALUE"""),"C#")</f>
        <v>C#</v>
      </c>
      <c r="D5728" s="4" t="str">
        <f>IFERROR(__xludf.DUMMYFUNCTION("""COMPUTED_VALUE"""),"HTML/CSS")</f>
        <v>HTML/CSS</v>
      </c>
      <c r="E5728" s="4" t="str">
        <f>IFERROR(__xludf.DUMMYFUNCTION("""COMPUTED_VALUE"""),"Java")</f>
        <v>Java</v>
      </c>
      <c r="F5728" s="4" t="str">
        <f>IFERROR(__xludf.DUMMYFUNCTION("""COMPUTED_VALUE"""),"JavaScript")</f>
        <v>JavaScript</v>
      </c>
      <c r="G5728" s="4" t="str">
        <f>IFERROR(__xludf.DUMMYFUNCTION("""COMPUTED_VALUE"""),"Python")</f>
        <v>Python</v>
      </c>
    </row>
    <row r="5729">
      <c r="A5729" s="3">
        <v>5728.0</v>
      </c>
      <c r="B5729" s="4" t="str">
        <f>IFERROR(__xludf.DUMMYFUNCTION("SPLIT(IMPORTRANGE!B5729:B15728,"";"",0,1)"),"Bash/Shell/PowerShell")</f>
        <v>Bash/Shell/PowerShell</v>
      </c>
      <c r="C5729" s="4" t="str">
        <f>IFERROR(__xludf.DUMMYFUNCTION("""COMPUTED_VALUE"""),"C#")</f>
        <v>C#</v>
      </c>
      <c r="D5729" s="4" t="str">
        <f>IFERROR(__xludf.DUMMYFUNCTION("""COMPUTED_VALUE"""),"HTML/CSS")</f>
        <v>HTML/CSS</v>
      </c>
      <c r="E5729" s="4" t="str">
        <f>IFERROR(__xludf.DUMMYFUNCTION("""COMPUTED_VALUE"""),"SQL")</f>
        <v>SQL</v>
      </c>
      <c r="F5729" s="4" t="str">
        <f>IFERROR(__xludf.DUMMYFUNCTION("""COMPUTED_VALUE"""),"TypeScript")</f>
        <v>TypeScript</v>
      </c>
    </row>
    <row r="5730">
      <c r="A5730" s="3">
        <v>5729.0</v>
      </c>
      <c r="B5730" s="4" t="str">
        <f>IFERROR(__xludf.DUMMYFUNCTION("SPLIT(IMPORTRANGE!B5730:B15729,"";"",0,1)"),"HTML/CSS")</f>
        <v>HTML/CSS</v>
      </c>
      <c r="C5730" s="4" t="str">
        <f>IFERROR(__xludf.DUMMYFUNCTION("""COMPUTED_VALUE"""),"JavaScript")</f>
        <v>JavaScript</v>
      </c>
      <c r="D5730" s="4" t="str">
        <f>IFERROR(__xludf.DUMMYFUNCTION("""COMPUTED_VALUE"""),"Python")</f>
        <v>Python</v>
      </c>
      <c r="E5730" s="4" t="str">
        <f>IFERROR(__xludf.DUMMYFUNCTION("""COMPUTED_VALUE"""),"SQL")</f>
        <v>SQL</v>
      </c>
    </row>
    <row r="5731">
      <c r="A5731" s="3">
        <v>5730.0</v>
      </c>
      <c r="B5731" s="4" t="str">
        <f>IFERROR(__xludf.DUMMYFUNCTION("SPLIT(IMPORTRANGE!B5731:B15730,"";"",0,1)"),"C#")</f>
        <v>C#</v>
      </c>
      <c r="C5731" s="4" t="str">
        <f>IFERROR(__xludf.DUMMYFUNCTION("""COMPUTED_VALUE"""),"JavaScript")</f>
        <v>JavaScript</v>
      </c>
      <c r="D5731" s="4" t="str">
        <f>IFERROR(__xludf.DUMMYFUNCTION("""COMPUTED_VALUE"""),"SQL")</f>
        <v>SQL</v>
      </c>
    </row>
    <row r="5732">
      <c r="A5732" s="3">
        <v>5731.0</v>
      </c>
      <c r="B5732" s="4" t="str">
        <f>IFERROR(__xludf.DUMMYFUNCTION("SPLIT(IMPORTRANGE!B5732:B15731,"";"",0,1)"),"HTML/CSS")</f>
        <v>HTML/CSS</v>
      </c>
      <c r="C5732" s="4" t="str">
        <f>IFERROR(__xludf.DUMMYFUNCTION("""COMPUTED_VALUE"""),"JavaScript")</f>
        <v>JavaScript</v>
      </c>
      <c r="D5732" s="4" t="str">
        <f>IFERROR(__xludf.DUMMYFUNCTION("""COMPUTED_VALUE"""),"PHP")</f>
        <v>PHP</v>
      </c>
      <c r="E5732" s="4" t="str">
        <f>IFERROR(__xludf.DUMMYFUNCTION("""COMPUTED_VALUE"""),"SQL")</f>
        <v>SQL</v>
      </c>
    </row>
    <row r="5733">
      <c r="A5733" s="3">
        <v>5732.0</v>
      </c>
      <c r="B5733" s="4" t="str">
        <f>IFERROR(__xludf.DUMMYFUNCTION("SPLIT(IMPORTRANGE!B5733:B15732,"";"",0,1)"),"C#")</f>
        <v>C#</v>
      </c>
    </row>
    <row r="5734">
      <c r="A5734" s="3">
        <v>5733.0</v>
      </c>
      <c r="B5734" s="4" t="str">
        <f>IFERROR(__xludf.DUMMYFUNCTION("SPLIT(IMPORTRANGE!B5734:B15733,"";"",0,1)"),"Python")</f>
        <v>Python</v>
      </c>
      <c r="C5734" s="4" t="str">
        <f>IFERROR(__xludf.DUMMYFUNCTION("""COMPUTED_VALUE"""),"R")</f>
        <v>R</v>
      </c>
      <c r="D5734" s="4" t="str">
        <f>IFERROR(__xludf.DUMMYFUNCTION("""COMPUTED_VALUE"""),"SQL")</f>
        <v>SQL</v>
      </c>
    </row>
    <row r="5735">
      <c r="A5735" s="3">
        <v>5734.0</v>
      </c>
      <c r="B5735" s="4" t="str">
        <f>IFERROR(__xludf.DUMMYFUNCTION("SPLIT(IMPORTRANGE!B5735:B15734,"";"",0,1)"),"Bash/Shell/PowerShell")</f>
        <v>Bash/Shell/PowerShell</v>
      </c>
      <c r="C5735" s="4" t="str">
        <f>IFERROR(__xludf.DUMMYFUNCTION("""COMPUTED_VALUE"""),"HTML/CSS")</f>
        <v>HTML/CSS</v>
      </c>
      <c r="D5735" s="4" t="str">
        <f>IFERROR(__xludf.DUMMYFUNCTION("""COMPUTED_VALUE"""),"Java")</f>
        <v>Java</v>
      </c>
      <c r="E5735" s="4" t="str">
        <f>IFERROR(__xludf.DUMMYFUNCTION("""COMPUTED_VALUE"""),"PHP")</f>
        <v>PHP</v>
      </c>
    </row>
    <row r="5736">
      <c r="A5736" s="3">
        <v>5735.0</v>
      </c>
      <c r="B5736" s="4" t="str">
        <f>IFERROR(__xludf.DUMMYFUNCTION("SPLIT(IMPORTRANGE!B5736:B15735,"";"",0,1)"),"HTML/CSS")</f>
        <v>HTML/CSS</v>
      </c>
      <c r="C5736" s="4" t="str">
        <f>IFERROR(__xludf.DUMMYFUNCTION("""COMPUTED_VALUE"""),"JavaScript")</f>
        <v>JavaScript</v>
      </c>
      <c r="D5736" s="4" t="str">
        <f>IFERROR(__xludf.DUMMYFUNCTION("""COMPUTED_VALUE"""),"PHP")</f>
        <v>PHP</v>
      </c>
      <c r="E5736" s="4" t="str">
        <f>IFERROR(__xludf.DUMMYFUNCTION("""COMPUTED_VALUE"""),"SQL")</f>
        <v>SQL</v>
      </c>
      <c r="F5736" s="4" t="str">
        <f>IFERROR(__xludf.DUMMYFUNCTION("""COMPUTED_VALUE"""),"Other(s):")</f>
        <v>Other(s):</v>
      </c>
    </row>
    <row r="5737">
      <c r="A5737" s="3">
        <v>5736.0</v>
      </c>
      <c r="B5737" s="4" t="str">
        <f>IFERROR(__xludf.DUMMYFUNCTION("SPLIT(IMPORTRANGE!B5737:B15736,"";"",0,1)"),"Assembly")</f>
        <v>Assembly</v>
      </c>
      <c r="C5737" s="4" t="str">
        <f>IFERROR(__xludf.DUMMYFUNCTION("""COMPUTED_VALUE"""),"Bash/Shell/PowerShell")</f>
        <v>Bash/Shell/PowerShell</v>
      </c>
      <c r="D5737" s="4" t="str">
        <f>IFERROR(__xludf.DUMMYFUNCTION("""COMPUTED_VALUE"""),"C")</f>
        <v>C</v>
      </c>
      <c r="E5737" s="4" t="str">
        <f>IFERROR(__xludf.DUMMYFUNCTION("""COMPUTED_VALUE"""),"C++")</f>
        <v>C++</v>
      </c>
      <c r="F5737" s="4" t="str">
        <f>IFERROR(__xludf.DUMMYFUNCTION("""COMPUTED_VALUE"""),"HTML/CSS")</f>
        <v>HTML/CSS</v>
      </c>
      <c r="G5737" s="4" t="str">
        <f>IFERROR(__xludf.DUMMYFUNCTION("""COMPUTED_VALUE"""),"Java")</f>
        <v>Java</v>
      </c>
      <c r="H5737" s="4" t="str">
        <f>IFERROR(__xludf.DUMMYFUNCTION("""COMPUTED_VALUE"""),"JavaScript")</f>
        <v>JavaScript</v>
      </c>
      <c r="I5737" s="4" t="str">
        <f>IFERROR(__xludf.DUMMYFUNCTION("""COMPUTED_VALUE"""),"PHP")</f>
        <v>PHP</v>
      </c>
      <c r="J5737" s="4" t="str">
        <f>IFERROR(__xludf.DUMMYFUNCTION("""COMPUTED_VALUE"""),"Python")</f>
        <v>Python</v>
      </c>
      <c r="K5737" s="4" t="str">
        <f>IFERROR(__xludf.DUMMYFUNCTION("""COMPUTED_VALUE"""),"SQL")</f>
        <v>SQL</v>
      </c>
    </row>
    <row r="5738">
      <c r="A5738" s="3">
        <v>5737.0</v>
      </c>
      <c r="B5738" s="4" t="str">
        <f>IFERROR(__xludf.DUMMYFUNCTION("SPLIT(IMPORTRANGE!B5738:B15737,"";"",0,1)"),"Java")</f>
        <v>Java</v>
      </c>
      <c r="C5738" s="4" t="str">
        <f>IFERROR(__xludf.DUMMYFUNCTION("""COMPUTED_VALUE"""),"Python")</f>
        <v>Python</v>
      </c>
    </row>
    <row r="5739">
      <c r="A5739" s="3">
        <v>5738.0</v>
      </c>
      <c r="B5739" s="4" t="str">
        <f>IFERROR(__xludf.DUMMYFUNCTION("SPLIT(IMPORTRANGE!B5739:B15738,"";"",0,1)"),"HTML/CSS")</f>
        <v>HTML/CSS</v>
      </c>
      <c r="C5739" s="4" t="str">
        <f>IFERROR(__xludf.DUMMYFUNCTION("""COMPUTED_VALUE"""),"Java")</f>
        <v>Java</v>
      </c>
      <c r="D5739" s="4" t="str">
        <f>IFERROR(__xludf.DUMMYFUNCTION("""COMPUTED_VALUE"""),"JavaScript")</f>
        <v>JavaScript</v>
      </c>
    </row>
    <row r="5740">
      <c r="A5740" s="3">
        <v>5739.0</v>
      </c>
      <c r="B5740" s="4" t="str">
        <f>IFERROR(__xludf.DUMMYFUNCTION("SPLIT(IMPORTRANGE!B5740:B15739,"";"",0,1)"),"Bash/Shell/PowerShell")</f>
        <v>Bash/Shell/PowerShell</v>
      </c>
      <c r="C5740" s="4" t="str">
        <f>IFERROR(__xludf.DUMMYFUNCTION("""COMPUTED_VALUE"""),"C++")</f>
        <v>C++</v>
      </c>
      <c r="D5740" s="4" t="str">
        <f>IFERROR(__xludf.DUMMYFUNCTION("""COMPUTED_VALUE"""),"Python")</f>
        <v>Python</v>
      </c>
      <c r="E5740" s="4" t="str">
        <f>IFERROR(__xludf.DUMMYFUNCTION("""COMPUTED_VALUE"""),"R")</f>
        <v>R</v>
      </c>
    </row>
    <row r="5741">
      <c r="A5741" s="3">
        <v>5740.0</v>
      </c>
      <c r="B5741" s="4" t="str">
        <f>IFERROR(__xludf.DUMMYFUNCTION("SPLIT(IMPORTRANGE!B5741:B15740,"";"",0,1)"),"Bash/Shell/PowerShell")</f>
        <v>Bash/Shell/PowerShell</v>
      </c>
      <c r="C5741" s="4" t="str">
        <f>IFERROR(__xludf.DUMMYFUNCTION("""COMPUTED_VALUE"""),"Go")</f>
        <v>Go</v>
      </c>
      <c r="D5741" s="4" t="str">
        <f>IFERROR(__xludf.DUMMYFUNCTION("""COMPUTED_VALUE"""),"HTML/CSS")</f>
        <v>HTML/CSS</v>
      </c>
      <c r="E5741" s="4" t="str">
        <f>IFERROR(__xludf.DUMMYFUNCTION("""COMPUTED_VALUE"""),"Java")</f>
        <v>Java</v>
      </c>
      <c r="F5741" s="4" t="str">
        <f>IFERROR(__xludf.DUMMYFUNCTION("""COMPUTED_VALUE"""),"JavaScript")</f>
        <v>JavaScript</v>
      </c>
      <c r="G5741" s="4" t="str">
        <f>IFERROR(__xludf.DUMMYFUNCTION("""COMPUTED_VALUE"""),"Python")</f>
        <v>Python</v>
      </c>
      <c r="H5741" s="4" t="str">
        <f>IFERROR(__xludf.DUMMYFUNCTION("""COMPUTED_VALUE"""),"SQL")</f>
        <v>SQL</v>
      </c>
    </row>
    <row r="5742">
      <c r="A5742" s="3">
        <v>5741.0</v>
      </c>
      <c r="B5742" s="4" t="str">
        <f>IFERROR(__xludf.DUMMYFUNCTION("SPLIT(IMPORTRANGE!B5742:B15741,"";"",0,1)"),"HTML/CSS")</f>
        <v>HTML/CSS</v>
      </c>
      <c r="C5742" s="4" t="str">
        <f>IFERROR(__xludf.DUMMYFUNCTION("""COMPUTED_VALUE"""),"JavaScript")</f>
        <v>JavaScript</v>
      </c>
    </row>
    <row r="5743">
      <c r="A5743" s="3">
        <v>5742.0</v>
      </c>
      <c r="B5743" s="4" t="str">
        <f>IFERROR(__xludf.DUMMYFUNCTION("SPLIT(IMPORTRANGE!B5743:B15742,"";"",0,1)"),"HTML/CSS")</f>
        <v>HTML/CSS</v>
      </c>
      <c r="C5743" s="4" t="str">
        <f>IFERROR(__xludf.DUMMYFUNCTION("""COMPUTED_VALUE"""),"JavaScript")</f>
        <v>JavaScript</v>
      </c>
      <c r="D5743" s="4" t="str">
        <f>IFERROR(__xludf.DUMMYFUNCTION("""COMPUTED_VALUE"""),"Python")</f>
        <v>Python</v>
      </c>
      <c r="E5743" s="4" t="str">
        <f>IFERROR(__xludf.DUMMYFUNCTION("""COMPUTED_VALUE"""),"SQL")</f>
        <v>SQL</v>
      </c>
      <c r="F5743" s="4" t="str">
        <f>IFERROR(__xludf.DUMMYFUNCTION("""COMPUTED_VALUE"""),"TypeScript")</f>
        <v>TypeScript</v>
      </c>
    </row>
    <row r="5744">
      <c r="A5744" s="3">
        <v>5743.0</v>
      </c>
      <c r="B5744" s="4" t="str">
        <f>IFERROR(__xludf.DUMMYFUNCTION("SPLIT(IMPORTRANGE!B5744:B15743,"";"",0,1)"),"Bash/Shell/PowerShell")</f>
        <v>Bash/Shell/PowerShell</v>
      </c>
      <c r="C5744" s="4" t="str">
        <f>IFERROR(__xludf.DUMMYFUNCTION("""COMPUTED_VALUE"""),"C++")</f>
        <v>C++</v>
      </c>
      <c r="D5744" s="4" t="str">
        <f>IFERROR(__xludf.DUMMYFUNCTION("""COMPUTED_VALUE"""),"C#")</f>
        <v>C#</v>
      </c>
      <c r="E5744" s="4" t="str">
        <f>IFERROR(__xludf.DUMMYFUNCTION("""COMPUTED_VALUE"""),"Python")</f>
        <v>Python</v>
      </c>
      <c r="F5744" s="4" t="str">
        <f>IFERROR(__xludf.DUMMYFUNCTION("""COMPUTED_VALUE"""),"SQL")</f>
        <v>SQL</v>
      </c>
    </row>
    <row r="5745">
      <c r="A5745" s="3">
        <v>5744.0</v>
      </c>
      <c r="B5745" s="4" t="str">
        <f>IFERROR(__xludf.DUMMYFUNCTION("SPLIT(IMPORTRANGE!B5745:B15744,"";"",0,1)"),"Java")</f>
        <v>Java</v>
      </c>
      <c r="C5745" s="4" t="str">
        <f>IFERROR(__xludf.DUMMYFUNCTION("""COMPUTED_VALUE"""),"Swift")</f>
        <v>Swift</v>
      </c>
    </row>
    <row r="5746">
      <c r="A5746" s="3">
        <v>5745.0</v>
      </c>
      <c r="B5746" s="4" t="str">
        <f>IFERROR(__xludf.DUMMYFUNCTION("SPLIT(IMPORTRANGE!B5746:B15745,"";"",0,1)"),"HTML/CSS")</f>
        <v>HTML/CSS</v>
      </c>
      <c r="C5746" s="4" t="str">
        <f>IFERROR(__xludf.DUMMYFUNCTION("""COMPUTED_VALUE"""),"JavaScript")</f>
        <v>JavaScript</v>
      </c>
    </row>
    <row r="5747">
      <c r="A5747" s="3">
        <v>5746.0</v>
      </c>
      <c r="B5747" s="4" t="str">
        <f>IFERROR(__xludf.DUMMYFUNCTION("SPLIT(IMPORTRANGE!B5747:B15746,"";"",0,1)"),"HTML/CSS")</f>
        <v>HTML/CSS</v>
      </c>
      <c r="C5747" s="4" t="str">
        <f>IFERROR(__xludf.DUMMYFUNCTION("""COMPUTED_VALUE"""),"JavaScript")</f>
        <v>JavaScript</v>
      </c>
      <c r="D5747" s="4" t="str">
        <f>IFERROR(__xludf.DUMMYFUNCTION("""COMPUTED_VALUE"""),"PHP")</f>
        <v>PHP</v>
      </c>
      <c r="E5747" s="4" t="str">
        <f>IFERROR(__xludf.DUMMYFUNCTION("""COMPUTED_VALUE"""),"SQL")</f>
        <v>SQL</v>
      </c>
    </row>
    <row r="5748">
      <c r="A5748" s="3">
        <v>5747.0</v>
      </c>
      <c r="B5748" s="4" t="str">
        <f>IFERROR(__xludf.DUMMYFUNCTION("SPLIT(IMPORTRANGE!B5748:B15747,"";"",0,1)"),"C#")</f>
        <v>C#</v>
      </c>
      <c r="C5748" s="4" t="str">
        <f>IFERROR(__xludf.DUMMYFUNCTION("""COMPUTED_VALUE"""),"HTML/CSS")</f>
        <v>HTML/CSS</v>
      </c>
      <c r="D5748" s="4" t="str">
        <f>IFERROR(__xludf.DUMMYFUNCTION("""COMPUTED_VALUE"""),"JavaScript")</f>
        <v>JavaScript</v>
      </c>
      <c r="E5748" s="4" t="str">
        <f>IFERROR(__xludf.DUMMYFUNCTION("""COMPUTED_VALUE"""),"PHP")</f>
        <v>PHP</v>
      </c>
      <c r="F5748" s="4" t="str">
        <f>IFERROR(__xludf.DUMMYFUNCTION("""COMPUTED_VALUE"""),"Python")</f>
        <v>Python</v>
      </c>
      <c r="G5748" s="4" t="str">
        <f>IFERROR(__xludf.DUMMYFUNCTION("""COMPUTED_VALUE"""),"SQL")</f>
        <v>SQL</v>
      </c>
    </row>
    <row r="5749">
      <c r="A5749" s="3">
        <v>5748.0</v>
      </c>
      <c r="B5749" s="4" t="str">
        <f>IFERROR(__xludf.DUMMYFUNCTION("SPLIT(IMPORTRANGE!B5749:B15748,"";"",0,1)"),"HTML/CSS")</f>
        <v>HTML/CSS</v>
      </c>
      <c r="C5749" s="4" t="str">
        <f>IFERROR(__xludf.DUMMYFUNCTION("""COMPUTED_VALUE"""),"JavaScript")</f>
        <v>JavaScript</v>
      </c>
      <c r="D5749" s="4" t="str">
        <f>IFERROR(__xludf.DUMMYFUNCTION("""COMPUTED_VALUE"""),"Python")</f>
        <v>Python</v>
      </c>
      <c r="E5749" s="4" t="str">
        <f>IFERROR(__xludf.DUMMYFUNCTION("""COMPUTED_VALUE"""),"TypeScript")</f>
        <v>TypeScript</v>
      </c>
    </row>
    <row r="5750">
      <c r="A5750" s="3">
        <v>5749.0</v>
      </c>
      <c r="B5750" s="4" t="str">
        <f>IFERROR(__xludf.DUMMYFUNCTION("SPLIT(IMPORTRANGE!B5750:B15749,"";"",0,1)"),"Bash/Shell/PowerShell")</f>
        <v>Bash/Shell/PowerShell</v>
      </c>
      <c r="C5750" s="4" t="str">
        <f>IFERROR(__xludf.DUMMYFUNCTION("""COMPUTED_VALUE"""),"C")</f>
        <v>C</v>
      </c>
      <c r="D5750" s="4" t="str">
        <f>IFERROR(__xludf.DUMMYFUNCTION("""COMPUTED_VALUE"""),"C++")</f>
        <v>C++</v>
      </c>
      <c r="E5750" s="4" t="str">
        <f>IFERROR(__xludf.DUMMYFUNCTION("""COMPUTED_VALUE"""),"Dart")</f>
        <v>Dart</v>
      </c>
      <c r="F5750" s="4" t="str">
        <f>IFERROR(__xludf.DUMMYFUNCTION("""COMPUTED_VALUE"""),"Go")</f>
        <v>Go</v>
      </c>
      <c r="G5750" s="4" t="str">
        <f>IFERROR(__xludf.DUMMYFUNCTION("""COMPUTED_VALUE"""),"HTML/CSS")</f>
        <v>HTML/CSS</v>
      </c>
      <c r="H5750" s="4" t="str">
        <f>IFERROR(__xludf.DUMMYFUNCTION("""COMPUTED_VALUE"""),"Java")</f>
        <v>Java</v>
      </c>
      <c r="I5750" s="4" t="str">
        <f>IFERROR(__xludf.DUMMYFUNCTION("""COMPUTED_VALUE"""),"JavaScript")</f>
        <v>JavaScript</v>
      </c>
      <c r="J5750" s="4" t="str">
        <f>IFERROR(__xludf.DUMMYFUNCTION("""COMPUTED_VALUE"""),"Kotlin")</f>
        <v>Kotlin</v>
      </c>
      <c r="K5750" s="4" t="str">
        <f>IFERROR(__xludf.DUMMYFUNCTION("""COMPUTED_VALUE"""),"TypeScript")</f>
        <v>TypeScript</v>
      </c>
    </row>
    <row r="5751">
      <c r="A5751" s="3">
        <v>5750.0</v>
      </c>
      <c r="B5751" s="4" t="str">
        <f>IFERROR(__xludf.DUMMYFUNCTION("SPLIT(IMPORTRANGE!B5751:B15750,"";"",0,1)"),"Bash/Shell/PowerShell")</f>
        <v>Bash/Shell/PowerShell</v>
      </c>
      <c r="C5751" s="4" t="str">
        <f>IFERROR(__xludf.DUMMYFUNCTION("""COMPUTED_VALUE"""),"C++")</f>
        <v>C++</v>
      </c>
      <c r="D5751" s="4" t="str">
        <f>IFERROR(__xludf.DUMMYFUNCTION("""COMPUTED_VALUE"""),"HTML/CSS")</f>
        <v>HTML/CSS</v>
      </c>
      <c r="E5751" s="4" t="str">
        <f>IFERROR(__xludf.DUMMYFUNCTION("""COMPUTED_VALUE"""),"Python")</f>
        <v>Python</v>
      </c>
      <c r="F5751" s="4" t="str">
        <f>IFERROR(__xludf.DUMMYFUNCTION("""COMPUTED_VALUE"""),"Swift")</f>
        <v>Swift</v>
      </c>
    </row>
    <row r="5752">
      <c r="A5752" s="3">
        <v>5751.0</v>
      </c>
      <c r="B5752" s="4" t="str">
        <f>IFERROR(__xludf.DUMMYFUNCTION("SPLIT(IMPORTRANGE!B5752:B15751,"";"",0,1)"),"Java")</f>
        <v>Java</v>
      </c>
      <c r="C5752" s="4" t="str">
        <f>IFERROR(__xludf.DUMMYFUNCTION("""COMPUTED_VALUE"""),"Objective-C")</f>
        <v>Objective-C</v>
      </c>
      <c r="D5752" s="4" t="str">
        <f>IFERROR(__xludf.DUMMYFUNCTION("""COMPUTED_VALUE"""),"Python")</f>
        <v>Python</v>
      </c>
      <c r="E5752" s="4" t="str">
        <f>IFERROR(__xludf.DUMMYFUNCTION("""COMPUTED_VALUE"""),"Ruby")</f>
        <v>Ruby</v>
      </c>
      <c r="F5752" s="4" t="str">
        <f>IFERROR(__xludf.DUMMYFUNCTION("""COMPUTED_VALUE"""),"Rust")</f>
        <v>Rust</v>
      </c>
      <c r="G5752" s="4" t="str">
        <f>IFERROR(__xludf.DUMMYFUNCTION("""COMPUTED_VALUE"""),"SQL")</f>
        <v>SQL</v>
      </c>
      <c r="H5752" s="4" t="str">
        <f>IFERROR(__xludf.DUMMYFUNCTION("""COMPUTED_VALUE"""),"Swift")</f>
        <v>Swift</v>
      </c>
    </row>
    <row r="5753">
      <c r="A5753" s="3">
        <v>5752.0</v>
      </c>
      <c r="B5753" s="4" t="str">
        <f>IFERROR(__xludf.DUMMYFUNCTION("SPLIT(IMPORTRANGE!B5753:B15752,"";"",0,1)"),"HTML/CSS")</f>
        <v>HTML/CSS</v>
      </c>
      <c r="C5753" s="4" t="str">
        <f>IFERROR(__xludf.DUMMYFUNCTION("""COMPUTED_VALUE"""),"Java")</f>
        <v>Java</v>
      </c>
      <c r="D5753" s="4" t="str">
        <f>IFERROR(__xludf.DUMMYFUNCTION("""COMPUTED_VALUE"""),"JavaScript")</f>
        <v>JavaScript</v>
      </c>
      <c r="E5753" s="4" t="str">
        <f>IFERROR(__xludf.DUMMYFUNCTION("""COMPUTED_VALUE"""),"SQL")</f>
        <v>SQL</v>
      </c>
    </row>
    <row r="5754">
      <c r="A5754" s="3">
        <v>5753.0</v>
      </c>
      <c r="B5754" s="4" t="str">
        <f>IFERROR(__xludf.DUMMYFUNCTION("SPLIT(IMPORTRANGE!B5754:B15753,"";"",0,1)"),"Bash/Shell/PowerShell")</f>
        <v>Bash/Shell/PowerShell</v>
      </c>
      <c r="C5754" s="4" t="str">
        <f>IFERROR(__xludf.DUMMYFUNCTION("""COMPUTED_VALUE"""),"Go")</f>
        <v>Go</v>
      </c>
    </row>
    <row r="5755">
      <c r="A5755" s="3">
        <v>5754.0</v>
      </c>
      <c r="B5755" s="4" t="str">
        <f>IFERROR(__xludf.DUMMYFUNCTION("SPLIT(IMPORTRANGE!B5755:B15754,"";"",0,1)"),"Bash/Shell/PowerShell")</f>
        <v>Bash/Shell/PowerShell</v>
      </c>
      <c r="C5755" s="4" t="str">
        <f>IFERROR(__xludf.DUMMYFUNCTION("""COMPUTED_VALUE"""),"C#")</f>
        <v>C#</v>
      </c>
      <c r="D5755" s="4" t="str">
        <f>IFERROR(__xludf.DUMMYFUNCTION("""COMPUTED_VALUE"""),"JavaScript")</f>
        <v>JavaScript</v>
      </c>
      <c r="E5755" s="4" t="str">
        <f>IFERROR(__xludf.DUMMYFUNCTION("""COMPUTED_VALUE"""),"SQL")</f>
        <v>SQL</v>
      </c>
      <c r="F5755" s="4" t="str">
        <f>IFERROR(__xludf.DUMMYFUNCTION("""COMPUTED_VALUE"""),"TypeScript")</f>
        <v>TypeScript</v>
      </c>
    </row>
    <row r="5756">
      <c r="A5756" s="3">
        <v>5755.0</v>
      </c>
      <c r="B5756" s="4" t="str">
        <f>IFERROR(__xludf.DUMMYFUNCTION("SPLIT(IMPORTRANGE!B5756:B15755,"";"",0,1)"),"HTML/CSS")</f>
        <v>HTML/CSS</v>
      </c>
      <c r="C5756" s="4" t="str">
        <f>IFERROR(__xludf.DUMMYFUNCTION("""COMPUTED_VALUE"""),"Java")</f>
        <v>Java</v>
      </c>
      <c r="D5756" s="4" t="str">
        <f>IFERROR(__xludf.DUMMYFUNCTION("""COMPUTED_VALUE"""),"JavaScript")</f>
        <v>JavaScript</v>
      </c>
      <c r="E5756" s="4" t="str">
        <f>IFERROR(__xludf.DUMMYFUNCTION("""COMPUTED_VALUE"""),"TypeScript")</f>
        <v>TypeScript</v>
      </c>
    </row>
    <row r="5757">
      <c r="A5757" s="3">
        <v>5756.0</v>
      </c>
      <c r="B5757" s="4" t="str">
        <f>IFERROR(__xludf.DUMMYFUNCTION("SPLIT(IMPORTRANGE!B5757:B15756,"";"",0,1)"),"HTML/CSS")</f>
        <v>HTML/CSS</v>
      </c>
      <c r="C5757" s="4" t="str">
        <f>IFERROR(__xludf.DUMMYFUNCTION("""COMPUTED_VALUE"""),"JavaScript")</f>
        <v>JavaScript</v>
      </c>
    </row>
    <row r="5758">
      <c r="A5758" s="3">
        <v>5757.0</v>
      </c>
      <c r="B5758" s="4" t="str">
        <f>IFERROR(__xludf.DUMMYFUNCTION("SPLIT(IMPORTRANGE!B5758:B15757,"";"",0,1)"),"Bash/Shell/PowerShell")</f>
        <v>Bash/Shell/PowerShell</v>
      </c>
      <c r="C5758" s="4" t="str">
        <f>IFERROR(__xludf.DUMMYFUNCTION("""COMPUTED_VALUE"""),"C++")</f>
        <v>C++</v>
      </c>
      <c r="D5758" s="4" t="str">
        <f>IFERROR(__xludf.DUMMYFUNCTION("""COMPUTED_VALUE"""),"Java")</f>
        <v>Java</v>
      </c>
      <c r="E5758" s="4" t="str">
        <f>IFERROR(__xludf.DUMMYFUNCTION("""COMPUTED_VALUE"""),"Python")</f>
        <v>Python</v>
      </c>
    </row>
    <row r="5759">
      <c r="A5759" s="3">
        <v>5758.0</v>
      </c>
      <c r="B5759" s="4" t="str">
        <f>IFERROR(__xludf.DUMMYFUNCTION("SPLIT(IMPORTRANGE!B5759:B15758,"";"",0,1)"),"Assembly")</f>
        <v>Assembly</v>
      </c>
      <c r="C5759" s="4" t="str">
        <f>IFERROR(__xludf.DUMMYFUNCTION("""COMPUTED_VALUE"""),"Bash/Shell/PowerShell")</f>
        <v>Bash/Shell/PowerShell</v>
      </c>
      <c r="D5759" s="4" t="str">
        <f>IFERROR(__xludf.DUMMYFUNCTION("""COMPUTED_VALUE"""),"C++")</f>
        <v>C++</v>
      </c>
      <c r="E5759" s="4" t="str">
        <f>IFERROR(__xludf.DUMMYFUNCTION("""COMPUTED_VALUE"""),"HTML/CSS")</f>
        <v>HTML/CSS</v>
      </c>
      <c r="F5759" s="4" t="str">
        <f>IFERROR(__xludf.DUMMYFUNCTION("""COMPUTED_VALUE"""),"Java")</f>
        <v>Java</v>
      </c>
      <c r="G5759" s="4" t="str">
        <f>IFERROR(__xludf.DUMMYFUNCTION("""COMPUTED_VALUE"""),"JavaScript")</f>
        <v>JavaScript</v>
      </c>
      <c r="H5759" s="4" t="str">
        <f>IFERROR(__xludf.DUMMYFUNCTION("""COMPUTED_VALUE"""),"SQL")</f>
        <v>SQL</v>
      </c>
    </row>
    <row r="5760">
      <c r="A5760" s="3">
        <v>5759.0</v>
      </c>
      <c r="B5760" s="4" t="str">
        <f>IFERROR(__xludf.DUMMYFUNCTION("SPLIT(IMPORTRANGE!B5760:B15759,"";"",0,1)"),"HTML/CSS")</f>
        <v>HTML/CSS</v>
      </c>
      <c r="C5760" s="4" t="str">
        <f>IFERROR(__xludf.DUMMYFUNCTION("""COMPUTED_VALUE"""),"Java")</f>
        <v>Java</v>
      </c>
      <c r="D5760" s="4" t="str">
        <f>IFERROR(__xludf.DUMMYFUNCTION("""COMPUTED_VALUE"""),"JavaScript")</f>
        <v>JavaScript</v>
      </c>
      <c r="E5760" s="4" t="str">
        <f>IFERROR(__xludf.DUMMYFUNCTION("""COMPUTED_VALUE"""),"SQL")</f>
        <v>SQL</v>
      </c>
    </row>
    <row r="5761">
      <c r="A5761" s="3">
        <v>5760.0</v>
      </c>
      <c r="B5761" s="4" t="str">
        <f>IFERROR(__xludf.DUMMYFUNCTION("SPLIT(IMPORTRANGE!B5761:B15760,"";"",0,1)"),"C")</f>
        <v>C</v>
      </c>
      <c r="C5761" s="4" t="str">
        <f>IFERROR(__xludf.DUMMYFUNCTION("""COMPUTED_VALUE"""),"C++")</f>
        <v>C++</v>
      </c>
      <c r="D5761" s="4" t="str">
        <f>IFERROR(__xludf.DUMMYFUNCTION("""COMPUTED_VALUE"""),"Clojure")</f>
        <v>Clojure</v>
      </c>
      <c r="E5761" s="4" t="str">
        <f>IFERROR(__xludf.DUMMYFUNCTION("""COMPUTED_VALUE"""),"Elixir")</f>
        <v>Elixir</v>
      </c>
      <c r="F5761" s="4" t="str">
        <f>IFERROR(__xludf.DUMMYFUNCTION("""COMPUTED_VALUE"""),"Erlang")</f>
        <v>Erlang</v>
      </c>
      <c r="G5761" s="4" t="str">
        <f>IFERROR(__xludf.DUMMYFUNCTION("""COMPUTED_VALUE"""),"HTML/CSS")</f>
        <v>HTML/CSS</v>
      </c>
      <c r="H5761" s="4" t="str">
        <f>IFERROR(__xludf.DUMMYFUNCTION("""COMPUTED_VALUE"""),"JavaScript")</f>
        <v>JavaScript</v>
      </c>
      <c r="I5761" s="4" t="str">
        <f>IFERROR(__xludf.DUMMYFUNCTION("""COMPUTED_VALUE"""),"Kotlin")</f>
        <v>Kotlin</v>
      </c>
      <c r="J5761" s="4" t="str">
        <f>IFERROR(__xludf.DUMMYFUNCTION("""COMPUTED_VALUE"""),"Python")</f>
        <v>Python</v>
      </c>
      <c r="K5761" s="4" t="str">
        <f>IFERROR(__xludf.DUMMYFUNCTION("""COMPUTED_VALUE"""),"Rust")</f>
        <v>Rust</v>
      </c>
      <c r="L5761" s="4" t="str">
        <f>IFERROR(__xludf.DUMMYFUNCTION("""COMPUTED_VALUE"""),"SQL")</f>
        <v>SQL</v>
      </c>
      <c r="M5761" s="4" t="str">
        <f>IFERROR(__xludf.DUMMYFUNCTION("""COMPUTED_VALUE"""),"Other(s):")</f>
        <v>Other(s):</v>
      </c>
    </row>
    <row r="5762">
      <c r="A5762" s="3">
        <v>5761.0</v>
      </c>
      <c r="B5762" s="4" t="str">
        <f>IFERROR(__xludf.DUMMYFUNCTION("SPLIT(IMPORTRANGE!B5762:B15761,"";"",0,1)"),"HTML/CSS")</f>
        <v>HTML/CSS</v>
      </c>
      <c r="C5762" s="4" t="str">
        <f>IFERROR(__xludf.DUMMYFUNCTION("""COMPUTED_VALUE"""),"JavaScript")</f>
        <v>JavaScript</v>
      </c>
      <c r="D5762" s="4" t="str">
        <f>IFERROR(__xludf.DUMMYFUNCTION("""COMPUTED_VALUE"""),"PHP")</f>
        <v>PHP</v>
      </c>
      <c r="E5762" s="4" t="str">
        <f>IFERROR(__xludf.DUMMYFUNCTION("""COMPUTED_VALUE"""),"SQL")</f>
        <v>SQL</v>
      </c>
    </row>
    <row r="5763">
      <c r="A5763" s="3">
        <v>5762.0</v>
      </c>
      <c r="B5763" s="4" t="str">
        <f>IFERROR(__xludf.DUMMYFUNCTION("SPLIT(IMPORTRANGE!B5763:B15762,"";"",0,1)"),"HTML/CSS")</f>
        <v>HTML/CSS</v>
      </c>
      <c r="C5763" s="4" t="str">
        <f>IFERROR(__xludf.DUMMYFUNCTION("""COMPUTED_VALUE"""),"JavaScript")</f>
        <v>JavaScript</v>
      </c>
      <c r="D5763" s="4" t="str">
        <f>IFERROR(__xludf.DUMMYFUNCTION("""COMPUTED_VALUE"""),"PHP")</f>
        <v>PHP</v>
      </c>
      <c r="E5763" s="4" t="str">
        <f>IFERROR(__xludf.DUMMYFUNCTION("""COMPUTED_VALUE"""),"SQL")</f>
        <v>SQL</v>
      </c>
    </row>
    <row r="5764">
      <c r="A5764" s="3">
        <v>5763.0</v>
      </c>
      <c r="B5764" s="4" t="str">
        <f>IFERROR(__xludf.DUMMYFUNCTION("SPLIT(IMPORTRANGE!B5764:B15763,"";"",0,1)"),"C#")</f>
        <v>C#</v>
      </c>
      <c r="C5764" s="4" t="str">
        <f>IFERROR(__xludf.DUMMYFUNCTION("""COMPUTED_VALUE"""),"HTML/CSS")</f>
        <v>HTML/CSS</v>
      </c>
      <c r="D5764" s="4" t="str">
        <f>IFERROR(__xludf.DUMMYFUNCTION("""COMPUTED_VALUE"""),"Java")</f>
        <v>Java</v>
      </c>
      <c r="E5764" s="4" t="str">
        <f>IFERROR(__xludf.DUMMYFUNCTION("""COMPUTED_VALUE"""),"JavaScript")</f>
        <v>JavaScript</v>
      </c>
      <c r="F5764" s="4" t="str">
        <f>IFERROR(__xludf.DUMMYFUNCTION("""COMPUTED_VALUE"""),"TypeScript")</f>
        <v>TypeScript</v>
      </c>
      <c r="G5764" s="4" t="str">
        <f>IFERROR(__xludf.DUMMYFUNCTION("""COMPUTED_VALUE"""),"VBA")</f>
        <v>VBA</v>
      </c>
    </row>
    <row r="5765">
      <c r="A5765" s="3">
        <v>5764.0</v>
      </c>
      <c r="B5765" s="4" t="str">
        <f>IFERROR(__xludf.DUMMYFUNCTION("SPLIT(IMPORTRANGE!B5765:B15764,"";"",0,1)"),"Bash/Shell/PowerShell")</f>
        <v>Bash/Shell/PowerShell</v>
      </c>
      <c r="C5765" s="4" t="str">
        <f>IFERROR(__xludf.DUMMYFUNCTION("""COMPUTED_VALUE"""),"Clojure")</f>
        <v>Clojure</v>
      </c>
      <c r="D5765" s="4" t="str">
        <f>IFERROR(__xludf.DUMMYFUNCTION("""COMPUTED_VALUE"""),"Dart")</f>
        <v>Dart</v>
      </c>
      <c r="E5765" s="4" t="str">
        <f>IFERROR(__xludf.DUMMYFUNCTION("""COMPUTED_VALUE"""),"Go")</f>
        <v>Go</v>
      </c>
      <c r="F5765" s="4" t="str">
        <f>IFERROR(__xludf.DUMMYFUNCTION("""COMPUTED_VALUE"""),"HTML/CSS")</f>
        <v>HTML/CSS</v>
      </c>
      <c r="G5765" s="4" t="str">
        <f>IFERROR(__xludf.DUMMYFUNCTION("""COMPUTED_VALUE"""),"Java")</f>
        <v>Java</v>
      </c>
      <c r="H5765" s="4" t="str">
        <f>IFERROR(__xludf.DUMMYFUNCTION("""COMPUTED_VALUE"""),"Python")</f>
        <v>Python</v>
      </c>
    </row>
    <row r="5766">
      <c r="A5766" s="3">
        <v>5765.0</v>
      </c>
      <c r="B5766" s="4" t="str">
        <f>IFERROR(__xludf.DUMMYFUNCTION("SPLIT(IMPORTRANGE!B5766:B15765,"";"",0,1)"),"C#")</f>
        <v>C#</v>
      </c>
      <c r="C5766" s="4" t="str">
        <f>IFERROR(__xludf.DUMMYFUNCTION("""COMPUTED_VALUE"""),"HTML/CSS")</f>
        <v>HTML/CSS</v>
      </c>
      <c r="D5766" s="4" t="str">
        <f>IFERROR(__xludf.DUMMYFUNCTION("""COMPUTED_VALUE"""),"JavaScript")</f>
        <v>JavaScript</v>
      </c>
      <c r="E5766" s="4" t="str">
        <f>IFERROR(__xludf.DUMMYFUNCTION("""COMPUTED_VALUE"""),"Kotlin")</f>
        <v>Kotlin</v>
      </c>
    </row>
    <row r="5767">
      <c r="A5767" s="3">
        <v>5766.0</v>
      </c>
      <c r="B5767" s="4" t="str">
        <f>IFERROR(__xludf.DUMMYFUNCTION("SPLIT(IMPORTRANGE!B5767:B15766,"";"",0,1)"),"C")</f>
        <v>C</v>
      </c>
      <c r="C5767" s="4" t="str">
        <f>IFERROR(__xludf.DUMMYFUNCTION("""COMPUTED_VALUE"""),"C++")</f>
        <v>C++</v>
      </c>
      <c r="D5767" s="4" t="str">
        <f>IFERROR(__xludf.DUMMYFUNCTION("""COMPUTED_VALUE"""),"C#")</f>
        <v>C#</v>
      </c>
      <c r="E5767" s="4" t="str">
        <f>IFERROR(__xludf.DUMMYFUNCTION("""COMPUTED_VALUE"""),"Java")</f>
        <v>Java</v>
      </c>
      <c r="F5767" s="4" t="str">
        <f>IFERROR(__xludf.DUMMYFUNCTION("""COMPUTED_VALUE"""),"Python")</f>
        <v>Python</v>
      </c>
    </row>
    <row r="5768">
      <c r="A5768" s="3">
        <v>5767.0</v>
      </c>
      <c r="B5768" s="4" t="str">
        <f>IFERROR(__xludf.DUMMYFUNCTION("SPLIT(IMPORTRANGE!B5768:B15767,"";"",0,1)"),"HTML/CSS")</f>
        <v>HTML/CSS</v>
      </c>
      <c r="C5768" s="4" t="str">
        <f>IFERROR(__xludf.DUMMYFUNCTION("""COMPUTED_VALUE"""),"JavaScript")</f>
        <v>JavaScript</v>
      </c>
      <c r="D5768" s="4" t="str">
        <f>IFERROR(__xludf.DUMMYFUNCTION("""COMPUTED_VALUE"""),"Ruby")</f>
        <v>Ruby</v>
      </c>
      <c r="E5768" s="4" t="str">
        <f>IFERROR(__xludf.DUMMYFUNCTION("""COMPUTED_VALUE"""),"Scala")</f>
        <v>Scala</v>
      </c>
      <c r="F5768" s="4" t="str">
        <f>IFERROR(__xludf.DUMMYFUNCTION("""COMPUTED_VALUE"""),"SQL")</f>
        <v>SQL</v>
      </c>
    </row>
    <row r="5769">
      <c r="A5769" s="3">
        <v>5768.0</v>
      </c>
      <c r="B5769" s="4" t="str">
        <f>IFERROR(__xludf.DUMMYFUNCTION("SPLIT(IMPORTRANGE!B5769:B15768,"";"",0,1)"),"Go")</f>
        <v>Go</v>
      </c>
      <c r="C5769" s="4" t="str">
        <f>IFERROR(__xludf.DUMMYFUNCTION("""COMPUTED_VALUE"""),"Java")</f>
        <v>Java</v>
      </c>
      <c r="D5769" s="4" t="str">
        <f>IFERROR(__xludf.DUMMYFUNCTION("""COMPUTED_VALUE"""),"Rust")</f>
        <v>Rust</v>
      </c>
    </row>
    <row r="5770">
      <c r="A5770" s="3">
        <v>5769.0</v>
      </c>
      <c r="B5770" s="4" t="str">
        <f>IFERROR(__xludf.DUMMYFUNCTION("SPLIT(IMPORTRANGE!B5770:B15769,"";"",0,1)"),"Assembly")</f>
        <v>Assembly</v>
      </c>
      <c r="C5770" s="4" t="str">
        <f>IFERROR(__xludf.DUMMYFUNCTION("""COMPUTED_VALUE"""),"Bash/Shell/PowerShell")</f>
        <v>Bash/Shell/PowerShell</v>
      </c>
      <c r="D5770" s="4" t="str">
        <f>IFERROR(__xludf.DUMMYFUNCTION("""COMPUTED_VALUE"""),"C")</f>
        <v>C</v>
      </c>
      <c r="E5770" s="4" t="str">
        <f>IFERROR(__xludf.DUMMYFUNCTION("""COMPUTED_VALUE"""),"C++")</f>
        <v>C++</v>
      </c>
      <c r="F5770" s="4" t="str">
        <f>IFERROR(__xludf.DUMMYFUNCTION("""COMPUTED_VALUE"""),"C#")</f>
        <v>C#</v>
      </c>
      <c r="G5770" s="4" t="str">
        <f>IFERROR(__xludf.DUMMYFUNCTION("""COMPUTED_VALUE"""),"Erlang")</f>
        <v>Erlang</v>
      </c>
      <c r="H5770" s="4" t="str">
        <f>IFERROR(__xludf.DUMMYFUNCTION("""COMPUTED_VALUE"""),"F#")</f>
        <v>F#</v>
      </c>
      <c r="I5770" s="4" t="str">
        <f>IFERROR(__xludf.DUMMYFUNCTION("""COMPUTED_VALUE"""),"Go")</f>
        <v>Go</v>
      </c>
      <c r="J5770" s="4" t="str">
        <f>IFERROR(__xludf.DUMMYFUNCTION("""COMPUTED_VALUE"""),"Java")</f>
        <v>Java</v>
      </c>
      <c r="K5770" s="4" t="str">
        <f>IFERROR(__xludf.DUMMYFUNCTION("""COMPUTED_VALUE"""),"JavaScript")</f>
        <v>JavaScript</v>
      </c>
    </row>
    <row r="5771">
      <c r="A5771" s="3">
        <v>5770.0</v>
      </c>
      <c r="B5771" s="4" t="str">
        <f>IFERROR(__xludf.DUMMYFUNCTION("SPLIT(IMPORTRANGE!B5771:B15770,"";"",0,1)"),"C")</f>
        <v>C</v>
      </c>
      <c r="C5771" s="4" t="str">
        <f>IFERROR(__xludf.DUMMYFUNCTION("""COMPUTED_VALUE"""),"C++")</f>
        <v>C++</v>
      </c>
      <c r="D5771" s="4" t="str">
        <f>IFERROR(__xludf.DUMMYFUNCTION("""COMPUTED_VALUE"""),"C#")</f>
        <v>C#</v>
      </c>
      <c r="E5771" s="4" t="str">
        <f>IFERROR(__xludf.DUMMYFUNCTION("""COMPUTED_VALUE"""),"Dart")</f>
        <v>Dart</v>
      </c>
      <c r="F5771" s="4" t="str">
        <f>IFERROR(__xludf.DUMMYFUNCTION("""COMPUTED_VALUE"""),"HTML/CSS")</f>
        <v>HTML/CSS</v>
      </c>
      <c r="G5771" s="4" t="str">
        <f>IFERROR(__xludf.DUMMYFUNCTION("""COMPUTED_VALUE"""),"Java")</f>
        <v>Java</v>
      </c>
      <c r="H5771" s="4" t="str">
        <f>IFERROR(__xludf.DUMMYFUNCTION("""COMPUTED_VALUE"""),"JavaScript")</f>
        <v>JavaScript</v>
      </c>
      <c r="I5771" s="4" t="str">
        <f>IFERROR(__xludf.DUMMYFUNCTION("""COMPUTED_VALUE"""),"Kotlin")</f>
        <v>Kotlin</v>
      </c>
      <c r="J5771" s="4" t="str">
        <f>IFERROR(__xludf.DUMMYFUNCTION("""COMPUTED_VALUE"""),"Python")</f>
        <v>Python</v>
      </c>
      <c r="K5771" s="4" t="str">
        <f>IFERROR(__xludf.DUMMYFUNCTION("""COMPUTED_VALUE"""),"Swift")</f>
        <v>Swift</v>
      </c>
      <c r="L5771" s="4" t="str">
        <f>IFERROR(__xludf.DUMMYFUNCTION("""COMPUTED_VALUE"""),"TypeScript")</f>
        <v>TypeScript</v>
      </c>
    </row>
    <row r="5772">
      <c r="A5772" s="3">
        <v>5771.0</v>
      </c>
      <c r="B5772" s="4" t="str">
        <f>IFERROR(__xludf.DUMMYFUNCTION("SPLIT(IMPORTRANGE!B5772:B15771,"";"",0,1)"),"C")</f>
        <v>C</v>
      </c>
      <c r="C5772" s="4" t="str">
        <f>IFERROR(__xludf.DUMMYFUNCTION("""COMPUTED_VALUE"""),"C++")</f>
        <v>C++</v>
      </c>
      <c r="D5772" s="4" t="str">
        <f>IFERROR(__xludf.DUMMYFUNCTION("""COMPUTED_VALUE"""),"C#")</f>
        <v>C#</v>
      </c>
      <c r="E5772" s="4" t="str">
        <f>IFERROR(__xludf.DUMMYFUNCTION("""COMPUTED_VALUE"""),"HTML/CSS")</f>
        <v>HTML/CSS</v>
      </c>
      <c r="F5772" s="4" t="str">
        <f>IFERROR(__xludf.DUMMYFUNCTION("""COMPUTED_VALUE"""),"JavaScript")</f>
        <v>JavaScript</v>
      </c>
      <c r="G5772" s="4" t="str">
        <f>IFERROR(__xludf.DUMMYFUNCTION("""COMPUTED_VALUE"""),"PHP")</f>
        <v>PHP</v>
      </c>
      <c r="H5772" s="4" t="str">
        <f>IFERROR(__xludf.DUMMYFUNCTION("""COMPUTED_VALUE"""),"SQL")</f>
        <v>SQL</v>
      </c>
    </row>
    <row r="5773">
      <c r="A5773" s="3">
        <v>5772.0</v>
      </c>
      <c r="B5773" s="4" t="str">
        <f>IFERROR(__xludf.DUMMYFUNCTION("SPLIT(IMPORTRANGE!B5773:B15772,"";"",0,1)"),"HTML/CSS")</f>
        <v>HTML/CSS</v>
      </c>
      <c r="C5773" s="4" t="str">
        <f>IFERROR(__xludf.DUMMYFUNCTION("""COMPUTED_VALUE"""),"Java")</f>
        <v>Java</v>
      </c>
      <c r="D5773" s="4" t="str">
        <f>IFERROR(__xludf.DUMMYFUNCTION("""COMPUTED_VALUE"""),"SQL")</f>
        <v>SQL</v>
      </c>
    </row>
    <row r="5774">
      <c r="A5774" s="3">
        <v>5773.0</v>
      </c>
      <c r="B5774" s="4" t="str">
        <f>IFERROR(__xludf.DUMMYFUNCTION("SPLIT(IMPORTRANGE!B5774:B15773,"";"",0,1)"),"Bash/Shell/PowerShell")</f>
        <v>Bash/Shell/PowerShell</v>
      </c>
      <c r="C5774" s="4" t="str">
        <f>IFERROR(__xludf.DUMMYFUNCTION("""COMPUTED_VALUE"""),"HTML/CSS")</f>
        <v>HTML/CSS</v>
      </c>
      <c r="D5774" s="4" t="str">
        <f>IFERROR(__xludf.DUMMYFUNCTION("""COMPUTED_VALUE"""),"JavaScript")</f>
        <v>JavaScript</v>
      </c>
      <c r="E5774" s="4" t="str">
        <f>IFERROR(__xludf.DUMMYFUNCTION("""COMPUTED_VALUE"""),"PHP")</f>
        <v>PHP</v>
      </c>
    </row>
    <row r="5775">
      <c r="A5775" s="3">
        <v>5774.0</v>
      </c>
      <c r="B5775" s="4" t="str">
        <f>IFERROR(__xludf.DUMMYFUNCTION("SPLIT(IMPORTRANGE!B5775:B15774,"";"",0,1)"),"C")</f>
        <v>C</v>
      </c>
      <c r="C5775" s="4" t="str">
        <f>IFERROR(__xludf.DUMMYFUNCTION("""COMPUTED_VALUE"""),"HTML/CSS")</f>
        <v>HTML/CSS</v>
      </c>
      <c r="D5775" s="4" t="str">
        <f>IFERROR(__xludf.DUMMYFUNCTION("""COMPUTED_VALUE"""),"Java")</f>
        <v>Java</v>
      </c>
      <c r="E5775" s="4" t="str">
        <f>IFERROR(__xludf.DUMMYFUNCTION("""COMPUTED_VALUE"""),"Kotlin")</f>
        <v>Kotlin</v>
      </c>
      <c r="F5775" s="4" t="str">
        <f>IFERROR(__xludf.DUMMYFUNCTION("""COMPUTED_VALUE"""),"Python")</f>
        <v>Python</v>
      </c>
      <c r="G5775" s="4" t="str">
        <f>IFERROR(__xludf.DUMMYFUNCTION("""COMPUTED_VALUE"""),"Swift")</f>
        <v>Swift</v>
      </c>
    </row>
    <row r="5776">
      <c r="A5776" s="3">
        <v>5775.0</v>
      </c>
      <c r="B5776" s="4" t="str">
        <f>IFERROR(__xludf.DUMMYFUNCTION("SPLIT(IMPORTRANGE!B5776:B15775,"";"",0,1)"),"HTML/CSS")</f>
        <v>HTML/CSS</v>
      </c>
      <c r="C5776" s="4" t="str">
        <f>IFERROR(__xludf.DUMMYFUNCTION("""COMPUTED_VALUE"""),"PHP")</f>
        <v>PHP</v>
      </c>
      <c r="D5776" s="4" t="str">
        <f>IFERROR(__xludf.DUMMYFUNCTION("""COMPUTED_VALUE"""),"TypeScript")</f>
        <v>TypeScript</v>
      </c>
    </row>
    <row r="5777">
      <c r="A5777" s="3">
        <v>5776.0</v>
      </c>
      <c r="B5777" s="4" t="str">
        <f>IFERROR(__xludf.DUMMYFUNCTION("SPLIT(IMPORTRANGE!B5777:B15776,"";"",0,1)"),"Assembly")</f>
        <v>Assembly</v>
      </c>
      <c r="C5777" s="4" t="str">
        <f>IFERROR(__xludf.DUMMYFUNCTION("""COMPUTED_VALUE"""),"Bash/Shell/PowerShell")</f>
        <v>Bash/Shell/PowerShell</v>
      </c>
      <c r="D5777" s="4" t="str">
        <f>IFERROR(__xludf.DUMMYFUNCTION("""COMPUTED_VALUE"""),"C")</f>
        <v>C</v>
      </c>
      <c r="E5777" s="4" t="str">
        <f>IFERROR(__xludf.DUMMYFUNCTION("""COMPUTED_VALUE"""),"C++")</f>
        <v>C++</v>
      </c>
      <c r="F5777" s="4" t="str">
        <f>IFERROR(__xludf.DUMMYFUNCTION("""COMPUTED_VALUE"""),"C#")</f>
        <v>C#</v>
      </c>
      <c r="G5777" s="4" t="str">
        <f>IFERROR(__xludf.DUMMYFUNCTION("""COMPUTED_VALUE"""),"Dart")</f>
        <v>Dart</v>
      </c>
      <c r="H5777" s="4" t="str">
        <f>IFERROR(__xludf.DUMMYFUNCTION("""COMPUTED_VALUE"""),"Elixir")</f>
        <v>Elixir</v>
      </c>
      <c r="I5777" s="4" t="str">
        <f>IFERROR(__xludf.DUMMYFUNCTION("""COMPUTED_VALUE"""),"Erlang")</f>
        <v>Erlang</v>
      </c>
      <c r="J5777" s="4" t="str">
        <f>IFERROR(__xludf.DUMMYFUNCTION("""COMPUTED_VALUE"""),"F#")</f>
        <v>F#</v>
      </c>
      <c r="K5777" s="4" t="str">
        <f>IFERROR(__xludf.DUMMYFUNCTION("""COMPUTED_VALUE"""),"Go")</f>
        <v>Go</v>
      </c>
      <c r="L5777" s="4" t="str">
        <f>IFERROR(__xludf.DUMMYFUNCTION("""COMPUTED_VALUE"""),"HTML/CSS")</f>
        <v>HTML/CSS</v>
      </c>
      <c r="M5777" s="4" t="str">
        <f>IFERROR(__xludf.DUMMYFUNCTION("""COMPUTED_VALUE"""),"Java")</f>
        <v>Java</v>
      </c>
      <c r="N5777" s="4" t="str">
        <f>IFERROR(__xludf.DUMMYFUNCTION("""COMPUTED_VALUE"""),"JavaScript")</f>
        <v>JavaScript</v>
      </c>
      <c r="O5777" s="4" t="str">
        <f>IFERROR(__xludf.DUMMYFUNCTION("""COMPUTED_VALUE"""),"Kotlin")</f>
        <v>Kotlin</v>
      </c>
      <c r="P5777" s="4" t="str">
        <f>IFERROR(__xludf.DUMMYFUNCTION("""COMPUTED_VALUE"""),"Objective-C")</f>
        <v>Objective-C</v>
      </c>
      <c r="Q5777" s="4" t="str">
        <f>IFERROR(__xludf.DUMMYFUNCTION("""COMPUTED_VALUE"""),"R")</f>
        <v>R</v>
      </c>
      <c r="R5777" s="4" t="str">
        <f>IFERROR(__xludf.DUMMYFUNCTION("""COMPUTED_VALUE"""),"Ruby")</f>
        <v>Ruby</v>
      </c>
      <c r="S5777" s="4" t="str">
        <f>IFERROR(__xludf.DUMMYFUNCTION("""COMPUTED_VALUE"""),"Rust")</f>
        <v>Rust</v>
      </c>
      <c r="T5777" s="4" t="str">
        <f>IFERROR(__xludf.DUMMYFUNCTION("""COMPUTED_VALUE"""),"Scala")</f>
        <v>Scala</v>
      </c>
      <c r="U5777" s="4" t="str">
        <f>IFERROR(__xludf.DUMMYFUNCTION("""COMPUTED_VALUE"""),"Swift")</f>
        <v>Swift</v>
      </c>
      <c r="V5777" s="4" t="str">
        <f>IFERROR(__xludf.DUMMYFUNCTION("""COMPUTED_VALUE"""),"TypeScript")</f>
        <v>TypeScript</v>
      </c>
      <c r="W5777" s="4" t="str">
        <f>IFERROR(__xludf.DUMMYFUNCTION("""COMPUTED_VALUE"""),"VBA")</f>
        <v>VBA</v>
      </c>
      <c r="X5777" s="4" t="str">
        <f>IFERROR(__xludf.DUMMYFUNCTION("""COMPUTED_VALUE"""),"WebAssembly")</f>
        <v>WebAssembly</v>
      </c>
      <c r="Y5777" s="4" t="str">
        <f>IFERROR(__xludf.DUMMYFUNCTION("""COMPUTED_VALUE"""),"Other(s):")</f>
        <v>Other(s):</v>
      </c>
    </row>
    <row r="5778">
      <c r="A5778" s="3">
        <v>5777.0</v>
      </c>
      <c r="B5778" s="4" t="str">
        <f>IFERROR(__xludf.DUMMYFUNCTION("SPLIT(IMPORTRANGE!B5778:B15777,"";"",0,1)"),"Bash/Shell/PowerShell")</f>
        <v>Bash/Shell/PowerShell</v>
      </c>
      <c r="C5778" s="4" t="str">
        <f>IFERROR(__xludf.DUMMYFUNCTION("""COMPUTED_VALUE"""),"C#")</f>
        <v>C#</v>
      </c>
      <c r="D5778" s="4" t="str">
        <f>IFERROR(__xludf.DUMMYFUNCTION("""COMPUTED_VALUE"""),"HTML/CSS")</f>
        <v>HTML/CSS</v>
      </c>
      <c r="E5778" s="4" t="str">
        <f>IFERROR(__xludf.DUMMYFUNCTION("""COMPUTED_VALUE"""),"JavaScript")</f>
        <v>JavaScript</v>
      </c>
      <c r="F5778" s="4" t="str">
        <f>IFERROR(__xludf.DUMMYFUNCTION("""COMPUTED_VALUE"""),"Python")</f>
        <v>Python</v>
      </c>
      <c r="G5778" s="4" t="str">
        <f>IFERROR(__xludf.DUMMYFUNCTION("""COMPUTED_VALUE"""),"SQL")</f>
        <v>SQL</v>
      </c>
      <c r="H5778" s="4" t="str">
        <f>IFERROR(__xludf.DUMMYFUNCTION("""COMPUTED_VALUE"""),"TypeScript")</f>
        <v>TypeScript</v>
      </c>
    </row>
    <row r="5779">
      <c r="A5779" s="3">
        <v>5778.0</v>
      </c>
      <c r="B5779" s="4" t="str">
        <f>IFERROR(__xludf.DUMMYFUNCTION("SPLIT(IMPORTRANGE!B5779:B15778,"";"",0,1)"),"Dart")</f>
        <v>Dart</v>
      </c>
      <c r="C5779" s="4" t="str">
        <f>IFERROR(__xludf.DUMMYFUNCTION("""COMPUTED_VALUE"""),"HTML/CSS")</f>
        <v>HTML/CSS</v>
      </c>
      <c r="D5779" s="4" t="str">
        <f>IFERROR(__xludf.DUMMYFUNCTION("""COMPUTED_VALUE"""),"Java")</f>
        <v>Java</v>
      </c>
      <c r="E5779" s="4" t="str">
        <f>IFERROR(__xludf.DUMMYFUNCTION("""COMPUTED_VALUE"""),"JavaScript")</f>
        <v>JavaScript</v>
      </c>
      <c r="F5779" s="4" t="str">
        <f>IFERROR(__xludf.DUMMYFUNCTION("""COMPUTED_VALUE"""),"PHP")</f>
        <v>PHP</v>
      </c>
      <c r="G5779" s="4" t="str">
        <f>IFERROR(__xludf.DUMMYFUNCTION("""COMPUTED_VALUE"""),"Swift")</f>
        <v>Swift</v>
      </c>
    </row>
    <row r="5780">
      <c r="A5780" s="3">
        <v>5779.0</v>
      </c>
      <c r="B5780" s="4" t="str">
        <f>IFERROR(__xludf.DUMMYFUNCTION("SPLIT(IMPORTRANGE!B5780:B15779,"";"",0,1)"),"C++")</f>
        <v>C++</v>
      </c>
      <c r="C5780" s="4" t="str">
        <f>IFERROR(__xludf.DUMMYFUNCTION("""COMPUTED_VALUE"""),"HTML/CSS")</f>
        <v>HTML/CSS</v>
      </c>
      <c r="D5780" s="4" t="str">
        <f>IFERROR(__xludf.DUMMYFUNCTION("""COMPUTED_VALUE"""),"Java")</f>
        <v>Java</v>
      </c>
      <c r="E5780" s="4" t="str">
        <f>IFERROR(__xludf.DUMMYFUNCTION("""COMPUTED_VALUE"""),"JavaScript")</f>
        <v>JavaScript</v>
      </c>
      <c r="F5780" s="4" t="str">
        <f>IFERROR(__xludf.DUMMYFUNCTION("""COMPUTED_VALUE"""),"PHP")</f>
        <v>PHP</v>
      </c>
      <c r="G5780" s="4" t="str">
        <f>IFERROR(__xludf.DUMMYFUNCTION("""COMPUTED_VALUE"""),"SQL")</f>
        <v>SQL</v>
      </c>
      <c r="H5780" s="4" t="str">
        <f>IFERROR(__xludf.DUMMYFUNCTION("""COMPUTED_VALUE"""),"VBA")</f>
        <v>VBA</v>
      </c>
    </row>
    <row r="5781">
      <c r="A5781" s="3">
        <v>5780.0</v>
      </c>
      <c r="B5781" s="4" t="str">
        <f>IFERROR(__xludf.DUMMYFUNCTION("SPLIT(IMPORTRANGE!B5781:B15780,"";"",0,1)"),"Other(s):")</f>
        <v>Other(s):</v>
      </c>
    </row>
    <row r="5782">
      <c r="A5782" s="3">
        <v>5781.0</v>
      </c>
      <c r="B5782" s="4" t="str">
        <f>IFERROR(__xludf.DUMMYFUNCTION("SPLIT(IMPORTRANGE!B5782:B15781,"";"",0,1)"),"Bash/Shell/PowerShell")</f>
        <v>Bash/Shell/PowerShell</v>
      </c>
      <c r="C5782" s="4" t="str">
        <f>IFERROR(__xludf.DUMMYFUNCTION("""COMPUTED_VALUE"""),"C#")</f>
        <v>C#</v>
      </c>
      <c r="D5782" s="4" t="str">
        <f>IFERROR(__xludf.DUMMYFUNCTION("""COMPUTED_VALUE"""),"HTML/CSS")</f>
        <v>HTML/CSS</v>
      </c>
      <c r="E5782" s="4" t="str">
        <f>IFERROR(__xludf.DUMMYFUNCTION("""COMPUTED_VALUE"""),"JavaScript")</f>
        <v>JavaScript</v>
      </c>
      <c r="F5782" s="4" t="str">
        <f>IFERROR(__xludf.DUMMYFUNCTION("""COMPUTED_VALUE"""),"PHP")</f>
        <v>PHP</v>
      </c>
      <c r="G5782" s="4" t="str">
        <f>IFERROR(__xludf.DUMMYFUNCTION("""COMPUTED_VALUE"""),"SQL")</f>
        <v>SQL</v>
      </c>
      <c r="H5782" s="4" t="str">
        <f>IFERROR(__xludf.DUMMYFUNCTION("""COMPUTED_VALUE"""),"TypeScript")</f>
        <v>TypeScript</v>
      </c>
    </row>
    <row r="5783">
      <c r="A5783" s="3">
        <v>5782.0</v>
      </c>
      <c r="B5783" s="4" t="str">
        <f>IFERROR(__xludf.DUMMYFUNCTION("SPLIT(IMPORTRANGE!B5783:B15782,"";"",0,1)"),"Bash/Shell/PowerShell")</f>
        <v>Bash/Shell/PowerShell</v>
      </c>
      <c r="C5783" s="4" t="str">
        <f>IFERROR(__xludf.DUMMYFUNCTION("""COMPUTED_VALUE"""),"C#")</f>
        <v>C#</v>
      </c>
      <c r="D5783" s="4" t="str">
        <f>IFERROR(__xludf.DUMMYFUNCTION("""COMPUTED_VALUE"""),"SQL")</f>
        <v>SQL</v>
      </c>
      <c r="E5783" s="4" t="str">
        <f>IFERROR(__xludf.DUMMYFUNCTION("""COMPUTED_VALUE"""),"VBA")</f>
        <v>VBA</v>
      </c>
    </row>
    <row r="5784">
      <c r="A5784" s="3">
        <v>5783.0</v>
      </c>
      <c r="B5784" s="4" t="str">
        <f>IFERROR(__xludf.DUMMYFUNCTION("SPLIT(IMPORTRANGE!B5784:B15783,"";"",0,1)"),"Bash/Shell/PowerShell")</f>
        <v>Bash/Shell/PowerShell</v>
      </c>
      <c r="C5784" s="4" t="str">
        <f>IFERROR(__xludf.DUMMYFUNCTION("""COMPUTED_VALUE"""),"C")</f>
        <v>C</v>
      </c>
      <c r="D5784" s="4" t="str">
        <f>IFERROR(__xludf.DUMMYFUNCTION("""COMPUTED_VALUE"""),"C++")</f>
        <v>C++</v>
      </c>
      <c r="E5784" s="4" t="str">
        <f>IFERROR(__xludf.DUMMYFUNCTION("""COMPUTED_VALUE"""),"Dart")</f>
        <v>Dart</v>
      </c>
      <c r="F5784" s="4" t="str">
        <f>IFERROR(__xludf.DUMMYFUNCTION("""COMPUTED_VALUE"""),"JavaScript")</f>
        <v>JavaScript</v>
      </c>
      <c r="G5784" s="4" t="str">
        <f>IFERROR(__xludf.DUMMYFUNCTION("""COMPUTED_VALUE"""),"Objective-C")</f>
        <v>Objective-C</v>
      </c>
      <c r="H5784" s="4" t="str">
        <f>IFERROR(__xludf.DUMMYFUNCTION("""COMPUTED_VALUE"""),"Python")</f>
        <v>Python</v>
      </c>
      <c r="I5784" s="4" t="str">
        <f>IFERROR(__xludf.DUMMYFUNCTION("""COMPUTED_VALUE"""),"SQL")</f>
        <v>SQL</v>
      </c>
    </row>
    <row r="5785">
      <c r="A5785" s="3">
        <v>5784.0</v>
      </c>
      <c r="B5785" s="4" t="str">
        <f>IFERROR(__xludf.DUMMYFUNCTION("SPLIT(IMPORTRANGE!B5785:B15784,"";"",0,1)"),"HTML/CSS")</f>
        <v>HTML/CSS</v>
      </c>
      <c r="C5785" s="4" t="str">
        <f>IFERROR(__xludf.DUMMYFUNCTION("""COMPUTED_VALUE"""),"JavaScript")</f>
        <v>JavaScript</v>
      </c>
      <c r="D5785" s="4" t="str">
        <f>IFERROR(__xludf.DUMMYFUNCTION("""COMPUTED_VALUE"""),"Ruby")</f>
        <v>Ruby</v>
      </c>
    </row>
    <row r="5786">
      <c r="A5786" s="3">
        <v>5785.0</v>
      </c>
      <c r="B5786" s="4" t="str">
        <f>IFERROR(__xludf.DUMMYFUNCTION("SPLIT(IMPORTRANGE!B5786:B15785,"";"",0,1)"),"Bash/Shell/PowerShell")</f>
        <v>Bash/Shell/PowerShell</v>
      </c>
      <c r="C5786" s="4" t="str">
        <f>IFERROR(__xludf.DUMMYFUNCTION("""COMPUTED_VALUE"""),"C++")</f>
        <v>C++</v>
      </c>
      <c r="D5786" s="4" t="str">
        <f>IFERROR(__xludf.DUMMYFUNCTION("""COMPUTED_VALUE"""),"Go")</f>
        <v>Go</v>
      </c>
      <c r="E5786" s="4" t="str">
        <f>IFERROR(__xludf.DUMMYFUNCTION("""COMPUTED_VALUE"""),"JavaScript")</f>
        <v>JavaScript</v>
      </c>
      <c r="F5786" s="4" t="str">
        <f>IFERROR(__xludf.DUMMYFUNCTION("""COMPUTED_VALUE"""),"Python")</f>
        <v>Python</v>
      </c>
      <c r="G5786" s="4" t="str">
        <f>IFERROR(__xludf.DUMMYFUNCTION("""COMPUTED_VALUE"""),"Rust")</f>
        <v>Rust</v>
      </c>
      <c r="H5786" s="4" t="str">
        <f>IFERROR(__xludf.DUMMYFUNCTION("""COMPUTED_VALUE"""),"Scala")</f>
        <v>Scala</v>
      </c>
    </row>
    <row r="5787">
      <c r="A5787" s="3">
        <v>5786.0</v>
      </c>
      <c r="B5787" s="4" t="str">
        <f>IFERROR(__xludf.DUMMYFUNCTION("SPLIT(IMPORTRANGE!B5787:B15786,"";"",0,1)"),"Java")</f>
        <v>Java</v>
      </c>
      <c r="C5787" s="4" t="str">
        <f>IFERROR(__xludf.DUMMYFUNCTION("""COMPUTED_VALUE"""),"JavaScript")</f>
        <v>JavaScript</v>
      </c>
      <c r="D5787" s="4" t="str">
        <f>IFERROR(__xludf.DUMMYFUNCTION("""COMPUTED_VALUE"""),"PHP")</f>
        <v>PHP</v>
      </c>
      <c r="E5787" s="4" t="str">
        <f>IFERROR(__xludf.DUMMYFUNCTION("""COMPUTED_VALUE"""),"Python")</f>
        <v>Python</v>
      </c>
      <c r="F5787" s="4" t="str">
        <f>IFERROR(__xludf.DUMMYFUNCTION("""COMPUTED_VALUE"""),"SQL")</f>
        <v>SQL</v>
      </c>
      <c r="G5787" s="4" t="str">
        <f>IFERROR(__xludf.DUMMYFUNCTION("""COMPUTED_VALUE"""),"Swift")</f>
        <v>Swift</v>
      </c>
    </row>
    <row r="5788">
      <c r="A5788" s="3">
        <v>5787.0</v>
      </c>
      <c r="B5788" s="4" t="str">
        <f>IFERROR(__xludf.DUMMYFUNCTION("SPLIT(IMPORTRANGE!B5788:B15787,"";"",0,1)"),"PHP")</f>
        <v>PHP</v>
      </c>
    </row>
    <row r="5789">
      <c r="A5789" s="3">
        <v>5788.0</v>
      </c>
      <c r="B5789" s="4" t="str">
        <f>IFERROR(__xludf.DUMMYFUNCTION("SPLIT(IMPORTRANGE!B5789:B15788,"";"",0,1)"),"Bash/Shell/PowerShell")</f>
        <v>Bash/Shell/PowerShell</v>
      </c>
      <c r="C5789" s="4" t="str">
        <f>IFERROR(__xludf.DUMMYFUNCTION("""COMPUTED_VALUE"""),"C")</f>
        <v>C</v>
      </c>
      <c r="D5789" s="4" t="str">
        <f>IFERROR(__xludf.DUMMYFUNCTION("""COMPUTED_VALUE"""),"C++")</f>
        <v>C++</v>
      </c>
      <c r="E5789" s="4" t="str">
        <f>IFERROR(__xludf.DUMMYFUNCTION("""COMPUTED_VALUE"""),"Java")</f>
        <v>Java</v>
      </c>
      <c r="F5789" s="4" t="str">
        <f>IFERROR(__xludf.DUMMYFUNCTION("""COMPUTED_VALUE"""),"Python")</f>
        <v>Python</v>
      </c>
      <c r="G5789" s="4" t="str">
        <f>IFERROR(__xludf.DUMMYFUNCTION("""COMPUTED_VALUE"""),"SQL")</f>
        <v>SQL</v>
      </c>
    </row>
    <row r="5790">
      <c r="A5790" s="3">
        <v>5789.0</v>
      </c>
      <c r="B5790" s="4" t="str">
        <f>IFERROR(__xludf.DUMMYFUNCTION("SPLIT(IMPORTRANGE!B5790:B15789,"";"",0,1)"),"Assembly")</f>
        <v>Assembly</v>
      </c>
      <c r="C5790" s="4" t="str">
        <f>IFERROR(__xludf.DUMMYFUNCTION("""COMPUTED_VALUE"""),"Bash/Shell/PowerShell")</f>
        <v>Bash/Shell/PowerShell</v>
      </c>
      <c r="D5790" s="4" t="str">
        <f>IFERROR(__xludf.DUMMYFUNCTION("""COMPUTED_VALUE"""),"C")</f>
        <v>C</v>
      </c>
      <c r="E5790" s="4" t="str">
        <f>IFERROR(__xludf.DUMMYFUNCTION("""COMPUTED_VALUE"""),"C++")</f>
        <v>C++</v>
      </c>
      <c r="F5790" s="4" t="str">
        <f>IFERROR(__xludf.DUMMYFUNCTION("""COMPUTED_VALUE"""),"HTML/CSS")</f>
        <v>HTML/CSS</v>
      </c>
      <c r="G5790" s="4" t="str">
        <f>IFERROR(__xludf.DUMMYFUNCTION("""COMPUTED_VALUE"""),"Java")</f>
        <v>Java</v>
      </c>
      <c r="H5790" s="4" t="str">
        <f>IFERROR(__xludf.DUMMYFUNCTION("""COMPUTED_VALUE"""),"JavaScript")</f>
        <v>JavaScript</v>
      </c>
      <c r="I5790" s="4" t="str">
        <f>IFERROR(__xludf.DUMMYFUNCTION("""COMPUTED_VALUE"""),"Python")</f>
        <v>Python</v>
      </c>
      <c r="J5790" s="4" t="str">
        <f>IFERROR(__xludf.DUMMYFUNCTION("""COMPUTED_VALUE"""),"SQL")</f>
        <v>SQL</v>
      </c>
    </row>
    <row r="5791">
      <c r="A5791" s="3">
        <v>5790.0</v>
      </c>
      <c r="B5791" s="4" t="str">
        <f>IFERROR(__xludf.DUMMYFUNCTION("SPLIT(IMPORTRANGE!B5791:B15790,"";"",0,1)"),"C#")</f>
        <v>C#</v>
      </c>
      <c r="C5791" s="4" t="str">
        <f>IFERROR(__xludf.DUMMYFUNCTION("""COMPUTED_VALUE"""),"Java")</f>
        <v>Java</v>
      </c>
      <c r="D5791" s="4" t="str">
        <f>IFERROR(__xludf.DUMMYFUNCTION("""COMPUTED_VALUE"""),"JavaScript")</f>
        <v>JavaScript</v>
      </c>
      <c r="E5791" s="4" t="str">
        <f>IFERROR(__xludf.DUMMYFUNCTION("""COMPUTED_VALUE"""),"Kotlin")</f>
        <v>Kotlin</v>
      </c>
      <c r="F5791" s="4" t="str">
        <f>IFERROR(__xludf.DUMMYFUNCTION("""COMPUTED_VALUE"""),"SQL")</f>
        <v>SQL</v>
      </c>
      <c r="G5791" s="4" t="str">
        <f>IFERROR(__xludf.DUMMYFUNCTION("""COMPUTED_VALUE"""),"TypeScript")</f>
        <v>TypeScript</v>
      </c>
    </row>
    <row r="5792">
      <c r="A5792" s="3">
        <v>5791.0</v>
      </c>
      <c r="B5792" s="4" t="str">
        <f>IFERROR(__xludf.DUMMYFUNCTION("SPLIT(IMPORTRANGE!B5792:B15791,"";"",0,1)"),"Bash/Shell/PowerShell")</f>
        <v>Bash/Shell/PowerShell</v>
      </c>
      <c r="C5792" s="4" t="str">
        <f>IFERROR(__xludf.DUMMYFUNCTION("""COMPUTED_VALUE"""),"SQL")</f>
        <v>SQL</v>
      </c>
    </row>
    <row r="5793">
      <c r="A5793" s="3">
        <v>5792.0</v>
      </c>
      <c r="B5793" s="4" t="str">
        <f>IFERROR(__xludf.DUMMYFUNCTION("SPLIT(IMPORTRANGE!B5793:B15792,"";"",0,1)"),"C#")</f>
        <v>C#</v>
      </c>
      <c r="C5793" s="4" t="str">
        <f>IFERROR(__xludf.DUMMYFUNCTION("""COMPUTED_VALUE"""),"HTML/CSS")</f>
        <v>HTML/CSS</v>
      </c>
      <c r="D5793" s="4" t="str">
        <f>IFERROR(__xludf.DUMMYFUNCTION("""COMPUTED_VALUE"""),"Java")</f>
        <v>Java</v>
      </c>
      <c r="E5793" s="4" t="str">
        <f>IFERROR(__xludf.DUMMYFUNCTION("""COMPUTED_VALUE"""),"JavaScript")</f>
        <v>JavaScript</v>
      </c>
      <c r="F5793" s="4" t="str">
        <f>IFERROR(__xludf.DUMMYFUNCTION("""COMPUTED_VALUE"""),"SQL")</f>
        <v>SQL</v>
      </c>
    </row>
    <row r="5794">
      <c r="A5794" s="3">
        <v>5793.0</v>
      </c>
      <c r="B5794" s="4" t="str">
        <f>IFERROR(__xludf.DUMMYFUNCTION("SPLIT(IMPORTRANGE!B5794:B15793,"";"",0,1)"),"HTML/CSS")</f>
        <v>HTML/CSS</v>
      </c>
      <c r="C5794" s="4" t="str">
        <f>IFERROR(__xludf.DUMMYFUNCTION("""COMPUTED_VALUE"""),"JavaScript")</f>
        <v>JavaScript</v>
      </c>
      <c r="D5794" s="4" t="str">
        <f>IFERROR(__xludf.DUMMYFUNCTION("""COMPUTED_VALUE"""),"Rust")</f>
        <v>Rust</v>
      </c>
    </row>
    <row r="5795">
      <c r="A5795" s="3">
        <v>5794.0</v>
      </c>
      <c r="B5795" s="4" t="str">
        <f>IFERROR(__xludf.DUMMYFUNCTION("SPLIT(IMPORTRANGE!B5795:B15794,"";"",0,1)"),"Bash/Shell/PowerShell")</f>
        <v>Bash/Shell/PowerShell</v>
      </c>
      <c r="C5795" s="4" t="str">
        <f>IFERROR(__xludf.DUMMYFUNCTION("""COMPUTED_VALUE"""),"Clojure")</f>
        <v>Clojure</v>
      </c>
      <c r="D5795" s="4" t="str">
        <f>IFERROR(__xludf.DUMMYFUNCTION("""COMPUTED_VALUE"""),"HTML/CSS")</f>
        <v>HTML/CSS</v>
      </c>
      <c r="E5795" s="4" t="str">
        <f>IFERROR(__xludf.DUMMYFUNCTION("""COMPUTED_VALUE"""),"Java")</f>
        <v>Java</v>
      </c>
      <c r="F5795" s="4" t="str">
        <f>IFERROR(__xludf.DUMMYFUNCTION("""COMPUTED_VALUE"""),"JavaScript")</f>
        <v>JavaScript</v>
      </c>
      <c r="G5795" s="4" t="str">
        <f>IFERROR(__xludf.DUMMYFUNCTION("""COMPUTED_VALUE"""),"SQL")</f>
        <v>SQL</v>
      </c>
    </row>
    <row r="5796">
      <c r="A5796" s="3">
        <v>5795.0</v>
      </c>
      <c r="B5796" s="4" t="str">
        <f>IFERROR(__xludf.DUMMYFUNCTION("SPLIT(IMPORTRANGE!B5796:B15795,"";"",0,1)"),"C++")</f>
        <v>C++</v>
      </c>
      <c r="C5796" s="4" t="str">
        <f>IFERROR(__xludf.DUMMYFUNCTION("""COMPUTED_VALUE"""),"HTML/CSS")</f>
        <v>HTML/CSS</v>
      </c>
      <c r="D5796" s="4" t="str">
        <f>IFERROR(__xludf.DUMMYFUNCTION("""COMPUTED_VALUE"""),"Java")</f>
        <v>Java</v>
      </c>
      <c r="E5796" s="4" t="str">
        <f>IFERROR(__xludf.DUMMYFUNCTION("""COMPUTED_VALUE"""),"JavaScript")</f>
        <v>JavaScript</v>
      </c>
      <c r="F5796" s="4" t="str">
        <f>IFERROR(__xludf.DUMMYFUNCTION("""COMPUTED_VALUE"""),"SQL")</f>
        <v>SQL</v>
      </c>
      <c r="G5796" s="4" t="str">
        <f>IFERROR(__xludf.DUMMYFUNCTION("""COMPUTED_VALUE"""),"TypeScript")</f>
        <v>TypeScript</v>
      </c>
    </row>
    <row r="5797">
      <c r="A5797" s="3">
        <v>5796.0</v>
      </c>
      <c r="B5797" s="4" t="str">
        <f>IFERROR(__xludf.DUMMYFUNCTION("SPLIT(IMPORTRANGE!B5797:B15796,"";"",0,1)"),"JavaScript")</f>
        <v>JavaScript</v>
      </c>
      <c r="C5797" s="4" t="str">
        <f>IFERROR(__xludf.DUMMYFUNCTION("""COMPUTED_VALUE"""),"Python")</f>
        <v>Python</v>
      </c>
      <c r="D5797" s="4" t="str">
        <f>IFERROR(__xludf.DUMMYFUNCTION("""COMPUTED_VALUE"""),"Ruby")</f>
        <v>Ruby</v>
      </c>
      <c r="E5797" s="4" t="str">
        <f>IFERROR(__xludf.DUMMYFUNCTION("""COMPUTED_VALUE"""),"Swift")</f>
        <v>Swift</v>
      </c>
    </row>
    <row r="5798">
      <c r="A5798" s="3">
        <v>5797.0</v>
      </c>
      <c r="B5798" s="4" t="str">
        <f>IFERROR(__xludf.DUMMYFUNCTION("SPLIT(IMPORTRANGE!B5798:B15797,"";"",0,1)"),"HTML/CSS")</f>
        <v>HTML/CSS</v>
      </c>
      <c r="C5798" s="4" t="str">
        <f>IFERROR(__xludf.DUMMYFUNCTION("""COMPUTED_VALUE"""),"JavaScript")</f>
        <v>JavaScript</v>
      </c>
      <c r="D5798" s="4" t="str">
        <f>IFERROR(__xludf.DUMMYFUNCTION("""COMPUTED_VALUE"""),"SQL")</f>
        <v>SQL</v>
      </c>
      <c r="E5798" s="4" t="str">
        <f>IFERROR(__xludf.DUMMYFUNCTION("""COMPUTED_VALUE"""),"VBA")</f>
        <v>VBA</v>
      </c>
    </row>
    <row r="5799">
      <c r="A5799" s="3">
        <v>5798.0</v>
      </c>
      <c r="B5799" s="4" t="str">
        <f>IFERROR(__xludf.DUMMYFUNCTION("SPLIT(IMPORTRANGE!B5799:B15798,"";"",0,1)"),"C")</f>
        <v>C</v>
      </c>
      <c r="C5799" s="4" t="str">
        <f>IFERROR(__xludf.DUMMYFUNCTION("""COMPUTED_VALUE"""),"C#")</f>
        <v>C#</v>
      </c>
      <c r="D5799" s="4" t="str">
        <f>IFERROR(__xludf.DUMMYFUNCTION("""COMPUTED_VALUE"""),"HTML/CSS")</f>
        <v>HTML/CSS</v>
      </c>
      <c r="E5799" s="4" t="str">
        <f>IFERROR(__xludf.DUMMYFUNCTION("""COMPUTED_VALUE"""),"Java")</f>
        <v>Java</v>
      </c>
      <c r="F5799" s="4" t="str">
        <f>IFERROR(__xludf.DUMMYFUNCTION("""COMPUTED_VALUE"""),"JavaScript")</f>
        <v>JavaScript</v>
      </c>
      <c r="G5799" s="4" t="str">
        <f>IFERROR(__xludf.DUMMYFUNCTION("""COMPUTED_VALUE"""),"PHP")</f>
        <v>PHP</v>
      </c>
      <c r="H5799" s="4" t="str">
        <f>IFERROR(__xludf.DUMMYFUNCTION("""COMPUTED_VALUE"""),"SQL")</f>
        <v>SQL</v>
      </c>
      <c r="I5799" s="4" t="str">
        <f>IFERROR(__xludf.DUMMYFUNCTION("""COMPUTED_VALUE"""),"TypeScript")</f>
        <v>TypeScript</v>
      </c>
    </row>
    <row r="5800">
      <c r="A5800" s="3">
        <v>5799.0</v>
      </c>
      <c r="B5800" s="4" t="str">
        <f>IFERROR(__xludf.DUMMYFUNCTION("SPLIT(IMPORTRANGE!B5800:B15799,"";"",0,1)"),"C")</f>
        <v>C</v>
      </c>
      <c r="C5800" s="4" t="str">
        <f>IFERROR(__xludf.DUMMYFUNCTION("""COMPUTED_VALUE"""),"C++")</f>
        <v>C++</v>
      </c>
      <c r="D5800" s="4" t="str">
        <f>IFERROR(__xludf.DUMMYFUNCTION("""COMPUTED_VALUE"""),"Python")</f>
        <v>Python</v>
      </c>
      <c r="E5800" s="4" t="str">
        <f>IFERROR(__xludf.DUMMYFUNCTION("""COMPUTED_VALUE"""),"SQL")</f>
        <v>SQL</v>
      </c>
      <c r="F5800" s="4" t="str">
        <f>IFERROR(__xludf.DUMMYFUNCTION("""COMPUTED_VALUE"""),"Other(s):")</f>
        <v>Other(s):</v>
      </c>
    </row>
    <row r="5801">
      <c r="A5801" s="3">
        <v>5800.0</v>
      </c>
      <c r="B5801" s="4" t="str">
        <f>IFERROR(__xludf.DUMMYFUNCTION("SPLIT(IMPORTRANGE!B5801:B15800,"";"",0,1)"),"JavaScript")</f>
        <v>JavaScript</v>
      </c>
    </row>
    <row r="5802">
      <c r="A5802" s="3">
        <v>5801.0</v>
      </c>
      <c r="B5802" s="4" t="str">
        <f>IFERROR(__xludf.DUMMYFUNCTION("SPLIT(IMPORTRANGE!B5802:B15801,"";"",0,1)"),"C")</f>
        <v>C</v>
      </c>
      <c r="C5802" s="4" t="str">
        <f>IFERROR(__xludf.DUMMYFUNCTION("""COMPUTED_VALUE"""),"HTML/CSS")</f>
        <v>HTML/CSS</v>
      </c>
      <c r="D5802" s="4" t="str">
        <f>IFERROR(__xludf.DUMMYFUNCTION("""COMPUTED_VALUE"""),"Java")</f>
        <v>Java</v>
      </c>
      <c r="E5802" s="4" t="str">
        <f>IFERROR(__xludf.DUMMYFUNCTION("""COMPUTED_VALUE"""),"JavaScript")</f>
        <v>JavaScript</v>
      </c>
      <c r="F5802" s="4" t="str">
        <f>IFERROR(__xludf.DUMMYFUNCTION("""COMPUTED_VALUE"""),"PHP")</f>
        <v>PHP</v>
      </c>
      <c r="G5802" s="4" t="str">
        <f>IFERROR(__xludf.DUMMYFUNCTION("""COMPUTED_VALUE"""),"SQL")</f>
        <v>SQL</v>
      </c>
    </row>
    <row r="5803">
      <c r="A5803" s="3">
        <v>5802.0</v>
      </c>
      <c r="B5803" s="4" t="str">
        <f>IFERROR(__xludf.DUMMYFUNCTION("SPLIT(IMPORTRANGE!B5803:B15802,"";"",0,1)"),"C")</f>
        <v>C</v>
      </c>
      <c r="C5803" s="4" t="str">
        <f>IFERROR(__xludf.DUMMYFUNCTION("""COMPUTED_VALUE"""),"C++")</f>
        <v>C++</v>
      </c>
      <c r="D5803" s="4" t="str">
        <f>IFERROR(__xludf.DUMMYFUNCTION("""COMPUTED_VALUE"""),"Other(s):")</f>
        <v>Other(s):</v>
      </c>
    </row>
    <row r="5804">
      <c r="A5804" s="3">
        <v>5803.0</v>
      </c>
      <c r="B5804" s="4" t="str">
        <f>IFERROR(__xludf.DUMMYFUNCTION("SPLIT(IMPORTRANGE!B5804:B15803,"";"",0,1)"),"C++")</f>
        <v>C++</v>
      </c>
      <c r="C5804" s="4" t="str">
        <f>IFERROR(__xludf.DUMMYFUNCTION("""COMPUTED_VALUE"""),"Java")</f>
        <v>Java</v>
      </c>
      <c r="D5804" s="4" t="str">
        <f>IFERROR(__xludf.DUMMYFUNCTION("""COMPUTED_VALUE"""),"VBA")</f>
        <v>VBA</v>
      </c>
    </row>
    <row r="5805">
      <c r="A5805" s="3">
        <v>5804.0</v>
      </c>
      <c r="B5805" s="4" t="str">
        <f>IFERROR(__xludf.DUMMYFUNCTION("SPLIT(IMPORTRANGE!B5805:B15804,"";"",0,1)"),"C#")</f>
        <v>C#</v>
      </c>
      <c r="C5805" s="4" t="str">
        <f>IFERROR(__xludf.DUMMYFUNCTION("""COMPUTED_VALUE"""),"SQL")</f>
        <v>SQL</v>
      </c>
    </row>
    <row r="5806">
      <c r="A5806" s="3">
        <v>5805.0</v>
      </c>
      <c r="B5806" s="4" t="str">
        <f>IFERROR(__xludf.DUMMYFUNCTION("SPLIT(IMPORTRANGE!B5806:B15805,"";"",0,1)"),"Assembly")</f>
        <v>Assembly</v>
      </c>
      <c r="C5806" s="4" t="str">
        <f>IFERROR(__xludf.DUMMYFUNCTION("""COMPUTED_VALUE"""),"Bash/Shell/PowerShell")</f>
        <v>Bash/Shell/PowerShell</v>
      </c>
      <c r="D5806" s="4" t="str">
        <f>IFERROR(__xludf.DUMMYFUNCTION("""COMPUTED_VALUE"""),"C")</f>
        <v>C</v>
      </c>
      <c r="E5806" s="4" t="str">
        <f>IFERROR(__xludf.DUMMYFUNCTION("""COMPUTED_VALUE"""),"C++")</f>
        <v>C++</v>
      </c>
      <c r="F5806" s="4" t="str">
        <f>IFERROR(__xludf.DUMMYFUNCTION("""COMPUTED_VALUE"""),"C#")</f>
        <v>C#</v>
      </c>
      <c r="G5806" s="4" t="str">
        <f>IFERROR(__xludf.DUMMYFUNCTION("""COMPUTED_VALUE"""),"HTML/CSS")</f>
        <v>HTML/CSS</v>
      </c>
      <c r="H5806" s="4" t="str">
        <f>IFERROR(__xludf.DUMMYFUNCTION("""COMPUTED_VALUE"""),"Java")</f>
        <v>Java</v>
      </c>
      <c r="I5806" s="4" t="str">
        <f>IFERROR(__xludf.DUMMYFUNCTION("""COMPUTED_VALUE"""),"JavaScript")</f>
        <v>JavaScript</v>
      </c>
      <c r="J5806" s="4" t="str">
        <f>IFERROR(__xludf.DUMMYFUNCTION("""COMPUTED_VALUE"""),"Python")</f>
        <v>Python</v>
      </c>
      <c r="K5806" s="4" t="str">
        <f>IFERROR(__xludf.DUMMYFUNCTION("""COMPUTED_VALUE"""),"SQL")</f>
        <v>SQL</v>
      </c>
      <c r="L5806" s="4" t="str">
        <f>IFERROR(__xludf.DUMMYFUNCTION("""COMPUTED_VALUE"""),"TypeScript")</f>
        <v>TypeScript</v>
      </c>
      <c r="M5806" s="4" t="str">
        <f>IFERROR(__xludf.DUMMYFUNCTION("""COMPUTED_VALUE"""),"WebAssembly")</f>
        <v>WebAssembly</v>
      </c>
    </row>
    <row r="5807">
      <c r="A5807" s="3">
        <v>5806.0</v>
      </c>
      <c r="B5807" s="4" t="str">
        <f>IFERROR(__xludf.DUMMYFUNCTION("SPLIT(IMPORTRANGE!B5807:B15806,"";"",0,1)"),"Assembly")</f>
        <v>Assembly</v>
      </c>
      <c r="C5807" s="4" t="str">
        <f>IFERROR(__xludf.DUMMYFUNCTION("""COMPUTED_VALUE"""),"C")</f>
        <v>C</v>
      </c>
      <c r="D5807" s="4" t="str">
        <f>IFERROR(__xludf.DUMMYFUNCTION("""COMPUTED_VALUE"""),"C++")</f>
        <v>C++</v>
      </c>
      <c r="E5807" s="4" t="str">
        <f>IFERROR(__xludf.DUMMYFUNCTION("""COMPUTED_VALUE"""),"Java")</f>
        <v>Java</v>
      </c>
      <c r="F5807" s="4" t="str">
        <f>IFERROR(__xludf.DUMMYFUNCTION("""COMPUTED_VALUE"""),"JavaScript")</f>
        <v>JavaScript</v>
      </c>
      <c r="G5807" s="4" t="str">
        <f>IFERROR(__xludf.DUMMYFUNCTION("""COMPUTED_VALUE"""),"PHP")</f>
        <v>PHP</v>
      </c>
      <c r="H5807" s="4" t="str">
        <f>IFERROR(__xludf.DUMMYFUNCTION("""COMPUTED_VALUE"""),"Python")</f>
        <v>Python</v>
      </c>
      <c r="I5807" s="4" t="str">
        <f>IFERROR(__xludf.DUMMYFUNCTION("""COMPUTED_VALUE"""),"SQL")</f>
        <v>SQL</v>
      </c>
      <c r="J5807" s="4" t="str">
        <f>IFERROR(__xludf.DUMMYFUNCTION("""COMPUTED_VALUE"""),"Swift")</f>
        <v>Swift</v>
      </c>
      <c r="K5807" s="4" t="str">
        <f>IFERROR(__xludf.DUMMYFUNCTION("""COMPUTED_VALUE"""),"TypeScript")</f>
        <v>TypeScript</v>
      </c>
    </row>
    <row r="5808">
      <c r="A5808" s="3">
        <v>5807.0</v>
      </c>
      <c r="B5808" s="4" t="str">
        <f>IFERROR(__xludf.DUMMYFUNCTION("SPLIT(IMPORTRANGE!B5808:B15807,"";"",0,1)"),"Clojure")</f>
        <v>Clojure</v>
      </c>
      <c r="C5808" s="4" t="str">
        <f>IFERROR(__xludf.DUMMYFUNCTION("""COMPUTED_VALUE"""),"Python")</f>
        <v>Python</v>
      </c>
      <c r="D5808" s="4" t="str">
        <f>IFERROR(__xludf.DUMMYFUNCTION("""COMPUTED_VALUE"""),"Other(s):")</f>
        <v>Other(s):</v>
      </c>
    </row>
    <row r="5809">
      <c r="A5809" s="3">
        <v>5808.0</v>
      </c>
      <c r="B5809" s="4" t="str">
        <f>IFERROR(__xludf.DUMMYFUNCTION("SPLIT(IMPORTRANGE!B5809:B15808,"";"",0,1)"),"C")</f>
        <v>C</v>
      </c>
      <c r="C5809" s="4" t="str">
        <f>IFERROR(__xludf.DUMMYFUNCTION("""COMPUTED_VALUE"""),"C++")</f>
        <v>C++</v>
      </c>
      <c r="D5809" s="4" t="str">
        <f>IFERROR(__xludf.DUMMYFUNCTION("""COMPUTED_VALUE"""),"C#")</f>
        <v>C#</v>
      </c>
      <c r="E5809" s="4" t="str">
        <f>IFERROR(__xludf.DUMMYFUNCTION("""COMPUTED_VALUE"""),"Java")</f>
        <v>Java</v>
      </c>
    </row>
    <row r="5810">
      <c r="A5810" s="3">
        <v>5809.0</v>
      </c>
      <c r="B5810" s="4" t="str">
        <f>IFERROR(__xludf.DUMMYFUNCTION("SPLIT(IMPORTRANGE!B5810:B15809,"";"",0,1)"),"HTML/CSS")</f>
        <v>HTML/CSS</v>
      </c>
      <c r="C5810" s="4" t="str">
        <f>IFERROR(__xludf.DUMMYFUNCTION("""COMPUTED_VALUE"""),"JavaScript")</f>
        <v>JavaScript</v>
      </c>
      <c r="D5810" s="4" t="str">
        <f>IFERROR(__xludf.DUMMYFUNCTION("""COMPUTED_VALUE"""),"PHP")</f>
        <v>PHP</v>
      </c>
      <c r="E5810" s="4" t="str">
        <f>IFERROR(__xludf.DUMMYFUNCTION("""COMPUTED_VALUE"""),"SQL")</f>
        <v>SQL</v>
      </c>
    </row>
    <row r="5811">
      <c r="A5811" s="3">
        <v>5810.0</v>
      </c>
      <c r="B5811" s="4" t="str">
        <f>IFERROR(__xludf.DUMMYFUNCTION("SPLIT(IMPORTRANGE!B5811:B15810,"";"",0,1)"),"JavaScript")</f>
        <v>JavaScript</v>
      </c>
      <c r="C5811" s="4" t="str">
        <f>IFERROR(__xludf.DUMMYFUNCTION("""COMPUTED_VALUE"""),"Python")</f>
        <v>Python</v>
      </c>
    </row>
    <row r="5812">
      <c r="A5812" s="3">
        <v>5811.0</v>
      </c>
      <c r="B5812" s="4" t="str">
        <f>IFERROR(__xludf.DUMMYFUNCTION("SPLIT(IMPORTRANGE!B5812:B15811,"";"",0,1)"),"HTML/CSS")</f>
        <v>HTML/CSS</v>
      </c>
      <c r="C5812" s="4" t="str">
        <f>IFERROR(__xludf.DUMMYFUNCTION("""COMPUTED_VALUE"""),"JavaScript")</f>
        <v>JavaScript</v>
      </c>
      <c r="D5812" s="4" t="str">
        <f>IFERROR(__xludf.DUMMYFUNCTION("""COMPUTED_VALUE"""),"PHP")</f>
        <v>PHP</v>
      </c>
    </row>
    <row r="5813">
      <c r="A5813" s="3">
        <v>5812.0</v>
      </c>
      <c r="B5813" s="4" t="str">
        <f>IFERROR(__xludf.DUMMYFUNCTION("SPLIT(IMPORTRANGE!B5813:B15812,"";"",0,1)"),"HTML/CSS")</f>
        <v>HTML/CSS</v>
      </c>
      <c r="C5813" s="4" t="str">
        <f>IFERROR(__xludf.DUMMYFUNCTION("""COMPUTED_VALUE"""),"JavaScript")</f>
        <v>JavaScript</v>
      </c>
    </row>
    <row r="5814">
      <c r="A5814" s="3">
        <v>5813.0</v>
      </c>
      <c r="B5814" s="4" t="str">
        <f>IFERROR(__xludf.DUMMYFUNCTION("SPLIT(IMPORTRANGE!B5814:B15813,"";"",0,1)"),"Bash/Shell/PowerShell")</f>
        <v>Bash/Shell/PowerShell</v>
      </c>
      <c r="C5814" s="4" t="str">
        <f>IFERROR(__xludf.DUMMYFUNCTION("""COMPUTED_VALUE"""),"HTML/CSS")</f>
        <v>HTML/CSS</v>
      </c>
      <c r="D5814" s="4" t="str">
        <f>IFERROR(__xludf.DUMMYFUNCTION("""COMPUTED_VALUE"""),"Java")</f>
        <v>Java</v>
      </c>
      <c r="E5814" s="4" t="str">
        <f>IFERROR(__xludf.DUMMYFUNCTION("""COMPUTED_VALUE"""),"JavaScript")</f>
        <v>JavaScript</v>
      </c>
      <c r="F5814" s="4" t="str">
        <f>IFERROR(__xludf.DUMMYFUNCTION("""COMPUTED_VALUE"""),"PHP")</f>
        <v>PHP</v>
      </c>
      <c r="G5814" s="4" t="str">
        <f>IFERROR(__xludf.DUMMYFUNCTION("""COMPUTED_VALUE"""),"Python")</f>
        <v>Python</v>
      </c>
    </row>
    <row r="5815">
      <c r="A5815" s="3">
        <v>5814.0</v>
      </c>
      <c r="B5815" s="4" t="str">
        <f>IFERROR(__xludf.DUMMYFUNCTION("SPLIT(IMPORTRANGE!B5815:B15814,"";"",0,1)"),"Java")</f>
        <v>Java</v>
      </c>
      <c r="C5815" s="4" t="str">
        <f>IFERROR(__xludf.DUMMYFUNCTION("""COMPUTED_VALUE"""),"SQL")</f>
        <v>SQL</v>
      </c>
    </row>
    <row r="5816">
      <c r="A5816" s="3">
        <v>5815.0</v>
      </c>
      <c r="B5816" s="4" t="str">
        <f>IFERROR(__xludf.DUMMYFUNCTION("SPLIT(IMPORTRANGE!B5816:B15815,"";"",0,1)"),"Bash/Shell/PowerShell")</f>
        <v>Bash/Shell/PowerShell</v>
      </c>
      <c r="C5816" s="4" t="str">
        <f>IFERROR(__xludf.DUMMYFUNCTION("""COMPUTED_VALUE"""),"C#")</f>
        <v>C#</v>
      </c>
      <c r="D5816" s="4" t="str">
        <f>IFERROR(__xludf.DUMMYFUNCTION("""COMPUTED_VALUE"""),"HTML/CSS")</f>
        <v>HTML/CSS</v>
      </c>
      <c r="E5816" s="4" t="str">
        <f>IFERROR(__xludf.DUMMYFUNCTION("""COMPUTED_VALUE"""),"JavaScript")</f>
        <v>JavaScript</v>
      </c>
      <c r="F5816" s="4" t="str">
        <f>IFERROR(__xludf.DUMMYFUNCTION("""COMPUTED_VALUE"""),"Python")</f>
        <v>Python</v>
      </c>
      <c r="G5816" s="4" t="str">
        <f>IFERROR(__xludf.DUMMYFUNCTION("""COMPUTED_VALUE"""),"SQL")</f>
        <v>SQL</v>
      </c>
    </row>
    <row r="5817">
      <c r="A5817" s="3">
        <v>5816.0</v>
      </c>
      <c r="B5817" s="4" t="str">
        <f>IFERROR(__xludf.DUMMYFUNCTION("SPLIT(IMPORTRANGE!B5817:B15816,"";"",0,1)"),"Bash/Shell/PowerShell")</f>
        <v>Bash/Shell/PowerShell</v>
      </c>
      <c r="C5817" s="4" t="str">
        <f>IFERROR(__xludf.DUMMYFUNCTION("""COMPUTED_VALUE"""),"HTML/CSS")</f>
        <v>HTML/CSS</v>
      </c>
      <c r="D5817" s="4" t="str">
        <f>IFERROR(__xludf.DUMMYFUNCTION("""COMPUTED_VALUE"""),"Java")</f>
        <v>Java</v>
      </c>
      <c r="E5817" s="4" t="str">
        <f>IFERROR(__xludf.DUMMYFUNCTION("""COMPUTED_VALUE"""),"JavaScript")</f>
        <v>JavaScript</v>
      </c>
      <c r="F5817" s="4" t="str">
        <f>IFERROR(__xludf.DUMMYFUNCTION("""COMPUTED_VALUE"""),"SQL")</f>
        <v>SQL</v>
      </c>
      <c r="G5817" s="4" t="str">
        <f>IFERROR(__xludf.DUMMYFUNCTION("""COMPUTED_VALUE"""),"TypeScript")</f>
        <v>TypeScript</v>
      </c>
    </row>
    <row r="5818">
      <c r="A5818" s="3">
        <v>5817.0</v>
      </c>
      <c r="B5818" s="4" t="str">
        <f>IFERROR(__xludf.DUMMYFUNCTION("SPLIT(IMPORTRANGE!B5818:B15817,"";"",0,1)"),"C#")</f>
        <v>C#</v>
      </c>
      <c r="C5818" s="4" t="str">
        <f>IFERROR(__xludf.DUMMYFUNCTION("""COMPUTED_VALUE"""),"HTML/CSS")</f>
        <v>HTML/CSS</v>
      </c>
      <c r="D5818" s="4" t="str">
        <f>IFERROR(__xludf.DUMMYFUNCTION("""COMPUTED_VALUE"""),"Java")</f>
        <v>Java</v>
      </c>
      <c r="E5818" s="4" t="str">
        <f>IFERROR(__xludf.DUMMYFUNCTION("""COMPUTED_VALUE"""),"JavaScript")</f>
        <v>JavaScript</v>
      </c>
    </row>
    <row r="5819">
      <c r="A5819" s="3">
        <v>5818.0</v>
      </c>
      <c r="B5819" s="4" t="str">
        <f>IFERROR(__xludf.DUMMYFUNCTION("SPLIT(IMPORTRANGE!B5819:B15818,"";"",0,1)"),"Bash/Shell/PowerShell")</f>
        <v>Bash/Shell/PowerShell</v>
      </c>
      <c r="C5819" s="4" t="str">
        <f>IFERROR(__xludf.DUMMYFUNCTION("""COMPUTED_VALUE"""),"C")</f>
        <v>C</v>
      </c>
      <c r="D5819" s="4" t="str">
        <f>IFERROR(__xludf.DUMMYFUNCTION("""COMPUTED_VALUE"""),"C++")</f>
        <v>C++</v>
      </c>
      <c r="E5819" s="4" t="str">
        <f>IFERROR(__xludf.DUMMYFUNCTION("""COMPUTED_VALUE"""),"HTML/CSS")</f>
        <v>HTML/CSS</v>
      </c>
      <c r="F5819" s="4" t="str">
        <f>IFERROR(__xludf.DUMMYFUNCTION("""COMPUTED_VALUE"""),"JavaScript")</f>
        <v>JavaScript</v>
      </c>
      <c r="G5819" s="4" t="str">
        <f>IFERROR(__xludf.DUMMYFUNCTION("""COMPUTED_VALUE"""),"Python")</f>
        <v>Python</v>
      </c>
    </row>
    <row r="5820">
      <c r="A5820" s="3">
        <v>5819.0</v>
      </c>
      <c r="B5820" s="4" t="str">
        <f>IFERROR(__xludf.DUMMYFUNCTION("SPLIT(IMPORTRANGE!B5820:B15819,"";"",0,1)"),"Java")</f>
        <v>Java</v>
      </c>
      <c r="C5820" s="4" t="str">
        <f>IFERROR(__xludf.DUMMYFUNCTION("""COMPUTED_VALUE"""),"Python")</f>
        <v>Python</v>
      </c>
    </row>
    <row r="5821">
      <c r="A5821" s="3">
        <v>5820.0</v>
      </c>
      <c r="B5821" s="4" t="str">
        <f>IFERROR(__xludf.DUMMYFUNCTION("SPLIT(IMPORTRANGE!B5821:B15820,"";"",0,1)"),"Bash/Shell/PowerShell")</f>
        <v>Bash/Shell/PowerShell</v>
      </c>
      <c r="C5821" s="4" t="str">
        <f>IFERROR(__xludf.DUMMYFUNCTION("""COMPUTED_VALUE"""),"C")</f>
        <v>C</v>
      </c>
      <c r="D5821" s="4" t="str">
        <f>IFERROR(__xludf.DUMMYFUNCTION("""COMPUTED_VALUE"""),"C++")</f>
        <v>C++</v>
      </c>
      <c r="E5821" s="4" t="str">
        <f>IFERROR(__xludf.DUMMYFUNCTION("""COMPUTED_VALUE"""),"Go")</f>
        <v>Go</v>
      </c>
      <c r="F5821" s="4" t="str">
        <f>IFERROR(__xludf.DUMMYFUNCTION("""COMPUTED_VALUE"""),"HTML/CSS")</f>
        <v>HTML/CSS</v>
      </c>
      <c r="G5821" s="4" t="str">
        <f>IFERROR(__xludf.DUMMYFUNCTION("""COMPUTED_VALUE"""),"JavaScript")</f>
        <v>JavaScript</v>
      </c>
      <c r="H5821" s="4" t="str">
        <f>IFERROR(__xludf.DUMMYFUNCTION("""COMPUTED_VALUE"""),"TypeScript")</f>
        <v>TypeScript</v>
      </c>
    </row>
    <row r="5822">
      <c r="A5822" s="3">
        <v>5821.0</v>
      </c>
      <c r="B5822" s="4" t="str">
        <f>IFERROR(__xludf.DUMMYFUNCTION("SPLIT(IMPORTRANGE!B5822:B15821,"";"",0,1)"),"C")</f>
        <v>C</v>
      </c>
      <c r="C5822" s="4" t="str">
        <f>IFERROR(__xludf.DUMMYFUNCTION("""COMPUTED_VALUE"""),"C++")</f>
        <v>C++</v>
      </c>
      <c r="D5822" s="4" t="str">
        <f>IFERROR(__xludf.DUMMYFUNCTION("""COMPUTED_VALUE"""),"C#")</f>
        <v>C#</v>
      </c>
      <c r="E5822" s="4" t="str">
        <f>IFERROR(__xludf.DUMMYFUNCTION("""COMPUTED_VALUE"""),"HTML/CSS")</f>
        <v>HTML/CSS</v>
      </c>
      <c r="F5822" s="4" t="str">
        <f>IFERROR(__xludf.DUMMYFUNCTION("""COMPUTED_VALUE"""),"Java")</f>
        <v>Java</v>
      </c>
      <c r="G5822" s="4" t="str">
        <f>IFERROR(__xludf.DUMMYFUNCTION("""COMPUTED_VALUE"""),"JavaScript")</f>
        <v>JavaScript</v>
      </c>
      <c r="H5822" s="4" t="str">
        <f>IFERROR(__xludf.DUMMYFUNCTION("""COMPUTED_VALUE"""),"PHP")</f>
        <v>PHP</v>
      </c>
      <c r="I5822" s="4" t="str">
        <f>IFERROR(__xludf.DUMMYFUNCTION("""COMPUTED_VALUE"""),"Python")</f>
        <v>Python</v>
      </c>
      <c r="J5822" s="4" t="str">
        <f>IFERROR(__xludf.DUMMYFUNCTION("""COMPUTED_VALUE"""),"SQL")</f>
        <v>SQL</v>
      </c>
    </row>
    <row r="5823">
      <c r="A5823" s="3">
        <v>5822.0</v>
      </c>
      <c r="B5823" s="4" t="str">
        <f>IFERROR(__xludf.DUMMYFUNCTION("SPLIT(IMPORTRANGE!B5823:B15822,"";"",0,1)"),"Bash/Shell/PowerShell")</f>
        <v>Bash/Shell/PowerShell</v>
      </c>
      <c r="C5823" s="4" t="str">
        <f>IFERROR(__xludf.DUMMYFUNCTION("""COMPUTED_VALUE"""),"HTML/CSS")</f>
        <v>HTML/CSS</v>
      </c>
      <c r="D5823" s="4" t="str">
        <f>IFERROR(__xludf.DUMMYFUNCTION("""COMPUTED_VALUE"""),"Java")</f>
        <v>Java</v>
      </c>
      <c r="E5823" s="4" t="str">
        <f>IFERROR(__xludf.DUMMYFUNCTION("""COMPUTED_VALUE"""),"JavaScript")</f>
        <v>JavaScript</v>
      </c>
      <c r="F5823" s="4" t="str">
        <f>IFERROR(__xludf.DUMMYFUNCTION("""COMPUTED_VALUE"""),"SQL")</f>
        <v>SQL</v>
      </c>
    </row>
    <row r="5824">
      <c r="A5824" s="3">
        <v>5823.0</v>
      </c>
      <c r="B5824" s="4" t="str">
        <f>IFERROR(__xludf.DUMMYFUNCTION("SPLIT(IMPORTRANGE!B5824:B15823,"";"",0,1)"),"C")</f>
        <v>C</v>
      </c>
      <c r="C5824" s="4" t="str">
        <f>IFERROR(__xludf.DUMMYFUNCTION("""COMPUTED_VALUE"""),"C#")</f>
        <v>C#</v>
      </c>
      <c r="D5824" s="4" t="str">
        <f>IFERROR(__xludf.DUMMYFUNCTION("""COMPUTED_VALUE"""),"Go")</f>
        <v>Go</v>
      </c>
      <c r="E5824" s="4" t="str">
        <f>IFERROR(__xludf.DUMMYFUNCTION("""COMPUTED_VALUE"""),"HTML/CSS")</f>
        <v>HTML/CSS</v>
      </c>
      <c r="F5824" s="4" t="str">
        <f>IFERROR(__xludf.DUMMYFUNCTION("""COMPUTED_VALUE"""),"JavaScript")</f>
        <v>JavaScript</v>
      </c>
      <c r="G5824" s="4" t="str">
        <f>IFERROR(__xludf.DUMMYFUNCTION("""COMPUTED_VALUE"""),"Python")</f>
        <v>Python</v>
      </c>
    </row>
    <row r="5825">
      <c r="A5825" s="3">
        <v>5824.0</v>
      </c>
      <c r="B5825" s="4" t="str">
        <f>IFERROR(__xludf.DUMMYFUNCTION("SPLIT(IMPORTRANGE!B5825:B15824,"";"",0,1)"),"Python")</f>
        <v>Python</v>
      </c>
      <c r="C5825" s="4" t="str">
        <f>IFERROR(__xludf.DUMMYFUNCTION("""COMPUTED_VALUE"""),"SQL")</f>
        <v>SQL</v>
      </c>
    </row>
    <row r="5826">
      <c r="A5826" s="3">
        <v>5825.0</v>
      </c>
      <c r="B5826" s="4" t="str">
        <f>IFERROR(__xludf.DUMMYFUNCTION("SPLIT(IMPORTRANGE!B5826:B15825,"";"",0,1)"),"C")</f>
        <v>C</v>
      </c>
      <c r="C5826" s="4" t="str">
        <f>IFERROR(__xludf.DUMMYFUNCTION("""COMPUTED_VALUE"""),"C++")</f>
        <v>C++</v>
      </c>
      <c r="D5826" s="4" t="str">
        <f>IFERROR(__xludf.DUMMYFUNCTION("""COMPUTED_VALUE"""),"Python")</f>
        <v>Python</v>
      </c>
    </row>
    <row r="5827">
      <c r="A5827" s="3">
        <v>5826.0</v>
      </c>
      <c r="B5827" s="4" t="str">
        <f>IFERROR(__xludf.DUMMYFUNCTION("SPLIT(IMPORTRANGE!B5827:B15826,"";"",0,1)"),"JavaScript")</f>
        <v>JavaScript</v>
      </c>
    </row>
    <row r="5828">
      <c r="A5828" s="3">
        <v>5827.0</v>
      </c>
      <c r="B5828" s="4" t="str">
        <f>IFERROR(__xludf.DUMMYFUNCTION("SPLIT(IMPORTRANGE!B5828:B15827,"";"",0,1)"),"R")</f>
        <v>R</v>
      </c>
    </row>
    <row r="5829">
      <c r="A5829" s="3">
        <v>5828.0</v>
      </c>
      <c r="B5829" s="4" t="str">
        <f>IFERROR(__xludf.DUMMYFUNCTION("SPLIT(IMPORTRANGE!B5829:B15828,"";"",0,1)"),"C")</f>
        <v>C</v>
      </c>
      <c r="C5829" s="4" t="str">
        <f>IFERROR(__xludf.DUMMYFUNCTION("""COMPUTED_VALUE"""),"C++")</f>
        <v>C++</v>
      </c>
      <c r="D5829" s="4" t="str">
        <f>IFERROR(__xludf.DUMMYFUNCTION("""COMPUTED_VALUE"""),"Java")</f>
        <v>Java</v>
      </c>
      <c r="E5829" s="4" t="str">
        <f>IFERROR(__xludf.DUMMYFUNCTION("""COMPUTED_VALUE"""),"Python")</f>
        <v>Python</v>
      </c>
    </row>
    <row r="5830">
      <c r="A5830" s="3">
        <v>5829.0</v>
      </c>
      <c r="B5830" s="4" t="str">
        <f>IFERROR(__xludf.DUMMYFUNCTION("SPLIT(IMPORTRANGE!B5830:B15829,"";"",0,1)"),"HTML/CSS")</f>
        <v>HTML/CSS</v>
      </c>
      <c r="C5830" s="4" t="str">
        <f>IFERROR(__xludf.DUMMYFUNCTION("""COMPUTED_VALUE"""),"JavaScript")</f>
        <v>JavaScript</v>
      </c>
      <c r="D5830" s="4" t="str">
        <f>IFERROR(__xludf.DUMMYFUNCTION("""COMPUTED_VALUE"""),"PHP")</f>
        <v>PHP</v>
      </c>
      <c r="E5830" s="4" t="str">
        <f>IFERROR(__xludf.DUMMYFUNCTION("""COMPUTED_VALUE"""),"Ruby")</f>
        <v>Ruby</v>
      </c>
    </row>
    <row r="5831">
      <c r="A5831" s="3">
        <v>5830.0</v>
      </c>
      <c r="B5831" s="4" t="str">
        <f>IFERROR(__xludf.DUMMYFUNCTION("SPLIT(IMPORTRANGE!B5831:B15830,"";"",0,1)"),"HTML/CSS")</f>
        <v>HTML/CSS</v>
      </c>
      <c r="C5831" s="4" t="str">
        <f>IFERROR(__xludf.DUMMYFUNCTION("""COMPUTED_VALUE"""),"Java")</f>
        <v>Java</v>
      </c>
      <c r="D5831" s="4" t="str">
        <f>IFERROR(__xludf.DUMMYFUNCTION("""COMPUTED_VALUE"""),"JavaScript")</f>
        <v>JavaScript</v>
      </c>
      <c r="E5831" s="4" t="str">
        <f>IFERROR(__xludf.DUMMYFUNCTION("""COMPUTED_VALUE"""),"Python")</f>
        <v>Python</v>
      </c>
    </row>
    <row r="5832">
      <c r="A5832" s="3">
        <v>5831.0</v>
      </c>
      <c r="B5832" s="4" t="str">
        <f>IFERROR(__xludf.DUMMYFUNCTION("SPLIT(IMPORTRANGE!B5832:B15831,"";"",0,1)"),"Bash/Shell/PowerShell")</f>
        <v>Bash/Shell/PowerShell</v>
      </c>
      <c r="C5832" s="4" t="str">
        <f>IFERROR(__xludf.DUMMYFUNCTION("""COMPUTED_VALUE"""),"C++")</f>
        <v>C++</v>
      </c>
      <c r="D5832" s="4" t="str">
        <f>IFERROR(__xludf.DUMMYFUNCTION("""COMPUTED_VALUE"""),"C#")</f>
        <v>C#</v>
      </c>
      <c r="E5832" s="4" t="str">
        <f>IFERROR(__xludf.DUMMYFUNCTION("""COMPUTED_VALUE"""),"Dart")</f>
        <v>Dart</v>
      </c>
      <c r="F5832" s="4" t="str">
        <f>IFERROR(__xludf.DUMMYFUNCTION("""COMPUTED_VALUE"""),"F#")</f>
        <v>F#</v>
      </c>
      <c r="G5832" s="4" t="str">
        <f>IFERROR(__xludf.DUMMYFUNCTION("""COMPUTED_VALUE"""),"HTML/CSS")</f>
        <v>HTML/CSS</v>
      </c>
      <c r="H5832" s="4" t="str">
        <f>IFERROR(__xludf.DUMMYFUNCTION("""COMPUTED_VALUE"""),"Java")</f>
        <v>Java</v>
      </c>
      <c r="I5832" s="4" t="str">
        <f>IFERROR(__xludf.DUMMYFUNCTION("""COMPUTED_VALUE"""),"JavaScript")</f>
        <v>JavaScript</v>
      </c>
      <c r="J5832" s="4" t="str">
        <f>IFERROR(__xludf.DUMMYFUNCTION("""COMPUTED_VALUE"""),"Kotlin")</f>
        <v>Kotlin</v>
      </c>
      <c r="K5832" s="4" t="str">
        <f>IFERROR(__xludf.DUMMYFUNCTION("""COMPUTED_VALUE"""),"Objective-C")</f>
        <v>Objective-C</v>
      </c>
      <c r="L5832" s="4" t="str">
        <f>IFERROR(__xludf.DUMMYFUNCTION("""COMPUTED_VALUE"""),"SQL")</f>
        <v>SQL</v>
      </c>
      <c r="M5832" s="4" t="str">
        <f>IFERROR(__xludf.DUMMYFUNCTION("""COMPUTED_VALUE"""),"Swift")</f>
        <v>Swift</v>
      </c>
      <c r="N5832" s="4" t="str">
        <f>IFERROR(__xludf.DUMMYFUNCTION("""COMPUTED_VALUE"""),"TypeScript")</f>
        <v>TypeScript</v>
      </c>
    </row>
    <row r="5833">
      <c r="A5833" s="3">
        <v>5832.0</v>
      </c>
      <c r="B5833" s="4" t="str">
        <f>IFERROR(__xludf.DUMMYFUNCTION("SPLIT(IMPORTRANGE!B5833:B15832,"";"",0,1)"),"Bash/Shell/PowerShell")</f>
        <v>Bash/Shell/PowerShell</v>
      </c>
      <c r="C5833" s="4" t="str">
        <f>IFERROR(__xludf.DUMMYFUNCTION("""COMPUTED_VALUE"""),"HTML/CSS")</f>
        <v>HTML/CSS</v>
      </c>
      <c r="D5833" s="4" t="str">
        <f>IFERROR(__xludf.DUMMYFUNCTION("""COMPUTED_VALUE"""),"JavaScript")</f>
        <v>JavaScript</v>
      </c>
    </row>
    <row r="5834">
      <c r="A5834" s="3">
        <v>5833.0</v>
      </c>
      <c r="B5834" s="4" t="str">
        <f>IFERROR(__xludf.DUMMYFUNCTION("SPLIT(IMPORTRANGE!B5834:B15833,"";"",0,1)"),"Java")</f>
        <v>Java</v>
      </c>
      <c r="C5834" s="4" t="str">
        <f>IFERROR(__xludf.DUMMYFUNCTION("""COMPUTED_VALUE"""),"Python")</f>
        <v>Python</v>
      </c>
      <c r="D5834" s="4" t="str">
        <f>IFERROR(__xludf.DUMMYFUNCTION("""COMPUTED_VALUE"""),"Rust")</f>
        <v>Rust</v>
      </c>
    </row>
    <row r="5835">
      <c r="A5835" s="3">
        <v>5834.0</v>
      </c>
      <c r="B5835" s="4" t="str">
        <f>IFERROR(__xludf.DUMMYFUNCTION("SPLIT(IMPORTRANGE!B5835:B15834,"";"",0,1)"),"HTML/CSS")</f>
        <v>HTML/CSS</v>
      </c>
      <c r="C5835" s="4" t="str">
        <f>IFERROR(__xludf.DUMMYFUNCTION("""COMPUTED_VALUE"""),"JavaScript")</f>
        <v>JavaScript</v>
      </c>
      <c r="D5835" s="4" t="str">
        <f>IFERROR(__xludf.DUMMYFUNCTION("""COMPUTED_VALUE"""),"TypeScript")</f>
        <v>TypeScript</v>
      </c>
    </row>
    <row r="5836">
      <c r="A5836" s="3">
        <v>5835.0</v>
      </c>
      <c r="B5836" s="4" t="str">
        <f>IFERROR(__xludf.DUMMYFUNCTION("SPLIT(IMPORTRANGE!B5836:B15835,"";"",0,1)"),"Bash/Shell/PowerShell")</f>
        <v>Bash/Shell/PowerShell</v>
      </c>
      <c r="C5836" s="4" t="str">
        <f>IFERROR(__xludf.DUMMYFUNCTION("""COMPUTED_VALUE"""),"HTML/CSS")</f>
        <v>HTML/CSS</v>
      </c>
      <c r="D5836" s="4" t="str">
        <f>IFERROR(__xludf.DUMMYFUNCTION("""COMPUTED_VALUE"""),"Java")</f>
        <v>Java</v>
      </c>
      <c r="E5836" s="4" t="str">
        <f>IFERROR(__xludf.DUMMYFUNCTION("""COMPUTED_VALUE"""),"JavaScript")</f>
        <v>JavaScript</v>
      </c>
      <c r="F5836" s="4" t="str">
        <f>IFERROR(__xludf.DUMMYFUNCTION("""COMPUTED_VALUE"""),"PHP")</f>
        <v>PHP</v>
      </c>
      <c r="G5836" s="4" t="str">
        <f>IFERROR(__xludf.DUMMYFUNCTION("""COMPUTED_VALUE"""),"SQL")</f>
        <v>SQL</v>
      </c>
    </row>
    <row r="5837">
      <c r="A5837" s="3">
        <v>5836.0</v>
      </c>
      <c r="B5837" s="4" t="str">
        <f>IFERROR(__xludf.DUMMYFUNCTION("SPLIT(IMPORTRANGE!B5837:B15836,"";"",0,1)"),"Bash/Shell/PowerShell")</f>
        <v>Bash/Shell/PowerShell</v>
      </c>
      <c r="C5837" s="4" t="str">
        <f>IFERROR(__xludf.DUMMYFUNCTION("""COMPUTED_VALUE"""),"HTML/CSS")</f>
        <v>HTML/CSS</v>
      </c>
      <c r="D5837" s="4" t="str">
        <f>IFERROR(__xludf.DUMMYFUNCTION("""COMPUTED_VALUE"""),"JavaScript")</f>
        <v>JavaScript</v>
      </c>
      <c r="E5837" s="4" t="str">
        <f>IFERROR(__xludf.DUMMYFUNCTION("""COMPUTED_VALUE"""),"Python")</f>
        <v>Python</v>
      </c>
      <c r="F5837" s="4" t="str">
        <f>IFERROR(__xludf.DUMMYFUNCTION("""COMPUTED_VALUE"""),"SQL")</f>
        <v>SQL</v>
      </c>
      <c r="G5837" s="4" t="str">
        <f>IFERROR(__xludf.DUMMYFUNCTION("""COMPUTED_VALUE"""),"TypeScript")</f>
        <v>TypeScript</v>
      </c>
    </row>
    <row r="5838">
      <c r="A5838" s="3">
        <v>5837.0</v>
      </c>
      <c r="B5838" s="4" t="str">
        <f>IFERROR(__xludf.DUMMYFUNCTION("SPLIT(IMPORTRANGE!B5838:B15837,"";"",0,1)"),"Bash/Shell/PowerShell")</f>
        <v>Bash/Shell/PowerShell</v>
      </c>
      <c r="C5838" s="4" t="str">
        <f>IFERROR(__xludf.DUMMYFUNCTION("""COMPUTED_VALUE"""),"HTML/CSS")</f>
        <v>HTML/CSS</v>
      </c>
      <c r="D5838" s="4" t="str">
        <f>IFERROR(__xludf.DUMMYFUNCTION("""COMPUTED_VALUE"""),"Java")</f>
        <v>Java</v>
      </c>
      <c r="E5838" s="4" t="str">
        <f>IFERROR(__xludf.DUMMYFUNCTION("""COMPUTED_VALUE"""),"JavaScript")</f>
        <v>JavaScript</v>
      </c>
      <c r="F5838" s="4" t="str">
        <f>IFERROR(__xludf.DUMMYFUNCTION("""COMPUTED_VALUE"""),"PHP")</f>
        <v>PHP</v>
      </c>
    </row>
    <row r="5839">
      <c r="A5839" s="3">
        <v>5838.0</v>
      </c>
      <c r="B5839" s="4" t="str">
        <f>IFERROR(__xludf.DUMMYFUNCTION("SPLIT(IMPORTRANGE!B5839:B15838,"";"",0,1)"),"Assembly")</f>
        <v>Assembly</v>
      </c>
      <c r="C5839" s="4" t="str">
        <f>IFERROR(__xludf.DUMMYFUNCTION("""COMPUTED_VALUE"""),"Bash/Shell/PowerShell")</f>
        <v>Bash/Shell/PowerShell</v>
      </c>
      <c r="D5839" s="4" t="str">
        <f>IFERROR(__xludf.DUMMYFUNCTION("""COMPUTED_VALUE"""),"C")</f>
        <v>C</v>
      </c>
      <c r="E5839" s="4" t="str">
        <f>IFERROR(__xludf.DUMMYFUNCTION("""COMPUTED_VALUE"""),"Python")</f>
        <v>Python</v>
      </c>
      <c r="F5839" s="4" t="str">
        <f>IFERROR(__xludf.DUMMYFUNCTION("""COMPUTED_VALUE"""),"SQL")</f>
        <v>SQL</v>
      </c>
    </row>
    <row r="5840">
      <c r="A5840" s="3">
        <v>5839.0</v>
      </c>
      <c r="B5840" s="4" t="str">
        <f>IFERROR(__xludf.DUMMYFUNCTION("SPLIT(IMPORTRANGE!B5840:B15839,"";"",0,1)"),"Bash/Shell/PowerShell")</f>
        <v>Bash/Shell/PowerShell</v>
      </c>
      <c r="C5840" s="4" t="str">
        <f>IFERROR(__xludf.DUMMYFUNCTION("""COMPUTED_VALUE"""),"Java")</f>
        <v>Java</v>
      </c>
      <c r="D5840" s="4" t="str">
        <f>IFERROR(__xludf.DUMMYFUNCTION("""COMPUTED_VALUE"""),"Scala")</f>
        <v>Scala</v>
      </c>
      <c r="E5840" s="4" t="str">
        <f>IFERROR(__xludf.DUMMYFUNCTION("""COMPUTED_VALUE"""),"SQL")</f>
        <v>SQL</v>
      </c>
      <c r="F5840" s="4" t="str">
        <f>IFERROR(__xludf.DUMMYFUNCTION("""COMPUTED_VALUE"""),"Other(s):")</f>
        <v>Other(s):</v>
      </c>
    </row>
    <row r="5841">
      <c r="A5841" s="3">
        <v>5840.0</v>
      </c>
      <c r="B5841" s="4" t="str">
        <f>IFERROR(__xludf.DUMMYFUNCTION("SPLIT(IMPORTRANGE!B5841:B15840,"";"",0,1)"),"Go")</f>
        <v>Go</v>
      </c>
      <c r="C5841" s="4" t="str">
        <f>IFERROR(__xludf.DUMMYFUNCTION("""COMPUTED_VALUE"""),"Python")</f>
        <v>Python</v>
      </c>
    </row>
    <row r="5842">
      <c r="A5842" s="3">
        <v>5841.0</v>
      </c>
      <c r="B5842" s="4" t="str">
        <f>IFERROR(__xludf.DUMMYFUNCTION("SPLIT(IMPORTRANGE!B5842:B15841,"";"",0,1)"),"C#")</f>
        <v>C#</v>
      </c>
      <c r="C5842" s="4" t="str">
        <f>IFERROR(__xludf.DUMMYFUNCTION("""COMPUTED_VALUE"""),"HTML/CSS")</f>
        <v>HTML/CSS</v>
      </c>
      <c r="D5842" s="4" t="str">
        <f>IFERROR(__xludf.DUMMYFUNCTION("""COMPUTED_VALUE"""),"JavaScript")</f>
        <v>JavaScript</v>
      </c>
      <c r="E5842" s="4" t="str">
        <f>IFERROR(__xludf.DUMMYFUNCTION("""COMPUTED_VALUE"""),"PHP")</f>
        <v>PHP</v>
      </c>
      <c r="F5842" s="4" t="str">
        <f>IFERROR(__xludf.DUMMYFUNCTION("""COMPUTED_VALUE"""),"SQL")</f>
        <v>SQL</v>
      </c>
    </row>
    <row r="5843">
      <c r="A5843" s="3">
        <v>5842.0</v>
      </c>
      <c r="B5843" s="4" t="str">
        <f>IFERROR(__xludf.DUMMYFUNCTION("SPLIT(IMPORTRANGE!B5843:B15842,"";"",0,1)"),"HTML/CSS")</f>
        <v>HTML/CSS</v>
      </c>
      <c r="C5843" s="4" t="str">
        <f>IFERROR(__xludf.DUMMYFUNCTION("""COMPUTED_VALUE"""),"Java")</f>
        <v>Java</v>
      </c>
      <c r="D5843" s="4" t="str">
        <f>IFERROR(__xludf.DUMMYFUNCTION("""COMPUTED_VALUE"""),"JavaScript")</f>
        <v>JavaScript</v>
      </c>
      <c r="E5843" s="4" t="str">
        <f>IFERROR(__xludf.DUMMYFUNCTION("""COMPUTED_VALUE"""),"TypeScript")</f>
        <v>TypeScript</v>
      </c>
    </row>
    <row r="5844">
      <c r="A5844" s="3">
        <v>5843.0</v>
      </c>
      <c r="B5844" s="4" t="str">
        <f>IFERROR(__xludf.DUMMYFUNCTION("SPLIT(IMPORTRANGE!B5844:B15843,"";"",0,1)"),"C#")</f>
        <v>C#</v>
      </c>
    </row>
    <row r="5845">
      <c r="A5845" s="3">
        <v>5844.0</v>
      </c>
      <c r="B5845" s="4" t="str">
        <f>IFERROR(__xludf.DUMMYFUNCTION("SPLIT(IMPORTRANGE!B5845:B15844,"";"",0,1)"),"Bash/Shell/PowerShell")</f>
        <v>Bash/Shell/PowerShell</v>
      </c>
      <c r="C5845" s="4" t="str">
        <f>IFERROR(__xludf.DUMMYFUNCTION("""COMPUTED_VALUE"""),"HTML/CSS")</f>
        <v>HTML/CSS</v>
      </c>
      <c r="D5845" s="4" t="str">
        <f>IFERROR(__xludf.DUMMYFUNCTION("""COMPUTED_VALUE"""),"Java")</f>
        <v>Java</v>
      </c>
      <c r="E5845" s="4" t="str">
        <f>IFERROR(__xludf.DUMMYFUNCTION("""COMPUTED_VALUE"""),"JavaScript")</f>
        <v>JavaScript</v>
      </c>
      <c r="F5845" s="4" t="str">
        <f>IFERROR(__xludf.DUMMYFUNCTION("""COMPUTED_VALUE"""),"Kotlin")</f>
        <v>Kotlin</v>
      </c>
      <c r="G5845" s="4" t="str">
        <f>IFERROR(__xludf.DUMMYFUNCTION("""COMPUTED_VALUE"""),"Objective-C")</f>
        <v>Objective-C</v>
      </c>
      <c r="H5845" s="4" t="str">
        <f>IFERROR(__xludf.DUMMYFUNCTION("""COMPUTED_VALUE"""),"Swift")</f>
        <v>Swift</v>
      </c>
      <c r="I5845" s="4" t="str">
        <f>IFERROR(__xludf.DUMMYFUNCTION("""COMPUTED_VALUE"""),"TypeScript")</f>
        <v>TypeScript</v>
      </c>
    </row>
    <row r="5846">
      <c r="A5846" s="3">
        <v>5845.0</v>
      </c>
      <c r="B5846" s="4" t="str">
        <f>IFERROR(__xludf.DUMMYFUNCTION("SPLIT(IMPORTRANGE!B5846:B15845,"";"",0,1)"),"C#")</f>
        <v>C#</v>
      </c>
      <c r="C5846" s="4" t="str">
        <f>IFERROR(__xludf.DUMMYFUNCTION("""COMPUTED_VALUE"""),"HTML/CSS")</f>
        <v>HTML/CSS</v>
      </c>
      <c r="D5846" s="4" t="str">
        <f>IFERROR(__xludf.DUMMYFUNCTION("""COMPUTED_VALUE"""),"JavaScript")</f>
        <v>JavaScript</v>
      </c>
      <c r="E5846" s="4" t="str">
        <f>IFERROR(__xludf.DUMMYFUNCTION("""COMPUTED_VALUE"""),"SQL")</f>
        <v>SQL</v>
      </c>
      <c r="F5846" s="4" t="str">
        <f>IFERROR(__xludf.DUMMYFUNCTION("""COMPUTED_VALUE"""),"TypeScript")</f>
        <v>TypeScript</v>
      </c>
    </row>
    <row r="5847">
      <c r="A5847" s="3">
        <v>5846.0</v>
      </c>
      <c r="B5847" s="4" t="str">
        <f>IFERROR(__xludf.DUMMYFUNCTION("SPLIT(IMPORTRANGE!B5847:B15846,"";"",0,1)"),"HTML/CSS")</f>
        <v>HTML/CSS</v>
      </c>
      <c r="C5847" s="4" t="str">
        <f>IFERROR(__xludf.DUMMYFUNCTION("""COMPUTED_VALUE"""),"JavaScript")</f>
        <v>JavaScript</v>
      </c>
      <c r="D5847" s="4" t="str">
        <f>IFERROR(__xludf.DUMMYFUNCTION("""COMPUTED_VALUE"""),"PHP")</f>
        <v>PHP</v>
      </c>
      <c r="E5847" s="4" t="str">
        <f>IFERROR(__xludf.DUMMYFUNCTION("""COMPUTED_VALUE"""),"SQL")</f>
        <v>SQL</v>
      </c>
      <c r="F5847" s="4" t="str">
        <f>IFERROR(__xludf.DUMMYFUNCTION("""COMPUTED_VALUE"""),"Other(s):")</f>
        <v>Other(s):</v>
      </c>
    </row>
    <row r="5848">
      <c r="A5848" s="3">
        <v>5847.0</v>
      </c>
      <c r="B5848" s="4" t="str">
        <f>IFERROR(__xludf.DUMMYFUNCTION("SPLIT(IMPORTRANGE!B5848:B15847,"";"",0,1)"),"Bash/Shell/PowerShell")</f>
        <v>Bash/Shell/PowerShell</v>
      </c>
      <c r="C5848" s="4" t="str">
        <f>IFERROR(__xludf.DUMMYFUNCTION("""COMPUTED_VALUE"""),"C++")</f>
        <v>C++</v>
      </c>
      <c r="D5848" s="4" t="str">
        <f>IFERROR(__xludf.DUMMYFUNCTION("""COMPUTED_VALUE"""),"HTML/CSS")</f>
        <v>HTML/CSS</v>
      </c>
      <c r="E5848" s="4" t="str">
        <f>IFERROR(__xludf.DUMMYFUNCTION("""COMPUTED_VALUE"""),"Java")</f>
        <v>Java</v>
      </c>
      <c r="F5848" s="4" t="str">
        <f>IFERROR(__xludf.DUMMYFUNCTION("""COMPUTED_VALUE"""),"JavaScript")</f>
        <v>JavaScript</v>
      </c>
      <c r="G5848" s="4" t="str">
        <f>IFERROR(__xludf.DUMMYFUNCTION("""COMPUTED_VALUE"""),"Python")</f>
        <v>Python</v>
      </c>
    </row>
    <row r="5849">
      <c r="A5849" s="3">
        <v>5848.0</v>
      </c>
      <c r="B5849" s="4" t="str">
        <f>IFERROR(__xludf.DUMMYFUNCTION("SPLIT(IMPORTRANGE!B5849:B15848,"";"",0,1)"),"C#")</f>
        <v>C#</v>
      </c>
      <c r="C5849" s="4" t="str">
        <f>IFERROR(__xludf.DUMMYFUNCTION("""COMPUTED_VALUE"""),"HTML/CSS")</f>
        <v>HTML/CSS</v>
      </c>
      <c r="D5849" s="4" t="str">
        <f>IFERROR(__xludf.DUMMYFUNCTION("""COMPUTED_VALUE"""),"JavaScript")</f>
        <v>JavaScript</v>
      </c>
      <c r="E5849" s="4" t="str">
        <f>IFERROR(__xludf.DUMMYFUNCTION("""COMPUTED_VALUE"""),"SQL")</f>
        <v>SQL</v>
      </c>
    </row>
    <row r="5850">
      <c r="A5850" s="3">
        <v>5849.0</v>
      </c>
      <c r="B5850" s="4" t="str">
        <f>IFERROR(__xludf.DUMMYFUNCTION("SPLIT(IMPORTRANGE!B5850:B15849,"";"",0,1)"),"HTML/CSS")</f>
        <v>HTML/CSS</v>
      </c>
      <c r="C5850" s="4" t="str">
        <f>IFERROR(__xludf.DUMMYFUNCTION("""COMPUTED_VALUE"""),"JavaScript")</f>
        <v>JavaScript</v>
      </c>
      <c r="D5850" s="4" t="str">
        <f>IFERROR(__xludf.DUMMYFUNCTION("""COMPUTED_VALUE"""),"PHP")</f>
        <v>PHP</v>
      </c>
      <c r="E5850" s="4" t="str">
        <f>IFERROR(__xludf.DUMMYFUNCTION("""COMPUTED_VALUE"""),"SQL")</f>
        <v>SQL</v>
      </c>
    </row>
    <row r="5851">
      <c r="A5851" s="3">
        <v>5850.0</v>
      </c>
      <c r="B5851" s="4" t="str">
        <f>IFERROR(__xludf.DUMMYFUNCTION("SPLIT(IMPORTRANGE!B5851:B15850,"";"",0,1)"),"Bash/Shell/PowerShell")</f>
        <v>Bash/Shell/PowerShell</v>
      </c>
      <c r="C5851" s="4" t="str">
        <f>IFERROR(__xludf.DUMMYFUNCTION("""COMPUTED_VALUE"""),"C++")</f>
        <v>C++</v>
      </c>
      <c r="D5851" s="4" t="str">
        <f>IFERROR(__xludf.DUMMYFUNCTION("""COMPUTED_VALUE"""),"C#")</f>
        <v>C#</v>
      </c>
      <c r="E5851" s="4" t="str">
        <f>IFERROR(__xludf.DUMMYFUNCTION("""COMPUTED_VALUE"""),"Go")</f>
        <v>Go</v>
      </c>
      <c r="F5851" s="4" t="str">
        <f>IFERROR(__xludf.DUMMYFUNCTION("""COMPUTED_VALUE"""),"HTML/CSS")</f>
        <v>HTML/CSS</v>
      </c>
      <c r="G5851" s="4" t="str">
        <f>IFERROR(__xludf.DUMMYFUNCTION("""COMPUTED_VALUE"""),"JavaScript")</f>
        <v>JavaScript</v>
      </c>
      <c r="H5851" s="4" t="str">
        <f>IFERROR(__xludf.DUMMYFUNCTION("""COMPUTED_VALUE"""),"Python")</f>
        <v>Python</v>
      </c>
      <c r="I5851" s="4" t="str">
        <f>IFERROR(__xludf.DUMMYFUNCTION("""COMPUTED_VALUE"""),"Rust")</f>
        <v>Rust</v>
      </c>
      <c r="J5851" s="4" t="str">
        <f>IFERROR(__xludf.DUMMYFUNCTION("""COMPUTED_VALUE"""),"TypeScript")</f>
        <v>TypeScript</v>
      </c>
    </row>
    <row r="5852">
      <c r="A5852" s="3">
        <v>5851.0</v>
      </c>
      <c r="B5852" s="4" t="str">
        <f>IFERROR(__xludf.DUMMYFUNCTION("SPLIT(IMPORTRANGE!B5852:B15851,"";"",0,1)"),"Bash/Shell/PowerShell")</f>
        <v>Bash/Shell/PowerShell</v>
      </c>
      <c r="C5852" s="4" t="str">
        <f>IFERROR(__xludf.DUMMYFUNCTION("""COMPUTED_VALUE"""),"HTML/CSS")</f>
        <v>HTML/CSS</v>
      </c>
      <c r="D5852" s="4" t="str">
        <f>IFERROR(__xludf.DUMMYFUNCTION("""COMPUTED_VALUE"""),"JavaScript")</f>
        <v>JavaScript</v>
      </c>
      <c r="E5852" s="4" t="str">
        <f>IFERROR(__xludf.DUMMYFUNCTION("""COMPUTED_VALUE"""),"PHP")</f>
        <v>PHP</v>
      </c>
      <c r="F5852" s="4" t="str">
        <f>IFERROR(__xludf.DUMMYFUNCTION("""COMPUTED_VALUE"""),"Python")</f>
        <v>Python</v>
      </c>
      <c r="G5852" s="4" t="str">
        <f>IFERROR(__xludf.DUMMYFUNCTION("""COMPUTED_VALUE"""),"R")</f>
        <v>R</v>
      </c>
      <c r="H5852" s="4" t="str">
        <f>IFERROR(__xludf.DUMMYFUNCTION("""COMPUTED_VALUE"""),"SQL")</f>
        <v>SQL</v>
      </c>
      <c r="I5852" s="4" t="str">
        <f>IFERROR(__xludf.DUMMYFUNCTION("""COMPUTED_VALUE"""),"VBA")</f>
        <v>VBA</v>
      </c>
    </row>
    <row r="5853">
      <c r="A5853" s="3">
        <v>5852.0</v>
      </c>
      <c r="B5853" s="4" t="str">
        <f>IFERROR(__xludf.DUMMYFUNCTION("SPLIT(IMPORTRANGE!B5853:B15852,"";"",0,1)"),"Bash/Shell/PowerShell")</f>
        <v>Bash/Shell/PowerShell</v>
      </c>
      <c r="C5853" s="4" t="str">
        <f>IFERROR(__xludf.DUMMYFUNCTION("""COMPUTED_VALUE"""),"C")</f>
        <v>C</v>
      </c>
      <c r="D5853" s="4" t="str">
        <f>IFERROR(__xludf.DUMMYFUNCTION("""COMPUTED_VALUE"""),"C++")</f>
        <v>C++</v>
      </c>
      <c r="E5853" s="4" t="str">
        <f>IFERROR(__xludf.DUMMYFUNCTION("""COMPUTED_VALUE"""),"HTML/CSS")</f>
        <v>HTML/CSS</v>
      </c>
      <c r="F5853" s="4" t="str">
        <f>IFERROR(__xludf.DUMMYFUNCTION("""COMPUTED_VALUE"""),"Java")</f>
        <v>Java</v>
      </c>
      <c r="G5853" s="4" t="str">
        <f>IFERROR(__xludf.DUMMYFUNCTION("""COMPUTED_VALUE"""),"Ruby")</f>
        <v>Ruby</v>
      </c>
    </row>
    <row r="5854">
      <c r="A5854" s="3">
        <v>5853.0</v>
      </c>
      <c r="B5854" s="4" t="str">
        <f>IFERROR(__xludf.DUMMYFUNCTION("SPLIT(IMPORTRANGE!B5854:B15853,"";"",0,1)"),"HTML/CSS")</f>
        <v>HTML/CSS</v>
      </c>
      <c r="C5854" s="4" t="str">
        <f>IFERROR(__xludf.DUMMYFUNCTION("""COMPUTED_VALUE"""),"JavaScript")</f>
        <v>JavaScript</v>
      </c>
    </row>
    <row r="5855">
      <c r="A5855" s="3">
        <v>5854.0</v>
      </c>
      <c r="B5855" s="4" t="str">
        <f>IFERROR(__xludf.DUMMYFUNCTION("SPLIT(IMPORTRANGE!B5855:B15854,"";"",0,1)"),"HTML/CSS")</f>
        <v>HTML/CSS</v>
      </c>
      <c r="C5855" s="4" t="str">
        <f>IFERROR(__xludf.DUMMYFUNCTION("""COMPUTED_VALUE"""),"Java")</f>
        <v>Java</v>
      </c>
      <c r="D5855" s="4" t="str">
        <f>IFERROR(__xludf.DUMMYFUNCTION("""COMPUTED_VALUE"""),"JavaScript")</f>
        <v>JavaScript</v>
      </c>
      <c r="E5855" s="4" t="str">
        <f>IFERROR(__xludf.DUMMYFUNCTION("""COMPUTED_VALUE"""),"Kotlin")</f>
        <v>Kotlin</v>
      </c>
      <c r="F5855" s="4" t="str">
        <f>IFERROR(__xludf.DUMMYFUNCTION("""COMPUTED_VALUE"""),"PHP")</f>
        <v>PHP</v>
      </c>
    </row>
    <row r="5856">
      <c r="A5856" s="3">
        <v>5855.0</v>
      </c>
      <c r="B5856" s="4" t="str">
        <f>IFERROR(__xludf.DUMMYFUNCTION("SPLIT(IMPORTRANGE!B5856:B15855,"";"",0,1)"),"C#")</f>
        <v>C#</v>
      </c>
      <c r="C5856" s="4" t="str">
        <f>IFERROR(__xludf.DUMMYFUNCTION("""COMPUTED_VALUE"""),"HTML/CSS")</f>
        <v>HTML/CSS</v>
      </c>
      <c r="D5856" s="4" t="str">
        <f>IFERROR(__xludf.DUMMYFUNCTION("""COMPUTED_VALUE"""),"Java")</f>
        <v>Java</v>
      </c>
      <c r="E5856" s="4" t="str">
        <f>IFERROR(__xludf.DUMMYFUNCTION("""COMPUTED_VALUE"""),"JavaScript")</f>
        <v>JavaScript</v>
      </c>
      <c r="F5856" s="4" t="str">
        <f>IFERROR(__xludf.DUMMYFUNCTION("""COMPUTED_VALUE"""),"Python")</f>
        <v>Python</v>
      </c>
      <c r="G5856" s="4" t="str">
        <f>IFERROR(__xludf.DUMMYFUNCTION("""COMPUTED_VALUE"""),"SQL")</f>
        <v>SQL</v>
      </c>
    </row>
    <row r="5857">
      <c r="A5857" s="3">
        <v>5856.0</v>
      </c>
      <c r="B5857" s="4" t="str">
        <f>IFERROR(__xludf.DUMMYFUNCTION("SPLIT(IMPORTRANGE!B5857:B15856,"";"",0,1)"),"C")</f>
        <v>C</v>
      </c>
      <c r="C5857" s="4" t="str">
        <f>IFERROR(__xludf.DUMMYFUNCTION("""COMPUTED_VALUE"""),"C++")</f>
        <v>C++</v>
      </c>
      <c r="D5857" s="4" t="str">
        <f>IFERROR(__xludf.DUMMYFUNCTION("""COMPUTED_VALUE"""),"C#")</f>
        <v>C#</v>
      </c>
      <c r="E5857" s="4" t="str">
        <f>IFERROR(__xludf.DUMMYFUNCTION("""COMPUTED_VALUE"""),"HTML/CSS")</f>
        <v>HTML/CSS</v>
      </c>
      <c r="F5857" s="4" t="str">
        <f>IFERROR(__xludf.DUMMYFUNCTION("""COMPUTED_VALUE"""),"Java")</f>
        <v>Java</v>
      </c>
      <c r="G5857" s="4" t="str">
        <f>IFERROR(__xludf.DUMMYFUNCTION("""COMPUTED_VALUE"""),"JavaScript")</f>
        <v>JavaScript</v>
      </c>
      <c r="H5857" s="4" t="str">
        <f>IFERROR(__xludf.DUMMYFUNCTION("""COMPUTED_VALUE"""),"PHP")</f>
        <v>PHP</v>
      </c>
      <c r="I5857" s="4" t="str">
        <f>IFERROR(__xludf.DUMMYFUNCTION("""COMPUTED_VALUE"""),"Python")</f>
        <v>Python</v>
      </c>
      <c r="J5857" s="4" t="str">
        <f>IFERROR(__xludf.DUMMYFUNCTION("""COMPUTED_VALUE"""),"R")</f>
        <v>R</v>
      </c>
      <c r="K5857" s="4" t="str">
        <f>IFERROR(__xludf.DUMMYFUNCTION("""COMPUTED_VALUE"""),"SQL")</f>
        <v>SQL</v>
      </c>
      <c r="L5857" s="4" t="str">
        <f>IFERROR(__xludf.DUMMYFUNCTION("""COMPUTED_VALUE"""),"TypeScript")</f>
        <v>TypeScript</v>
      </c>
    </row>
    <row r="5858">
      <c r="A5858" s="3">
        <v>5857.0</v>
      </c>
      <c r="B5858" s="4" t="str">
        <f>IFERROR(__xludf.DUMMYFUNCTION("SPLIT(IMPORTRANGE!B5858:B15857,"";"",0,1)"),"HTML/CSS")</f>
        <v>HTML/CSS</v>
      </c>
      <c r="C5858" s="4" t="str">
        <f>IFERROR(__xludf.DUMMYFUNCTION("""COMPUTED_VALUE"""),"Java")</f>
        <v>Java</v>
      </c>
      <c r="D5858" s="4" t="str">
        <f>IFERROR(__xludf.DUMMYFUNCTION("""COMPUTED_VALUE"""),"JavaScript")</f>
        <v>JavaScript</v>
      </c>
      <c r="E5858" s="4" t="str">
        <f>IFERROR(__xludf.DUMMYFUNCTION("""COMPUTED_VALUE"""),"SQL")</f>
        <v>SQL</v>
      </c>
    </row>
    <row r="5859">
      <c r="A5859" s="3">
        <v>5858.0</v>
      </c>
      <c r="B5859" s="4" t="str">
        <f>IFERROR(__xludf.DUMMYFUNCTION("SPLIT(IMPORTRANGE!B5859:B15858,"";"",0,1)"),"Go")</f>
        <v>Go</v>
      </c>
      <c r="C5859" s="4" t="str">
        <f>IFERROR(__xludf.DUMMYFUNCTION("""COMPUTED_VALUE"""),"HTML/CSS")</f>
        <v>HTML/CSS</v>
      </c>
      <c r="D5859" s="4" t="str">
        <f>IFERROR(__xludf.DUMMYFUNCTION("""COMPUTED_VALUE"""),"Java")</f>
        <v>Java</v>
      </c>
      <c r="E5859" s="4" t="str">
        <f>IFERROR(__xludf.DUMMYFUNCTION("""COMPUTED_VALUE"""),"JavaScript")</f>
        <v>JavaScript</v>
      </c>
      <c r="F5859" s="4" t="str">
        <f>IFERROR(__xludf.DUMMYFUNCTION("""COMPUTED_VALUE"""),"SQL")</f>
        <v>SQL</v>
      </c>
      <c r="G5859" s="4" t="str">
        <f>IFERROR(__xludf.DUMMYFUNCTION("""COMPUTED_VALUE"""),"TypeScript")</f>
        <v>TypeScript</v>
      </c>
    </row>
    <row r="5860">
      <c r="A5860" s="3">
        <v>5859.0</v>
      </c>
      <c r="B5860" s="4" t="str">
        <f>IFERROR(__xludf.DUMMYFUNCTION("SPLIT(IMPORTRANGE!B5860:B15859,"";"",0,1)"),"Elixir")</f>
        <v>Elixir</v>
      </c>
      <c r="C5860" s="4" t="str">
        <f>IFERROR(__xludf.DUMMYFUNCTION("""COMPUTED_VALUE"""),"HTML/CSS")</f>
        <v>HTML/CSS</v>
      </c>
      <c r="D5860" s="4" t="str">
        <f>IFERROR(__xludf.DUMMYFUNCTION("""COMPUTED_VALUE"""),"JavaScript")</f>
        <v>JavaScript</v>
      </c>
      <c r="E5860" s="4" t="str">
        <f>IFERROR(__xludf.DUMMYFUNCTION("""COMPUTED_VALUE"""),"SQL")</f>
        <v>SQL</v>
      </c>
      <c r="F5860" s="4" t="str">
        <f>IFERROR(__xludf.DUMMYFUNCTION("""COMPUTED_VALUE"""),"TypeScript")</f>
        <v>TypeScript</v>
      </c>
      <c r="G5860" s="4" t="str">
        <f>IFERROR(__xludf.DUMMYFUNCTION("""COMPUTED_VALUE"""),"Other(s):")</f>
        <v>Other(s):</v>
      </c>
    </row>
    <row r="5861">
      <c r="A5861" s="3">
        <v>5860.0</v>
      </c>
      <c r="B5861" s="4" t="str">
        <f>IFERROR(__xludf.DUMMYFUNCTION("SPLIT(IMPORTRANGE!B5861:B15860,"";"",0,1)"),"Bash/Shell/PowerShell")</f>
        <v>Bash/Shell/PowerShell</v>
      </c>
      <c r="C5861" s="4" t="str">
        <f>IFERROR(__xludf.DUMMYFUNCTION("""COMPUTED_VALUE"""),"C")</f>
        <v>C</v>
      </c>
      <c r="D5861" s="4" t="str">
        <f>IFERROR(__xludf.DUMMYFUNCTION("""COMPUTED_VALUE"""),"C++")</f>
        <v>C++</v>
      </c>
      <c r="E5861" s="4" t="str">
        <f>IFERROR(__xludf.DUMMYFUNCTION("""COMPUTED_VALUE"""),"C#")</f>
        <v>C#</v>
      </c>
      <c r="F5861" s="4" t="str">
        <f>IFERROR(__xludf.DUMMYFUNCTION("""COMPUTED_VALUE"""),"HTML/CSS")</f>
        <v>HTML/CSS</v>
      </c>
      <c r="G5861" s="4" t="str">
        <f>IFERROR(__xludf.DUMMYFUNCTION("""COMPUTED_VALUE"""),"Java")</f>
        <v>Java</v>
      </c>
      <c r="H5861" s="4" t="str">
        <f>IFERROR(__xludf.DUMMYFUNCTION("""COMPUTED_VALUE"""),"JavaScript")</f>
        <v>JavaScript</v>
      </c>
      <c r="I5861" s="4" t="str">
        <f>IFERROR(__xludf.DUMMYFUNCTION("""COMPUTED_VALUE"""),"Python")</f>
        <v>Python</v>
      </c>
      <c r="J5861" s="4" t="str">
        <f>IFERROR(__xludf.DUMMYFUNCTION("""COMPUTED_VALUE"""),"SQL")</f>
        <v>SQL</v>
      </c>
    </row>
    <row r="5862">
      <c r="A5862" s="3">
        <v>5861.0</v>
      </c>
      <c r="B5862" s="4" t="str">
        <f>IFERROR(__xludf.DUMMYFUNCTION("SPLIT(IMPORTRANGE!B5862:B15861,"";"",0,1)"),"HTML/CSS")</f>
        <v>HTML/CSS</v>
      </c>
      <c r="C5862" s="4" t="str">
        <f>IFERROR(__xludf.DUMMYFUNCTION("""COMPUTED_VALUE"""),"Java")</f>
        <v>Java</v>
      </c>
      <c r="D5862" s="4" t="str">
        <f>IFERROR(__xludf.DUMMYFUNCTION("""COMPUTED_VALUE"""),"Python")</f>
        <v>Python</v>
      </c>
      <c r="E5862" s="4" t="str">
        <f>IFERROR(__xludf.DUMMYFUNCTION("""COMPUTED_VALUE"""),"SQL")</f>
        <v>SQL</v>
      </c>
    </row>
    <row r="5863">
      <c r="A5863" s="3">
        <v>5862.0</v>
      </c>
      <c r="B5863" s="4" t="str">
        <f>IFERROR(__xludf.DUMMYFUNCTION("SPLIT(IMPORTRANGE!B5863:B15862,"";"",0,1)"),"Bash/Shell/PowerShell")</f>
        <v>Bash/Shell/PowerShell</v>
      </c>
      <c r="C5863" s="4" t="str">
        <f>IFERROR(__xludf.DUMMYFUNCTION("""COMPUTED_VALUE"""),"C")</f>
        <v>C</v>
      </c>
      <c r="D5863" s="4" t="str">
        <f>IFERROR(__xludf.DUMMYFUNCTION("""COMPUTED_VALUE"""),"C++")</f>
        <v>C++</v>
      </c>
      <c r="E5863" s="4" t="str">
        <f>IFERROR(__xludf.DUMMYFUNCTION("""COMPUTED_VALUE"""),"Java")</f>
        <v>Java</v>
      </c>
      <c r="F5863" s="4" t="str">
        <f>IFERROR(__xludf.DUMMYFUNCTION("""COMPUTED_VALUE"""),"Python")</f>
        <v>Python</v>
      </c>
    </row>
    <row r="5864">
      <c r="A5864" s="3">
        <v>5863.0</v>
      </c>
      <c r="B5864" s="4" t="str">
        <f>IFERROR(__xludf.DUMMYFUNCTION("SPLIT(IMPORTRANGE!B5864:B15863,"";"",0,1)"),"C++")</f>
        <v>C++</v>
      </c>
      <c r="C5864" s="4" t="str">
        <f>IFERROR(__xludf.DUMMYFUNCTION("""COMPUTED_VALUE"""),"C#")</f>
        <v>C#</v>
      </c>
      <c r="D5864" s="4" t="str">
        <f>IFERROR(__xludf.DUMMYFUNCTION("""COMPUTED_VALUE"""),"Java")</f>
        <v>Java</v>
      </c>
      <c r="E5864" s="4" t="str">
        <f>IFERROR(__xludf.DUMMYFUNCTION("""COMPUTED_VALUE"""),"JavaScript")</f>
        <v>JavaScript</v>
      </c>
    </row>
    <row r="5865">
      <c r="A5865" s="3">
        <v>5864.0</v>
      </c>
      <c r="B5865" s="4" t="str">
        <f>IFERROR(__xludf.DUMMYFUNCTION("SPLIT(IMPORTRANGE!B5865:B15864,"";"",0,1)"),"C")</f>
        <v>C</v>
      </c>
      <c r="C5865" s="4" t="str">
        <f>IFERROR(__xludf.DUMMYFUNCTION("""COMPUTED_VALUE"""),"C++")</f>
        <v>C++</v>
      </c>
      <c r="D5865" s="4" t="str">
        <f>IFERROR(__xludf.DUMMYFUNCTION("""COMPUTED_VALUE"""),"HTML/CSS")</f>
        <v>HTML/CSS</v>
      </c>
      <c r="E5865" s="4" t="str">
        <f>IFERROR(__xludf.DUMMYFUNCTION("""COMPUTED_VALUE"""),"JavaScript")</f>
        <v>JavaScript</v>
      </c>
    </row>
    <row r="5866">
      <c r="A5866" s="3">
        <v>5865.0</v>
      </c>
      <c r="B5866" s="4" t="str">
        <f>IFERROR(__xludf.DUMMYFUNCTION("SPLIT(IMPORTRANGE!B5866:B15865,"";"",0,1)"),"HTML/CSS")</f>
        <v>HTML/CSS</v>
      </c>
      <c r="C5866" s="4" t="str">
        <f>IFERROR(__xludf.DUMMYFUNCTION("""COMPUTED_VALUE"""),"JavaScript")</f>
        <v>JavaScript</v>
      </c>
      <c r="D5866" s="4" t="str">
        <f>IFERROR(__xludf.DUMMYFUNCTION("""COMPUTED_VALUE"""),"PHP")</f>
        <v>PHP</v>
      </c>
      <c r="E5866" s="4" t="str">
        <f>IFERROR(__xludf.DUMMYFUNCTION("""COMPUTED_VALUE"""),"SQL")</f>
        <v>SQL</v>
      </c>
    </row>
    <row r="5867">
      <c r="A5867" s="3">
        <v>5866.0</v>
      </c>
      <c r="B5867" s="4" t="str">
        <f>IFERROR(__xludf.DUMMYFUNCTION("SPLIT(IMPORTRANGE!B5867:B15866,"";"",0,1)"),"Bash/Shell/PowerShell")</f>
        <v>Bash/Shell/PowerShell</v>
      </c>
      <c r="C5867" s="4" t="str">
        <f>IFERROR(__xludf.DUMMYFUNCTION("""COMPUTED_VALUE"""),"C++")</f>
        <v>C++</v>
      </c>
      <c r="D5867" s="4" t="str">
        <f>IFERROR(__xludf.DUMMYFUNCTION("""COMPUTED_VALUE"""),"Python")</f>
        <v>Python</v>
      </c>
    </row>
    <row r="5868">
      <c r="A5868" s="3">
        <v>5867.0</v>
      </c>
      <c r="B5868" s="4" t="str">
        <f>IFERROR(__xludf.DUMMYFUNCTION("SPLIT(IMPORTRANGE!B5868:B15867,"";"",0,1)"),"HTML/CSS")</f>
        <v>HTML/CSS</v>
      </c>
      <c r="C5868" s="4" t="str">
        <f>IFERROR(__xludf.DUMMYFUNCTION("""COMPUTED_VALUE"""),"JavaScript")</f>
        <v>JavaScript</v>
      </c>
      <c r="D5868" s="4" t="str">
        <f>IFERROR(__xludf.DUMMYFUNCTION("""COMPUTED_VALUE"""),"PHP")</f>
        <v>PHP</v>
      </c>
      <c r="E5868" s="4" t="str">
        <f>IFERROR(__xludf.DUMMYFUNCTION("""COMPUTED_VALUE"""),"SQL")</f>
        <v>SQL</v>
      </c>
    </row>
    <row r="5869">
      <c r="A5869" s="3">
        <v>5868.0</v>
      </c>
      <c r="B5869" s="4" t="str">
        <f>IFERROR(__xludf.DUMMYFUNCTION("SPLIT(IMPORTRANGE!B5869:B15868,"";"",0,1)"),"Bash/Shell/PowerShell")</f>
        <v>Bash/Shell/PowerShell</v>
      </c>
      <c r="C5869" s="4" t="str">
        <f>IFERROR(__xludf.DUMMYFUNCTION("""COMPUTED_VALUE"""),"HTML/CSS")</f>
        <v>HTML/CSS</v>
      </c>
      <c r="D5869" s="4" t="str">
        <f>IFERROR(__xludf.DUMMYFUNCTION("""COMPUTED_VALUE"""),"JavaScript")</f>
        <v>JavaScript</v>
      </c>
      <c r="E5869" s="4" t="str">
        <f>IFERROR(__xludf.DUMMYFUNCTION("""COMPUTED_VALUE"""),"SQL")</f>
        <v>SQL</v>
      </c>
    </row>
    <row r="5870">
      <c r="A5870" s="3">
        <v>5869.0</v>
      </c>
      <c r="B5870" s="4" t="str">
        <f>IFERROR(__xludf.DUMMYFUNCTION("SPLIT(IMPORTRANGE!B5870:B15869,"";"",0,1)"),"HTML/CSS")</f>
        <v>HTML/CSS</v>
      </c>
      <c r="C5870" s="4" t="str">
        <f>IFERROR(__xludf.DUMMYFUNCTION("""COMPUTED_VALUE"""),"Java")</f>
        <v>Java</v>
      </c>
      <c r="D5870" s="4" t="str">
        <f>IFERROR(__xludf.DUMMYFUNCTION("""COMPUTED_VALUE"""),"JavaScript")</f>
        <v>JavaScript</v>
      </c>
      <c r="E5870" s="4" t="str">
        <f>IFERROR(__xludf.DUMMYFUNCTION("""COMPUTED_VALUE"""),"PHP")</f>
        <v>PHP</v>
      </c>
      <c r="F5870" s="4" t="str">
        <f>IFERROR(__xludf.DUMMYFUNCTION("""COMPUTED_VALUE"""),"SQL")</f>
        <v>SQL</v>
      </c>
    </row>
    <row r="5871">
      <c r="A5871" s="3">
        <v>5870.0</v>
      </c>
      <c r="B5871" s="4" t="str">
        <f>IFERROR(__xludf.DUMMYFUNCTION("SPLIT(IMPORTRANGE!B5871:B15870,"";"",0,1)"),"Bash/Shell/PowerShell")</f>
        <v>Bash/Shell/PowerShell</v>
      </c>
      <c r="C5871" s="4" t="str">
        <f>IFERROR(__xludf.DUMMYFUNCTION("""COMPUTED_VALUE"""),"Java")</f>
        <v>Java</v>
      </c>
      <c r="D5871" s="4" t="str">
        <f>IFERROR(__xludf.DUMMYFUNCTION("""COMPUTED_VALUE"""),"JavaScript")</f>
        <v>JavaScript</v>
      </c>
      <c r="E5871" s="4" t="str">
        <f>IFERROR(__xludf.DUMMYFUNCTION("""COMPUTED_VALUE"""),"PHP")</f>
        <v>PHP</v>
      </c>
    </row>
    <row r="5872">
      <c r="A5872" s="3">
        <v>5871.0</v>
      </c>
      <c r="B5872" s="4" t="str">
        <f>IFERROR(__xludf.DUMMYFUNCTION("SPLIT(IMPORTRANGE!B5872:B15871,"";"",0,1)"),"C#")</f>
        <v>C#</v>
      </c>
      <c r="C5872" s="4" t="str">
        <f>IFERROR(__xludf.DUMMYFUNCTION("""COMPUTED_VALUE"""),"HTML/CSS")</f>
        <v>HTML/CSS</v>
      </c>
      <c r="D5872" s="4" t="str">
        <f>IFERROR(__xludf.DUMMYFUNCTION("""COMPUTED_VALUE"""),"JavaScript")</f>
        <v>JavaScript</v>
      </c>
      <c r="E5872" s="4" t="str">
        <f>IFERROR(__xludf.DUMMYFUNCTION("""COMPUTED_VALUE"""),"SQL")</f>
        <v>SQL</v>
      </c>
      <c r="F5872" s="4" t="str">
        <f>IFERROR(__xludf.DUMMYFUNCTION("""COMPUTED_VALUE"""),"TypeScript")</f>
        <v>TypeScript</v>
      </c>
    </row>
    <row r="5873">
      <c r="A5873" s="3">
        <v>5872.0</v>
      </c>
      <c r="B5873" s="4" t="str">
        <f>IFERROR(__xludf.DUMMYFUNCTION("SPLIT(IMPORTRANGE!B5873:B15872,"";"",0,1)"),"C#")</f>
        <v>C#</v>
      </c>
      <c r="C5873" s="4" t="str">
        <f>IFERROR(__xludf.DUMMYFUNCTION("""COMPUTED_VALUE"""),"HTML/CSS")</f>
        <v>HTML/CSS</v>
      </c>
      <c r="D5873" s="4" t="str">
        <f>IFERROR(__xludf.DUMMYFUNCTION("""COMPUTED_VALUE"""),"JavaScript")</f>
        <v>JavaScript</v>
      </c>
      <c r="E5873" s="4" t="str">
        <f>IFERROR(__xludf.DUMMYFUNCTION("""COMPUTED_VALUE"""),"SQL")</f>
        <v>SQL</v>
      </c>
      <c r="F5873" s="4" t="str">
        <f>IFERROR(__xludf.DUMMYFUNCTION("""COMPUTED_VALUE"""),"TypeScript")</f>
        <v>TypeScript</v>
      </c>
    </row>
    <row r="5874">
      <c r="A5874" s="3">
        <v>5873.0</v>
      </c>
      <c r="B5874" s="4" t="str">
        <f>IFERROR(__xludf.DUMMYFUNCTION("SPLIT(IMPORTRANGE!B5874:B15873,"";"",0,1)"),"Assembly")</f>
        <v>Assembly</v>
      </c>
      <c r="C5874" s="4" t="str">
        <f>IFERROR(__xludf.DUMMYFUNCTION("""COMPUTED_VALUE"""),"Bash/Shell/PowerShell")</f>
        <v>Bash/Shell/PowerShell</v>
      </c>
      <c r="D5874" s="4" t="str">
        <f>IFERROR(__xludf.DUMMYFUNCTION("""COMPUTED_VALUE"""),"C++")</f>
        <v>C++</v>
      </c>
      <c r="E5874" s="4" t="str">
        <f>IFERROR(__xludf.DUMMYFUNCTION("""COMPUTED_VALUE"""),"HTML/CSS")</f>
        <v>HTML/CSS</v>
      </c>
      <c r="F5874" s="4" t="str">
        <f>IFERROR(__xludf.DUMMYFUNCTION("""COMPUTED_VALUE"""),"JavaScript")</f>
        <v>JavaScript</v>
      </c>
      <c r="G5874" s="4" t="str">
        <f>IFERROR(__xludf.DUMMYFUNCTION("""COMPUTED_VALUE"""),"PHP")</f>
        <v>PHP</v>
      </c>
      <c r="H5874" s="4" t="str">
        <f>IFERROR(__xludf.DUMMYFUNCTION("""COMPUTED_VALUE"""),"Python")</f>
        <v>Python</v>
      </c>
      <c r="I5874" s="4" t="str">
        <f>IFERROR(__xludf.DUMMYFUNCTION("""COMPUTED_VALUE"""),"R")</f>
        <v>R</v>
      </c>
      <c r="J5874" s="4" t="str">
        <f>IFERROR(__xludf.DUMMYFUNCTION("""COMPUTED_VALUE"""),"SQL")</f>
        <v>SQL</v>
      </c>
    </row>
    <row r="5875">
      <c r="A5875" s="3">
        <v>5874.0</v>
      </c>
      <c r="B5875" s="4" t="str">
        <f>IFERROR(__xludf.DUMMYFUNCTION("SPLIT(IMPORTRANGE!B5875:B15874,"";"",0,1)"),"HTML/CSS")</f>
        <v>HTML/CSS</v>
      </c>
      <c r="C5875" s="4" t="str">
        <f>IFERROR(__xludf.DUMMYFUNCTION("""COMPUTED_VALUE"""),"PHP")</f>
        <v>PHP</v>
      </c>
      <c r="D5875" s="4" t="str">
        <f>IFERROR(__xludf.DUMMYFUNCTION("""COMPUTED_VALUE"""),"SQL")</f>
        <v>SQL</v>
      </c>
    </row>
    <row r="5876">
      <c r="A5876" s="3">
        <v>5875.0</v>
      </c>
      <c r="B5876" s="4" t="str">
        <f>IFERROR(__xludf.DUMMYFUNCTION("SPLIT(IMPORTRANGE!B5876:B15875,"";"",0,1)"),"Bash/Shell/PowerShell")</f>
        <v>Bash/Shell/PowerShell</v>
      </c>
      <c r="C5876" s="4" t="str">
        <f>IFERROR(__xludf.DUMMYFUNCTION("""COMPUTED_VALUE"""),"C#")</f>
        <v>C#</v>
      </c>
      <c r="D5876" s="4" t="str">
        <f>IFERROR(__xludf.DUMMYFUNCTION("""COMPUTED_VALUE"""),"HTML/CSS")</f>
        <v>HTML/CSS</v>
      </c>
      <c r="E5876" s="4" t="str">
        <f>IFERROR(__xludf.DUMMYFUNCTION("""COMPUTED_VALUE"""),"JavaScript")</f>
        <v>JavaScript</v>
      </c>
      <c r="F5876" s="4" t="str">
        <f>IFERROR(__xludf.DUMMYFUNCTION("""COMPUTED_VALUE"""),"SQL")</f>
        <v>SQL</v>
      </c>
      <c r="G5876" s="4" t="str">
        <f>IFERROR(__xludf.DUMMYFUNCTION("""COMPUTED_VALUE"""),"TypeScript")</f>
        <v>TypeScript</v>
      </c>
    </row>
    <row r="5877">
      <c r="A5877" s="3">
        <v>5876.0</v>
      </c>
      <c r="B5877" s="4" t="str">
        <f>IFERROR(__xludf.DUMMYFUNCTION("SPLIT(IMPORTRANGE!B5877:B15876,"";"",0,1)"),"Java")</f>
        <v>Java</v>
      </c>
      <c r="C5877" s="4" t="str">
        <f>IFERROR(__xludf.DUMMYFUNCTION("""COMPUTED_VALUE"""),"SQL")</f>
        <v>SQL</v>
      </c>
    </row>
    <row r="5878">
      <c r="A5878" s="3">
        <v>5877.0</v>
      </c>
      <c r="B5878" s="4" t="str">
        <f>IFERROR(__xludf.DUMMYFUNCTION("SPLIT(IMPORTRANGE!B5878:B15877,"";"",0,1)"),"Bash/Shell/PowerShell")</f>
        <v>Bash/Shell/PowerShell</v>
      </c>
      <c r="C5878" s="4" t="str">
        <f>IFERROR(__xludf.DUMMYFUNCTION("""COMPUTED_VALUE"""),"C#")</f>
        <v>C#</v>
      </c>
      <c r="D5878" s="4" t="str">
        <f>IFERROR(__xludf.DUMMYFUNCTION("""COMPUTED_VALUE"""),"HTML/CSS")</f>
        <v>HTML/CSS</v>
      </c>
      <c r="E5878" s="4" t="str">
        <f>IFERROR(__xludf.DUMMYFUNCTION("""COMPUTED_VALUE"""),"JavaScript")</f>
        <v>JavaScript</v>
      </c>
    </row>
    <row r="5879">
      <c r="A5879" s="3">
        <v>5878.0</v>
      </c>
      <c r="B5879" s="4" t="str">
        <f>IFERROR(__xludf.DUMMYFUNCTION("SPLIT(IMPORTRANGE!B5879:B15878,"";"",0,1)"),"Bash/Shell/PowerShell")</f>
        <v>Bash/Shell/PowerShell</v>
      </c>
      <c r="C5879" s="4" t="str">
        <f>IFERROR(__xludf.DUMMYFUNCTION("""COMPUTED_VALUE"""),"C++")</f>
        <v>C++</v>
      </c>
      <c r="D5879" s="4" t="str">
        <f>IFERROR(__xludf.DUMMYFUNCTION("""COMPUTED_VALUE"""),"JavaScript")</f>
        <v>JavaScript</v>
      </c>
      <c r="E5879" s="4" t="str">
        <f>IFERROR(__xludf.DUMMYFUNCTION("""COMPUTED_VALUE"""),"Rust")</f>
        <v>Rust</v>
      </c>
      <c r="F5879" s="4" t="str">
        <f>IFERROR(__xludf.DUMMYFUNCTION("""COMPUTED_VALUE"""),"Other(s):")</f>
        <v>Other(s):</v>
      </c>
    </row>
    <row r="5880">
      <c r="A5880" s="3">
        <v>5879.0</v>
      </c>
      <c r="B5880" s="4" t="str">
        <f>IFERROR(__xludf.DUMMYFUNCTION("SPLIT(IMPORTRANGE!B5880:B15879,"";"",0,1)"),"Erlang")</f>
        <v>Erlang</v>
      </c>
      <c r="C5880" s="4" t="str">
        <f>IFERROR(__xludf.DUMMYFUNCTION("""COMPUTED_VALUE"""),"HTML/CSS")</f>
        <v>HTML/CSS</v>
      </c>
      <c r="D5880" s="4" t="str">
        <f>IFERROR(__xludf.DUMMYFUNCTION("""COMPUTED_VALUE"""),"Java")</f>
        <v>Java</v>
      </c>
      <c r="E5880" s="4" t="str">
        <f>IFERROR(__xludf.DUMMYFUNCTION("""COMPUTED_VALUE"""),"JavaScript")</f>
        <v>JavaScript</v>
      </c>
      <c r="F5880" s="4" t="str">
        <f>IFERROR(__xludf.DUMMYFUNCTION("""COMPUTED_VALUE"""),"Python")</f>
        <v>Python</v>
      </c>
      <c r="G5880" s="4" t="str">
        <f>IFERROR(__xludf.DUMMYFUNCTION("""COMPUTED_VALUE"""),"SQL")</f>
        <v>SQL</v>
      </c>
    </row>
    <row r="5881">
      <c r="A5881" s="3">
        <v>5880.0</v>
      </c>
      <c r="B5881" s="4" t="str">
        <f>IFERROR(__xludf.DUMMYFUNCTION("SPLIT(IMPORTRANGE!B5881:B15880,"";"",0,1)"),"HTML/CSS")</f>
        <v>HTML/CSS</v>
      </c>
      <c r="C5881" s="4" t="str">
        <f>IFERROR(__xludf.DUMMYFUNCTION("""COMPUTED_VALUE"""),"JavaScript")</f>
        <v>JavaScript</v>
      </c>
      <c r="D5881" s="4" t="str">
        <f>IFERROR(__xludf.DUMMYFUNCTION("""COMPUTED_VALUE"""),"SQL")</f>
        <v>SQL</v>
      </c>
    </row>
    <row r="5882">
      <c r="A5882" s="3">
        <v>5881.0</v>
      </c>
      <c r="B5882" s="4" t="str">
        <f>IFERROR(__xludf.DUMMYFUNCTION("SPLIT(IMPORTRANGE!B5882:B15881,"";"",0,1)"),"HTML/CSS")</f>
        <v>HTML/CSS</v>
      </c>
      <c r="C5882" s="4" t="str">
        <f>IFERROR(__xludf.DUMMYFUNCTION("""COMPUTED_VALUE"""),"JavaScript")</f>
        <v>JavaScript</v>
      </c>
      <c r="D5882" s="4" t="str">
        <f>IFERROR(__xludf.DUMMYFUNCTION("""COMPUTED_VALUE"""),"PHP")</f>
        <v>PHP</v>
      </c>
      <c r="E5882" s="4" t="str">
        <f>IFERROR(__xludf.DUMMYFUNCTION("""COMPUTED_VALUE"""),"SQL")</f>
        <v>SQL</v>
      </c>
      <c r="F5882" s="4" t="str">
        <f>IFERROR(__xludf.DUMMYFUNCTION("""COMPUTED_VALUE"""),"Other(s):")</f>
        <v>Other(s):</v>
      </c>
    </row>
    <row r="5883">
      <c r="A5883" s="3">
        <v>5882.0</v>
      </c>
      <c r="B5883" s="4" t="str">
        <f>IFERROR(__xludf.DUMMYFUNCTION("SPLIT(IMPORTRANGE!B5883:B15882,"";"",0,1)"),"C#")</f>
        <v>C#</v>
      </c>
      <c r="C5883" s="4" t="str">
        <f>IFERROR(__xludf.DUMMYFUNCTION("""COMPUTED_VALUE"""),"Clojure")</f>
        <v>Clojure</v>
      </c>
      <c r="D5883" s="4" t="str">
        <f>IFERROR(__xludf.DUMMYFUNCTION("""COMPUTED_VALUE"""),"HTML/CSS")</f>
        <v>HTML/CSS</v>
      </c>
      <c r="E5883" s="4" t="str">
        <f>IFERROR(__xludf.DUMMYFUNCTION("""COMPUTED_VALUE"""),"Java")</f>
        <v>Java</v>
      </c>
      <c r="F5883" s="4" t="str">
        <f>IFERROR(__xludf.DUMMYFUNCTION("""COMPUTED_VALUE"""),"JavaScript")</f>
        <v>JavaScript</v>
      </c>
      <c r="G5883" s="4" t="str">
        <f>IFERROR(__xludf.DUMMYFUNCTION("""COMPUTED_VALUE"""),"TypeScript")</f>
        <v>TypeScript</v>
      </c>
    </row>
    <row r="5884">
      <c r="A5884" s="3">
        <v>5883.0</v>
      </c>
      <c r="B5884" s="4" t="str">
        <f>IFERROR(__xludf.DUMMYFUNCTION("SPLIT(IMPORTRANGE!B5884:B15883,"";"",0,1)"),"HTML/CSS")</f>
        <v>HTML/CSS</v>
      </c>
      <c r="C5884" s="4" t="str">
        <f>IFERROR(__xludf.DUMMYFUNCTION("""COMPUTED_VALUE"""),"JavaScript")</f>
        <v>JavaScript</v>
      </c>
      <c r="D5884" s="4" t="str">
        <f>IFERROR(__xludf.DUMMYFUNCTION("""COMPUTED_VALUE"""),"PHP")</f>
        <v>PHP</v>
      </c>
      <c r="E5884" s="4" t="str">
        <f>IFERROR(__xludf.DUMMYFUNCTION("""COMPUTED_VALUE"""),"Python")</f>
        <v>Python</v>
      </c>
      <c r="F5884" s="4" t="str">
        <f>IFERROR(__xludf.DUMMYFUNCTION("""COMPUTED_VALUE"""),"Ruby")</f>
        <v>Ruby</v>
      </c>
      <c r="G5884" s="4" t="str">
        <f>IFERROR(__xludf.DUMMYFUNCTION("""COMPUTED_VALUE"""),"SQL")</f>
        <v>SQL</v>
      </c>
    </row>
    <row r="5885">
      <c r="A5885" s="3">
        <v>5884.0</v>
      </c>
      <c r="B5885" s="4" t="str">
        <f>IFERROR(__xludf.DUMMYFUNCTION("SPLIT(IMPORTRANGE!B5885:B15884,"";"",0,1)"),"HTML/CSS")</f>
        <v>HTML/CSS</v>
      </c>
      <c r="C5885" s="4" t="str">
        <f>IFERROR(__xludf.DUMMYFUNCTION("""COMPUTED_VALUE"""),"Java")</f>
        <v>Java</v>
      </c>
      <c r="D5885" s="4" t="str">
        <f>IFERROR(__xludf.DUMMYFUNCTION("""COMPUTED_VALUE"""),"JavaScript")</f>
        <v>JavaScript</v>
      </c>
      <c r="E5885" s="4" t="str">
        <f>IFERROR(__xludf.DUMMYFUNCTION("""COMPUTED_VALUE"""),"Kotlin")</f>
        <v>Kotlin</v>
      </c>
      <c r="F5885" s="4" t="str">
        <f>IFERROR(__xludf.DUMMYFUNCTION("""COMPUTED_VALUE"""),"Python")</f>
        <v>Python</v>
      </c>
    </row>
    <row r="5886">
      <c r="A5886" s="3">
        <v>5885.0</v>
      </c>
      <c r="B5886" s="4" t="str">
        <f>IFERROR(__xludf.DUMMYFUNCTION("SPLIT(IMPORTRANGE!B5886:B15885,"";"",0,1)"),"HTML/CSS")</f>
        <v>HTML/CSS</v>
      </c>
      <c r="C5886" s="4" t="str">
        <f>IFERROR(__xludf.DUMMYFUNCTION("""COMPUTED_VALUE"""),"Java")</f>
        <v>Java</v>
      </c>
      <c r="D5886" s="4" t="str">
        <f>IFERROR(__xludf.DUMMYFUNCTION("""COMPUTED_VALUE"""),"JavaScript")</f>
        <v>JavaScript</v>
      </c>
    </row>
    <row r="5887">
      <c r="A5887" s="3">
        <v>5886.0</v>
      </c>
      <c r="B5887" s="4" t="str">
        <f>IFERROR(__xludf.DUMMYFUNCTION("SPLIT(IMPORTRANGE!B5887:B15886,"";"",0,1)"),"Assembly")</f>
        <v>Assembly</v>
      </c>
      <c r="C5887" s="4" t="str">
        <f>IFERROR(__xludf.DUMMYFUNCTION("""COMPUTED_VALUE"""),"Bash/Shell/PowerShell")</f>
        <v>Bash/Shell/PowerShell</v>
      </c>
      <c r="D5887" s="4" t="str">
        <f>IFERROR(__xludf.DUMMYFUNCTION("""COMPUTED_VALUE"""),"HTML/CSS")</f>
        <v>HTML/CSS</v>
      </c>
      <c r="E5887" s="4" t="str">
        <f>IFERROR(__xludf.DUMMYFUNCTION("""COMPUTED_VALUE"""),"Java")</f>
        <v>Java</v>
      </c>
      <c r="F5887" s="4" t="str">
        <f>IFERROR(__xludf.DUMMYFUNCTION("""COMPUTED_VALUE"""),"JavaScript")</f>
        <v>JavaScript</v>
      </c>
      <c r="G5887" s="4" t="str">
        <f>IFERROR(__xludf.DUMMYFUNCTION("""COMPUTED_VALUE"""),"Python")</f>
        <v>Python</v>
      </c>
      <c r="H5887" s="4" t="str">
        <f>IFERROR(__xludf.DUMMYFUNCTION("""COMPUTED_VALUE"""),"SQL")</f>
        <v>SQL</v>
      </c>
    </row>
    <row r="5888">
      <c r="A5888" s="3">
        <v>5887.0</v>
      </c>
      <c r="B5888" s="4" t="str">
        <f>IFERROR(__xludf.DUMMYFUNCTION("SPLIT(IMPORTRANGE!B5888:B15887,"";"",0,1)"),"C#")</f>
        <v>C#</v>
      </c>
      <c r="C5888" s="4" t="str">
        <f>IFERROR(__xludf.DUMMYFUNCTION("""COMPUTED_VALUE"""),"HTML/CSS")</f>
        <v>HTML/CSS</v>
      </c>
      <c r="D5888" s="4" t="str">
        <f>IFERROR(__xludf.DUMMYFUNCTION("""COMPUTED_VALUE"""),"JavaScript")</f>
        <v>JavaScript</v>
      </c>
      <c r="E5888" s="4" t="str">
        <f>IFERROR(__xludf.DUMMYFUNCTION("""COMPUTED_VALUE"""),"SQL")</f>
        <v>SQL</v>
      </c>
    </row>
    <row r="5889">
      <c r="A5889" s="3">
        <v>5888.0</v>
      </c>
      <c r="B5889" s="4" t="str">
        <f>IFERROR(__xludf.DUMMYFUNCTION("SPLIT(IMPORTRANGE!B5889:B15888,"";"",0,1)"),"Java")</f>
        <v>Java</v>
      </c>
      <c r="C5889" s="4" t="str">
        <f>IFERROR(__xludf.DUMMYFUNCTION("""COMPUTED_VALUE"""),"Python")</f>
        <v>Python</v>
      </c>
    </row>
    <row r="5890">
      <c r="A5890" s="3">
        <v>5889.0</v>
      </c>
      <c r="B5890" s="4" t="str">
        <f>IFERROR(__xludf.DUMMYFUNCTION("SPLIT(IMPORTRANGE!B5890:B15889,"";"",0,1)"),"Bash/Shell/PowerShell")</f>
        <v>Bash/Shell/PowerShell</v>
      </c>
      <c r="C5890" s="4" t="str">
        <f>IFERROR(__xludf.DUMMYFUNCTION("""COMPUTED_VALUE"""),"C#")</f>
        <v>C#</v>
      </c>
      <c r="D5890" s="4" t="str">
        <f>IFERROR(__xludf.DUMMYFUNCTION("""COMPUTED_VALUE"""),"HTML/CSS")</f>
        <v>HTML/CSS</v>
      </c>
      <c r="E5890" s="4" t="str">
        <f>IFERROR(__xludf.DUMMYFUNCTION("""COMPUTED_VALUE"""),"JavaScript")</f>
        <v>JavaScript</v>
      </c>
    </row>
    <row r="5891">
      <c r="A5891" s="3">
        <v>5890.0</v>
      </c>
      <c r="B5891" s="4" t="str">
        <f>IFERROR(__xludf.DUMMYFUNCTION("SPLIT(IMPORTRANGE!B5891:B15890,"";"",0,1)"),"C")</f>
        <v>C</v>
      </c>
      <c r="C5891" s="4" t="str">
        <f>IFERROR(__xludf.DUMMYFUNCTION("""COMPUTED_VALUE"""),"C++")</f>
        <v>C++</v>
      </c>
      <c r="D5891" s="4" t="str">
        <f>IFERROR(__xludf.DUMMYFUNCTION("""COMPUTED_VALUE"""),"Python")</f>
        <v>Python</v>
      </c>
    </row>
    <row r="5892">
      <c r="A5892" s="3">
        <v>5891.0</v>
      </c>
      <c r="B5892" s="4" t="str">
        <f>IFERROR(__xludf.DUMMYFUNCTION("SPLIT(IMPORTRANGE!B5892:B15891,"";"",0,1)"),"Bash/Shell/PowerShell")</f>
        <v>Bash/Shell/PowerShell</v>
      </c>
      <c r="C5892" s="4" t="str">
        <f>IFERROR(__xludf.DUMMYFUNCTION("""COMPUTED_VALUE"""),"Go")</f>
        <v>Go</v>
      </c>
    </row>
    <row r="5893">
      <c r="A5893" s="3">
        <v>5892.0</v>
      </c>
      <c r="B5893" s="4" t="str">
        <f>IFERROR(__xludf.DUMMYFUNCTION("SPLIT(IMPORTRANGE!B5893:B15892,"";"",0,1)"),"C")</f>
        <v>C</v>
      </c>
      <c r="C5893" s="4" t="str">
        <f>IFERROR(__xludf.DUMMYFUNCTION("""COMPUTED_VALUE"""),"C++")</f>
        <v>C++</v>
      </c>
      <c r="D5893" s="4" t="str">
        <f>IFERROR(__xludf.DUMMYFUNCTION("""COMPUTED_VALUE"""),"HTML/CSS")</f>
        <v>HTML/CSS</v>
      </c>
      <c r="E5893" s="4" t="str">
        <f>IFERROR(__xludf.DUMMYFUNCTION("""COMPUTED_VALUE"""),"Python")</f>
        <v>Python</v>
      </c>
      <c r="F5893" s="4" t="str">
        <f>IFERROR(__xludf.DUMMYFUNCTION("""COMPUTED_VALUE"""),"Ruby")</f>
        <v>Ruby</v>
      </c>
      <c r="G5893" s="4" t="str">
        <f>IFERROR(__xludf.DUMMYFUNCTION("""COMPUTED_VALUE"""),"SQL")</f>
        <v>SQL</v>
      </c>
    </row>
    <row r="5894">
      <c r="A5894" s="3">
        <v>5893.0</v>
      </c>
      <c r="B5894" s="4" t="str">
        <f>IFERROR(__xludf.DUMMYFUNCTION("SPLIT(IMPORTRANGE!B5894:B15893,"";"",0,1)"),"Bash/Shell/PowerShell")</f>
        <v>Bash/Shell/PowerShell</v>
      </c>
      <c r="C5894" s="4" t="str">
        <f>IFERROR(__xludf.DUMMYFUNCTION("""COMPUTED_VALUE"""),"C#")</f>
        <v>C#</v>
      </c>
      <c r="D5894" s="4" t="str">
        <f>IFERROR(__xludf.DUMMYFUNCTION("""COMPUTED_VALUE"""),"JavaScript")</f>
        <v>JavaScript</v>
      </c>
      <c r="E5894" s="4" t="str">
        <f>IFERROR(__xludf.DUMMYFUNCTION("""COMPUTED_VALUE"""),"SQL")</f>
        <v>SQL</v>
      </c>
    </row>
    <row r="5895">
      <c r="A5895" s="3">
        <v>5894.0</v>
      </c>
      <c r="B5895" s="4" t="str">
        <f>IFERROR(__xludf.DUMMYFUNCTION("SPLIT(IMPORTRANGE!B5895:B15894,"";"",0,1)"),"Bash/Shell/PowerShell")</f>
        <v>Bash/Shell/PowerShell</v>
      </c>
      <c r="C5895" s="4" t="str">
        <f>IFERROR(__xludf.DUMMYFUNCTION("""COMPUTED_VALUE"""),"HTML/CSS")</f>
        <v>HTML/CSS</v>
      </c>
      <c r="D5895" s="4" t="str">
        <f>IFERROR(__xludf.DUMMYFUNCTION("""COMPUTED_VALUE"""),"Java")</f>
        <v>Java</v>
      </c>
      <c r="E5895" s="4" t="str">
        <f>IFERROR(__xludf.DUMMYFUNCTION("""COMPUTED_VALUE"""),"JavaScript")</f>
        <v>JavaScript</v>
      </c>
      <c r="F5895" s="4" t="str">
        <f>IFERROR(__xludf.DUMMYFUNCTION("""COMPUTED_VALUE"""),"TypeScript")</f>
        <v>TypeScript</v>
      </c>
    </row>
    <row r="5896">
      <c r="A5896" s="3">
        <v>5895.0</v>
      </c>
      <c r="B5896" s="4" t="str">
        <f>IFERROR(__xludf.DUMMYFUNCTION("SPLIT(IMPORTRANGE!B5896:B15895,"";"",0,1)"),"Java")</f>
        <v>Java</v>
      </c>
      <c r="C5896" s="4" t="str">
        <f>IFERROR(__xludf.DUMMYFUNCTION("""COMPUTED_VALUE"""),"JavaScript")</f>
        <v>JavaScript</v>
      </c>
      <c r="D5896" s="4" t="str">
        <f>IFERROR(__xludf.DUMMYFUNCTION("""COMPUTED_VALUE"""),"TypeScript")</f>
        <v>TypeScript</v>
      </c>
    </row>
    <row r="5897">
      <c r="A5897" s="3">
        <v>5896.0</v>
      </c>
      <c r="B5897" s="4" t="str">
        <f>IFERROR(__xludf.DUMMYFUNCTION("SPLIT(IMPORTRANGE!B5897:B15896,"";"",0,1)"),"Assembly")</f>
        <v>Assembly</v>
      </c>
      <c r="C5897" s="4" t="str">
        <f>IFERROR(__xludf.DUMMYFUNCTION("""COMPUTED_VALUE"""),"Bash/Shell/PowerShell")</f>
        <v>Bash/Shell/PowerShell</v>
      </c>
      <c r="D5897" s="4" t="str">
        <f>IFERROR(__xludf.DUMMYFUNCTION("""COMPUTED_VALUE"""),"C")</f>
        <v>C</v>
      </c>
      <c r="E5897" s="4" t="str">
        <f>IFERROR(__xludf.DUMMYFUNCTION("""COMPUTED_VALUE"""),"C++")</f>
        <v>C++</v>
      </c>
      <c r="F5897" s="4" t="str">
        <f>IFERROR(__xludf.DUMMYFUNCTION("""COMPUTED_VALUE"""),"C#")</f>
        <v>C#</v>
      </c>
      <c r="G5897" s="4" t="str">
        <f>IFERROR(__xludf.DUMMYFUNCTION("""COMPUTED_VALUE"""),"Go")</f>
        <v>Go</v>
      </c>
      <c r="H5897" s="4" t="str">
        <f>IFERROR(__xludf.DUMMYFUNCTION("""COMPUTED_VALUE"""),"HTML/CSS")</f>
        <v>HTML/CSS</v>
      </c>
      <c r="I5897" s="4" t="str">
        <f>IFERROR(__xludf.DUMMYFUNCTION("""COMPUTED_VALUE"""),"Java")</f>
        <v>Java</v>
      </c>
      <c r="J5897" s="4" t="str">
        <f>IFERROR(__xludf.DUMMYFUNCTION("""COMPUTED_VALUE"""),"JavaScript")</f>
        <v>JavaScript</v>
      </c>
      <c r="K5897" s="4" t="str">
        <f>IFERROR(__xludf.DUMMYFUNCTION("""COMPUTED_VALUE"""),"PHP")</f>
        <v>PHP</v>
      </c>
      <c r="L5897" s="4" t="str">
        <f>IFERROR(__xludf.DUMMYFUNCTION("""COMPUTED_VALUE"""),"Python")</f>
        <v>Python</v>
      </c>
      <c r="M5897" s="4" t="str">
        <f>IFERROR(__xludf.DUMMYFUNCTION("""COMPUTED_VALUE"""),"SQL")</f>
        <v>SQL</v>
      </c>
    </row>
    <row r="5898">
      <c r="A5898" s="3">
        <v>5897.0</v>
      </c>
      <c r="B5898" s="4" t="str">
        <f>IFERROR(__xludf.DUMMYFUNCTION("SPLIT(IMPORTRANGE!B5898:B15897,"";"",0,1)"),"Bash/Shell/PowerShell")</f>
        <v>Bash/Shell/PowerShell</v>
      </c>
      <c r="C5898" s="4" t="str">
        <f>IFERROR(__xludf.DUMMYFUNCTION("""COMPUTED_VALUE"""),"HTML/CSS")</f>
        <v>HTML/CSS</v>
      </c>
      <c r="D5898" s="4" t="str">
        <f>IFERROR(__xludf.DUMMYFUNCTION("""COMPUTED_VALUE"""),"JavaScript")</f>
        <v>JavaScript</v>
      </c>
      <c r="E5898" s="4" t="str">
        <f>IFERROR(__xludf.DUMMYFUNCTION("""COMPUTED_VALUE"""),"Python")</f>
        <v>Python</v>
      </c>
      <c r="F5898" s="4" t="str">
        <f>IFERROR(__xludf.DUMMYFUNCTION("""COMPUTED_VALUE"""),"Ruby")</f>
        <v>Ruby</v>
      </c>
      <c r="G5898" s="4" t="str">
        <f>IFERROR(__xludf.DUMMYFUNCTION("""COMPUTED_VALUE"""),"SQL")</f>
        <v>SQL</v>
      </c>
    </row>
    <row r="5899">
      <c r="A5899" s="3">
        <v>5898.0</v>
      </c>
      <c r="B5899" s="4" t="str">
        <f>IFERROR(__xludf.DUMMYFUNCTION("SPLIT(IMPORTRANGE!B5899:B15898,"";"",0,1)"),"C++")</f>
        <v>C++</v>
      </c>
      <c r="C5899" s="4" t="str">
        <f>IFERROR(__xludf.DUMMYFUNCTION("""COMPUTED_VALUE"""),"C#")</f>
        <v>C#</v>
      </c>
      <c r="D5899" s="4" t="str">
        <f>IFERROR(__xludf.DUMMYFUNCTION("""COMPUTED_VALUE"""),"HTML/CSS")</f>
        <v>HTML/CSS</v>
      </c>
      <c r="E5899" s="4" t="str">
        <f>IFERROR(__xludf.DUMMYFUNCTION("""COMPUTED_VALUE"""),"JavaScript")</f>
        <v>JavaScript</v>
      </c>
      <c r="F5899" s="4" t="str">
        <f>IFERROR(__xludf.DUMMYFUNCTION("""COMPUTED_VALUE"""),"PHP")</f>
        <v>PHP</v>
      </c>
      <c r="G5899" s="4" t="str">
        <f>IFERROR(__xludf.DUMMYFUNCTION("""COMPUTED_VALUE"""),"SQL")</f>
        <v>SQL</v>
      </c>
      <c r="H5899" s="4" t="str">
        <f>IFERROR(__xludf.DUMMYFUNCTION("""COMPUTED_VALUE"""),"VBA")</f>
        <v>VBA</v>
      </c>
    </row>
    <row r="5900">
      <c r="A5900" s="3">
        <v>5899.0</v>
      </c>
      <c r="B5900" s="4" t="str">
        <f>IFERROR(__xludf.DUMMYFUNCTION("SPLIT(IMPORTRANGE!B5900:B15899,"";"",0,1)"),"HTML/CSS")</f>
        <v>HTML/CSS</v>
      </c>
      <c r="C5900" s="4" t="str">
        <f>IFERROR(__xludf.DUMMYFUNCTION("""COMPUTED_VALUE"""),"Java")</f>
        <v>Java</v>
      </c>
      <c r="D5900" s="4" t="str">
        <f>IFERROR(__xludf.DUMMYFUNCTION("""COMPUTED_VALUE"""),"JavaScript")</f>
        <v>JavaScript</v>
      </c>
      <c r="E5900" s="4" t="str">
        <f>IFERROR(__xludf.DUMMYFUNCTION("""COMPUTED_VALUE"""),"Ruby")</f>
        <v>Ruby</v>
      </c>
      <c r="F5900" s="4" t="str">
        <f>IFERROR(__xludf.DUMMYFUNCTION("""COMPUTED_VALUE"""),"SQL")</f>
        <v>SQL</v>
      </c>
      <c r="G5900" s="4" t="str">
        <f>IFERROR(__xludf.DUMMYFUNCTION("""COMPUTED_VALUE"""),"TypeScript")</f>
        <v>TypeScript</v>
      </c>
    </row>
    <row r="5901">
      <c r="A5901" s="3">
        <v>5900.0</v>
      </c>
      <c r="B5901" s="4" t="str">
        <f>IFERROR(__xludf.DUMMYFUNCTION("SPLIT(IMPORTRANGE!B5901:B15900,"";"",0,1)"),"C#")</f>
        <v>C#</v>
      </c>
      <c r="C5901" s="4" t="str">
        <f>IFERROR(__xludf.DUMMYFUNCTION("""COMPUTED_VALUE"""),"HTML/CSS")</f>
        <v>HTML/CSS</v>
      </c>
      <c r="D5901" s="4" t="str">
        <f>IFERROR(__xludf.DUMMYFUNCTION("""COMPUTED_VALUE"""),"JavaScript")</f>
        <v>JavaScript</v>
      </c>
      <c r="E5901" s="4" t="str">
        <f>IFERROR(__xludf.DUMMYFUNCTION("""COMPUTED_VALUE"""),"SQL")</f>
        <v>SQL</v>
      </c>
    </row>
    <row r="5902">
      <c r="A5902" s="3">
        <v>5901.0</v>
      </c>
      <c r="B5902" s="4" t="str">
        <f>IFERROR(__xludf.DUMMYFUNCTION("SPLIT(IMPORTRANGE!B5902:B15901,"";"",0,1)"),"C#")</f>
        <v>C#</v>
      </c>
      <c r="C5902" s="4" t="str">
        <f>IFERROR(__xludf.DUMMYFUNCTION("""COMPUTED_VALUE"""),"HTML/CSS")</f>
        <v>HTML/CSS</v>
      </c>
      <c r="D5902" s="4" t="str">
        <f>IFERROR(__xludf.DUMMYFUNCTION("""COMPUTED_VALUE"""),"Java")</f>
        <v>Java</v>
      </c>
      <c r="E5902" s="4" t="str">
        <f>IFERROR(__xludf.DUMMYFUNCTION("""COMPUTED_VALUE"""),"PHP")</f>
        <v>PHP</v>
      </c>
      <c r="F5902" s="4" t="str">
        <f>IFERROR(__xludf.DUMMYFUNCTION("""COMPUTED_VALUE"""),"SQL")</f>
        <v>SQL</v>
      </c>
    </row>
    <row r="5903">
      <c r="A5903" s="3">
        <v>5902.0</v>
      </c>
      <c r="B5903" s="4" t="str">
        <f>IFERROR(__xludf.DUMMYFUNCTION("SPLIT(IMPORTRANGE!B5903:B15902,"";"",0,1)"),"Java")</f>
        <v>Java</v>
      </c>
      <c r="C5903" s="4" t="str">
        <f>IFERROR(__xludf.DUMMYFUNCTION("""COMPUTED_VALUE"""),"JavaScript")</f>
        <v>JavaScript</v>
      </c>
    </row>
    <row r="5904">
      <c r="A5904" s="3">
        <v>5903.0</v>
      </c>
      <c r="B5904" s="4" t="str">
        <f>IFERROR(__xludf.DUMMYFUNCTION("SPLIT(IMPORTRANGE!B5904:B15903,"";"",0,1)"),"C")</f>
        <v>C</v>
      </c>
      <c r="C5904" s="4" t="str">
        <f>IFERROR(__xludf.DUMMYFUNCTION("""COMPUTED_VALUE"""),"C++")</f>
        <v>C++</v>
      </c>
      <c r="D5904" s="4" t="str">
        <f>IFERROR(__xludf.DUMMYFUNCTION("""COMPUTED_VALUE"""),"C#")</f>
        <v>C#</v>
      </c>
      <c r="E5904" s="4" t="str">
        <f>IFERROR(__xludf.DUMMYFUNCTION("""COMPUTED_VALUE"""),"PHP")</f>
        <v>PHP</v>
      </c>
    </row>
    <row r="5905">
      <c r="A5905" s="3">
        <v>5904.0</v>
      </c>
      <c r="B5905" s="4" t="str">
        <f>IFERROR(__xludf.DUMMYFUNCTION("SPLIT(IMPORTRANGE!B5905:B15904,"";"",0,1)"),"Bash/Shell/PowerShell")</f>
        <v>Bash/Shell/PowerShell</v>
      </c>
      <c r="C5905" s="4" t="str">
        <f>IFERROR(__xludf.DUMMYFUNCTION("""COMPUTED_VALUE"""),"C")</f>
        <v>C</v>
      </c>
      <c r="D5905" s="4" t="str">
        <f>IFERROR(__xludf.DUMMYFUNCTION("""COMPUTED_VALUE"""),"C++")</f>
        <v>C++</v>
      </c>
      <c r="E5905" s="4" t="str">
        <f>IFERROR(__xludf.DUMMYFUNCTION("""COMPUTED_VALUE"""),"Java")</f>
        <v>Java</v>
      </c>
      <c r="F5905" s="4" t="str">
        <f>IFERROR(__xludf.DUMMYFUNCTION("""COMPUTED_VALUE"""),"Python")</f>
        <v>Python</v>
      </c>
      <c r="G5905" s="4" t="str">
        <f>IFERROR(__xludf.DUMMYFUNCTION("""COMPUTED_VALUE"""),"SQL")</f>
        <v>SQL</v>
      </c>
    </row>
    <row r="5906">
      <c r="A5906" s="3">
        <v>5905.0</v>
      </c>
      <c r="B5906" s="4" t="str">
        <f>IFERROR(__xludf.DUMMYFUNCTION("SPLIT(IMPORTRANGE!B5906:B15905,"";"",0,1)"),"HTML/CSS")</f>
        <v>HTML/CSS</v>
      </c>
      <c r="C5906" s="4" t="str">
        <f>IFERROR(__xludf.DUMMYFUNCTION("""COMPUTED_VALUE"""),"JavaScript")</f>
        <v>JavaScript</v>
      </c>
      <c r="D5906" s="4" t="str">
        <f>IFERROR(__xludf.DUMMYFUNCTION("""COMPUTED_VALUE"""),"PHP")</f>
        <v>PHP</v>
      </c>
    </row>
    <row r="5907">
      <c r="A5907" s="3">
        <v>5906.0</v>
      </c>
      <c r="B5907" s="4" t="str">
        <f>IFERROR(__xludf.DUMMYFUNCTION("SPLIT(IMPORTRANGE!B5907:B15906,"";"",0,1)"),"VBA")</f>
        <v>VBA</v>
      </c>
      <c r="C5907" s="4" t="str">
        <f>IFERROR(__xludf.DUMMYFUNCTION("""COMPUTED_VALUE"""),"Other(s):")</f>
        <v>Other(s):</v>
      </c>
    </row>
    <row r="5908">
      <c r="A5908" s="3">
        <v>5907.0</v>
      </c>
      <c r="B5908" s="4" t="str">
        <f>IFERROR(__xludf.DUMMYFUNCTION("SPLIT(IMPORTRANGE!B5908:B15907,"";"",0,1)"),"C#")</f>
        <v>C#</v>
      </c>
      <c r="C5908" s="4" t="str">
        <f>IFERROR(__xludf.DUMMYFUNCTION("""COMPUTED_VALUE"""),"HTML/CSS")</f>
        <v>HTML/CSS</v>
      </c>
      <c r="D5908" s="4" t="str">
        <f>IFERROR(__xludf.DUMMYFUNCTION("""COMPUTED_VALUE"""),"Java")</f>
        <v>Java</v>
      </c>
      <c r="E5908" s="4" t="str">
        <f>IFERROR(__xludf.DUMMYFUNCTION("""COMPUTED_VALUE"""),"JavaScript")</f>
        <v>JavaScript</v>
      </c>
      <c r="F5908" s="4" t="str">
        <f>IFERROR(__xludf.DUMMYFUNCTION("""COMPUTED_VALUE"""),"Python")</f>
        <v>Python</v>
      </c>
      <c r="G5908" s="4" t="str">
        <f>IFERROR(__xludf.DUMMYFUNCTION("""COMPUTED_VALUE"""),"SQL")</f>
        <v>SQL</v>
      </c>
      <c r="H5908" s="4" t="str">
        <f>IFERROR(__xludf.DUMMYFUNCTION("""COMPUTED_VALUE"""),"VBA")</f>
        <v>VBA</v>
      </c>
    </row>
    <row r="5909">
      <c r="A5909" s="3">
        <v>5908.0</v>
      </c>
      <c r="B5909" s="4" t="str">
        <f>IFERROR(__xludf.DUMMYFUNCTION("SPLIT(IMPORTRANGE!B5909:B15908,"";"",0,1)"),"C#")</f>
        <v>C#</v>
      </c>
      <c r="C5909" s="4" t="str">
        <f>IFERROR(__xludf.DUMMYFUNCTION("""COMPUTED_VALUE"""),"HTML/CSS")</f>
        <v>HTML/CSS</v>
      </c>
      <c r="D5909" s="4" t="str">
        <f>IFERROR(__xludf.DUMMYFUNCTION("""COMPUTED_VALUE"""),"Java")</f>
        <v>Java</v>
      </c>
      <c r="E5909" s="4" t="str">
        <f>IFERROR(__xludf.DUMMYFUNCTION("""COMPUTED_VALUE"""),"JavaScript")</f>
        <v>JavaScript</v>
      </c>
      <c r="F5909" s="4" t="str">
        <f>IFERROR(__xludf.DUMMYFUNCTION("""COMPUTED_VALUE"""),"Python")</f>
        <v>Python</v>
      </c>
      <c r="G5909" s="4" t="str">
        <f>IFERROR(__xludf.DUMMYFUNCTION("""COMPUTED_VALUE"""),"SQL")</f>
        <v>SQL</v>
      </c>
      <c r="H5909" s="4" t="str">
        <f>IFERROR(__xludf.DUMMYFUNCTION("""COMPUTED_VALUE"""),"TypeScript")</f>
        <v>TypeScript</v>
      </c>
      <c r="I5909" s="4" t="str">
        <f>IFERROR(__xludf.DUMMYFUNCTION("""COMPUTED_VALUE"""),"VBA")</f>
        <v>VBA</v>
      </c>
    </row>
    <row r="5910">
      <c r="A5910" s="3">
        <v>5909.0</v>
      </c>
      <c r="B5910" s="4" t="str">
        <f>IFERROR(__xludf.DUMMYFUNCTION("SPLIT(IMPORTRANGE!B5910:B15909,"";"",0,1)"),"C")</f>
        <v>C</v>
      </c>
      <c r="C5910" s="4" t="str">
        <f>IFERROR(__xludf.DUMMYFUNCTION("""COMPUTED_VALUE"""),"C++")</f>
        <v>C++</v>
      </c>
      <c r="D5910" s="4" t="str">
        <f>IFERROR(__xludf.DUMMYFUNCTION("""COMPUTED_VALUE"""),"C#")</f>
        <v>C#</v>
      </c>
      <c r="E5910" s="4" t="str">
        <f>IFERROR(__xludf.DUMMYFUNCTION("""COMPUTED_VALUE"""),"HTML/CSS")</f>
        <v>HTML/CSS</v>
      </c>
      <c r="F5910" s="4" t="str">
        <f>IFERROR(__xludf.DUMMYFUNCTION("""COMPUTED_VALUE"""),"Java")</f>
        <v>Java</v>
      </c>
      <c r="G5910" s="4" t="str">
        <f>IFERROR(__xludf.DUMMYFUNCTION("""COMPUTED_VALUE"""),"JavaScript")</f>
        <v>JavaScript</v>
      </c>
      <c r="H5910" s="4" t="str">
        <f>IFERROR(__xludf.DUMMYFUNCTION("""COMPUTED_VALUE"""),"PHP")</f>
        <v>PHP</v>
      </c>
      <c r="I5910" s="4" t="str">
        <f>IFERROR(__xludf.DUMMYFUNCTION("""COMPUTED_VALUE"""),"Python")</f>
        <v>Python</v>
      </c>
      <c r="J5910" s="4" t="str">
        <f>IFERROR(__xludf.DUMMYFUNCTION("""COMPUTED_VALUE"""),"SQL")</f>
        <v>SQL</v>
      </c>
    </row>
    <row r="5911">
      <c r="A5911" s="3">
        <v>5910.0</v>
      </c>
      <c r="B5911" s="4" t="str">
        <f>IFERROR(__xludf.DUMMYFUNCTION("SPLIT(IMPORTRANGE!B5911:B15910,"";"",0,1)"),"Bash/Shell/PowerShell")</f>
        <v>Bash/Shell/PowerShell</v>
      </c>
      <c r="C5911" s="4" t="str">
        <f>IFERROR(__xludf.DUMMYFUNCTION("""COMPUTED_VALUE"""),"C#")</f>
        <v>C#</v>
      </c>
      <c r="D5911" s="4" t="str">
        <f>IFERROR(__xludf.DUMMYFUNCTION("""COMPUTED_VALUE"""),"HTML/CSS")</f>
        <v>HTML/CSS</v>
      </c>
      <c r="E5911" s="4" t="str">
        <f>IFERROR(__xludf.DUMMYFUNCTION("""COMPUTED_VALUE"""),"JavaScript")</f>
        <v>JavaScript</v>
      </c>
      <c r="F5911" s="4" t="str">
        <f>IFERROR(__xludf.DUMMYFUNCTION("""COMPUTED_VALUE"""),"Objective-C")</f>
        <v>Objective-C</v>
      </c>
      <c r="G5911" s="4" t="str">
        <f>IFERROR(__xludf.DUMMYFUNCTION("""COMPUTED_VALUE"""),"Python")</f>
        <v>Python</v>
      </c>
      <c r="H5911" s="4" t="str">
        <f>IFERROR(__xludf.DUMMYFUNCTION("""COMPUTED_VALUE"""),"SQL")</f>
        <v>SQL</v>
      </c>
    </row>
    <row r="5912">
      <c r="A5912" s="3">
        <v>5911.0</v>
      </c>
      <c r="B5912" s="4" t="str">
        <f>IFERROR(__xludf.DUMMYFUNCTION("SPLIT(IMPORTRANGE!B5912:B15911,"";"",0,1)"),"C")</f>
        <v>C</v>
      </c>
      <c r="C5912" s="4" t="str">
        <f>IFERROR(__xludf.DUMMYFUNCTION("""COMPUTED_VALUE"""),"HTML/CSS")</f>
        <v>HTML/CSS</v>
      </c>
      <c r="D5912" s="4" t="str">
        <f>IFERROR(__xludf.DUMMYFUNCTION("""COMPUTED_VALUE"""),"Java")</f>
        <v>Java</v>
      </c>
      <c r="E5912" s="4" t="str">
        <f>IFERROR(__xludf.DUMMYFUNCTION("""COMPUTED_VALUE"""),"JavaScript")</f>
        <v>JavaScript</v>
      </c>
      <c r="F5912" s="4" t="str">
        <f>IFERROR(__xludf.DUMMYFUNCTION("""COMPUTED_VALUE"""),"PHP")</f>
        <v>PHP</v>
      </c>
      <c r="G5912" s="4" t="str">
        <f>IFERROR(__xludf.DUMMYFUNCTION("""COMPUTED_VALUE"""),"Python")</f>
        <v>Python</v>
      </c>
      <c r="H5912" s="4" t="str">
        <f>IFERROR(__xludf.DUMMYFUNCTION("""COMPUTED_VALUE"""),"Ruby")</f>
        <v>Ruby</v>
      </c>
      <c r="I5912" s="4" t="str">
        <f>IFERROR(__xludf.DUMMYFUNCTION("""COMPUTED_VALUE"""),"SQL")</f>
        <v>SQL</v>
      </c>
    </row>
    <row r="5913">
      <c r="A5913" s="3">
        <v>5912.0</v>
      </c>
      <c r="B5913" s="4" t="str">
        <f>IFERROR(__xludf.DUMMYFUNCTION("SPLIT(IMPORTRANGE!B5913:B15912,"";"",0,1)"),"HTML/CSS")</f>
        <v>HTML/CSS</v>
      </c>
      <c r="C5913" s="4" t="str">
        <f>IFERROR(__xludf.DUMMYFUNCTION("""COMPUTED_VALUE"""),"JavaScript")</f>
        <v>JavaScript</v>
      </c>
      <c r="D5913" s="4" t="str">
        <f>IFERROR(__xludf.DUMMYFUNCTION("""COMPUTED_VALUE"""),"Python")</f>
        <v>Python</v>
      </c>
    </row>
    <row r="5914">
      <c r="A5914" s="3">
        <v>5913.0</v>
      </c>
      <c r="B5914" s="4" t="str">
        <f>IFERROR(__xludf.DUMMYFUNCTION("SPLIT(IMPORTRANGE!B5914:B15913,"";"",0,1)"),"C")</f>
        <v>C</v>
      </c>
      <c r="C5914" s="4" t="str">
        <f>IFERROR(__xludf.DUMMYFUNCTION("""COMPUTED_VALUE"""),"C++")</f>
        <v>C++</v>
      </c>
      <c r="D5914" s="4" t="str">
        <f>IFERROR(__xludf.DUMMYFUNCTION("""COMPUTED_VALUE"""),"C#")</f>
        <v>C#</v>
      </c>
      <c r="E5914" s="4" t="str">
        <f>IFERROR(__xludf.DUMMYFUNCTION("""COMPUTED_VALUE"""),"HTML/CSS")</f>
        <v>HTML/CSS</v>
      </c>
      <c r="F5914" s="4" t="str">
        <f>IFERROR(__xludf.DUMMYFUNCTION("""COMPUTED_VALUE"""),"Java")</f>
        <v>Java</v>
      </c>
      <c r="G5914" s="4" t="str">
        <f>IFERROR(__xludf.DUMMYFUNCTION("""COMPUTED_VALUE"""),"JavaScript")</f>
        <v>JavaScript</v>
      </c>
      <c r="H5914" s="4" t="str">
        <f>IFERROR(__xludf.DUMMYFUNCTION("""COMPUTED_VALUE"""),"Python")</f>
        <v>Python</v>
      </c>
    </row>
    <row r="5915">
      <c r="A5915" s="3">
        <v>5914.0</v>
      </c>
      <c r="B5915" s="4" t="str">
        <f>IFERROR(__xludf.DUMMYFUNCTION("SPLIT(IMPORTRANGE!B5915:B15914,"";"",0,1)"),"C++")</f>
        <v>C++</v>
      </c>
      <c r="C5915" s="4" t="str">
        <f>IFERROR(__xludf.DUMMYFUNCTION("""COMPUTED_VALUE"""),"HTML/CSS")</f>
        <v>HTML/CSS</v>
      </c>
      <c r="D5915" s="4" t="str">
        <f>IFERROR(__xludf.DUMMYFUNCTION("""COMPUTED_VALUE"""),"Java")</f>
        <v>Java</v>
      </c>
      <c r="E5915" s="4" t="str">
        <f>IFERROR(__xludf.DUMMYFUNCTION("""COMPUTED_VALUE"""),"SQL")</f>
        <v>SQL</v>
      </c>
    </row>
    <row r="5916">
      <c r="A5916" s="3">
        <v>5915.0</v>
      </c>
      <c r="B5916" s="4" t="str">
        <f>IFERROR(__xludf.DUMMYFUNCTION("SPLIT(IMPORTRANGE!B5916:B15915,"";"",0,1)"),"Bash/Shell/PowerShell")</f>
        <v>Bash/Shell/PowerShell</v>
      </c>
      <c r="C5916" s="4" t="str">
        <f>IFERROR(__xludf.DUMMYFUNCTION("""COMPUTED_VALUE"""),"C")</f>
        <v>C</v>
      </c>
      <c r="D5916" s="4" t="str">
        <f>IFERROR(__xludf.DUMMYFUNCTION("""COMPUTED_VALUE"""),"C++")</f>
        <v>C++</v>
      </c>
      <c r="E5916" s="4" t="str">
        <f>IFERROR(__xludf.DUMMYFUNCTION("""COMPUTED_VALUE"""),"C#")</f>
        <v>C#</v>
      </c>
      <c r="F5916" s="4" t="str">
        <f>IFERROR(__xludf.DUMMYFUNCTION("""COMPUTED_VALUE"""),"HTML/CSS")</f>
        <v>HTML/CSS</v>
      </c>
      <c r="G5916" s="4" t="str">
        <f>IFERROR(__xludf.DUMMYFUNCTION("""COMPUTED_VALUE"""),"Java")</f>
        <v>Java</v>
      </c>
      <c r="H5916" s="4" t="str">
        <f>IFERROR(__xludf.DUMMYFUNCTION("""COMPUTED_VALUE"""),"JavaScript")</f>
        <v>JavaScript</v>
      </c>
      <c r="I5916" s="4" t="str">
        <f>IFERROR(__xludf.DUMMYFUNCTION("""COMPUTED_VALUE"""),"PHP")</f>
        <v>PHP</v>
      </c>
      <c r="J5916" s="4" t="str">
        <f>IFERROR(__xludf.DUMMYFUNCTION("""COMPUTED_VALUE"""),"SQL")</f>
        <v>SQL</v>
      </c>
    </row>
    <row r="5917">
      <c r="A5917" s="3">
        <v>5916.0</v>
      </c>
      <c r="B5917" s="4" t="str">
        <f>IFERROR(__xludf.DUMMYFUNCTION("SPLIT(IMPORTRANGE!B5917:B15916,"";"",0,1)"),"Java")</f>
        <v>Java</v>
      </c>
      <c r="C5917" s="4" t="str">
        <f>IFERROR(__xludf.DUMMYFUNCTION("""COMPUTED_VALUE"""),"Python")</f>
        <v>Python</v>
      </c>
    </row>
    <row r="5918">
      <c r="A5918" s="3">
        <v>5917.0</v>
      </c>
      <c r="B5918" s="4" t="str">
        <f>IFERROR(__xludf.DUMMYFUNCTION("SPLIT(IMPORTRANGE!B5918:B15917,"";"",0,1)"),"Bash/Shell/PowerShell")</f>
        <v>Bash/Shell/PowerShell</v>
      </c>
      <c r="C5918" s="4" t="str">
        <f>IFERROR(__xludf.DUMMYFUNCTION("""COMPUTED_VALUE"""),"HTML/CSS")</f>
        <v>HTML/CSS</v>
      </c>
      <c r="D5918" s="4" t="str">
        <f>IFERROR(__xludf.DUMMYFUNCTION("""COMPUTED_VALUE"""),"Java")</f>
        <v>Java</v>
      </c>
      <c r="E5918" s="4" t="str">
        <f>IFERROR(__xludf.DUMMYFUNCTION("""COMPUTED_VALUE"""),"JavaScript")</f>
        <v>JavaScript</v>
      </c>
      <c r="F5918" s="4" t="str">
        <f>IFERROR(__xludf.DUMMYFUNCTION("""COMPUTED_VALUE"""),"Kotlin")</f>
        <v>Kotlin</v>
      </c>
      <c r="G5918" s="4" t="str">
        <f>IFERROR(__xludf.DUMMYFUNCTION("""COMPUTED_VALUE"""),"Python")</f>
        <v>Python</v>
      </c>
      <c r="H5918" s="4" t="str">
        <f>IFERROR(__xludf.DUMMYFUNCTION("""COMPUTED_VALUE"""),"SQL")</f>
        <v>SQL</v>
      </c>
      <c r="I5918" s="4" t="str">
        <f>IFERROR(__xludf.DUMMYFUNCTION("""COMPUTED_VALUE"""),"TypeScript")</f>
        <v>TypeScript</v>
      </c>
    </row>
    <row r="5919">
      <c r="A5919" s="3">
        <v>5918.0</v>
      </c>
      <c r="B5919" s="4" t="str">
        <f>IFERROR(__xludf.DUMMYFUNCTION("SPLIT(IMPORTRANGE!B5919:B15918,"";"",0,1)"),"Bash/Shell/PowerShell")</f>
        <v>Bash/Shell/PowerShell</v>
      </c>
      <c r="C5919" s="4" t="str">
        <f>IFERROR(__xludf.DUMMYFUNCTION("""COMPUTED_VALUE"""),"HTML/CSS")</f>
        <v>HTML/CSS</v>
      </c>
      <c r="D5919" s="4" t="str">
        <f>IFERROR(__xludf.DUMMYFUNCTION("""COMPUTED_VALUE"""),"Java")</f>
        <v>Java</v>
      </c>
      <c r="E5919" s="4" t="str">
        <f>IFERROR(__xludf.DUMMYFUNCTION("""COMPUTED_VALUE"""),"JavaScript")</f>
        <v>JavaScript</v>
      </c>
      <c r="F5919" s="4" t="str">
        <f>IFERROR(__xludf.DUMMYFUNCTION("""COMPUTED_VALUE"""),"SQL")</f>
        <v>SQL</v>
      </c>
    </row>
    <row r="5920">
      <c r="A5920" s="3">
        <v>5919.0</v>
      </c>
      <c r="B5920" s="4" t="str">
        <f>IFERROR(__xludf.DUMMYFUNCTION("SPLIT(IMPORTRANGE!B5920:B15919,"";"",0,1)"),"C#")</f>
        <v>C#</v>
      </c>
      <c r="C5920" s="4" t="str">
        <f>IFERROR(__xludf.DUMMYFUNCTION("""COMPUTED_VALUE"""),"HTML/CSS")</f>
        <v>HTML/CSS</v>
      </c>
      <c r="D5920" s="4" t="str">
        <f>IFERROR(__xludf.DUMMYFUNCTION("""COMPUTED_VALUE"""),"JavaScript")</f>
        <v>JavaScript</v>
      </c>
      <c r="E5920" s="4" t="str">
        <f>IFERROR(__xludf.DUMMYFUNCTION("""COMPUTED_VALUE"""),"SQL")</f>
        <v>SQL</v>
      </c>
    </row>
    <row r="5921">
      <c r="A5921" s="3">
        <v>5920.0</v>
      </c>
      <c r="B5921" s="4" t="str">
        <f>IFERROR(__xludf.DUMMYFUNCTION("SPLIT(IMPORTRANGE!B5921:B15920,"";"",0,1)"),"Bash/Shell/PowerShell")</f>
        <v>Bash/Shell/PowerShell</v>
      </c>
      <c r="C5921" s="4" t="str">
        <f>IFERROR(__xludf.DUMMYFUNCTION("""COMPUTED_VALUE"""),"HTML/CSS")</f>
        <v>HTML/CSS</v>
      </c>
      <c r="D5921" s="4" t="str">
        <f>IFERROR(__xludf.DUMMYFUNCTION("""COMPUTED_VALUE"""),"Python")</f>
        <v>Python</v>
      </c>
      <c r="E5921" s="4" t="str">
        <f>IFERROR(__xludf.DUMMYFUNCTION("""COMPUTED_VALUE"""),"SQL")</f>
        <v>SQL</v>
      </c>
    </row>
    <row r="5922">
      <c r="A5922" s="3">
        <v>5921.0</v>
      </c>
      <c r="B5922" s="4" t="str">
        <f>IFERROR(__xludf.DUMMYFUNCTION("SPLIT(IMPORTRANGE!B5922:B15921,"";"",0,1)"),"Assembly")</f>
        <v>Assembly</v>
      </c>
      <c r="C5922" s="4" t="str">
        <f>IFERROR(__xludf.DUMMYFUNCTION("""COMPUTED_VALUE"""),"Bash/Shell/PowerShell")</f>
        <v>Bash/Shell/PowerShell</v>
      </c>
      <c r="D5922" s="4" t="str">
        <f>IFERROR(__xludf.DUMMYFUNCTION("""COMPUTED_VALUE"""),"C")</f>
        <v>C</v>
      </c>
      <c r="E5922" s="4" t="str">
        <f>IFERROR(__xludf.DUMMYFUNCTION("""COMPUTED_VALUE"""),"C++")</f>
        <v>C++</v>
      </c>
      <c r="F5922" s="4" t="str">
        <f>IFERROR(__xludf.DUMMYFUNCTION("""COMPUTED_VALUE"""),"Python")</f>
        <v>Python</v>
      </c>
      <c r="G5922" s="4" t="str">
        <f>IFERROR(__xludf.DUMMYFUNCTION("""COMPUTED_VALUE"""),"Scala")</f>
        <v>Scala</v>
      </c>
      <c r="H5922" s="4" t="str">
        <f>IFERROR(__xludf.DUMMYFUNCTION("""COMPUTED_VALUE"""),"Other(s):")</f>
        <v>Other(s):</v>
      </c>
    </row>
    <row r="5923">
      <c r="A5923" s="3">
        <v>5922.0</v>
      </c>
      <c r="B5923" s="4" t="str">
        <f>IFERROR(__xludf.DUMMYFUNCTION("SPLIT(IMPORTRANGE!B5923:B15922,"";"",0,1)"),"C")</f>
        <v>C</v>
      </c>
      <c r="C5923" s="4" t="str">
        <f>IFERROR(__xludf.DUMMYFUNCTION("""COMPUTED_VALUE"""),"Go")</f>
        <v>Go</v>
      </c>
      <c r="D5923" s="4" t="str">
        <f>IFERROR(__xludf.DUMMYFUNCTION("""COMPUTED_VALUE"""),"HTML/CSS")</f>
        <v>HTML/CSS</v>
      </c>
      <c r="E5923" s="4" t="str">
        <f>IFERROR(__xludf.DUMMYFUNCTION("""COMPUTED_VALUE"""),"JavaScript")</f>
        <v>JavaScript</v>
      </c>
      <c r="F5923" s="4" t="str">
        <f>IFERROR(__xludf.DUMMYFUNCTION("""COMPUTED_VALUE"""),"PHP")</f>
        <v>PHP</v>
      </c>
      <c r="G5923" s="4" t="str">
        <f>IFERROR(__xludf.DUMMYFUNCTION("""COMPUTED_VALUE"""),"Ruby")</f>
        <v>Ruby</v>
      </c>
      <c r="H5923" s="4" t="str">
        <f>IFERROR(__xludf.DUMMYFUNCTION("""COMPUTED_VALUE"""),"SQL")</f>
        <v>SQL</v>
      </c>
      <c r="I5923" s="4" t="str">
        <f>IFERROR(__xludf.DUMMYFUNCTION("""COMPUTED_VALUE"""),"TypeScript")</f>
        <v>TypeScript</v>
      </c>
    </row>
    <row r="5924">
      <c r="A5924" s="3">
        <v>5923.0</v>
      </c>
      <c r="B5924" s="4" t="str">
        <f>IFERROR(__xludf.DUMMYFUNCTION("SPLIT(IMPORTRANGE!B5924:B15923,"";"",0,1)"),"Assembly")</f>
        <v>Assembly</v>
      </c>
      <c r="C5924" s="4" t="str">
        <f>IFERROR(__xludf.DUMMYFUNCTION("""COMPUTED_VALUE"""),"Bash/Shell/PowerShell")</f>
        <v>Bash/Shell/PowerShell</v>
      </c>
      <c r="D5924" s="4" t="str">
        <f>IFERROR(__xludf.DUMMYFUNCTION("""COMPUTED_VALUE"""),"C")</f>
        <v>C</v>
      </c>
      <c r="E5924" s="4" t="str">
        <f>IFERROR(__xludf.DUMMYFUNCTION("""COMPUTED_VALUE"""),"Java")</f>
        <v>Java</v>
      </c>
      <c r="F5924" s="4" t="str">
        <f>IFERROR(__xludf.DUMMYFUNCTION("""COMPUTED_VALUE"""),"Python")</f>
        <v>Python</v>
      </c>
      <c r="G5924" s="4" t="str">
        <f>IFERROR(__xludf.DUMMYFUNCTION("""COMPUTED_VALUE"""),"Rust")</f>
        <v>Rust</v>
      </c>
    </row>
    <row r="5925">
      <c r="A5925" s="3">
        <v>5924.0</v>
      </c>
      <c r="B5925" s="4" t="str">
        <f>IFERROR(__xludf.DUMMYFUNCTION("SPLIT(IMPORTRANGE!B5925:B15924,"";"",0,1)"),"Bash/Shell/PowerShell")</f>
        <v>Bash/Shell/PowerShell</v>
      </c>
      <c r="C5925" s="4" t="str">
        <f>IFERROR(__xludf.DUMMYFUNCTION("""COMPUTED_VALUE"""),"C")</f>
        <v>C</v>
      </c>
      <c r="D5925" s="4" t="str">
        <f>IFERROR(__xludf.DUMMYFUNCTION("""COMPUTED_VALUE"""),"C++")</f>
        <v>C++</v>
      </c>
      <c r="E5925" s="4" t="str">
        <f>IFERROR(__xludf.DUMMYFUNCTION("""COMPUTED_VALUE"""),"C#")</f>
        <v>C#</v>
      </c>
      <c r="F5925" s="4" t="str">
        <f>IFERROR(__xludf.DUMMYFUNCTION("""COMPUTED_VALUE"""),"Go")</f>
        <v>Go</v>
      </c>
      <c r="G5925" s="4" t="str">
        <f>IFERROR(__xludf.DUMMYFUNCTION("""COMPUTED_VALUE"""),"HTML/CSS")</f>
        <v>HTML/CSS</v>
      </c>
      <c r="H5925" s="4" t="str">
        <f>IFERROR(__xludf.DUMMYFUNCTION("""COMPUTED_VALUE"""),"JavaScript")</f>
        <v>JavaScript</v>
      </c>
      <c r="I5925" s="4" t="str">
        <f>IFERROR(__xludf.DUMMYFUNCTION("""COMPUTED_VALUE"""),"Ruby")</f>
        <v>Ruby</v>
      </c>
      <c r="J5925" s="4" t="str">
        <f>IFERROR(__xludf.DUMMYFUNCTION("""COMPUTED_VALUE"""),"SQL")</f>
        <v>SQL</v>
      </c>
    </row>
    <row r="5926">
      <c r="A5926" s="3">
        <v>5925.0</v>
      </c>
      <c r="B5926" s="4" t="str">
        <f>IFERROR(__xludf.DUMMYFUNCTION("SPLIT(IMPORTRANGE!B5926:B15925,"";"",0,1)"),"JavaScript")</f>
        <v>JavaScript</v>
      </c>
    </row>
    <row r="5927">
      <c r="A5927" s="3">
        <v>5926.0</v>
      </c>
      <c r="B5927" s="4" t="str">
        <f>IFERROR(__xludf.DUMMYFUNCTION("SPLIT(IMPORTRANGE!B5927:B15926,"";"",0,1)"),"Python")</f>
        <v>Python</v>
      </c>
      <c r="C5927" s="4" t="str">
        <f>IFERROR(__xludf.DUMMYFUNCTION("""COMPUTED_VALUE"""),"Ruby")</f>
        <v>Ruby</v>
      </c>
    </row>
    <row r="5928">
      <c r="A5928" s="3">
        <v>5927.0</v>
      </c>
      <c r="B5928" s="4" t="str">
        <f>IFERROR(__xludf.DUMMYFUNCTION("SPLIT(IMPORTRANGE!B5928:B15927,"";"",0,1)"),"Bash/Shell/PowerShell")</f>
        <v>Bash/Shell/PowerShell</v>
      </c>
      <c r="C5928" s="4" t="str">
        <f>IFERROR(__xludf.DUMMYFUNCTION("""COMPUTED_VALUE"""),"Go")</f>
        <v>Go</v>
      </c>
      <c r="D5928" s="4" t="str">
        <f>IFERROR(__xludf.DUMMYFUNCTION("""COMPUTED_VALUE"""),"HTML/CSS")</f>
        <v>HTML/CSS</v>
      </c>
      <c r="E5928" s="4" t="str">
        <f>IFERROR(__xludf.DUMMYFUNCTION("""COMPUTED_VALUE"""),"Java")</f>
        <v>Java</v>
      </c>
      <c r="F5928" s="4" t="str">
        <f>IFERROR(__xludf.DUMMYFUNCTION("""COMPUTED_VALUE"""),"JavaScript")</f>
        <v>JavaScript</v>
      </c>
      <c r="G5928" s="4" t="str">
        <f>IFERROR(__xludf.DUMMYFUNCTION("""COMPUTED_VALUE"""),"PHP")</f>
        <v>PHP</v>
      </c>
      <c r="H5928" s="4" t="str">
        <f>IFERROR(__xludf.DUMMYFUNCTION("""COMPUTED_VALUE"""),"SQL")</f>
        <v>SQL</v>
      </c>
    </row>
    <row r="5929">
      <c r="A5929" s="3">
        <v>5928.0</v>
      </c>
      <c r="B5929" s="4" t="str">
        <f>IFERROR(__xludf.DUMMYFUNCTION("SPLIT(IMPORTRANGE!B5929:B15928,"";"",0,1)"),"Bash/Shell/PowerShell")</f>
        <v>Bash/Shell/PowerShell</v>
      </c>
      <c r="C5929" s="4" t="str">
        <f>IFERROR(__xludf.DUMMYFUNCTION("""COMPUTED_VALUE"""),"HTML/CSS")</f>
        <v>HTML/CSS</v>
      </c>
      <c r="D5929" s="4" t="str">
        <f>IFERROR(__xludf.DUMMYFUNCTION("""COMPUTED_VALUE"""),"JavaScript")</f>
        <v>JavaScript</v>
      </c>
      <c r="E5929" s="4" t="str">
        <f>IFERROR(__xludf.DUMMYFUNCTION("""COMPUTED_VALUE"""),"PHP")</f>
        <v>PHP</v>
      </c>
      <c r="F5929" s="4" t="str">
        <f>IFERROR(__xludf.DUMMYFUNCTION("""COMPUTED_VALUE"""),"SQL")</f>
        <v>SQL</v>
      </c>
      <c r="G5929" s="4" t="str">
        <f>IFERROR(__xludf.DUMMYFUNCTION("""COMPUTED_VALUE"""),"TypeScript")</f>
        <v>TypeScript</v>
      </c>
    </row>
    <row r="5930">
      <c r="A5930" s="3">
        <v>5929.0</v>
      </c>
      <c r="B5930" s="4" t="str">
        <f>IFERROR(__xludf.DUMMYFUNCTION("SPLIT(IMPORTRANGE!B5930:B15929,"";"",0,1)"),"HTML/CSS")</f>
        <v>HTML/CSS</v>
      </c>
      <c r="C5930" s="4" t="str">
        <f>IFERROR(__xludf.DUMMYFUNCTION("""COMPUTED_VALUE"""),"JavaScript")</f>
        <v>JavaScript</v>
      </c>
      <c r="D5930" s="4" t="str">
        <f>IFERROR(__xludf.DUMMYFUNCTION("""COMPUTED_VALUE"""),"TypeScript")</f>
        <v>TypeScript</v>
      </c>
    </row>
    <row r="5931">
      <c r="A5931" s="3">
        <v>5930.0</v>
      </c>
      <c r="B5931" s="4" t="str">
        <f>IFERROR(__xludf.DUMMYFUNCTION("SPLIT(IMPORTRANGE!B5931:B15930,"";"",0,1)"),"C#")</f>
        <v>C#</v>
      </c>
      <c r="C5931" s="4" t="str">
        <f>IFERROR(__xludf.DUMMYFUNCTION("""COMPUTED_VALUE"""),"Dart")</f>
        <v>Dart</v>
      </c>
      <c r="D5931" s="4" t="str">
        <f>IFERROR(__xludf.DUMMYFUNCTION("""COMPUTED_VALUE"""),"HTML/CSS")</f>
        <v>HTML/CSS</v>
      </c>
      <c r="E5931" s="4" t="str">
        <f>IFERROR(__xludf.DUMMYFUNCTION("""COMPUTED_VALUE"""),"Java")</f>
        <v>Java</v>
      </c>
      <c r="F5931" s="4" t="str">
        <f>IFERROR(__xludf.DUMMYFUNCTION("""COMPUTED_VALUE"""),"JavaScript")</f>
        <v>JavaScript</v>
      </c>
      <c r="G5931" s="4" t="str">
        <f>IFERROR(__xludf.DUMMYFUNCTION("""COMPUTED_VALUE"""),"PHP")</f>
        <v>PHP</v>
      </c>
      <c r="H5931" s="4" t="str">
        <f>IFERROR(__xludf.DUMMYFUNCTION("""COMPUTED_VALUE"""),"SQL")</f>
        <v>SQL</v>
      </c>
    </row>
    <row r="5932">
      <c r="A5932" s="3">
        <v>5931.0</v>
      </c>
      <c r="B5932" s="4" t="str">
        <f>IFERROR(__xludf.DUMMYFUNCTION("SPLIT(IMPORTRANGE!B5932:B15931,"";"",0,1)"),"JavaScript")</f>
        <v>JavaScript</v>
      </c>
      <c r="C5932" s="4" t="str">
        <f>IFERROR(__xludf.DUMMYFUNCTION("""COMPUTED_VALUE"""),"Python")</f>
        <v>Python</v>
      </c>
      <c r="D5932" s="4" t="str">
        <f>IFERROR(__xludf.DUMMYFUNCTION("""COMPUTED_VALUE"""),"TypeScript")</f>
        <v>TypeScript</v>
      </c>
    </row>
    <row r="5933">
      <c r="A5933" s="3">
        <v>5932.0</v>
      </c>
      <c r="B5933" s="4" t="str">
        <f>IFERROR(__xludf.DUMMYFUNCTION("SPLIT(IMPORTRANGE!B5933:B15932,"";"",0,1)"),"HTML/CSS")</f>
        <v>HTML/CSS</v>
      </c>
      <c r="C5933" s="4" t="str">
        <f>IFERROR(__xludf.DUMMYFUNCTION("""COMPUTED_VALUE"""),"JavaScript")</f>
        <v>JavaScript</v>
      </c>
      <c r="D5933" s="4" t="str">
        <f>IFERROR(__xludf.DUMMYFUNCTION("""COMPUTED_VALUE"""),"PHP")</f>
        <v>PHP</v>
      </c>
      <c r="E5933" s="4" t="str">
        <f>IFERROR(__xludf.DUMMYFUNCTION("""COMPUTED_VALUE"""),"TypeScript")</f>
        <v>TypeScript</v>
      </c>
    </row>
    <row r="5934">
      <c r="A5934" s="3">
        <v>5933.0</v>
      </c>
      <c r="B5934" s="4" t="str">
        <f>IFERROR(__xludf.DUMMYFUNCTION("SPLIT(IMPORTRANGE!B5934:B15933,"";"",0,1)"),"C#")</f>
        <v>C#</v>
      </c>
      <c r="C5934" s="4" t="str">
        <f>IFERROR(__xludf.DUMMYFUNCTION("""COMPUTED_VALUE"""),"HTML/CSS")</f>
        <v>HTML/CSS</v>
      </c>
      <c r="D5934" s="4" t="str">
        <f>IFERROR(__xludf.DUMMYFUNCTION("""COMPUTED_VALUE"""),"Java")</f>
        <v>Java</v>
      </c>
      <c r="E5934" s="4" t="str">
        <f>IFERROR(__xludf.DUMMYFUNCTION("""COMPUTED_VALUE"""),"JavaScript")</f>
        <v>JavaScript</v>
      </c>
      <c r="F5934" s="4" t="str">
        <f>IFERROR(__xludf.DUMMYFUNCTION("""COMPUTED_VALUE"""),"PHP")</f>
        <v>PHP</v>
      </c>
      <c r="G5934" s="4" t="str">
        <f>IFERROR(__xludf.DUMMYFUNCTION("""COMPUTED_VALUE"""),"SQL")</f>
        <v>SQL</v>
      </c>
    </row>
    <row r="5935">
      <c r="A5935" s="3">
        <v>5934.0</v>
      </c>
      <c r="B5935" s="4" t="str">
        <f>IFERROR(__xludf.DUMMYFUNCTION("SPLIT(IMPORTRANGE!B5935:B15934,"";"",0,1)"),"C++")</f>
        <v>C++</v>
      </c>
      <c r="C5935" s="4" t="str">
        <f>IFERROR(__xludf.DUMMYFUNCTION("""COMPUTED_VALUE"""),"C#")</f>
        <v>C#</v>
      </c>
      <c r="D5935" s="4" t="str">
        <f>IFERROR(__xludf.DUMMYFUNCTION("""COMPUTED_VALUE"""),"HTML/CSS")</f>
        <v>HTML/CSS</v>
      </c>
      <c r="E5935" s="4" t="str">
        <f>IFERROR(__xludf.DUMMYFUNCTION("""COMPUTED_VALUE"""),"Java")</f>
        <v>Java</v>
      </c>
      <c r="F5935" s="4" t="str">
        <f>IFERROR(__xludf.DUMMYFUNCTION("""COMPUTED_VALUE"""),"JavaScript")</f>
        <v>JavaScript</v>
      </c>
      <c r="G5935" s="4" t="str">
        <f>IFERROR(__xludf.DUMMYFUNCTION("""COMPUTED_VALUE"""),"Kotlin")</f>
        <v>Kotlin</v>
      </c>
      <c r="H5935" s="4" t="str">
        <f>IFERROR(__xludf.DUMMYFUNCTION("""COMPUTED_VALUE"""),"SQL")</f>
        <v>SQL</v>
      </c>
      <c r="I5935" s="4" t="str">
        <f>IFERROR(__xludf.DUMMYFUNCTION("""COMPUTED_VALUE"""),"TypeScript")</f>
        <v>TypeScript</v>
      </c>
      <c r="J5935" s="4" t="str">
        <f>IFERROR(__xludf.DUMMYFUNCTION("""COMPUTED_VALUE"""),"Other(s):")</f>
        <v>Other(s):</v>
      </c>
    </row>
    <row r="5936">
      <c r="A5936" s="3">
        <v>5935.0</v>
      </c>
      <c r="B5936" s="4" t="str">
        <f>IFERROR(__xludf.DUMMYFUNCTION("SPLIT(IMPORTRANGE!B5936:B15935,"";"",0,1)"),"Bash/Shell/PowerShell")</f>
        <v>Bash/Shell/PowerShell</v>
      </c>
      <c r="C5936" s="4" t="str">
        <f>IFERROR(__xludf.DUMMYFUNCTION("""COMPUTED_VALUE"""),"HTML/CSS")</f>
        <v>HTML/CSS</v>
      </c>
      <c r="D5936" s="4" t="str">
        <f>IFERROR(__xludf.DUMMYFUNCTION("""COMPUTED_VALUE"""),"JavaScript")</f>
        <v>JavaScript</v>
      </c>
      <c r="E5936" s="4" t="str">
        <f>IFERROR(__xludf.DUMMYFUNCTION("""COMPUTED_VALUE"""),"PHP")</f>
        <v>PHP</v>
      </c>
      <c r="F5936" s="4" t="str">
        <f>IFERROR(__xludf.DUMMYFUNCTION("""COMPUTED_VALUE"""),"Python")</f>
        <v>Python</v>
      </c>
      <c r="G5936" s="4" t="str">
        <f>IFERROR(__xludf.DUMMYFUNCTION("""COMPUTED_VALUE"""),"Ruby")</f>
        <v>Ruby</v>
      </c>
      <c r="H5936" s="4" t="str">
        <f>IFERROR(__xludf.DUMMYFUNCTION("""COMPUTED_VALUE"""),"SQL")</f>
        <v>SQL</v>
      </c>
      <c r="I5936" s="4" t="str">
        <f>IFERROR(__xludf.DUMMYFUNCTION("""COMPUTED_VALUE"""),"TypeScript")</f>
        <v>TypeScript</v>
      </c>
    </row>
    <row r="5937">
      <c r="A5937" s="3">
        <v>5936.0</v>
      </c>
      <c r="B5937" s="4" t="str">
        <f>IFERROR(__xludf.DUMMYFUNCTION("SPLIT(IMPORTRANGE!B5937:B15936,"";"",0,1)"),"Bash/Shell/PowerShell")</f>
        <v>Bash/Shell/PowerShell</v>
      </c>
      <c r="C5937" s="4" t="str">
        <f>IFERROR(__xludf.DUMMYFUNCTION("""COMPUTED_VALUE"""),"C++")</f>
        <v>C++</v>
      </c>
      <c r="D5937" s="4" t="str">
        <f>IFERROR(__xludf.DUMMYFUNCTION("""COMPUTED_VALUE"""),"C#")</f>
        <v>C#</v>
      </c>
      <c r="E5937" s="4" t="str">
        <f>IFERROR(__xludf.DUMMYFUNCTION("""COMPUTED_VALUE"""),"HTML/CSS")</f>
        <v>HTML/CSS</v>
      </c>
      <c r="F5937" s="4" t="str">
        <f>IFERROR(__xludf.DUMMYFUNCTION("""COMPUTED_VALUE"""),"Java")</f>
        <v>Java</v>
      </c>
      <c r="G5937" s="4" t="str">
        <f>IFERROR(__xludf.DUMMYFUNCTION("""COMPUTED_VALUE"""),"JavaScript")</f>
        <v>JavaScript</v>
      </c>
      <c r="H5937" s="4" t="str">
        <f>IFERROR(__xludf.DUMMYFUNCTION("""COMPUTED_VALUE"""),"Python")</f>
        <v>Python</v>
      </c>
    </row>
    <row r="5938">
      <c r="A5938" s="3">
        <v>5937.0</v>
      </c>
      <c r="B5938" s="4" t="str">
        <f>IFERROR(__xludf.DUMMYFUNCTION("SPLIT(IMPORTRANGE!B5938:B15937,"";"",0,1)"),"Java")</f>
        <v>Java</v>
      </c>
      <c r="C5938" s="4" t="str">
        <f>IFERROR(__xludf.DUMMYFUNCTION("""COMPUTED_VALUE"""),"JavaScript")</f>
        <v>JavaScript</v>
      </c>
      <c r="D5938" s="4" t="str">
        <f>IFERROR(__xludf.DUMMYFUNCTION("""COMPUTED_VALUE"""),"Kotlin")</f>
        <v>Kotlin</v>
      </c>
      <c r="E5938" s="4" t="str">
        <f>IFERROR(__xludf.DUMMYFUNCTION("""COMPUTED_VALUE"""),"SQL")</f>
        <v>SQL</v>
      </c>
    </row>
    <row r="5939">
      <c r="A5939" s="3">
        <v>5938.0</v>
      </c>
      <c r="B5939" s="4" t="str">
        <f>IFERROR(__xludf.DUMMYFUNCTION("SPLIT(IMPORTRANGE!B5939:B15938,"";"",0,1)"),"C#")</f>
        <v>C#</v>
      </c>
      <c r="C5939" s="4" t="str">
        <f>IFERROR(__xludf.DUMMYFUNCTION("""COMPUTED_VALUE"""),"HTML/CSS")</f>
        <v>HTML/CSS</v>
      </c>
      <c r="D5939" s="4" t="str">
        <f>IFERROR(__xludf.DUMMYFUNCTION("""COMPUTED_VALUE"""),"JavaScript")</f>
        <v>JavaScript</v>
      </c>
      <c r="E5939" s="4" t="str">
        <f>IFERROR(__xludf.DUMMYFUNCTION("""COMPUTED_VALUE"""),"PHP")</f>
        <v>PHP</v>
      </c>
      <c r="F5939" s="4" t="str">
        <f>IFERROR(__xludf.DUMMYFUNCTION("""COMPUTED_VALUE"""),"SQL")</f>
        <v>SQL</v>
      </c>
    </row>
    <row r="5940">
      <c r="A5940" s="3">
        <v>5939.0</v>
      </c>
      <c r="B5940" s="4" t="str">
        <f>IFERROR(__xludf.DUMMYFUNCTION("SPLIT(IMPORTRANGE!B5940:B15939,"";"",0,1)"),"C")</f>
        <v>C</v>
      </c>
      <c r="C5940" s="4" t="str">
        <f>IFERROR(__xludf.DUMMYFUNCTION("""COMPUTED_VALUE"""),"C++")</f>
        <v>C++</v>
      </c>
      <c r="D5940" s="4" t="str">
        <f>IFERROR(__xludf.DUMMYFUNCTION("""COMPUTED_VALUE"""),"Python")</f>
        <v>Python</v>
      </c>
      <c r="E5940" s="4" t="str">
        <f>IFERROR(__xludf.DUMMYFUNCTION("""COMPUTED_VALUE"""),"Rust")</f>
        <v>Rust</v>
      </c>
    </row>
    <row r="5941">
      <c r="A5941" s="3">
        <v>5940.0</v>
      </c>
      <c r="B5941" s="4" t="str">
        <f>IFERROR(__xludf.DUMMYFUNCTION("SPLIT(IMPORTRANGE!B5941:B15940,"";"",0,1)"),"Bash/Shell/PowerShell")</f>
        <v>Bash/Shell/PowerShell</v>
      </c>
      <c r="C5941" s="4" t="str">
        <f>IFERROR(__xludf.DUMMYFUNCTION("""COMPUTED_VALUE"""),"Python")</f>
        <v>Python</v>
      </c>
      <c r="D5941" s="4" t="str">
        <f>IFERROR(__xludf.DUMMYFUNCTION("""COMPUTED_VALUE"""),"SQL")</f>
        <v>SQL</v>
      </c>
    </row>
    <row r="5942">
      <c r="A5942" s="3">
        <v>5941.0</v>
      </c>
      <c r="B5942" s="4" t="str">
        <f>IFERROR(__xludf.DUMMYFUNCTION("SPLIT(IMPORTRANGE!B5942:B15941,"";"",0,1)"),"C#")</f>
        <v>C#</v>
      </c>
      <c r="C5942" s="4" t="str">
        <f>IFERROR(__xludf.DUMMYFUNCTION("""COMPUTED_VALUE"""),"HTML/CSS")</f>
        <v>HTML/CSS</v>
      </c>
      <c r="D5942" s="4" t="str">
        <f>IFERROR(__xludf.DUMMYFUNCTION("""COMPUTED_VALUE"""),"JavaScript")</f>
        <v>JavaScript</v>
      </c>
      <c r="E5942" s="4" t="str">
        <f>IFERROR(__xludf.DUMMYFUNCTION("""COMPUTED_VALUE"""),"PHP")</f>
        <v>PHP</v>
      </c>
      <c r="F5942" s="4" t="str">
        <f>IFERROR(__xludf.DUMMYFUNCTION("""COMPUTED_VALUE"""),"SQL")</f>
        <v>SQL</v>
      </c>
    </row>
    <row r="5943">
      <c r="A5943" s="3">
        <v>5942.0</v>
      </c>
      <c r="B5943" s="4" t="str">
        <f>IFERROR(__xludf.DUMMYFUNCTION("SPLIT(IMPORTRANGE!B5943:B15942,"";"",0,1)"),"Bash/Shell/PowerShell")</f>
        <v>Bash/Shell/PowerShell</v>
      </c>
      <c r="C5943" s="4" t="str">
        <f>IFERROR(__xludf.DUMMYFUNCTION("""COMPUTED_VALUE"""),"C")</f>
        <v>C</v>
      </c>
      <c r="D5943" s="4" t="str">
        <f>IFERROR(__xludf.DUMMYFUNCTION("""COMPUTED_VALUE"""),"Go")</f>
        <v>Go</v>
      </c>
      <c r="E5943" s="4" t="str">
        <f>IFERROR(__xludf.DUMMYFUNCTION("""COMPUTED_VALUE"""),"HTML/CSS")</f>
        <v>HTML/CSS</v>
      </c>
      <c r="F5943" s="4" t="str">
        <f>IFERROR(__xludf.DUMMYFUNCTION("""COMPUTED_VALUE"""),"JavaScript")</f>
        <v>JavaScript</v>
      </c>
      <c r="G5943" s="4" t="str">
        <f>IFERROR(__xludf.DUMMYFUNCTION("""COMPUTED_VALUE"""),"Python")</f>
        <v>Python</v>
      </c>
      <c r="H5943" s="4" t="str">
        <f>IFERROR(__xludf.DUMMYFUNCTION("""COMPUTED_VALUE"""),"R")</f>
        <v>R</v>
      </c>
    </row>
    <row r="5944">
      <c r="A5944" s="3">
        <v>5943.0</v>
      </c>
      <c r="B5944" s="4" t="str">
        <f>IFERROR(__xludf.DUMMYFUNCTION("SPLIT(IMPORTRANGE!B5944:B15943,"";"",0,1)"),"C++")</f>
        <v>C++</v>
      </c>
      <c r="C5944" s="4" t="str">
        <f>IFERROR(__xludf.DUMMYFUNCTION("""COMPUTED_VALUE"""),"Clojure")</f>
        <v>Clojure</v>
      </c>
      <c r="D5944" s="4" t="str">
        <f>IFERROR(__xludf.DUMMYFUNCTION("""COMPUTED_VALUE"""),"Other(s):")</f>
        <v>Other(s):</v>
      </c>
    </row>
    <row r="5945">
      <c r="A5945" s="3">
        <v>5944.0</v>
      </c>
      <c r="B5945" s="4" t="str">
        <f>IFERROR(__xludf.DUMMYFUNCTION("SPLIT(IMPORTRANGE!B5945:B15944,"";"",0,1)"),"Bash/Shell/PowerShell")</f>
        <v>Bash/Shell/PowerShell</v>
      </c>
      <c r="C5945" s="4" t="str">
        <f>IFERROR(__xludf.DUMMYFUNCTION("""COMPUTED_VALUE"""),"HTML/CSS")</f>
        <v>HTML/CSS</v>
      </c>
      <c r="D5945" s="4" t="str">
        <f>IFERROR(__xludf.DUMMYFUNCTION("""COMPUTED_VALUE"""),"JavaScript")</f>
        <v>JavaScript</v>
      </c>
      <c r="E5945" s="4" t="str">
        <f>IFERROR(__xludf.DUMMYFUNCTION("""COMPUTED_VALUE"""),"PHP")</f>
        <v>PHP</v>
      </c>
    </row>
    <row r="5946">
      <c r="A5946" s="3">
        <v>5945.0</v>
      </c>
      <c r="B5946" s="4" t="str">
        <f>IFERROR(__xludf.DUMMYFUNCTION("SPLIT(IMPORTRANGE!B5946:B15945,"";"",0,1)"),"C#")</f>
        <v>C#</v>
      </c>
      <c r="C5946" s="4" t="str">
        <f>IFERROR(__xludf.DUMMYFUNCTION("""COMPUTED_VALUE"""),"HTML/CSS")</f>
        <v>HTML/CSS</v>
      </c>
      <c r="D5946" s="4" t="str">
        <f>IFERROR(__xludf.DUMMYFUNCTION("""COMPUTED_VALUE"""),"JavaScript")</f>
        <v>JavaScript</v>
      </c>
      <c r="E5946" s="4" t="str">
        <f>IFERROR(__xludf.DUMMYFUNCTION("""COMPUTED_VALUE"""),"SQL")</f>
        <v>SQL</v>
      </c>
    </row>
    <row r="5947">
      <c r="A5947" s="3">
        <v>5946.0</v>
      </c>
      <c r="B5947" s="4" t="str">
        <f>IFERROR(__xludf.DUMMYFUNCTION("SPLIT(IMPORTRANGE!B5947:B15946,"";"",0,1)"),"Ruby")</f>
        <v>Ruby</v>
      </c>
      <c r="C5947" s="4" t="str">
        <f>IFERROR(__xludf.DUMMYFUNCTION("""COMPUTED_VALUE"""),"Scala")</f>
        <v>Scala</v>
      </c>
      <c r="D5947" s="4" t="str">
        <f>IFERROR(__xludf.DUMMYFUNCTION("""COMPUTED_VALUE"""),"SQL")</f>
        <v>SQL</v>
      </c>
      <c r="E5947" s="4" t="str">
        <f>IFERROR(__xludf.DUMMYFUNCTION("""COMPUTED_VALUE"""),"TypeScript")</f>
        <v>TypeScript</v>
      </c>
    </row>
    <row r="5948">
      <c r="A5948" s="3">
        <v>5947.0</v>
      </c>
      <c r="B5948" s="4" t="str">
        <f>IFERROR(__xludf.DUMMYFUNCTION("SPLIT(IMPORTRANGE!B5948:B15947,"";"",0,1)"),"HTML/CSS")</f>
        <v>HTML/CSS</v>
      </c>
      <c r="C5948" s="4" t="str">
        <f>IFERROR(__xludf.DUMMYFUNCTION("""COMPUTED_VALUE"""),"JavaScript")</f>
        <v>JavaScript</v>
      </c>
      <c r="D5948" s="4" t="str">
        <f>IFERROR(__xludf.DUMMYFUNCTION("""COMPUTED_VALUE"""),"SQL")</f>
        <v>SQL</v>
      </c>
    </row>
    <row r="5949">
      <c r="A5949" s="3">
        <v>5948.0</v>
      </c>
      <c r="B5949" s="4" t="str">
        <f>IFERROR(__xludf.DUMMYFUNCTION("SPLIT(IMPORTRANGE!B5949:B15948,"";"",0,1)"),"Go")</f>
        <v>Go</v>
      </c>
      <c r="C5949" s="4" t="str">
        <f>IFERROR(__xludf.DUMMYFUNCTION("""COMPUTED_VALUE"""),"HTML/CSS")</f>
        <v>HTML/CSS</v>
      </c>
      <c r="D5949" s="4" t="str">
        <f>IFERROR(__xludf.DUMMYFUNCTION("""COMPUTED_VALUE"""),"JavaScript")</f>
        <v>JavaScript</v>
      </c>
    </row>
    <row r="5950">
      <c r="A5950" s="3">
        <v>5949.0</v>
      </c>
      <c r="B5950" s="4" t="str">
        <f>IFERROR(__xludf.DUMMYFUNCTION("SPLIT(IMPORTRANGE!B5950:B15949,"";"",0,1)"),"Assembly")</f>
        <v>Assembly</v>
      </c>
      <c r="C5950" s="4" t="str">
        <f>IFERROR(__xludf.DUMMYFUNCTION("""COMPUTED_VALUE"""),"C")</f>
        <v>C</v>
      </c>
      <c r="D5950" s="4" t="str">
        <f>IFERROR(__xludf.DUMMYFUNCTION("""COMPUTED_VALUE"""),"C++")</f>
        <v>C++</v>
      </c>
    </row>
    <row r="5951">
      <c r="A5951" s="3">
        <v>5950.0</v>
      </c>
      <c r="B5951" s="4" t="str">
        <f>IFERROR(__xludf.DUMMYFUNCTION("SPLIT(IMPORTRANGE!B5951:B15950,"";"",0,1)"),"C")</f>
        <v>C</v>
      </c>
      <c r="C5951" s="4" t="str">
        <f>IFERROR(__xludf.DUMMYFUNCTION("""COMPUTED_VALUE"""),"Clojure")</f>
        <v>Clojure</v>
      </c>
      <c r="D5951" s="4" t="str">
        <f>IFERROR(__xludf.DUMMYFUNCTION("""COMPUTED_VALUE"""),"HTML/CSS")</f>
        <v>HTML/CSS</v>
      </c>
      <c r="E5951" s="4" t="str">
        <f>IFERROR(__xludf.DUMMYFUNCTION("""COMPUTED_VALUE"""),"JavaScript")</f>
        <v>JavaScript</v>
      </c>
      <c r="F5951" s="4" t="str">
        <f>IFERROR(__xludf.DUMMYFUNCTION("""COMPUTED_VALUE"""),"TypeScript")</f>
        <v>TypeScript</v>
      </c>
      <c r="G5951" s="4" t="str">
        <f>IFERROR(__xludf.DUMMYFUNCTION("""COMPUTED_VALUE"""),"Other(s):")</f>
        <v>Other(s):</v>
      </c>
    </row>
    <row r="5952">
      <c r="A5952" s="3">
        <v>5951.0</v>
      </c>
      <c r="B5952" s="4" t="str">
        <f>IFERROR(__xludf.DUMMYFUNCTION("SPLIT(IMPORTRANGE!B5952:B15951,"";"",0,1)"),"Java")</f>
        <v>Java</v>
      </c>
      <c r="C5952" s="4" t="str">
        <f>IFERROR(__xludf.DUMMYFUNCTION("""COMPUTED_VALUE"""),"Kotlin")</f>
        <v>Kotlin</v>
      </c>
      <c r="D5952" s="4" t="str">
        <f>IFERROR(__xludf.DUMMYFUNCTION("""COMPUTED_VALUE"""),"Objective-C")</f>
        <v>Objective-C</v>
      </c>
      <c r="E5952" s="4" t="str">
        <f>IFERROR(__xludf.DUMMYFUNCTION("""COMPUTED_VALUE"""),"Python")</f>
        <v>Python</v>
      </c>
      <c r="F5952" s="4" t="str">
        <f>IFERROR(__xludf.DUMMYFUNCTION("""COMPUTED_VALUE"""),"Scala")</f>
        <v>Scala</v>
      </c>
      <c r="G5952" s="4" t="str">
        <f>IFERROR(__xludf.DUMMYFUNCTION("""COMPUTED_VALUE"""),"Swift")</f>
        <v>Swift</v>
      </c>
    </row>
    <row r="5953">
      <c r="A5953" s="3">
        <v>5952.0</v>
      </c>
      <c r="B5953" s="4" t="str">
        <f>IFERROR(__xludf.DUMMYFUNCTION("SPLIT(IMPORTRANGE!B5953:B15952,"";"",0,1)"),"Bash/Shell/PowerShell")</f>
        <v>Bash/Shell/PowerShell</v>
      </c>
      <c r="C5953" s="4" t="str">
        <f>IFERROR(__xludf.DUMMYFUNCTION("""COMPUTED_VALUE"""),"HTML/CSS")</f>
        <v>HTML/CSS</v>
      </c>
      <c r="D5953" s="4" t="str">
        <f>IFERROR(__xludf.DUMMYFUNCTION("""COMPUTED_VALUE"""),"Ruby")</f>
        <v>Ruby</v>
      </c>
      <c r="E5953" s="4" t="str">
        <f>IFERROR(__xludf.DUMMYFUNCTION("""COMPUTED_VALUE"""),"SQL")</f>
        <v>SQL</v>
      </c>
      <c r="F5953" s="4" t="str">
        <f>IFERROR(__xludf.DUMMYFUNCTION("""COMPUTED_VALUE"""),"Other(s):")</f>
        <v>Other(s):</v>
      </c>
    </row>
    <row r="5954">
      <c r="A5954" s="3">
        <v>5953.0</v>
      </c>
      <c r="B5954" s="4" t="str">
        <f>IFERROR(__xludf.DUMMYFUNCTION("SPLIT(IMPORTRANGE!B5954:B15953,"";"",0,1)"),"Java")</f>
        <v>Java</v>
      </c>
      <c r="C5954" s="4" t="str">
        <f>IFERROR(__xludf.DUMMYFUNCTION("""COMPUTED_VALUE"""),"Kotlin")</f>
        <v>Kotlin</v>
      </c>
      <c r="D5954" s="4" t="str">
        <f>IFERROR(__xludf.DUMMYFUNCTION("""COMPUTED_VALUE"""),"PHP")</f>
        <v>PHP</v>
      </c>
      <c r="E5954" s="4" t="str">
        <f>IFERROR(__xludf.DUMMYFUNCTION("""COMPUTED_VALUE"""),"SQL")</f>
        <v>SQL</v>
      </c>
      <c r="F5954" s="4" t="str">
        <f>IFERROR(__xludf.DUMMYFUNCTION("""COMPUTED_VALUE"""),"Other(s):")</f>
        <v>Other(s):</v>
      </c>
    </row>
    <row r="5955">
      <c r="A5955" s="3">
        <v>5954.0</v>
      </c>
      <c r="B5955" s="4" t="str">
        <f>IFERROR(__xludf.DUMMYFUNCTION("SPLIT(IMPORTRANGE!B5955:B15954,"";"",0,1)"),"C++")</f>
        <v>C++</v>
      </c>
      <c r="C5955" s="4" t="str">
        <f>IFERROR(__xludf.DUMMYFUNCTION("""COMPUTED_VALUE"""),"HTML/CSS")</f>
        <v>HTML/CSS</v>
      </c>
      <c r="D5955" s="4" t="str">
        <f>IFERROR(__xludf.DUMMYFUNCTION("""COMPUTED_VALUE"""),"JavaScript")</f>
        <v>JavaScript</v>
      </c>
      <c r="E5955" s="4" t="str">
        <f>IFERROR(__xludf.DUMMYFUNCTION("""COMPUTED_VALUE"""),"SQL")</f>
        <v>SQL</v>
      </c>
    </row>
    <row r="5956">
      <c r="A5956" s="3">
        <v>5955.0</v>
      </c>
      <c r="B5956" s="4" t="str">
        <f>IFERROR(__xludf.DUMMYFUNCTION("SPLIT(IMPORTRANGE!B5956:B15955,"";"",0,1)"),"Assembly")</f>
        <v>Assembly</v>
      </c>
      <c r="C5956" s="4" t="str">
        <f>IFERROR(__xludf.DUMMYFUNCTION("""COMPUTED_VALUE"""),"Bash/Shell/PowerShell")</f>
        <v>Bash/Shell/PowerShell</v>
      </c>
      <c r="D5956" s="4" t="str">
        <f>IFERROR(__xludf.DUMMYFUNCTION("""COMPUTED_VALUE"""),"C")</f>
        <v>C</v>
      </c>
      <c r="E5956" s="4" t="str">
        <f>IFERROR(__xludf.DUMMYFUNCTION("""COMPUTED_VALUE"""),"C++")</f>
        <v>C++</v>
      </c>
      <c r="F5956" s="4" t="str">
        <f>IFERROR(__xludf.DUMMYFUNCTION("""COMPUTED_VALUE"""),"Go")</f>
        <v>Go</v>
      </c>
      <c r="G5956" s="4" t="str">
        <f>IFERROR(__xludf.DUMMYFUNCTION("""COMPUTED_VALUE"""),"HTML/CSS")</f>
        <v>HTML/CSS</v>
      </c>
      <c r="H5956" s="4" t="str">
        <f>IFERROR(__xludf.DUMMYFUNCTION("""COMPUTED_VALUE"""),"Java")</f>
        <v>Java</v>
      </c>
      <c r="I5956" s="4" t="str">
        <f>IFERROR(__xludf.DUMMYFUNCTION("""COMPUTED_VALUE"""),"JavaScript")</f>
        <v>JavaScript</v>
      </c>
      <c r="J5956" s="4" t="str">
        <f>IFERROR(__xludf.DUMMYFUNCTION("""COMPUTED_VALUE"""),"Python")</f>
        <v>Python</v>
      </c>
      <c r="K5956" s="4" t="str">
        <f>IFERROR(__xludf.DUMMYFUNCTION("""COMPUTED_VALUE"""),"SQL")</f>
        <v>SQL</v>
      </c>
      <c r="L5956" s="4" t="str">
        <f>IFERROR(__xludf.DUMMYFUNCTION("""COMPUTED_VALUE"""),"Swift")</f>
        <v>Swift</v>
      </c>
      <c r="M5956" s="4" t="str">
        <f>IFERROR(__xludf.DUMMYFUNCTION("""COMPUTED_VALUE"""),"TypeScript")</f>
        <v>TypeScript</v>
      </c>
    </row>
    <row r="5957">
      <c r="A5957" s="3">
        <v>5956.0</v>
      </c>
      <c r="B5957" s="4" t="str">
        <f>IFERROR(__xludf.DUMMYFUNCTION("SPLIT(IMPORTRANGE!B5957:B15956,"";"",0,1)"),"Bash/Shell/PowerShell")</f>
        <v>Bash/Shell/PowerShell</v>
      </c>
      <c r="C5957" s="4" t="str">
        <f>IFERROR(__xludf.DUMMYFUNCTION("""COMPUTED_VALUE"""),"C++")</f>
        <v>C++</v>
      </c>
      <c r="D5957" s="4" t="str">
        <f>IFERROR(__xludf.DUMMYFUNCTION("""COMPUTED_VALUE"""),"C#")</f>
        <v>C#</v>
      </c>
      <c r="E5957" s="4" t="str">
        <f>IFERROR(__xludf.DUMMYFUNCTION("""COMPUTED_VALUE"""),"HTML/CSS")</f>
        <v>HTML/CSS</v>
      </c>
      <c r="F5957" s="4" t="str">
        <f>IFERROR(__xludf.DUMMYFUNCTION("""COMPUTED_VALUE"""),"JavaScript")</f>
        <v>JavaScript</v>
      </c>
      <c r="G5957" s="4" t="str">
        <f>IFERROR(__xludf.DUMMYFUNCTION("""COMPUTED_VALUE"""),"Kotlin")</f>
        <v>Kotlin</v>
      </c>
      <c r="H5957" s="4" t="str">
        <f>IFERROR(__xludf.DUMMYFUNCTION("""COMPUTED_VALUE"""),"Python")</f>
        <v>Python</v>
      </c>
      <c r="I5957" s="4" t="str">
        <f>IFERROR(__xludf.DUMMYFUNCTION("""COMPUTED_VALUE"""),"TypeScript")</f>
        <v>TypeScript</v>
      </c>
    </row>
    <row r="5958">
      <c r="A5958" s="3">
        <v>5957.0</v>
      </c>
      <c r="B5958" s="4" t="str">
        <f>IFERROR(__xludf.DUMMYFUNCTION("SPLIT(IMPORTRANGE!B5958:B15957,"";"",0,1)"),"Bash/Shell/PowerShell")</f>
        <v>Bash/Shell/PowerShell</v>
      </c>
      <c r="C5958" s="4" t="str">
        <f>IFERROR(__xludf.DUMMYFUNCTION("""COMPUTED_VALUE"""),"HTML/CSS")</f>
        <v>HTML/CSS</v>
      </c>
      <c r="D5958" s="4" t="str">
        <f>IFERROR(__xludf.DUMMYFUNCTION("""COMPUTED_VALUE"""),"JavaScript")</f>
        <v>JavaScript</v>
      </c>
      <c r="E5958" s="4" t="str">
        <f>IFERROR(__xludf.DUMMYFUNCTION("""COMPUTED_VALUE"""),"PHP")</f>
        <v>PHP</v>
      </c>
      <c r="F5958" s="4" t="str">
        <f>IFERROR(__xludf.DUMMYFUNCTION("""COMPUTED_VALUE"""),"SQL")</f>
        <v>SQL</v>
      </c>
    </row>
    <row r="5959">
      <c r="A5959" s="3">
        <v>5958.0</v>
      </c>
      <c r="B5959" s="4" t="str">
        <f>IFERROR(__xludf.DUMMYFUNCTION("SPLIT(IMPORTRANGE!B5959:B15958,"";"",0,1)"),"C#")</f>
        <v>C#</v>
      </c>
      <c r="C5959" s="4" t="str">
        <f>IFERROR(__xludf.DUMMYFUNCTION("""COMPUTED_VALUE"""),"HTML/CSS")</f>
        <v>HTML/CSS</v>
      </c>
      <c r="D5959" s="4" t="str">
        <f>IFERROR(__xludf.DUMMYFUNCTION("""COMPUTED_VALUE"""),"JavaScript")</f>
        <v>JavaScript</v>
      </c>
      <c r="E5959" s="4" t="str">
        <f>IFERROR(__xludf.DUMMYFUNCTION("""COMPUTED_VALUE"""),"SQL")</f>
        <v>SQL</v>
      </c>
    </row>
    <row r="5960">
      <c r="A5960" s="3">
        <v>5959.0</v>
      </c>
      <c r="B5960" s="4" t="str">
        <f>IFERROR(__xludf.DUMMYFUNCTION("SPLIT(IMPORTRANGE!B5960:B15959,"";"",0,1)"),"Python")</f>
        <v>Python</v>
      </c>
    </row>
    <row r="5961">
      <c r="A5961" s="3">
        <v>5960.0</v>
      </c>
      <c r="B5961" s="4" t="str">
        <f>IFERROR(__xludf.DUMMYFUNCTION("SPLIT(IMPORTRANGE!B5961:B15960,"";"",0,1)"),"HTML/CSS")</f>
        <v>HTML/CSS</v>
      </c>
      <c r="C5961" s="4" t="str">
        <f>IFERROR(__xludf.DUMMYFUNCTION("""COMPUTED_VALUE"""),"Java")</f>
        <v>Java</v>
      </c>
      <c r="D5961" s="4" t="str">
        <f>IFERROR(__xludf.DUMMYFUNCTION("""COMPUTED_VALUE"""),"JavaScript")</f>
        <v>JavaScript</v>
      </c>
      <c r="E5961" s="4" t="str">
        <f>IFERROR(__xludf.DUMMYFUNCTION("""COMPUTED_VALUE"""),"R")</f>
        <v>R</v>
      </c>
      <c r="F5961" s="4" t="str">
        <f>IFERROR(__xludf.DUMMYFUNCTION("""COMPUTED_VALUE"""),"SQL")</f>
        <v>SQL</v>
      </c>
    </row>
    <row r="5962">
      <c r="A5962" s="3">
        <v>5961.0</v>
      </c>
      <c r="B5962" s="4" t="str">
        <f>IFERROR(__xludf.DUMMYFUNCTION("SPLIT(IMPORTRANGE!B5962:B15961,"";"",0,1)"),"C#")</f>
        <v>C#</v>
      </c>
      <c r="C5962" s="4" t="str">
        <f>IFERROR(__xludf.DUMMYFUNCTION("""COMPUTED_VALUE"""),"HTML/CSS")</f>
        <v>HTML/CSS</v>
      </c>
      <c r="D5962" s="4" t="str">
        <f>IFERROR(__xludf.DUMMYFUNCTION("""COMPUTED_VALUE"""),"JavaScript")</f>
        <v>JavaScript</v>
      </c>
      <c r="E5962" s="4" t="str">
        <f>IFERROR(__xludf.DUMMYFUNCTION("""COMPUTED_VALUE"""),"SQL")</f>
        <v>SQL</v>
      </c>
    </row>
    <row r="5963">
      <c r="A5963" s="3">
        <v>5962.0</v>
      </c>
      <c r="B5963" s="4" t="str">
        <f>IFERROR(__xludf.DUMMYFUNCTION("SPLIT(IMPORTRANGE!B5963:B15962,"";"",0,1)"),"HTML/CSS")</f>
        <v>HTML/CSS</v>
      </c>
      <c r="C5963" s="4" t="str">
        <f>IFERROR(__xludf.DUMMYFUNCTION("""COMPUTED_VALUE"""),"JavaScript")</f>
        <v>JavaScript</v>
      </c>
      <c r="D5963" s="4" t="str">
        <f>IFERROR(__xludf.DUMMYFUNCTION("""COMPUTED_VALUE"""),"TypeScript")</f>
        <v>TypeScript</v>
      </c>
    </row>
    <row r="5964">
      <c r="A5964" s="3">
        <v>5963.0</v>
      </c>
      <c r="B5964" s="4" t="str">
        <f>IFERROR(__xludf.DUMMYFUNCTION("SPLIT(IMPORTRANGE!B5964:B15963,"";"",0,1)"),"Assembly")</f>
        <v>Assembly</v>
      </c>
      <c r="C5964" s="4" t="str">
        <f>IFERROR(__xludf.DUMMYFUNCTION("""COMPUTED_VALUE"""),"Bash/Shell/PowerShell")</f>
        <v>Bash/Shell/PowerShell</v>
      </c>
      <c r="D5964" s="4" t="str">
        <f>IFERROR(__xludf.DUMMYFUNCTION("""COMPUTED_VALUE"""),"C")</f>
        <v>C</v>
      </c>
      <c r="E5964" s="4" t="str">
        <f>IFERROR(__xludf.DUMMYFUNCTION("""COMPUTED_VALUE"""),"Java")</f>
        <v>Java</v>
      </c>
      <c r="F5964" s="4" t="str">
        <f>IFERROR(__xludf.DUMMYFUNCTION("""COMPUTED_VALUE"""),"JavaScript")</f>
        <v>JavaScript</v>
      </c>
      <c r="G5964" s="4" t="str">
        <f>IFERROR(__xludf.DUMMYFUNCTION("""COMPUTED_VALUE"""),"Objective-C")</f>
        <v>Objective-C</v>
      </c>
      <c r="H5964" s="4" t="str">
        <f>IFERROR(__xludf.DUMMYFUNCTION("""COMPUTED_VALUE"""),"Python")</f>
        <v>Python</v>
      </c>
      <c r="I5964" s="4" t="str">
        <f>IFERROR(__xludf.DUMMYFUNCTION("""COMPUTED_VALUE"""),"Swift")</f>
        <v>Swift</v>
      </c>
    </row>
    <row r="5965">
      <c r="A5965" s="3">
        <v>5964.0</v>
      </c>
      <c r="B5965" s="4" t="str">
        <f>IFERROR(__xludf.DUMMYFUNCTION("SPLIT(IMPORTRANGE!B5965:B15964,"";"",0,1)"),"Bash/Shell/PowerShell")</f>
        <v>Bash/Shell/PowerShell</v>
      </c>
      <c r="C5965" s="4" t="str">
        <f>IFERROR(__xludf.DUMMYFUNCTION("""COMPUTED_VALUE"""),"C")</f>
        <v>C</v>
      </c>
      <c r="D5965" s="4" t="str">
        <f>IFERROR(__xludf.DUMMYFUNCTION("""COMPUTED_VALUE"""),"C++")</f>
        <v>C++</v>
      </c>
      <c r="E5965" s="4" t="str">
        <f>IFERROR(__xludf.DUMMYFUNCTION("""COMPUTED_VALUE"""),"HTML/CSS")</f>
        <v>HTML/CSS</v>
      </c>
      <c r="F5965" s="4" t="str">
        <f>IFERROR(__xludf.DUMMYFUNCTION("""COMPUTED_VALUE"""),"JavaScript")</f>
        <v>JavaScript</v>
      </c>
      <c r="G5965" s="4" t="str">
        <f>IFERROR(__xludf.DUMMYFUNCTION("""COMPUTED_VALUE"""),"Python")</f>
        <v>Python</v>
      </c>
      <c r="H5965" s="4" t="str">
        <f>IFERROR(__xludf.DUMMYFUNCTION("""COMPUTED_VALUE"""),"Other(s):")</f>
        <v>Other(s):</v>
      </c>
    </row>
    <row r="5966">
      <c r="A5966" s="3">
        <v>5965.0</v>
      </c>
      <c r="B5966" s="4" t="str">
        <f>IFERROR(__xludf.DUMMYFUNCTION("SPLIT(IMPORTRANGE!B5966:B15965,"";"",0,1)"),"JavaScript")</f>
        <v>JavaScript</v>
      </c>
      <c r="C5966" s="4" t="str">
        <f>IFERROR(__xludf.DUMMYFUNCTION("""COMPUTED_VALUE"""),"SQL")</f>
        <v>SQL</v>
      </c>
    </row>
    <row r="5967">
      <c r="A5967" s="3">
        <v>5966.0</v>
      </c>
      <c r="B5967" s="4" t="str">
        <f>IFERROR(__xludf.DUMMYFUNCTION("SPLIT(IMPORTRANGE!B5967:B15966,"";"",0,1)"),"Bash/Shell/PowerShell")</f>
        <v>Bash/Shell/PowerShell</v>
      </c>
      <c r="C5967" s="4" t="str">
        <f>IFERROR(__xludf.DUMMYFUNCTION("""COMPUTED_VALUE"""),"C")</f>
        <v>C</v>
      </c>
      <c r="D5967" s="4" t="str">
        <f>IFERROR(__xludf.DUMMYFUNCTION("""COMPUTED_VALUE"""),"Go")</f>
        <v>Go</v>
      </c>
      <c r="E5967" s="4" t="str">
        <f>IFERROR(__xludf.DUMMYFUNCTION("""COMPUTED_VALUE"""),"HTML/CSS")</f>
        <v>HTML/CSS</v>
      </c>
      <c r="F5967" s="4" t="str">
        <f>IFERROR(__xludf.DUMMYFUNCTION("""COMPUTED_VALUE"""),"JavaScript")</f>
        <v>JavaScript</v>
      </c>
      <c r="G5967" s="4" t="str">
        <f>IFERROR(__xludf.DUMMYFUNCTION("""COMPUTED_VALUE"""),"Ruby")</f>
        <v>Ruby</v>
      </c>
      <c r="H5967" s="4" t="str">
        <f>IFERROR(__xludf.DUMMYFUNCTION("""COMPUTED_VALUE"""),"Scala")</f>
        <v>Scala</v>
      </c>
      <c r="I5967" s="4" t="str">
        <f>IFERROR(__xludf.DUMMYFUNCTION("""COMPUTED_VALUE"""),"SQL")</f>
        <v>SQL</v>
      </c>
    </row>
    <row r="5968">
      <c r="A5968" s="3">
        <v>5967.0</v>
      </c>
      <c r="B5968" s="4" t="str">
        <f>IFERROR(__xludf.DUMMYFUNCTION("SPLIT(IMPORTRANGE!B5968:B15967,"";"",0,1)"),"HTML/CSS")</f>
        <v>HTML/CSS</v>
      </c>
      <c r="C5968" s="4" t="str">
        <f>IFERROR(__xludf.DUMMYFUNCTION("""COMPUTED_VALUE"""),"Java")</f>
        <v>Java</v>
      </c>
      <c r="D5968" s="4" t="str">
        <f>IFERROR(__xludf.DUMMYFUNCTION("""COMPUTED_VALUE"""),"JavaScript")</f>
        <v>JavaScript</v>
      </c>
      <c r="E5968" s="4" t="str">
        <f>IFERROR(__xludf.DUMMYFUNCTION("""COMPUTED_VALUE"""),"SQL")</f>
        <v>SQL</v>
      </c>
    </row>
    <row r="5969">
      <c r="A5969" s="3">
        <v>5968.0</v>
      </c>
      <c r="B5969" s="4" t="str">
        <f>IFERROR(__xludf.DUMMYFUNCTION("SPLIT(IMPORTRANGE!B5969:B15968,"";"",0,1)"),"Bash/Shell/PowerShell")</f>
        <v>Bash/Shell/PowerShell</v>
      </c>
      <c r="C5969" s="4" t="str">
        <f>IFERROR(__xludf.DUMMYFUNCTION("""COMPUTED_VALUE"""),"C")</f>
        <v>C</v>
      </c>
      <c r="D5969" s="4" t="str">
        <f>IFERROR(__xludf.DUMMYFUNCTION("""COMPUTED_VALUE"""),"C#")</f>
        <v>C#</v>
      </c>
      <c r="E5969" s="4" t="str">
        <f>IFERROR(__xludf.DUMMYFUNCTION("""COMPUTED_VALUE"""),"Go")</f>
        <v>Go</v>
      </c>
      <c r="F5969" s="4" t="str">
        <f>IFERROR(__xludf.DUMMYFUNCTION("""COMPUTED_VALUE"""),"HTML/CSS")</f>
        <v>HTML/CSS</v>
      </c>
      <c r="G5969" s="4" t="str">
        <f>IFERROR(__xludf.DUMMYFUNCTION("""COMPUTED_VALUE"""),"Java")</f>
        <v>Java</v>
      </c>
      <c r="H5969" s="4" t="str">
        <f>IFERROR(__xludf.DUMMYFUNCTION("""COMPUTED_VALUE"""),"JavaScript")</f>
        <v>JavaScript</v>
      </c>
      <c r="I5969" s="4" t="str">
        <f>IFERROR(__xludf.DUMMYFUNCTION("""COMPUTED_VALUE"""),"PHP")</f>
        <v>PHP</v>
      </c>
      <c r="J5969" s="4" t="str">
        <f>IFERROR(__xludf.DUMMYFUNCTION("""COMPUTED_VALUE"""),"Python")</f>
        <v>Python</v>
      </c>
      <c r="K5969" s="4" t="str">
        <f>IFERROR(__xludf.DUMMYFUNCTION("""COMPUTED_VALUE"""),"TypeScript")</f>
        <v>TypeScript</v>
      </c>
    </row>
    <row r="5970">
      <c r="A5970" s="3">
        <v>5969.0</v>
      </c>
      <c r="B5970" s="4" t="str">
        <f>IFERROR(__xludf.DUMMYFUNCTION("SPLIT(IMPORTRANGE!B5970:B15969,"";"",0,1)"),"Bash/Shell/PowerShell")</f>
        <v>Bash/Shell/PowerShell</v>
      </c>
      <c r="C5970" s="4" t="str">
        <f>IFERROR(__xludf.DUMMYFUNCTION("""COMPUTED_VALUE"""),"JavaScript")</f>
        <v>JavaScript</v>
      </c>
      <c r="D5970" s="4" t="str">
        <f>IFERROR(__xludf.DUMMYFUNCTION("""COMPUTED_VALUE"""),"R")</f>
        <v>R</v>
      </c>
    </row>
    <row r="5971">
      <c r="A5971" s="3">
        <v>5970.0</v>
      </c>
      <c r="B5971" s="4" t="str">
        <f>IFERROR(__xludf.DUMMYFUNCTION("SPLIT(IMPORTRANGE!B5971:B15970,"";"",0,1)"),"C#")</f>
        <v>C#</v>
      </c>
      <c r="C5971" s="4" t="str">
        <f>IFERROR(__xludf.DUMMYFUNCTION("""COMPUTED_VALUE"""),"HTML/CSS")</f>
        <v>HTML/CSS</v>
      </c>
      <c r="D5971" s="4" t="str">
        <f>IFERROR(__xludf.DUMMYFUNCTION("""COMPUTED_VALUE"""),"JavaScript")</f>
        <v>JavaScript</v>
      </c>
      <c r="E5971" s="4" t="str">
        <f>IFERROR(__xludf.DUMMYFUNCTION("""COMPUTED_VALUE"""),"SQL")</f>
        <v>SQL</v>
      </c>
      <c r="F5971" s="4" t="str">
        <f>IFERROR(__xludf.DUMMYFUNCTION("""COMPUTED_VALUE"""),"TypeScript")</f>
        <v>TypeScript</v>
      </c>
    </row>
    <row r="5972">
      <c r="A5972" s="3">
        <v>5971.0</v>
      </c>
      <c r="B5972" s="4" t="str">
        <f>IFERROR(__xludf.DUMMYFUNCTION("SPLIT(IMPORTRANGE!B5972:B15971,"";"",0,1)"),"C++")</f>
        <v>C++</v>
      </c>
      <c r="C5972" s="4" t="str">
        <f>IFERROR(__xludf.DUMMYFUNCTION("""COMPUTED_VALUE"""),"HTML/CSS")</f>
        <v>HTML/CSS</v>
      </c>
      <c r="D5972" s="4" t="str">
        <f>IFERROR(__xludf.DUMMYFUNCTION("""COMPUTED_VALUE"""),"JavaScript")</f>
        <v>JavaScript</v>
      </c>
      <c r="E5972" s="4" t="str">
        <f>IFERROR(__xludf.DUMMYFUNCTION("""COMPUTED_VALUE"""),"TypeScript")</f>
        <v>TypeScript</v>
      </c>
      <c r="F5972" s="4" t="str">
        <f>IFERROR(__xludf.DUMMYFUNCTION("""COMPUTED_VALUE"""),"Other(s):")</f>
        <v>Other(s):</v>
      </c>
    </row>
    <row r="5973">
      <c r="A5973" s="3">
        <v>5972.0</v>
      </c>
      <c r="B5973" s="4" t="str">
        <f>IFERROR(__xludf.DUMMYFUNCTION("SPLIT(IMPORTRANGE!B5973:B15972,"";"",0,1)"),"Bash/Shell/PowerShell")</f>
        <v>Bash/Shell/PowerShell</v>
      </c>
      <c r="C5973" s="4" t="str">
        <f>IFERROR(__xludf.DUMMYFUNCTION("""COMPUTED_VALUE"""),"C")</f>
        <v>C</v>
      </c>
      <c r="D5973" s="4" t="str">
        <f>IFERROR(__xludf.DUMMYFUNCTION("""COMPUTED_VALUE"""),"C++")</f>
        <v>C++</v>
      </c>
      <c r="E5973" s="4" t="str">
        <f>IFERROR(__xludf.DUMMYFUNCTION("""COMPUTED_VALUE"""),"C#")</f>
        <v>C#</v>
      </c>
      <c r="F5973" s="4" t="str">
        <f>IFERROR(__xludf.DUMMYFUNCTION("""COMPUTED_VALUE"""),"HTML/CSS")</f>
        <v>HTML/CSS</v>
      </c>
      <c r="G5973" s="4" t="str">
        <f>IFERROR(__xludf.DUMMYFUNCTION("""COMPUTED_VALUE"""),"Java")</f>
        <v>Java</v>
      </c>
      <c r="H5973" s="4" t="str">
        <f>IFERROR(__xludf.DUMMYFUNCTION("""COMPUTED_VALUE"""),"Python")</f>
        <v>Python</v>
      </c>
      <c r="I5973" s="4" t="str">
        <f>IFERROR(__xludf.DUMMYFUNCTION("""COMPUTED_VALUE"""),"Ruby")</f>
        <v>Ruby</v>
      </c>
      <c r="J5973" s="4" t="str">
        <f>IFERROR(__xludf.DUMMYFUNCTION("""COMPUTED_VALUE"""),"SQL")</f>
        <v>SQL</v>
      </c>
      <c r="K5973" s="4" t="str">
        <f>IFERROR(__xludf.DUMMYFUNCTION("""COMPUTED_VALUE"""),"TypeScript")</f>
        <v>TypeScript</v>
      </c>
    </row>
    <row r="5974">
      <c r="A5974" s="3">
        <v>5973.0</v>
      </c>
      <c r="B5974" s="4" t="str">
        <f>IFERROR(__xludf.DUMMYFUNCTION("SPLIT(IMPORTRANGE!B5974:B15973,"";"",0,1)"),"Bash/Shell/PowerShell")</f>
        <v>Bash/Shell/PowerShell</v>
      </c>
      <c r="C5974" s="4" t="str">
        <f>IFERROR(__xludf.DUMMYFUNCTION("""COMPUTED_VALUE"""),"Go")</f>
        <v>Go</v>
      </c>
      <c r="D5974" s="4" t="str">
        <f>IFERROR(__xludf.DUMMYFUNCTION("""COMPUTED_VALUE"""),"Python")</f>
        <v>Python</v>
      </c>
      <c r="E5974" s="4" t="str">
        <f>IFERROR(__xludf.DUMMYFUNCTION("""COMPUTED_VALUE"""),"SQL")</f>
        <v>SQL</v>
      </c>
    </row>
    <row r="5975">
      <c r="A5975" s="3">
        <v>5974.0</v>
      </c>
      <c r="B5975" s="4" t="str">
        <f>IFERROR(__xludf.DUMMYFUNCTION("SPLIT(IMPORTRANGE!B5975:B15974,"";"",0,1)"),"Assembly")</f>
        <v>Assembly</v>
      </c>
      <c r="C5975" s="4" t="str">
        <f>IFERROR(__xludf.DUMMYFUNCTION("""COMPUTED_VALUE"""),"C")</f>
        <v>C</v>
      </c>
      <c r="D5975" s="4" t="str">
        <f>IFERROR(__xludf.DUMMYFUNCTION("""COMPUTED_VALUE"""),"C++")</f>
        <v>C++</v>
      </c>
      <c r="E5975" s="4" t="str">
        <f>IFERROR(__xludf.DUMMYFUNCTION("""COMPUTED_VALUE"""),"HTML/CSS")</f>
        <v>HTML/CSS</v>
      </c>
      <c r="F5975" s="4" t="str">
        <f>IFERROR(__xludf.DUMMYFUNCTION("""COMPUTED_VALUE"""),"Java")</f>
        <v>Java</v>
      </c>
      <c r="G5975" s="4" t="str">
        <f>IFERROR(__xludf.DUMMYFUNCTION("""COMPUTED_VALUE"""),"JavaScript")</f>
        <v>JavaScript</v>
      </c>
    </row>
    <row r="5976">
      <c r="A5976" s="3">
        <v>5975.0</v>
      </c>
      <c r="B5976" s="4" t="str">
        <f>IFERROR(__xludf.DUMMYFUNCTION("SPLIT(IMPORTRANGE!B5976:B15975,"";"",0,1)"),"C#")</f>
        <v>C#</v>
      </c>
      <c r="C5976" s="4" t="str">
        <f>IFERROR(__xludf.DUMMYFUNCTION("""COMPUTED_VALUE"""),"HTML/CSS")</f>
        <v>HTML/CSS</v>
      </c>
      <c r="D5976" s="4" t="str">
        <f>IFERROR(__xludf.DUMMYFUNCTION("""COMPUTED_VALUE"""),"JavaScript")</f>
        <v>JavaScript</v>
      </c>
      <c r="E5976" s="4" t="str">
        <f>IFERROR(__xludf.DUMMYFUNCTION("""COMPUTED_VALUE"""),"SQL")</f>
        <v>SQL</v>
      </c>
      <c r="F5976" s="4" t="str">
        <f>IFERROR(__xludf.DUMMYFUNCTION("""COMPUTED_VALUE"""),"TypeScript")</f>
        <v>TypeScript</v>
      </c>
    </row>
    <row r="5977">
      <c r="A5977" s="3">
        <v>5976.0</v>
      </c>
      <c r="B5977" s="4" t="str">
        <f>IFERROR(__xludf.DUMMYFUNCTION("SPLIT(IMPORTRANGE!B5977:B15976,"";"",0,1)"),"Assembly")</f>
        <v>Assembly</v>
      </c>
      <c r="C5977" s="4" t="str">
        <f>IFERROR(__xludf.DUMMYFUNCTION("""COMPUTED_VALUE"""),"Bash/Shell/PowerShell")</f>
        <v>Bash/Shell/PowerShell</v>
      </c>
      <c r="D5977" s="4" t="str">
        <f>IFERROR(__xludf.DUMMYFUNCTION("""COMPUTED_VALUE"""),"C")</f>
        <v>C</v>
      </c>
      <c r="E5977" s="4" t="str">
        <f>IFERROR(__xludf.DUMMYFUNCTION("""COMPUTED_VALUE"""),"C++")</f>
        <v>C++</v>
      </c>
      <c r="F5977" s="4" t="str">
        <f>IFERROR(__xludf.DUMMYFUNCTION("""COMPUTED_VALUE"""),"C#")</f>
        <v>C#</v>
      </c>
      <c r="G5977" s="4" t="str">
        <f>IFERROR(__xludf.DUMMYFUNCTION("""COMPUTED_VALUE"""),"Dart")</f>
        <v>Dart</v>
      </c>
      <c r="H5977" s="4" t="str">
        <f>IFERROR(__xludf.DUMMYFUNCTION("""COMPUTED_VALUE"""),"Go")</f>
        <v>Go</v>
      </c>
      <c r="I5977" s="4" t="str">
        <f>IFERROR(__xludf.DUMMYFUNCTION("""COMPUTED_VALUE"""),"HTML/CSS")</f>
        <v>HTML/CSS</v>
      </c>
      <c r="J5977" s="4" t="str">
        <f>IFERROR(__xludf.DUMMYFUNCTION("""COMPUTED_VALUE"""),"Java")</f>
        <v>Java</v>
      </c>
      <c r="K5977" s="4" t="str">
        <f>IFERROR(__xludf.DUMMYFUNCTION("""COMPUTED_VALUE"""),"JavaScript")</f>
        <v>JavaScript</v>
      </c>
      <c r="L5977" s="4" t="str">
        <f>IFERROR(__xludf.DUMMYFUNCTION("""COMPUTED_VALUE"""),"Kotlin")</f>
        <v>Kotlin</v>
      </c>
      <c r="M5977" s="4" t="str">
        <f>IFERROR(__xludf.DUMMYFUNCTION("""COMPUTED_VALUE"""),"Objective-C")</f>
        <v>Objective-C</v>
      </c>
      <c r="N5977" s="4" t="str">
        <f>IFERROR(__xludf.DUMMYFUNCTION("""COMPUTED_VALUE"""),"Python")</f>
        <v>Python</v>
      </c>
      <c r="O5977" s="4" t="str">
        <f>IFERROR(__xludf.DUMMYFUNCTION("""COMPUTED_VALUE"""),"Rust")</f>
        <v>Rust</v>
      </c>
      <c r="P5977" s="4" t="str">
        <f>IFERROR(__xludf.DUMMYFUNCTION("""COMPUTED_VALUE"""),"SQL")</f>
        <v>SQL</v>
      </c>
      <c r="Q5977" s="4" t="str">
        <f>IFERROR(__xludf.DUMMYFUNCTION("""COMPUTED_VALUE"""),"Swift")</f>
        <v>Swift</v>
      </c>
      <c r="R5977" s="4" t="str">
        <f>IFERROR(__xludf.DUMMYFUNCTION("""COMPUTED_VALUE"""),"TypeScript")</f>
        <v>TypeScript</v>
      </c>
      <c r="S5977" s="4" t="str">
        <f>IFERROR(__xludf.DUMMYFUNCTION("""COMPUTED_VALUE"""),"WebAssembly")</f>
        <v>WebAssembly</v>
      </c>
    </row>
    <row r="5978">
      <c r="A5978" s="3">
        <v>5977.0</v>
      </c>
      <c r="B5978" s="4" t="str">
        <f>IFERROR(__xludf.DUMMYFUNCTION("SPLIT(IMPORTRANGE!B5978:B15977,"";"",0,1)"),"Bash/Shell/PowerShell")</f>
        <v>Bash/Shell/PowerShell</v>
      </c>
      <c r="C5978" s="4" t="str">
        <f>IFERROR(__xludf.DUMMYFUNCTION("""COMPUTED_VALUE"""),"C++")</f>
        <v>C++</v>
      </c>
      <c r="D5978" s="4" t="str">
        <f>IFERROR(__xludf.DUMMYFUNCTION("""COMPUTED_VALUE"""),"C#")</f>
        <v>C#</v>
      </c>
      <c r="E5978" s="4" t="str">
        <f>IFERROR(__xludf.DUMMYFUNCTION("""COMPUTED_VALUE"""),"HTML/CSS")</f>
        <v>HTML/CSS</v>
      </c>
      <c r="F5978" s="4" t="str">
        <f>IFERROR(__xludf.DUMMYFUNCTION("""COMPUTED_VALUE"""),"JavaScript")</f>
        <v>JavaScript</v>
      </c>
      <c r="G5978" s="4" t="str">
        <f>IFERROR(__xludf.DUMMYFUNCTION("""COMPUTED_VALUE"""),"SQL")</f>
        <v>SQL</v>
      </c>
    </row>
    <row r="5979">
      <c r="A5979" s="3">
        <v>5978.0</v>
      </c>
      <c r="B5979" s="4" t="str">
        <f>IFERROR(__xludf.DUMMYFUNCTION("SPLIT(IMPORTRANGE!B5979:B15978,"";"",0,1)"),"C#")</f>
        <v>C#</v>
      </c>
      <c r="C5979" s="4" t="str">
        <f>IFERROR(__xludf.DUMMYFUNCTION("""COMPUTED_VALUE"""),"HTML/CSS")</f>
        <v>HTML/CSS</v>
      </c>
      <c r="D5979" s="4" t="str">
        <f>IFERROR(__xludf.DUMMYFUNCTION("""COMPUTED_VALUE"""),"JavaScript")</f>
        <v>JavaScript</v>
      </c>
      <c r="E5979" s="4" t="str">
        <f>IFERROR(__xludf.DUMMYFUNCTION("""COMPUTED_VALUE"""),"SQL")</f>
        <v>SQL</v>
      </c>
    </row>
    <row r="5980">
      <c r="A5980" s="3">
        <v>5979.0</v>
      </c>
      <c r="B5980" s="4" t="str">
        <f>IFERROR(__xludf.DUMMYFUNCTION("SPLIT(IMPORTRANGE!B5980:B15979,"";"",0,1)"),"C#")</f>
        <v>C#</v>
      </c>
      <c r="C5980" s="4" t="str">
        <f>IFERROR(__xludf.DUMMYFUNCTION("""COMPUTED_VALUE"""),"Go")</f>
        <v>Go</v>
      </c>
      <c r="D5980" s="4" t="str">
        <f>IFERROR(__xludf.DUMMYFUNCTION("""COMPUTED_VALUE"""),"HTML/CSS")</f>
        <v>HTML/CSS</v>
      </c>
      <c r="E5980" s="4" t="str">
        <f>IFERROR(__xludf.DUMMYFUNCTION("""COMPUTED_VALUE"""),"Java")</f>
        <v>Java</v>
      </c>
      <c r="F5980" s="4" t="str">
        <f>IFERROR(__xludf.DUMMYFUNCTION("""COMPUTED_VALUE"""),"JavaScript")</f>
        <v>JavaScript</v>
      </c>
      <c r="G5980" s="4" t="str">
        <f>IFERROR(__xludf.DUMMYFUNCTION("""COMPUTED_VALUE"""),"Kotlin")</f>
        <v>Kotlin</v>
      </c>
      <c r="H5980" s="4" t="str">
        <f>IFERROR(__xludf.DUMMYFUNCTION("""COMPUTED_VALUE"""),"Python")</f>
        <v>Python</v>
      </c>
      <c r="I5980" s="4" t="str">
        <f>IFERROR(__xludf.DUMMYFUNCTION("""COMPUTED_VALUE"""),"SQL")</f>
        <v>SQL</v>
      </c>
      <c r="J5980" s="4" t="str">
        <f>IFERROR(__xludf.DUMMYFUNCTION("""COMPUTED_VALUE"""),"TypeScript")</f>
        <v>TypeScript</v>
      </c>
    </row>
    <row r="5981">
      <c r="A5981" s="3">
        <v>5980.0</v>
      </c>
      <c r="B5981" s="4" t="str">
        <f>IFERROR(__xludf.DUMMYFUNCTION("SPLIT(IMPORTRANGE!B5981:B15980,"";"",0,1)"),"Bash/Shell/PowerShell")</f>
        <v>Bash/Shell/PowerShell</v>
      </c>
      <c r="C5981" s="4" t="str">
        <f>IFERROR(__xludf.DUMMYFUNCTION("""COMPUTED_VALUE"""),"C")</f>
        <v>C</v>
      </c>
      <c r="D5981" s="4" t="str">
        <f>IFERROR(__xludf.DUMMYFUNCTION("""COMPUTED_VALUE"""),"HTML/CSS")</f>
        <v>HTML/CSS</v>
      </c>
      <c r="E5981" s="4" t="str">
        <f>IFERROR(__xludf.DUMMYFUNCTION("""COMPUTED_VALUE"""),"Java")</f>
        <v>Java</v>
      </c>
      <c r="F5981" s="4" t="str">
        <f>IFERROR(__xludf.DUMMYFUNCTION("""COMPUTED_VALUE"""),"JavaScript")</f>
        <v>JavaScript</v>
      </c>
      <c r="G5981" s="4" t="str">
        <f>IFERROR(__xludf.DUMMYFUNCTION("""COMPUTED_VALUE"""),"SQL")</f>
        <v>SQL</v>
      </c>
      <c r="H5981" s="4" t="str">
        <f>IFERROR(__xludf.DUMMYFUNCTION("""COMPUTED_VALUE"""),"Other(s):")</f>
        <v>Other(s):</v>
      </c>
    </row>
    <row r="5982">
      <c r="A5982" s="3">
        <v>5981.0</v>
      </c>
      <c r="B5982" s="4" t="str">
        <f>IFERROR(__xludf.DUMMYFUNCTION("SPLIT(IMPORTRANGE!B5982:B15981,"";"",0,1)"),"Bash/Shell/PowerShell")</f>
        <v>Bash/Shell/PowerShell</v>
      </c>
      <c r="C5982" s="4" t="str">
        <f>IFERROR(__xludf.DUMMYFUNCTION("""COMPUTED_VALUE"""),"C#")</f>
        <v>C#</v>
      </c>
      <c r="D5982" s="4" t="str">
        <f>IFERROR(__xludf.DUMMYFUNCTION("""COMPUTED_VALUE"""),"HTML/CSS")</f>
        <v>HTML/CSS</v>
      </c>
      <c r="E5982" s="4" t="str">
        <f>IFERROR(__xludf.DUMMYFUNCTION("""COMPUTED_VALUE"""),"Java")</f>
        <v>Java</v>
      </c>
      <c r="F5982" s="4" t="str">
        <f>IFERROR(__xludf.DUMMYFUNCTION("""COMPUTED_VALUE"""),"JavaScript")</f>
        <v>JavaScript</v>
      </c>
      <c r="G5982" s="4" t="str">
        <f>IFERROR(__xludf.DUMMYFUNCTION("""COMPUTED_VALUE"""),"Python")</f>
        <v>Python</v>
      </c>
      <c r="H5982" s="4" t="str">
        <f>IFERROR(__xludf.DUMMYFUNCTION("""COMPUTED_VALUE"""),"SQL")</f>
        <v>SQL</v>
      </c>
      <c r="I5982" s="4" t="str">
        <f>IFERROR(__xludf.DUMMYFUNCTION("""COMPUTED_VALUE"""),"TypeScript")</f>
        <v>TypeScript</v>
      </c>
    </row>
    <row r="5983">
      <c r="A5983" s="3">
        <v>5982.0</v>
      </c>
      <c r="B5983" s="4" t="str">
        <f>IFERROR(__xludf.DUMMYFUNCTION("SPLIT(IMPORTRANGE!B5983:B15982,"";"",0,1)"),"C#")</f>
        <v>C#</v>
      </c>
    </row>
    <row r="5984">
      <c r="A5984" s="3">
        <v>5983.0</v>
      </c>
      <c r="B5984" s="4" t="str">
        <f>IFERROR(__xludf.DUMMYFUNCTION("SPLIT(IMPORTRANGE!B5984:B15983,"";"",0,1)"),"C++")</f>
        <v>C++</v>
      </c>
      <c r="C5984" s="4" t="str">
        <f>IFERROR(__xludf.DUMMYFUNCTION("""COMPUTED_VALUE"""),"Go")</f>
        <v>Go</v>
      </c>
      <c r="D5984" s="4" t="str">
        <f>IFERROR(__xludf.DUMMYFUNCTION("""COMPUTED_VALUE"""),"HTML/CSS")</f>
        <v>HTML/CSS</v>
      </c>
      <c r="E5984" s="4" t="str">
        <f>IFERROR(__xludf.DUMMYFUNCTION("""COMPUTED_VALUE"""),"JavaScript")</f>
        <v>JavaScript</v>
      </c>
      <c r="F5984" s="4" t="str">
        <f>IFERROR(__xludf.DUMMYFUNCTION("""COMPUTED_VALUE"""),"Python")</f>
        <v>Python</v>
      </c>
      <c r="G5984" s="4" t="str">
        <f>IFERROR(__xludf.DUMMYFUNCTION("""COMPUTED_VALUE"""),"SQL")</f>
        <v>SQL</v>
      </c>
    </row>
    <row r="5985">
      <c r="A5985" s="3">
        <v>5984.0</v>
      </c>
      <c r="B5985" s="4" t="str">
        <f>IFERROR(__xludf.DUMMYFUNCTION("SPLIT(IMPORTRANGE!B5985:B15984,"";"",0,1)"),"Bash/Shell/PowerShell")</f>
        <v>Bash/Shell/PowerShell</v>
      </c>
      <c r="C5985" s="4" t="str">
        <f>IFERROR(__xludf.DUMMYFUNCTION("""COMPUTED_VALUE"""),"Go")</f>
        <v>Go</v>
      </c>
      <c r="D5985" s="4" t="str">
        <f>IFERROR(__xludf.DUMMYFUNCTION("""COMPUTED_VALUE"""),"HTML/CSS")</f>
        <v>HTML/CSS</v>
      </c>
      <c r="E5985" s="4" t="str">
        <f>IFERROR(__xludf.DUMMYFUNCTION("""COMPUTED_VALUE"""),"JavaScript")</f>
        <v>JavaScript</v>
      </c>
    </row>
    <row r="5986">
      <c r="A5986" s="3">
        <v>5985.0</v>
      </c>
      <c r="B5986" s="4" t="str">
        <f>IFERROR(__xludf.DUMMYFUNCTION("SPLIT(IMPORTRANGE!B5986:B15985,"";"",0,1)"),"C++")</f>
        <v>C++</v>
      </c>
      <c r="C5986" s="4" t="str">
        <f>IFERROR(__xludf.DUMMYFUNCTION("""COMPUTED_VALUE"""),"Java")</f>
        <v>Java</v>
      </c>
      <c r="D5986" s="4" t="str">
        <f>IFERROR(__xludf.DUMMYFUNCTION("""COMPUTED_VALUE"""),"Kotlin")</f>
        <v>Kotlin</v>
      </c>
      <c r="E5986" s="4" t="str">
        <f>IFERROR(__xludf.DUMMYFUNCTION("""COMPUTED_VALUE"""),"Python")</f>
        <v>Python</v>
      </c>
    </row>
    <row r="5987">
      <c r="A5987" s="3">
        <v>5986.0</v>
      </c>
      <c r="B5987" s="4" t="str">
        <f>IFERROR(__xludf.DUMMYFUNCTION("SPLIT(IMPORTRANGE!B5987:B15986,"";"",0,1)"),"Bash/Shell/PowerShell")</f>
        <v>Bash/Shell/PowerShell</v>
      </c>
      <c r="C5987" s="4" t="str">
        <f>IFERROR(__xludf.DUMMYFUNCTION("""COMPUTED_VALUE"""),"HTML/CSS")</f>
        <v>HTML/CSS</v>
      </c>
      <c r="D5987" s="4" t="str">
        <f>IFERROR(__xludf.DUMMYFUNCTION("""COMPUTED_VALUE"""),"Ruby")</f>
        <v>Ruby</v>
      </c>
      <c r="E5987" s="4" t="str">
        <f>IFERROR(__xludf.DUMMYFUNCTION("""COMPUTED_VALUE"""),"SQL")</f>
        <v>SQL</v>
      </c>
    </row>
    <row r="5988">
      <c r="A5988" s="3">
        <v>5987.0</v>
      </c>
      <c r="B5988" s="4" t="str">
        <f>IFERROR(__xludf.DUMMYFUNCTION("SPLIT(IMPORTRANGE!B5988:B15987,"";"",0,1)"),"C")</f>
        <v>C</v>
      </c>
      <c r="C5988" s="4" t="str">
        <f>IFERROR(__xludf.DUMMYFUNCTION("""COMPUTED_VALUE"""),"C++")</f>
        <v>C++</v>
      </c>
      <c r="D5988" s="4" t="str">
        <f>IFERROR(__xludf.DUMMYFUNCTION("""COMPUTED_VALUE"""),"Java")</f>
        <v>Java</v>
      </c>
      <c r="E5988" s="4" t="str">
        <f>IFERROR(__xludf.DUMMYFUNCTION("""COMPUTED_VALUE"""),"JavaScript")</f>
        <v>JavaScript</v>
      </c>
      <c r="F5988" s="4" t="str">
        <f>IFERROR(__xludf.DUMMYFUNCTION("""COMPUTED_VALUE"""),"PHP")</f>
        <v>PHP</v>
      </c>
      <c r="G5988" s="4" t="str">
        <f>IFERROR(__xludf.DUMMYFUNCTION("""COMPUTED_VALUE"""),"Ruby")</f>
        <v>Ruby</v>
      </c>
    </row>
    <row r="5989">
      <c r="A5989" s="3">
        <v>5988.0</v>
      </c>
      <c r="B5989" s="4" t="str">
        <f>IFERROR(__xludf.DUMMYFUNCTION("SPLIT(IMPORTRANGE!B5989:B15988,"";"",0,1)"),"Bash/Shell/PowerShell")</f>
        <v>Bash/Shell/PowerShell</v>
      </c>
      <c r="C5989" s="4" t="str">
        <f>IFERROR(__xludf.DUMMYFUNCTION("""COMPUTED_VALUE"""),"C#")</f>
        <v>C#</v>
      </c>
      <c r="D5989" s="4" t="str">
        <f>IFERROR(__xludf.DUMMYFUNCTION("""COMPUTED_VALUE"""),"Clojure")</f>
        <v>Clojure</v>
      </c>
      <c r="E5989" s="4" t="str">
        <f>IFERROR(__xludf.DUMMYFUNCTION("""COMPUTED_VALUE"""),"Go")</f>
        <v>Go</v>
      </c>
      <c r="F5989" s="4" t="str">
        <f>IFERROR(__xludf.DUMMYFUNCTION("""COMPUTED_VALUE"""),"Java")</f>
        <v>Java</v>
      </c>
      <c r="G5989" s="4" t="str">
        <f>IFERROR(__xludf.DUMMYFUNCTION("""COMPUTED_VALUE"""),"JavaScript")</f>
        <v>JavaScript</v>
      </c>
      <c r="H5989" s="4" t="str">
        <f>IFERROR(__xludf.DUMMYFUNCTION("""COMPUTED_VALUE"""),"SQL")</f>
        <v>SQL</v>
      </c>
    </row>
    <row r="5990">
      <c r="A5990" s="3">
        <v>5989.0</v>
      </c>
      <c r="B5990" s="4" t="str">
        <f>IFERROR(__xludf.DUMMYFUNCTION("SPLIT(IMPORTRANGE!B5990:B15989,"";"",0,1)"),"C")</f>
        <v>C</v>
      </c>
      <c r="C5990" s="4" t="str">
        <f>IFERROR(__xludf.DUMMYFUNCTION("""COMPUTED_VALUE"""),"C++")</f>
        <v>C++</v>
      </c>
      <c r="D5990" s="4" t="str">
        <f>IFERROR(__xludf.DUMMYFUNCTION("""COMPUTED_VALUE"""),"Java")</f>
        <v>Java</v>
      </c>
      <c r="E5990" s="4" t="str">
        <f>IFERROR(__xludf.DUMMYFUNCTION("""COMPUTED_VALUE"""),"Python")</f>
        <v>Python</v>
      </c>
      <c r="F5990" s="4" t="str">
        <f>IFERROR(__xludf.DUMMYFUNCTION("""COMPUTED_VALUE"""),"SQL")</f>
        <v>SQL</v>
      </c>
    </row>
    <row r="5991">
      <c r="A5991" s="3">
        <v>5990.0</v>
      </c>
      <c r="B5991" s="4" t="str">
        <f>IFERROR(__xludf.DUMMYFUNCTION("SPLIT(IMPORTRANGE!B5991:B15990,"";"",0,1)"),"C++")</f>
        <v>C++</v>
      </c>
      <c r="C5991" s="4" t="str">
        <f>IFERROR(__xludf.DUMMYFUNCTION("""COMPUTED_VALUE"""),"PHP")</f>
        <v>PHP</v>
      </c>
    </row>
    <row r="5992">
      <c r="A5992" s="3">
        <v>5991.0</v>
      </c>
      <c r="B5992" s="4" t="str">
        <f>IFERROR(__xludf.DUMMYFUNCTION("SPLIT(IMPORTRANGE!B5992:B15991,"";"",0,1)"),"C#")</f>
        <v>C#</v>
      </c>
      <c r="C5992" s="4" t="str">
        <f>IFERROR(__xludf.DUMMYFUNCTION("""COMPUTED_VALUE"""),"SQL")</f>
        <v>SQL</v>
      </c>
    </row>
    <row r="5993">
      <c r="A5993" s="3">
        <v>5992.0</v>
      </c>
      <c r="B5993" s="4" t="str">
        <f>IFERROR(__xludf.DUMMYFUNCTION("SPLIT(IMPORTRANGE!B5993:B15992,"";"",0,1)"),"SQL")</f>
        <v>SQL</v>
      </c>
      <c r="C5993" s="4" t="str">
        <f>IFERROR(__xludf.DUMMYFUNCTION("""COMPUTED_VALUE"""),"VBA")</f>
        <v>VBA</v>
      </c>
    </row>
    <row r="5994">
      <c r="A5994" s="3">
        <v>5993.0</v>
      </c>
      <c r="B5994" s="4" t="str">
        <f>IFERROR(__xludf.DUMMYFUNCTION("SPLIT(IMPORTRANGE!B5994:B15993,"";"",0,1)"),"Bash/Shell/PowerShell")</f>
        <v>Bash/Shell/PowerShell</v>
      </c>
      <c r="C5994" s="4" t="str">
        <f>IFERROR(__xludf.DUMMYFUNCTION("""COMPUTED_VALUE"""),"C++")</f>
        <v>C++</v>
      </c>
      <c r="D5994" s="4" t="str">
        <f>IFERROR(__xludf.DUMMYFUNCTION("""COMPUTED_VALUE"""),"Dart")</f>
        <v>Dart</v>
      </c>
      <c r="E5994" s="4" t="str">
        <f>IFERROR(__xludf.DUMMYFUNCTION("""COMPUTED_VALUE"""),"HTML/CSS")</f>
        <v>HTML/CSS</v>
      </c>
      <c r="F5994" s="4" t="str">
        <f>IFERROR(__xludf.DUMMYFUNCTION("""COMPUTED_VALUE"""),"JavaScript")</f>
        <v>JavaScript</v>
      </c>
      <c r="G5994" s="4" t="str">
        <f>IFERROR(__xludf.DUMMYFUNCTION("""COMPUTED_VALUE"""),"PHP")</f>
        <v>PHP</v>
      </c>
      <c r="H5994" s="4" t="str">
        <f>IFERROR(__xludf.DUMMYFUNCTION("""COMPUTED_VALUE"""),"Python")</f>
        <v>Python</v>
      </c>
      <c r="I5994" s="4" t="str">
        <f>IFERROR(__xludf.DUMMYFUNCTION("""COMPUTED_VALUE"""),"SQL")</f>
        <v>SQL</v>
      </c>
      <c r="J5994" s="4" t="str">
        <f>IFERROR(__xludf.DUMMYFUNCTION("""COMPUTED_VALUE"""),"TypeScript")</f>
        <v>TypeScript</v>
      </c>
    </row>
    <row r="5995">
      <c r="A5995" s="3">
        <v>5994.0</v>
      </c>
      <c r="B5995" s="4" t="str">
        <f>IFERROR(__xludf.DUMMYFUNCTION("SPLIT(IMPORTRANGE!B5995:B15994,"";"",0,1)"),"HTML/CSS")</f>
        <v>HTML/CSS</v>
      </c>
      <c r="C5995" s="4" t="str">
        <f>IFERROR(__xludf.DUMMYFUNCTION("""COMPUTED_VALUE"""),"JavaScript")</f>
        <v>JavaScript</v>
      </c>
      <c r="D5995" s="4" t="str">
        <f>IFERROR(__xludf.DUMMYFUNCTION("""COMPUTED_VALUE"""),"PHP")</f>
        <v>PHP</v>
      </c>
    </row>
    <row r="5996">
      <c r="A5996" s="3">
        <v>5995.0</v>
      </c>
      <c r="B5996" s="4" t="str">
        <f>IFERROR(__xludf.DUMMYFUNCTION("SPLIT(IMPORTRANGE!B5996:B15995,"";"",0,1)"),"Bash/Shell/PowerShell")</f>
        <v>Bash/Shell/PowerShell</v>
      </c>
      <c r="C5996" s="4" t="str">
        <f>IFERROR(__xludf.DUMMYFUNCTION("""COMPUTED_VALUE"""),"JavaScript")</f>
        <v>JavaScript</v>
      </c>
      <c r="D5996" s="4" t="str">
        <f>IFERROR(__xludf.DUMMYFUNCTION("""COMPUTED_VALUE"""),"Python")</f>
        <v>Python</v>
      </c>
    </row>
    <row r="5997">
      <c r="A5997" s="3">
        <v>5996.0</v>
      </c>
      <c r="B5997" s="4" t="str">
        <f>IFERROR(__xludf.DUMMYFUNCTION("SPLIT(IMPORTRANGE!B5997:B15996,"";"",0,1)"),"Bash/Shell/PowerShell")</f>
        <v>Bash/Shell/PowerShell</v>
      </c>
      <c r="C5997" s="4" t="str">
        <f>IFERROR(__xludf.DUMMYFUNCTION("""COMPUTED_VALUE"""),"HTML/CSS")</f>
        <v>HTML/CSS</v>
      </c>
      <c r="D5997" s="4" t="str">
        <f>IFERROR(__xludf.DUMMYFUNCTION("""COMPUTED_VALUE"""),"JavaScript")</f>
        <v>JavaScript</v>
      </c>
      <c r="E5997" s="4" t="str">
        <f>IFERROR(__xludf.DUMMYFUNCTION("""COMPUTED_VALUE"""),"Python")</f>
        <v>Python</v>
      </c>
      <c r="F5997" s="4" t="str">
        <f>IFERROR(__xludf.DUMMYFUNCTION("""COMPUTED_VALUE"""),"SQL")</f>
        <v>SQL</v>
      </c>
    </row>
    <row r="5998">
      <c r="A5998" s="3">
        <v>5997.0</v>
      </c>
      <c r="B5998" s="4" t="str">
        <f>IFERROR(__xludf.DUMMYFUNCTION("SPLIT(IMPORTRANGE!B5998:B15997,"";"",0,1)"),"C")</f>
        <v>C</v>
      </c>
      <c r="C5998" s="4" t="str">
        <f>IFERROR(__xludf.DUMMYFUNCTION("""COMPUTED_VALUE"""),"C++")</f>
        <v>C++</v>
      </c>
      <c r="D5998" s="4" t="str">
        <f>IFERROR(__xludf.DUMMYFUNCTION("""COMPUTED_VALUE"""),"Scala")</f>
        <v>Scala</v>
      </c>
      <c r="E5998" s="4" t="str">
        <f>IFERROR(__xludf.DUMMYFUNCTION("""COMPUTED_VALUE"""),"Other(s):")</f>
        <v>Other(s):</v>
      </c>
    </row>
    <row r="5999">
      <c r="A5999" s="3">
        <v>5998.0</v>
      </c>
      <c r="B5999" s="4" t="str">
        <f>IFERROR(__xludf.DUMMYFUNCTION("SPLIT(IMPORTRANGE!B5999:B15998,"";"",0,1)"),"Bash/Shell/PowerShell")</f>
        <v>Bash/Shell/PowerShell</v>
      </c>
    </row>
    <row r="6000">
      <c r="A6000" s="3">
        <v>5999.0</v>
      </c>
      <c r="B6000" s="4" t="str">
        <f>IFERROR(__xludf.DUMMYFUNCTION("SPLIT(IMPORTRANGE!B6000:B15999,"";"",0,1)"),"HTML/CSS")</f>
        <v>HTML/CSS</v>
      </c>
      <c r="C6000" s="4" t="str">
        <f>IFERROR(__xludf.DUMMYFUNCTION("""COMPUTED_VALUE"""),"JavaScript")</f>
        <v>JavaScript</v>
      </c>
      <c r="D6000" s="4" t="str">
        <f>IFERROR(__xludf.DUMMYFUNCTION("""COMPUTED_VALUE"""),"Python")</f>
        <v>Python</v>
      </c>
      <c r="E6000" s="4" t="str">
        <f>IFERROR(__xludf.DUMMYFUNCTION("""COMPUTED_VALUE"""),"SQL")</f>
        <v>SQL</v>
      </c>
    </row>
    <row r="6001">
      <c r="A6001" s="3">
        <v>6000.0</v>
      </c>
      <c r="B6001" s="4" t="str">
        <f>IFERROR(__xludf.DUMMYFUNCTION("SPLIT(IMPORTRANGE!B6001:B16000,"";"",0,1)"),"Bash/Shell/PowerShell")</f>
        <v>Bash/Shell/PowerShell</v>
      </c>
      <c r="C6001" s="4" t="str">
        <f>IFERROR(__xludf.DUMMYFUNCTION("""COMPUTED_VALUE"""),"HTML/CSS")</f>
        <v>HTML/CSS</v>
      </c>
      <c r="D6001" s="4" t="str">
        <f>IFERROR(__xludf.DUMMYFUNCTION("""COMPUTED_VALUE"""),"JavaScript")</f>
        <v>JavaScript</v>
      </c>
      <c r="E6001" s="4" t="str">
        <f>IFERROR(__xludf.DUMMYFUNCTION("""COMPUTED_VALUE"""),"PHP")</f>
        <v>PHP</v>
      </c>
      <c r="F6001" s="4" t="str">
        <f>IFERROR(__xludf.DUMMYFUNCTION("""COMPUTED_VALUE"""),"Python")</f>
        <v>Python</v>
      </c>
      <c r="G6001" s="4" t="str">
        <f>IFERROR(__xludf.DUMMYFUNCTION("""COMPUTED_VALUE"""),"SQL")</f>
        <v>SQL</v>
      </c>
      <c r="H6001" s="4" t="str">
        <f>IFERROR(__xludf.DUMMYFUNCTION("""COMPUTED_VALUE"""),"TypeScript")</f>
        <v>TypeScript</v>
      </c>
    </row>
    <row r="6002">
      <c r="A6002" s="3">
        <v>6001.0</v>
      </c>
      <c r="B6002" s="4" t="str">
        <f>IFERROR(__xludf.DUMMYFUNCTION("SPLIT(IMPORTRANGE!B6002:B16001,"";"",0,1)"),"Bash/Shell/PowerShell")</f>
        <v>Bash/Shell/PowerShell</v>
      </c>
      <c r="C6002" s="4" t="str">
        <f>IFERROR(__xludf.DUMMYFUNCTION("""COMPUTED_VALUE"""),"Go")</f>
        <v>Go</v>
      </c>
      <c r="D6002" s="4" t="str">
        <f>IFERROR(__xludf.DUMMYFUNCTION("""COMPUTED_VALUE"""),"Python")</f>
        <v>Python</v>
      </c>
    </row>
    <row r="6003">
      <c r="A6003" s="3">
        <v>6002.0</v>
      </c>
      <c r="B6003" s="4" t="str">
        <f>IFERROR(__xludf.DUMMYFUNCTION("SPLIT(IMPORTRANGE!B6003:B16002,"";"",0,1)"),"C#")</f>
        <v>C#</v>
      </c>
      <c r="C6003" s="4" t="str">
        <f>IFERROR(__xludf.DUMMYFUNCTION("""COMPUTED_VALUE"""),"HTML/CSS")</f>
        <v>HTML/CSS</v>
      </c>
      <c r="D6003" s="4" t="str">
        <f>IFERROR(__xludf.DUMMYFUNCTION("""COMPUTED_VALUE"""),"JavaScript")</f>
        <v>JavaScript</v>
      </c>
      <c r="E6003" s="4" t="str">
        <f>IFERROR(__xludf.DUMMYFUNCTION("""COMPUTED_VALUE"""),"SQL")</f>
        <v>SQL</v>
      </c>
      <c r="F6003" s="4" t="str">
        <f>IFERROR(__xludf.DUMMYFUNCTION("""COMPUTED_VALUE"""),"TypeScript")</f>
        <v>TypeScript</v>
      </c>
    </row>
    <row r="6004">
      <c r="A6004" s="3">
        <v>6003.0</v>
      </c>
      <c r="B6004" s="4" t="str">
        <f>IFERROR(__xludf.DUMMYFUNCTION("SPLIT(IMPORTRANGE!B6004:B16003,"";"",0,1)"),"Bash/Shell/PowerShell")</f>
        <v>Bash/Shell/PowerShell</v>
      </c>
      <c r="C6004" s="4" t="str">
        <f>IFERROR(__xludf.DUMMYFUNCTION("""COMPUTED_VALUE"""),"HTML/CSS")</f>
        <v>HTML/CSS</v>
      </c>
      <c r="D6004" s="4" t="str">
        <f>IFERROR(__xludf.DUMMYFUNCTION("""COMPUTED_VALUE"""),"Java")</f>
        <v>Java</v>
      </c>
      <c r="E6004" s="4" t="str">
        <f>IFERROR(__xludf.DUMMYFUNCTION("""COMPUTED_VALUE"""),"Python")</f>
        <v>Python</v>
      </c>
    </row>
    <row r="6005">
      <c r="A6005" s="3">
        <v>6004.0</v>
      </c>
      <c r="B6005" s="4" t="str">
        <f>IFERROR(__xludf.DUMMYFUNCTION("SPLIT(IMPORTRANGE!B6005:B16004,"";"",0,1)"),"Java")</f>
        <v>Java</v>
      </c>
      <c r="C6005" s="4" t="str">
        <f>IFERROR(__xludf.DUMMYFUNCTION("""COMPUTED_VALUE"""),"JavaScript")</f>
        <v>JavaScript</v>
      </c>
      <c r="D6005" s="4" t="str">
        <f>IFERROR(__xludf.DUMMYFUNCTION("""COMPUTED_VALUE"""),"Python")</f>
        <v>Python</v>
      </c>
      <c r="E6005" s="4" t="str">
        <f>IFERROR(__xludf.DUMMYFUNCTION("""COMPUTED_VALUE"""),"Swift")</f>
        <v>Swift</v>
      </c>
    </row>
    <row r="6006">
      <c r="A6006" s="3">
        <v>6005.0</v>
      </c>
      <c r="B6006" s="4" t="str">
        <f>IFERROR(__xludf.DUMMYFUNCTION("SPLIT(IMPORTRANGE!B6006:B16005,"";"",0,1)"),"HTML/CSS")</f>
        <v>HTML/CSS</v>
      </c>
      <c r="C6006" s="4" t="str">
        <f>IFERROR(__xludf.DUMMYFUNCTION("""COMPUTED_VALUE"""),"Java")</f>
        <v>Java</v>
      </c>
      <c r="D6006" s="4" t="str">
        <f>IFERROR(__xludf.DUMMYFUNCTION("""COMPUTED_VALUE"""),"JavaScript")</f>
        <v>JavaScript</v>
      </c>
      <c r="E6006" s="4" t="str">
        <f>IFERROR(__xludf.DUMMYFUNCTION("""COMPUTED_VALUE"""),"Python")</f>
        <v>Python</v>
      </c>
      <c r="F6006" s="4" t="str">
        <f>IFERROR(__xludf.DUMMYFUNCTION("""COMPUTED_VALUE"""),"SQL")</f>
        <v>SQL</v>
      </c>
      <c r="G6006" s="4" t="str">
        <f>IFERROR(__xludf.DUMMYFUNCTION("""COMPUTED_VALUE"""),"Other(s):")</f>
        <v>Other(s):</v>
      </c>
    </row>
    <row r="6007">
      <c r="A6007" s="3">
        <v>6006.0</v>
      </c>
      <c r="B6007" s="4" t="str">
        <f>IFERROR(__xludf.DUMMYFUNCTION("SPLIT(IMPORTRANGE!B6007:B16006,"";"",0,1)"),"Bash/Shell/PowerShell")</f>
        <v>Bash/Shell/PowerShell</v>
      </c>
      <c r="C6007" s="4" t="str">
        <f>IFERROR(__xludf.DUMMYFUNCTION("""COMPUTED_VALUE"""),"C#")</f>
        <v>C#</v>
      </c>
      <c r="D6007" s="4" t="str">
        <f>IFERROR(__xludf.DUMMYFUNCTION("""COMPUTED_VALUE"""),"HTML/CSS")</f>
        <v>HTML/CSS</v>
      </c>
      <c r="E6007" s="4" t="str">
        <f>IFERROR(__xludf.DUMMYFUNCTION("""COMPUTED_VALUE"""),"JavaScript")</f>
        <v>JavaScript</v>
      </c>
      <c r="F6007" s="4" t="str">
        <f>IFERROR(__xludf.DUMMYFUNCTION("""COMPUTED_VALUE"""),"PHP")</f>
        <v>PHP</v>
      </c>
      <c r="G6007" s="4" t="str">
        <f>IFERROR(__xludf.DUMMYFUNCTION("""COMPUTED_VALUE"""),"SQL")</f>
        <v>SQL</v>
      </c>
    </row>
    <row r="6008">
      <c r="A6008" s="3">
        <v>6007.0</v>
      </c>
      <c r="B6008" s="4" t="str">
        <f>IFERROR(__xludf.DUMMYFUNCTION("SPLIT(IMPORTRANGE!B6008:B16007,"";"",0,1)"),"Bash/Shell/PowerShell")</f>
        <v>Bash/Shell/PowerShell</v>
      </c>
      <c r="C6008" s="4" t="str">
        <f>IFERROR(__xludf.DUMMYFUNCTION("""COMPUTED_VALUE"""),"C#")</f>
        <v>C#</v>
      </c>
      <c r="D6008" s="4" t="str">
        <f>IFERROR(__xludf.DUMMYFUNCTION("""COMPUTED_VALUE"""),"HTML/CSS")</f>
        <v>HTML/CSS</v>
      </c>
      <c r="E6008" s="4" t="str">
        <f>IFERROR(__xludf.DUMMYFUNCTION("""COMPUTED_VALUE"""),"Java")</f>
        <v>Java</v>
      </c>
      <c r="F6008" s="4" t="str">
        <f>IFERROR(__xludf.DUMMYFUNCTION("""COMPUTED_VALUE"""),"JavaScript")</f>
        <v>JavaScript</v>
      </c>
      <c r="G6008" s="4" t="str">
        <f>IFERROR(__xludf.DUMMYFUNCTION("""COMPUTED_VALUE"""),"SQL")</f>
        <v>SQL</v>
      </c>
    </row>
    <row r="6009">
      <c r="A6009" s="3">
        <v>6008.0</v>
      </c>
      <c r="B6009" s="4" t="str">
        <f>IFERROR(__xludf.DUMMYFUNCTION("SPLIT(IMPORTRANGE!B6009:B16008,"";"",0,1)"),"C++")</f>
        <v>C++</v>
      </c>
    </row>
    <row r="6010">
      <c r="A6010" s="3">
        <v>6009.0</v>
      </c>
      <c r="B6010" s="4" t="str">
        <f>IFERROR(__xludf.DUMMYFUNCTION("SPLIT(IMPORTRANGE!B6010:B16009,"";"",0,1)"),"Bash/Shell/PowerShell")</f>
        <v>Bash/Shell/PowerShell</v>
      </c>
      <c r="C6010" s="4" t="str">
        <f>IFERROR(__xludf.DUMMYFUNCTION("""COMPUTED_VALUE"""),"HTML/CSS")</f>
        <v>HTML/CSS</v>
      </c>
      <c r="D6010" s="4" t="str">
        <f>IFERROR(__xludf.DUMMYFUNCTION("""COMPUTED_VALUE"""),"JavaScript")</f>
        <v>JavaScript</v>
      </c>
    </row>
    <row r="6011">
      <c r="A6011" s="3">
        <v>6010.0</v>
      </c>
      <c r="B6011" s="4" t="str">
        <f>IFERROR(__xludf.DUMMYFUNCTION("SPLIT(IMPORTRANGE!B6011:B16010,"";"",0,1)"),"C#")</f>
        <v>C#</v>
      </c>
      <c r="C6011" s="4" t="str">
        <f>IFERROR(__xludf.DUMMYFUNCTION("""COMPUTED_VALUE"""),"HTML/CSS")</f>
        <v>HTML/CSS</v>
      </c>
      <c r="D6011" s="4" t="str">
        <f>IFERROR(__xludf.DUMMYFUNCTION("""COMPUTED_VALUE"""),"Java")</f>
        <v>Java</v>
      </c>
      <c r="E6011" s="4" t="str">
        <f>IFERROR(__xludf.DUMMYFUNCTION("""COMPUTED_VALUE"""),"JavaScript")</f>
        <v>JavaScript</v>
      </c>
      <c r="F6011" s="4" t="str">
        <f>IFERROR(__xludf.DUMMYFUNCTION("""COMPUTED_VALUE"""),"PHP")</f>
        <v>PHP</v>
      </c>
      <c r="G6011" s="4" t="str">
        <f>IFERROR(__xludf.DUMMYFUNCTION("""COMPUTED_VALUE"""),"SQL")</f>
        <v>SQL</v>
      </c>
    </row>
    <row r="6012">
      <c r="A6012" s="3">
        <v>6011.0</v>
      </c>
      <c r="B6012" s="4" t="str">
        <f>IFERROR(__xludf.DUMMYFUNCTION("SPLIT(IMPORTRANGE!B6012:B16011,"";"",0,1)"),"HTML/CSS")</f>
        <v>HTML/CSS</v>
      </c>
      <c r="C6012" s="4" t="str">
        <f>IFERROR(__xludf.DUMMYFUNCTION("""COMPUTED_VALUE"""),"Java")</f>
        <v>Java</v>
      </c>
      <c r="D6012" s="4" t="str">
        <f>IFERROR(__xludf.DUMMYFUNCTION("""COMPUTED_VALUE"""),"Kotlin")</f>
        <v>Kotlin</v>
      </c>
      <c r="E6012" s="4" t="str">
        <f>IFERROR(__xludf.DUMMYFUNCTION("""COMPUTED_VALUE"""),"Python")</f>
        <v>Python</v>
      </c>
    </row>
    <row r="6013">
      <c r="A6013" s="3">
        <v>6012.0</v>
      </c>
      <c r="B6013" s="4" t="str">
        <f>IFERROR(__xludf.DUMMYFUNCTION("SPLIT(IMPORTRANGE!B6013:B16012,"";"",0,1)"),"Java")</f>
        <v>Java</v>
      </c>
      <c r="C6013" s="4" t="str">
        <f>IFERROR(__xludf.DUMMYFUNCTION("""COMPUTED_VALUE"""),"JavaScript")</f>
        <v>JavaScript</v>
      </c>
    </row>
    <row r="6014">
      <c r="A6014" s="3">
        <v>6013.0</v>
      </c>
      <c r="B6014" s="4" t="str">
        <f>IFERROR(__xludf.DUMMYFUNCTION("SPLIT(IMPORTRANGE!B6014:B16013,"";"",0,1)"),"HTML/CSS")</f>
        <v>HTML/CSS</v>
      </c>
      <c r="C6014" s="4" t="str">
        <f>IFERROR(__xludf.DUMMYFUNCTION("""COMPUTED_VALUE"""),"JavaScript")</f>
        <v>JavaScript</v>
      </c>
    </row>
    <row r="6015">
      <c r="A6015" s="3">
        <v>6014.0</v>
      </c>
      <c r="B6015" s="4" t="str">
        <f>IFERROR(__xludf.DUMMYFUNCTION("SPLIT(IMPORTRANGE!B6015:B16014,"";"",0,1)"),"HTML/CSS")</f>
        <v>HTML/CSS</v>
      </c>
      <c r="C6015" s="4" t="str">
        <f>IFERROR(__xludf.DUMMYFUNCTION("""COMPUTED_VALUE"""),"Java")</f>
        <v>Java</v>
      </c>
      <c r="D6015" s="4" t="str">
        <f>IFERROR(__xludf.DUMMYFUNCTION("""COMPUTED_VALUE"""),"JavaScript")</f>
        <v>JavaScript</v>
      </c>
      <c r="E6015" s="4" t="str">
        <f>IFERROR(__xludf.DUMMYFUNCTION("""COMPUTED_VALUE"""),"PHP")</f>
        <v>PHP</v>
      </c>
      <c r="F6015" s="4" t="str">
        <f>IFERROR(__xludf.DUMMYFUNCTION("""COMPUTED_VALUE"""),"Python")</f>
        <v>Python</v>
      </c>
      <c r="G6015" s="4" t="str">
        <f>IFERROR(__xludf.DUMMYFUNCTION("""COMPUTED_VALUE"""),"SQL")</f>
        <v>SQL</v>
      </c>
    </row>
    <row r="6016">
      <c r="A6016" s="3">
        <v>6015.0</v>
      </c>
      <c r="B6016" s="4" t="str">
        <f>IFERROR(__xludf.DUMMYFUNCTION("SPLIT(IMPORTRANGE!B6016:B16015,"";"",0,1)"),"Bash/Shell/PowerShell")</f>
        <v>Bash/Shell/PowerShell</v>
      </c>
      <c r="C6016" s="4" t="str">
        <f>IFERROR(__xludf.DUMMYFUNCTION("""COMPUTED_VALUE"""),"HTML/CSS")</f>
        <v>HTML/CSS</v>
      </c>
      <c r="D6016" s="4" t="str">
        <f>IFERROR(__xludf.DUMMYFUNCTION("""COMPUTED_VALUE"""),"Java")</f>
        <v>Java</v>
      </c>
      <c r="E6016" s="4" t="str">
        <f>IFERROR(__xludf.DUMMYFUNCTION("""COMPUTED_VALUE"""),"JavaScript")</f>
        <v>JavaScript</v>
      </c>
      <c r="F6016" s="4" t="str">
        <f>IFERROR(__xludf.DUMMYFUNCTION("""COMPUTED_VALUE"""),"Python")</f>
        <v>Python</v>
      </c>
      <c r="G6016" s="4" t="str">
        <f>IFERROR(__xludf.DUMMYFUNCTION("""COMPUTED_VALUE"""),"SQL")</f>
        <v>SQL</v>
      </c>
    </row>
    <row r="6017">
      <c r="A6017" s="3">
        <v>6016.0</v>
      </c>
      <c r="B6017" s="4" t="str">
        <f>IFERROR(__xludf.DUMMYFUNCTION("SPLIT(IMPORTRANGE!B6017:B16016,"";"",0,1)"),"C#")</f>
        <v>C#</v>
      </c>
      <c r="C6017" s="4" t="str">
        <f>IFERROR(__xludf.DUMMYFUNCTION("""COMPUTED_VALUE"""),"Java")</f>
        <v>Java</v>
      </c>
      <c r="D6017" s="4" t="str">
        <f>IFERROR(__xludf.DUMMYFUNCTION("""COMPUTED_VALUE"""),"SQL")</f>
        <v>SQL</v>
      </c>
    </row>
    <row r="6018">
      <c r="A6018" s="3">
        <v>6017.0</v>
      </c>
      <c r="B6018" s="4" t="str">
        <f>IFERROR(__xludf.DUMMYFUNCTION("SPLIT(IMPORTRANGE!B6018:B16017,"";"",0,1)"),"HTML/CSS")</f>
        <v>HTML/CSS</v>
      </c>
      <c r="C6018" s="4" t="str">
        <f>IFERROR(__xludf.DUMMYFUNCTION("""COMPUTED_VALUE"""),"JavaScript")</f>
        <v>JavaScript</v>
      </c>
      <c r="D6018" s="4" t="str">
        <f>IFERROR(__xludf.DUMMYFUNCTION("""COMPUTED_VALUE"""),"PHP")</f>
        <v>PHP</v>
      </c>
      <c r="E6018" s="4" t="str">
        <f>IFERROR(__xludf.DUMMYFUNCTION("""COMPUTED_VALUE"""),"Python")</f>
        <v>Python</v>
      </c>
      <c r="F6018" s="4" t="str">
        <f>IFERROR(__xludf.DUMMYFUNCTION("""COMPUTED_VALUE"""),"SQL")</f>
        <v>SQL</v>
      </c>
    </row>
    <row r="6019">
      <c r="A6019" s="3">
        <v>6018.0</v>
      </c>
      <c r="B6019" s="4" t="str">
        <f>IFERROR(__xludf.DUMMYFUNCTION("SPLIT(IMPORTRANGE!B6019:B16018,"";"",0,1)"),"C#")</f>
        <v>C#</v>
      </c>
      <c r="C6019" s="4" t="str">
        <f>IFERROR(__xludf.DUMMYFUNCTION("""COMPUTED_VALUE"""),"HTML/CSS")</f>
        <v>HTML/CSS</v>
      </c>
      <c r="D6019" s="4" t="str">
        <f>IFERROR(__xludf.DUMMYFUNCTION("""COMPUTED_VALUE"""),"Java")</f>
        <v>Java</v>
      </c>
      <c r="E6019" s="4" t="str">
        <f>IFERROR(__xludf.DUMMYFUNCTION("""COMPUTED_VALUE"""),"JavaScript")</f>
        <v>JavaScript</v>
      </c>
      <c r="F6019" s="4" t="str">
        <f>IFERROR(__xludf.DUMMYFUNCTION("""COMPUTED_VALUE"""),"SQL")</f>
        <v>SQL</v>
      </c>
    </row>
    <row r="6020">
      <c r="A6020" s="3">
        <v>6019.0</v>
      </c>
      <c r="B6020" s="4" t="str">
        <f>IFERROR(__xludf.DUMMYFUNCTION("SPLIT(IMPORTRANGE!B6020:B16019,"";"",0,1)"),"C#")</f>
        <v>C#</v>
      </c>
      <c r="C6020" s="4" t="str">
        <f>IFERROR(__xludf.DUMMYFUNCTION("""COMPUTED_VALUE"""),"JavaScript")</f>
        <v>JavaScript</v>
      </c>
    </row>
    <row r="6021">
      <c r="A6021" s="3">
        <v>6020.0</v>
      </c>
      <c r="B6021" s="4" t="str">
        <f>IFERROR(__xludf.DUMMYFUNCTION("SPLIT(IMPORTRANGE!B6021:B16020,"";"",0,1)"),"C")</f>
        <v>C</v>
      </c>
      <c r="C6021" s="4" t="str">
        <f>IFERROR(__xludf.DUMMYFUNCTION("""COMPUTED_VALUE"""),"C++")</f>
        <v>C++</v>
      </c>
      <c r="D6021" s="4" t="str">
        <f>IFERROR(__xludf.DUMMYFUNCTION("""COMPUTED_VALUE"""),"C#")</f>
        <v>C#</v>
      </c>
      <c r="E6021" s="4" t="str">
        <f>IFERROR(__xludf.DUMMYFUNCTION("""COMPUTED_VALUE"""),"HTML/CSS")</f>
        <v>HTML/CSS</v>
      </c>
      <c r="F6021" s="4" t="str">
        <f>IFERROR(__xludf.DUMMYFUNCTION("""COMPUTED_VALUE"""),"Java")</f>
        <v>Java</v>
      </c>
      <c r="G6021" s="4" t="str">
        <f>IFERROR(__xludf.DUMMYFUNCTION("""COMPUTED_VALUE"""),"JavaScript")</f>
        <v>JavaScript</v>
      </c>
      <c r="H6021" s="4" t="str">
        <f>IFERROR(__xludf.DUMMYFUNCTION("""COMPUTED_VALUE"""),"Kotlin")</f>
        <v>Kotlin</v>
      </c>
      <c r="I6021" s="4" t="str">
        <f>IFERROR(__xludf.DUMMYFUNCTION("""COMPUTED_VALUE"""),"SQL")</f>
        <v>SQL</v>
      </c>
    </row>
    <row r="6022">
      <c r="A6022" s="3">
        <v>6021.0</v>
      </c>
      <c r="B6022" s="4" t="str">
        <f>IFERROR(__xludf.DUMMYFUNCTION("SPLIT(IMPORTRANGE!B6022:B16021,"";"",0,1)"),"Bash/Shell/PowerShell")</f>
        <v>Bash/Shell/PowerShell</v>
      </c>
      <c r="C6022" s="4" t="str">
        <f>IFERROR(__xludf.DUMMYFUNCTION("""COMPUTED_VALUE"""),"C#")</f>
        <v>C#</v>
      </c>
      <c r="D6022" s="4" t="str">
        <f>IFERROR(__xludf.DUMMYFUNCTION("""COMPUTED_VALUE"""),"HTML/CSS")</f>
        <v>HTML/CSS</v>
      </c>
      <c r="E6022" s="4" t="str">
        <f>IFERROR(__xludf.DUMMYFUNCTION("""COMPUTED_VALUE"""),"JavaScript")</f>
        <v>JavaScript</v>
      </c>
      <c r="F6022" s="4" t="str">
        <f>IFERROR(__xludf.DUMMYFUNCTION("""COMPUTED_VALUE"""),"SQL")</f>
        <v>SQL</v>
      </c>
      <c r="G6022" s="4" t="str">
        <f>IFERROR(__xludf.DUMMYFUNCTION("""COMPUTED_VALUE"""),"WebAssembly")</f>
        <v>WebAssembly</v>
      </c>
    </row>
    <row r="6023">
      <c r="A6023" s="3">
        <v>6022.0</v>
      </c>
      <c r="B6023" s="4" t="str">
        <f>IFERROR(__xludf.DUMMYFUNCTION("SPLIT(IMPORTRANGE!B6023:B16022,"";"",0,1)"),"HTML/CSS")</f>
        <v>HTML/CSS</v>
      </c>
      <c r="C6023" s="4" t="str">
        <f>IFERROR(__xludf.DUMMYFUNCTION("""COMPUTED_VALUE"""),"JavaScript")</f>
        <v>JavaScript</v>
      </c>
      <c r="D6023" s="4" t="str">
        <f>IFERROR(__xludf.DUMMYFUNCTION("""COMPUTED_VALUE"""),"PHP")</f>
        <v>PHP</v>
      </c>
      <c r="E6023" s="4" t="str">
        <f>IFERROR(__xludf.DUMMYFUNCTION("""COMPUTED_VALUE"""),"TypeScript")</f>
        <v>TypeScript</v>
      </c>
    </row>
    <row r="6024">
      <c r="A6024" s="3">
        <v>6023.0</v>
      </c>
      <c r="B6024" s="4" t="str">
        <f>IFERROR(__xludf.DUMMYFUNCTION("SPLIT(IMPORTRANGE!B6024:B16023,"";"",0,1)"),"Bash/Shell/PowerShell")</f>
        <v>Bash/Shell/PowerShell</v>
      </c>
      <c r="C6024" s="4" t="str">
        <f>IFERROR(__xludf.DUMMYFUNCTION("""COMPUTED_VALUE"""),"C#")</f>
        <v>C#</v>
      </c>
      <c r="D6024" s="4" t="str">
        <f>IFERROR(__xludf.DUMMYFUNCTION("""COMPUTED_VALUE"""),"Java")</f>
        <v>Java</v>
      </c>
      <c r="E6024" s="4" t="str">
        <f>IFERROR(__xludf.DUMMYFUNCTION("""COMPUTED_VALUE"""),"JavaScript")</f>
        <v>JavaScript</v>
      </c>
      <c r="F6024" s="4" t="str">
        <f>IFERROR(__xludf.DUMMYFUNCTION("""COMPUTED_VALUE"""),"Python")</f>
        <v>Python</v>
      </c>
    </row>
    <row r="6025">
      <c r="A6025" s="3">
        <v>6024.0</v>
      </c>
      <c r="B6025" s="4" t="str">
        <f>IFERROR(__xludf.DUMMYFUNCTION("SPLIT(IMPORTRANGE!B6025:B16024,"";"",0,1)"),"C++")</f>
        <v>C++</v>
      </c>
      <c r="C6025" s="4" t="str">
        <f>IFERROR(__xludf.DUMMYFUNCTION("""COMPUTED_VALUE"""),"C#")</f>
        <v>C#</v>
      </c>
      <c r="D6025" s="4" t="str">
        <f>IFERROR(__xludf.DUMMYFUNCTION("""COMPUTED_VALUE"""),"Java")</f>
        <v>Java</v>
      </c>
      <c r="E6025" s="4" t="str">
        <f>IFERROR(__xludf.DUMMYFUNCTION("""COMPUTED_VALUE"""),"PHP")</f>
        <v>PHP</v>
      </c>
      <c r="F6025" s="4" t="str">
        <f>IFERROR(__xludf.DUMMYFUNCTION("""COMPUTED_VALUE"""),"Python")</f>
        <v>Python</v>
      </c>
      <c r="G6025" s="4" t="str">
        <f>IFERROR(__xludf.DUMMYFUNCTION("""COMPUTED_VALUE"""),"Ruby")</f>
        <v>Ruby</v>
      </c>
      <c r="H6025" s="4" t="str">
        <f>IFERROR(__xludf.DUMMYFUNCTION("""COMPUTED_VALUE"""),"TypeScript")</f>
        <v>TypeScript</v>
      </c>
    </row>
    <row r="6026">
      <c r="A6026" s="3">
        <v>6025.0</v>
      </c>
      <c r="B6026" s="4" t="str">
        <f>IFERROR(__xludf.DUMMYFUNCTION("SPLIT(IMPORTRANGE!B6026:B16025,"";"",0,1)"),"HTML/CSS")</f>
        <v>HTML/CSS</v>
      </c>
      <c r="C6026" s="4" t="str">
        <f>IFERROR(__xludf.DUMMYFUNCTION("""COMPUTED_VALUE"""),"Java")</f>
        <v>Java</v>
      </c>
      <c r="D6026" s="4" t="str">
        <f>IFERROR(__xludf.DUMMYFUNCTION("""COMPUTED_VALUE"""),"JavaScript")</f>
        <v>JavaScript</v>
      </c>
      <c r="E6026" s="4" t="str">
        <f>IFERROR(__xludf.DUMMYFUNCTION("""COMPUTED_VALUE"""),"Scala")</f>
        <v>Scala</v>
      </c>
      <c r="F6026" s="4" t="str">
        <f>IFERROR(__xludf.DUMMYFUNCTION("""COMPUTED_VALUE"""),"SQL")</f>
        <v>SQL</v>
      </c>
    </row>
    <row r="6027">
      <c r="A6027" s="3">
        <v>6026.0</v>
      </c>
      <c r="B6027" s="4" t="str">
        <f>IFERROR(__xludf.DUMMYFUNCTION("SPLIT(IMPORTRANGE!B6027:B16026,"";"",0,1)"),"Python")</f>
        <v>Python</v>
      </c>
    </row>
    <row r="6028">
      <c r="A6028" s="3">
        <v>6027.0</v>
      </c>
      <c r="B6028" s="4" t="str">
        <f>IFERROR(__xludf.DUMMYFUNCTION("SPLIT(IMPORTRANGE!B6028:B16027,"";"",0,1)"),"Bash/Shell/PowerShell")</f>
        <v>Bash/Shell/PowerShell</v>
      </c>
      <c r="C6028" s="4" t="str">
        <f>IFERROR(__xludf.DUMMYFUNCTION("""COMPUTED_VALUE"""),"HTML/CSS")</f>
        <v>HTML/CSS</v>
      </c>
      <c r="D6028" s="4" t="str">
        <f>IFERROR(__xludf.DUMMYFUNCTION("""COMPUTED_VALUE"""),"JavaScript")</f>
        <v>JavaScript</v>
      </c>
      <c r="E6028" s="4" t="str">
        <f>IFERROR(__xludf.DUMMYFUNCTION("""COMPUTED_VALUE"""),"Python")</f>
        <v>Python</v>
      </c>
      <c r="F6028" s="4" t="str">
        <f>IFERROR(__xludf.DUMMYFUNCTION("""COMPUTED_VALUE"""),"TypeScript")</f>
        <v>TypeScript</v>
      </c>
    </row>
    <row r="6029">
      <c r="A6029" s="3">
        <v>6028.0</v>
      </c>
      <c r="B6029" s="4" t="str">
        <f>IFERROR(__xludf.DUMMYFUNCTION("SPLIT(IMPORTRANGE!B6029:B16028,"";"",0,1)"),"Bash/Shell/PowerShell")</f>
        <v>Bash/Shell/PowerShell</v>
      </c>
      <c r="C6029" s="4" t="str">
        <f>IFERROR(__xludf.DUMMYFUNCTION("""COMPUTED_VALUE"""),"C#")</f>
        <v>C#</v>
      </c>
      <c r="D6029" s="4" t="str">
        <f>IFERROR(__xludf.DUMMYFUNCTION("""COMPUTED_VALUE"""),"HTML/CSS")</f>
        <v>HTML/CSS</v>
      </c>
      <c r="E6029" s="4" t="str">
        <f>IFERROR(__xludf.DUMMYFUNCTION("""COMPUTED_VALUE"""),"JavaScript")</f>
        <v>JavaScript</v>
      </c>
      <c r="F6029" s="4" t="str">
        <f>IFERROR(__xludf.DUMMYFUNCTION("""COMPUTED_VALUE"""),"SQL")</f>
        <v>SQL</v>
      </c>
    </row>
    <row r="6030">
      <c r="A6030" s="3">
        <v>6029.0</v>
      </c>
      <c r="B6030" s="4" t="str">
        <f>IFERROR(__xludf.DUMMYFUNCTION("SPLIT(IMPORTRANGE!B6030:B16029,"";"",0,1)"),"Bash/Shell/PowerShell")</f>
        <v>Bash/Shell/PowerShell</v>
      </c>
      <c r="C6030" s="4" t="str">
        <f>IFERROR(__xludf.DUMMYFUNCTION("""COMPUTED_VALUE"""),"JavaScript")</f>
        <v>JavaScript</v>
      </c>
      <c r="D6030" s="4" t="str">
        <f>IFERROR(__xludf.DUMMYFUNCTION("""COMPUTED_VALUE"""),"Ruby")</f>
        <v>Ruby</v>
      </c>
      <c r="E6030" s="4" t="str">
        <f>IFERROR(__xludf.DUMMYFUNCTION("""COMPUTED_VALUE"""),"SQL")</f>
        <v>SQL</v>
      </c>
      <c r="F6030" s="4" t="str">
        <f>IFERROR(__xludf.DUMMYFUNCTION("""COMPUTED_VALUE"""),"TypeScript")</f>
        <v>TypeScript</v>
      </c>
    </row>
    <row r="6031">
      <c r="A6031" s="3">
        <v>6030.0</v>
      </c>
      <c r="B6031" s="4" t="str">
        <f>IFERROR(__xludf.DUMMYFUNCTION("SPLIT(IMPORTRANGE!B6031:B16030,"";"",0,1)"),"Bash/Shell/PowerShell")</f>
        <v>Bash/Shell/PowerShell</v>
      </c>
      <c r="C6031" s="4" t="str">
        <f>IFERROR(__xludf.DUMMYFUNCTION("""COMPUTED_VALUE"""),"HTML/CSS")</f>
        <v>HTML/CSS</v>
      </c>
      <c r="D6031" s="4" t="str">
        <f>IFERROR(__xludf.DUMMYFUNCTION("""COMPUTED_VALUE"""),"JavaScript")</f>
        <v>JavaScript</v>
      </c>
      <c r="E6031" s="4" t="str">
        <f>IFERROR(__xludf.DUMMYFUNCTION("""COMPUTED_VALUE"""),"PHP")</f>
        <v>PHP</v>
      </c>
      <c r="F6031" s="4" t="str">
        <f>IFERROR(__xludf.DUMMYFUNCTION("""COMPUTED_VALUE"""),"Python")</f>
        <v>Python</v>
      </c>
      <c r="G6031" s="4" t="str">
        <f>IFERROR(__xludf.DUMMYFUNCTION("""COMPUTED_VALUE"""),"SQL")</f>
        <v>SQL</v>
      </c>
      <c r="H6031" s="4" t="str">
        <f>IFERROR(__xludf.DUMMYFUNCTION("""COMPUTED_VALUE"""),"VBA")</f>
        <v>VBA</v>
      </c>
    </row>
    <row r="6032">
      <c r="A6032" s="3">
        <v>6031.0</v>
      </c>
      <c r="B6032" s="4" t="str">
        <f>IFERROR(__xludf.DUMMYFUNCTION("SPLIT(IMPORTRANGE!B6032:B16031,"";"",0,1)"),"Python")</f>
        <v>Python</v>
      </c>
    </row>
    <row r="6033">
      <c r="A6033" s="3">
        <v>6032.0</v>
      </c>
      <c r="B6033" s="4" t="str">
        <f>IFERROR(__xludf.DUMMYFUNCTION("SPLIT(IMPORTRANGE!B6033:B16032,"";"",0,1)"),"HTML/CSS")</f>
        <v>HTML/CSS</v>
      </c>
      <c r="C6033" s="4" t="str">
        <f>IFERROR(__xludf.DUMMYFUNCTION("""COMPUTED_VALUE"""),"Java")</f>
        <v>Java</v>
      </c>
      <c r="D6033" s="4" t="str">
        <f>IFERROR(__xludf.DUMMYFUNCTION("""COMPUTED_VALUE"""),"JavaScript")</f>
        <v>JavaScript</v>
      </c>
      <c r="E6033" s="4" t="str">
        <f>IFERROR(__xludf.DUMMYFUNCTION("""COMPUTED_VALUE"""),"Kotlin")</f>
        <v>Kotlin</v>
      </c>
      <c r="F6033" s="4" t="str">
        <f>IFERROR(__xludf.DUMMYFUNCTION("""COMPUTED_VALUE"""),"Python")</f>
        <v>Python</v>
      </c>
      <c r="G6033" s="4" t="str">
        <f>IFERROR(__xludf.DUMMYFUNCTION("""COMPUTED_VALUE"""),"SQL")</f>
        <v>SQL</v>
      </c>
      <c r="H6033" s="4" t="str">
        <f>IFERROR(__xludf.DUMMYFUNCTION("""COMPUTED_VALUE"""),"TypeScript")</f>
        <v>TypeScript</v>
      </c>
    </row>
    <row r="6034">
      <c r="A6034" s="3">
        <v>6033.0</v>
      </c>
      <c r="B6034" s="4" t="str">
        <f>IFERROR(__xludf.DUMMYFUNCTION("SPLIT(IMPORTRANGE!B6034:B16033,"";"",0,1)"),"C#")</f>
        <v>C#</v>
      </c>
      <c r="C6034" s="4" t="str">
        <f>IFERROR(__xludf.DUMMYFUNCTION("""COMPUTED_VALUE"""),"HTML/CSS")</f>
        <v>HTML/CSS</v>
      </c>
      <c r="D6034" s="4" t="str">
        <f>IFERROR(__xludf.DUMMYFUNCTION("""COMPUTED_VALUE"""),"JavaScript")</f>
        <v>JavaScript</v>
      </c>
      <c r="E6034" s="4" t="str">
        <f>IFERROR(__xludf.DUMMYFUNCTION("""COMPUTED_VALUE"""),"TypeScript")</f>
        <v>TypeScript</v>
      </c>
      <c r="F6034" s="4" t="str">
        <f>IFERROR(__xludf.DUMMYFUNCTION("""COMPUTED_VALUE"""),"VBA")</f>
        <v>VBA</v>
      </c>
    </row>
    <row r="6035">
      <c r="A6035" s="3">
        <v>6034.0</v>
      </c>
      <c r="B6035" s="4" t="str">
        <f>IFERROR(__xludf.DUMMYFUNCTION("SPLIT(IMPORTRANGE!B6035:B16034,"";"",0,1)"),"Bash/Shell/PowerShell")</f>
        <v>Bash/Shell/PowerShell</v>
      </c>
      <c r="C6035" s="4" t="str">
        <f>IFERROR(__xludf.DUMMYFUNCTION("""COMPUTED_VALUE"""),"Java")</f>
        <v>Java</v>
      </c>
      <c r="D6035" s="4" t="str">
        <f>IFERROR(__xludf.DUMMYFUNCTION("""COMPUTED_VALUE"""),"JavaScript")</f>
        <v>JavaScript</v>
      </c>
      <c r="E6035" s="4" t="str">
        <f>IFERROR(__xludf.DUMMYFUNCTION("""COMPUTED_VALUE"""),"TypeScript")</f>
        <v>TypeScript</v>
      </c>
    </row>
    <row r="6036">
      <c r="A6036" s="3">
        <v>6035.0</v>
      </c>
      <c r="B6036" s="4" t="str">
        <f>IFERROR(__xludf.DUMMYFUNCTION("SPLIT(IMPORTRANGE!B6036:B16035,"";"",0,1)"),"Bash/Shell/PowerShell")</f>
        <v>Bash/Shell/PowerShell</v>
      </c>
      <c r="C6036" s="4" t="str">
        <f>IFERROR(__xludf.DUMMYFUNCTION("""COMPUTED_VALUE"""),"HTML/CSS")</f>
        <v>HTML/CSS</v>
      </c>
      <c r="D6036" s="4" t="str">
        <f>IFERROR(__xludf.DUMMYFUNCTION("""COMPUTED_VALUE"""),"JavaScript")</f>
        <v>JavaScript</v>
      </c>
      <c r="E6036" s="4" t="str">
        <f>IFERROR(__xludf.DUMMYFUNCTION("""COMPUTED_VALUE"""),"Python")</f>
        <v>Python</v>
      </c>
    </row>
    <row r="6037">
      <c r="A6037" s="3">
        <v>6036.0</v>
      </c>
      <c r="B6037" s="4" t="str">
        <f>IFERROR(__xludf.DUMMYFUNCTION("SPLIT(IMPORTRANGE!B6037:B16036,"";"",0,1)"),"HTML/CSS")</f>
        <v>HTML/CSS</v>
      </c>
      <c r="C6037" s="4" t="str">
        <f>IFERROR(__xludf.DUMMYFUNCTION("""COMPUTED_VALUE"""),"Java")</f>
        <v>Java</v>
      </c>
      <c r="D6037" s="4" t="str">
        <f>IFERROR(__xludf.DUMMYFUNCTION("""COMPUTED_VALUE"""),"JavaScript")</f>
        <v>JavaScript</v>
      </c>
      <c r="E6037" s="4" t="str">
        <f>IFERROR(__xludf.DUMMYFUNCTION("""COMPUTED_VALUE"""),"Python")</f>
        <v>Python</v>
      </c>
      <c r="F6037" s="4" t="str">
        <f>IFERROR(__xludf.DUMMYFUNCTION("""COMPUTED_VALUE"""),"SQL")</f>
        <v>SQL</v>
      </c>
    </row>
    <row r="6038">
      <c r="A6038" s="3">
        <v>6037.0</v>
      </c>
      <c r="B6038" s="4" t="str">
        <f>IFERROR(__xludf.DUMMYFUNCTION("SPLIT(IMPORTRANGE!B6038:B16037,"";"",0,1)"),"C")</f>
        <v>C</v>
      </c>
      <c r="C6038" s="4" t="str">
        <f>IFERROR(__xludf.DUMMYFUNCTION("""COMPUTED_VALUE"""),"HTML/CSS")</f>
        <v>HTML/CSS</v>
      </c>
      <c r="D6038" s="4" t="str">
        <f>IFERROR(__xludf.DUMMYFUNCTION("""COMPUTED_VALUE"""),"Java")</f>
        <v>Java</v>
      </c>
      <c r="E6038" s="4" t="str">
        <f>IFERROR(__xludf.DUMMYFUNCTION("""COMPUTED_VALUE"""),"JavaScript")</f>
        <v>JavaScript</v>
      </c>
      <c r="F6038" s="4" t="str">
        <f>IFERROR(__xludf.DUMMYFUNCTION("""COMPUTED_VALUE"""),"PHP")</f>
        <v>PHP</v>
      </c>
      <c r="G6038" s="4" t="str">
        <f>IFERROR(__xludf.DUMMYFUNCTION("""COMPUTED_VALUE"""),"TypeScript")</f>
        <v>TypeScript</v>
      </c>
    </row>
    <row r="6039">
      <c r="A6039" s="3">
        <v>6038.0</v>
      </c>
      <c r="B6039" s="4" t="str">
        <f>IFERROR(__xludf.DUMMYFUNCTION("SPLIT(IMPORTRANGE!B6039:B16038,"";"",0,1)"),"C++")</f>
        <v>C++</v>
      </c>
      <c r="C6039" s="4" t="str">
        <f>IFERROR(__xludf.DUMMYFUNCTION("""COMPUTED_VALUE"""),"C#")</f>
        <v>C#</v>
      </c>
      <c r="D6039" s="4" t="str">
        <f>IFERROR(__xludf.DUMMYFUNCTION("""COMPUTED_VALUE"""),"PHP")</f>
        <v>PHP</v>
      </c>
      <c r="E6039" s="4" t="str">
        <f>IFERROR(__xludf.DUMMYFUNCTION("""COMPUTED_VALUE"""),"Rust")</f>
        <v>Rust</v>
      </c>
      <c r="F6039" s="4" t="str">
        <f>IFERROR(__xludf.DUMMYFUNCTION("""COMPUTED_VALUE"""),"SQL")</f>
        <v>SQL</v>
      </c>
    </row>
    <row r="6040">
      <c r="A6040" s="3">
        <v>6039.0</v>
      </c>
      <c r="B6040" s="4" t="str">
        <f>IFERROR(__xludf.DUMMYFUNCTION("SPLIT(IMPORTRANGE!B6040:B16039,"";"",0,1)"),"Assembly")</f>
        <v>Assembly</v>
      </c>
      <c r="C6040" s="4" t="str">
        <f>IFERROR(__xludf.DUMMYFUNCTION("""COMPUTED_VALUE"""),"Bash/Shell/PowerShell")</f>
        <v>Bash/Shell/PowerShell</v>
      </c>
      <c r="D6040" s="4" t="str">
        <f>IFERROR(__xludf.DUMMYFUNCTION("""COMPUTED_VALUE"""),"C")</f>
        <v>C</v>
      </c>
      <c r="E6040" s="4" t="str">
        <f>IFERROR(__xludf.DUMMYFUNCTION("""COMPUTED_VALUE"""),"C++")</f>
        <v>C++</v>
      </c>
      <c r="F6040" s="4" t="str">
        <f>IFERROR(__xludf.DUMMYFUNCTION("""COMPUTED_VALUE"""),"HTML/CSS")</f>
        <v>HTML/CSS</v>
      </c>
      <c r="G6040" s="4" t="str">
        <f>IFERROR(__xludf.DUMMYFUNCTION("""COMPUTED_VALUE"""),"PHP")</f>
        <v>PHP</v>
      </c>
      <c r="H6040" s="4" t="str">
        <f>IFERROR(__xludf.DUMMYFUNCTION("""COMPUTED_VALUE"""),"Python")</f>
        <v>Python</v>
      </c>
      <c r="I6040" s="4" t="str">
        <f>IFERROR(__xludf.DUMMYFUNCTION("""COMPUTED_VALUE"""),"SQL")</f>
        <v>SQL</v>
      </c>
    </row>
    <row r="6041">
      <c r="A6041" s="3">
        <v>6040.0</v>
      </c>
      <c r="B6041" s="4" t="str">
        <f>IFERROR(__xludf.DUMMYFUNCTION("SPLIT(IMPORTRANGE!B6041:B16040,"";"",0,1)"),"C")</f>
        <v>C</v>
      </c>
      <c r="C6041" s="4" t="str">
        <f>IFERROR(__xludf.DUMMYFUNCTION("""COMPUTED_VALUE"""),"C++")</f>
        <v>C++</v>
      </c>
      <c r="D6041" s="4" t="str">
        <f>IFERROR(__xludf.DUMMYFUNCTION("""COMPUTED_VALUE"""),"C#")</f>
        <v>C#</v>
      </c>
      <c r="E6041" s="4" t="str">
        <f>IFERROR(__xludf.DUMMYFUNCTION("""COMPUTED_VALUE"""),"HTML/CSS")</f>
        <v>HTML/CSS</v>
      </c>
      <c r="F6041" s="4" t="str">
        <f>IFERROR(__xludf.DUMMYFUNCTION("""COMPUTED_VALUE"""),"JavaScript")</f>
        <v>JavaScript</v>
      </c>
      <c r="G6041" s="4" t="str">
        <f>IFERROR(__xludf.DUMMYFUNCTION("""COMPUTED_VALUE"""),"SQL")</f>
        <v>SQL</v>
      </c>
      <c r="H6041" s="4" t="str">
        <f>IFERROR(__xludf.DUMMYFUNCTION("""COMPUTED_VALUE"""),"VBA")</f>
        <v>VBA</v>
      </c>
    </row>
    <row r="6042">
      <c r="A6042" s="3">
        <v>6041.0</v>
      </c>
      <c r="B6042" s="4" t="str">
        <f>IFERROR(__xludf.DUMMYFUNCTION("SPLIT(IMPORTRANGE!B6042:B16041,"";"",0,1)"),"Java")</f>
        <v>Java</v>
      </c>
      <c r="C6042" s="4" t="str">
        <f>IFERROR(__xludf.DUMMYFUNCTION("""COMPUTED_VALUE"""),"JavaScript")</f>
        <v>JavaScript</v>
      </c>
      <c r="D6042" s="4" t="str">
        <f>IFERROR(__xludf.DUMMYFUNCTION("""COMPUTED_VALUE"""),"PHP")</f>
        <v>PHP</v>
      </c>
      <c r="E6042" s="4" t="str">
        <f>IFERROR(__xludf.DUMMYFUNCTION("""COMPUTED_VALUE"""),"SQL")</f>
        <v>SQL</v>
      </c>
    </row>
    <row r="6043">
      <c r="A6043" s="3">
        <v>6042.0</v>
      </c>
      <c r="B6043" s="4" t="str">
        <f>IFERROR(__xludf.DUMMYFUNCTION("SPLIT(IMPORTRANGE!B6043:B16042,"";"",0,1)"),"Bash/Shell/PowerShell")</f>
        <v>Bash/Shell/PowerShell</v>
      </c>
      <c r="C6043" s="4" t="str">
        <f>IFERROR(__xludf.DUMMYFUNCTION("""COMPUTED_VALUE"""),"C")</f>
        <v>C</v>
      </c>
      <c r="D6043" s="4" t="str">
        <f>IFERROR(__xludf.DUMMYFUNCTION("""COMPUTED_VALUE"""),"HTML/CSS")</f>
        <v>HTML/CSS</v>
      </c>
      <c r="E6043" s="4" t="str">
        <f>IFERROR(__xludf.DUMMYFUNCTION("""COMPUTED_VALUE"""),"Java")</f>
        <v>Java</v>
      </c>
      <c r="F6043" s="4" t="str">
        <f>IFERROR(__xludf.DUMMYFUNCTION("""COMPUTED_VALUE"""),"JavaScript")</f>
        <v>JavaScript</v>
      </c>
      <c r="G6043" s="4" t="str">
        <f>IFERROR(__xludf.DUMMYFUNCTION("""COMPUTED_VALUE"""),"Python")</f>
        <v>Python</v>
      </c>
      <c r="H6043" s="4" t="str">
        <f>IFERROR(__xludf.DUMMYFUNCTION("""COMPUTED_VALUE"""),"Ruby")</f>
        <v>Ruby</v>
      </c>
    </row>
    <row r="6044">
      <c r="A6044" s="3">
        <v>6043.0</v>
      </c>
      <c r="B6044" s="4" t="str">
        <f>IFERROR(__xludf.DUMMYFUNCTION("SPLIT(IMPORTRANGE!B6044:B16043,"";"",0,1)"),"Bash/Shell/PowerShell")</f>
        <v>Bash/Shell/PowerShell</v>
      </c>
      <c r="C6044" s="4" t="str">
        <f>IFERROR(__xludf.DUMMYFUNCTION("""COMPUTED_VALUE"""),"C#")</f>
        <v>C#</v>
      </c>
      <c r="D6044" s="4" t="str">
        <f>IFERROR(__xludf.DUMMYFUNCTION("""COMPUTED_VALUE"""),"HTML/CSS")</f>
        <v>HTML/CSS</v>
      </c>
      <c r="E6044" s="4" t="str">
        <f>IFERROR(__xludf.DUMMYFUNCTION("""COMPUTED_VALUE"""),"JavaScript")</f>
        <v>JavaScript</v>
      </c>
      <c r="F6044" s="4" t="str">
        <f>IFERROR(__xludf.DUMMYFUNCTION("""COMPUTED_VALUE"""),"SQL")</f>
        <v>SQL</v>
      </c>
      <c r="G6044" s="4" t="str">
        <f>IFERROR(__xludf.DUMMYFUNCTION("""COMPUTED_VALUE"""),"TypeScript")</f>
        <v>TypeScript</v>
      </c>
    </row>
    <row r="6045">
      <c r="A6045" s="3">
        <v>6044.0</v>
      </c>
      <c r="B6045" s="4" t="str">
        <f>IFERROR(__xludf.DUMMYFUNCTION("SPLIT(IMPORTRANGE!B6045:B16044,"";"",0,1)"),"Bash/Shell/PowerShell")</f>
        <v>Bash/Shell/PowerShell</v>
      </c>
      <c r="C6045" s="4" t="str">
        <f>IFERROR(__xludf.DUMMYFUNCTION("""COMPUTED_VALUE"""),"HTML/CSS")</f>
        <v>HTML/CSS</v>
      </c>
      <c r="D6045" s="4" t="str">
        <f>IFERROR(__xludf.DUMMYFUNCTION("""COMPUTED_VALUE"""),"Python")</f>
        <v>Python</v>
      </c>
      <c r="E6045" s="4" t="str">
        <f>IFERROR(__xludf.DUMMYFUNCTION("""COMPUTED_VALUE"""),"SQL")</f>
        <v>SQL</v>
      </c>
      <c r="F6045" s="4" t="str">
        <f>IFERROR(__xludf.DUMMYFUNCTION("""COMPUTED_VALUE"""),"VBA")</f>
        <v>VBA</v>
      </c>
    </row>
    <row r="6046">
      <c r="A6046" s="3">
        <v>6045.0</v>
      </c>
      <c r="B6046" s="4" t="str">
        <f>IFERROR(__xludf.DUMMYFUNCTION("SPLIT(IMPORTRANGE!B6046:B16045,"";"",0,1)"),"HTML/CSS")</f>
        <v>HTML/CSS</v>
      </c>
      <c r="C6046" s="4" t="str">
        <f>IFERROR(__xludf.DUMMYFUNCTION("""COMPUTED_VALUE"""),"JavaScript")</f>
        <v>JavaScript</v>
      </c>
      <c r="D6046" s="4" t="str">
        <f>IFERROR(__xludf.DUMMYFUNCTION("""COMPUTED_VALUE"""),"Rust")</f>
        <v>Rust</v>
      </c>
      <c r="E6046" s="4" t="str">
        <f>IFERROR(__xludf.DUMMYFUNCTION("""COMPUTED_VALUE"""),"Swift")</f>
        <v>Swift</v>
      </c>
      <c r="F6046" s="4" t="str">
        <f>IFERROR(__xludf.DUMMYFUNCTION("""COMPUTED_VALUE"""),"TypeScript")</f>
        <v>TypeScript</v>
      </c>
      <c r="G6046" s="4" t="str">
        <f>IFERROR(__xludf.DUMMYFUNCTION("""COMPUTED_VALUE"""),"WebAssembly")</f>
        <v>WebAssembly</v>
      </c>
    </row>
    <row r="6047">
      <c r="A6047" s="3">
        <v>6046.0</v>
      </c>
      <c r="B6047" s="4" t="str">
        <f>IFERROR(__xludf.DUMMYFUNCTION("SPLIT(IMPORTRANGE!B6047:B16046,"";"",0,1)"),"Assembly")</f>
        <v>Assembly</v>
      </c>
      <c r="C6047" s="4" t="str">
        <f>IFERROR(__xludf.DUMMYFUNCTION("""COMPUTED_VALUE"""),"Bash/Shell/PowerShell")</f>
        <v>Bash/Shell/PowerShell</v>
      </c>
      <c r="D6047" s="4" t="str">
        <f>IFERROR(__xludf.DUMMYFUNCTION("""COMPUTED_VALUE"""),"C")</f>
        <v>C</v>
      </c>
      <c r="E6047" s="4" t="str">
        <f>IFERROR(__xludf.DUMMYFUNCTION("""COMPUTED_VALUE"""),"C++")</f>
        <v>C++</v>
      </c>
      <c r="F6047" s="4" t="str">
        <f>IFERROR(__xludf.DUMMYFUNCTION("""COMPUTED_VALUE"""),"HTML/CSS")</f>
        <v>HTML/CSS</v>
      </c>
      <c r="G6047" s="4" t="str">
        <f>IFERROR(__xludf.DUMMYFUNCTION("""COMPUTED_VALUE"""),"Java")</f>
        <v>Java</v>
      </c>
      <c r="H6047" s="4" t="str">
        <f>IFERROR(__xludf.DUMMYFUNCTION("""COMPUTED_VALUE"""),"JavaScript")</f>
        <v>JavaScript</v>
      </c>
      <c r="I6047" s="4" t="str">
        <f>IFERROR(__xludf.DUMMYFUNCTION("""COMPUTED_VALUE"""),"Python")</f>
        <v>Python</v>
      </c>
      <c r="J6047" s="4" t="str">
        <f>IFERROR(__xludf.DUMMYFUNCTION("""COMPUTED_VALUE"""),"SQL")</f>
        <v>SQL</v>
      </c>
      <c r="K6047" s="4" t="str">
        <f>IFERROR(__xludf.DUMMYFUNCTION("""COMPUTED_VALUE"""),"VBA")</f>
        <v>VBA</v>
      </c>
    </row>
    <row r="6048">
      <c r="A6048" s="3">
        <v>6047.0</v>
      </c>
      <c r="B6048" s="4" t="str">
        <f>IFERROR(__xludf.DUMMYFUNCTION("SPLIT(IMPORTRANGE!B6048:B16047,"";"",0,1)"),"Assembly")</f>
        <v>Assembly</v>
      </c>
      <c r="C6048" s="4" t="str">
        <f>IFERROR(__xludf.DUMMYFUNCTION("""COMPUTED_VALUE"""),"Bash/Shell/PowerShell")</f>
        <v>Bash/Shell/PowerShell</v>
      </c>
      <c r="D6048" s="4" t="str">
        <f>IFERROR(__xludf.DUMMYFUNCTION("""COMPUTED_VALUE"""),"C")</f>
        <v>C</v>
      </c>
      <c r="E6048" s="4" t="str">
        <f>IFERROR(__xludf.DUMMYFUNCTION("""COMPUTED_VALUE"""),"C++")</f>
        <v>C++</v>
      </c>
      <c r="F6048" s="4" t="str">
        <f>IFERROR(__xludf.DUMMYFUNCTION("""COMPUTED_VALUE"""),"HTML/CSS")</f>
        <v>HTML/CSS</v>
      </c>
      <c r="G6048" s="4" t="str">
        <f>IFERROR(__xludf.DUMMYFUNCTION("""COMPUTED_VALUE"""),"JavaScript")</f>
        <v>JavaScript</v>
      </c>
      <c r="H6048" s="4" t="str">
        <f>IFERROR(__xludf.DUMMYFUNCTION("""COMPUTED_VALUE"""),"Other(s):")</f>
        <v>Other(s):</v>
      </c>
    </row>
    <row r="6049">
      <c r="A6049" s="3">
        <v>6048.0</v>
      </c>
      <c r="B6049" s="4" t="str">
        <f>IFERROR(__xludf.DUMMYFUNCTION("SPLIT(IMPORTRANGE!B6049:B16048,"";"",0,1)"),"HTML/CSS")</f>
        <v>HTML/CSS</v>
      </c>
      <c r="C6049" s="4" t="str">
        <f>IFERROR(__xludf.DUMMYFUNCTION("""COMPUTED_VALUE"""),"JavaScript")</f>
        <v>JavaScript</v>
      </c>
      <c r="D6049" s="4" t="str">
        <f>IFERROR(__xludf.DUMMYFUNCTION("""COMPUTED_VALUE"""),"Ruby")</f>
        <v>Ruby</v>
      </c>
      <c r="E6049" s="4" t="str">
        <f>IFERROR(__xludf.DUMMYFUNCTION("""COMPUTED_VALUE"""),"SQL")</f>
        <v>SQL</v>
      </c>
    </row>
    <row r="6050">
      <c r="A6050" s="3">
        <v>6049.0</v>
      </c>
      <c r="B6050" s="4" t="str">
        <f>IFERROR(__xludf.DUMMYFUNCTION("SPLIT(IMPORTRANGE!B6050:B16049,"";"",0,1)"),"C++")</f>
        <v>C++</v>
      </c>
      <c r="C6050" s="4" t="str">
        <f>IFERROR(__xludf.DUMMYFUNCTION("""COMPUTED_VALUE"""),"HTML/CSS")</f>
        <v>HTML/CSS</v>
      </c>
      <c r="D6050" s="4" t="str">
        <f>IFERROR(__xludf.DUMMYFUNCTION("""COMPUTED_VALUE"""),"Java")</f>
        <v>Java</v>
      </c>
      <c r="E6050" s="4" t="str">
        <f>IFERROR(__xludf.DUMMYFUNCTION("""COMPUTED_VALUE"""),"Python")</f>
        <v>Python</v>
      </c>
    </row>
    <row r="6051">
      <c r="A6051" s="3">
        <v>6050.0</v>
      </c>
      <c r="B6051" s="4" t="str">
        <f>IFERROR(__xludf.DUMMYFUNCTION("SPLIT(IMPORTRANGE!B6051:B16050,"";"",0,1)"),"HTML/CSS")</f>
        <v>HTML/CSS</v>
      </c>
      <c r="C6051" s="4" t="str">
        <f>IFERROR(__xludf.DUMMYFUNCTION("""COMPUTED_VALUE"""),"JavaScript")</f>
        <v>JavaScript</v>
      </c>
    </row>
    <row r="6052">
      <c r="A6052" s="3">
        <v>6051.0</v>
      </c>
      <c r="B6052" s="4" t="str">
        <f>IFERROR(__xludf.DUMMYFUNCTION("SPLIT(IMPORTRANGE!B6052:B16051,"";"",0,1)"),"C++")</f>
        <v>C++</v>
      </c>
      <c r="C6052" s="4" t="str">
        <f>IFERROR(__xludf.DUMMYFUNCTION("""COMPUTED_VALUE"""),"HTML/CSS")</f>
        <v>HTML/CSS</v>
      </c>
    </row>
    <row r="6053">
      <c r="A6053" s="3">
        <v>6052.0</v>
      </c>
      <c r="B6053" s="4" t="str">
        <f>IFERROR(__xludf.DUMMYFUNCTION("SPLIT(IMPORTRANGE!B6053:B16052,"";"",0,1)"),"Java")</f>
        <v>Java</v>
      </c>
    </row>
    <row r="6054">
      <c r="A6054" s="3">
        <v>6053.0</v>
      </c>
      <c r="B6054" s="4" t="str">
        <f>IFERROR(__xludf.DUMMYFUNCTION("SPLIT(IMPORTRANGE!B6054:B16053,"";"",0,1)"),"Assembly")</f>
        <v>Assembly</v>
      </c>
      <c r="C6054" s="4" t="str">
        <f>IFERROR(__xludf.DUMMYFUNCTION("""COMPUTED_VALUE"""),"C")</f>
        <v>C</v>
      </c>
      <c r="D6054" s="4" t="str">
        <f>IFERROR(__xludf.DUMMYFUNCTION("""COMPUTED_VALUE"""),"C++")</f>
        <v>C++</v>
      </c>
      <c r="E6054" s="4" t="str">
        <f>IFERROR(__xludf.DUMMYFUNCTION("""COMPUTED_VALUE"""),"C#")</f>
        <v>C#</v>
      </c>
      <c r="F6054" s="4" t="str">
        <f>IFERROR(__xludf.DUMMYFUNCTION("""COMPUTED_VALUE"""),"Java")</f>
        <v>Java</v>
      </c>
      <c r="G6054" s="4" t="str">
        <f>IFERROR(__xludf.DUMMYFUNCTION("""COMPUTED_VALUE"""),"Scala")</f>
        <v>Scala</v>
      </c>
      <c r="H6054" s="4" t="str">
        <f>IFERROR(__xludf.DUMMYFUNCTION("""COMPUTED_VALUE"""),"SQL")</f>
        <v>SQL</v>
      </c>
    </row>
    <row r="6055">
      <c r="A6055" s="3">
        <v>6054.0</v>
      </c>
      <c r="B6055" s="4" t="str">
        <f>IFERROR(__xludf.DUMMYFUNCTION("SPLIT(IMPORTRANGE!B6055:B16054,"";"",0,1)"),"Java")</f>
        <v>Java</v>
      </c>
      <c r="C6055" s="4" t="str">
        <f>IFERROR(__xludf.DUMMYFUNCTION("""COMPUTED_VALUE"""),"JavaScript")</f>
        <v>JavaScript</v>
      </c>
      <c r="D6055" s="4" t="str">
        <f>IFERROR(__xludf.DUMMYFUNCTION("""COMPUTED_VALUE"""),"Kotlin")</f>
        <v>Kotlin</v>
      </c>
    </row>
    <row r="6056">
      <c r="A6056" s="3">
        <v>6055.0</v>
      </c>
      <c r="B6056" s="4" t="str">
        <f>IFERROR(__xludf.DUMMYFUNCTION("SPLIT(IMPORTRANGE!B6056:B16055,"";"",0,1)"),"C#")</f>
        <v>C#</v>
      </c>
      <c r="C6056" s="4" t="str">
        <f>IFERROR(__xludf.DUMMYFUNCTION("""COMPUTED_VALUE"""),"HTML/CSS")</f>
        <v>HTML/CSS</v>
      </c>
      <c r="D6056" s="4" t="str">
        <f>IFERROR(__xludf.DUMMYFUNCTION("""COMPUTED_VALUE"""),"JavaScript")</f>
        <v>JavaScript</v>
      </c>
    </row>
    <row r="6057">
      <c r="A6057" s="3">
        <v>6056.0</v>
      </c>
      <c r="B6057" s="4" t="str">
        <f>IFERROR(__xludf.DUMMYFUNCTION("SPLIT(IMPORTRANGE!B6057:B16056,"";"",0,1)"),"Bash/Shell/PowerShell")</f>
        <v>Bash/Shell/PowerShell</v>
      </c>
      <c r="C6057" s="4" t="str">
        <f>IFERROR(__xludf.DUMMYFUNCTION("""COMPUTED_VALUE"""),"C++")</f>
        <v>C++</v>
      </c>
      <c r="D6057" s="4" t="str">
        <f>IFERROR(__xludf.DUMMYFUNCTION("""COMPUTED_VALUE"""),"C#")</f>
        <v>C#</v>
      </c>
      <c r="E6057" s="4" t="str">
        <f>IFERROR(__xludf.DUMMYFUNCTION("""COMPUTED_VALUE"""),"HTML/CSS")</f>
        <v>HTML/CSS</v>
      </c>
      <c r="F6057" s="4" t="str">
        <f>IFERROR(__xludf.DUMMYFUNCTION("""COMPUTED_VALUE"""),"Java")</f>
        <v>Java</v>
      </c>
      <c r="G6057" s="4" t="str">
        <f>IFERROR(__xludf.DUMMYFUNCTION("""COMPUTED_VALUE"""),"JavaScript")</f>
        <v>JavaScript</v>
      </c>
      <c r="H6057" s="4" t="str">
        <f>IFERROR(__xludf.DUMMYFUNCTION("""COMPUTED_VALUE"""),"Python")</f>
        <v>Python</v>
      </c>
      <c r="I6057" s="4" t="str">
        <f>IFERROR(__xludf.DUMMYFUNCTION("""COMPUTED_VALUE"""),"SQL")</f>
        <v>SQL</v>
      </c>
    </row>
    <row r="6058">
      <c r="A6058" s="3">
        <v>6057.0</v>
      </c>
      <c r="B6058" s="4" t="str">
        <f>IFERROR(__xludf.DUMMYFUNCTION("SPLIT(IMPORTRANGE!B6058:B16057,"";"",0,1)"),"Assembly")</f>
        <v>Assembly</v>
      </c>
      <c r="C6058" s="4" t="str">
        <f>IFERROR(__xludf.DUMMYFUNCTION("""COMPUTED_VALUE"""),"Bash/Shell/PowerShell")</f>
        <v>Bash/Shell/PowerShell</v>
      </c>
      <c r="D6058" s="4" t="str">
        <f>IFERROR(__xludf.DUMMYFUNCTION("""COMPUTED_VALUE"""),"C")</f>
        <v>C</v>
      </c>
      <c r="E6058" s="4" t="str">
        <f>IFERROR(__xludf.DUMMYFUNCTION("""COMPUTED_VALUE"""),"C++")</f>
        <v>C++</v>
      </c>
      <c r="F6058" s="4" t="str">
        <f>IFERROR(__xludf.DUMMYFUNCTION("""COMPUTED_VALUE"""),"C#")</f>
        <v>C#</v>
      </c>
      <c r="G6058" s="4" t="str">
        <f>IFERROR(__xludf.DUMMYFUNCTION("""COMPUTED_VALUE"""),"HTML/CSS")</f>
        <v>HTML/CSS</v>
      </c>
      <c r="H6058" s="4" t="str">
        <f>IFERROR(__xludf.DUMMYFUNCTION("""COMPUTED_VALUE"""),"Other(s):")</f>
        <v>Other(s):</v>
      </c>
    </row>
    <row r="6059">
      <c r="A6059" s="3">
        <v>6058.0</v>
      </c>
      <c r="B6059" s="4" t="str">
        <f>IFERROR(__xludf.DUMMYFUNCTION("SPLIT(IMPORTRANGE!B6059:B16058,"";"",0,1)"),"Bash/Shell/PowerShell")</f>
        <v>Bash/Shell/PowerShell</v>
      </c>
      <c r="C6059" s="4" t="str">
        <f>IFERROR(__xludf.DUMMYFUNCTION("""COMPUTED_VALUE"""),"HTML/CSS")</f>
        <v>HTML/CSS</v>
      </c>
      <c r="D6059" s="4" t="str">
        <f>IFERROR(__xludf.DUMMYFUNCTION("""COMPUTED_VALUE"""),"JavaScript")</f>
        <v>JavaScript</v>
      </c>
      <c r="E6059" s="4" t="str">
        <f>IFERROR(__xludf.DUMMYFUNCTION("""COMPUTED_VALUE"""),"Python")</f>
        <v>Python</v>
      </c>
    </row>
    <row r="6060">
      <c r="A6060" s="3">
        <v>6059.0</v>
      </c>
      <c r="B6060" s="4" t="str">
        <f>IFERROR(__xludf.DUMMYFUNCTION("SPLIT(IMPORTRANGE!B6060:B16059,"";"",0,1)"),"C#")</f>
        <v>C#</v>
      </c>
      <c r="C6060" s="4" t="str">
        <f>IFERROR(__xludf.DUMMYFUNCTION("""COMPUTED_VALUE"""),"HTML/CSS")</f>
        <v>HTML/CSS</v>
      </c>
      <c r="D6060" s="4" t="str">
        <f>IFERROR(__xludf.DUMMYFUNCTION("""COMPUTED_VALUE"""),"JavaScript")</f>
        <v>JavaScript</v>
      </c>
      <c r="E6060" s="4" t="str">
        <f>IFERROR(__xludf.DUMMYFUNCTION("""COMPUTED_VALUE"""),"Ruby")</f>
        <v>Ruby</v>
      </c>
    </row>
    <row r="6061">
      <c r="A6061" s="3">
        <v>6060.0</v>
      </c>
      <c r="B6061" s="4" t="str">
        <f>IFERROR(__xludf.DUMMYFUNCTION("SPLIT(IMPORTRANGE!B6061:B16060,"";"",0,1)"),"C#")</f>
        <v>C#</v>
      </c>
      <c r="C6061" s="4" t="str">
        <f>IFERROR(__xludf.DUMMYFUNCTION("""COMPUTED_VALUE"""),"HTML/CSS")</f>
        <v>HTML/CSS</v>
      </c>
      <c r="D6061" s="4" t="str">
        <f>IFERROR(__xludf.DUMMYFUNCTION("""COMPUTED_VALUE"""),"Java")</f>
        <v>Java</v>
      </c>
      <c r="E6061" s="4" t="str">
        <f>IFERROR(__xludf.DUMMYFUNCTION("""COMPUTED_VALUE"""),"JavaScript")</f>
        <v>JavaScript</v>
      </c>
      <c r="F6061" s="4" t="str">
        <f>IFERROR(__xludf.DUMMYFUNCTION("""COMPUTED_VALUE"""),"Kotlin")</f>
        <v>Kotlin</v>
      </c>
      <c r="G6061" s="4" t="str">
        <f>IFERROR(__xludf.DUMMYFUNCTION("""COMPUTED_VALUE"""),"PHP")</f>
        <v>PHP</v>
      </c>
      <c r="H6061" s="4" t="str">
        <f>IFERROR(__xludf.DUMMYFUNCTION("""COMPUTED_VALUE"""),"SQL")</f>
        <v>SQL</v>
      </c>
      <c r="I6061" s="4" t="str">
        <f>IFERROR(__xludf.DUMMYFUNCTION("""COMPUTED_VALUE"""),"Swift")</f>
        <v>Swift</v>
      </c>
      <c r="J6061" s="4" t="str">
        <f>IFERROR(__xludf.DUMMYFUNCTION("""COMPUTED_VALUE"""),"VBA")</f>
        <v>VBA</v>
      </c>
      <c r="K6061" s="4" t="str">
        <f>IFERROR(__xludf.DUMMYFUNCTION("""COMPUTED_VALUE"""),"Other(s):")</f>
        <v>Other(s):</v>
      </c>
    </row>
    <row r="6062">
      <c r="A6062" s="3">
        <v>6061.0</v>
      </c>
      <c r="B6062" s="4" t="str">
        <f>IFERROR(__xludf.DUMMYFUNCTION("SPLIT(IMPORTRANGE!B6062:B16061,"";"",0,1)"),"C#")</f>
        <v>C#</v>
      </c>
      <c r="C6062" s="4" t="str">
        <f>IFERROR(__xludf.DUMMYFUNCTION("""COMPUTED_VALUE"""),"Go")</f>
        <v>Go</v>
      </c>
      <c r="D6062" s="4" t="str">
        <f>IFERROR(__xludf.DUMMYFUNCTION("""COMPUTED_VALUE"""),"Java")</f>
        <v>Java</v>
      </c>
      <c r="E6062" s="4" t="str">
        <f>IFERROR(__xludf.DUMMYFUNCTION("""COMPUTED_VALUE"""),"JavaScript")</f>
        <v>JavaScript</v>
      </c>
      <c r="F6062" s="4" t="str">
        <f>IFERROR(__xludf.DUMMYFUNCTION("""COMPUTED_VALUE"""),"PHP")</f>
        <v>PHP</v>
      </c>
      <c r="G6062" s="4" t="str">
        <f>IFERROR(__xludf.DUMMYFUNCTION("""COMPUTED_VALUE"""),"SQL")</f>
        <v>SQL</v>
      </c>
      <c r="H6062" s="4" t="str">
        <f>IFERROR(__xludf.DUMMYFUNCTION("""COMPUTED_VALUE"""),"Other(s):")</f>
        <v>Other(s):</v>
      </c>
    </row>
    <row r="6063">
      <c r="A6063" s="3">
        <v>6062.0</v>
      </c>
      <c r="B6063" s="4" t="str">
        <f>IFERROR(__xludf.DUMMYFUNCTION("SPLIT(IMPORTRANGE!B6063:B16062,"";"",0,1)"),"Bash/Shell/PowerShell")</f>
        <v>Bash/Shell/PowerShell</v>
      </c>
      <c r="C6063" s="4" t="str">
        <f>IFERROR(__xludf.DUMMYFUNCTION("""COMPUTED_VALUE"""),"HTML/CSS")</f>
        <v>HTML/CSS</v>
      </c>
      <c r="D6063" s="4" t="str">
        <f>IFERROR(__xludf.DUMMYFUNCTION("""COMPUTED_VALUE"""),"JavaScript")</f>
        <v>JavaScript</v>
      </c>
      <c r="E6063" s="4" t="str">
        <f>IFERROR(__xludf.DUMMYFUNCTION("""COMPUTED_VALUE"""),"VBA")</f>
        <v>VBA</v>
      </c>
    </row>
    <row r="6064">
      <c r="A6064" s="3">
        <v>6063.0</v>
      </c>
      <c r="B6064" s="4" t="str">
        <f>IFERROR(__xludf.DUMMYFUNCTION("SPLIT(IMPORTRANGE!B6064:B16063,"";"",0,1)"),"C")</f>
        <v>C</v>
      </c>
      <c r="C6064" s="4" t="str">
        <f>IFERROR(__xludf.DUMMYFUNCTION("""COMPUTED_VALUE"""),"C++")</f>
        <v>C++</v>
      </c>
      <c r="D6064" s="4" t="str">
        <f>IFERROR(__xludf.DUMMYFUNCTION("""COMPUTED_VALUE"""),"C#")</f>
        <v>C#</v>
      </c>
      <c r="E6064" s="4" t="str">
        <f>IFERROR(__xludf.DUMMYFUNCTION("""COMPUTED_VALUE"""),"HTML/CSS")</f>
        <v>HTML/CSS</v>
      </c>
      <c r="F6064" s="4" t="str">
        <f>IFERROR(__xludf.DUMMYFUNCTION("""COMPUTED_VALUE"""),"Java")</f>
        <v>Java</v>
      </c>
      <c r="G6064" s="4" t="str">
        <f>IFERROR(__xludf.DUMMYFUNCTION("""COMPUTED_VALUE"""),"JavaScript")</f>
        <v>JavaScript</v>
      </c>
      <c r="H6064" s="4" t="str">
        <f>IFERROR(__xludf.DUMMYFUNCTION("""COMPUTED_VALUE"""),"Python")</f>
        <v>Python</v>
      </c>
      <c r="I6064" s="4" t="str">
        <f>IFERROR(__xludf.DUMMYFUNCTION("""COMPUTED_VALUE"""),"SQL")</f>
        <v>SQL</v>
      </c>
    </row>
    <row r="6065">
      <c r="A6065" s="3">
        <v>6064.0</v>
      </c>
      <c r="B6065" s="4" t="str">
        <f>IFERROR(__xludf.DUMMYFUNCTION("SPLIT(IMPORTRANGE!B6065:B16064,"";"",0,1)"),"Python")</f>
        <v>Python</v>
      </c>
      <c r="C6065" s="4" t="str">
        <f>IFERROR(__xludf.DUMMYFUNCTION("""COMPUTED_VALUE"""),"Other(s):")</f>
        <v>Other(s):</v>
      </c>
    </row>
    <row r="6066">
      <c r="A6066" s="3">
        <v>6065.0</v>
      </c>
      <c r="B6066" s="4" t="str">
        <f>IFERROR(__xludf.DUMMYFUNCTION("SPLIT(IMPORTRANGE!B6066:B16065,"";"",0,1)"),"Bash/Shell/PowerShell")</f>
        <v>Bash/Shell/PowerShell</v>
      </c>
      <c r="C6066" s="4" t="str">
        <f>IFERROR(__xludf.DUMMYFUNCTION("""COMPUTED_VALUE"""),"C")</f>
        <v>C</v>
      </c>
      <c r="D6066" s="4" t="str">
        <f>IFERROR(__xludf.DUMMYFUNCTION("""COMPUTED_VALUE"""),"C++")</f>
        <v>C++</v>
      </c>
      <c r="E6066" s="4" t="str">
        <f>IFERROR(__xludf.DUMMYFUNCTION("""COMPUTED_VALUE"""),"HTML/CSS")</f>
        <v>HTML/CSS</v>
      </c>
      <c r="F6066" s="4" t="str">
        <f>IFERROR(__xludf.DUMMYFUNCTION("""COMPUTED_VALUE"""),"Java")</f>
        <v>Java</v>
      </c>
      <c r="G6066" s="4" t="str">
        <f>IFERROR(__xludf.DUMMYFUNCTION("""COMPUTED_VALUE"""),"JavaScript")</f>
        <v>JavaScript</v>
      </c>
      <c r="H6066" s="4" t="str">
        <f>IFERROR(__xludf.DUMMYFUNCTION("""COMPUTED_VALUE"""),"PHP")</f>
        <v>PHP</v>
      </c>
      <c r="I6066" s="4" t="str">
        <f>IFERROR(__xludf.DUMMYFUNCTION("""COMPUTED_VALUE"""),"Python")</f>
        <v>Python</v>
      </c>
      <c r="J6066" s="4" t="str">
        <f>IFERROR(__xludf.DUMMYFUNCTION("""COMPUTED_VALUE"""),"Rust")</f>
        <v>Rust</v>
      </c>
      <c r="K6066" s="4" t="str">
        <f>IFERROR(__xludf.DUMMYFUNCTION("""COMPUTED_VALUE"""),"SQL")</f>
        <v>SQL</v>
      </c>
      <c r="L6066" s="4" t="str">
        <f>IFERROR(__xludf.DUMMYFUNCTION("""COMPUTED_VALUE"""),"TypeScript")</f>
        <v>TypeScript</v>
      </c>
    </row>
    <row r="6067">
      <c r="A6067" s="3">
        <v>6066.0</v>
      </c>
      <c r="B6067" s="4" t="str">
        <f>IFERROR(__xludf.DUMMYFUNCTION("SPLIT(IMPORTRANGE!B6067:B16066,"";"",0,1)"),"C#")</f>
        <v>C#</v>
      </c>
      <c r="C6067" s="4" t="str">
        <f>IFERROR(__xludf.DUMMYFUNCTION("""COMPUTED_VALUE"""),"HTML/CSS")</f>
        <v>HTML/CSS</v>
      </c>
      <c r="D6067" s="4" t="str">
        <f>IFERROR(__xludf.DUMMYFUNCTION("""COMPUTED_VALUE"""),"JavaScript")</f>
        <v>JavaScript</v>
      </c>
      <c r="E6067" s="4" t="str">
        <f>IFERROR(__xludf.DUMMYFUNCTION("""COMPUTED_VALUE"""),"SQL")</f>
        <v>SQL</v>
      </c>
    </row>
    <row r="6068">
      <c r="A6068" s="3">
        <v>6067.0</v>
      </c>
      <c r="B6068" s="4" t="str">
        <f>IFERROR(__xludf.DUMMYFUNCTION("SPLIT(IMPORTRANGE!B6068:B16067,"";"",0,1)"),"Bash/Shell/PowerShell")</f>
        <v>Bash/Shell/PowerShell</v>
      </c>
      <c r="C6068" s="4" t="str">
        <f>IFERROR(__xludf.DUMMYFUNCTION("""COMPUTED_VALUE"""),"Python")</f>
        <v>Python</v>
      </c>
      <c r="D6068" s="4" t="str">
        <f>IFERROR(__xludf.DUMMYFUNCTION("""COMPUTED_VALUE"""),"SQL")</f>
        <v>SQL</v>
      </c>
    </row>
    <row r="6069">
      <c r="A6069" s="3">
        <v>6068.0</v>
      </c>
      <c r="B6069" s="4" t="str">
        <f>IFERROR(__xludf.DUMMYFUNCTION("SPLIT(IMPORTRANGE!B6069:B16068,"";"",0,1)"),"Bash/Shell/PowerShell")</f>
        <v>Bash/Shell/PowerShell</v>
      </c>
      <c r="C6069" s="4" t="str">
        <f>IFERROR(__xludf.DUMMYFUNCTION("""COMPUTED_VALUE"""),"HTML/CSS")</f>
        <v>HTML/CSS</v>
      </c>
      <c r="D6069" s="4" t="str">
        <f>IFERROR(__xludf.DUMMYFUNCTION("""COMPUTED_VALUE"""),"JavaScript")</f>
        <v>JavaScript</v>
      </c>
      <c r="E6069" s="4" t="str">
        <f>IFERROR(__xludf.DUMMYFUNCTION("""COMPUTED_VALUE"""),"Python")</f>
        <v>Python</v>
      </c>
      <c r="F6069" s="4" t="str">
        <f>IFERROR(__xludf.DUMMYFUNCTION("""COMPUTED_VALUE"""),"Ruby")</f>
        <v>Ruby</v>
      </c>
      <c r="G6069" s="4" t="str">
        <f>IFERROR(__xludf.DUMMYFUNCTION("""COMPUTED_VALUE"""),"SQL")</f>
        <v>SQL</v>
      </c>
    </row>
    <row r="6070">
      <c r="A6070" s="3">
        <v>6069.0</v>
      </c>
      <c r="B6070" s="4" t="str">
        <f>IFERROR(__xludf.DUMMYFUNCTION("SPLIT(IMPORTRANGE!B6070:B16069,"";"",0,1)"),"Bash/Shell/PowerShell")</f>
        <v>Bash/Shell/PowerShell</v>
      </c>
      <c r="C6070" s="4" t="str">
        <f>IFERROR(__xludf.DUMMYFUNCTION("""COMPUTED_VALUE"""),"C++")</f>
        <v>C++</v>
      </c>
      <c r="D6070" s="4" t="str">
        <f>IFERROR(__xludf.DUMMYFUNCTION("""COMPUTED_VALUE"""),"C#")</f>
        <v>C#</v>
      </c>
      <c r="E6070" s="4" t="str">
        <f>IFERROR(__xludf.DUMMYFUNCTION("""COMPUTED_VALUE"""),"JavaScript")</f>
        <v>JavaScript</v>
      </c>
      <c r="F6070" s="4" t="str">
        <f>IFERROR(__xludf.DUMMYFUNCTION("""COMPUTED_VALUE"""),"Python")</f>
        <v>Python</v>
      </c>
    </row>
    <row r="6071">
      <c r="A6071" s="3">
        <v>6070.0</v>
      </c>
      <c r="B6071" s="4" t="str">
        <f>IFERROR(__xludf.DUMMYFUNCTION("SPLIT(IMPORTRANGE!B6071:B16070,"";"",0,1)"),"C#")</f>
        <v>C#</v>
      </c>
      <c r="C6071" s="4" t="str">
        <f>IFERROR(__xludf.DUMMYFUNCTION("""COMPUTED_VALUE"""),"HTML/CSS")</f>
        <v>HTML/CSS</v>
      </c>
      <c r="D6071" s="4" t="str">
        <f>IFERROR(__xludf.DUMMYFUNCTION("""COMPUTED_VALUE"""),"Java")</f>
        <v>Java</v>
      </c>
      <c r="E6071" s="4" t="str">
        <f>IFERROR(__xludf.DUMMYFUNCTION("""COMPUTED_VALUE"""),"JavaScript")</f>
        <v>JavaScript</v>
      </c>
      <c r="F6071" s="4" t="str">
        <f>IFERROR(__xludf.DUMMYFUNCTION("""COMPUTED_VALUE"""),"Kotlin")</f>
        <v>Kotlin</v>
      </c>
    </row>
    <row r="6072">
      <c r="A6072" s="3">
        <v>6071.0</v>
      </c>
      <c r="B6072" s="4" t="str">
        <f>IFERROR(__xludf.DUMMYFUNCTION("SPLIT(IMPORTRANGE!B6072:B16071,"";"",0,1)"),"Assembly")</f>
        <v>Assembly</v>
      </c>
      <c r="C6072" s="4" t="str">
        <f>IFERROR(__xludf.DUMMYFUNCTION("""COMPUTED_VALUE"""),"Bash/Shell/PowerShell")</f>
        <v>Bash/Shell/PowerShell</v>
      </c>
      <c r="D6072" s="4" t="str">
        <f>IFERROR(__xludf.DUMMYFUNCTION("""COMPUTED_VALUE"""),"C++")</f>
        <v>C++</v>
      </c>
      <c r="E6072" s="4" t="str">
        <f>IFERROR(__xludf.DUMMYFUNCTION("""COMPUTED_VALUE"""),"Java")</f>
        <v>Java</v>
      </c>
      <c r="F6072" s="4" t="str">
        <f>IFERROR(__xludf.DUMMYFUNCTION("""COMPUTED_VALUE"""),"Python")</f>
        <v>Python</v>
      </c>
      <c r="G6072" s="4" t="str">
        <f>IFERROR(__xludf.DUMMYFUNCTION("""COMPUTED_VALUE"""),"SQL")</f>
        <v>SQL</v>
      </c>
    </row>
    <row r="6073">
      <c r="A6073" s="3">
        <v>6072.0</v>
      </c>
      <c r="B6073" s="4" t="str">
        <f>IFERROR(__xludf.DUMMYFUNCTION("SPLIT(IMPORTRANGE!B6073:B16072,"";"",0,1)"),"Kotlin")</f>
        <v>Kotlin</v>
      </c>
      <c r="C6073" s="4" t="str">
        <f>IFERROR(__xludf.DUMMYFUNCTION("""COMPUTED_VALUE"""),"Objective-C")</f>
        <v>Objective-C</v>
      </c>
    </row>
    <row r="6074">
      <c r="A6074" s="3">
        <v>6073.0</v>
      </c>
      <c r="B6074" s="4" t="str">
        <f>IFERROR(__xludf.DUMMYFUNCTION("SPLIT(IMPORTRANGE!B6074:B16073,"";"",0,1)"),"C#")</f>
        <v>C#</v>
      </c>
      <c r="C6074" s="4" t="str">
        <f>IFERROR(__xludf.DUMMYFUNCTION("""COMPUTED_VALUE"""),"Clojure")</f>
        <v>Clojure</v>
      </c>
      <c r="D6074" s="4" t="str">
        <f>IFERROR(__xludf.DUMMYFUNCTION("""COMPUTED_VALUE"""),"Go")</f>
        <v>Go</v>
      </c>
      <c r="E6074" s="4" t="str">
        <f>IFERROR(__xludf.DUMMYFUNCTION("""COMPUTED_VALUE"""),"HTML/CSS")</f>
        <v>HTML/CSS</v>
      </c>
      <c r="F6074" s="4" t="str">
        <f>IFERROR(__xludf.DUMMYFUNCTION("""COMPUTED_VALUE"""),"JavaScript")</f>
        <v>JavaScript</v>
      </c>
      <c r="G6074" s="4" t="str">
        <f>IFERROR(__xludf.DUMMYFUNCTION("""COMPUTED_VALUE"""),"SQL")</f>
        <v>SQL</v>
      </c>
    </row>
    <row r="6075">
      <c r="A6075" s="3">
        <v>6074.0</v>
      </c>
      <c r="B6075" s="4" t="str">
        <f>IFERROR(__xludf.DUMMYFUNCTION("SPLIT(IMPORTRANGE!B6075:B16074,"";"",0,1)"),"Bash/Shell/PowerShell")</f>
        <v>Bash/Shell/PowerShell</v>
      </c>
      <c r="C6075" s="4" t="str">
        <f>IFERROR(__xludf.DUMMYFUNCTION("""COMPUTED_VALUE"""),"C++")</f>
        <v>C++</v>
      </c>
      <c r="D6075" s="4" t="str">
        <f>IFERROR(__xludf.DUMMYFUNCTION("""COMPUTED_VALUE"""),"Java")</f>
        <v>Java</v>
      </c>
      <c r="E6075" s="4" t="str">
        <f>IFERROR(__xludf.DUMMYFUNCTION("""COMPUTED_VALUE"""),"Python")</f>
        <v>Python</v>
      </c>
    </row>
    <row r="6076">
      <c r="A6076" s="3">
        <v>6075.0</v>
      </c>
      <c r="B6076" s="4" t="str">
        <f>IFERROR(__xludf.DUMMYFUNCTION("SPLIT(IMPORTRANGE!B6076:B16075,"";"",0,1)"),"JavaScript")</f>
        <v>JavaScript</v>
      </c>
      <c r="C6076" s="4" t="str">
        <f>IFERROR(__xludf.DUMMYFUNCTION("""COMPUTED_VALUE"""),"PHP")</f>
        <v>PHP</v>
      </c>
      <c r="D6076" s="4" t="str">
        <f>IFERROR(__xludf.DUMMYFUNCTION("""COMPUTED_VALUE"""),"SQL")</f>
        <v>SQL</v>
      </c>
    </row>
    <row r="6077">
      <c r="A6077" s="3">
        <v>6076.0</v>
      </c>
      <c r="B6077" s="4" t="str">
        <f>IFERROR(__xludf.DUMMYFUNCTION("SPLIT(IMPORTRANGE!B6077:B16076,"";"",0,1)"),"Bash/Shell/PowerShell")</f>
        <v>Bash/Shell/PowerShell</v>
      </c>
      <c r="C6077" s="4" t="str">
        <f>IFERROR(__xludf.DUMMYFUNCTION("""COMPUTED_VALUE"""),"HTML/CSS")</f>
        <v>HTML/CSS</v>
      </c>
      <c r="D6077" s="4" t="str">
        <f>IFERROR(__xludf.DUMMYFUNCTION("""COMPUTED_VALUE"""),"JavaScript")</f>
        <v>JavaScript</v>
      </c>
      <c r="E6077" s="4" t="str">
        <f>IFERROR(__xludf.DUMMYFUNCTION("""COMPUTED_VALUE"""),"PHP")</f>
        <v>PHP</v>
      </c>
      <c r="F6077" s="4" t="str">
        <f>IFERROR(__xludf.DUMMYFUNCTION("""COMPUTED_VALUE"""),"SQL")</f>
        <v>SQL</v>
      </c>
    </row>
    <row r="6078">
      <c r="A6078" s="3">
        <v>6077.0</v>
      </c>
      <c r="B6078" s="4" t="str">
        <f>IFERROR(__xludf.DUMMYFUNCTION("SPLIT(IMPORTRANGE!B6078:B16077,"";"",0,1)"),"Python")</f>
        <v>Python</v>
      </c>
      <c r="C6078" s="4" t="str">
        <f>IFERROR(__xludf.DUMMYFUNCTION("""COMPUTED_VALUE"""),"Ruby")</f>
        <v>Ruby</v>
      </c>
      <c r="D6078" s="4" t="str">
        <f>IFERROR(__xludf.DUMMYFUNCTION("""COMPUTED_VALUE"""),"SQL")</f>
        <v>SQL</v>
      </c>
    </row>
    <row r="6079">
      <c r="A6079" s="3">
        <v>6078.0</v>
      </c>
      <c r="B6079" s="4" t="str">
        <f>IFERROR(__xludf.DUMMYFUNCTION("SPLIT(IMPORTRANGE!B6079:B16078,"";"",0,1)"),"Bash/Shell/PowerShell")</f>
        <v>Bash/Shell/PowerShell</v>
      </c>
      <c r="C6079" s="4" t="str">
        <f>IFERROR(__xludf.DUMMYFUNCTION("""COMPUTED_VALUE"""),"HTML/CSS")</f>
        <v>HTML/CSS</v>
      </c>
      <c r="D6079" s="4" t="str">
        <f>IFERROR(__xludf.DUMMYFUNCTION("""COMPUTED_VALUE"""),"Java")</f>
        <v>Java</v>
      </c>
      <c r="E6079" s="4" t="str">
        <f>IFERROR(__xludf.DUMMYFUNCTION("""COMPUTED_VALUE"""),"JavaScript")</f>
        <v>JavaScript</v>
      </c>
      <c r="F6079" s="4" t="str">
        <f>IFERROR(__xludf.DUMMYFUNCTION("""COMPUTED_VALUE"""),"SQL")</f>
        <v>SQL</v>
      </c>
    </row>
    <row r="6080">
      <c r="A6080" s="3">
        <v>6079.0</v>
      </c>
      <c r="B6080" s="4" t="str">
        <f>IFERROR(__xludf.DUMMYFUNCTION("SPLIT(IMPORTRANGE!B6080:B16079,"";"",0,1)"),"Bash/Shell/PowerShell")</f>
        <v>Bash/Shell/PowerShell</v>
      </c>
      <c r="C6080" s="4" t="str">
        <f>IFERROR(__xludf.DUMMYFUNCTION("""COMPUTED_VALUE"""),"C#")</f>
        <v>C#</v>
      </c>
      <c r="D6080" s="4" t="str">
        <f>IFERROR(__xludf.DUMMYFUNCTION("""COMPUTED_VALUE"""),"F#")</f>
        <v>F#</v>
      </c>
      <c r="E6080" s="4" t="str">
        <f>IFERROR(__xludf.DUMMYFUNCTION("""COMPUTED_VALUE"""),"HTML/CSS")</f>
        <v>HTML/CSS</v>
      </c>
      <c r="F6080" s="4" t="str">
        <f>IFERROR(__xludf.DUMMYFUNCTION("""COMPUTED_VALUE"""),"JavaScript")</f>
        <v>JavaScript</v>
      </c>
      <c r="G6080" s="4" t="str">
        <f>IFERROR(__xludf.DUMMYFUNCTION("""COMPUTED_VALUE"""),"Python")</f>
        <v>Python</v>
      </c>
      <c r="H6080" s="4" t="str">
        <f>IFERROR(__xludf.DUMMYFUNCTION("""COMPUTED_VALUE"""),"R")</f>
        <v>R</v>
      </c>
      <c r="I6080" s="4" t="str">
        <f>IFERROR(__xludf.DUMMYFUNCTION("""COMPUTED_VALUE"""),"SQL")</f>
        <v>SQL</v>
      </c>
      <c r="J6080" s="4" t="str">
        <f>IFERROR(__xludf.DUMMYFUNCTION("""COMPUTED_VALUE"""),"TypeScript")</f>
        <v>TypeScript</v>
      </c>
    </row>
    <row r="6081">
      <c r="A6081" s="3">
        <v>6080.0</v>
      </c>
      <c r="B6081" s="4" t="str">
        <f>IFERROR(__xludf.DUMMYFUNCTION("SPLIT(IMPORTRANGE!B6081:B16080,"";"",0,1)"),"Bash/Shell/PowerShell")</f>
        <v>Bash/Shell/PowerShell</v>
      </c>
      <c r="C6081" s="4" t="str">
        <f>IFERROR(__xludf.DUMMYFUNCTION("""COMPUTED_VALUE"""),"Python")</f>
        <v>Python</v>
      </c>
      <c r="D6081" s="4" t="str">
        <f>IFERROR(__xludf.DUMMYFUNCTION("""COMPUTED_VALUE"""),"R")</f>
        <v>R</v>
      </c>
      <c r="E6081" s="4" t="str">
        <f>IFERROR(__xludf.DUMMYFUNCTION("""COMPUTED_VALUE"""),"SQL")</f>
        <v>SQL</v>
      </c>
      <c r="F6081" s="4" t="str">
        <f>IFERROR(__xludf.DUMMYFUNCTION("""COMPUTED_VALUE"""),"VBA")</f>
        <v>VBA</v>
      </c>
    </row>
    <row r="6082">
      <c r="A6082" s="3">
        <v>6081.0</v>
      </c>
      <c r="B6082" s="4" t="str">
        <f>IFERROR(__xludf.DUMMYFUNCTION("SPLIT(IMPORTRANGE!B6082:B16081,"";"",0,1)"),"Bash/Shell/PowerShell")</f>
        <v>Bash/Shell/PowerShell</v>
      </c>
      <c r="C6082" s="4" t="str">
        <f>IFERROR(__xludf.DUMMYFUNCTION("""COMPUTED_VALUE"""),"HTML/CSS")</f>
        <v>HTML/CSS</v>
      </c>
      <c r="D6082" s="4" t="str">
        <f>IFERROR(__xludf.DUMMYFUNCTION("""COMPUTED_VALUE"""),"Java")</f>
        <v>Java</v>
      </c>
      <c r="E6082" s="4" t="str">
        <f>IFERROR(__xludf.DUMMYFUNCTION("""COMPUTED_VALUE"""),"JavaScript")</f>
        <v>JavaScript</v>
      </c>
      <c r="F6082" s="4" t="str">
        <f>IFERROR(__xludf.DUMMYFUNCTION("""COMPUTED_VALUE"""),"PHP")</f>
        <v>PHP</v>
      </c>
      <c r="G6082" s="4" t="str">
        <f>IFERROR(__xludf.DUMMYFUNCTION("""COMPUTED_VALUE"""),"Python")</f>
        <v>Python</v>
      </c>
      <c r="H6082" s="4" t="str">
        <f>IFERROR(__xludf.DUMMYFUNCTION("""COMPUTED_VALUE"""),"SQL")</f>
        <v>SQL</v>
      </c>
      <c r="I6082" s="4" t="str">
        <f>IFERROR(__xludf.DUMMYFUNCTION("""COMPUTED_VALUE"""),"TypeScript")</f>
        <v>TypeScript</v>
      </c>
    </row>
    <row r="6083">
      <c r="A6083" s="3">
        <v>6082.0</v>
      </c>
      <c r="B6083" s="4" t="str">
        <f>IFERROR(__xludf.DUMMYFUNCTION("SPLIT(IMPORTRANGE!B6083:B16082,"";"",0,1)"),"C++")</f>
        <v>C++</v>
      </c>
      <c r="C6083" s="4" t="str">
        <f>IFERROR(__xludf.DUMMYFUNCTION("""COMPUTED_VALUE"""),"HTML/CSS")</f>
        <v>HTML/CSS</v>
      </c>
      <c r="D6083" s="4" t="str">
        <f>IFERROR(__xludf.DUMMYFUNCTION("""COMPUTED_VALUE"""),"JavaScript")</f>
        <v>JavaScript</v>
      </c>
      <c r="E6083" s="4" t="str">
        <f>IFERROR(__xludf.DUMMYFUNCTION("""COMPUTED_VALUE"""),"PHP")</f>
        <v>PHP</v>
      </c>
      <c r="F6083" s="4" t="str">
        <f>IFERROR(__xludf.DUMMYFUNCTION("""COMPUTED_VALUE"""),"Ruby")</f>
        <v>Ruby</v>
      </c>
      <c r="G6083" s="4" t="str">
        <f>IFERROR(__xludf.DUMMYFUNCTION("""COMPUTED_VALUE"""),"SQL")</f>
        <v>SQL</v>
      </c>
    </row>
    <row r="6084">
      <c r="A6084" s="3">
        <v>6083.0</v>
      </c>
      <c r="B6084" s="4" t="str">
        <f>IFERROR(__xludf.DUMMYFUNCTION("SPLIT(IMPORTRANGE!B6084:B16083,"";"",0,1)"),"Bash/Shell/PowerShell")</f>
        <v>Bash/Shell/PowerShell</v>
      </c>
      <c r="C6084" s="4" t="str">
        <f>IFERROR(__xludf.DUMMYFUNCTION("""COMPUTED_VALUE"""),"C")</f>
        <v>C</v>
      </c>
      <c r="D6084" s="4" t="str">
        <f>IFERROR(__xludf.DUMMYFUNCTION("""COMPUTED_VALUE"""),"C++")</f>
        <v>C++</v>
      </c>
      <c r="E6084" s="4" t="str">
        <f>IFERROR(__xludf.DUMMYFUNCTION("""COMPUTED_VALUE"""),"HTML/CSS")</f>
        <v>HTML/CSS</v>
      </c>
      <c r="F6084" s="4" t="str">
        <f>IFERROR(__xludf.DUMMYFUNCTION("""COMPUTED_VALUE"""),"JavaScript")</f>
        <v>JavaScript</v>
      </c>
      <c r="G6084" s="4" t="str">
        <f>IFERROR(__xludf.DUMMYFUNCTION("""COMPUTED_VALUE"""),"Python")</f>
        <v>Python</v>
      </c>
      <c r="H6084" s="4" t="str">
        <f>IFERROR(__xludf.DUMMYFUNCTION("""COMPUTED_VALUE"""),"Ruby")</f>
        <v>Ruby</v>
      </c>
    </row>
    <row r="6085">
      <c r="A6085" s="3">
        <v>6084.0</v>
      </c>
      <c r="B6085" s="4" t="str">
        <f>IFERROR(__xludf.DUMMYFUNCTION("SPLIT(IMPORTRANGE!B6085:B16084,"";"",0,1)"),"Go")</f>
        <v>Go</v>
      </c>
      <c r="C6085" s="4" t="str">
        <f>IFERROR(__xludf.DUMMYFUNCTION("""COMPUTED_VALUE"""),"Java")</f>
        <v>Java</v>
      </c>
      <c r="D6085" s="4" t="str">
        <f>IFERROR(__xludf.DUMMYFUNCTION("""COMPUTED_VALUE"""),"Python")</f>
        <v>Python</v>
      </c>
      <c r="E6085" s="4" t="str">
        <f>IFERROR(__xludf.DUMMYFUNCTION("""COMPUTED_VALUE"""),"TypeScript")</f>
        <v>TypeScript</v>
      </c>
    </row>
    <row r="6086">
      <c r="A6086" s="3">
        <v>6085.0</v>
      </c>
      <c r="B6086" s="4" t="str">
        <f>IFERROR(__xludf.DUMMYFUNCTION("SPLIT(IMPORTRANGE!B6086:B16085,"";"",0,1)"),"Bash/Shell/PowerShell")</f>
        <v>Bash/Shell/PowerShell</v>
      </c>
      <c r="C6086" s="4" t="str">
        <f>IFERROR(__xludf.DUMMYFUNCTION("""COMPUTED_VALUE"""),"HTML/CSS")</f>
        <v>HTML/CSS</v>
      </c>
      <c r="D6086" s="4" t="str">
        <f>IFERROR(__xludf.DUMMYFUNCTION("""COMPUTED_VALUE"""),"JavaScript")</f>
        <v>JavaScript</v>
      </c>
      <c r="E6086" s="4" t="str">
        <f>IFERROR(__xludf.DUMMYFUNCTION("""COMPUTED_VALUE"""),"PHP")</f>
        <v>PHP</v>
      </c>
      <c r="F6086" s="4" t="str">
        <f>IFERROR(__xludf.DUMMYFUNCTION("""COMPUTED_VALUE"""),"SQL")</f>
        <v>SQL</v>
      </c>
    </row>
    <row r="6087">
      <c r="A6087" s="3">
        <v>6086.0</v>
      </c>
      <c r="B6087" s="4" t="str">
        <f>IFERROR(__xludf.DUMMYFUNCTION("SPLIT(IMPORTRANGE!B6087:B16086,"";"",0,1)"),"Bash/Shell/PowerShell")</f>
        <v>Bash/Shell/PowerShell</v>
      </c>
      <c r="C6087" s="4" t="str">
        <f>IFERROR(__xludf.DUMMYFUNCTION("""COMPUTED_VALUE"""),"Go")</f>
        <v>Go</v>
      </c>
      <c r="D6087" s="4" t="str">
        <f>IFERROR(__xludf.DUMMYFUNCTION("""COMPUTED_VALUE"""),"HTML/CSS")</f>
        <v>HTML/CSS</v>
      </c>
      <c r="E6087" s="4" t="str">
        <f>IFERROR(__xludf.DUMMYFUNCTION("""COMPUTED_VALUE"""),"Java")</f>
        <v>Java</v>
      </c>
      <c r="F6087" s="4" t="str">
        <f>IFERROR(__xludf.DUMMYFUNCTION("""COMPUTED_VALUE"""),"JavaScript")</f>
        <v>JavaScript</v>
      </c>
      <c r="G6087" s="4" t="str">
        <f>IFERROR(__xludf.DUMMYFUNCTION("""COMPUTED_VALUE"""),"Objective-C")</f>
        <v>Objective-C</v>
      </c>
      <c r="H6087" s="4" t="str">
        <f>IFERROR(__xludf.DUMMYFUNCTION("""COMPUTED_VALUE"""),"PHP")</f>
        <v>PHP</v>
      </c>
      <c r="I6087" s="4" t="str">
        <f>IFERROR(__xludf.DUMMYFUNCTION("""COMPUTED_VALUE"""),"Ruby")</f>
        <v>Ruby</v>
      </c>
      <c r="J6087" s="4" t="str">
        <f>IFERROR(__xludf.DUMMYFUNCTION("""COMPUTED_VALUE"""),"SQL")</f>
        <v>SQL</v>
      </c>
    </row>
    <row r="6088">
      <c r="A6088" s="3">
        <v>6087.0</v>
      </c>
      <c r="B6088" s="4" t="str">
        <f>IFERROR(__xludf.DUMMYFUNCTION("SPLIT(IMPORTRANGE!B6088:B16087,"";"",0,1)"),"HTML/CSS")</f>
        <v>HTML/CSS</v>
      </c>
      <c r="C6088" s="4" t="str">
        <f>IFERROR(__xludf.DUMMYFUNCTION("""COMPUTED_VALUE"""),"JavaScript")</f>
        <v>JavaScript</v>
      </c>
      <c r="D6088" s="4" t="str">
        <f>IFERROR(__xludf.DUMMYFUNCTION("""COMPUTED_VALUE"""),"SQL")</f>
        <v>SQL</v>
      </c>
      <c r="E6088" s="4" t="str">
        <f>IFERROR(__xludf.DUMMYFUNCTION("""COMPUTED_VALUE"""),"Other(s):")</f>
        <v>Other(s):</v>
      </c>
    </row>
    <row r="6089">
      <c r="A6089" s="3">
        <v>6088.0</v>
      </c>
      <c r="B6089" s="4" t="str">
        <f>IFERROR(__xludf.DUMMYFUNCTION("SPLIT(IMPORTRANGE!B6089:B16088,"";"",0,1)"),"C++")</f>
        <v>C++</v>
      </c>
      <c r="C6089" s="4" t="str">
        <f>IFERROR(__xludf.DUMMYFUNCTION("""COMPUTED_VALUE"""),"Java")</f>
        <v>Java</v>
      </c>
      <c r="D6089" s="4" t="str">
        <f>IFERROR(__xludf.DUMMYFUNCTION("""COMPUTED_VALUE"""),"JavaScript")</f>
        <v>JavaScript</v>
      </c>
      <c r="E6089" s="4" t="str">
        <f>IFERROR(__xludf.DUMMYFUNCTION("""COMPUTED_VALUE"""),"Kotlin")</f>
        <v>Kotlin</v>
      </c>
      <c r="F6089" s="4" t="str">
        <f>IFERROR(__xludf.DUMMYFUNCTION("""COMPUTED_VALUE"""),"Objective-C")</f>
        <v>Objective-C</v>
      </c>
      <c r="G6089" s="4" t="str">
        <f>IFERROR(__xludf.DUMMYFUNCTION("""COMPUTED_VALUE"""),"Python")</f>
        <v>Python</v>
      </c>
      <c r="H6089" s="4" t="str">
        <f>IFERROR(__xludf.DUMMYFUNCTION("""COMPUTED_VALUE"""),"Scala")</f>
        <v>Scala</v>
      </c>
      <c r="I6089" s="4" t="str">
        <f>IFERROR(__xludf.DUMMYFUNCTION("""COMPUTED_VALUE"""),"TypeScript")</f>
        <v>TypeScript</v>
      </c>
    </row>
    <row r="6090">
      <c r="A6090" s="3">
        <v>6089.0</v>
      </c>
      <c r="B6090" s="4" t="str">
        <f>IFERROR(__xludf.DUMMYFUNCTION("SPLIT(IMPORTRANGE!B6090:B16089,"";"",0,1)"),"Bash/Shell/PowerShell")</f>
        <v>Bash/Shell/PowerShell</v>
      </c>
      <c r="C6090" s="4" t="str">
        <f>IFERROR(__xludf.DUMMYFUNCTION("""COMPUTED_VALUE"""),"HTML/CSS")</f>
        <v>HTML/CSS</v>
      </c>
      <c r="D6090" s="4" t="str">
        <f>IFERROR(__xludf.DUMMYFUNCTION("""COMPUTED_VALUE"""),"Java")</f>
        <v>Java</v>
      </c>
      <c r="E6090" s="4" t="str">
        <f>IFERROR(__xludf.DUMMYFUNCTION("""COMPUTED_VALUE"""),"JavaScript")</f>
        <v>JavaScript</v>
      </c>
      <c r="F6090" s="4" t="str">
        <f>IFERROR(__xludf.DUMMYFUNCTION("""COMPUTED_VALUE"""),"TypeScript")</f>
        <v>TypeScript</v>
      </c>
    </row>
    <row r="6091">
      <c r="A6091" s="3">
        <v>6090.0</v>
      </c>
      <c r="B6091" s="4" t="str">
        <f>IFERROR(__xludf.DUMMYFUNCTION("SPLIT(IMPORTRANGE!B6091:B16090,"";"",0,1)"),"Bash/Shell/PowerShell")</f>
        <v>Bash/Shell/PowerShell</v>
      </c>
      <c r="C6091" s="4" t="str">
        <f>IFERROR(__xludf.DUMMYFUNCTION("""COMPUTED_VALUE"""),"HTML/CSS")</f>
        <v>HTML/CSS</v>
      </c>
      <c r="D6091" s="4" t="str">
        <f>IFERROR(__xludf.DUMMYFUNCTION("""COMPUTED_VALUE"""),"Java")</f>
        <v>Java</v>
      </c>
      <c r="E6091" s="4" t="str">
        <f>IFERROR(__xludf.DUMMYFUNCTION("""COMPUTED_VALUE"""),"Rust")</f>
        <v>Rust</v>
      </c>
    </row>
    <row r="6092">
      <c r="A6092" s="3">
        <v>6091.0</v>
      </c>
      <c r="B6092" s="4" t="str">
        <f>IFERROR(__xludf.DUMMYFUNCTION("SPLIT(IMPORTRANGE!B6092:B16091,"";"",0,1)"),"Assembly")</f>
        <v>Assembly</v>
      </c>
      <c r="C6092" s="4" t="str">
        <f>IFERROR(__xludf.DUMMYFUNCTION("""COMPUTED_VALUE"""),"Python")</f>
        <v>Python</v>
      </c>
      <c r="D6092" s="4" t="str">
        <f>IFERROR(__xludf.DUMMYFUNCTION("""COMPUTED_VALUE"""),"R")</f>
        <v>R</v>
      </c>
      <c r="E6092" s="4" t="str">
        <f>IFERROR(__xludf.DUMMYFUNCTION("""COMPUTED_VALUE"""),"VBA")</f>
        <v>VBA</v>
      </c>
    </row>
    <row r="6093">
      <c r="A6093" s="3">
        <v>6092.0</v>
      </c>
      <c r="B6093" s="4" t="str">
        <f>IFERROR(__xludf.DUMMYFUNCTION("SPLIT(IMPORTRANGE!B6093:B16092,"";"",0,1)"),"Bash/Shell/PowerShell")</f>
        <v>Bash/Shell/PowerShell</v>
      </c>
      <c r="C6093" s="4" t="str">
        <f>IFERROR(__xludf.DUMMYFUNCTION("""COMPUTED_VALUE"""),"C#")</f>
        <v>C#</v>
      </c>
      <c r="D6093" s="4" t="str">
        <f>IFERROR(__xludf.DUMMYFUNCTION("""COMPUTED_VALUE"""),"Go")</f>
        <v>Go</v>
      </c>
      <c r="E6093" s="4" t="str">
        <f>IFERROR(__xludf.DUMMYFUNCTION("""COMPUTED_VALUE"""),"JavaScript")</f>
        <v>JavaScript</v>
      </c>
      <c r="F6093" s="4" t="str">
        <f>IFERROR(__xludf.DUMMYFUNCTION("""COMPUTED_VALUE"""),"SQL")</f>
        <v>SQL</v>
      </c>
      <c r="G6093" s="4" t="str">
        <f>IFERROR(__xludf.DUMMYFUNCTION("""COMPUTED_VALUE"""),"TypeScript")</f>
        <v>TypeScript</v>
      </c>
    </row>
    <row r="6094">
      <c r="A6094" s="3">
        <v>6093.0</v>
      </c>
      <c r="B6094" s="4" t="str">
        <f>IFERROR(__xludf.DUMMYFUNCTION("SPLIT(IMPORTRANGE!B6094:B16093,"";"",0,1)"),"Java")</f>
        <v>Java</v>
      </c>
      <c r="C6094" s="4" t="str">
        <f>IFERROR(__xludf.DUMMYFUNCTION("""COMPUTED_VALUE"""),"Python")</f>
        <v>Python</v>
      </c>
    </row>
    <row r="6095">
      <c r="A6095" s="3">
        <v>6094.0</v>
      </c>
      <c r="B6095" s="4" t="str">
        <f>IFERROR(__xludf.DUMMYFUNCTION("SPLIT(IMPORTRANGE!B6095:B16094,"";"",0,1)"),"C#")</f>
        <v>C#</v>
      </c>
      <c r="C6095" s="4" t="str">
        <f>IFERROR(__xludf.DUMMYFUNCTION("""COMPUTED_VALUE"""),"Java")</f>
        <v>Java</v>
      </c>
      <c r="D6095" s="4" t="str">
        <f>IFERROR(__xludf.DUMMYFUNCTION("""COMPUTED_VALUE"""),"Python")</f>
        <v>Python</v>
      </c>
    </row>
    <row r="6096">
      <c r="A6096" s="3">
        <v>6095.0</v>
      </c>
      <c r="B6096" s="4" t="str">
        <f>IFERROR(__xludf.DUMMYFUNCTION("SPLIT(IMPORTRANGE!B6096:B16095,"";"",0,1)"),"HTML/CSS")</f>
        <v>HTML/CSS</v>
      </c>
      <c r="C6096" s="4" t="str">
        <f>IFERROR(__xludf.DUMMYFUNCTION("""COMPUTED_VALUE"""),"JavaScript")</f>
        <v>JavaScript</v>
      </c>
      <c r="D6096" s="4" t="str">
        <f>IFERROR(__xludf.DUMMYFUNCTION("""COMPUTED_VALUE"""),"Python")</f>
        <v>Python</v>
      </c>
      <c r="E6096" s="4" t="str">
        <f>IFERROR(__xludf.DUMMYFUNCTION("""COMPUTED_VALUE"""),"SQL")</f>
        <v>SQL</v>
      </c>
    </row>
    <row r="6097">
      <c r="A6097" s="3">
        <v>6096.0</v>
      </c>
      <c r="B6097" s="4" t="str">
        <f>IFERROR(__xludf.DUMMYFUNCTION("SPLIT(IMPORTRANGE!B6097:B16096,"";"",0,1)"),"HTML/CSS")</f>
        <v>HTML/CSS</v>
      </c>
      <c r="C6097" s="4" t="str">
        <f>IFERROR(__xludf.DUMMYFUNCTION("""COMPUTED_VALUE"""),"JavaScript")</f>
        <v>JavaScript</v>
      </c>
      <c r="D6097" s="4" t="str">
        <f>IFERROR(__xludf.DUMMYFUNCTION("""COMPUTED_VALUE"""),"PHP")</f>
        <v>PHP</v>
      </c>
    </row>
    <row r="6098">
      <c r="A6098" s="3">
        <v>6097.0</v>
      </c>
      <c r="B6098" s="4" t="str">
        <f>IFERROR(__xludf.DUMMYFUNCTION("SPLIT(IMPORTRANGE!B6098:B16097,"";"",0,1)"),"C")</f>
        <v>C</v>
      </c>
      <c r="C6098" s="4" t="str">
        <f>IFERROR(__xludf.DUMMYFUNCTION("""COMPUTED_VALUE"""),"C++")</f>
        <v>C++</v>
      </c>
      <c r="D6098" s="4" t="str">
        <f>IFERROR(__xludf.DUMMYFUNCTION("""COMPUTED_VALUE"""),"Objective-C")</f>
        <v>Objective-C</v>
      </c>
      <c r="E6098" s="4" t="str">
        <f>IFERROR(__xludf.DUMMYFUNCTION("""COMPUTED_VALUE"""),"SQL")</f>
        <v>SQL</v>
      </c>
      <c r="F6098" s="4" t="str">
        <f>IFERROR(__xludf.DUMMYFUNCTION("""COMPUTED_VALUE"""),"Swift")</f>
        <v>Swift</v>
      </c>
    </row>
    <row r="6099">
      <c r="A6099" s="3">
        <v>6098.0</v>
      </c>
      <c r="B6099" s="4" t="str">
        <f>IFERROR(__xludf.DUMMYFUNCTION("SPLIT(IMPORTRANGE!B6099:B16098,"";"",0,1)"),"C#")</f>
        <v>C#</v>
      </c>
      <c r="C6099" s="4" t="str">
        <f>IFERROR(__xludf.DUMMYFUNCTION("""COMPUTED_VALUE"""),"HTML/CSS")</f>
        <v>HTML/CSS</v>
      </c>
      <c r="D6099" s="4" t="str">
        <f>IFERROR(__xludf.DUMMYFUNCTION("""COMPUTED_VALUE"""),"JavaScript")</f>
        <v>JavaScript</v>
      </c>
      <c r="E6099" s="4" t="str">
        <f>IFERROR(__xludf.DUMMYFUNCTION("""COMPUTED_VALUE"""),"SQL")</f>
        <v>SQL</v>
      </c>
    </row>
    <row r="6100">
      <c r="A6100" s="3">
        <v>6099.0</v>
      </c>
      <c r="B6100" s="4" t="str">
        <f>IFERROR(__xludf.DUMMYFUNCTION("SPLIT(IMPORTRANGE!B6100:B16099,"";"",0,1)"),"Assembly")</f>
        <v>Assembly</v>
      </c>
      <c r="C6100" s="4" t="str">
        <f>IFERROR(__xludf.DUMMYFUNCTION("""COMPUTED_VALUE"""),"C++")</f>
        <v>C++</v>
      </c>
      <c r="D6100" s="4" t="str">
        <f>IFERROR(__xludf.DUMMYFUNCTION("""COMPUTED_VALUE"""),"C#")</f>
        <v>C#</v>
      </c>
      <c r="E6100" s="4" t="str">
        <f>IFERROR(__xludf.DUMMYFUNCTION("""COMPUTED_VALUE"""),"JavaScript")</f>
        <v>JavaScript</v>
      </c>
      <c r="F6100" s="4" t="str">
        <f>IFERROR(__xludf.DUMMYFUNCTION("""COMPUTED_VALUE"""),"SQL")</f>
        <v>SQL</v>
      </c>
    </row>
    <row r="6101">
      <c r="A6101" s="3">
        <v>6100.0</v>
      </c>
      <c r="B6101" s="4" t="str">
        <f>IFERROR(__xludf.DUMMYFUNCTION("SPLIT(IMPORTRANGE!B6101:B16100,"";"",0,1)"),"HTML/CSS")</f>
        <v>HTML/CSS</v>
      </c>
      <c r="C6101" s="4" t="str">
        <f>IFERROR(__xludf.DUMMYFUNCTION("""COMPUTED_VALUE"""),"Java")</f>
        <v>Java</v>
      </c>
      <c r="D6101" s="4" t="str">
        <f>IFERROR(__xludf.DUMMYFUNCTION("""COMPUTED_VALUE"""),"JavaScript")</f>
        <v>JavaScript</v>
      </c>
      <c r="E6101" s="4" t="str">
        <f>IFERROR(__xludf.DUMMYFUNCTION("""COMPUTED_VALUE"""),"Python")</f>
        <v>Python</v>
      </c>
    </row>
    <row r="6102">
      <c r="A6102" s="3">
        <v>6101.0</v>
      </c>
      <c r="B6102" s="4" t="str">
        <f>IFERROR(__xludf.DUMMYFUNCTION("SPLIT(IMPORTRANGE!B6102:B16101,"";"",0,1)"),"Java")</f>
        <v>Java</v>
      </c>
      <c r="C6102" s="4" t="str">
        <f>IFERROR(__xludf.DUMMYFUNCTION("""COMPUTED_VALUE"""),"SQL")</f>
        <v>SQL</v>
      </c>
    </row>
    <row r="6103">
      <c r="A6103" s="3">
        <v>6102.0</v>
      </c>
      <c r="B6103" s="4" t="str">
        <f>IFERROR(__xludf.DUMMYFUNCTION("SPLIT(IMPORTRANGE!B6103:B16102,"";"",0,1)"),"C")</f>
        <v>C</v>
      </c>
      <c r="C6103" s="4" t="str">
        <f>IFERROR(__xludf.DUMMYFUNCTION("""COMPUTED_VALUE"""),"C++")</f>
        <v>C++</v>
      </c>
    </row>
    <row r="6104">
      <c r="A6104" s="3">
        <v>6103.0</v>
      </c>
      <c r="B6104" s="4" t="str">
        <f>IFERROR(__xludf.DUMMYFUNCTION("SPLIT(IMPORTRANGE!B6104:B16103,"";"",0,1)"),"HTML/CSS")</f>
        <v>HTML/CSS</v>
      </c>
      <c r="C6104" s="4" t="str">
        <f>IFERROR(__xludf.DUMMYFUNCTION("""COMPUTED_VALUE"""),"JavaScript")</f>
        <v>JavaScript</v>
      </c>
      <c r="D6104" s="4" t="str">
        <f>IFERROR(__xludf.DUMMYFUNCTION("""COMPUTED_VALUE"""),"PHP")</f>
        <v>PHP</v>
      </c>
      <c r="E6104" s="4" t="str">
        <f>IFERROR(__xludf.DUMMYFUNCTION("""COMPUTED_VALUE"""),"SQL")</f>
        <v>SQL</v>
      </c>
      <c r="F6104" s="4" t="str">
        <f>IFERROR(__xludf.DUMMYFUNCTION("""COMPUTED_VALUE"""),"TypeScript")</f>
        <v>TypeScript</v>
      </c>
    </row>
    <row r="6105">
      <c r="A6105" s="3">
        <v>6104.0</v>
      </c>
      <c r="B6105" s="4" t="str">
        <f>IFERROR(__xludf.DUMMYFUNCTION("SPLIT(IMPORTRANGE!B6105:B16104,"";"",0,1)"),"Bash/Shell/PowerShell")</f>
        <v>Bash/Shell/PowerShell</v>
      </c>
      <c r="C6105" s="4" t="str">
        <f>IFERROR(__xludf.DUMMYFUNCTION("""COMPUTED_VALUE"""),"C#")</f>
        <v>C#</v>
      </c>
      <c r="D6105" s="4" t="str">
        <f>IFERROR(__xludf.DUMMYFUNCTION("""COMPUTED_VALUE"""),"HTML/CSS")</f>
        <v>HTML/CSS</v>
      </c>
      <c r="E6105" s="4" t="str">
        <f>IFERROR(__xludf.DUMMYFUNCTION("""COMPUTED_VALUE"""),"Java")</f>
        <v>Java</v>
      </c>
      <c r="F6105" s="4" t="str">
        <f>IFERROR(__xludf.DUMMYFUNCTION("""COMPUTED_VALUE"""),"JavaScript")</f>
        <v>JavaScript</v>
      </c>
      <c r="G6105" s="4" t="str">
        <f>IFERROR(__xludf.DUMMYFUNCTION("""COMPUTED_VALUE"""),"SQL")</f>
        <v>SQL</v>
      </c>
    </row>
    <row r="6106">
      <c r="A6106" s="3">
        <v>6105.0</v>
      </c>
      <c r="B6106" s="4" t="str">
        <f>IFERROR(__xludf.DUMMYFUNCTION("SPLIT(IMPORTRANGE!B6106:B16105,"";"",0,1)"),"Assembly")</f>
        <v>Assembly</v>
      </c>
      <c r="C6106" s="4" t="str">
        <f>IFERROR(__xludf.DUMMYFUNCTION("""COMPUTED_VALUE"""),"Bash/Shell/PowerShell")</f>
        <v>Bash/Shell/PowerShell</v>
      </c>
      <c r="D6106" s="4" t="str">
        <f>IFERROR(__xludf.DUMMYFUNCTION("""COMPUTED_VALUE"""),"C")</f>
        <v>C</v>
      </c>
      <c r="E6106" s="4" t="str">
        <f>IFERROR(__xludf.DUMMYFUNCTION("""COMPUTED_VALUE"""),"C++")</f>
        <v>C++</v>
      </c>
      <c r="F6106" s="4" t="str">
        <f>IFERROR(__xludf.DUMMYFUNCTION("""COMPUTED_VALUE"""),"Python")</f>
        <v>Python</v>
      </c>
      <c r="G6106" s="4" t="str">
        <f>IFERROR(__xludf.DUMMYFUNCTION("""COMPUTED_VALUE"""),"Rust")</f>
        <v>Rust</v>
      </c>
    </row>
    <row r="6107">
      <c r="A6107" s="3">
        <v>6106.0</v>
      </c>
      <c r="B6107" s="4" t="str">
        <f>IFERROR(__xludf.DUMMYFUNCTION("SPLIT(IMPORTRANGE!B6107:B16106,"";"",0,1)"),"Java")</f>
        <v>Java</v>
      </c>
      <c r="C6107" s="4" t="str">
        <f>IFERROR(__xludf.DUMMYFUNCTION("""COMPUTED_VALUE"""),"JavaScript")</f>
        <v>JavaScript</v>
      </c>
      <c r="D6107" s="4" t="str">
        <f>IFERROR(__xludf.DUMMYFUNCTION("""COMPUTED_VALUE"""),"Kotlin")</f>
        <v>Kotlin</v>
      </c>
      <c r="E6107" s="4" t="str">
        <f>IFERROR(__xludf.DUMMYFUNCTION("""COMPUTED_VALUE"""),"Objective-C")</f>
        <v>Objective-C</v>
      </c>
      <c r="F6107" s="4" t="str">
        <f>IFERROR(__xludf.DUMMYFUNCTION("""COMPUTED_VALUE"""),"Swift")</f>
        <v>Swift</v>
      </c>
    </row>
    <row r="6108">
      <c r="A6108" s="3">
        <v>6107.0</v>
      </c>
      <c r="B6108" s="4" t="str">
        <f>IFERROR(__xludf.DUMMYFUNCTION("SPLIT(IMPORTRANGE!B6108:B16107,"";"",0,1)"),"Bash/Shell/PowerShell")</f>
        <v>Bash/Shell/PowerShell</v>
      </c>
      <c r="C6108" s="4" t="str">
        <f>IFERROR(__xludf.DUMMYFUNCTION("""COMPUTED_VALUE"""),"C")</f>
        <v>C</v>
      </c>
      <c r="D6108" s="4" t="str">
        <f>IFERROR(__xludf.DUMMYFUNCTION("""COMPUTED_VALUE"""),"HTML/CSS")</f>
        <v>HTML/CSS</v>
      </c>
      <c r="E6108" s="4" t="str">
        <f>IFERROR(__xludf.DUMMYFUNCTION("""COMPUTED_VALUE"""),"JavaScript")</f>
        <v>JavaScript</v>
      </c>
      <c r="F6108" s="4" t="str">
        <f>IFERROR(__xludf.DUMMYFUNCTION("""COMPUTED_VALUE"""),"PHP")</f>
        <v>PHP</v>
      </c>
      <c r="G6108" s="4" t="str">
        <f>IFERROR(__xludf.DUMMYFUNCTION("""COMPUTED_VALUE"""),"Python")</f>
        <v>Python</v>
      </c>
      <c r="H6108" s="4" t="str">
        <f>IFERROR(__xludf.DUMMYFUNCTION("""COMPUTED_VALUE"""),"SQL")</f>
        <v>SQL</v>
      </c>
    </row>
    <row r="6109">
      <c r="A6109" s="3">
        <v>6108.0</v>
      </c>
      <c r="B6109" s="4" t="str">
        <f>IFERROR(__xludf.DUMMYFUNCTION("SPLIT(IMPORTRANGE!B6109:B16108,"";"",0,1)"),"HTML/CSS")</f>
        <v>HTML/CSS</v>
      </c>
      <c r="C6109" s="4" t="str">
        <f>IFERROR(__xludf.DUMMYFUNCTION("""COMPUTED_VALUE"""),"Java")</f>
        <v>Java</v>
      </c>
      <c r="D6109" s="4" t="str">
        <f>IFERROR(__xludf.DUMMYFUNCTION("""COMPUTED_VALUE"""),"JavaScript")</f>
        <v>JavaScript</v>
      </c>
      <c r="E6109" s="4" t="str">
        <f>IFERROR(__xludf.DUMMYFUNCTION("""COMPUTED_VALUE"""),"Scala")</f>
        <v>Scala</v>
      </c>
      <c r="F6109" s="4" t="str">
        <f>IFERROR(__xludf.DUMMYFUNCTION("""COMPUTED_VALUE"""),"SQL")</f>
        <v>SQL</v>
      </c>
    </row>
    <row r="6110">
      <c r="A6110" s="3">
        <v>6109.0</v>
      </c>
      <c r="B6110" s="4" t="str">
        <f>IFERROR(__xludf.DUMMYFUNCTION("SPLIT(IMPORTRANGE!B6110:B16109,"";"",0,1)"),"HTML/CSS")</f>
        <v>HTML/CSS</v>
      </c>
      <c r="C6110" s="4" t="str">
        <f>IFERROR(__xludf.DUMMYFUNCTION("""COMPUTED_VALUE"""),"JavaScript")</f>
        <v>JavaScript</v>
      </c>
      <c r="D6110" s="4" t="str">
        <f>IFERROR(__xludf.DUMMYFUNCTION("""COMPUTED_VALUE"""),"Objective-C")</f>
        <v>Objective-C</v>
      </c>
      <c r="E6110" s="4" t="str">
        <f>IFERROR(__xludf.DUMMYFUNCTION("""COMPUTED_VALUE"""),"PHP")</f>
        <v>PHP</v>
      </c>
      <c r="F6110" s="4" t="str">
        <f>IFERROR(__xludf.DUMMYFUNCTION("""COMPUTED_VALUE"""),"SQL")</f>
        <v>SQL</v>
      </c>
    </row>
    <row r="6111">
      <c r="A6111" s="3">
        <v>6110.0</v>
      </c>
      <c r="B6111" s="4" t="str">
        <f>IFERROR(__xludf.DUMMYFUNCTION("SPLIT(IMPORTRANGE!B6111:B16110,"";"",0,1)"),"Bash/Shell/PowerShell")</f>
        <v>Bash/Shell/PowerShell</v>
      </c>
      <c r="C6111" s="4" t="str">
        <f>IFERROR(__xludf.DUMMYFUNCTION("""COMPUTED_VALUE"""),"PHP")</f>
        <v>PHP</v>
      </c>
      <c r="D6111" s="4" t="str">
        <f>IFERROR(__xludf.DUMMYFUNCTION("""COMPUTED_VALUE"""),"Python")</f>
        <v>Python</v>
      </c>
      <c r="E6111" s="4" t="str">
        <f>IFERROR(__xludf.DUMMYFUNCTION("""COMPUTED_VALUE"""),"SQL")</f>
        <v>SQL</v>
      </c>
    </row>
    <row r="6112">
      <c r="A6112" s="3">
        <v>6111.0</v>
      </c>
      <c r="B6112" s="4" t="str">
        <f>IFERROR(__xludf.DUMMYFUNCTION("SPLIT(IMPORTRANGE!B6112:B16111,"";"",0,1)"),"HTML/CSS")</f>
        <v>HTML/CSS</v>
      </c>
      <c r="C6112" s="4" t="str">
        <f>IFERROR(__xludf.DUMMYFUNCTION("""COMPUTED_VALUE"""),"JavaScript")</f>
        <v>JavaScript</v>
      </c>
      <c r="D6112" s="4" t="str">
        <f>IFERROR(__xludf.DUMMYFUNCTION("""COMPUTED_VALUE"""),"PHP")</f>
        <v>PHP</v>
      </c>
    </row>
    <row r="6113">
      <c r="A6113" s="3">
        <v>6112.0</v>
      </c>
      <c r="B6113" s="4" t="str">
        <f>IFERROR(__xludf.DUMMYFUNCTION("SPLIT(IMPORTRANGE!B6113:B16112,"";"",0,1)"),"Bash/Shell/PowerShell")</f>
        <v>Bash/Shell/PowerShell</v>
      </c>
      <c r="C6113" s="4" t="str">
        <f>IFERROR(__xludf.DUMMYFUNCTION("""COMPUTED_VALUE"""),"C++")</f>
        <v>C++</v>
      </c>
      <c r="D6113" s="4" t="str">
        <f>IFERROR(__xludf.DUMMYFUNCTION("""COMPUTED_VALUE"""),"C#")</f>
        <v>C#</v>
      </c>
      <c r="E6113" s="4" t="str">
        <f>IFERROR(__xludf.DUMMYFUNCTION("""COMPUTED_VALUE"""),"Java")</f>
        <v>Java</v>
      </c>
      <c r="F6113" s="4" t="str">
        <f>IFERROR(__xludf.DUMMYFUNCTION("""COMPUTED_VALUE"""),"SQL")</f>
        <v>SQL</v>
      </c>
    </row>
    <row r="6114">
      <c r="A6114" s="3">
        <v>6113.0</v>
      </c>
      <c r="B6114" s="4" t="str">
        <f>IFERROR(__xludf.DUMMYFUNCTION("SPLIT(IMPORTRANGE!B6114:B16113,"";"",0,1)"),"Bash/Shell/PowerShell")</f>
        <v>Bash/Shell/PowerShell</v>
      </c>
      <c r="C6114" s="4" t="str">
        <f>IFERROR(__xludf.DUMMYFUNCTION("""COMPUTED_VALUE"""),"C")</f>
        <v>C</v>
      </c>
      <c r="D6114" s="4" t="str">
        <f>IFERROR(__xludf.DUMMYFUNCTION("""COMPUTED_VALUE"""),"C++")</f>
        <v>C++</v>
      </c>
      <c r="E6114" s="4" t="str">
        <f>IFERROR(__xludf.DUMMYFUNCTION("""COMPUTED_VALUE"""),"C#")</f>
        <v>C#</v>
      </c>
      <c r="F6114" s="4" t="str">
        <f>IFERROR(__xludf.DUMMYFUNCTION("""COMPUTED_VALUE"""),"Java")</f>
        <v>Java</v>
      </c>
    </row>
    <row r="6115">
      <c r="A6115" s="3">
        <v>6114.0</v>
      </c>
      <c r="B6115" s="4" t="str">
        <f>IFERROR(__xludf.DUMMYFUNCTION("SPLIT(IMPORTRANGE!B6115:B16114,"";"",0,1)"),"C#")</f>
        <v>C#</v>
      </c>
      <c r="C6115" s="4" t="str">
        <f>IFERROR(__xludf.DUMMYFUNCTION("""COMPUTED_VALUE"""),"HTML/CSS")</f>
        <v>HTML/CSS</v>
      </c>
      <c r="D6115" s="4" t="str">
        <f>IFERROR(__xludf.DUMMYFUNCTION("""COMPUTED_VALUE"""),"JavaScript")</f>
        <v>JavaScript</v>
      </c>
    </row>
    <row r="6116">
      <c r="A6116" s="3">
        <v>6115.0</v>
      </c>
      <c r="B6116" s="4" t="str">
        <f>IFERROR(__xludf.DUMMYFUNCTION("SPLIT(IMPORTRANGE!B6116:B16115,"";"",0,1)"),"Bash/Shell/PowerShell")</f>
        <v>Bash/Shell/PowerShell</v>
      </c>
      <c r="C6116" s="4" t="str">
        <f>IFERROR(__xludf.DUMMYFUNCTION("""COMPUTED_VALUE"""),"Go")</f>
        <v>Go</v>
      </c>
      <c r="D6116" s="4" t="str">
        <f>IFERROR(__xludf.DUMMYFUNCTION("""COMPUTED_VALUE"""),"HTML/CSS")</f>
        <v>HTML/CSS</v>
      </c>
      <c r="E6116" s="4" t="str">
        <f>IFERROR(__xludf.DUMMYFUNCTION("""COMPUTED_VALUE"""),"Java")</f>
        <v>Java</v>
      </c>
      <c r="F6116" s="4" t="str">
        <f>IFERROR(__xludf.DUMMYFUNCTION("""COMPUTED_VALUE"""),"JavaScript")</f>
        <v>JavaScript</v>
      </c>
      <c r="G6116" s="4" t="str">
        <f>IFERROR(__xludf.DUMMYFUNCTION("""COMPUTED_VALUE"""),"PHP")</f>
        <v>PHP</v>
      </c>
      <c r="H6116" s="4" t="str">
        <f>IFERROR(__xludf.DUMMYFUNCTION("""COMPUTED_VALUE"""),"TypeScript")</f>
        <v>TypeScript</v>
      </c>
      <c r="I6116" s="4" t="str">
        <f>IFERROR(__xludf.DUMMYFUNCTION("""COMPUTED_VALUE"""),"Other(s):")</f>
        <v>Other(s):</v>
      </c>
    </row>
    <row r="6117">
      <c r="A6117" s="3">
        <v>6116.0</v>
      </c>
      <c r="B6117" s="4" t="str">
        <f>IFERROR(__xludf.DUMMYFUNCTION("SPLIT(IMPORTRANGE!B6117:B16116,"";"",0,1)"),"Assembly")</f>
        <v>Assembly</v>
      </c>
      <c r="C6117" s="4" t="str">
        <f>IFERROR(__xludf.DUMMYFUNCTION("""COMPUTED_VALUE"""),"Java")</f>
        <v>Java</v>
      </c>
      <c r="D6117" s="4" t="str">
        <f>IFERROR(__xludf.DUMMYFUNCTION("""COMPUTED_VALUE"""),"Kotlin")</f>
        <v>Kotlin</v>
      </c>
    </row>
    <row r="6118">
      <c r="A6118" s="3">
        <v>6117.0</v>
      </c>
      <c r="B6118" s="4" t="str">
        <f>IFERROR(__xludf.DUMMYFUNCTION("SPLIT(IMPORTRANGE!B6118:B16117,"";"",0,1)"),"C#")</f>
        <v>C#</v>
      </c>
    </row>
    <row r="6119">
      <c r="A6119" s="3">
        <v>6118.0</v>
      </c>
      <c r="B6119" s="4" t="str">
        <f>IFERROR(__xludf.DUMMYFUNCTION("SPLIT(IMPORTRANGE!B6119:B16118,"";"",0,1)"),"C++")</f>
        <v>C++</v>
      </c>
      <c r="C6119" s="4" t="str">
        <f>IFERROR(__xludf.DUMMYFUNCTION("""COMPUTED_VALUE"""),"C#")</f>
        <v>C#</v>
      </c>
      <c r="D6119" s="4" t="str">
        <f>IFERROR(__xludf.DUMMYFUNCTION("""COMPUTED_VALUE"""),"HTML/CSS")</f>
        <v>HTML/CSS</v>
      </c>
      <c r="E6119" s="4" t="str">
        <f>IFERROR(__xludf.DUMMYFUNCTION("""COMPUTED_VALUE"""),"JavaScript")</f>
        <v>JavaScript</v>
      </c>
      <c r="F6119" s="4" t="str">
        <f>IFERROR(__xludf.DUMMYFUNCTION("""COMPUTED_VALUE"""),"SQL")</f>
        <v>SQL</v>
      </c>
    </row>
    <row r="6120">
      <c r="A6120" s="3">
        <v>6119.0</v>
      </c>
      <c r="B6120" s="4" t="str">
        <f>IFERROR(__xludf.DUMMYFUNCTION("SPLIT(IMPORTRANGE!B6120:B16119,"";"",0,1)"),"Bash/Shell/PowerShell")</f>
        <v>Bash/Shell/PowerShell</v>
      </c>
      <c r="C6120" s="4" t="str">
        <f>IFERROR(__xludf.DUMMYFUNCTION("""COMPUTED_VALUE"""),"Python")</f>
        <v>Python</v>
      </c>
      <c r="D6120" s="4" t="str">
        <f>IFERROR(__xludf.DUMMYFUNCTION("""COMPUTED_VALUE"""),"R")</f>
        <v>R</v>
      </c>
      <c r="E6120" s="4" t="str">
        <f>IFERROR(__xludf.DUMMYFUNCTION("""COMPUTED_VALUE"""),"SQL")</f>
        <v>SQL</v>
      </c>
    </row>
    <row r="6121">
      <c r="A6121" s="3">
        <v>6120.0</v>
      </c>
      <c r="B6121" s="4" t="str">
        <f>IFERROR(__xludf.DUMMYFUNCTION("SPLIT(IMPORTRANGE!B6121:B16120,"";"",0,1)"),"Bash/Shell/PowerShell")</f>
        <v>Bash/Shell/PowerShell</v>
      </c>
      <c r="C6121" s="4" t="str">
        <f>IFERROR(__xludf.DUMMYFUNCTION("""COMPUTED_VALUE"""),"C++")</f>
        <v>C++</v>
      </c>
      <c r="D6121" s="4" t="str">
        <f>IFERROR(__xludf.DUMMYFUNCTION("""COMPUTED_VALUE"""),"Dart")</f>
        <v>Dart</v>
      </c>
      <c r="E6121" s="4" t="str">
        <f>IFERROR(__xludf.DUMMYFUNCTION("""COMPUTED_VALUE"""),"Go")</f>
        <v>Go</v>
      </c>
      <c r="F6121" s="4" t="str">
        <f>IFERROR(__xludf.DUMMYFUNCTION("""COMPUTED_VALUE"""),"HTML/CSS")</f>
        <v>HTML/CSS</v>
      </c>
      <c r="G6121" s="4" t="str">
        <f>IFERROR(__xludf.DUMMYFUNCTION("""COMPUTED_VALUE"""),"Java")</f>
        <v>Java</v>
      </c>
      <c r="H6121" s="4" t="str">
        <f>IFERROR(__xludf.DUMMYFUNCTION("""COMPUTED_VALUE"""),"JavaScript")</f>
        <v>JavaScript</v>
      </c>
      <c r="I6121" s="4" t="str">
        <f>IFERROR(__xludf.DUMMYFUNCTION("""COMPUTED_VALUE"""),"Python")</f>
        <v>Python</v>
      </c>
      <c r="J6121" s="4" t="str">
        <f>IFERROR(__xludf.DUMMYFUNCTION("""COMPUTED_VALUE"""),"SQL")</f>
        <v>SQL</v>
      </c>
    </row>
    <row r="6122">
      <c r="A6122" s="3">
        <v>6121.0</v>
      </c>
      <c r="B6122" s="4" t="str">
        <f>IFERROR(__xludf.DUMMYFUNCTION("SPLIT(IMPORTRANGE!B6122:B16121,"";"",0,1)"),"Objective-C")</f>
        <v>Objective-C</v>
      </c>
      <c r="C6122" s="4" t="str">
        <f>IFERROR(__xludf.DUMMYFUNCTION("""COMPUTED_VALUE"""),"Swift")</f>
        <v>Swift</v>
      </c>
    </row>
    <row r="6123">
      <c r="A6123" s="3">
        <v>6122.0</v>
      </c>
      <c r="B6123" s="4" t="str">
        <f>IFERROR(__xludf.DUMMYFUNCTION("SPLIT(IMPORTRANGE!B6123:B16122,"";"",0,1)"),"Bash/Shell/PowerShell")</f>
        <v>Bash/Shell/PowerShell</v>
      </c>
      <c r="C6123" s="4" t="str">
        <f>IFERROR(__xludf.DUMMYFUNCTION("""COMPUTED_VALUE"""),"HTML/CSS")</f>
        <v>HTML/CSS</v>
      </c>
      <c r="D6123" s="4" t="str">
        <f>IFERROR(__xludf.DUMMYFUNCTION("""COMPUTED_VALUE"""),"JavaScript")</f>
        <v>JavaScript</v>
      </c>
      <c r="E6123" s="4" t="str">
        <f>IFERROR(__xludf.DUMMYFUNCTION("""COMPUTED_VALUE"""),"PHP")</f>
        <v>PHP</v>
      </c>
    </row>
    <row r="6124">
      <c r="A6124" s="3">
        <v>6123.0</v>
      </c>
      <c r="B6124" s="4" t="str">
        <f>IFERROR(__xludf.DUMMYFUNCTION("SPLIT(IMPORTRANGE!B6124:B16123,"";"",0,1)"),"HTML/CSS")</f>
        <v>HTML/CSS</v>
      </c>
      <c r="C6124" s="4" t="str">
        <f>IFERROR(__xludf.DUMMYFUNCTION("""COMPUTED_VALUE"""),"Java")</f>
        <v>Java</v>
      </c>
      <c r="D6124" s="4" t="str">
        <f>IFERROR(__xludf.DUMMYFUNCTION("""COMPUTED_VALUE"""),"JavaScript")</f>
        <v>JavaScript</v>
      </c>
      <c r="E6124" s="4" t="str">
        <f>IFERROR(__xludf.DUMMYFUNCTION("""COMPUTED_VALUE"""),"Ruby")</f>
        <v>Ruby</v>
      </c>
    </row>
    <row r="6125">
      <c r="A6125" s="3">
        <v>6124.0</v>
      </c>
      <c r="B6125" s="4" t="str">
        <f>IFERROR(__xludf.DUMMYFUNCTION("SPLIT(IMPORTRANGE!B6125:B16124,"";"",0,1)"),"C#")</f>
        <v>C#</v>
      </c>
      <c r="C6125" s="4" t="str">
        <f>IFERROR(__xludf.DUMMYFUNCTION("""COMPUTED_VALUE"""),"Go")</f>
        <v>Go</v>
      </c>
      <c r="D6125" s="4" t="str">
        <f>IFERROR(__xludf.DUMMYFUNCTION("""COMPUTED_VALUE"""),"HTML/CSS")</f>
        <v>HTML/CSS</v>
      </c>
      <c r="E6125" s="4" t="str">
        <f>IFERROR(__xludf.DUMMYFUNCTION("""COMPUTED_VALUE"""),"Java")</f>
        <v>Java</v>
      </c>
      <c r="F6125" s="4" t="str">
        <f>IFERROR(__xludf.DUMMYFUNCTION("""COMPUTED_VALUE"""),"JavaScript")</f>
        <v>JavaScript</v>
      </c>
      <c r="G6125" s="4" t="str">
        <f>IFERROR(__xludf.DUMMYFUNCTION("""COMPUTED_VALUE"""),"Kotlin")</f>
        <v>Kotlin</v>
      </c>
      <c r="H6125" s="4" t="str">
        <f>IFERROR(__xludf.DUMMYFUNCTION("""COMPUTED_VALUE"""),"Objective-C")</f>
        <v>Objective-C</v>
      </c>
      <c r="I6125" s="4" t="str">
        <f>IFERROR(__xludf.DUMMYFUNCTION("""COMPUTED_VALUE"""),"PHP")</f>
        <v>PHP</v>
      </c>
      <c r="J6125" s="4" t="str">
        <f>IFERROR(__xludf.DUMMYFUNCTION("""COMPUTED_VALUE"""),"SQL")</f>
        <v>SQL</v>
      </c>
      <c r="K6125" s="4" t="str">
        <f>IFERROR(__xludf.DUMMYFUNCTION("""COMPUTED_VALUE"""),"TypeScript")</f>
        <v>TypeScript</v>
      </c>
    </row>
    <row r="6126">
      <c r="A6126" s="3">
        <v>6125.0</v>
      </c>
      <c r="B6126" s="4" t="str">
        <f>IFERROR(__xludf.DUMMYFUNCTION("SPLIT(IMPORTRANGE!B6126:B16125,"";"",0,1)"),"Assembly")</f>
        <v>Assembly</v>
      </c>
      <c r="C6126" s="4" t="str">
        <f>IFERROR(__xludf.DUMMYFUNCTION("""COMPUTED_VALUE"""),"C")</f>
        <v>C</v>
      </c>
      <c r="D6126" s="4" t="str">
        <f>IFERROR(__xludf.DUMMYFUNCTION("""COMPUTED_VALUE"""),"C++")</f>
        <v>C++</v>
      </c>
      <c r="E6126" s="4" t="str">
        <f>IFERROR(__xludf.DUMMYFUNCTION("""COMPUTED_VALUE"""),"C#")</f>
        <v>C#</v>
      </c>
      <c r="F6126" s="4" t="str">
        <f>IFERROR(__xludf.DUMMYFUNCTION("""COMPUTED_VALUE"""),"F#")</f>
        <v>F#</v>
      </c>
      <c r="G6126" s="4" t="str">
        <f>IFERROR(__xludf.DUMMYFUNCTION("""COMPUTED_VALUE"""),"HTML/CSS")</f>
        <v>HTML/CSS</v>
      </c>
      <c r="H6126" s="4" t="str">
        <f>IFERROR(__xludf.DUMMYFUNCTION("""COMPUTED_VALUE"""),"JavaScript")</f>
        <v>JavaScript</v>
      </c>
      <c r="I6126" s="4" t="str">
        <f>IFERROR(__xludf.DUMMYFUNCTION("""COMPUTED_VALUE"""),"Python")</f>
        <v>Python</v>
      </c>
      <c r="J6126" s="4" t="str">
        <f>IFERROR(__xludf.DUMMYFUNCTION("""COMPUTED_VALUE"""),"SQL")</f>
        <v>SQL</v>
      </c>
    </row>
    <row r="6127">
      <c r="A6127" s="3">
        <v>6126.0</v>
      </c>
      <c r="B6127" s="4" t="str">
        <f>IFERROR(__xludf.DUMMYFUNCTION("SPLIT(IMPORTRANGE!B6127:B16126,"";"",0,1)"),"C")</f>
        <v>C</v>
      </c>
      <c r="C6127" s="4" t="str">
        <f>IFERROR(__xludf.DUMMYFUNCTION("""COMPUTED_VALUE"""),"C++")</f>
        <v>C++</v>
      </c>
      <c r="D6127" s="4" t="str">
        <f>IFERROR(__xludf.DUMMYFUNCTION("""COMPUTED_VALUE"""),"HTML/CSS")</f>
        <v>HTML/CSS</v>
      </c>
    </row>
    <row r="6128">
      <c r="A6128" s="3">
        <v>6127.0</v>
      </c>
      <c r="B6128" s="4" t="str">
        <f>IFERROR(__xludf.DUMMYFUNCTION("SPLIT(IMPORTRANGE!B6128:B16127,"";"",0,1)"),"JavaScript")</f>
        <v>JavaScript</v>
      </c>
      <c r="C6128" s="4" t="str">
        <f>IFERROR(__xludf.DUMMYFUNCTION("""COMPUTED_VALUE"""),"Python")</f>
        <v>Python</v>
      </c>
      <c r="D6128" s="4" t="str">
        <f>IFERROR(__xludf.DUMMYFUNCTION("""COMPUTED_VALUE"""),"SQL")</f>
        <v>SQL</v>
      </c>
    </row>
    <row r="6129">
      <c r="A6129" s="3">
        <v>6128.0</v>
      </c>
      <c r="B6129" s="4" t="str">
        <f>IFERROR(__xludf.DUMMYFUNCTION("SPLIT(IMPORTRANGE!B6129:B16128,"";"",0,1)"),"C++")</f>
        <v>C++</v>
      </c>
      <c r="C6129" s="4" t="str">
        <f>IFERROR(__xludf.DUMMYFUNCTION("""COMPUTED_VALUE"""),"C#")</f>
        <v>C#</v>
      </c>
      <c r="D6129" s="4" t="str">
        <f>IFERROR(__xludf.DUMMYFUNCTION("""COMPUTED_VALUE"""),"Java")</f>
        <v>Java</v>
      </c>
      <c r="E6129" s="4" t="str">
        <f>IFERROR(__xludf.DUMMYFUNCTION("""COMPUTED_VALUE"""),"SQL")</f>
        <v>SQL</v>
      </c>
    </row>
    <row r="6130">
      <c r="A6130" s="3">
        <v>6129.0</v>
      </c>
      <c r="B6130" s="4" t="str">
        <f>IFERROR(__xludf.DUMMYFUNCTION("SPLIT(IMPORTRANGE!B6130:B16129,"";"",0,1)"),"C#")</f>
        <v>C#</v>
      </c>
      <c r="C6130" s="4" t="str">
        <f>IFERROR(__xludf.DUMMYFUNCTION("""COMPUTED_VALUE"""),"Python")</f>
        <v>Python</v>
      </c>
      <c r="D6130" s="4" t="str">
        <f>IFERROR(__xludf.DUMMYFUNCTION("""COMPUTED_VALUE"""),"SQL")</f>
        <v>SQL</v>
      </c>
    </row>
    <row r="6131">
      <c r="A6131" s="3">
        <v>6130.0</v>
      </c>
      <c r="B6131" s="4" t="str">
        <f>IFERROR(__xludf.DUMMYFUNCTION("SPLIT(IMPORTRANGE!B6131:B16130,"";"",0,1)"),"C#")</f>
        <v>C#</v>
      </c>
      <c r="C6131" s="4" t="str">
        <f>IFERROR(__xludf.DUMMYFUNCTION("""COMPUTED_VALUE"""),"HTML/CSS")</f>
        <v>HTML/CSS</v>
      </c>
      <c r="D6131" s="4" t="str">
        <f>IFERROR(__xludf.DUMMYFUNCTION("""COMPUTED_VALUE"""),"JavaScript")</f>
        <v>JavaScript</v>
      </c>
      <c r="E6131" s="4" t="str">
        <f>IFERROR(__xludf.DUMMYFUNCTION("""COMPUTED_VALUE"""),"PHP")</f>
        <v>PHP</v>
      </c>
      <c r="F6131" s="4" t="str">
        <f>IFERROR(__xludf.DUMMYFUNCTION("""COMPUTED_VALUE"""),"SQL")</f>
        <v>SQL</v>
      </c>
      <c r="G6131" s="4" t="str">
        <f>IFERROR(__xludf.DUMMYFUNCTION("""COMPUTED_VALUE"""),"Other(s):")</f>
        <v>Other(s):</v>
      </c>
    </row>
    <row r="6132">
      <c r="A6132" s="3">
        <v>6131.0</v>
      </c>
      <c r="B6132" s="4" t="str">
        <f>IFERROR(__xludf.DUMMYFUNCTION("SPLIT(IMPORTRANGE!B6132:B16131,"";"",0,1)"),"C#")</f>
        <v>C#</v>
      </c>
      <c r="C6132" s="4" t="str">
        <f>IFERROR(__xludf.DUMMYFUNCTION("""COMPUTED_VALUE"""),"SQL")</f>
        <v>SQL</v>
      </c>
    </row>
    <row r="6133">
      <c r="A6133" s="3">
        <v>6132.0</v>
      </c>
      <c r="B6133" s="4" t="str">
        <f>IFERROR(__xludf.DUMMYFUNCTION("SPLIT(IMPORTRANGE!B6133:B16132,"";"",0,1)"),"C++")</f>
        <v>C++</v>
      </c>
      <c r="C6133" s="4" t="str">
        <f>IFERROR(__xludf.DUMMYFUNCTION("""COMPUTED_VALUE"""),"HTML/CSS")</f>
        <v>HTML/CSS</v>
      </c>
      <c r="D6133" s="4" t="str">
        <f>IFERROR(__xludf.DUMMYFUNCTION("""COMPUTED_VALUE"""),"JavaScript")</f>
        <v>JavaScript</v>
      </c>
      <c r="E6133" s="4" t="str">
        <f>IFERROR(__xludf.DUMMYFUNCTION("""COMPUTED_VALUE"""),"PHP")</f>
        <v>PHP</v>
      </c>
      <c r="F6133" s="4" t="str">
        <f>IFERROR(__xludf.DUMMYFUNCTION("""COMPUTED_VALUE"""),"SQL")</f>
        <v>SQL</v>
      </c>
    </row>
    <row r="6134">
      <c r="A6134" s="3">
        <v>6133.0</v>
      </c>
      <c r="B6134" s="4" t="str">
        <f>IFERROR(__xludf.DUMMYFUNCTION("SPLIT(IMPORTRANGE!B6134:B16133,"";"",0,1)"),"C#")</f>
        <v>C#</v>
      </c>
      <c r="C6134" s="4" t="str">
        <f>IFERROR(__xludf.DUMMYFUNCTION("""COMPUTED_VALUE"""),"HTML/CSS")</f>
        <v>HTML/CSS</v>
      </c>
      <c r="D6134" s="4" t="str">
        <f>IFERROR(__xludf.DUMMYFUNCTION("""COMPUTED_VALUE"""),"JavaScript")</f>
        <v>JavaScript</v>
      </c>
      <c r="E6134" s="4" t="str">
        <f>IFERROR(__xludf.DUMMYFUNCTION("""COMPUTED_VALUE"""),"SQL")</f>
        <v>SQL</v>
      </c>
    </row>
    <row r="6135">
      <c r="A6135" s="3">
        <v>6134.0</v>
      </c>
      <c r="B6135" s="4" t="str">
        <f>IFERROR(__xludf.DUMMYFUNCTION("SPLIT(IMPORTRANGE!B6135:B16134,"";"",0,1)"),"Bash/Shell/PowerShell")</f>
        <v>Bash/Shell/PowerShell</v>
      </c>
      <c r="C6135" s="4" t="str">
        <f>IFERROR(__xludf.DUMMYFUNCTION("""COMPUTED_VALUE"""),"Python")</f>
        <v>Python</v>
      </c>
    </row>
    <row r="6136">
      <c r="A6136" s="3">
        <v>6135.0</v>
      </c>
      <c r="B6136" s="4" t="str">
        <f>IFERROR(__xludf.DUMMYFUNCTION("SPLIT(IMPORTRANGE!B6136:B16135,"";"",0,1)"),"Java")</f>
        <v>Java</v>
      </c>
      <c r="C6136" s="4" t="str">
        <f>IFERROR(__xludf.DUMMYFUNCTION("""COMPUTED_VALUE"""),"JavaScript")</f>
        <v>JavaScript</v>
      </c>
      <c r="D6136" s="4" t="str">
        <f>IFERROR(__xludf.DUMMYFUNCTION("""COMPUTED_VALUE"""),"TypeScript")</f>
        <v>TypeScript</v>
      </c>
    </row>
    <row r="6137">
      <c r="A6137" s="3">
        <v>6136.0</v>
      </c>
      <c r="B6137" s="4" t="str">
        <f>IFERROR(__xludf.DUMMYFUNCTION("SPLIT(IMPORTRANGE!B6137:B16136,"";"",0,1)"),"Bash/Shell/PowerShell")</f>
        <v>Bash/Shell/PowerShell</v>
      </c>
      <c r="C6137" s="4" t="str">
        <f>IFERROR(__xludf.DUMMYFUNCTION("""COMPUTED_VALUE"""),"HTML/CSS")</f>
        <v>HTML/CSS</v>
      </c>
      <c r="D6137" s="4" t="str">
        <f>IFERROR(__xludf.DUMMYFUNCTION("""COMPUTED_VALUE"""),"JavaScript")</f>
        <v>JavaScript</v>
      </c>
      <c r="E6137" s="4" t="str">
        <f>IFERROR(__xludf.DUMMYFUNCTION("""COMPUTED_VALUE"""),"Python")</f>
        <v>Python</v>
      </c>
    </row>
    <row r="6138">
      <c r="A6138" s="3">
        <v>6137.0</v>
      </c>
      <c r="B6138" s="4" t="str">
        <f>IFERROR(__xludf.DUMMYFUNCTION("SPLIT(IMPORTRANGE!B6138:B16137,"";"",0,1)"),"C")</f>
        <v>C</v>
      </c>
      <c r="C6138" s="4" t="str">
        <f>IFERROR(__xludf.DUMMYFUNCTION("""COMPUTED_VALUE"""),"HTML/CSS")</f>
        <v>HTML/CSS</v>
      </c>
      <c r="D6138" s="4" t="str">
        <f>IFERROR(__xludf.DUMMYFUNCTION("""COMPUTED_VALUE"""),"Java")</f>
        <v>Java</v>
      </c>
      <c r="E6138" s="4" t="str">
        <f>IFERROR(__xludf.DUMMYFUNCTION("""COMPUTED_VALUE"""),"JavaScript")</f>
        <v>JavaScript</v>
      </c>
      <c r="F6138" s="4" t="str">
        <f>IFERROR(__xludf.DUMMYFUNCTION("""COMPUTED_VALUE"""),"SQL")</f>
        <v>SQL</v>
      </c>
    </row>
    <row r="6139">
      <c r="A6139" s="3">
        <v>6138.0</v>
      </c>
      <c r="B6139" s="4" t="str">
        <f>IFERROR(__xludf.DUMMYFUNCTION("SPLIT(IMPORTRANGE!B6139:B16138,"";"",0,1)"),"C#")</f>
        <v>C#</v>
      </c>
      <c r="C6139" s="4" t="str">
        <f>IFERROR(__xludf.DUMMYFUNCTION("""COMPUTED_VALUE"""),"JavaScript")</f>
        <v>JavaScript</v>
      </c>
      <c r="D6139" s="4" t="str">
        <f>IFERROR(__xludf.DUMMYFUNCTION("""COMPUTED_VALUE"""),"SQL")</f>
        <v>SQL</v>
      </c>
    </row>
    <row r="6140">
      <c r="A6140" s="3">
        <v>6139.0</v>
      </c>
      <c r="B6140" s="4" t="str">
        <f>IFERROR(__xludf.DUMMYFUNCTION("SPLIT(IMPORTRANGE!B6140:B16139,"";"",0,1)"),"HTML/CSS")</f>
        <v>HTML/CSS</v>
      </c>
      <c r="C6140" s="4" t="str">
        <f>IFERROR(__xludf.DUMMYFUNCTION("""COMPUTED_VALUE"""),"Java")</f>
        <v>Java</v>
      </c>
      <c r="D6140" s="4" t="str">
        <f>IFERROR(__xludf.DUMMYFUNCTION("""COMPUTED_VALUE"""),"JavaScript")</f>
        <v>JavaScript</v>
      </c>
      <c r="E6140" s="4" t="str">
        <f>IFERROR(__xludf.DUMMYFUNCTION("""COMPUTED_VALUE"""),"SQL")</f>
        <v>SQL</v>
      </c>
      <c r="F6140" s="4" t="str">
        <f>IFERROR(__xludf.DUMMYFUNCTION("""COMPUTED_VALUE"""),"TypeScript")</f>
        <v>TypeScript</v>
      </c>
    </row>
    <row r="6141">
      <c r="A6141" s="3">
        <v>6140.0</v>
      </c>
      <c r="B6141" s="4" t="str">
        <f>IFERROR(__xludf.DUMMYFUNCTION("SPLIT(IMPORTRANGE!B6141:B16140,"";"",0,1)"),"C#")</f>
        <v>C#</v>
      </c>
      <c r="C6141" s="4" t="str">
        <f>IFERROR(__xludf.DUMMYFUNCTION("""COMPUTED_VALUE"""),"HTML/CSS")</f>
        <v>HTML/CSS</v>
      </c>
      <c r="D6141" s="4" t="str">
        <f>IFERROR(__xludf.DUMMYFUNCTION("""COMPUTED_VALUE"""),"JavaScript")</f>
        <v>JavaScript</v>
      </c>
    </row>
    <row r="6142">
      <c r="A6142" s="3">
        <v>6141.0</v>
      </c>
      <c r="B6142" s="4" t="str">
        <f>IFERROR(__xludf.DUMMYFUNCTION("SPLIT(IMPORTRANGE!B6142:B16141,"";"",0,1)"),"Java")</f>
        <v>Java</v>
      </c>
      <c r="C6142" s="4" t="str">
        <f>IFERROR(__xludf.DUMMYFUNCTION("""COMPUTED_VALUE"""),"Python")</f>
        <v>Python</v>
      </c>
    </row>
    <row r="6143">
      <c r="A6143" s="3">
        <v>6142.0</v>
      </c>
      <c r="B6143" s="4" t="str">
        <f>IFERROR(__xludf.DUMMYFUNCTION("SPLIT(IMPORTRANGE!B6143:B16142,"";"",0,1)"),"Assembly")</f>
        <v>Assembly</v>
      </c>
      <c r="C6143" s="4" t="str">
        <f>IFERROR(__xludf.DUMMYFUNCTION("""COMPUTED_VALUE"""),"Bash/Shell/PowerShell")</f>
        <v>Bash/Shell/PowerShell</v>
      </c>
      <c r="D6143" s="4" t="str">
        <f>IFERROR(__xludf.DUMMYFUNCTION("""COMPUTED_VALUE"""),"C")</f>
        <v>C</v>
      </c>
      <c r="E6143" s="4" t="str">
        <f>IFERROR(__xludf.DUMMYFUNCTION("""COMPUTED_VALUE"""),"C++")</f>
        <v>C++</v>
      </c>
      <c r="F6143" s="4" t="str">
        <f>IFERROR(__xludf.DUMMYFUNCTION("""COMPUTED_VALUE"""),"Java")</f>
        <v>Java</v>
      </c>
      <c r="G6143" s="4" t="str">
        <f>IFERROR(__xludf.DUMMYFUNCTION("""COMPUTED_VALUE"""),"Python")</f>
        <v>Python</v>
      </c>
      <c r="H6143" s="4" t="str">
        <f>IFERROR(__xludf.DUMMYFUNCTION("""COMPUTED_VALUE"""),"SQL")</f>
        <v>SQL</v>
      </c>
    </row>
    <row r="6144">
      <c r="A6144" s="3">
        <v>6143.0</v>
      </c>
      <c r="B6144" s="4" t="str">
        <f>IFERROR(__xludf.DUMMYFUNCTION("SPLIT(IMPORTRANGE!B6144:B16143,"";"",0,1)"),"Bash/Shell/PowerShell")</f>
        <v>Bash/Shell/PowerShell</v>
      </c>
      <c r="C6144" s="4" t="str">
        <f>IFERROR(__xludf.DUMMYFUNCTION("""COMPUTED_VALUE"""),"C")</f>
        <v>C</v>
      </c>
      <c r="D6144" s="4" t="str">
        <f>IFERROR(__xludf.DUMMYFUNCTION("""COMPUTED_VALUE"""),"C++")</f>
        <v>C++</v>
      </c>
      <c r="E6144" s="4" t="str">
        <f>IFERROR(__xludf.DUMMYFUNCTION("""COMPUTED_VALUE"""),"C#")</f>
        <v>C#</v>
      </c>
      <c r="F6144" s="4" t="str">
        <f>IFERROR(__xludf.DUMMYFUNCTION("""COMPUTED_VALUE"""),"HTML/CSS")</f>
        <v>HTML/CSS</v>
      </c>
      <c r="G6144" s="4" t="str">
        <f>IFERROR(__xludf.DUMMYFUNCTION("""COMPUTED_VALUE"""),"JavaScript")</f>
        <v>JavaScript</v>
      </c>
      <c r="H6144" s="4" t="str">
        <f>IFERROR(__xludf.DUMMYFUNCTION("""COMPUTED_VALUE"""),"R")</f>
        <v>R</v>
      </c>
      <c r="I6144" s="4" t="str">
        <f>IFERROR(__xludf.DUMMYFUNCTION("""COMPUTED_VALUE"""),"SQL")</f>
        <v>SQL</v>
      </c>
    </row>
    <row r="6145">
      <c r="A6145" s="3">
        <v>6144.0</v>
      </c>
      <c r="B6145" s="4" t="str">
        <f>IFERROR(__xludf.DUMMYFUNCTION("SPLIT(IMPORTRANGE!B6145:B16144,"";"",0,1)"),"Elixir")</f>
        <v>Elixir</v>
      </c>
      <c r="C6145" s="4" t="str">
        <f>IFERROR(__xludf.DUMMYFUNCTION("""COMPUTED_VALUE"""),"Erlang")</f>
        <v>Erlang</v>
      </c>
      <c r="D6145" s="4" t="str">
        <f>IFERROR(__xludf.DUMMYFUNCTION("""COMPUTED_VALUE"""),"Go")</f>
        <v>Go</v>
      </c>
      <c r="E6145" s="4" t="str">
        <f>IFERROR(__xludf.DUMMYFUNCTION("""COMPUTED_VALUE"""),"HTML/CSS")</f>
        <v>HTML/CSS</v>
      </c>
      <c r="F6145" s="4" t="str">
        <f>IFERROR(__xludf.DUMMYFUNCTION("""COMPUTED_VALUE"""),"JavaScript")</f>
        <v>JavaScript</v>
      </c>
      <c r="G6145" s="4" t="str">
        <f>IFERROR(__xludf.DUMMYFUNCTION("""COMPUTED_VALUE"""),"PHP")</f>
        <v>PHP</v>
      </c>
      <c r="H6145" s="4" t="str">
        <f>IFERROR(__xludf.DUMMYFUNCTION("""COMPUTED_VALUE"""),"Ruby")</f>
        <v>Ruby</v>
      </c>
    </row>
    <row r="6146">
      <c r="A6146" s="3">
        <v>6145.0</v>
      </c>
      <c r="B6146" s="4" t="str">
        <f>IFERROR(__xludf.DUMMYFUNCTION("SPLIT(IMPORTRANGE!B6146:B16145,"";"",0,1)"),"Python")</f>
        <v>Python</v>
      </c>
      <c r="C6146" s="4" t="str">
        <f>IFERROR(__xludf.DUMMYFUNCTION("""COMPUTED_VALUE"""),"Other(s):")</f>
        <v>Other(s):</v>
      </c>
    </row>
    <row r="6147">
      <c r="A6147" s="3">
        <v>6146.0</v>
      </c>
      <c r="B6147" s="4" t="str">
        <f>IFERROR(__xludf.DUMMYFUNCTION("SPLIT(IMPORTRANGE!B6147:B16146,"";"",0,1)"),"PHP")</f>
        <v>PHP</v>
      </c>
    </row>
    <row r="6148">
      <c r="A6148" s="3">
        <v>6147.0</v>
      </c>
      <c r="B6148" s="4" t="str">
        <f>IFERROR(__xludf.DUMMYFUNCTION("SPLIT(IMPORTRANGE!B6148:B16147,"";"",0,1)"),"C#")</f>
        <v>C#</v>
      </c>
      <c r="C6148" s="4" t="str">
        <f>IFERROR(__xludf.DUMMYFUNCTION("""COMPUTED_VALUE"""),"HTML/CSS")</f>
        <v>HTML/CSS</v>
      </c>
      <c r="D6148" s="4" t="str">
        <f>IFERROR(__xludf.DUMMYFUNCTION("""COMPUTED_VALUE"""),"JavaScript")</f>
        <v>JavaScript</v>
      </c>
      <c r="E6148" s="4" t="str">
        <f>IFERROR(__xludf.DUMMYFUNCTION("""COMPUTED_VALUE"""),"Python")</f>
        <v>Python</v>
      </c>
      <c r="F6148" s="4" t="str">
        <f>IFERROR(__xludf.DUMMYFUNCTION("""COMPUTED_VALUE"""),"SQL")</f>
        <v>SQL</v>
      </c>
    </row>
    <row r="6149">
      <c r="A6149" s="3">
        <v>6148.0</v>
      </c>
      <c r="B6149" s="4" t="str">
        <f>IFERROR(__xludf.DUMMYFUNCTION("SPLIT(IMPORTRANGE!B6149:B16148,"";"",0,1)"),"C++")</f>
        <v>C++</v>
      </c>
      <c r="C6149" s="4" t="str">
        <f>IFERROR(__xludf.DUMMYFUNCTION("""COMPUTED_VALUE"""),"Java")</f>
        <v>Java</v>
      </c>
    </row>
    <row r="6150">
      <c r="A6150" s="3">
        <v>6149.0</v>
      </c>
      <c r="B6150" s="4" t="str">
        <f>IFERROR(__xludf.DUMMYFUNCTION("SPLIT(IMPORTRANGE!B6150:B16149,"";"",0,1)"),"C++")</f>
        <v>C++</v>
      </c>
      <c r="C6150" s="4" t="str">
        <f>IFERROR(__xludf.DUMMYFUNCTION("""COMPUTED_VALUE"""),"C#")</f>
        <v>C#</v>
      </c>
      <c r="D6150" s="4" t="str">
        <f>IFERROR(__xludf.DUMMYFUNCTION("""COMPUTED_VALUE"""),"HTML/CSS")</f>
        <v>HTML/CSS</v>
      </c>
      <c r="E6150" s="4" t="str">
        <f>IFERROR(__xludf.DUMMYFUNCTION("""COMPUTED_VALUE"""),"Java")</f>
        <v>Java</v>
      </c>
      <c r="F6150" s="4" t="str">
        <f>IFERROR(__xludf.DUMMYFUNCTION("""COMPUTED_VALUE"""),"JavaScript")</f>
        <v>JavaScript</v>
      </c>
      <c r="G6150" s="4" t="str">
        <f>IFERROR(__xludf.DUMMYFUNCTION("""COMPUTED_VALUE"""),"SQL")</f>
        <v>SQL</v>
      </c>
      <c r="H6150" s="4" t="str">
        <f>IFERROR(__xludf.DUMMYFUNCTION("""COMPUTED_VALUE"""),"Other(s):")</f>
        <v>Other(s):</v>
      </c>
    </row>
    <row r="6151">
      <c r="A6151" s="3">
        <v>6150.0</v>
      </c>
      <c r="B6151" s="4" t="str">
        <f>IFERROR(__xludf.DUMMYFUNCTION("SPLIT(IMPORTRANGE!B6151:B16150,"";"",0,1)"),"Java")</f>
        <v>Java</v>
      </c>
    </row>
    <row r="6152">
      <c r="A6152" s="3">
        <v>6151.0</v>
      </c>
      <c r="B6152" s="4" t="str">
        <f>IFERROR(__xludf.DUMMYFUNCTION("SPLIT(IMPORTRANGE!B6152:B16151,"";"",0,1)"),"HTML/CSS")</f>
        <v>HTML/CSS</v>
      </c>
      <c r="C6152" s="4" t="str">
        <f>IFERROR(__xludf.DUMMYFUNCTION("""COMPUTED_VALUE"""),"JavaScript")</f>
        <v>JavaScript</v>
      </c>
      <c r="D6152" s="4" t="str">
        <f>IFERROR(__xludf.DUMMYFUNCTION("""COMPUTED_VALUE"""),"PHP")</f>
        <v>PHP</v>
      </c>
      <c r="E6152" s="4" t="str">
        <f>IFERROR(__xludf.DUMMYFUNCTION("""COMPUTED_VALUE"""),"SQL")</f>
        <v>SQL</v>
      </c>
    </row>
    <row r="6153">
      <c r="A6153" s="3">
        <v>6152.0</v>
      </c>
      <c r="B6153" s="4" t="str">
        <f>IFERROR(__xludf.DUMMYFUNCTION("SPLIT(IMPORTRANGE!B6153:B16152,"";"",0,1)"),"C#")</f>
        <v>C#</v>
      </c>
      <c r="C6153" s="4" t="str">
        <f>IFERROR(__xludf.DUMMYFUNCTION("""COMPUTED_VALUE"""),"HTML/CSS")</f>
        <v>HTML/CSS</v>
      </c>
      <c r="D6153" s="4" t="str">
        <f>IFERROR(__xludf.DUMMYFUNCTION("""COMPUTED_VALUE"""),"JavaScript")</f>
        <v>JavaScript</v>
      </c>
      <c r="E6153" s="4" t="str">
        <f>IFERROR(__xludf.DUMMYFUNCTION("""COMPUTED_VALUE"""),"PHP")</f>
        <v>PHP</v>
      </c>
    </row>
    <row r="6154">
      <c r="A6154" s="3">
        <v>6153.0</v>
      </c>
      <c r="B6154" s="4" t="str">
        <f>IFERROR(__xludf.DUMMYFUNCTION("SPLIT(IMPORTRANGE!B6154:B16153,"";"",0,1)"),"C#")</f>
        <v>C#</v>
      </c>
      <c r="C6154" s="4" t="str">
        <f>IFERROR(__xludf.DUMMYFUNCTION("""COMPUTED_VALUE"""),"HTML/CSS")</f>
        <v>HTML/CSS</v>
      </c>
      <c r="D6154" s="4" t="str">
        <f>IFERROR(__xludf.DUMMYFUNCTION("""COMPUTED_VALUE"""),"JavaScript")</f>
        <v>JavaScript</v>
      </c>
      <c r="E6154" s="4" t="str">
        <f>IFERROR(__xludf.DUMMYFUNCTION("""COMPUTED_VALUE"""),"SQL")</f>
        <v>SQL</v>
      </c>
    </row>
    <row r="6155">
      <c r="A6155" s="3">
        <v>6154.0</v>
      </c>
      <c r="B6155" s="4" t="str">
        <f>IFERROR(__xludf.DUMMYFUNCTION("SPLIT(IMPORTRANGE!B6155:B16154,"";"",0,1)"),"Bash/Shell/PowerShell")</f>
        <v>Bash/Shell/PowerShell</v>
      </c>
      <c r="C6155" s="4" t="str">
        <f>IFERROR(__xludf.DUMMYFUNCTION("""COMPUTED_VALUE"""),"C")</f>
        <v>C</v>
      </c>
      <c r="D6155" s="4" t="str">
        <f>IFERROR(__xludf.DUMMYFUNCTION("""COMPUTED_VALUE"""),"C++")</f>
        <v>C++</v>
      </c>
      <c r="E6155" s="4" t="str">
        <f>IFERROR(__xludf.DUMMYFUNCTION("""COMPUTED_VALUE"""),"C#")</f>
        <v>C#</v>
      </c>
      <c r="F6155" s="4" t="str">
        <f>IFERROR(__xludf.DUMMYFUNCTION("""COMPUTED_VALUE"""),"HTML/CSS")</f>
        <v>HTML/CSS</v>
      </c>
      <c r="G6155" s="4" t="str">
        <f>IFERROR(__xludf.DUMMYFUNCTION("""COMPUTED_VALUE"""),"Java")</f>
        <v>Java</v>
      </c>
      <c r="H6155" s="4" t="str">
        <f>IFERROR(__xludf.DUMMYFUNCTION("""COMPUTED_VALUE"""),"JavaScript")</f>
        <v>JavaScript</v>
      </c>
      <c r="I6155" s="4" t="str">
        <f>IFERROR(__xludf.DUMMYFUNCTION("""COMPUTED_VALUE"""),"Kotlin")</f>
        <v>Kotlin</v>
      </c>
      <c r="J6155" s="4" t="str">
        <f>IFERROR(__xludf.DUMMYFUNCTION("""COMPUTED_VALUE"""),"Python")</f>
        <v>Python</v>
      </c>
      <c r="K6155" s="4" t="str">
        <f>IFERROR(__xludf.DUMMYFUNCTION("""COMPUTED_VALUE"""),"SQL")</f>
        <v>SQL</v>
      </c>
    </row>
    <row r="6156">
      <c r="A6156" s="3">
        <v>6155.0</v>
      </c>
      <c r="B6156" s="4" t="str">
        <f>IFERROR(__xludf.DUMMYFUNCTION("SPLIT(IMPORTRANGE!B6156:B16155,"";"",0,1)"),"HTML/CSS")</f>
        <v>HTML/CSS</v>
      </c>
      <c r="C6156" s="4" t="str">
        <f>IFERROR(__xludf.DUMMYFUNCTION("""COMPUTED_VALUE"""),"JavaScript")</f>
        <v>JavaScript</v>
      </c>
      <c r="D6156" s="4" t="str">
        <f>IFERROR(__xludf.DUMMYFUNCTION("""COMPUTED_VALUE"""),"PHP")</f>
        <v>PHP</v>
      </c>
      <c r="E6156" s="4" t="str">
        <f>IFERROR(__xludf.DUMMYFUNCTION("""COMPUTED_VALUE"""),"Python")</f>
        <v>Python</v>
      </c>
      <c r="F6156" s="4" t="str">
        <f>IFERROR(__xludf.DUMMYFUNCTION("""COMPUTED_VALUE"""),"SQL")</f>
        <v>SQL</v>
      </c>
    </row>
    <row r="6157">
      <c r="A6157" s="3">
        <v>6156.0</v>
      </c>
      <c r="B6157" s="4" t="str">
        <f>IFERROR(__xludf.DUMMYFUNCTION("SPLIT(IMPORTRANGE!B6157:B16156,"";"",0,1)"),"C++")</f>
        <v>C++</v>
      </c>
      <c r="C6157" s="4" t="str">
        <f>IFERROR(__xludf.DUMMYFUNCTION("""COMPUTED_VALUE"""),"Python")</f>
        <v>Python</v>
      </c>
    </row>
    <row r="6158">
      <c r="A6158" s="3">
        <v>6157.0</v>
      </c>
      <c r="B6158" s="4" t="str">
        <f>IFERROR(__xludf.DUMMYFUNCTION("SPLIT(IMPORTRANGE!B6158:B16157,"";"",0,1)"),"HTML/CSS")</f>
        <v>HTML/CSS</v>
      </c>
      <c r="C6158" s="4" t="str">
        <f>IFERROR(__xludf.DUMMYFUNCTION("""COMPUTED_VALUE"""),"Java")</f>
        <v>Java</v>
      </c>
      <c r="D6158" s="4" t="str">
        <f>IFERROR(__xludf.DUMMYFUNCTION("""COMPUTED_VALUE"""),"JavaScript")</f>
        <v>JavaScript</v>
      </c>
      <c r="E6158" s="4" t="str">
        <f>IFERROR(__xludf.DUMMYFUNCTION("""COMPUTED_VALUE"""),"Ruby")</f>
        <v>Ruby</v>
      </c>
      <c r="F6158" s="4" t="str">
        <f>IFERROR(__xludf.DUMMYFUNCTION("""COMPUTED_VALUE"""),"SQL")</f>
        <v>SQL</v>
      </c>
      <c r="G6158" s="4" t="str">
        <f>IFERROR(__xludf.DUMMYFUNCTION("""COMPUTED_VALUE"""),"Swift")</f>
        <v>Swift</v>
      </c>
      <c r="H6158" s="4" t="str">
        <f>IFERROR(__xludf.DUMMYFUNCTION("""COMPUTED_VALUE"""),"TypeScript")</f>
        <v>TypeScript</v>
      </c>
    </row>
    <row r="6159">
      <c r="A6159" s="3">
        <v>6158.0</v>
      </c>
      <c r="B6159" s="4" t="str">
        <f>IFERROR(__xludf.DUMMYFUNCTION("SPLIT(IMPORTRANGE!B6159:B16158,"";"",0,1)"),"C++")</f>
        <v>C++</v>
      </c>
      <c r="C6159" s="4" t="str">
        <f>IFERROR(__xludf.DUMMYFUNCTION("""COMPUTED_VALUE"""),"C#")</f>
        <v>C#</v>
      </c>
      <c r="D6159" s="4" t="str">
        <f>IFERROR(__xludf.DUMMYFUNCTION("""COMPUTED_VALUE"""),"Go")</f>
        <v>Go</v>
      </c>
      <c r="E6159" s="4" t="str">
        <f>IFERROR(__xludf.DUMMYFUNCTION("""COMPUTED_VALUE"""),"HTML/CSS")</f>
        <v>HTML/CSS</v>
      </c>
      <c r="F6159" s="4" t="str">
        <f>IFERROR(__xludf.DUMMYFUNCTION("""COMPUTED_VALUE"""),"JavaScript")</f>
        <v>JavaScript</v>
      </c>
      <c r="G6159" s="4" t="str">
        <f>IFERROR(__xludf.DUMMYFUNCTION("""COMPUTED_VALUE"""),"Objective-C")</f>
        <v>Objective-C</v>
      </c>
      <c r="H6159" s="4" t="str">
        <f>IFERROR(__xludf.DUMMYFUNCTION("""COMPUTED_VALUE"""),"PHP")</f>
        <v>PHP</v>
      </c>
      <c r="I6159" s="4" t="str">
        <f>IFERROR(__xludf.DUMMYFUNCTION("""COMPUTED_VALUE"""),"Python")</f>
        <v>Python</v>
      </c>
      <c r="J6159" s="4" t="str">
        <f>IFERROR(__xludf.DUMMYFUNCTION("""COMPUTED_VALUE"""),"SQL")</f>
        <v>SQL</v>
      </c>
      <c r="K6159" s="4" t="str">
        <f>IFERROR(__xludf.DUMMYFUNCTION("""COMPUTED_VALUE"""),"Swift")</f>
        <v>Swift</v>
      </c>
    </row>
    <row r="6160">
      <c r="A6160" s="3">
        <v>6159.0</v>
      </c>
      <c r="B6160" s="4" t="str">
        <f>IFERROR(__xludf.DUMMYFUNCTION("SPLIT(IMPORTRANGE!B6160:B16159,"";"",0,1)"),"Java")</f>
        <v>Java</v>
      </c>
    </row>
    <row r="6161">
      <c r="A6161" s="3">
        <v>6160.0</v>
      </c>
      <c r="B6161" s="4" t="str">
        <f>IFERROR(__xludf.DUMMYFUNCTION("SPLIT(IMPORTRANGE!B6161:B16160,"";"",0,1)"),"Python")</f>
        <v>Python</v>
      </c>
    </row>
    <row r="6162">
      <c r="A6162" s="3">
        <v>6161.0</v>
      </c>
      <c r="B6162" s="4" t="str">
        <f>IFERROR(__xludf.DUMMYFUNCTION("SPLIT(IMPORTRANGE!B6162:B16161,"";"",0,1)"),"C++")</f>
        <v>C++</v>
      </c>
      <c r="C6162" s="4" t="str">
        <f>IFERROR(__xludf.DUMMYFUNCTION("""COMPUTED_VALUE"""),"JavaScript")</f>
        <v>JavaScript</v>
      </c>
      <c r="D6162" s="4" t="str">
        <f>IFERROR(__xludf.DUMMYFUNCTION("""COMPUTED_VALUE"""),"PHP")</f>
        <v>PHP</v>
      </c>
      <c r="E6162" s="4" t="str">
        <f>IFERROR(__xludf.DUMMYFUNCTION("""COMPUTED_VALUE"""),"SQL")</f>
        <v>SQL</v>
      </c>
    </row>
    <row r="6163">
      <c r="A6163" s="3">
        <v>6162.0</v>
      </c>
      <c r="B6163" s="4" t="str">
        <f>IFERROR(__xludf.DUMMYFUNCTION("SPLIT(IMPORTRANGE!B6163:B16162,"";"",0,1)"),"Bash/Shell/PowerShell")</f>
        <v>Bash/Shell/PowerShell</v>
      </c>
      <c r="C6163" s="4" t="str">
        <f>IFERROR(__xludf.DUMMYFUNCTION("""COMPUTED_VALUE"""),"C")</f>
        <v>C</v>
      </c>
      <c r="D6163" s="4" t="str">
        <f>IFERROR(__xludf.DUMMYFUNCTION("""COMPUTED_VALUE"""),"C#")</f>
        <v>C#</v>
      </c>
      <c r="E6163" s="4" t="str">
        <f>IFERROR(__xludf.DUMMYFUNCTION("""COMPUTED_VALUE"""),"Clojure")</f>
        <v>Clojure</v>
      </c>
      <c r="F6163" s="4" t="str">
        <f>IFERROR(__xludf.DUMMYFUNCTION("""COMPUTED_VALUE"""),"Elixir")</f>
        <v>Elixir</v>
      </c>
      <c r="G6163" s="4" t="str">
        <f>IFERROR(__xludf.DUMMYFUNCTION("""COMPUTED_VALUE"""),"HTML/CSS")</f>
        <v>HTML/CSS</v>
      </c>
      <c r="H6163" s="4" t="str">
        <f>IFERROR(__xludf.DUMMYFUNCTION("""COMPUTED_VALUE"""),"Java")</f>
        <v>Java</v>
      </c>
      <c r="I6163" s="4" t="str">
        <f>IFERROR(__xludf.DUMMYFUNCTION("""COMPUTED_VALUE"""),"JavaScript")</f>
        <v>JavaScript</v>
      </c>
      <c r="J6163" s="4" t="str">
        <f>IFERROR(__xludf.DUMMYFUNCTION("""COMPUTED_VALUE"""),"Objective-C")</f>
        <v>Objective-C</v>
      </c>
      <c r="K6163" s="4" t="str">
        <f>IFERROR(__xludf.DUMMYFUNCTION("""COMPUTED_VALUE"""),"PHP")</f>
        <v>PHP</v>
      </c>
      <c r="L6163" s="4" t="str">
        <f>IFERROR(__xludf.DUMMYFUNCTION("""COMPUTED_VALUE"""),"SQL")</f>
        <v>SQL</v>
      </c>
      <c r="M6163" s="4" t="str">
        <f>IFERROR(__xludf.DUMMYFUNCTION("""COMPUTED_VALUE"""),"Swift")</f>
        <v>Swift</v>
      </c>
      <c r="N6163" s="4" t="str">
        <f>IFERROR(__xludf.DUMMYFUNCTION("""COMPUTED_VALUE"""),"TypeScript")</f>
        <v>TypeScript</v>
      </c>
    </row>
    <row r="6164">
      <c r="A6164" s="3">
        <v>6163.0</v>
      </c>
      <c r="B6164" s="4" t="str">
        <f>IFERROR(__xludf.DUMMYFUNCTION("SPLIT(IMPORTRANGE!B6164:B16163,"";"",0,1)"),"Assembly")</f>
        <v>Assembly</v>
      </c>
      <c r="C6164" s="4" t="str">
        <f>IFERROR(__xludf.DUMMYFUNCTION("""COMPUTED_VALUE"""),"Bash/Shell/PowerShell")</f>
        <v>Bash/Shell/PowerShell</v>
      </c>
      <c r="D6164" s="4" t="str">
        <f>IFERROR(__xludf.DUMMYFUNCTION("""COMPUTED_VALUE"""),"C")</f>
        <v>C</v>
      </c>
      <c r="E6164" s="4" t="str">
        <f>IFERROR(__xludf.DUMMYFUNCTION("""COMPUTED_VALUE"""),"C++")</f>
        <v>C++</v>
      </c>
      <c r="F6164" s="4" t="str">
        <f>IFERROR(__xludf.DUMMYFUNCTION("""COMPUTED_VALUE"""),"Erlang")</f>
        <v>Erlang</v>
      </c>
      <c r="G6164" s="4" t="str">
        <f>IFERROR(__xludf.DUMMYFUNCTION("""COMPUTED_VALUE"""),"HTML/CSS")</f>
        <v>HTML/CSS</v>
      </c>
      <c r="H6164" s="4" t="str">
        <f>IFERROR(__xludf.DUMMYFUNCTION("""COMPUTED_VALUE"""),"Java")</f>
        <v>Java</v>
      </c>
      <c r="I6164" s="4" t="str">
        <f>IFERROR(__xludf.DUMMYFUNCTION("""COMPUTED_VALUE"""),"JavaScript")</f>
        <v>JavaScript</v>
      </c>
      <c r="J6164" s="4" t="str">
        <f>IFERROR(__xludf.DUMMYFUNCTION("""COMPUTED_VALUE"""),"PHP")</f>
        <v>PHP</v>
      </c>
      <c r="K6164" s="4" t="str">
        <f>IFERROR(__xludf.DUMMYFUNCTION("""COMPUTED_VALUE"""),"Scala")</f>
        <v>Scala</v>
      </c>
      <c r="L6164" s="4" t="str">
        <f>IFERROR(__xludf.DUMMYFUNCTION("""COMPUTED_VALUE"""),"SQL")</f>
        <v>SQL</v>
      </c>
    </row>
    <row r="6165">
      <c r="A6165" s="3">
        <v>6164.0</v>
      </c>
      <c r="B6165" s="4" t="str">
        <f>IFERROR(__xludf.DUMMYFUNCTION("SPLIT(IMPORTRANGE!B6165:B16164,"";"",0,1)"),"JavaScript")</f>
        <v>JavaScript</v>
      </c>
      <c r="C6165" s="4" t="str">
        <f>IFERROR(__xludf.DUMMYFUNCTION("""COMPUTED_VALUE"""),"SQL")</f>
        <v>SQL</v>
      </c>
      <c r="D6165" s="4" t="str">
        <f>IFERROR(__xludf.DUMMYFUNCTION("""COMPUTED_VALUE"""),"Other(s):")</f>
        <v>Other(s):</v>
      </c>
    </row>
    <row r="6166">
      <c r="A6166" s="3">
        <v>6165.0</v>
      </c>
      <c r="B6166" s="4" t="str">
        <f>IFERROR(__xludf.DUMMYFUNCTION("SPLIT(IMPORTRANGE!B6166:B16165,"";"",0,1)"),"Java")</f>
        <v>Java</v>
      </c>
      <c r="C6166" s="4" t="str">
        <f>IFERROR(__xludf.DUMMYFUNCTION("""COMPUTED_VALUE"""),"JavaScript")</f>
        <v>JavaScript</v>
      </c>
      <c r="D6166" s="4" t="str">
        <f>IFERROR(__xludf.DUMMYFUNCTION("""COMPUTED_VALUE"""),"Kotlin")</f>
        <v>Kotlin</v>
      </c>
      <c r="E6166" s="4" t="str">
        <f>IFERROR(__xludf.DUMMYFUNCTION("""COMPUTED_VALUE"""),"Python")</f>
        <v>Python</v>
      </c>
      <c r="F6166" s="4" t="str">
        <f>IFERROR(__xludf.DUMMYFUNCTION("""COMPUTED_VALUE"""),"R")</f>
        <v>R</v>
      </c>
      <c r="G6166" s="4" t="str">
        <f>IFERROR(__xludf.DUMMYFUNCTION("""COMPUTED_VALUE"""),"Scala")</f>
        <v>Scala</v>
      </c>
      <c r="H6166" s="4" t="str">
        <f>IFERROR(__xludf.DUMMYFUNCTION("""COMPUTED_VALUE"""),"TypeScript")</f>
        <v>TypeScript</v>
      </c>
    </row>
    <row r="6167">
      <c r="A6167" s="3">
        <v>6166.0</v>
      </c>
      <c r="B6167" s="4" t="str">
        <f>IFERROR(__xludf.DUMMYFUNCTION("SPLIT(IMPORTRANGE!B6167:B16166,"";"",0,1)"),"Bash/Shell/PowerShell")</f>
        <v>Bash/Shell/PowerShell</v>
      </c>
      <c r="C6167" s="4" t="str">
        <f>IFERROR(__xludf.DUMMYFUNCTION("""COMPUTED_VALUE"""),"C")</f>
        <v>C</v>
      </c>
    </row>
    <row r="6168">
      <c r="A6168" s="3">
        <v>6167.0</v>
      </c>
      <c r="B6168" s="4" t="str">
        <f>IFERROR(__xludf.DUMMYFUNCTION("SPLIT(IMPORTRANGE!B6168:B16167,"";"",0,1)"),"Bash/Shell/PowerShell")</f>
        <v>Bash/Shell/PowerShell</v>
      </c>
      <c r="C6168" s="4" t="str">
        <f>IFERROR(__xludf.DUMMYFUNCTION("""COMPUTED_VALUE"""),"Go")</f>
        <v>Go</v>
      </c>
      <c r="D6168" s="4" t="str">
        <f>IFERROR(__xludf.DUMMYFUNCTION("""COMPUTED_VALUE"""),"HTML/CSS")</f>
        <v>HTML/CSS</v>
      </c>
      <c r="E6168" s="4" t="str">
        <f>IFERROR(__xludf.DUMMYFUNCTION("""COMPUTED_VALUE"""),"Java")</f>
        <v>Java</v>
      </c>
      <c r="F6168" s="4" t="str">
        <f>IFERROR(__xludf.DUMMYFUNCTION("""COMPUTED_VALUE"""),"JavaScript")</f>
        <v>JavaScript</v>
      </c>
      <c r="G6168" s="4" t="str">
        <f>IFERROR(__xludf.DUMMYFUNCTION("""COMPUTED_VALUE"""),"Kotlin")</f>
        <v>Kotlin</v>
      </c>
      <c r="H6168" s="4" t="str">
        <f>IFERROR(__xludf.DUMMYFUNCTION("""COMPUTED_VALUE"""),"Objective-C")</f>
        <v>Objective-C</v>
      </c>
      <c r="I6168" s="4" t="str">
        <f>IFERROR(__xludf.DUMMYFUNCTION("""COMPUTED_VALUE"""),"Ruby")</f>
        <v>Ruby</v>
      </c>
    </row>
    <row r="6169">
      <c r="A6169" s="3">
        <v>6168.0</v>
      </c>
      <c r="B6169" s="4" t="str">
        <f>IFERROR(__xludf.DUMMYFUNCTION("SPLIT(IMPORTRANGE!B6169:B16168,"";"",0,1)"),"C#")</f>
        <v>C#</v>
      </c>
      <c r="C6169" s="4" t="str">
        <f>IFERROR(__xludf.DUMMYFUNCTION("""COMPUTED_VALUE"""),"HTML/CSS")</f>
        <v>HTML/CSS</v>
      </c>
      <c r="D6169" s="4" t="str">
        <f>IFERROR(__xludf.DUMMYFUNCTION("""COMPUTED_VALUE"""),"PHP")</f>
        <v>PHP</v>
      </c>
      <c r="E6169" s="4" t="str">
        <f>IFERROR(__xludf.DUMMYFUNCTION("""COMPUTED_VALUE"""),"SQL")</f>
        <v>SQL</v>
      </c>
    </row>
    <row r="6170">
      <c r="A6170" s="3">
        <v>6169.0</v>
      </c>
      <c r="B6170" s="4" t="str">
        <f>IFERROR(__xludf.DUMMYFUNCTION("SPLIT(IMPORTRANGE!B6170:B16169,"";"",0,1)"),"Bash/Shell/PowerShell")</f>
        <v>Bash/Shell/PowerShell</v>
      </c>
      <c r="C6170" s="4" t="str">
        <f>IFERROR(__xludf.DUMMYFUNCTION("""COMPUTED_VALUE"""),"C")</f>
        <v>C</v>
      </c>
      <c r="D6170" s="4" t="str">
        <f>IFERROR(__xludf.DUMMYFUNCTION("""COMPUTED_VALUE"""),"HTML/CSS")</f>
        <v>HTML/CSS</v>
      </c>
      <c r="E6170" s="4" t="str">
        <f>IFERROR(__xludf.DUMMYFUNCTION("""COMPUTED_VALUE"""),"Java")</f>
        <v>Java</v>
      </c>
      <c r="F6170" s="4" t="str">
        <f>IFERROR(__xludf.DUMMYFUNCTION("""COMPUTED_VALUE"""),"JavaScript")</f>
        <v>JavaScript</v>
      </c>
      <c r="G6170" s="4" t="str">
        <f>IFERROR(__xludf.DUMMYFUNCTION("""COMPUTED_VALUE"""),"Kotlin")</f>
        <v>Kotlin</v>
      </c>
      <c r="H6170" s="4" t="str">
        <f>IFERROR(__xludf.DUMMYFUNCTION("""COMPUTED_VALUE"""),"PHP")</f>
        <v>PHP</v>
      </c>
      <c r="I6170" s="4" t="str">
        <f>IFERROR(__xludf.DUMMYFUNCTION("""COMPUTED_VALUE"""),"Python")</f>
        <v>Python</v>
      </c>
      <c r="J6170" s="4" t="str">
        <f>IFERROR(__xludf.DUMMYFUNCTION("""COMPUTED_VALUE"""),"SQL")</f>
        <v>SQL</v>
      </c>
      <c r="K6170" s="4" t="str">
        <f>IFERROR(__xludf.DUMMYFUNCTION("""COMPUTED_VALUE"""),"VBA")</f>
        <v>VBA</v>
      </c>
    </row>
    <row r="6171">
      <c r="A6171" s="3">
        <v>6170.0</v>
      </c>
      <c r="B6171" s="4" t="str">
        <f>IFERROR(__xludf.DUMMYFUNCTION("SPLIT(IMPORTRANGE!B6171:B16170,"";"",0,1)"),"C")</f>
        <v>C</v>
      </c>
      <c r="C6171" s="4" t="str">
        <f>IFERROR(__xludf.DUMMYFUNCTION("""COMPUTED_VALUE"""),"C++")</f>
        <v>C++</v>
      </c>
      <c r="D6171" s="4" t="str">
        <f>IFERROR(__xludf.DUMMYFUNCTION("""COMPUTED_VALUE"""),"HTML/CSS")</f>
        <v>HTML/CSS</v>
      </c>
      <c r="E6171" s="4" t="str">
        <f>IFERROR(__xludf.DUMMYFUNCTION("""COMPUTED_VALUE"""),"Java")</f>
        <v>Java</v>
      </c>
      <c r="F6171" s="4" t="str">
        <f>IFERROR(__xludf.DUMMYFUNCTION("""COMPUTED_VALUE"""),"JavaScript")</f>
        <v>JavaScript</v>
      </c>
      <c r="G6171" s="4" t="str">
        <f>IFERROR(__xludf.DUMMYFUNCTION("""COMPUTED_VALUE"""),"SQL")</f>
        <v>SQL</v>
      </c>
    </row>
    <row r="6172">
      <c r="A6172" s="3">
        <v>6171.0</v>
      </c>
      <c r="B6172" s="4" t="str">
        <f>IFERROR(__xludf.DUMMYFUNCTION("SPLIT(IMPORTRANGE!B6172:B16171,"";"",0,1)"),"Bash/Shell/PowerShell")</f>
        <v>Bash/Shell/PowerShell</v>
      </c>
      <c r="C6172" s="4" t="str">
        <f>IFERROR(__xludf.DUMMYFUNCTION("""COMPUTED_VALUE"""),"HTML/CSS")</f>
        <v>HTML/CSS</v>
      </c>
      <c r="D6172" s="4" t="str">
        <f>IFERROR(__xludf.DUMMYFUNCTION("""COMPUTED_VALUE"""),"JavaScript")</f>
        <v>JavaScript</v>
      </c>
      <c r="E6172" s="4" t="str">
        <f>IFERROR(__xludf.DUMMYFUNCTION("""COMPUTED_VALUE"""),"PHP")</f>
        <v>PHP</v>
      </c>
      <c r="F6172" s="4" t="str">
        <f>IFERROR(__xludf.DUMMYFUNCTION("""COMPUTED_VALUE"""),"SQL")</f>
        <v>SQL</v>
      </c>
    </row>
    <row r="6173">
      <c r="A6173" s="3">
        <v>6172.0</v>
      </c>
      <c r="B6173" s="4" t="str">
        <f>IFERROR(__xludf.DUMMYFUNCTION("SPLIT(IMPORTRANGE!B6173:B16172,"";"",0,1)"),"Bash/Shell/PowerShell")</f>
        <v>Bash/Shell/PowerShell</v>
      </c>
      <c r="C6173" s="4" t="str">
        <f>IFERROR(__xludf.DUMMYFUNCTION("""COMPUTED_VALUE"""),"C++")</f>
        <v>C++</v>
      </c>
      <c r="D6173" s="4" t="str">
        <f>IFERROR(__xludf.DUMMYFUNCTION("""COMPUTED_VALUE"""),"C#")</f>
        <v>C#</v>
      </c>
      <c r="E6173" s="4" t="str">
        <f>IFERROR(__xludf.DUMMYFUNCTION("""COMPUTED_VALUE"""),"HTML/CSS")</f>
        <v>HTML/CSS</v>
      </c>
      <c r="F6173" s="4" t="str">
        <f>IFERROR(__xludf.DUMMYFUNCTION("""COMPUTED_VALUE"""),"Java")</f>
        <v>Java</v>
      </c>
      <c r="G6173" s="4" t="str">
        <f>IFERROR(__xludf.DUMMYFUNCTION("""COMPUTED_VALUE"""),"JavaScript")</f>
        <v>JavaScript</v>
      </c>
      <c r="H6173" s="4" t="str">
        <f>IFERROR(__xludf.DUMMYFUNCTION("""COMPUTED_VALUE"""),"TypeScript")</f>
        <v>TypeScript</v>
      </c>
    </row>
    <row r="6174">
      <c r="A6174" s="3">
        <v>6173.0</v>
      </c>
      <c r="B6174" s="4" t="str">
        <f>IFERROR(__xludf.DUMMYFUNCTION("SPLIT(IMPORTRANGE!B6174:B16173,"";"",0,1)"),"C#")</f>
        <v>C#</v>
      </c>
      <c r="C6174" s="4" t="str">
        <f>IFERROR(__xludf.DUMMYFUNCTION("""COMPUTED_VALUE"""),"HTML/CSS")</f>
        <v>HTML/CSS</v>
      </c>
      <c r="D6174" s="4" t="str">
        <f>IFERROR(__xludf.DUMMYFUNCTION("""COMPUTED_VALUE"""),"Java")</f>
        <v>Java</v>
      </c>
      <c r="E6174" s="4" t="str">
        <f>IFERROR(__xludf.DUMMYFUNCTION("""COMPUTED_VALUE"""),"JavaScript")</f>
        <v>JavaScript</v>
      </c>
      <c r="F6174" s="4" t="str">
        <f>IFERROR(__xludf.DUMMYFUNCTION("""COMPUTED_VALUE"""),"SQL")</f>
        <v>SQL</v>
      </c>
    </row>
    <row r="6175">
      <c r="A6175" s="3">
        <v>6174.0</v>
      </c>
      <c r="B6175" s="4" t="str">
        <f>IFERROR(__xludf.DUMMYFUNCTION("SPLIT(IMPORTRANGE!B6175:B16174,"";"",0,1)"),"C#")</f>
        <v>C#</v>
      </c>
      <c r="C6175" s="4" t="str">
        <f>IFERROR(__xludf.DUMMYFUNCTION("""COMPUTED_VALUE"""),"Java")</f>
        <v>Java</v>
      </c>
      <c r="D6175" s="4" t="str">
        <f>IFERROR(__xludf.DUMMYFUNCTION("""COMPUTED_VALUE"""),"JavaScript")</f>
        <v>JavaScript</v>
      </c>
      <c r="E6175" s="4" t="str">
        <f>IFERROR(__xludf.DUMMYFUNCTION("""COMPUTED_VALUE"""),"TypeScript")</f>
        <v>TypeScript</v>
      </c>
    </row>
    <row r="6176">
      <c r="A6176" s="3">
        <v>6175.0</v>
      </c>
      <c r="B6176" s="4" t="str">
        <f>IFERROR(__xludf.DUMMYFUNCTION("SPLIT(IMPORTRANGE!B6176:B16175,"";"",0,1)"),"Bash/Shell/PowerShell")</f>
        <v>Bash/Shell/PowerShell</v>
      </c>
      <c r="C6176" s="4" t="str">
        <f>IFERROR(__xludf.DUMMYFUNCTION("""COMPUTED_VALUE"""),"Clojure")</f>
        <v>Clojure</v>
      </c>
      <c r="D6176" s="4" t="str">
        <f>IFERROR(__xludf.DUMMYFUNCTION("""COMPUTED_VALUE"""),"Dart")</f>
        <v>Dart</v>
      </c>
      <c r="E6176" s="4" t="str">
        <f>IFERROR(__xludf.DUMMYFUNCTION("""COMPUTED_VALUE"""),"Go")</f>
        <v>Go</v>
      </c>
      <c r="F6176" s="4" t="str">
        <f>IFERROR(__xludf.DUMMYFUNCTION("""COMPUTED_VALUE"""),"HTML/CSS")</f>
        <v>HTML/CSS</v>
      </c>
      <c r="G6176" s="4" t="str">
        <f>IFERROR(__xludf.DUMMYFUNCTION("""COMPUTED_VALUE"""),"Java")</f>
        <v>Java</v>
      </c>
      <c r="H6176" s="4" t="str">
        <f>IFERROR(__xludf.DUMMYFUNCTION("""COMPUTED_VALUE"""),"JavaScript")</f>
        <v>JavaScript</v>
      </c>
      <c r="I6176" s="4" t="str">
        <f>IFERROR(__xludf.DUMMYFUNCTION("""COMPUTED_VALUE"""),"Python")</f>
        <v>Python</v>
      </c>
      <c r="J6176" s="4" t="str">
        <f>IFERROR(__xludf.DUMMYFUNCTION("""COMPUTED_VALUE"""),"SQL")</f>
        <v>SQL</v>
      </c>
    </row>
    <row r="6177">
      <c r="A6177" s="3">
        <v>6176.0</v>
      </c>
      <c r="B6177" s="4" t="str">
        <f>IFERROR(__xludf.DUMMYFUNCTION("SPLIT(IMPORTRANGE!B6177:B16176,"";"",0,1)"),"JavaScript")</f>
        <v>JavaScript</v>
      </c>
      <c r="C6177" s="4" t="str">
        <f>IFERROR(__xludf.DUMMYFUNCTION("""COMPUTED_VALUE"""),"Python")</f>
        <v>Python</v>
      </c>
    </row>
    <row r="6178">
      <c r="A6178" s="3">
        <v>6177.0</v>
      </c>
      <c r="B6178" s="4" t="str">
        <f>IFERROR(__xludf.DUMMYFUNCTION("SPLIT(IMPORTRANGE!B6178:B16177,"";"",0,1)"),"Bash/Shell/PowerShell")</f>
        <v>Bash/Shell/PowerShell</v>
      </c>
      <c r="C6178" s="4" t="str">
        <f>IFERROR(__xludf.DUMMYFUNCTION("""COMPUTED_VALUE"""),"HTML/CSS")</f>
        <v>HTML/CSS</v>
      </c>
      <c r="D6178" s="4" t="str">
        <f>IFERROR(__xludf.DUMMYFUNCTION("""COMPUTED_VALUE"""),"PHP")</f>
        <v>PHP</v>
      </c>
      <c r="E6178" s="4" t="str">
        <f>IFERROR(__xludf.DUMMYFUNCTION("""COMPUTED_VALUE"""),"Python")</f>
        <v>Python</v>
      </c>
      <c r="F6178" s="4" t="str">
        <f>IFERROR(__xludf.DUMMYFUNCTION("""COMPUTED_VALUE"""),"R")</f>
        <v>R</v>
      </c>
      <c r="G6178" s="4" t="str">
        <f>IFERROR(__xludf.DUMMYFUNCTION("""COMPUTED_VALUE"""),"SQL")</f>
        <v>SQL</v>
      </c>
    </row>
    <row r="6179">
      <c r="A6179" s="3">
        <v>6178.0</v>
      </c>
      <c r="B6179" s="4" t="str">
        <f>IFERROR(__xludf.DUMMYFUNCTION("SPLIT(IMPORTRANGE!B6179:B16178,"";"",0,1)"),"Bash/Shell/PowerShell")</f>
        <v>Bash/Shell/PowerShell</v>
      </c>
      <c r="C6179" s="4" t="str">
        <f>IFERROR(__xludf.DUMMYFUNCTION("""COMPUTED_VALUE"""),"C#")</f>
        <v>C#</v>
      </c>
      <c r="D6179" s="4" t="str">
        <f>IFERROR(__xludf.DUMMYFUNCTION("""COMPUTED_VALUE"""),"HTML/CSS")</f>
        <v>HTML/CSS</v>
      </c>
      <c r="E6179" s="4" t="str">
        <f>IFERROR(__xludf.DUMMYFUNCTION("""COMPUTED_VALUE"""),"Java")</f>
        <v>Java</v>
      </c>
      <c r="F6179" s="4" t="str">
        <f>IFERROR(__xludf.DUMMYFUNCTION("""COMPUTED_VALUE"""),"JavaScript")</f>
        <v>JavaScript</v>
      </c>
      <c r="G6179" s="4" t="str">
        <f>IFERROR(__xludf.DUMMYFUNCTION("""COMPUTED_VALUE"""),"Objective-C")</f>
        <v>Objective-C</v>
      </c>
      <c r="H6179" s="4" t="str">
        <f>IFERROR(__xludf.DUMMYFUNCTION("""COMPUTED_VALUE"""),"PHP")</f>
        <v>PHP</v>
      </c>
      <c r="I6179" s="4" t="str">
        <f>IFERROR(__xludf.DUMMYFUNCTION("""COMPUTED_VALUE"""),"SQL")</f>
        <v>SQL</v>
      </c>
      <c r="J6179" s="4" t="str">
        <f>IFERROR(__xludf.DUMMYFUNCTION("""COMPUTED_VALUE"""),"TypeScript")</f>
        <v>TypeScript</v>
      </c>
    </row>
    <row r="6180">
      <c r="A6180" s="3">
        <v>6179.0</v>
      </c>
      <c r="B6180" s="4" t="str">
        <f>IFERROR(__xludf.DUMMYFUNCTION("SPLIT(IMPORTRANGE!B6180:B16179,"";"",0,1)"),"Assembly")</f>
        <v>Assembly</v>
      </c>
      <c r="C6180" s="4" t="str">
        <f>IFERROR(__xludf.DUMMYFUNCTION("""COMPUTED_VALUE"""),"Bash/Shell/PowerShell")</f>
        <v>Bash/Shell/PowerShell</v>
      </c>
      <c r="D6180" s="4" t="str">
        <f>IFERROR(__xludf.DUMMYFUNCTION("""COMPUTED_VALUE"""),"C++")</f>
        <v>C++</v>
      </c>
      <c r="E6180" s="4" t="str">
        <f>IFERROR(__xludf.DUMMYFUNCTION("""COMPUTED_VALUE"""),"Go")</f>
        <v>Go</v>
      </c>
      <c r="F6180" s="4" t="str">
        <f>IFERROR(__xludf.DUMMYFUNCTION("""COMPUTED_VALUE"""),"HTML/CSS")</f>
        <v>HTML/CSS</v>
      </c>
      <c r="G6180" s="4" t="str">
        <f>IFERROR(__xludf.DUMMYFUNCTION("""COMPUTED_VALUE"""),"JavaScript")</f>
        <v>JavaScript</v>
      </c>
      <c r="H6180" s="4" t="str">
        <f>IFERROR(__xludf.DUMMYFUNCTION("""COMPUTED_VALUE"""),"Python")</f>
        <v>Python</v>
      </c>
      <c r="I6180" s="4" t="str">
        <f>IFERROR(__xludf.DUMMYFUNCTION("""COMPUTED_VALUE"""),"Rust")</f>
        <v>Rust</v>
      </c>
    </row>
    <row r="6181">
      <c r="A6181" s="3">
        <v>6180.0</v>
      </c>
      <c r="B6181" s="4" t="str">
        <f>IFERROR(__xludf.DUMMYFUNCTION("SPLIT(IMPORTRANGE!B6181:B16180,"";"",0,1)"),"Bash/Shell/PowerShell")</f>
        <v>Bash/Shell/PowerShell</v>
      </c>
      <c r="C6181" s="4" t="str">
        <f>IFERROR(__xludf.DUMMYFUNCTION("""COMPUTED_VALUE"""),"HTML/CSS")</f>
        <v>HTML/CSS</v>
      </c>
      <c r="D6181" s="4" t="str">
        <f>IFERROR(__xludf.DUMMYFUNCTION("""COMPUTED_VALUE"""),"Java")</f>
        <v>Java</v>
      </c>
      <c r="E6181" s="4" t="str">
        <f>IFERROR(__xludf.DUMMYFUNCTION("""COMPUTED_VALUE"""),"JavaScript")</f>
        <v>JavaScript</v>
      </c>
      <c r="F6181" s="4" t="str">
        <f>IFERROR(__xludf.DUMMYFUNCTION("""COMPUTED_VALUE"""),"SQL")</f>
        <v>SQL</v>
      </c>
    </row>
    <row r="6182">
      <c r="A6182" s="3">
        <v>6181.0</v>
      </c>
      <c r="B6182" s="4" t="str">
        <f>IFERROR(__xludf.DUMMYFUNCTION("SPLIT(IMPORTRANGE!B6182:B16181,"";"",0,1)"),"JavaScript")</f>
        <v>JavaScript</v>
      </c>
      <c r="C6182" s="4" t="str">
        <f>IFERROR(__xludf.DUMMYFUNCTION("""COMPUTED_VALUE"""),"Python")</f>
        <v>Python</v>
      </c>
    </row>
    <row r="6183">
      <c r="A6183" s="3">
        <v>6182.0</v>
      </c>
      <c r="B6183" s="4" t="str">
        <f>IFERROR(__xludf.DUMMYFUNCTION("SPLIT(IMPORTRANGE!B6183:B16182,"";"",0,1)"),"C++")</f>
        <v>C++</v>
      </c>
      <c r="C6183" s="4" t="str">
        <f>IFERROR(__xludf.DUMMYFUNCTION("""COMPUTED_VALUE"""),"C#")</f>
        <v>C#</v>
      </c>
      <c r="D6183" s="4" t="str">
        <f>IFERROR(__xludf.DUMMYFUNCTION("""COMPUTED_VALUE"""),"Python")</f>
        <v>Python</v>
      </c>
      <c r="E6183" s="4" t="str">
        <f>IFERROR(__xludf.DUMMYFUNCTION("""COMPUTED_VALUE"""),"R")</f>
        <v>R</v>
      </c>
      <c r="F6183" s="4" t="str">
        <f>IFERROR(__xludf.DUMMYFUNCTION("""COMPUTED_VALUE"""),"TypeScript")</f>
        <v>TypeScript</v>
      </c>
    </row>
    <row r="6184">
      <c r="A6184" s="3">
        <v>6183.0</v>
      </c>
      <c r="B6184" s="4" t="str">
        <f>IFERROR(__xludf.DUMMYFUNCTION("SPLIT(IMPORTRANGE!B6184:B16183,"";"",0,1)"),"Bash/Shell/PowerShell")</f>
        <v>Bash/Shell/PowerShell</v>
      </c>
      <c r="C6184" s="4" t="str">
        <f>IFERROR(__xludf.DUMMYFUNCTION("""COMPUTED_VALUE"""),"C")</f>
        <v>C</v>
      </c>
      <c r="D6184" s="4" t="str">
        <f>IFERROR(__xludf.DUMMYFUNCTION("""COMPUTED_VALUE"""),"C++")</f>
        <v>C++</v>
      </c>
      <c r="E6184" s="4" t="str">
        <f>IFERROR(__xludf.DUMMYFUNCTION("""COMPUTED_VALUE"""),"Dart")</f>
        <v>Dart</v>
      </c>
      <c r="F6184" s="4" t="str">
        <f>IFERROR(__xludf.DUMMYFUNCTION("""COMPUTED_VALUE"""),"HTML/CSS")</f>
        <v>HTML/CSS</v>
      </c>
      <c r="G6184" s="4" t="str">
        <f>IFERROR(__xludf.DUMMYFUNCTION("""COMPUTED_VALUE"""),"JavaScript")</f>
        <v>JavaScript</v>
      </c>
      <c r="H6184" s="4" t="str">
        <f>IFERROR(__xludf.DUMMYFUNCTION("""COMPUTED_VALUE"""),"Python")</f>
        <v>Python</v>
      </c>
      <c r="I6184" s="4" t="str">
        <f>IFERROR(__xludf.DUMMYFUNCTION("""COMPUTED_VALUE"""),"Ruby")</f>
        <v>Ruby</v>
      </c>
      <c r="J6184" s="4" t="str">
        <f>IFERROR(__xludf.DUMMYFUNCTION("""COMPUTED_VALUE"""),"SQL")</f>
        <v>SQL</v>
      </c>
    </row>
    <row r="6185">
      <c r="A6185" s="3">
        <v>6184.0</v>
      </c>
      <c r="B6185" s="4" t="str">
        <f>IFERROR(__xludf.DUMMYFUNCTION("SPLIT(IMPORTRANGE!B6185:B16184,"";"",0,1)"),"C++")</f>
        <v>C++</v>
      </c>
      <c r="C6185" s="4" t="str">
        <f>IFERROR(__xludf.DUMMYFUNCTION("""COMPUTED_VALUE"""),"C#")</f>
        <v>C#</v>
      </c>
      <c r="D6185" s="4" t="str">
        <f>IFERROR(__xludf.DUMMYFUNCTION("""COMPUTED_VALUE"""),"HTML/CSS")</f>
        <v>HTML/CSS</v>
      </c>
      <c r="E6185" s="4" t="str">
        <f>IFERROR(__xludf.DUMMYFUNCTION("""COMPUTED_VALUE"""),"JavaScript")</f>
        <v>JavaScript</v>
      </c>
    </row>
    <row r="6186">
      <c r="A6186" s="3">
        <v>6185.0</v>
      </c>
      <c r="B6186" s="4" t="str">
        <f>IFERROR(__xludf.DUMMYFUNCTION("SPLIT(IMPORTRANGE!B6186:B16185,"";"",0,1)"),"HTML/CSS")</f>
        <v>HTML/CSS</v>
      </c>
      <c r="C6186" s="4" t="str">
        <f>IFERROR(__xludf.DUMMYFUNCTION("""COMPUTED_VALUE"""),"Java")</f>
        <v>Java</v>
      </c>
      <c r="D6186" s="4" t="str">
        <f>IFERROR(__xludf.DUMMYFUNCTION("""COMPUTED_VALUE"""),"Python")</f>
        <v>Python</v>
      </c>
      <c r="E6186" s="4" t="str">
        <f>IFERROR(__xludf.DUMMYFUNCTION("""COMPUTED_VALUE"""),"SQL")</f>
        <v>SQL</v>
      </c>
    </row>
    <row r="6187">
      <c r="A6187" s="3">
        <v>6186.0</v>
      </c>
      <c r="B6187" s="4" t="str">
        <f>IFERROR(__xludf.DUMMYFUNCTION("SPLIT(IMPORTRANGE!B6187:B16186,"";"",0,1)"),"HTML/CSS")</f>
        <v>HTML/CSS</v>
      </c>
      <c r="C6187" s="4" t="str">
        <f>IFERROR(__xludf.DUMMYFUNCTION("""COMPUTED_VALUE"""),"JavaScript")</f>
        <v>JavaScript</v>
      </c>
    </row>
    <row r="6188">
      <c r="A6188" s="3">
        <v>6187.0</v>
      </c>
      <c r="B6188" s="4" t="str">
        <f>IFERROR(__xludf.DUMMYFUNCTION("SPLIT(IMPORTRANGE!B6188:B16187,"";"",0,1)"),"C++")</f>
        <v>C++</v>
      </c>
      <c r="C6188" s="4" t="str">
        <f>IFERROR(__xludf.DUMMYFUNCTION("""COMPUTED_VALUE"""),"HTML/CSS")</f>
        <v>HTML/CSS</v>
      </c>
      <c r="D6188" s="4" t="str">
        <f>IFERROR(__xludf.DUMMYFUNCTION("""COMPUTED_VALUE"""),"JavaScript")</f>
        <v>JavaScript</v>
      </c>
      <c r="E6188" s="4" t="str">
        <f>IFERROR(__xludf.DUMMYFUNCTION("""COMPUTED_VALUE"""),"Python")</f>
        <v>Python</v>
      </c>
    </row>
    <row r="6189">
      <c r="A6189" s="3">
        <v>6188.0</v>
      </c>
      <c r="B6189" s="4" t="str">
        <f>IFERROR(__xludf.DUMMYFUNCTION("SPLIT(IMPORTRANGE!B6189:B16188,"";"",0,1)"),"C#")</f>
        <v>C#</v>
      </c>
    </row>
    <row r="6190">
      <c r="A6190" s="3">
        <v>6189.0</v>
      </c>
      <c r="B6190" s="4" t="str">
        <f>IFERROR(__xludf.DUMMYFUNCTION("SPLIT(IMPORTRANGE!B6190:B16189,"";"",0,1)"),"HTML/CSS")</f>
        <v>HTML/CSS</v>
      </c>
      <c r="C6190" s="4" t="str">
        <f>IFERROR(__xludf.DUMMYFUNCTION("""COMPUTED_VALUE"""),"JavaScript")</f>
        <v>JavaScript</v>
      </c>
      <c r="D6190" s="4" t="str">
        <f>IFERROR(__xludf.DUMMYFUNCTION("""COMPUTED_VALUE"""),"PHP")</f>
        <v>PHP</v>
      </c>
      <c r="E6190" s="4" t="str">
        <f>IFERROR(__xludf.DUMMYFUNCTION("""COMPUTED_VALUE"""),"SQL")</f>
        <v>SQL</v>
      </c>
    </row>
    <row r="6191">
      <c r="A6191" s="3">
        <v>6190.0</v>
      </c>
      <c r="B6191" s="4" t="str">
        <f>IFERROR(__xludf.DUMMYFUNCTION("SPLIT(IMPORTRANGE!B6191:B16190,"";"",0,1)"),"Bash/Shell/PowerShell")</f>
        <v>Bash/Shell/PowerShell</v>
      </c>
      <c r="C6191" s="4" t="str">
        <f>IFERROR(__xludf.DUMMYFUNCTION("""COMPUTED_VALUE"""),"C#")</f>
        <v>C#</v>
      </c>
      <c r="D6191" s="4" t="str">
        <f>IFERROR(__xludf.DUMMYFUNCTION("""COMPUTED_VALUE"""),"HTML/CSS")</f>
        <v>HTML/CSS</v>
      </c>
      <c r="E6191" s="4" t="str">
        <f>IFERROR(__xludf.DUMMYFUNCTION("""COMPUTED_VALUE"""),"JavaScript")</f>
        <v>JavaScript</v>
      </c>
      <c r="F6191" s="4" t="str">
        <f>IFERROR(__xludf.DUMMYFUNCTION("""COMPUTED_VALUE"""),"SQL")</f>
        <v>SQL</v>
      </c>
      <c r="G6191" s="4" t="str">
        <f>IFERROR(__xludf.DUMMYFUNCTION("""COMPUTED_VALUE"""),"TypeScript")</f>
        <v>TypeScript</v>
      </c>
    </row>
    <row r="6192">
      <c r="A6192" s="3">
        <v>6191.0</v>
      </c>
      <c r="B6192" s="4" t="str">
        <f>IFERROR(__xludf.DUMMYFUNCTION("SPLIT(IMPORTRANGE!B6192:B16191,"";"",0,1)"),"Assembly")</f>
        <v>Assembly</v>
      </c>
      <c r="C6192" s="4" t="str">
        <f>IFERROR(__xludf.DUMMYFUNCTION("""COMPUTED_VALUE"""),"Bash/Shell/PowerShell")</f>
        <v>Bash/Shell/PowerShell</v>
      </c>
      <c r="D6192" s="4" t="str">
        <f>IFERROR(__xludf.DUMMYFUNCTION("""COMPUTED_VALUE"""),"C")</f>
        <v>C</v>
      </c>
      <c r="E6192" s="4" t="str">
        <f>IFERROR(__xludf.DUMMYFUNCTION("""COMPUTED_VALUE"""),"C++")</f>
        <v>C++</v>
      </c>
      <c r="F6192" s="4" t="str">
        <f>IFERROR(__xludf.DUMMYFUNCTION("""COMPUTED_VALUE"""),"C#")</f>
        <v>C#</v>
      </c>
      <c r="G6192" s="4" t="str">
        <f>IFERROR(__xludf.DUMMYFUNCTION("""COMPUTED_VALUE"""),"Clojure")</f>
        <v>Clojure</v>
      </c>
      <c r="H6192" s="4" t="str">
        <f>IFERROR(__xludf.DUMMYFUNCTION("""COMPUTED_VALUE"""),"F#")</f>
        <v>F#</v>
      </c>
      <c r="I6192" s="4" t="str">
        <f>IFERROR(__xludf.DUMMYFUNCTION("""COMPUTED_VALUE"""),"Go")</f>
        <v>Go</v>
      </c>
      <c r="J6192" s="4" t="str">
        <f>IFERROR(__xludf.DUMMYFUNCTION("""COMPUTED_VALUE"""),"Java")</f>
        <v>Java</v>
      </c>
    </row>
    <row r="6193">
      <c r="A6193" s="3">
        <v>6192.0</v>
      </c>
      <c r="B6193" s="4" t="str">
        <f>IFERROR(__xludf.DUMMYFUNCTION("SPLIT(IMPORTRANGE!B6193:B16192,"";"",0,1)"),"Bash/Shell/PowerShell")</f>
        <v>Bash/Shell/PowerShell</v>
      </c>
      <c r="C6193" s="4" t="str">
        <f>IFERROR(__xludf.DUMMYFUNCTION("""COMPUTED_VALUE"""),"C")</f>
        <v>C</v>
      </c>
      <c r="D6193" s="4" t="str">
        <f>IFERROR(__xludf.DUMMYFUNCTION("""COMPUTED_VALUE"""),"HTML/CSS")</f>
        <v>HTML/CSS</v>
      </c>
      <c r="E6193" s="4" t="str">
        <f>IFERROR(__xludf.DUMMYFUNCTION("""COMPUTED_VALUE"""),"JavaScript")</f>
        <v>JavaScript</v>
      </c>
      <c r="F6193" s="4" t="str">
        <f>IFERROR(__xludf.DUMMYFUNCTION("""COMPUTED_VALUE"""),"PHP")</f>
        <v>PHP</v>
      </c>
      <c r="G6193" s="4" t="str">
        <f>IFERROR(__xludf.DUMMYFUNCTION("""COMPUTED_VALUE"""),"SQL")</f>
        <v>SQL</v>
      </c>
    </row>
    <row r="6194">
      <c r="A6194" s="3">
        <v>6193.0</v>
      </c>
      <c r="B6194" s="4" t="str">
        <f>IFERROR(__xludf.DUMMYFUNCTION("SPLIT(IMPORTRANGE!B6194:B16193,"";"",0,1)"),"Bash/Shell/PowerShell")</f>
        <v>Bash/Shell/PowerShell</v>
      </c>
      <c r="C6194" s="4" t="str">
        <f>IFERROR(__xludf.DUMMYFUNCTION("""COMPUTED_VALUE"""),"C")</f>
        <v>C</v>
      </c>
      <c r="D6194" s="4" t="str">
        <f>IFERROR(__xludf.DUMMYFUNCTION("""COMPUTED_VALUE"""),"C#")</f>
        <v>C#</v>
      </c>
      <c r="E6194" s="4" t="str">
        <f>IFERROR(__xludf.DUMMYFUNCTION("""COMPUTED_VALUE"""),"HTML/CSS")</f>
        <v>HTML/CSS</v>
      </c>
      <c r="F6194" s="4" t="str">
        <f>IFERROR(__xludf.DUMMYFUNCTION("""COMPUTED_VALUE"""),"JavaScript")</f>
        <v>JavaScript</v>
      </c>
      <c r="G6194" s="4" t="str">
        <f>IFERROR(__xludf.DUMMYFUNCTION("""COMPUTED_VALUE"""),"PHP")</f>
        <v>PHP</v>
      </c>
    </row>
    <row r="6195">
      <c r="A6195" s="3">
        <v>6194.0</v>
      </c>
      <c r="B6195" s="4" t="str">
        <f>IFERROR(__xludf.DUMMYFUNCTION("SPLIT(IMPORTRANGE!B6195:B16194,"";"",0,1)"),"HTML/CSS")</f>
        <v>HTML/CSS</v>
      </c>
      <c r="C6195" s="4" t="str">
        <f>IFERROR(__xludf.DUMMYFUNCTION("""COMPUTED_VALUE"""),"JavaScript")</f>
        <v>JavaScript</v>
      </c>
    </row>
    <row r="6196">
      <c r="A6196" s="3">
        <v>6195.0</v>
      </c>
      <c r="B6196" s="4" t="str">
        <f>IFERROR(__xludf.DUMMYFUNCTION("SPLIT(IMPORTRANGE!B6196:B16195,"";"",0,1)"),"Bash/Shell/PowerShell")</f>
        <v>Bash/Shell/PowerShell</v>
      </c>
      <c r="C6196" s="4" t="str">
        <f>IFERROR(__xludf.DUMMYFUNCTION("""COMPUTED_VALUE"""),"HTML/CSS")</f>
        <v>HTML/CSS</v>
      </c>
      <c r="D6196" s="4" t="str">
        <f>IFERROR(__xludf.DUMMYFUNCTION("""COMPUTED_VALUE"""),"JavaScript")</f>
        <v>JavaScript</v>
      </c>
      <c r="E6196" s="4" t="str">
        <f>IFERROR(__xludf.DUMMYFUNCTION("""COMPUTED_VALUE"""),"Ruby")</f>
        <v>Ruby</v>
      </c>
      <c r="F6196" s="4" t="str">
        <f>IFERROR(__xludf.DUMMYFUNCTION("""COMPUTED_VALUE"""),"SQL")</f>
        <v>SQL</v>
      </c>
    </row>
    <row r="6197">
      <c r="A6197" s="3">
        <v>6196.0</v>
      </c>
      <c r="B6197" s="4" t="str">
        <f>IFERROR(__xludf.DUMMYFUNCTION("SPLIT(IMPORTRANGE!B6197:B16196,"";"",0,1)"),"HTML/CSS")</f>
        <v>HTML/CSS</v>
      </c>
      <c r="C6197" s="4" t="str">
        <f>IFERROR(__xludf.DUMMYFUNCTION("""COMPUTED_VALUE"""),"JavaScript")</f>
        <v>JavaScript</v>
      </c>
      <c r="D6197" s="4" t="str">
        <f>IFERROR(__xludf.DUMMYFUNCTION("""COMPUTED_VALUE"""),"Python")</f>
        <v>Python</v>
      </c>
    </row>
    <row r="6198">
      <c r="A6198" s="3">
        <v>6197.0</v>
      </c>
      <c r="B6198" s="4" t="str">
        <f>IFERROR(__xludf.DUMMYFUNCTION("SPLIT(IMPORTRANGE!B6198:B16197,"";"",0,1)"),"Bash/Shell/PowerShell")</f>
        <v>Bash/Shell/PowerShell</v>
      </c>
      <c r="C6198" s="4" t="str">
        <f>IFERROR(__xludf.DUMMYFUNCTION("""COMPUTED_VALUE"""),"C#")</f>
        <v>C#</v>
      </c>
      <c r="D6198" s="4" t="str">
        <f>IFERROR(__xludf.DUMMYFUNCTION("""COMPUTED_VALUE"""),"R")</f>
        <v>R</v>
      </c>
    </row>
    <row r="6199">
      <c r="A6199" s="3">
        <v>6198.0</v>
      </c>
      <c r="B6199" s="4" t="str">
        <f>IFERROR(__xludf.DUMMYFUNCTION("SPLIT(IMPORTRANGE!B6199:B16198,"";"",0,1)"),"HTML/CSS")</f>
        <v>HTML/CSS</v>
      </c>
      <c r="C6199" s="4" t="str">
        <f>IFERROR(__xludf.DUMMYFUNCTION("""COMPUTED_VALUE"""),"JavaScript")</f>
        <v>JavaScript</v>
      </c>
      <c r="D6199" s="4" t="str">
        <f>IFERROR(__xludf.DUMMYFUNCTION("""COMPUTED_VALUE"""),"Python")</f>
        <v>Python</v>
      </c>
    </row>
    <row r="6200">
      <c r="A6200" s="3">
        <v>6199.0</v>
      </c>
      <c r="B6200" s="4" t="str">
        <f>IFERROR(__xludf.DUMMYFUNCTION("SPLIT(IMPORTRANGE!B6200:B16199,"";"",0,1)"),"C++")</f>
        <v>C++</v>
      </c>
      <c r="C6200" s="4" t="str">
        <f>IFERROR(__xludf.DUMMYFUNCTION("""COMPUTED_VALUE"""),"C#")</f>
        <v>C#</v>
      </c>
      <c r="D6200" s="4" t="str">
        <f>IFERROR(__xludf.DUMMYFUNCTION("""COMPUTED_VALUE"""),"HTML/CSS")</f>
        <v>HTML/CSS</v>
      </c>
      <c r="E6200" s="4" t="str">
        <f>IFERROR(__xludf.DUMMYFUNCTION("""COMPUTED_VALUE"""),"JavaScript")</f>
        <v>JavaScript</v>
      </c>
      <c r="F6200" s="4" t="str">
        <f>IFERROR(__xludf.DUMMYFUNCTION("""COMPUTED_VALUE"""),"SQL")</f>
        <v>SQL</v>
      </c>
    </row>
    <row r="6201">
      <c r="A6201" s="3">
        <v>6200.0</v>
      </c>
      <c r="B6201" s="4" t="str">
        <f>IFERROR(__xludf.DUMMYFUNCTION("SPLIT(IMPORTRANGE!B6201:B16200,"";"",0,1)"),"HTML/CSS")</f>
        <v>HTML/CSS</v>
      </c>
      <c r="C6201" s="4" t="str">
        <f>IFERROR(__xludf.DUMMYFUNCTION("""COMPUTED_VALUE"""),"JavaScript")</f>
        <v>JavaScript</v>
      </c>
      <c r="D6201" s="4" t="str">
        <f>IFERROR(__xludf.DUMMYFUNCTION("""COMPUTED_VALUE"""),"Ruby")</f>
        <v>Ruby</v>
      </c>
    </row>
    <row r="6202">
      <c r="A6202" s="3">
        <v>6201.0</v>
      </c>
      <c r="B6202" s="4" t="str">
        <f>IFERROR(__xludf.DUMMYFUNCTION("SPLIT(IMPORTRANGE!B6202:B16201,"";"",0,1)"),"Assembly")</f>
        <v>Assembly</v>
      </c>
      <c r="C6202" s="4" t="str">
        <f>IFERROR(__xludf.DUMMYFUNCTION("""COMPUTED_VALUE"""),"C++")</f>
        <v>C++</v>
      </c>
      <c r="D6202" s="4" t="str">
        <f>IFERROR(__xludf.DUMMYFUNCTION("""COMPUTED_VALUE"""),"Go")</f>
        <v>Go</v>
      </c>
      <c r="E6202" s="4" t="str">
        <f>IFERROR(__xludf.DUMMYFUNCTION("""COMPUTED_VALUE"""),"HTML/CSS")</f>
        <v>HTML/CSS</v>
      </c>
      <c r="F6202" s="4" t="str">
        <f>IFERROR(__xludf.DUMMYFUNCTION("""COMPUTED_VALUE"""),"Java")</f>
        <v>Java</v>
      </c>
      <c r="G6202" s="4" t="str">
        <f>IFERROR(__xludf.DUMMYFUNCTION("""COMPUTED_VALUE"""),"Python")</f>
        <v>Python</v>
      </c>
      <c r="H6202" s="4" t="str">
        <f>IFERROR(__xludf.DUMMYFUNCTION("""COMPUTED_VALUE"""),"Swift")</f>
        <v>Swift</v>
      </c>
    </row>
    <row r="6203">
      <c r="A6203" s="3">
        <v>6202.0</v>
      </c>
      <c r="B6203" s="4" t="str">
        <f>IFERROR(__xludf.DUMMYFUNCTION("SPLIT(IMPORTRANGE!B6203:B16202,"";"",0,1)"),"Bash/Shell/PowerShell")</f>
        <v>Bash/Shell/PowerShell</v>
      </c>
      <c r="C6203" s="4" t="str">
        <f>IFERROR(__xludf.DUMMYFUNCTION("""COMPUTED_VALUE"""),"C++")</f>
        <v>C++</v>
      </c>
      <c r="D6203" s="4" t="str">
        <f>IFERROR(__xludf.DUMMYFUNCTION("""COMPUTED_VALUE"""),"HTML/CSS")</f>
        <v>HTML/CSS</v>
      </c>
      <c r="E6203" s="4" t="str">
        <f>IFERROR(__xludf.DUMMYFUNCTION("""COMPUTED_VALUE"""),"JavaScript")</f>
        <v>JavaScript</v>
      </c>
      <c r="F6203" s="4" t="str">
        <f>IFERROR(__xludf.DUMMYFUNCTION("""COMPUTED_VALUE"""),"PHP")</f>
        <v>PHP</v>
      </c>
      <c r="G6203" s="4" t="str">
        <f>IFERROR(__xludf.DUMMYFUNCTION("""COMPUTED_VALUE"""),"SQL")</f>
        <v>SQL</v>
      </c>
    </row>
    <row r="6204">
      <c r="A6204" s="3">
        <v>6203.0</v>
      </c>
      <c r="B6204" s="4" t="str">
        <f>IFERROR(__xludf.DUMMYFUNCTION("SPLIT(IMPORTRANGE!B6204:B16203,"";"",0,1)"),"Bash/Shell/PowerShell")</f>
        <v>Bash/Shell/PowerShell</v>
      </c>
      <c r="C6204" s="4" t="str">
        <f>IFERROR(__xludf.DUMMYFUNCTION("""COMPUTED_VALUE"""),"C")</f>
        <v>C</v>
      </c>
      <c r="D6204" s="4" t="str">
        <f>IFERROR(__xludf.DUMMYFUNCTION("""COMPUTED_VALUE"""),"C++")</f>
        <v>C++</v>
      </c>
      <c r="E6204" s="4" t="str">
        <f>IFERROR(__xludf.DUMMYFUNCTION("""COMPUTED_VALUE"""),"C#")</f>
        <v>C#</v>
      </c>
      <c r="F6204" s="4" t="str">
        <f>IFERROR(__xludf.DUMMYFUNCTION("""COMPUTED_VALUE"""),"Java")</f>
        <v>Java</v>
      </c>
      <c r="G6204" s="4" t="str">
        <f>IFERROR(__xludf.DUMMYFUNCTION("""COMPUTED_VALUE"""),"JavaScript")</f>
        <v>JavaScript</v>
      </c>
      <c r="H6204" s="4" t="str">
        <f>IFERROR(__xludf.DUMMYFUNCTION("""COMPUTED_VALUE"""),"Python")</f>
        <v>Python</v>
      </c>
      <c r="I6204" s="4" t="str">
        <f>IFERROR(__xludf.DUMMYFUNCTION("""COMPUTED_VALUE"""),"Ruby")</f>
        <v>Ruby</v>
      </c>
      <c r="J6204" s="4" t="str">
        <f>IFERROR(__xludf.DUMMYFUNCTION("""COMPUTED_VALUE"""),"SQL")</f>
        <v>SQL</v>
      </c>
    </row>
    <row r="6205">
      <c r="A6205" s="3">
        <v>6204.0</v>
      </c>
      <c r="B6205" s="4" t="str">
        <f>IFERROR(__xludf.DUMMYFUNCTION("SPLIT(IMPORTRANGE!B6205:B16204,"";"",0,1)"),"Python")</f>
        <v>Python</v>
      </c>
    </row>
    <row r="6206">
      <c r="A6206" s="3">
        <v>6205.0</v>
      </c>
      <c r="B6206" s="4" t="str">
        <f>IFERROR(__xludf.DUMMYFUNCTION("SPLIT(IMPORTRANGE!B6206:B16205,"";"",0,1)"),"HTML/CSS")</f>
        <v>HTML/CSS</v>
      </c>
      <c r="C6206" s="4" t="str">
        <f>IFERROR(__xludf.DUMMYFUNCTION("""COMPUTED_VALUE"""),"Java")</f>
        <v>Java</v>
      </c>
      <c r="D6206" s="4" t="str">
        <f>IFERROR(__xludf.DUMMYFUNCTION("""COMPUTED_VALUE"""),"JavaScript")</f>
        <v>JavaScript</v>
      </c>
      <c r="E6206" s="4" t="str">
        <f>IFERROR(__xludf.DUMMYFUNCTION("""COMPUTED_VALUE"""),"SQL")</f>
        <v>SQL</v>
      </c>
      <c r="F6206" s="4" t="str">
        <f>IFERROR(__xludf.DUMMYFUNCTION("""COMPUTED_VALUE"""),"TypeScript")</f>
        <v>TypeScript</v>
      </c>
    </row>
    <row r="6207">
      <c r="A6207" s="3">
        <v>6206.0</v>
      </c>
      <c r="B6207" s="4" t="str">
        <f>IFERROR(__xludf.DUMMYFUNCTION("SPLIT(IMPORTRANGE!B6207:B16206,"";"",0,1)"),"HTML/CSS")</f>
        <v>HTML/CSS</v>
      </c>
      <c r="C6207" s="4" t="str">
        <f>IFERROR(__xludf.DUMMYFUNCTION("""COMPUTED_VALUE"""),"Java")</f>
        <v>Java</v>
      </c>
      <c r="D6207" s="4" t="str">
        <f>IFERROR(__xludf.DUMMYFUNCTION("""COMPUTED_VALUE"""),"JavaScript")</f>
        <v>JavaScript</v>
      </c>
      <c r="E6207" s="4" t="str">
        <f>IFERROR(__xludf.DUMMYFUNCTION("""COMPUTED_VALUE"""),"PHP")</f>
        <v>PHP</v>
      </c>
      <c r="F6207" s="4" t="str">
        <f>IFERROR(__xludf.DUMMYFUNCTION("""COMPUTED_VALUE"""),"SQL")</f>
        <v>SQL</v>
      </c>
      <c r="G6207" s="4" t="str">
        <f>IFERROR(__xludf.DUMMYFUNCTION("""COMPUTED_VALUE"""),"Other(s):")</f>
        <v>Other(s):</v>
      </c>
    </row>
    <row r="6208">
      <c r="A6208" s="3">
        <v>6207.0</v>
      </c>
      <c r="B6208" s="4" t="str">
        <f>IFERROR(__xludf.DUMMYFUNCTION("SPLIT(IMPORTRANGE!B6208:B16207,"";"",0,1)"),"Bash/Shell/PowerShell")</f>
        <v>Bash/Shell/PowerShell</v>
      </c>
      <c r="C6208" s="4" t="str">
        <f>IFERROR(__xludf.DUMMYFUNCTION("""COMPUTED_VALUE"""),"HTML/CSS")</f>
        <v>HTML/CSS</v>
      </c>
      <c r="D6208" s="4" t="str">
        <f>IFERROR(__xludf.DUMMYFUNCTION("""COMPUTED_VALUE"""),"JavaScript")</f>
        <v>JavaScript</v>
      </c>
      <c r="E6208" s="4" t="str">
        <f>IFERROR(__xludf.DUMMYFUNCTION("""COMPUTED_VALUE"""),"PHP")</f>
        <v>PHP</v>
      </c>
      <c r="F6208" s="4" t="str">
        <f>IFERROR(__xludf.DUMMYFUNCTION("""COMPUTED_VALUE"""),"SQL")</f>
        <v>SQL</v>
      </c>
    </row>
    <row r="6209">
      <c r="A6209" s="3">
        <v>6208.0</v>
      </c>
      <c r="B6209" s="4" t="str">
        <f>IFERROR(__xludf.DUMMYFUNCTION("SPLIT(IMPORTRANGE!B6209:B16208,"";"",0,1)"),"Bash/Shell/PowerShell")</f>
        <v>Bash/Shell/PowerShell</v>
      </c>
      <c r="C6209" s="4" t="str">
        <f>IFERROR(__xludf.DUMMYFUNCTION("""COMPUTED_VALUE"""),"Elixir")</f>
        <v>Elixir</v>
      </c>
      <c r="D6209" s="4" t="str">
        <f>IFERROR(__xludf.DUMMYFUNCTION("""COMPUTED_VALUE"""),"HTML/CSS")</f>
        <v>HTML/CSS</v>
      </c>
      <c r="E6209" s="4" t="str">
        <f>IFERROR(__xludf.DUMMYFUNCTION("""COMPUTED_VALUE"""),"JavaScript")</f>
        <v>JavaScript</v>
      </c>
      <c r="F6209" s="4" t="str">
        <f>IFERROR(__xludf.DUMMYFUNCTION("""COMPUTED_VALUE"""),"Ruby")</f>
        <v>Ruby</v>
      </c>
      <c r="G6209" s="4" t="str">
        <f>IFERROR(__xludf.DUMMYFUNCTION("""COMPUTED_VALUE"""),"SQL")</f>
        <v>SQL</v>
      </c>
    </row>
    <row r="6210">
      <c r="A6210" s="3">
        <v>6209.0</v>
      </c>
      <c r="B6210" s="4" t="str">
        <f>IFERROR(__xludf.DUMMYFUNCTION("SPLIT(IMPORTRANGE!B6210:B16209,"";"",0,1)"),"Bash/Shell/PowerShell")</f>
        <v>Bash/Shell/PowerShell</v>
      </c>
      <c r="C6210" s="4" t="str">
        <f>IFERROR(__xludf.DUMMYFUNCTION("""COMPUTED_VALUE"""),"C++")</f>
        <v>C++</v>
      </c>
      <c r="D6210" s="4" t="str">
        <f>IFERROR(__xludf.DUMMYFUNCTION("""COMPUTED_VALUE"""),"C#")</f>
        <v>C#</v>
      </c>
      <c r="E6210" s="4" t="str">
        <f>IFERROR(__xludf.DUMMYFUNCTION("""COMPUTED_VALUE"""),"HTML/CSS")</f>
        <v>HTML/CSS</v>
      </c>
      <c r="F6210" s="4" t="str">
        <f>IFERROR(__xludf.DUMMYFUNCTION("""COMPUTED_VALUE"""),"Java")</f>
        <v>Java</v>
      </c>
      <c r="G6210" s="4" t="str">
        <f>IFERROR(__xludf.DUMMYFUNCTION("""COMPUTED_VALUE"""),"JavaScript")</f>
        <v>JavaScript</v>
      </c>
      <c r="H6210" s="4" t="str">
        <f>IFERROR(__xludf.DUMMYFUNCTION("""COMPUTED_VALUE"""),"Ruby")</f>
        <v>Ruby</v>
      </c>
      <c r="I6210" s="4" t="str">
        <f>IFERROR(__xludf.DUMMYFUNCTION("""COMPUTED_VALUE"""),"Scala")</f>
        <v>Scala</v>
      </c>
      <c r="J6210" s="4" t="str">
        <f>IFERROR(__xludf.DUMMYFUNCTION("""COMPUTED_VALUE"""),"SQL")</f>
        <v>SQL</v>
      </c>
    </row>
    <row r="6211">
      <c r="A6211" s="3">
        <v>6210.0</v>
      </c>
      <c r="B6211" s="4" t="str">
        <f>IFERROR(__xludf.DUMMYFUNCTION("SPLIT(IMPORTRANGE!B6211:B16210,"";"",0,1)"),"Assembly")</f>
        <v>Assembly</v>
      </c>
      <c r="C6211" s="4" t="str">
        <f>IFERROR(__xludf.DUMMYFUNCTION("""COMPUTED_VALUE"""),"Bash/Shell/PowerShell")</f>
        <v>Bash/Shell/PowerShell</v>
      </c>
      <c r="D6211" s="4" t="str">
        <f>IFERROR(__xludf.DUMMYFUNCTION("""COMPUTED_VALUE"""),"HTML/CSS")</f>
        <v>HTML/CSS</v>
      </c>
      <c r="E6211" s="4" t="str">
        <f>IFERROR(__xludf.DUMMYFUNCTION("""COMPUTED_VALUE"""),"Java")</f>
        <v>Java</v>
      </c>
      <c r="F6211" s="4" t="str">
        <f>IFERROR(__xludf.DUMMYFUNCTION("""COMPUTED_VALUE"""),"JavaScript")</f>
        <v>JavaScript</v>
      </c>
      <c r="G6211" s="4" t="str">
        <f>IFERROR(__xludf.DUMMYFUNCTION("""COMPUTED_VALUE"""),"PHP")</f>
        <v>PHP</v>
      </c>
      <c r="H6211" s="4" t="str">
        <f>IFERROR(__xludf.DUMMYFUNCTION("""COMPUTED_VALUE"""),"Ruby")</f>
        <v>Ruby</v>
      </c>
      <c r="I6211" s="4" t="str">
        <f>IFERROR(__xludf.DUMMYFUNCTION("""COMPUTED_VALUE"""),"SQL")</f>
        <v>SQL</v>
      </c>
    </row>
    <row r="6212">
      <c r="A6212" s="3">
        <v>6211.0</v>
      </c>
      <c r="B6212" s="4" t="str">
        <f>IFERROR(__xludf.DUMMYFUNCTION("SPLIT(IMPORTRANGE!B6212:B16211,"";"",0,1)"),"Bash/Shell/PowerShell")</f>
        <v>Bash/Shell/PowerShell</v>
      </c>
      <c r="C6212" s="4" t="str">
        <f>IFERROR(__xludf.DUMMYFUNCTION("""COMPUTED_VALUE"""),"C")</f>
        <v>C</v>
      </c>
      <c r="D6212" s="4" t="str">
        <f>IFERROR(__xludf.DUMMYFUNCTION("""COMPUTED_VALUE"""),"Python")</f>
        <v>Python</v>
      </c>
    </row>
    <row r="6213">
      <c r="A6213" s="3">
        <v>6212.0</v>
      </c>
      <c r="B6213" s="4" t="str">
        <f>IFERROR(__xludf.DUMMYFUNCTION("SPLIT(IMPORTRANGE!B6213:B16212,"";"",0,1)"),"HTML/CSS")</f>
        <v>HTML/CSS</v>
      </c>
      <c r="C6213" s="4" t="str">
        <f>IFERROR(__xludf.DUMMYFUNCTION("""COMPUTED_VALUE"""),"Java")</f>
        <v>Java</v>
      </c>
      <c r="D6213" s="4" t="str">
        <f>IFERROR(__xludf.DUMMYFUNCTION("""COMPUTED_VALUE"""),"JavaScript")</f>
        <v>JavaScript</v>
      </c>
    </row>
    <row r="6214">
      <c r="A6214" s="3">
        <v>6213.0</v>
      </c>
      <c r="B6214" s="4" t="str">
        <f>IFERROR(__xludf.DUMMYFUNCTION("SPLIT(IMPORTRANGE!B6214:B16213,"";"",0,1)"),"C#")</f>
        <v>C#</v>
      </c>
      <c r="C6214" s="4" t="str">
        <f>IFERROR(__xludf.DUMMYFUNCTION("""COMPUTED_VALUE"""),"HTML/CSS")</f>
        <v>HTML/CSS</v>
      </c>
      <c r="D6214" s="4" t="str">
        <f>IFERROR(__xludf.DUMMYFUNCTION("""COMPUTED_VALUE"""),"JavaScript")</f>
        <v>JavaScript</v>
      </c>
      <c r="E6214" s="4" t="str">
        <f>IFERROR(__xludf.DUMMYFUNCTION("""COMPUTED_VALUE"""),"SQL")</f>
        <v>SQL</v>
      </c>
    </row>
    <row r="6215">
      <c r="A6215" s="3">
        <v>6214.0</v>
      </c>
      <c r="B6215" s="4" t="str">
        <f>IFERROR(__xludf.DUMMYFUNCTION("SPLIT(IMPORTRANGE!B6215:B16214,"";"",0,1)"),"HTML/CSS")</f>
        <v>HTML/CSS</v>
      </c>
      <c r="C6215" s="4" t="str">
        <f>IFERROR(__xludf.DUMMYFUNCTION("""COMPUTED_VALUE"""),"Java")</f>
        <v>Java</v>
      </c>
      <c r="D6215" s="4" t="str">
        <f>IFERROR(__xludf.DUMMYFUNCTION("""COMPUTED_VALUE"""),"JavaScript")</f>
        <v>JavaScript</v>
      </c>
      <c r="E6215" s="4" t="str">
        <f>IFERROR(__xludf.DUMMYFUNCTION("""COMPUTED_VALUE"""),"TypeScript")</f>
        <v>TypeScript</v>
      </c>
    </row>
    <row r="6216">
      <c r="A6216" s="3">
        <v>6215.0</v>
      </c>
      <c r="B6216" s="4" t="str">
        <f>IFERROR(__xludf.DUMMYFUNCTION("SPLIT(IMPORTRANGE!B6216:B16215,"";"",0,1)"),"Bash/Shell/PowerShell")</f>
        <v>Bash/Shell/PowerShell</v>
      </c>
      <c r="C6216" s="4" t="str">
        <f>IFERROR(__xludf.DUMMYFUNCTION("""COMPUTED_VALUE"""),"C#")</f>
        <v>C#</v>
      </c>
      <c r="D6216" s="4" t="str">
        <f>IFERROR(__xludf.DUMMYFUNCTION("""COMPUTED_VALUE"""),"HTML/CSS")</f>
        <v>HTML/CSS</v>
      </c>
      <c r="E6216" s="4" t="str">
        <f>IFERROR(__xludf.DUMMYFUNCTION("""COMPUTED_VALUE"""),"JavaScript")</f>
        <v>JavaScript</v>
      </c>
      <c r="F6216" s="4" t="str">
        <f>IFERROR(__xludf.DUMMYFUNCTION("""COMPUTED_VALUE"""),"Python")</f>
        <v>Python</v>
      </c>
      <c r="G6216" s="4" t="str">
        <f>IFERROR(__xludf.DUMMYFUNCTION("""COMPUTED_VALUE"""),"Other(s):")</f>
        <v>Other(s):</v>
      </c>
    </row>
    <row r="6217">
      <c r="A6217" s="3">
        <v>6216.0</v>
      </c>
      <c r="B6217" s="4" t="str">
        <f>IFERROR(__xludf.DUMMYFUNCTION("SPLIT(IMPORTRANGE!B6217:B16216,"";"",0,1)"),"Assembly")</f>
        <v>Assembly</v>
      </c>
      <c r="C6217" s="4" t="str">
        <f>IFERROR(__xludf.DUMMYFUNCTION("""COMPUTED_VALUE"""),"C")</f>
        <v>C</v>
      </c>
      <c r="D6217" s="4" t="str">
        <f>IFERROR(__xludf.DUMMYFUNCTION("""COMPUTED_VALUE"""),"C++")</f>
        <v>C++</v>
      </c>
      <c r="E6217" s="4" t="str">
        <f>IFERROR(__xludf.DUMMYFUNCTION("""COMPUTED_VALUE"""),"HTML/CSS")</f>
        <v>HTML/CSS</v>
      </c>
      <c r="F6217" s="4" t="str">
        <f>IFERROR(__xludf.DUMMYFUNCTION("""COMPUTED_VALUE"""),"Java")</f>
        <v>Java</v>
      </c>
      <c r="G6217" s="4" t="str">
        <f>IFERROR(__xludf.DUMMYFUNCTION("""COMPUTED_VALUE"""),"JavaScript")</f>
        <v>JavaScript</v>
      </c>
      <c r="H6217" s="4" t="str">
        <f>IFERROR(__xludf.DUMMYFUNCTION("""COMPUTED_VALUE"""),"PHP")</f>
        <v>PHP</v>
      </c>
      <c r="I6217" s="4" t="str">
        <f>IFERROR(__xludf.DUMMYFUNCTION("""COMPUTED_VALUE"""),"R")</f>
        <v>R</v>
      </c>
      <c r="J6217" s="4" t="str">
        <f>IFERROR(__xludf.DUMMYFUNCTION("""COMPUTED_VALUE"""),"SQL")</f>
        <v>SQL</v>
      </c>
      <c r="K6217" s="4" t="str">
        <f>IFERROR(__xludf.DUMMYFUNCTION("""COMPUTED_VALUE"""),"VBA")</f>
        <v>VBA</v>
      </c>
      <c r="L6217" s="4" t="str">
        <f>IFERROR(__xludf.DUMMYFUNCTION("""COMPUTED_VALUE"""),"WebAssembly")</f>
        <v>WebAssembly</v>
      </c>
      <c r="M6217" s="4" t="str">
        <f>IFERROR(__xludf.DUMMYFUNCTION("""COMPUTED_VALUE"""),"Other(s):")</f>
        <v>Other(s):</v>
      </c>
    </row>
    <row r="6218">
      <c r="A6218" s="3">
        <v>6217.0</v>
      </c>
      <c r="B6218" s="4" t="str">
        <f>IFERROR(__xludf.DUMMYFUNCTION("SPLIT(IMPORTRANGE!B6218:B16217,"";"",0,1)"),"Bash/Shell/PowerShell")</f>
        <v>Bash/Shell/PowerShell</v>
      </c>
      <c r="C6218" s="4" t="str">
        <f>IFERROR(__xludf.DUMMYFUNCTION("""COMPUTED_VALUE"""),"Python")</f>
        <v>Python</v>
      </c>
    </row>
    <row r="6219">
      <c r="A6219" s="3">
        <v>6218.0</v>
      </c>
      <c r="B6219" s="4" t="str">
        <f>IFERROR(__xludf.DUMMYFUNCTION("SPLIT(IMPORTRANGE!B6219:B16218,"";"",0,1)"),"Dart")</f>
        <v>Dart</v>
      </c>
      <c r="C6219" s="4" t="str">
        <f>IFERROR(__xludf.DUMMYFUNCTION("""COMPUTED_VALUE"""),"Java")</f>
        <v>Java</v>
      </c>
      <c r="D6219" s="4" t="str">
        <f>IFERROR(__xludf.DUMMYFUNCTION("""COMPUTED_VALUE"""),"JavaScript")</f>
        <v>JavaScript</v>
      </c>
      <c r="E6219" s="4" t="str">
        <f>IFERROR(__xludf.DUMMYFUNCTION("""COMPUTED_VALUE"""),"Python")</f>
        <v>Python</v>
      </c>
    </row>
    <row r="6220">
      <c r="A6220" s="3">
        <v>6219.0</v>
      </c>
      <c r="B6220" s="4" t="str">
        <f>IFERROR(__xludf.DUMMYFUNCTION("SPLIT(IMPORTRANGE!B6220:B16219,"";"",0,1)"),"Bash/Shell/PowerShell")</f>
        <v>Bash/Shell/PowerShell</v>
      </c>
      <c r="C6220" s="4" t="str">
        <f>IFERROR(__xludf.DUMMYFUNCTION("""COMPUTED_VALUE"""),"HTML/CSS")</f>
        <v>HTML/CSS</v>
      </c>
      <c r="D6220" s="4" t="str">
        <f>IFERROR(__xludf.DUMMYFUNCTION("""COMPUTED_VALUE"""),"Java")</f>
        <v>Java</v>
      </c>
      <c r="E6220" s="4" t="str">
        <f>IFERROR(__xludf.DUMMYFUNCTION("""COMPUTED_VALUE"""),"JavaScript")</f>
        <v>JavaScript</v>
      </c>
    </row>
    <row r="6221">
      <c r="A6221" s="3">
        <v>6220.0</v>
      </c>
      <c r="B6221" s="4" t="str">
        <f>IFERROR(__xludf.DUMMYFUNCTION("SPLIT(IMPORTRANGE!B6221:B16220,"";"",0,1)"),"HTML/CSS")</f>
        <v>HTML/CSS</v>
      </c>
      <c r="C6221" s="4" t="str">
        <f>IFERROR(__xludf.DUMMYFUNCTION("""COMPUTED_VALUE"""),"Java")</f>
        <v>Java</v>
      </c>
      <c r="D6221" s="4" t="str">
        <f>IFERROR(__xludf.DUMMYFUNCTION("""COMPUTED_VALUE"""),"JavaScript")</f>
        <v>JavaScript</v>
      </c>
    </row>
    <row r="6222">
      <c r="A6222" s="3">
        <v>6221.0</v>
      </c>
      <c r="B6222" s="4" t="str">
        <f>IFERROR(__xludf.DUMMYFUNCTION("SPLIT(IMPORTRANGE!B6222:B16221,"";"",0,1)"),"Dart")</f>
        <v>Dart</v>
      </c>
      <c r="C6222" s="4" t="str">
        <f>IFERROR(__xludf.DUMMYFUNCTION("""COMPUTED_VALUE"""),"HTML/CSS")</f>
        <v>HTML/CSS</v>
      </c>
      <c r="D6222" s="4" t="str">
        <f>IFERROR(__xludf.DUMMYFUNCTION("""COMPUTED_VALUE"""),"Java")</f>
        <v>Java</v>
      </c>
      <c r="E6222" s="4" t="str">
        <f>IFERROR(__xludf.DUMMYFUNCTION("""COMPUTED_VALUE"""),"JavaScript")</f>
        <v>JavaScript</v>
      </c>
      <c r="F6222" s="4" t="str">
        <f>IFERROR(__xludf.DUMMYFUNCTION("""COMPUTED_VALUE"""),"PHP")</f>
        <v>PHP</v>
      </c>
      <c r="G6222" s="4" t="str">
        <f>IFERROR(__xludf.DUMMYFUNCTION("""COMPUTED_VALUE"""),"Python")</f>
        <v>Python</v>
      </c>
    </row>
    <row r="6223">
      <c r="A6223" s="3">
        <v>6222.0</v>
      </c>
      <c r="B6223" s="4" t="str">
        <f>IFERROR(__xludf.DUMMYFUNCTION("SPLIT(IMPORTRANGE!B6223:B16222,"";"",0,1)"),"Bash/Shell/PowerShell")</f>
        <v>Bash/Shell/PowerShell</v>
      </c>
      <c r="C6223" s="4" t="str">
        <f>IFERROR(__xludf.DUMMYFUNCTION("""COMPUTED_VALUE"""),"HTML/CSS")</f>
        <v>HTML/CSS</v>
      </c>
      <c r="D6223" s="4" t="str">
        <f>IFERROR(__xludf.DUMMYFUNCTION("""COMPUTED_VALUE"""),"JavaScript")</f>
        <v>JavaScript</v>
      </c>
      <c r="E6223" s="4" t="str">
        <f>IFERROR(__xludf.DUMMYFUNCTION("""COMPUTED_VALUE"""),"Python")</f>
        <v>Python</v>
      </c>
      <c r="F6223" s="4" t="str">
        <f>IFERROR(__xludf.DUMMYFUNCTION("""COMPUTED_VALUE"""),"SQL")</f>
        <v>SQL</v>
      </c>
    </row>
    <row r="6224">
      <c r="A6224" s="3">
        <v>6223.0</v>
      </c>
      <c r="B6224" s="4" t="str">
        <f>IFERROR(__xludf.DUMMYFUNCTION("SPLIT(IMPORTRANGE!B6224:B16223,"";"",0,1)"),"C")</f>
        <v>C</v>
      </c>
      <c r="C6224" s="4" t="str">
        <f>IFERROR(__xludf.DUMMYFUNCTION("""COMPUTED_VALUE"""),"HTML/CSS")</f>
        <v>HTML/CSS</v>
      </c>
      <c r="D6224" s="4" t="str">
        <f>IFERROR(__xludf.DUMMYFUNCTION("""COMPUTED_VALUE"""),"JavaScript")</f>
        <v>JavaScript</v>
      </c>
      <c r="E6224" s="4" t="str">
        <f>IFERROR(__xludf.DUMMYFUNCTION("""COMPUTED_VALUE"""),"Python")</f>
        <v>Python</v>
      </c>
    </row>
    <row r="6225">
      <c r="A6225" s="3">
        <v>6224.0</v>
      </c>
      <c r="B6225" s="4" t="str">
        <f>IFERROR(__xludf.DUMMYFUNCTION("SPLIT(IMPORTRANGE!B6225:B16224,"";"",0,1)"),"Bash/Shell/PowerShell")</f>
        <v>Bash/Shell/PowerShell</v>
      </c>
      <c r="C6225" s="4" t="str">
        <f>IFERROR(__xludf.DUMMYFUNCTION("""COMPUTED_VALUE"""),"C++")</f>
        <v>C++</v>
      </c>
      <c r="D6225" s="4" t="str">
        <f>IFERROR(__xludf.DUMMYFUNCTION("""COMPUTED_VALUE"""),"C#")</f>
        <v>C#</v>
      </c>
      <c r="E6225" s="4" t="str">
        <f>IFERROR(__xludf.DUMMYFUNCTION("""COMPUTED_VALUE"""),"Go")</f>
        <v>Go</v>
      </c>
      <c r="F6225" s="4" t="str">
        <f>IFERROR(__xludf.DUMMYFUNCTION("""COMPUTED_VALUE"""),"HTML/CSS")</f>
        <v>HTML/CSS</v>
      </c>
      <c r="G6225" s="4" t="str">
        <f>IFERROR(__xludf.DUMMYFUNCTION("""COMPUTED_VALUE"""),"JavaScript")</f>
        <v>JavaScript</v>
      </c>
      <c r="H6225" s="4" t="str">
        <f>IFERROR(__xludf.DUMMYFUNCTION("""COMPUTED_VALUE"""),"Python")</f>
        <v>Python</v>
      </c>
      <c r="I6225" s="4" t="str">
        <f>IFERROR(__xludf.DUMMYFUNCTION("""COMPUTED_VALUE"""),"SQL")</f>
        <v>SQL</v>
      </c>
      <c r="J6225" s="4" t="str">
        <f>IFERROR(__xludf.DUMMYFUNCTION("""COMPUTED_VALUE"""),"Other(s):")</f>
        <v>Other(s):</v>
      </c>
    </row>
    <row r="6226">
      <c r="A6226" s="3">
        <v>6225.0</v>
      </c>
      <c r="B6226" s="4" t="str">
        <f>IFERROR(__xludf.DUMMYFUNCTION("SPLIT(IMPORTRANGE!B6226:B16225,"";"",0,1)"),"Bash/Shell/PowerShell")</f>
        <v>Bash/Shell/PowerShell</v>
      </c>
      <c r="C6226" s="4" t="str">
        <f>IFERROR(__xludf.DUMMYFUNCTION("""COMPUTED_VALUE"""),"C#")</f>
        <v>C#</v>
      </c>
      <c r="D6226" s="4" t="str">
        <f>IFERROR(__xludf.DUMMYFUNCTION("""COMPUTED_VALUE"""),"HTML/CSS")</f>
        <v>HTML/CSS</v>
      </c>
      <c r="E6226" s="4" t="str">
        <f>IFERROR(__xludf.DUMMYFUNCTION("""COMPUTED_VALUE"""),"JavaScript")</f>
        <v>JavaScript</v>
      </c>
      <c r="F6226" s="4" t="str">
        <f>IFERROR(__xludf.DUMMYFUNCTION("""COMPUTED_VALUE"""),"PHP")</f>
        <v>PHP</v>
      </c>
      <c r="G6226" s="4" t="str">
        <f>IFERROR(__xludf.DUMMYFUNCTION("""COMPUTED_VALUE"""),"SQL")</f>
        <v>SQL</v>
      </c>
      <c r="H6226" s="4" t="str">
        <f>IFERROR(__xludf.DUMMYFUNCTION("""COMPUTED_VALUE"""),"Swift")</f>
        <v>Swift</v>
      </c>
    </row>
    <row r="6227">
      <c r="A6227" s="3">
        <v>6226.0</v>
      </c>
      <c r="B6227" s="4" t="str">
        <f>IFERROR(__xludf.DUMMYFUNCTION("SPLIT(IMPORTRANGE!B6227:B16226,"";"",0,1)"),"C")</f>
        <v>C</v>
      </c>
      <c r="C6227" s="4" t="str">
        <f>IFERROR(__xludf.DUMMYFUNCTION("""COMPUTED_VALUE"""),"C++")</f>
        <v>C++</v>
      </c>
      <c r="D6227" s="4" t="str">
        <f>IFERROR(__xludf.DUMMYFUNCTION("""COMPUTED_VALUE"""),"C#")</f>
        <v>C#</v>
      </c>
      <c r="E6227" s="4" t="str">
        <f>IFERROR(__xludf.DUMMYFUNCTION("""COMPUTED_VALUE"""),"HTML/CSS")</f>
        <v>HTML/CSS</v>
      </c>
      <c r="F6227" s="4" t="str">
        <f>IFERROR(__xludf.DUMMYFUNCTION("""COMPUTED_VALUE"""),"PHP")</f>
        <v>PHP</v>
      </c>
    </row>
    <row r="6228">
      <c r="A6228" s="3">
        <v>6227.0</v>
      </c>
      <c r="B6228" s="4" t="str">
        <f>IFERROR(__xludf.DUMMYFUNCTION("SPLIT(IMPORTRANGE!B6228:B16227,"";"",0,1)"),"C")</f>
        <v>C</v>
      </c>
      <c r="C6228" s="4" t="str">
        <f>IFERROR(__xludf.DUMMYFUNCTION("""COMPUTED_VALUE"""),"HTML/CSS")</f>
        <v>HTML/CSS</v>
      </c>
      <c r="D6228" s="4" t="str">
        <f>IFERROR(__xludf.DUMMYFUNCTION("""COMPUTED_VALUE"""),"Java")</f>
        <v>Java</v>
      </c>
      <c r="E6228" s="4" t="str">
        <f>IFERROR(__xludf.DUMMYFUNCTION("""COMPUTED_VALUE"""),"JavaScript")</f>
        <v>JavaScript</v>
      </c>
      <c r="F6228" s="4" t="str">
        <f>IFERROR(__xludf.DUMMYFUNCTION("""COMPUTED_VALUE"""),"Python")</f>
        <v>Python</v>
      </c>
      <c r="G6228" s="4" t="str">
        <f>IFERROR(__xludf.DUMMYFUNCTION("""COMPUTED_VALUE"""),"R")</f>
        <v>R</v>
      </c>
      <c r="H6228" s="4" t="str">
        <f>IFERROR(__xludf.DUMMYFUNCTION("""COMPUTED_VALUE"""),"TypeScript")</f>
        <v>TypeScript</v>
      </c>
    </row>
    <row r="6229">
      <c r="A6229" s="3">
        <v>6228.0</v>
      </c>
      <c r="B6229" s="4" t="str">
        <f>IFERROR(__xludf.DUMMYFUNCTION("SPLIT(IMPORTRANGE!B6229:B16228,"";"",0,1)"),"Java")</f>
        <v>Java</v>
      </c>
    </row>
    <row r="6230">
      <c r="A6230" s="3">
        <v>6229.0</v>
      </c>
      <c r="B6230" s="4" t="str">
        <f>IFERROR(__xludf.DUMMYFUNCTION("SPLIT(IMPORTRANGE!B6230:B16229,"";"",0,1)"),"Bash/Shell/PowerShell")</f>
        <v>Bash/Shell/PowerShell</v>
      </c>
      <c r="C6230" s="4" t="str">
        <f>IFERROR(__xludf.DUMMYFUNCTION("""COMPUTED_VALUE"""),"C++")</f>
        <v>C++</v>
      </c>
      <c r="D6230" s="4" t="str">
        <f>IFERROR(__xludf.DUMMYFUNCTION("""COMPUTED_VALUE"""),"HTML/CSS")</f>
        <v>HTML/CSS</v>
      </c>
      <c r="E6230" s="4" t="str">
        <f>IFERROR(__xludf.DUMMYFUNCTION("""COMPUTED_VALUE"""),"Java")</f>
        <v>Java</v>
      </c>
      <c r="F6230" s="4" t="str">
        <f>IFERROR(__xludf.DUMMYFUNCTION("""COMPUTED_VALUE"""),"Python")</f>
        <v>Python</v>
      </c>
    </row>
    <row r="6231">
      <c r="A6231" s="3">
        <v>6230.0</v>
      </c>
      <c r="B6231" s="4" t="str">
        <f>IFERROR(__xludf.DUMMYFUNCTION("SPLIT(IMPORTRANGE!B6231:B16230,"";"",0,1)"),"Bash/Shell/PowerShell")</f>
        <v>Bash/Shell/PowerShell</v>
      </c>
      <c r="C6231" s="4" t="str">
        <f>IFERROR(__xludf.DUMMYFUNCTION("""COMPUTED_VALUE"""),"HTML/CSS")</f>
        <v>HTML/CSS</v>
      </c>
      <c r="D6231" s="4" t="str">
        <f>IFERROR(__xludf.DUMMYFUNCTION("""COMPUTED_VALUE"""),"JavaScript")</f>
        <v>JavaScript</v>
      </c>
      <c r="E6231" s="4" t="str">
        <f>IFERROR(__xludf.DUMMYFUNCTION("""COMPUTED_VALUE"""),"Objective-C")</f>
        <v>Objective-C</v>
      </c>
      <c r="F6231" s="4" t="str">
        <f>IFERROR(__xludf.DUMMYFUNCTION("""COMPUTED_VALUE"""),"PHP")</f>
        <v>PHP</v>
      </c>
    </row>
    <row r="6232">
      <c r="A6232" s="3">
        <v>6231.0</v>
      </c>
      <c r="B6232" s="4" t="str">
        <f>IFERROR(__xludf.DUMMYFUNCTION("SPLIT(IMPORTRANGE!B6232:B16231,"";"",0,1)"),"Bash/Shell/PowerShell")</f>
        <v>Bash/Shell/PowerShell</v>
      </c>
      <c r="C6232" s="4" t="str">
        <f>IFERROR(__xludf.DUMMYFUNCTION("""COMPUTED_VALUE"""),"HTML/CSS")</f>
        <v>HTML/CSS</v>
      </c>
      <c r="D6232" s="4" t="str">
        <f>IFERROR(__xludf.DUMMYFUNCTION("""COMPUTED_VALUE"""),"Java")</f>
        <v>Java</v>
      </c>
      <c r="E6232" s="4" t="str">
        <f>IFERROR(__xludf.DUMMYFUNCTION("""COMPUTED_VALUE"""),"JavaScript")</f>
        <v>JavaScript</v>
      </c>
      <c r="F6232" s="4" t="str">
        <f>IFERROR(__xludf.DUMMYFUNCTION("""COMPUTED_VALUE"""),"Python")</f>
        <v>Python</v>
      </c>
      <c r="G6232" s="4" t="str">
        <f>IFERROR(__xludf.DUMMYFUNCTION("""COMPUTED_VALUE"""),"SQL")</f>
        <v>SQL</v>
      </c>
    </row>
    <row r="6233">
      <c r="A6233" s="3">
        <v>6232.0</v>
      </c>
      <c r="B6233" s="4" t="str">
        <f>IFERROR(__xludf.DUMMYFUNCTION("SPLIT(IMPORTRANGE!B6233:B16232,"";"",0,1)"),"C")</f>
        <v>C</v>
      </c>
      <c r="C6233" s="4" t="str">
        <f>IFERROR(__xludf.DUMMYFUNCTION("""COMPUTED_VALUE"""),"C++")</f>
        <v>C++</v>
      </c>
      <c r="D6233" s="4" t="str">
        <f>IFERROR(__xludf.DUMMYFUNCTION("""COMPUTED_VALUE"""),"C#")</f>
        <v>C#</v>
      </c>
      <c r="E6233" s="4" t="str">
        <f>IFERROR(__xludf.DUMMYFUNCTION("""COMPUTED_VALUE"""),"HTML/CSS")</f>
        <v>HTML/CSS</v>
      </c>
      <c r="F6233" s="4" t="str">
        <f>IFERROR(__xludf.DUMMYFUNCTION("""COMPUTED_VALUE"""),"Java")</f>
        <v>Java</v>
      </c>
      <c r="G6233" s="4" t="str">
        <f>IFERROR(__xludf.DUMMYFUNCTION("""COMPUTED_VALUE"""),"JavaScript")</f>
        <v>JavaScript</v>
      </c>
      <c r="H6233" s="4" t="str">
        <f>IFERROR(__xludf.DUMMYFUNCTION("""COMPUTED_VALUE"""),"Kotlin")</f>
        <v>Kotlin</v>
      </c>
      <c r="I6233" s="4" t="str">
        <f>IFERROR(__xludf.DUMMYFUNCTION("""COMPUTED_VALUE"""),"PHP")</f>
        <v>PHP</v>
      </c>
      <c r="J6233" s="4" t="str">
        <f>IFERROR(__xludf.DUMMYFUNCTION("""COMPUTED_VALUE"""),"Python")</f>
        <v>Python</v>
      </c>
      <c r="K6233" s="4" t="str">
        <f>IFERROR(__xludf.DUMMYFUNCTION("""COMPUTED_VALUE"""),"SQL")</f>
        <v>SQL</v>
      </c>
      <c r="L6233" s="4" t="str">
        <f>IFERROR(__xludf.DUMMYFUNCTION("""COMPUTED_VALUE"""),"VBA")</f>
        <v>VBA</v>
      </c>
    </row>
    <row r="6234">
      <c r="A6234" s="3">
        <v>6233.0</v>
      </c>
      <c r="B6234" s="4" t="str">
        <f>IFERROR(__xludf.DUMMYFUNCTION("SPLIT(IMPORTRANGE!B6234:B16233,"";"",0,1)"),"Bash/Shell/PowerShell")</f>
        <v>Bash/Shell/PowerShell</v>
      </c>
      <c r="C6234" s="4" t="str">
        <f>IFERROR(__xludf.DUMMYFUNCTION("""COMPUTED_VALUE"""),"Clojure")</f>
        <v>Clojure</v>
      </c>
      <c r="D6234" s="4" t="str">
        <f>IFERROR(__xludf.DUMMYFUNCTION("""COMPUTED_VALUE"""),"Erlang")</f>
        <v>Erlang</v>
      </c>
      <c r="E6234" s="4" t="str">
        <f>IFERROR(__xludf.DUMMYFUNCTION("""COMPUTED_VALUE"""),"Go")</f>
        <v>Go</v>
      </c>
      <c r="F6234" s="4" t="str">
        <f>IFERROR(__xludf.DUMMYFUNCTION("""COMPUTED_VALUE"""),"HTML/CSS")</f>
        <v>HTML/CSS</v>
      </c>
      <c r="G6234" s="4" t="str">
        <f>IFERROR(__xludf.DUMMYFUNCTION("""COMPUTED_VALUE"""),"JavaScript")</f>
        <v>JavaScript</v>
      </c>
      <c r="H6234" s="4" t="str">
        <f>IFERROR(__xludf.DUMMYFUNCTION("""COMPUTED_VALUE"""),"Python")</f>
        <v>Python</v>
      </c>
    </row>
    <row r="6235">
      <c r="A6235" s="3">
        <v>6234.0</v>
      </c>
      <c r="B6235" s="4" t="str">
        <f>IFERROR(__xludf.DUMMYFUNCTION("SPLIT(IMPORTRANGE!B6235:B16234,"";"",0,1)"),"Bash/Shell/PowerShell")</f>
        <v>Bash/Shell/PowerShell</v>
      </c>
      <c r="C6235" s="4" t="str">
        <f>IFERROR(__xludf.DUMMYFUNCTION("""COMPUTED_VALUE"""),"Java")</f>
        <v>Java</v>
      </c>
      <c r="D6235" s="4" t="str">
        <f>IFERROR(__xludf.DUMMYFUNCTION("""COMPUTED_VALUE"""),"JavaScript")</f>
        <v>JavaScript</v>
      </c>
      <c r="E6235" s="4" t="str">
        <f>IFERROR(__xludf.DUMMYFUNCTION("""COMPUTED_VALUE"""),"PHP")</f>
        <v>PHP</v>
      </c>
      <c r="F6235" s="4" t="str">
        <f>IFERROR(__xludf.DUMMYFUNCTION("""COMPUTED_VALUE"""),"Python")</f>
        <v>Python</v>
      </c>
      <c r="G6235" s="4" t="str">
        <f>IFERROR(__xludf.DUMMYFUNCTION("""COMPUTED_VALUE"""),"Scala")</f>
        <v>Scala</v>
      </c>
      <c r="H6235" s="4" t="str">
        <f>IFERROR(__xludf.DUMMYFUNCTION("""COMPUTED_VALUE"""),"SQL")</f>
        <v>SQL</v>
      </c>
    </row>
    <row r="6236">
      <c r="A6236" s="3">
        <v>6235.0</v>
      </c>
      <c r="B6236" s="4" t="str">
        <f>IFERROR(__xludf.DUMMYFUNCTION("SPLIT(IMPORTRANGE!B6236:B16235,"";"",0,1)"),"C")</f>
        <v>C</v>
      </c>
      <c r="C6236" s="4" t="str">
        <f>IFERROR(__xludf.DUMMYFUNCTION("""COMPUTED_VALUE"""),"C++")</f>
        <v>C++</v>
      </c>
      <c r="D6236" s="4" t="str">
        <f>IFERROR(__xludf.DUMMYFUNCTION("""COMPUTED_VALUE"""),"HTML/CSS")</f>
        <v>HTML/CSS</v>
      </c>
      <c r="E6236" s="4" t="str">
        <f>IFERROR(__xludf.DUMMYFUNCTION("""COMPUTED_VALUE"""),"JavaScript")</f>
        <v>JavaScript</v>
      </c>
      <c r="F6236" s="4" t="str">
        <f>IFERROR(__xludf.DUMMYFUNCTION("""COMPUTED_VALUE"""),"PHP")</f>
        <v>PHP</v>
      </c>
      <c r="G6236" s="4" t="str">
        <f>IFERROR(__xludf.DUMMYFUNCTION("""COMPUTED_VALUE"""),"SQL")</f>
        <v>SQL</v>
      </c>
      <c r="H6236" s="4" t="str">
        <f>IFERROR(__xludf.DUMMYFUNCTION("""COMPUTED_VALUE"""),"TypeScript")</f>
        <v>TypeScript</v>
      </c>
    </row>
    <row r="6237">
      <c r="A6237" s="3">
        <v>6236.0</v>
      </c>
      <c r="B6237" s="4" t="str">
        <f>IFERROR(__xludf.DUMMYFUNCTION("SPLIT(IMPORTRANGE!B6237:B16236,"";"",0,1)"),"Go")</f>
        <v>Go</v>
      </c>
      <c r="C6237" s="4" t="str">
        <f>IFERROR(__xludf.DUMMYFUNCTION("""COMPUTED_VALUE"""),"Java")</f>
        <v>Java</v>
      </c>
    </row>
    <row r="6238">
      <c r="A6238" s="3">
        <v>6237.0</v>
      </c>
      <c r="B6238" s="4" t="str">
        <f>IFERROR(__xludf.DUMMYFUNCTION("SPLIT(IMPORTRANGE!B6238:B16237,"";"",0,1)"),"Bash/Shell/PowerShell")</f>
        <v>Bash/Shell/PowerShell</v>
      </c>
      <c r="C6238" s="4" t="str">
        <f>IFERROR(__xludf.DUMMYFUNCTION("""COMPUTED_VALUE"""),"C++")</f>
        <v>C++</v>
      </c>
      <c r="D6238" s="4" t="str">
        <f>IFERROR(__xludf.DUMMYFUNCTION("""COMPUTED_VALUE"""),"HTML/CSS")</f>
        <v>HTML/CSS</v>
      </c>
      <c r="E6238" s="4" t="str">
        <f>IFERROR(__xludf.DUMMYFUNCTION("""COMPUTED_VALUE"""),"Java")</f>
        <v>Java</v>
      </c>
      <c r="F6238" s="4" t="str">
        <f>IFERROR(__xludf.DUMMYFUNCTION("""COMPUTED_VALUE"""),"JavaScript")</f>
        <v>JavaScript</v>
      </c>
      <c r="G6238" s="4" t="str">
        <f>IFERROR(__xludf.DUMMYFUNCTION("""COMPUTED_VALUE"""),"Python")</f>
        <v>Python</v>
      </c>
      <c r="H6238" s="4" t="str">
        <f>IFERROR(__xludf.DUMMYFUNCTION("""COMPUTED_VALUE"""),"SQL")</f>
        <v>SQL</v>
      </c>
      <c r="I6238" s="4" t="str">
        <f>IFERROR(__xludf.DUMMYFUNCTION("""COMPUTED_VALUE"""),"Other(s):")</f>
        <v>Other(s):</v>
      </c>
    </row>
    <row r="6239">
      <c r="A6239" s="3">
        <v>6238.0</v>
      </c>
      <c r="B6239" s="4" t="str">
        <f>IFERROR(__xludf.DUMMYFUNCTION("SPLIT(IMPORTRANGE!B6239:B16238,"";"",0,1)"),"Go")</f>
        <v>Go</v>
      </c>
      <c r="C6239" s="4" t="str">
        <f>IFERROR(__xludf.DUMMYFUNCTION("""COMPUTED_VALUE"""),"Java")</f>
        <v>Java</v>
      </c>
      <c r="D6239" s="4" t="str">
        <f>IFERROR(__xludf.DUMMYFUNCTION("""COMPUTED_VALUE"""),"Python")</f>
        <v>Python</v>
      </c>
    </row>
    <row r="6240">
      <c r="A6240" s="3">
        <v>6239.0</v>
      </c>
      <c r="B6240" s="4" t="str">
        <f>IFERROR(__xludf.DUMMYFUNCTION("SPLIT(IMPORTRANGE!B6240:B16239,"";"",0,1)"),"HTML/CSS")</f>
        <v>HTML/CSS</v>
      </c>
      <c r="C6240" s="4" t="str">
        <f>IFERROR(__xludf.DUMMYFUNCTION("""COMPUTED_VALUE"""),"JavaScript")</f>
        <v>JavaScript</v>
      </c>
    </row>
    <row r="6241">
      <c r="A6241" s="3">
        <v>6240.0</v>
      </c>
      <c r="B6241" s="4" t="str">
        <f>IFERROR(__xludf.DUMMYFUNCTION("SPLIT(IMPORTRANGE!B6241:B16240,"";"",0,1)"),"Bash/Shell/PowerShell")</f>
        <v>Bash/Shell/PowerShell</v>
      </c>
      <c r="C6241" s="4" t="str">
        <f>IFERROR(__xludf.DUMMYFUNCTION("""COMPUTED_VALUE"""),"HTML/CSS")</f>
        <v>HTML/CSS</v>
      </c>
      <c r="D6241" s="4" t="str">
        <f>IFERROR(__xludf.DUMMYFUNCTION("""COMPUTED_VALUE"""),"Java")</f>
        <v>Java</v>
      </c>
      <c r="E6241" s="4" t="str">
        <f>IFERROR(__xludf.DUMMYFUNCTION("""COMPUTED_VALUE"""),"JavaScript")</f>
        <v>JavaScript</v>
      </c>
      <c r="F6241" s="4" t="str">
        <f>IFERROR(__xludf.DUMMYFUNCTION("""COMPUTED_VALUE"""),"Objective-C")</f>
        <v>Objective-C</v>
      </c>
      <c r="G6241" s="4" t="str">
        <f>IFERROR(__xludf.DUMMYFUNCTION("""COMPUTED_VALUE"""),"SQL")</f>
        <v>SQL</v>
      </c>
      <c r="H6241" s="4" t="str">
        <f>IFERROR(__xludf.DUMMYFUNCTION("""COMPUTED_VALUE"""),"Swift")</f>
        <v>Swift</v>
      </c>
    </row>
    <row r="6242">
      <c r="A6242" s="3">
        <v>6241.0</v>
      </c>
      <c r="B6242" s="4" t="str">
        <f>IFERROR(__xludf.DUMMYFUNCTION("SPLIT(IMPORTRANGE!B6242:B16241,"";"",0,1)"),"Bash/Shell/PowerShell")</f>
        <v>Bash/Shell/PowerShell</v>
      </c>
      <c r="C6242" s="4" t="str">
        <f>IFERROR(__xludf.DUMMYFUNCTION("""COMPUTED_VALUE"""),"C")</f>
        <v>C</v>
      </c>
      <c r="D6242" s="4" t="str">
        <f>IFERROR(__xludf.DUMMYFUNCTION("""COMPUTED_VALUE"""),"Java")</f>
        <v>Java</v>
      </c>
      <c r="E6242" s="4" t="str">
        <f>IFERROR(__xludf.DUMMYFUNCTION("""COMPUTED_VALUE"""),"Python")</f>
        <v>Python</v>
      </c>
    </row>
    <row r="6243">
      <c r="A6243" s="3">
        <v>6242.0</v>
      </c>
      <c r="B6243" s="4" t="str">
        <f>IFERROR(__xludf.DUMMYFUNCTION("SPLIT(IMPORTRANGE!B6243:B16242,"";"",0,1)"),"C++")</f>
        <v>C++</v>
      </c>
      <c r="C6243" s="4" t="str">
        <f>IFERROR(__xludf.DUMMYFUNCTION("""COMPUTED_VALUE"""),"JavaScript")</f>
        <v>JavaScript</v>
      </c>
      <c r="D6243" s="4" t="str">
        <f>IFERROR(__xludf.DUMMYFUNCTION("""COMPUTED_VALUE"""),"Swift")</f>
        <v>Swift</v>
      </c>
    </row>
    <row r="6244">
      <c r="A6244" s="3">
        <v>6243.0</v>
      </c>
      <c r="B6244" s="4" t="str">
        <f>IFERROR(__xludf.DUMMYFUNCTION("SPLIT(IMPORTRANGE!B6244:B16243,"";"",0,1)"),"C")</f>
        <v>C</v>
      </c>
      <c r="C6244" s="4" t="str">
        <f>IFERROR(__xludf.DUMMYFUNCTION("""COMPUTED_VALUE"""),"C++")</f>
        <v>C++</v>
      </c>
      <c r="D6244" s="4" t="str">
        <f>IFERROR(__xludf.DUMMYFUNCTION("""COMPUTED_VALUE"""),"HTML/CSS")</f>
        <v>HTML/CSS</v>
      </c>
      <c r="E6244" s="4" t="str">
        <f>IFERROR(__xludf.DUMMYFUNCTION("""COMPUTED_VALUE"""),"Java")</f>
        <v>Java</v>
      </c>
      <c r="F6244" s="4" t="str">
        <f>IFERROR(__xludf.DUMMYFUNCTION("""COMPUTED_VALUE"""),"JavaScript")</f>
        <v>JavaScript</v>
      </c>
      <c r="G6244" s="4" t="str">
        <f>IFERROR(__xludf.DUMMYFUNCTION("""COMPUTED_VALUE"""),"Python")</f>
        <v>Python</v>
      </c>
      <c r="H6244" s="4" t="str">
        <f>IFERROR(__xludf.DUMMYFUNCTION("""COMPUTED_VALUE"""),"SQL")</f>
        <v>SQL</v>
      </c>
    </row>
    <row r="6245">
      <c r="A6245" s="3">
        <v>6244.0</v>
      </c>
      <c r="B6245" s="4" t="str">
        <f>IFERROR(__xludf.DUMMYFUNCTION("SPLIT(IMPORTRANGE!B6245:B16244,"";"",0,1)"),"C#")</f>
        <v>C#</v>
      </c>
      <c r="C6245" s="4" t="str">
        <f>IFERROR(__xludf.DUMMYFUNCTION("""COMPUTED_VALUE"""),"HTML/CSS")</f>
        <v>HTML/CSS</v>
      </c>
      <c r="D6245" s="4" t="str">
        <f>IFERROR(__xludf.DUMMYFUNCTION("""COMPUTED_VALUE"""),"JavaScript")</f>
        <v>JavaScript</v>
      </c>
      <c r="E6245" s="4" t="str">
        <f>IFERROR(__xludf.DUMMYFUNCTION("""COMPUTED_VALUE"""),"SQL")</f>
        <v>SQL</v>
      </c>
    </row>
    <row r="6246">
      <c r="A6246" s="3">
        <v>6245.0</v>
      </c>
      <c r="B6246" s="4" t="str">
        <f>IFERROR(__xludf.DUMMYFUNCTION("SPLIT(IMPORTRANGE!B6246:B16245,"";"",0,1)"),"C")</f>
        <v>C</v>
      </c>
      <c r="C6246" s="4" t="str">
        <f>IFERROR(__xludf.DUMMYFUNCTION("""COMPUTED_VALUE"""),"C++")</f>
        <v>C++</v>
      </c>
      <c r="D6246" s="4" t="str">
        <f>IFERROR(__xludf.DUMMYFUNCTION("""COMPUTED_VALUE"""),"C#")</f>
        <v>C#</v>
      </c>
      <c r="E6246" s="4" t="str">
        <f>IFERROR(__xludf.DUMMYFUNCTION("""COMPUTED_VALUE"""),"Java")</f>
        <v>Java</v>
      </c>
      <c r="F6246" s="4" t="str">
        <f>IFERROR(__xludf.DUMMYFUNCTION("""COMPUTED_VALUE"""),"PHP")</f>
        <v>PHP</v>
      </c>
    </row>
    <row r="6247">
      <c r="A6247" s="3">
        <v>6246.0</v>
      </c>
      <c r="B6247" s="4" t="str">
        <f>IFERROR(__xludf.DUMMYFUNCTION("SPLIT(IMPORTRANGE!B6247:B16246,"";"",0,1)"),"C++")</f>
        <v>C++</v>
      </c>
      <c r="C6247" s="4" t="str">
        <f>IFERROR(__xludf.DUMMYFUNCTION("""COMPUTED_VALUE"""),"HTML/CSS")</f>
        <v>HTML/CSS</v>
      </c>
      <c r="D6247" s="4" t="str">
        <f>IFERROR(__xludf.DUMMYFUNCTION("""COMPUTED_VALUE"""),"Python")</f>
        <v>Python</v>
      </c>
      <c r="E6247" s="4" t="str">
        <f>IFERROR(__xludf.DUMMYFUNCTION("""COMPUTED_VALUE"""),"SQL")</f>
        <v>SQL</v>
      </c>
    </row>
    <row r="6248">
      <c r="A6248" s="3">
        <v>6247.0</v>
      </c>
      <c r="B6248" s="4" t="str">
        <f>IFERROR(__xludf.DUMMYFUNCTION("SPLIT(IMPORTRANGE!B6248:B16247,"";"",0,1)"),"Bash/Shell/PowerShell")</f>
        <v>Bash/Shell/PowerShell</v>
      </c>
      <c r="C6248" s="4" t="str">
        <f>IFERROR(__xludf.DUMMYFUNCTION("""COMPUTED_VALUE"""),"HTML/CSS")</f>
        <v>HTML/CSS</v>
      </c>
      <c r="D6248" s="4" t="str">
        <f>IFERROR(__xludf.DUMMYFUNCTION("""COMPUTED_VALUE"""),"JavaScript")</f>
        <v>JavaScript</v>
      </c>
      <c r="E6248" s="4" t="str">
        <f>IFERROR(__xludf.DUMMYFUNCTION("""COMPUTED_VALUE"""),"PHP")</f>
        <v>PHP</v>
      </c>
      <c r="F6248" s="4" t="str">
        <f>IFERROR(__xludf.DUMMYFUNCTION("""COMPUTED_VALUE"""),"Python")</f>
        <v>Python</v>
      </c>
      <c r="G6248" s="4" t="str">
        <f>IFERROR(__xludf.DUMMYFUNCTION("""COMPUTED_VALUE"""),"SQL")</f>
        <v>SQL</v>
      </c>
      <c r="H6248" s="4" t="str">
        <f>IFERROR(__xludf.DUMMYFUNCTION("""COMPUTED_VALUE"""),"TypeScript")</f>
        <v>TypeScript</v>
      </c>
    </row>
    <row r="6249">
      <c r="A6249" s="3">
        <v>6248.0</v>
      </c>
      <c r="B6249" s="4" t="str">
        <f>IFERROR(__xludf.DUMMYFUNCTION("SPLIT(IMPORTRANGE!B6249:B16248,"";"",0,1)"),"C++")</f>
        <v>C++</v>
      </c>
      <c r="C6249" s="4" t="str">
        <f>IFERROR(__xludf.DUMMYFUNCTION("""COMPUTED_VALUE"""),"Java")</f>
        <v>Java</v>
      </c>
      <c r="D6249" s="4" t="str">
        <f>IFERROR(__xludf.DUMMYFUNCTION("""COMPUTED_VALUE"""),"Kotlin")</f>
        <v>Kotlin</v>
      </c>
    </row>
    <row r="6250">
      <c r="A6250" s="3">
        <v>6249.0</v>
      </c>
      <c r="B6250" s="4" t="str">
        <f>IFERROR(__xludf.DUMMYFUNCTION("SPLIT(IMPORTRANGE!B6250:B16249,"";"",0,1)"),"Java")</f>
        <v>Java</v>
      </c>
      <c r="C6250" s="4" t="str">
        <f>IFERROR(__xludf.DUMMYFUNCTION("""COMPUTED_VALUE"""),"Objective-C")</f>
        <v>Objective-C</v>
      </c>
      <c r="D6250" s="4" t="str">
        <f>IFERROR(__xludf.DUMMYFUNCTION("""COMPUTED_VALUE"""),"Swift")</f>
        <v>Swift</v>
      </c>
    </row>
    <row r="6251">
      <c r="A6251" s="3">
        <v>6250.0</v>
      </c>
      <c r="B6251" s="4" t="str">
        <f>IFERROR(__xludf.DUMMYFUNCTION("SPLIT(IMPORTRANGE!B6251:B16250,"";"",0,1)"),"C++")</f>
        <v>C++</v>
      </c>
      <c r="C6251" s="4" t="str">
        <f>IFERROR(__xludf.DUMMYFUNCTION("""COMPUTED_VALUE"""),"HTML/CSS")</f>
        <v>HTML/CSS</v>
      </c>
      <c r="D6251" s="4" t="str">
        <f>IFERROR(__xludf.DUMMYFUNCTION("""COMPUTED_VALUE"""),"Java")</f>
        <v>Java</v>
      </c>
      <c r="E6251" s="4" t="str">
        <f>IFERROR(__xludf.DUMMYFUNCTION("""COMPUTED_VALUE"""),"JavaScript")</f>
        <v>JavaScript</v>
      </c>
      <c r="F6251" s="4" t="str">
        <f>IFERROR(__xludf.DUMMYFUNCTION("""COMPUTED_VALUE"""),"Python")</f>
        <v>Python</v>
      </c>
    </row>
    <row r="6252">
      <c r="A6252" s="3">
        <v>6251.0</v>
      </c>
      <c r="B6252" s="4" t="str">
        <f>IFERROR(__xludf.DUMMYFUNCTION("SPLIT(IMPORTRANGE!B6252:B16251,"";"",0,1)"),"JavaScript")</f>
        <v>JavaScript</v>
      </c>
      <c r="C6252" s="4" t="str">
        <f>IFERROR(__xludf.DUMMYFUNCTION("""COMPUTED_VALUE"""),"Kotlin")</f>
        <v>Kotlin</v>
      </c>
      <c r="D6252" s="4" t="str">
        <f>IFERROR(__xludf.DUMMYFUNCTION("""COMPUTED_VALUE"""),"PHP")</f>
        <v>PHP</v>
      </c>
    </row>
    <row r="6253">
      <c r="A6253" s="3">
        <v>6252.0</v>
      </c>
      <c r="B6253" s="4" t="str">
        <f>IFERROR(__xludf.DUMMYFUNCTION("SPLIT(IMPORTRANGE!B6253:B16252,"";"",0,1)"),"Python")</f>
        <v>Python</v>
      </c>
      <c r="C6253" s="4" t="str">
        <f>IFERROR(__xludf.DUMMYFUNCTION("""COMPUTED_VALUE"""),"R")</f>
        <v>R</v>
      </c>
    </row>
    <row r="6254">
      <c r="A6254" s="3">
        <v>6253.0</v>
      </c>
      <c r="B6254" s="4" t="str">
        <f>IFERROR(__xludf.DUMMYFUNCTION("SPLIT(IMPORTRANGE!B6254:B16253,"";"",0,1)"),"Bash/Shell/PowerShell")</f>
        <v>Bash/Shell/PowerShell</v>
      </c>
      <c r="C6254" s="4" t="str">
        <f>IFERROR(__xludf.DUMMYFUNCTION("""COMPUTED_VALUE"""),"HTML/CSS")</f>
        <v>HTML/CSS</v>
      </c>
      <c r="D6254" s="4" t="str">
        <f>IFERROR(__xludf.DUMMYFUNCTION("""COMPUTED_VALUE"""),"Java")</f>
        <v>Java</v>
      </c>
      <c r="E6254" s="4" t="str">
        <f>IFERROR(__xludf.DUMMYFUNCTION("""COMPUTED_VALUE"""),"JavaScript")</f>
        <v>JavaScript</v>
      </c>
      <c r="F6254" s="4" t="str">
        <f>IFERROR(__xludf.DUMMYFUNCTION("""COMPUTED_VALUE"""),"Python")</f>
        <v>Python</v>
      </c>
      <c r="G6254" s="4" t="str">
        <f>IFERROR(__xludf.DUMMYFUNCTION("""COMPUTED_VALUE"""),"SQL")</f>
        <v>SQL</v>
      </c>
      <c r="H6254" s="4" t="str">
        <f>IFERROR(__xludf.DUMMYFUNCTION("""COMPUTED_VALUE"""),"TypeScript")</f>
        <v>TypeScript</v>
      </c>
    </row>
    <row r="6255">
      <c r="A6255" s="3">
        <v>6254.0</v>
      </c>
      <c r="B6255" s="4" t="str">
        <f>IFERROR(__xludf.DUMMYFUNCTION("SPLIT(IMPORTRANGE!B6255:B16254,"";"",0,1)"),"C")</f>
        <v>C</v>
      </c>
      <c r="C6255" s="4" t="str">
        <f>IFERROR(__xludf.DUMMYFUNCTION("""COMPUTED_VALUE"""),"C++")</f>
        <v>C++</v>
      </c>
      <c r="D6255" s="4" t="str">
        <f>IFERROR(__xludf.DUMMYFUNCTION("""COMPUTED_VALUE"""),"HTML/CSS")</f>
        <v>HTML/CSS</v>
      </c>
      <c r="E6255" s="4" t="str">
        <f>IFERROR(__xludf.DUMMYFUNCTION("""COMPUTED_VALUE"""),"Java")</f>
        <v>Java</v>
      </c>
      <c r="F6255" s="4" t="str">
        <f>IFERROR(__xludf.DUMMYFUNCTION("""COMPUTED_VALUE"""),"PHP")</f>
        <v>PHP</v>
      </c>
      <c r="G6255" s="4" t="str">
        <f>IFERROR(__xludf.DUMMYFUNCTION("""COMPUTED_VALUE"""),"SQL")</f>
        <v>SQL</v>
      </c>
    </row>
    <row r="6256">
      <c r="A6256" s="3">
        <v>6255.0</v>
      </c>
      <c r="B6256" s="4" t="str">
        <f>IFERROR(__xludf.DUMMYFUNCTION("SPLIT(IMPORTRANGE!B6256:B16255,"";"",0,1)"),"Go")</f>
        <v>Go</v>
      </c>
      <c r="C6256" s="4" t="str">
        <f>IFERROR(__xludf.DUMMYFUNCTION("""COMPUTED_VALUE"""),"HTML/CSS")</f>
        <v>HTML/CSS</v>
      </c>
      <c r="D6256" s="4" t="str">
        <f>IFERROR(__xludf.DUMMYFUNCTION("""COMPUTED_VALUE"""),"JavaScript")</f>
        <v>JavaScript</v>
      </c>
      <c r="E6256" s="4" t="str">
        <f>IFERROR(__xludf.DUMMYFUNCTION("""COMPUTED_VALUE"""),"TypeScript")</f>
        <v>TypeScript</v>
      </c>
    </row>
    <row r="6257">
      <c r="A6257" s="3">
        <v>6256.0</v>
      </c>
      <c r="B6257" s="4" t="str">
        <f>IFERROR(__xludf.DUMMYFUNCTION("SPLIT(IMPORTRANGE!B6257:B16256,"";"",0,1)"),"C#")</f>
        <v>C#</v>
      </c>
      <c r="C6257" s="4" t="str">
        <f>IFERROR(__xludf.DUMMYFUNCTION("""COMPUTED_VALUE"""),"HTML/CSS")</f>
        <v>HTML/CSS</v>
      </c>
      <c r="D6257" s="4" t="str">
        <f>IFERROR(__xludf.DUMMYFUNCTION("""COMPUTED_VALUE"""),"JavaScript")</f>
        <v>JavaScript</v>
      </c>
      <c r="E6257" s="4" t="str">
        <f>IFERROR(__xludf.DUMMYFUNCTION("""COMPUTED_VALUE"""),"Python")</f>
        <v>Python</v>
      </c>
      <c r="F6257" s="4" t="str">
        <f>IFERROR(__xludf.DUMMYFUNCTION("""COMPUTED_VALUE"""),"SQL")</f>
        <v>SQL</v>
      </c>
    </row>
    <row r="6258">
      <c r="A6258" s="3">
        <v>6257.0</v>
      </c>
      <c r="B6258" s="4" t="str">
        <f>IFERROR(__xludf.DUMMYFUNCTION("SPLIT(IMPORTRANGE!B6258:B16257,"";"",0,1)"),"Assembly")</f>
        <v>Assembly</v>
      </c>
      <c r="C6258" s="4" t="str">
        <f>IFERROR(__xludf.DUMMYFUNCTION("""COMPUTED_VALUE"""),"C")</f>
        <v>C</v>
      </c>
      <c r="D6258" s="4" t="str">
        <f>IFERROR(__xludf.DUMMYFUNCTION("""COMPUTED_VALUE"""),"C++")</f>
        <v>C++</v>
      </c>
      <c r="E6258" s="4" t="str">
        <f>IFERROR(__xludf.DUMMYFUNCTION("""COMPUTED_VALUE"""),"HTML/CSS")</f>
        <v>HTML/CSS</v>
      </c>
      <c r="F6258" s="4" t="str">
        <f>IFERROR(__xludf.DUMMYFUNCTION("""COMPUTED_VALUE"""),"JavaScript")</f>
        <v>JavaScript</v>
      </c>
      <c r="G6258" s="4" t="str">
        <f>IFERROR(__xludf.DUMMYFUNCTION("""COMPUTED_VALUE"""),"Python")</f>
        <v>Python</v>
      </c>
      <c r="H6258" s="4" t="str">
        <f>IFERROR(__xludf.DUMMYFUNCTION("""COMPUTED_VALUE"""),"Ruby")</f>
        <v>Ruby</v>
      </c>
      <c r="I6258" s="4" t="str">
        <f>IFERROR(__xludf.DUMMYFUNCTION("""COMPUTED_VALUE"""),"Rust")</f>
        <v>Rust</v>
      </c>
      <c r="J6258" s="4" t="str">
        <f>IFERROR(__xludf.DUMMYFUNCTION("""COMPUTED_VALUE"""),"SQL")</f>
        <v>SQL</v>
      </c>
    </row>
    <row r="6259">
      <c r="A6259" s="3">
        <v>6258.0</v>
      </c>
      <c r="B6259" s="4" t="str">
        <f>IFERROR(__xludf.DUMMYFUNCTION("SPLIT(IMPORTRANGE!B6259:B16258,"";"",0,1)"),"Bash/Shell/PowerShell")</f>
        <v>Bash/Shell/PowerShell</v>
      </c>
      <c r="C6259" s="4" t="str">
        <f>IFERROR(__xludf.DUMMYFUNCTION("""COMPUTED_VALUE"""),"C#")</f>
        <v>C#</v>
      </c>
      <c r="D6259" s="4" t="str">
        <f>IFERROR(__xludf.DUMMYFUNCTION("""COMPUTED_VALUE"""),"HTML/CSS")</f>
        <v>HTML/CSS</v>
      </c>
      <c r="E6259" s="4" t="str">
        <f>IFERROR(__xludf.DUMMYFUNCTION("""COMPUTED_VALUE"""),"Java")</f>
        <v>Java</v>
      </c>
      <c r="F6259" s="4" t="str">
        <f>IFERROR(__xludf.DUMMYFUNCTION("""COMPUTED_VALUE"""),"JavaScript")</f>
        <v>JavaScript</v>
      </c>
      <c r="G6259" s="4" t="str">
        <f>IFERROR(__xludf.DUMMYFUNCTION("""COMPUTED_VALUE"""),"Python")</f>
        <v>Python</v>
      </c>
      <c r="H6259" s="4" t="str">
        <f>IFERROR(__xludf.DUMMYFUNCTION("""COMPUTED_VALUE"""),"Ruby")</f>
        <v>Ruby</v>
      </c>
      <c r="I6259" s="4" t="str">
        <f>IFERROR(__xludf.DUMMYFUNCTION("""COMPUTED_VALUE"""),"SQL")</f>
        <v>SQL</v>
      </c>
    </row>
    <row r="6260">
      <c r="A6260" s="3">
        <v>6259.0</v>
      </c>
      <c r="B6260" s="4" t="str">
        <f>IFERROR(__xludf.DUMMYFUNCTION("SPLIT(IMPORTRANGE!B6260:B16259,"";"",0,1)"),"Bash/Shell/PowerShell")</f>
        <v>Bash/Shell/PowerShell</v>
      </c>
      <c r="C6260" s="4" t="str">
        <f>IFERROR(__xludf.DUMMYFUNCTION("""COMPUTED_VALUE"""),"Elixir")</f>
        <v>Elixir</v>
      </c>
      <c r="D6260" s="4" t="str">
        <f>IFERROR(__xludf.DUMMYFUNCTION("""COMPUTED_VALUE"""),"HTML/CSS")</f>
        <v>HTML/CSS</v>
      </c>
      <c r="E6260" s="4" t="str">
        <f>IFERROR(__xludf.DUMMYFUNCTION("""COMPUTED_VALUE"""),"Java")</f>
        <v>Java</v>
      </c>
      <c r="F6260" s="4" t="str">
        <f>IFERROR(__xludf.DUMMYFUNCTION("""COMPUTED_VALUE"""),"JavaScript")</f>
        <v>JavaScript</v>
      </c>
      <c r="G6260" s="4" t="str">
        <f>IFERROR(__xludf.DUMMYFUNCTION("""COMPUTED_VALUE"""),"PHP")</f>
        <v>PHP</v>
      </c>
      <c r="H6260" s="4" t="str">
        <f>IFERROR(__xludf.DUMMYFUNCTION("""COMPUTED_VALUE"""),"Python")</f>
        <v>Python</v>
      </c>
      <c r="I6260" s="4" t="str">
        <f>IFERROR(__xludf.DUMMYFUNCTION("""COMPUTED_VALUE"""),"SQL")</f>
        <v>SQL</v>
      </c>
      <c r="J6260" s="4" t="str">
        <f>IFERROR(__xludf.DUMMYFUNCTION("""COMPUTED_VALUE"""),"Swift")</f>
        <v>Swift</v>
      </c>
      <c r="K6260" s="4" t="str">
        <f>IFERROR(__xludf.DUMMYFUNCTION("""COMPUTED_VALUE"""),"VBA")</f>
        <v>VBA</v>
      </c>
    </row>
    <row r="6261">
      <c r="A6261" s="3">
        <v>6260.0</v>
      </c>
      <c r="B6261" s="4" t="str">
        <f>IFERROR(__xludf.DUMMYFUNCTION("SPLIT(IMPORTRANGE!B6261:B16260,"";"",0,1)"),"Bash/Shell/PowerShell")</f>
        <v>Bash/Shell/PowerShell</v>
      </c>
      <c r="C6261" s="4" t="str">
        <f>IFERROR(__xludf.DUMMYFUNCTION("""COMPUTED_VALUE"""),"HTML/CSS")</f>
        <v>HTML/CSS</v>
      </c>
      <c r="D6261" s="4" t="str">
        <f>IFERROR(__xludf.DUMMYFUNCTION("""COMPUTED_VALUE"""),"Objective-C")</f>
        <v>Objective-C</v>
      </c>
      <c r="E6261" s="4" t="str">
        <f>IFERROR(__xludf.DUMMYFUNCTION("""COMPUTED_VALUE"""),"Python")</f>
        <v>Python</v>
      </c>
      <c r="F6261" s="4" t="str">
        <f>IFERROR(__xludf.DUMMYFUNCTION("""COMPUTED_VALUE"""),"Swift")</f>
        <v>Swift</v>
      </c>
    </row>
    <row r="6262">
      <c r="A6262" s="3">
        <v>6261.0</v>
      </c>
      <c r="B6262" s="4" t="str">
        <f>IFERROR(__xludf.DUMMYFUNCTION("SPLIT(IMPORTRANGE!B6262:B16261,"";"",0,1)"),"Bash/Shell/PowerShell")</f>
        <v>Bash/Shell/PowerShell</v>
      </c>
      <c r="C6262" s="4" t="str">
        <f>IFERROR(__xludf.DUMMYFUNCTION("""COMPUTED_VALUE"""),"C#")</f>
        <v>C#</v>
      </c>
      <c r="D6262" s="4" t="str">
        <f>IFERROR(__xludf.DUMMYFUNCTION("""COMPUTED_VALUE"""),"HTML/CSS")</f>
        <v>HTML/CSS</v>
      </c>
      <c r="E6262" s="4" t="str">
        <f>IFERROR(__xludf.DUMMYFUNCTION("""COMPUTED_VALUE"""),"JavaScript")</f>
        <v>JavaScript</v>
      </c>
      <c r="F6262" s="4" t="str">
        <f>IFERROR(__xludf.DUMMYFUNCTION("""COMPUTED_VALUE"""),"TypeScript")</f>
        <v>TypeScript</v>
      </c>
    </row>
    <row r="6263">
      <c r="A6263" s="3">
        <v>6262.0</v>
      </c>
      <c r="B6263" s="4" t="str">
        <f>IFERROR(__xludf.DUMMYFUNCTION("SPLIT(IMPORTRANGE!B6263:B16262,"";"",0,1)"),"Java")</f>
        <v>Java</v>
      </c>
      <c r="C6263" s="4" t="str">
        <f>IFERROR(__xludf.DUMMYFUNCTION("""COMPUTED_VALUE"""),"JavaScript")</f>
        <v>JavaScript</v>
      </c>
      <c r="D6263" s="4" t="str">
        <f>IFERROR(__xludf.DUMMYFUNCTION("""COMPUTED_VALUE"""),"PHP")</f>
        <v>PHP</v>
      </c>
    </row>
    <row r="6264">
      <c r="A6264" s="3">
        <v>6263.0</v>
      </c>
      <c r="B6264" s="4" t="str">
        <f>IFERROR(__xludf.DUMMYFUNCTION("SPLIT(IMPORTRANGE!B6264:B16263,"";"",0,1)"),"HTML/CSS")</f>
        <v>HTML/CSS</v>
      </c>
      <c r="C6264" s="4" t="str">
        <f>IFERROR(__xludf.DUMMYFUNCTION("""COMPUTED_VALUE"""),"Java")</f>
        <v>Java</v>
      </c>
      <c r="D6264" s="4" t="str">
        <f>IFERROR(__xludf.DUMMYFUNCTION("""COMPUTED_VALUE"""),"JavaScript")</f>
        <v>JavaScript</v>
      </c>
      <c r="E6264" s="4" t="str">
        <f>IFERROR(__xludf.DUMMYFUNCTION("""COMPUTED_VALUE"""),"PHP")</f>
        <v>PHP</v>
      </c>
      <c r="F6264" s="4" t="str">
        <f>IFERROR(__xludf.DUMMYFUNCTION("""COMPUTED_VALUE"""),"Python")</f>
        <v>Python</v>
      </c>
      <c r="G6264" s="4" t="str">
        <f>IFERROR(__xludf.DUMMYFUNCTION("""COMPUTED_VALUE"""),"SQL")</f>
        <v>SQL</v>
      </c>
    </row>
    <row r="6265">
      <c r="A6265" s="3">
        <v>6264.0</v>
      </c>
      <c r="B6265" s="4" t="str">
        <f>IFERROR(__xludf.DUMMYFUNCTION("SPLIT(IMPORTRANGE!B6265:B16264,"";"",0,1)"),"C")</f>
        <v>C</v>
      </c>
      <c r="C6265" s="4" t="str">
        <f>IFERROR(__xludf.DUMMYFUNCTION("""COMPUTED_VALUE"""),"HTML/CSS")</f>
        <v>HTML/CSS</v>
      </c>
      <c r="D6265" s="4" t="str">
        <f>IFERROR(__xludf.DUMMYFUNCTION("""COMPUTED_VALUE"""),"Java")</f>
        <v>Java</v>
      </c>
    </row>
    <row r="6266">
      <c r="A6266" s="3">
        <v>6265.0</v>
      </c>
      <c r="B6266" s="4" t="str">
        <f>IFERROR(__xludf.DUMMYFUNCTION("SPLIT(IMPORTRANGE!B6266:B16265,"";"",0,1)"),"Assembly")</f>
        <v>Assembly</v>
      </c>
      <c r="C6266" s="4" t="str">
        <f>IFERROR(__xludf.DUMMYFUNCTION("""COMPUTED_VALUE"""),"Bash/Shell/PowerShell")</f>
        <v>Bash/Shell/PowerShell</v>
      </c>
      <c r="D6266" s="4" t="str">
        <f>IFERROR(__xludf.DUMMYFUNCTION("""COMPUTED_VALUE"""),"C")</f>
        <v>C</v>
      </c>
      <c r="E6266" s="4" t="str">
        <f>IFERROR(__xludf.DUMMYFUNCTION("""COMPUTED_VALUE"""),"C++")</f>
        <v>C++</v>
      </c>
      <c r="F6266" s="4" t="str">
        <f>IFERROR(__xludf.DUMMYFUNCTION("""COMPUTED_VALUE"""),"HTML/CSS")</f>
        <v>HTML/CSS</v>
      </c>
      <c r="G6266" s="4" t="str">
        <f>IFERROR(__xludf.DUMMYFUNCTION("""COMPUTED_VALUE"""),"Java")</f>
        <v>Java</v>
      </c>
      <c r="H6266" s="4" t="str">
        <f>IFERROR(__xludf.DUMMYFUNCTION("""COMPUTED_VALUE"""),"JavaScript")</f>
        <v>JavaScript</v>
      </c>
      <c r="I6266" s="4" t="str">
        <f>IFERROR(__xludf.DUMMYFUNCTION("""COMPUTED_VALUE"""),"PHP")</f>
        <v>PHP</v>
      </c>
      <c r="J6266" s="4" t="str">
        <f>IFERROR(__xludf.DUMMYFUNCTION("""COMPUTED_VALUE"""),"Python")</f>
        <v>Python</v>
      </c>
      <c r="K6266" s="4" t="str">
        <f>IFERROR(__xludf.DUMMYFUNCTION("""COMPUTED_VALUE"""),"SQL")</f>
        <v>SQL</v>
      </c>
    </row>
    <row r="6267">
      <c r="A6267" s="3">
        <v>6266.0</v>
      </c>
      <c r="B6267" s="4" t="str">
        <f>IFERROR(__xludf.DUMMYFUNCTION("SPLIT(IMPORTRANGE!B6267:B16266,"";"",0,1)"),"C#")</f>
        <v>C#</v>
      </c>
      <c r="C6267" s="4" t="str">
        <f>IFERROR(__xludf.DUMMYFUNCTION("""COMPUTED_VALUE"""),"JavaScript")</f>
        <v>JavaScript</v>
      </c>
      <c r="D6267" s="4" t="str">
        <f>IFERROR(__xludf.DUMMYFUNCTION("""COMPUTED_VALUE"""),"SQL")</f>
        <v>SQL</v>
      </c>
      <c r="E6267" s="4" t="str">
        <f>IFERROR(__xludf.DUMMYFUNCTION("""COMPUTED_VALUE"""),"Other(s):")</f>
        <v>Other(s):</v>
      </c>
    </row>
    <row r="6268">
      <c r="A6268" s="3">
        <v>6267.0</v>
      </c>
      <c r="B6268" s="4" t="str">
        <f>IFERROR(__xludf.DUMMYFUNCTION("SPLIT(IMPORTRANGE!B6268:B16267,"";"",0,1)"),"Assembly")</f>
        <v>Assembly</v>
      </c>
      <c r="C6268" s="4" t="str">
        <f>IFERROR(__xludf.DUMMYFUNCTION("""COMPUTED_VALUE"""),"C")</f>
        <v>C</v>
      </c>
      <c r="D6268" s="4" t="str">
        <f>IFERROR(__xludf.DUMMYFUNCTION("""COMPUTED_VALUE"""),"Elixir")</f>
        <v>Elixir</v>
      </c>
      <c r="E6268" s="4" t="str">
        <f>IFERROR(__xludf.DUMMYFUNCTION("""COMPUTED_VALUE"""),"Go")</f>
        <v>Go</v>
      </c>
      <c r="F6268" s="4" t="str">
        <f>IFERROR(__xludf.DUMMYFUNCTION("""COMPUTED_VALUE"""),"Java")</f>
        <v>Java</v>
      </c>
      <c r="G6268" s="4" t="str">
        <f>IFERROR(__xludf.DUMMYFUNCTION("""COMPUTED_VALUE"""),"JavaScript")</f>
        <v>JavaScript</v>
      </c>
      <c r="H6268" s="4" t="str">
        <f>IFERROR(__xludf.DUMMYFUNCTION("""COMPUTED_VALUE"""),"PHP")</f>
        <v>PHP</v>
      </c>
      <c r="I6268" s="4" t="str">
        <f>IFERROR(__xludf.DUMMYFUNCTION("""COMPUTED_VALUE"""),"Python")</f>
        <v>Python</v>
      </c>
      <c r="J6268" s="4" t="str">
        <f>IFERROR(__xludf.DUMMYFUNCTION("""COMPUTED_VALUE"""),"Rust")</f>
        <v>Rust</v>
      </c>
      <c r="K6268" s="4" t="str">
        <f>IFERROR(__xludf.DUMMYFUNCTION("""COMPUTED_VALUE"""),"TypeScript")</f>
        <v>TypeScript</v>
      </c>
    </row>
    <row r="6269">
      <c r="A6269" s="3">
        <v>6268.0</v>
      </c>
      <c r="B6269" s="4" t="str">
        <f>IFERROR(__xludf.DUMMYFUNCTION("SPLIT(IMPORTRANGE!B6269:B16268,"";"",0,1)"),"Bash/Shell/PowerShell")</f>
        <v>Bash/Shell/PowerShell</v>
      </c>
      <c r="C6269" s="4" t="str">
        <f>IFERROR(__xludf.DUMMYFUNCTION("""COMPUTED_VALUE"""),"HTML/CSS")</f>
        <v>HTML/CSS</v>
      </c>
      <c r="D6269" s="4" t="str">
        <f>IFERROR(__xludf.DUMMYFUNCTION("""COMPUTED_VALUE"""),"Python")</f>
        <v>Python</v>
      </c>
      <c r="E6269" s="4" t="str">
        <f>IFERROR(__xludf.DUMMYFUNCTION("""COMPUTED_VALUE"""),"Rust")</f>
        <v>Rust</v>
      </c>
    </row>
    <row r="6270">
      <c r="A6270" s="3">
        <v>6269.0</v>
      </c>
      <c r="B6270" s="4" t="str">
        <f>IFERROR(__xludf.DUMMYFUNCTION("SPLIT(IMPORTRANGE!B6270:B16269,"";"",0,1)"),"HTML/CSS")</f>
        <v>HTML/CSS</v>
      </c>
      <c r="C6270" s="4" t="str">
        <f>IFERROR(__xludf.DUMMYFUNCTION("""COMPUTED_VALUE"""),"JavaScript")</f>
        <v>JavaScript</v>
      </c>
      <c r="D6270" s="4" t="str">
        <f>IFERROR(__xludf.DUMMYFUNCTION("""COMPUTED_VALUE"""),"TypeScript")</f>
        <v>TypeScript</v>
      </c>
    </row>
    <row r="6271">
      <c r="A6271" s="3">
        <v>6270.0</v>
      </c>
      <c r="B6271" s="4" t="str">
        <f>IFERROR(__xludf.DUMMYFUNCTION("SPLIT(IMPORTRANGE!B6271:B16270,"";"",0,1)"),"Assembly")</f>
        <v>Assembly</v>
      </c>
      <c r="C6271" s="4" t="str">
        <f>IFERROR(__xludf.DUMMYFUNCTION("""COMPUTED_VALUE"""),"Python")</f>
        <v>Python</v>
      </c>
    </row>
    <row r="6272">
      <c r="A6272" s="3">
        <v>6271.0</v>
      </c>
      <c r="B6272" s="4" t="str">
        <f>IFERROR(__xludf.DUMMYFUNCTION("SPLIT(IMPORTRANGE!B6272:B16271,"";"",0,1)"),"C")</f>
        <v>C</v>
      </c>
      <c r="C6272" s="4" t="str">
        <f>IFERROR(__xludf.DUMMYFUNCTION("""COMPUTED_VALUE"""),"C++")</f>
        <v>C++</v>
      </c>
      <c r="D6272" s="4" t="str">
        <f>IFERROR(__xludf.DUMMYFUNCTION("""COMPUTED_VALUE"""),"C#")</f>
        <v>C#</v>
      </c>
      <c r="E6272" s="4" t="str">
        <f>IFERROR(__xludf.DUMMYFUNCTION("""COMPUTED_VALUE"""),"Java")</f>
        <v>Java</v>
      </c>
      <c r="F6272" s="4" t="str">
        <f>IFERROR(__xludf.DUMMYFUNCTION("""COMPUTED_VALUE"""),"JavaScript")</f>
        <v>JavaScript</v>
      </c>
      <c r="G6272" s="4" t="str">
        <f>IFERROR(__xludf.DUMMYFUNCTION("""COMPUTED_VALUE"""),"Kotlin")</f>
        <v>Kotlin</v>
      </c>
      <c r="H6272" s="4" t="str">
        <f>IFERROR(__xludf.DUMMYFUNCTION("""COMPUTED_VALUE"""),"Objective-C")</f>
        <v>Objective-C</v>
      </c>
      <c r="I6272" s="4" t="str">
        <f>IFERROR(__xludf.DUMMYFUNCTION("""COMPUTED_VALUE"""),"PHP")</f>
        <v>PHP</v>
      </c>
      <c r="J6272" s="4" t="str">
        <f>IFERROR(__xludf.DUMMYFUNCTION("""COMPUTED_VALUE"""),"Python")</f>
        <v>Python</v>
      </c>
      <c r="K6272" s="4" t="str">
        <f>IFERROR(__xludf.DUMMYFUNCTION("""COMPUTED_VALUE"""),"Ruby")</f>
        <v>Ruby</v>
      </c>
      <c r="L6272" s="4" t="str">
        <f>IFERROR(__xludf.DUMMYFUNCTION("""COMPUTED_VALUE"""),"SQL")</f>
        <v>SQL</v>
      </c>
      <c r="M6272" s="4" t="str">
        <f>IFERROR(__xludf.DUMMYFUNCTION("""COMPUTED_VALUE"""),"Swift")</f>
        <v>Swift</v>
      </c>
    </row>
    <row r="6273">
      <c r="A6273" s="3">
        <v>6272.0</v>
      </c>
      <c r="B6273" s="4" t="str">
        <f>IFERROR(__xludf.DUMMYFUNCTION("SPLIT(IMPORTRANGE!B6273:B16272,"";"",0,1)"),"Bash/Shell/PowerShell")</f>
        <v>Bash/Shell/PowerShell</v>
      </c>
      <c r="C6273" s="4" t="str">
        <f>IFERROR(__xludf.DUMMYFUNCTION("""COMPUTED_VALUE"""),"C")</f>
        <v>C</v>
      </c>
      <c r="D6273" s="4" t="str">
        <f>IFERROR(__xludf.DUMMYFUNCTION("""COMPUTED_VALUE"""),"C++")</f>
        <v>C++</v>
      </c>
      <c r="E6273" s="4" t="str">
        <f>IFERROR(__xludf.DUMMYFUNCTION("""COMPUTED_VALUE"""),"Dart")</f>
        <v>Dart</v>
      </c>
      <c r="F6273" s="4" t="str">
        <f>IFERROR(__xludf.DUMMYFUNCTION("""COMPUTED_VALUE"""),"F#")</f>
        <v>F#</v>
      </c>
      <c r="G6273" s="4" t="str">
        <f>IFERROR(__xludf.DUMMYFUNCTION("""COMPUTED_VALUE"""),"Go")</f>
        <v>Go</v>
      </c>
      <c r="H6273" s="4" t="str">
        <f>IFERROR(__xludf.DUMMYFUNCTION("""COMPUTED_VALUE"""),"HTML/CSS")</f>
        <v>HTML/CSS</v>
      </c>
      <c r="I6273" s="4" t="str">
        <f>IFERROR(__xludf.DUMMYFUNCTION("""COMPUTED_VALUE"""),"Java")</f>
        <v>Java</v>
      </c>
      <c r="J6273" s="4" t="str">
        <f>IFERROR(__xludf.DUMMYFUNCTION("""COMPUTED_VALUE"""),"JavaScript")</f>
        <v>JavaScript</v>
      </c>
      <c r="K6273" s="4" t="str">
        <f>IFERROR(__xludf.DUMMYFUNCTION("""COMPUTED_VALUE"""),"Kotlin")</f>
        <v>Kotlin</v>
      </c>
      <c r="L6273" s="4" t="str">
        <f>IFERROR(__xludf.DUMMYFUNCTION("""COMPUTED_VALUE"""),"Python")</f>
        <v>Python</v>
      </c>
      <c r="M6273" s="4" t="str">
        <f>IFERROR(__xludf.DUMMYFUNCTION("""COMPUTED_VALUE"""),"SQL")</f>
        <v>SQL</v>
      </c>
    </row>
    <row r="6274">
      <c r="A6274" s="3">
        <v>6273.0</v>
      </c>
      <c r="B6274" s="4" t="str">
        <f>IFERROR(__xludf.DUMMYFUNCTION("SPLIT(IMPORTRANGE!B6274:B16273,"";"",0,1)"),"SQL")</f>
        <v>SQL</v>
      </c>
      <c r="C6274" s="4" t="str">
        <f>IFERROR(__xludf.DUMMYFUNCTION("""COMPUTED_VALUE"""),"VBA")</f>
        <v>VBA</v>
      </c>
    </row>
    <row r="6275">
      <c r="A6275" s="3">
        <v>6274.0</v>
      </c>
      <c r="B6275" s="4" t="str">
        <f>IFERROR(__xludf.DUMMYFUNCTION("SPLIT(IMPORTRANGE!B6275:B16274,"";"",0,1)"),"Java")</f>
        <v>Java</v>
      </c>
      <c r="C6275" s="4" t="str">
        <f>IFERROR(__xludf.DUMMYFUNCTION("""COMPUTED_VALUE"""),"Kotlin")</f>
        <v>Kotlin</v>
      </c>
      <c r="D6275" s="4" t="str">
        <f>IFERROR(__xludf.DUMMYFUNCTION("""COMPUTED_VALUE"""),"Python")</f>
        <v>Python</v>
      </c>
    </row>
    <row r="6276">
      <c r="A6276" s="3">
        <v>6275.0</v>
      </c>
      <c r="B6276" s="4" t="str">
        <f>IFERROR(__xludf.DUMMYFUNCTION("SPLIT(IMPORTRANGE!B6276:B16275,"";"",0,1)"),"Assembly")</f>
        <v>Assembly</v>
      </c>
      <c r="C6276" s="4" t="str">
        <f>IFERROR(__xludf.DUMMYFUNCTION("""COMPUTED_VALUE"""),"Bash/Shell/PowerShell")</f>
        <v>Bash/Shell/PowerShell</v>
      </c>
      <c r="D6276" s="4" t="str">
        <f>IFERROR(__xludf.DUMMYFUNCTION("""COMPUTED_VALUE"""),"C")</f>
        <v>C</v>
      </c>
      <c r="E6276" s="4" t="str">
        <f>IFERROR(__xludf.DUMMYFUNCTION("""COMPUTED_VALUE"""),"C++")</f>
        <v>C++</v>
      </c>
      <c r="F6276" s="4" t="str">
        <f>IFERROR(__xludf.DUMMYFUNCTION("""COMPUTED_VALUE"""),"Clojure")</f>
        <v>Clojure</v>
      </c>
      <c r="G6276" s="4" t="str">
        <f>IFERROR(__xludf.DUMMYFUNCTION("""COMPUTED_VALUE"""),"Go")</f>
        <v>Go</v>
      </c>
      <c r="H6276" s="4" t="str">
        <f>IFERROR(__xludf.DUMMYFUNCTION("""COMPUTED_VALUE"""),"HTML/CSS")</f>
        <v>HTML/CSS</v>
      </c>
      <c r="I6276" s="4" t="str">
        <f>IFERROR(__xludf.DUMMYFUNCTION("""COMPUTED_VALUE"""),"Java")</f>
        <v>Java</v>
      </c>
      <c r="J6276" s="4" t="str">
        <f>IFERROR(__xludf.DUMMYFUNCTION("""COMPUTED_VALUE"""),"Python")</f>
        <v>Python</v>
      </c>
    </row>
    <row r="6277">
      <c r="A6277" s="3">
        <v>6276.0</v>
      </c>
      <c r="B6277" s="4" t="str">
        <f>IFERROR(__xludf.DUMMYFUNCTION("SPLIT(IMPORTRANGE!B6277:B16276,"";"",0,1)"),"C")</f>
        <v>C</v>
      </c>
      <c r="C6277" s="4" t="str">
        <f>IFERROR(__xludf.DUMMYFUNCTION("""COMPUTED_VALUE"""),"C++")</f>
        <v>C++</v>
      </c>
      <c r="D6277" s="4" t="str">
        <f>IFERROR(__xludf.DUMMYFUNCTION("""COMPUTED_VALUE"""),"C#")</f>
        <v>C#</v>
      </c>
      <c r="E6277" s="4" t="str">
        <f>IFERROR(__xludf.DUMMYFUNCTION("""COMPUTED_VALUE"""),"HTML/CSS")</f>
        <v>HTML/CSS</v>
      </c>
      <c r="F6277" s="4" t="str">
        <f>IFERROR(__xludf.DUMMYFUNCTION("""COMPUTED_VALUE"""),"Kotlin")</f>
        <v>Kotlin</v>
      </c>
      <c r="G6277" s="4" t="str">
        <f>IFERROR(__xludf.DUMMYFUNCTION("""COMPUTED_VALUE"""),"PHP")</f>
        <v>PHP</v>
      </c>
      <c r="H6277" s="4" t="str">
        <f>IFERROR(__xludf.DUMMYFUNCTION("""COMPUTED_VALUE"""),"Python")</f>
        <v>Python</v>
      </c>
    </row>
    <row r="6278">
      <c r="A6278" s="3">
        <v>6277.0</v>
      </c>
      <c r="B6278" s="4" t="str">
        <f>IFERROR(__xludf.DUMMYFUNCTION("SPLIT(IMPORTRANGE!B6278:B16277,"";"",0,1)"),"HTML/CSS")</f>
        <v>HTML/CSS</v>
      </c>
      <c r="C6278" s="4" t="str">
        <f>IFERROR(__xludf.DUMMYFUNCTION("""COMPUTED_VALUE"""),"Java")</f>
        <v>Java</v>
      </c>
      <c r="D6278" s="4" t="str">
        <f>IFERROR(__xludf.DUMMYFUNCTION("""COMPUTED_VALUE"""),"JavaScript")</f>
        <v>JavaScript</v>
      </c>
      <c r="E6278" s="4" t="str">
        <f>IFERROR(__xludf.DUMMYFUNCTION("""COMPUTED_VALUE"""),"PHP")</f>
        <v>PHP</v>
      </c>
      <c r="F6278" s="4" t="str">
        <f>IFERROR(__xludf.DUMMYFUNCTION("""COMPUTED_VALUE"""),"Python")</f>
        <v>Python</v>
      </c>
    </row>
    <row r="6279">
      <c r="A6279" s="3">
        <v>6278.0</v>
      </c>
      <c r="B6279" s="4" t="str">
        <f>IFERROR(__xludf.DUMMYFUNCTION("SPLIT(IMPORTRANGE!B6279:B16278,"";"",0,1)"),"Python")</f>
        <v>Python</v>
      </c>
      <c r="C6279" s="4" t="str">
        <f>IFERROR(__xludf.DUMMYFUNCTION("""COMPUTED_VALUE"""),"SQL")</f>
        <v>SQL</v>
      </c>
    </row>
    <row r="6280">
      <c r="A6280" s="3">
        <v>6279.0</v>
      </c>
      <c r="B6280" s="4" t="str">
        <f>IFERROR(__xludf.DUMMYFUNCTION("SPLIT(IMPORTRANGE!B6280:B16279,"";"",0,1)"),"HTML/CSS")</f>
        <v>HTML/CSS</v>
      </c>
      <c r="C6280" s="4" t="str">
        <f>IFERROR(__xludf.DUMMYFUNCTION("""COMPUTED_VALUE"""),"Java")</f>
        <v>Java</v>
      </c>
      <c r="D6280" s="4" t="str">
        <f>IFERROR(__xludf.DUMMYFUNCTION("""COMPUTED_VALUE"""),"JavaScript")</f>
        <v>JavaScript</v>
      </c>
      <c r="E6280" s="4" t="str">
        <f>IFERROR(__xludf.DUMMYFUNCTION("""COMPUTED_VALUE"""),"Other(s):")</f>
        <v>Other(s):</v>
      </c>
    </row>
    <row r="6281">
      <c r="A6281" s="3">
        <v>6280.0</v>
      </c>
      <c r="B6281" s="4" t="str">
        <f>IFERROR(__xludf.DUMMYFUNCTION("SPLIT(IMPORTRANGE!B6281:B16280,"";"",0,1)"),"C++")</f>
        <v>C++</v>
      </c>
      <c r="C6281" s="4" t="str">
        <f>IFERROR(__xludf.DUMMYFUNCTION("""COMPUTED_VALUE"""),"PHP")</f>
        <v>PHP</v>
      </c>
    </row>
    <row r="6282">
      <c r="A6282" s="3">
        <v>6281.0</v>
      </c>
      <c r="B6282" s="4" t="str">
        <f>IFERROR(__xludf.DUMMYFUNCTION("SPLIT(IMPORTRANGE!B6282:B16281,"";"",0,1)"),"Bash/Shell/PowerShell")</f>
        <v>Bash/Shell/PowerShell</v>
      </c>
      <c r="C6282" s="4" t="str">
        <f>IFERROR(__xludf.DUMMYFUNCTION("""COMPUTED_VALUE"""),"HTML/CSS")</f>
        <v>HTML/CSS</v>
      </c>
      <c r="D6282" s="4" t="str">
        <f>IFERROR(__xludf.DUMMYFUNCTION("""COMPUTED_VALUE"""),"Java")</f>
        <v>Java</v>
      </c>
      <c r="E6282" s="4" t="str">
        <f>IFERROR(__xludf.DUMMYFUNCTION("""COMPUTED_VALUE"""),"JavaScript")</f>
        <v>JavaScript</v>
      </c>
      <c r="F6282" s="4" t="str">
        <f>IFERROR(__xludf.DUMMYFUNCTION("""COMPUTED_VALUE"""),"SQL")</f>
        <v>SQL</v>
      </c>
      <c r="G6282" s="4" t="str">
        <f>IFERROR(__xludf.DUMMYFUNCTION("""COMPUTED_VALUE"""),"Other(s):")</f>
        <v>Other(s):</v>
      </c>
    </row>
    <row r="6283">
      <c r="A6283" s="3">
        <v>6282.0</v>
      </c>
      <c r="B6283" s="4" t="str">
        <f>IFERROR(__xludf.DUMMYFUNCTION("SPLIT(IMPORTRANGE!B6283:B16282,"";"",0,1)"),"Bash/Shell/PowerShell")</f>
        <v>Bash/Shell/PowerShell</v>
      </c>
      <c r="C6283" s="4" t="str">
        <f>IFERROR(__xludf.DUMMYFUNCTION("""COMPUTED_VALUE"""),"C++")</f>
        <v>C++</v>
      </c>
      <c r="D6283" s="4" t="str">
        <f>IFERROR(__xludf.DUMMYFUNCTION("""COMPUTED_VALUE"""),"Python")</f>
        <v>Python</v>
      </c>
      <c r="E6283" s="4" t="str">
        <f>IFERROR(__xludf.DUMMYFUNCTION("""COMPUTED_VALUE"""),"R")</f>
        <v>R</v>
      </c>
    </row>
    <row r="6284">
      <c r="A6284" s="3">
        <v>6283.0</v>
      </c>
      <c r="B6284" s="4" t="str">
        <f>IFERROR(__xludf.DUMMYFUNCTION("SPLIT(IMPORTRANGE!B6284:B16283,"";"",0,1)"),"Bash/Shell/PowerShell")</f>
        <v>Bash/Shell/PowerShell</v>
      </c>
      <c r="C6284" s="4" t="str">
        <f>IFERROR(__xludf.DUMMYFUNCTION("""COMPUTED_VALUE"""),"C++")</f>
        <v>C++</v>
      </c>
      <c r="D6284" s="4" t="str">
        <f>IFERROR(__xludf.DUMMYFUNCTION("""COMPUTED_VALUE"""),"HTML/CSS")</f>
        <v>HTML/CSS</v>
      </c>
      <c r="E6284" s="4" t="str">
        <f>IFERROR(__xludf.DUMMYFUNCTION("""COMPUTED_VALUE"""),"Java")</f>
        <v>Java</v>
      </c>
      <c r="F6284" s="4" t="str">
        <f>IFERROR(__xludf.DUMMYFUNCTION("""COMPUTED_VALUE"""),"JavaScript")</f>
        <v>JavaScript</v>
      </c>
      <c r="G6284" s="4" t="str">
        <f>IFERROR(__xludf.DUMMYFUNCTION("""COMPUTED_VALUE"""),"PHP")</f>
        <v>PHP</v>
      </c>
      <c r="H6284" s="4" t="str">
        <f>IFERROR(__xludf.DUMMYFUNCTION("""COMPUTED_VALUE"""),"Python")</f>
        <v>Python</v>
      </c>
    </row>
    <row r="6285">
      <c r="A6285" s="3">
        <v>6284.0</v>
      </c>
      <c r="B6285" s="4" t="str">
        <f>IFERROR(__xludf.DUMMYFUNCTION("SPLIT(IMPORTRANGE!B6285:B16284,"";"",0,1)"),"Python")</f>
        <v>Python</v>
      </c>
      <c r="C6285" s="4" t="str">
        <f>IFERROR(__xludf.DUMMYFUNCTION("""COMPUTED_VALUE"""),"Other(s):")</f>
        <v>Other(s):</v>
      </c>
    </row>
    <row r="6286">
      <c r="A6286" s="3">
        <v>6285.0</v>
      </c>
      <c r="B6286" s="4" t="str">
        <f>IFERROR(__xludf.DUMMYFUNCTION("SPLIT(IMPORTRANGE!B6286:B16285,"";"",0,1)"),"Java")</f>
        <v>Java</v>
      </c>
      <c r="C6286" s="4" t="str">
        <f>IFERROR(__xludf.DUMMYFUNCTION("""COMPUTED_VALUE"""),"SQL")</f>
        <v>SQL</v>
      </c>
    </row>
    <row r="6287">
      <c r="A6287" s="3">
        <v>6286.0</v>
      </c>
      <c r="B6287" s="4" t="str">
        <f>IFERROR(__xludf.DUMMYFUNCTION("SPLIT(IMPORTRANGE!B6287:B16286,"";"",0,1)"),"C++")</f>
        <v>C++</v>
      </c>
      <c r="C6287" s="4" t="str">
        <f>IFERROR(__xludf.DUMMYFUNCTION("""COMPUTED_VALUE"""),"C#")</f>
        <v>C#</v>
      </c>
      <c r="D6287" s="4" t="str">
        <f>IFERROR(__xludf.DUMMYFUNCTION("""COMPUTED_VALUE"""),"SQL")</f>
        <v>SQL</v>
      </c>
    </row>
    <row r="6288">
      <c r="A6288" s="3">
        <v>6287.0</v>
      </c>
      <c r="B6288" s="4" t="str">
        <f>IFERROR(__xludf.DUMMYFUNCTION("SPLIT(IMPORTRANGE!B6288:B16287,"";"",0,1)"),"C#")</f>
        <v>C#</v>
      </c>
      <c r="C6288" s="4" t="str">
        <f>IFERROR(__xludf.DUMMYFUNCTION("""COMPUTED_VALUE"""),"HTML/CSS")</f>
        <v>HTML/CSS</v>
      </c>
      <c r="D6288" s="4" t="str">
        <f>IFERROR(__xludf.DUMMYFUNCTION("""COMPUTED_VALUE"""),"PHP")</f>
        <v>PHP</v>
      </c>
      <c r="E6288" s="4" t="str">
        <f>IFERROR(__xludf.DUMMYFUNCTION("""COMPUTED_VALUE"""),"Other(s):")</f>
        <v>Other(s):</v>
      </c>
    </row>
    <row r="6289">
      <c r="A6289" s="3">
        <v>6288.0</v>
      </c>
      <c r="B6289" s="4" t="str">
        <f>IFERROR(__xludf.DUMMYFUNCTION("SPLIT(IMPORTRANGE!B6289:B16288,"";"",0,1)"),"Bash/Shell/PowerShell")</f>
        <v>Bash/Shell/PowerShell</v>
      </c>
      <c r="C6289" s="4" t="str">
        <f>IFERROR(__xludf.DUMMYFUNCTION("""COMPUTED_VALUE"""),"C#")</f>
        <v>C#</v>
      </c>
      <c r="D6289" s="4" t="str">
        <f>IFERROR(__xludf.DUMMYFUNCTION("""COMPUTED_VALUE"""),"HTML/CSS")</f>
        <v>HTML/CSS</v>
      </c>
      <c r="E6289" s="4" t="str">
        <f>IFERROR(__xludf.DUMMYFUNCTION("""COMPUTED_VALUE"""),"JavaScript")</f>
        <v>JavaScript</v>
      </c>
      <c r="F6289" s="4" t="str">
        <f>IFERROR(__xludf.DUMMYFUNCTION("""COMPUTED_VALUE"""),"PHP")</f>
        <v>PHP</v>
      </c>
      <c r="G6289" s="4" t="str">
        <f>IFERROR(__xludf.DUMMYFUNCTION("""COMPUTED_VALUE"""),"SQL")</f>
        <v>SQL</v>
      </c>
      <c r="H6289" s="4" t="str">
        <f>IFERROR(__xludf.DUMMYFUNCTION("""COMPUTED_VALUE"""),"VBA")</f>
        <v>VBA</v>
      </c>
    </row>
    <row r="6290">
      <c r="A6290" s="3">
        <v>6289.0</v>
      </c>
      <c r="B6290" s="4" t="str">
        <f>IFERROR(__xludf.DUMMYFUNCTION("SPLIT(IMPORTRANGE!B6290:B16289,"";"",0,1)"),"C++")</f>
        <v>C++</v>
      </c>
      <c r="C6290" s="4" t="str">
        <f>IFERROR(__xludf.DUMMYFUNCTION("""COMPUTED_VALUE"""),"C#")</f>
        <v>C#</v>
      </c>
      <c r="D6290" s="4" t="str">
        <f>IFERROR(__xludf.DUMMYFUNCTION("""COMPUTED_VALUE"""),"Other(s):")</f>
        <v>Other(s):</v>
      </c>
    </row>
    <row r="6291">
      <c r="A6291" s="3">
        <v>6290.0</v>
      </c>
      <c r="B6291" s="4" t="str">
        <f>IFERROR(__xludf.DUMMYFUNCTION("SPLIT(IMPORTRANGE!B6291:B16290,"";"",0,1)"),"Bash/Shell/PowerShell")</f>
        <v>Bash/Shell/PowerShell</v>
      </c>
      <c r="C6291" s="4" t="str">
        <f>IFERROR(__xludf.DUMMYFUNCTION("""COMPUTED_VALUE"""),"C")</f>
        <v>C</v>
      </c>
      <c r="D6291" s="4" t="str">
        <f>IFERROR(__xludf.DUMMYFUNCTION("""COMPUTED_VALUE"""),"C#")</f>
        <v>C#</v>
      </c>
      <c r="E6291" s="4" t="str">
        <f>IFERROR(__xludf.DUMMYFUNCTION("""COMPUTED_VALUE"""),"HTML/CSS")</f>
        <v>HTML/CSS</v>
      </c>
      <c r="F6291" s="4" t="str">
        <f>IFERROR(__xludf.DUMMYFUNCTION("""COMPUTED_VALUE"""),"Java")</f>
        <v>Java</v>
      </c>
      <c r="G6291" s="4" t="str">
        <f>IFERROR(__xludf.DUMMYFUNCTION("""COMPUTED_VALUE"""),"JavaScript")</f>
        <v>JavaScript</v>
      </c>
      <c r="H6291" s="4" t="str">
        <f>IFERROR(__xludf.DUMMYFUNCTION("""COMPUTED_VALUE"""),"PHP")</f>
        <v>PHP</v>
      </c>
      <c r="I6291" s="4" t="str">
        <f>IFERROR(__xludf.DUMMYFUNCTION("""COMPUTED_VALUE"""),"Python")</f>
        <v>Python</v>
      </c>
      <c r="J6291" s="4" t="str">
        <f>IFERROR(__xludf.DUMMYFUNCTION("""COMPUTED_VALUE"""),"SQL")</f>
        <v>SQL</v>
      </c>
      <c r="K6291" s="4" t="str">
        <f>IFERROR(__xludf.DUMMYFUNCTION("""COMPUTED_VALUE"""),"VBA")</f>
        <v>VBA</v>
      </c>
    </row>
    <row r="6292">
      <c r="A6292" s="3">
        <v>6291.0</v>
      </c>
      <c r="B6292" s="4" t="str">
        <f>IFERROR(__xludf.DUMMYFUNCTION("SPLIT(IMPORTRANGE!B6292:B16291,"";"",0,1)"),"Bash/Shell/PowerShell")</f>
        <v>Bash/Shell/PowerShell</v>
      </c>
      <c r="C6292" s="4" t="str">
        <f>IFERROR(__xludf.DUMMYFUNCTION("""COMPUTED_VALUE"""),"HTML/CSS")</f>
        <v>HTML/CSS</v>
      </c>
      <c r="D6292" s="4" t="str">
        <f>IFERROR(__xludf.DUMMYFUNCTION("""COMPUTED_VALUE"""),"Java")</f>
        <v>Java</v>
      </c>
      <c r="E6292" s="4" t="str">
        <f>IFERROR(__xludf.DUMMYFUNCTION("""COMPUTED_VALUE"""),"JavaScript")</f>
        <v>JavaScript</v>
      </c>
      <c r="F6292" s="4" t="str">
        <f>IFERROR(__xludf.DUMMYFUNCTION("""COMPUTED_VALUE"""),"Kotlin")</f>
        <v>Kotlin</v>
      </c>
      <c r="G6292" s="4" t="str">
        <f>IFERROR(__xludf.DUMMYFUNCTION("""COMPUTED_VALUE"""),"Python")</f>
        <v>Python</v>
      </c>
      <c r="H6292" s="4" t="str">
        <f>IFERROR(__xludf.DUMMYFUNCTION("""COMPUTED_VALUE"""),"SQL")</f>
        <v>SQL</v>
      </c>
      <c r="I6292" s="4" t="str">
        <f>IFERROR(__xludf.DUMMYFUNCTION("""COMPUTED_VALUE"""),"TypeScript")</f>
        <v>TypeScript</v>
      </c>
    </row>
    <row r="6293">
      <c r="A6293" s="3">
        <v>6292.0</v>
      </c>
      <c r="B6293" s="4" t="str">
        <f>IFERROR(__xludf.DUMMYFUNCTION("SPLIT(IMPORTRANGE!B6293:B16292,"";"",0,1)"),"C++")</f>
        <v>C++</v>
      </c>
      <c r="C6293" s="4" t="str">
        <f>IFERROR(__xludf.DUMMYFUNCTION("""COMPUTED_VALUE"""),"Python")</f>
        <v>Python</v>
      </c>
    </row>
    <row r="6294">
      <c r="A6294" s="3">
        <v>6293.0</v>
      </c>
      <c r="B6294" s="4" t="str">
        <f>IFERROR(__xludf.DUMMYFUNCTION("SPLIT(IMPORTRANGE!B6294:B16293,"";"",0,1)"),"HTML/CSS")</f>
        <v>HTML/CSS</v>
      </c>
      <c r="C6294" s="4" t="str">
        <f>IFERROR(__xludf.DUMMYFUNCTION("""COMPUTED_VALUE"""),"JavaScript")</f>
        <v>JavaScript</v>
      </c>
      <c r="D6294" s="4" t="str">
        <f>IFERROR(__xludf.DUMMYFUNCTION("""COMPUTED_VALUE"""),"PHP")</f>
        <v>PHP</v>
      </c>
      <c r="E6294" s="4" t="str">
        <f>IFERROR(__xludf.DUMMYFUNCTION("""COMPUTED_VALUE"""),"Python")</f>
        <v>Python</v>
      </c>
    </row>
    <row r="6295">
      <c r="A6295" s="3">
        <v>6294.0</v>
      </c>
      <c r="B6295" s="4" t="str">
        <f>IFERROR(__xludf.DUMMYFUNCTION("SPLIT(IMPORTRANGE!B6295:B16294,"";"",0,1)"),"Java")</f>
        <v>Java</v>
      </c>
      <c r="C6295" s="4" t="str">
        <f>IFERROR(__xludf.DUMMYFUNCTION("""COMPUTED_VALUE"""),"Kotlin")</f>
        <v>Kotlin</v>
      </c>
    </row>
    <row r="6296">
      <c r="A6296" s="3">
        <v>6295.0</v>
      </c>
      <c r="B6296" s="4" t="str">
        <f>IFERROR(__xludf.DUMMYFUNCTION("SPLIT(IMPORTRANGE!B6296:B16295,"";"",0,1)"),"C")</f>
        <v>C</v>
      </c>
      <c r="C6296" s="4" t="str">
        <f>IFERROR(__xludf.DUMMYFUNCTION("""COMPUTED_VALUE"""),"C++")</f>
        <v>C++</v>
      </c>
      <c r="D6296" s="4" t="str">
        <f>IFERROR(__xludf.DUMMYFUNCTION("""COMPUTED_VALUE"""),"HTML/CSS")</f>
        <v>HTML/CSS</v>
      </c>
      <c r="E6296" s="4" t="str">
        <f>IFERROR(__xludf.DUMMYFUNCTION("""COMPUTED_VALUE"""),"Java")</f>
        <v>Java</v>
      </c>
      <c r="F6296" s="4" t="str">
        <f>IFERROR(__xludf.DUMMYFUNCTION("""COMPUTED_VALUE"""),"PHP")</f>
        <v>PHP</v>
      </c>
    </row>
    <row r="6297">
      <c r="A6297" s="3">
        <v>6296.0</v>
      </c>
      <c r="B6297" s="4" t="str">
        <f>IFERROR(__xludf.DUMMYFUNCTION("SPLIT(IMPORTRANGE!B6297:B16296,"";"",0,1)"),"Bash/Shell/PowerShell")</f>
        <v>Bash/Shell/PowerShell</v>
      </c>
      <c r="C6297" s="4" t="str">
        <f>IFERROR(__xludf.DUMMYFUNCTION("""COMPUTED_VALUE"""),"Go")</f>
        <v>Go</v>
      </c>
      <c r="D6297" s="4" t="str">
        <f>IFERROR(__xludf.DUMMYFUNCTION("""COMPUTED_VALUE"""),"HTML/CSS")</f>
        <v>HTML/CSS</v>
      </c>
      <c r="E6297" s="4" t="str">
        <f>IFERROR(__xludf.DUMMYFUNCTION("""COMPUTED_VALUE"""),"Java")</f>
        <v>Java</v>
      </c>
      <c r="F6297" s="4" t="str">
        <f>IFERROR(__xludf.DUMMYFUNCTION("""COMPUTED_VALUE"""),"JavaScript")</f>
        <v>JavaScript</v>
      </c>
      <c r="G6297" s="4" t="str">
        <f>IFERROR(__xludf.DUMMYFUNCTION("""COMPUTED_VALUE"""),"PHP")</f>
        <v>PHP</v>
      </c>
      <c r="H6297" s="4" t="str">
        <f>IFERROR(__xludf.DUMMYFUNCTION("""COMPUTED_VALUE"""),"Python")</f>
        <v>Python</v>
      </c>
      <c r="I6297" s="4" t="str">
        <f>IFERROR(__xludf.DUMMYFUNCTION("""COMPUTED_VALUE"""),"Ruby")</f>
        <v>Ruby</v>
      </c>
      <c r="J6297" s="4" t="str">
        <f>IFERROR(__xludf.DUMMYFUNCTION("""COMPUTED_VALUE"""),"SQL")</f>
        <v>SQL</v>
      </c>
    </row>
    <row r="6298">
      <c r="A6298" s="3">
        <v>6297.0</v>
      </c>
      <c r="B6298" s="4" t="str">
        <f>IFERROR(__xludf.DUMMYFUNCTION("SPLIT(IMPORTRANGE!B6298:B16297,"";"",0,1)"),"SQL")</f>
        <v>SQL</v>
      </c>
    </row>
    <row r="6299">
      <c r="A6299" s="3">
        <v>6298.0</v>
      </c>
      <c r="B6299" s="4" t="str">
        <f>IFERROR(__xludf.DUMMYFUNCTION("SPLIT(IMPORTRANGE!B6299:B16298,"";"",0,1)"),"Bash/Shell/PowerShell")</f>
        <v>Bash/Shell/PowerShell</v>
      </c>
      <c r="C6299" s="4" t="str">
        <f>IFERROR(__xludf.DUMMYFUNCTION("""COMPUTED_VALUE"""),"C")</f>
        <v>C</v>
      </c>
      <c r="D6299" s="4" t="str">
        <f>IFERROR(__xludf.DUMMYFUNCTION("""COMPUTED_VALUE"""),"C++")</f>
        <v>C++</v>
      </c>
      <c r="E6299" s="4" t="str">
        <f>IFERROR(__xludf.DUMMYFUNCTION("""COMPUTED_VALUE"""),"C#")</f>
        <v>C#</v>
      </c>
      <c r="F6299" s="4" t="str">
        <f>IFERROR(__xludf.DUMMYFUNCTION("""COMPUTED_VALUE"""),"HTML/CSS")</f>
        <v>HTML/CSS</v>
      </c>
      <c r="G6299" s="4" t="str">
        <f>IFERROR(__xludf.DUMMYFUNCTION("""COMPUTED_VALUE"""),"Java")</f>
        <v>Java</v>
      </c>
      <c r="H6299" s="4" t="str">
        <f>IFERROR(__xludf.DUMMYFUNCTION("""COMPUTED_VALUE"""),"JavaScript")</f>
        <v>JavaScript</v>
      </c>
      <c r="I6299" s="4" t="str">
        <f>IFERROR(__xludf.DUMMYFUNCTION("""COMPUTED_VALUE"""),"Objective-C")</f>
        <v>Objective-C</v>
      </c>
      <c r="J6299" s="4" t="str">
        <f>IFERROR(__xludf.DUMMYFUNCTION("""COMPUTED_VALUE"""),"PHP")</f>
        <v>PHP</v>
      </c>
      <c r="K6299" s="4" t="str">
        <f>IFERROR(__xludf.DUMMYFUNCTION("""COMPUTED_VALUE"""),"Python")</f>
        <v>Python</v>
      </c>
      <c r="L6299" s="4" t="str">
        <f>IFERROR(__xludf.DUMMYFUNCTION("""COMPUTED_VALUE"""),"SQL")</f>
        <v>SQL</v>
      </c>
    </row>
    <row r="6300">
      <c r="A6300" s="3">
        <v>6299.0</v>
      </c>
      <c r="B6300" s="4" t="str">
        <f>IFERROR(__xludf.DUMMYFUNCTION("SPLIT(IMPORTRANGE!B6300:B16299,"";"",0,1)"),"Bash/Shell/PowerShell")</f>
        <v>Bash/Shell/PowerShell</v>
      </c>
      <c r="C6300" s="4" t="str">
        <f>IFERROR(__xludf.DUMMYFUNCTION("""COMPUTED_VALUE"""),"C++")</f>
        <v>C++</v>
      </c>
      <c r="D6300" s="4" t="str">
        <f>IFERROR(__xludf.DUMMYFUNCTION("""COMPUTED_VALUE"""),"C#")</f>
        <v>C#</v>
      </c>
      <c r="E6300" s="4" t="str">
        <f>IFERROR(__xludf.DUMMYFUNCTION("""COMPUTED_VALUE"""),"HTML/CSS")</f>
        <v>HTML/CSS</v>
      </c>
      <c r="F6300" s="4" t="str">
        <f>IFERROR(__xludf.DUMMYFUNCTION("""COMPUTED_VALUE"""),"Java")</f>
        <v>Java</v>
      </c>
      <c r="G6300" s="4" t="str">
        <f>IFERROR(__xludf.DUMMYFUNCTION("""COMPUTED_VALUE"""),"JavaScript")</f>
        <v>JavaScript</v>
      </c>
      <c r="H6300" s="4" t="str">
        <f>IFERROR(__xludf.DUMMYFUNCTION("""COMPUTED_VALUE"""),"SQL")</f>
        <v>SQL</v>
      </c>
    </row>
    <row r="6301">
      <c r="A6301" s="3">
        <v>6300.0</v>
      </c>
      <c r="B6301" s="4" t="str">
        <f>IFERROR(__xludf.DUMMYFUNCTION("SPLIT(IMPORTRANGE!B6301:B16300,"";"",0,1)"),"Bash/Shell/PowerShell")</f>
        <v>Bash/Shell/PowerShell</v>
      </c>
      <c r="C6301" s="4" t="str">
        <f>IFERROR(__xludf.DUMMYFUNCTION("""COMPUTED_VALUE"""),"Java")</f>
        <v>Java</v>
      </c>
      <c r="D6301" s="4" t="str">
        <f>IFERROR(__xludf.DUMMYFUNCTION("""COMPUTED_VALUE"""),"JavaScript")</f>
        <v>JavaScript</v>
      </c>
      <c r="E6301" s="4" t="str">
        <f>IFERROR(__xludf.DUMMYFUNCTION("""COMPUTED_VALUE"""),"Ruby")</f>
        <v>Ruby</v>
      </c>
    </row>
    <row r="6302">
      <c r="A6302" s="3">
        <v>6301.0</v>
      </c>
      <c r="B6302" s="4" t="str">
        <f>IFERROR(__xludf.DUMMYFUNCTION("SPLIT(IMPORTRANGE!B6302:B16301,"";"",0,1)"),"Java")</f>
        <v>Java</v>
      </c>
      <c r="C6302" s="4" t="str">
        <f>IFERROR(__xludf.DUMMYFUNCTION("""COMPUTED_VALUE"""),"JavaScript")</f>
        <v>JavaScript</v>
      </c>
      <c r="D6302" s="4" t="str">
        <f>IFERROR(__xludf.DUMMYFUNCTION("""COMPUTED_VALUE"""),"Python")</f>
        <v>Python</v>
      </c>
      <c r="E6302" s="4" t="str">
        <f>IFERROR(__xludf.DUMMYFUNCTION("""COMPUTED_VALUE"""),"SQL")</f>
        <v>SQL</v>
      </c>
    </row>
    <row r="6303">
      <c r="A6303" s="3">
        <v>6302.0</v>
      </c>
      <c r="B6303" s="4" t="str">
        <f>IFERROR(__xludf.DUMMYFUNCTION("SPLIT(IMPORTRANGE!B6303:B16302,"";"",0,1)"),"C")</f>
        <v>C</v>
      </c>
      <c r="C6303" s="4" t="str">
        <f>IFERROR(__xludf.DUMMYFUNCTION("""COMPUTED_VALUE"""),"HTML/CSS")</f>
        <v>HTML/CSS</v>
      </c>
      <c r="D6303" s="4" t="str">
        <f>IFERROR(__xludf.DUMMYFUNCTION("""COMPUTED_VALUE"""),"Java")</f>
        <v>Java</v>
      </c>
      <c r="E6303" s="4" t="str">
        <f>IFERROR(__xludf.DUMMYFUNCTION("""COMPUTED_VALUE"""),"JavaScript")</f>
        <v>JavaScript</v>
      </c>
      <c r="F6303" s="4" t="str">
        <f>IFERROR(__xludf.DUMMYFUNCTION("""COMPUTED_VALUE"""),"Python")</f>
        <v>Python</v>
      </c>
      <c r="G6303" s="4" t="str">
        <f>IFERROR(__xludf.DUMMYFUNCTION("""COMPUTED_VALUE"""),"R")</f>
        <v>R</v>
      </c>
      <c r="H6303" s="4" t="str">
        <f>IFERROR(__xludf.DUMMYFUNCTION("""COMPUTED_VALUE"""),"SQL")</f>
        <v>SQL</v>
      </c>
    </row>
    <row r="6304">
      <c r="A6304" s="3">
        <v>6303.0</v>
      </c>
      <c r="B6304" s="4" t="str">
        <f>IFERROR(__xludf.DUMMYFUNCTION("SPLIT(IMPORTRANGE!B6304:B16303,"";"",0,1)"),"Bash/Shell/PowerShell")</f>
        <v>Bash/Shell/PowerShell</v>
      </c>
      <c r="C6304" s="4" t="str">
        <f>IFERROR(__xludf.DUMMYFUNCTION("""COMPUTED_VALUE"""),"C")</f>
        <v>C</v>
      </c>
      <c r="D6304" s="4" t="str">
        <f>IFERROR(__xludf.DUMMYFUNCTION("""COMPUTED_VALUE"""),"C++")</f>
        <v>C++</v>
      </c>
      <c r="E6304" s="4" t="str">
        <f>IFERROR(__xludf.DUMMYFUNCTION("""COMPUTED_VALUE"""),"HTML/CSS")</f>
        <v>HTML/CSS</v>
      </c>
      <c r="F6304" s="4" t="str">
        <f>IFERROR(__xludf.DUMMYFUNCTION("""COMPUTED_VALUE"""),"JavaScript")</f>
        <v>JavaScript</v>
      </c>
      <c r="G6304" s="4" t="str">
        <f>IFERROR(__xludf.DUMMYFUNCTION("""COMPUTED_VALUE"""),"PHP")</f>
        <v>PHP</v>
      </c>
      <c r="H6304" s="4" t="str">
        <f>IFERROR(__xludf.DUMMYFUNCTION("""COMPUTED_VALUE"""),"R")</f>
        <v>R</v>
      </c>
      <c r="I6304" s="4" t="str">
        <f>IFERROR(__xludf.DUMMYFUNCTION("""COMPUTED_VALUE"""),"SQL")</f>
        <v>SQL</v>
      </c>
      <c r="J6304" s="4" t="str">
        <f>IFERROR(__xludf.DUMMYFUNCTION("""COMPUTED_VALUE"""),"Other(s):")</f>
        <v>Other(s):</v>
      </c>
    </row>
    <row r="6305">
      <c r="A6305" s="3">
        <v>6304.0</v>
      </c>
      <c r="B6305" s="4" t="str">
        <f>IFERROR(__xludf.DUMMYFUNCTION("SPLIT(IMPORTRANGE!B6305:B16304,"";"",0,1)"),"Bash/Shell/PowerShell")</f>
        <v>Bash/Shell/PowerShell</v>
      </c>
      <c r="C6305" s="4" t="str">
        <f>IFERROR(__xludf.DUMMYFUNCTION("""COMPUTED_VALUE"""),"C")</f>
        <v>C</v>
      </c>
      <c r="D6305" s="4" t="str">
        <f>IFERROR(__xludf.DUMMYFUNCTION("""COMPUTED_VALUE"""),"C++")</f>
        <v>C++</v>
      </c>
      <c r="E6305" s="4" t="str">
        <f>IFERROR(__xludf.DUMMYFUNCTION("""COMPUTED_VALUE"""),"Java")</f>
        <v>Java</v>
      </c>
      <c r="F6305" s="4" t="str">
        <f>IFERROR(__xludf.DUMMYFUNCTION("""COMPUTED_VALUE"""),"JavaScript")</f>
        <v>JavaScript</v>
      </c>
      <c r="G6305" s="4" t="str">
        <f>IFERROR(__xludf.DUMMYFUNCTION("""COMPUTED_VALUE"""),"PHP")</f>
        <v>PHP</v>
      </c>
      <c r="H6305" s="4" t="str">
        <f>IFERROR(__xludf.DUMMYFUNCTION("""COMPUTED_VALUE"""),"Python")</f>
        <v>Python</v>
      </c>
      <c r="I6305" s="4" t="str">
        <f>IFERROR(__xludf.DUMMYFUNCTION("""COMPUTED_VALUE"""),"Rust")</f>
        <v>Rust</v>
      </c>
      <c r="J6305" s="4" t="str">
        <f>IFERROR(__xludf.DUMMYFUNCTION("""COMPUTED_VALUE"""),"SQL")</f>
        <v>SQL</v>
      </c>
    </row>
    <row r="6306">
      <c r="A6306" s="3">
        <v>6305.0</v>
      </c>
      <c r="B6306" s="4" t="str">
        <f>IFERROR(__xludf.DUMMYFUNCTION("SPLIT(IMPORTRANGE!B6306:B16305,"";"",0,1)"),"Bash/Shell/PowerShell")</f>
        <v>Bash/Shell/PowerShell</v>
      </c>
      <c r="C6306" s="4" t="str">
        <f>IFERROR(__xludf.DUMMYFUNCTION("""COMPUTED_VALUE"""),"HTML/CSS")</f>
        <v>HTML/CSS</v>
      </c>
      <c r="D6306" s="4" t="str">
        <f>IFERROR(__xludf.DUMMYFUNCTION("""COMPUTED_VALUE"""),"JavaScript")</f>
        <v>JavaScript</v>
      </c>
      <c r="E6306" s="4" t="str">
        <f>IFERROR(__xludf.DUMMYFUNCTION("""COMPUTED_VALUE"""),"PHP")</f>
        <v>PHP</v>
      </c>
      <c r="F6306" s="4" t="str">
        <f>IFERROR(__xludf.DUMMYFUNCTION("""COMPUTED_VALUE"""),"Python")</f>
        <v>Python</v>
      </c>
      <c r="G6306" s="4" t="str">
        <f>IFERROR(__xludf.DUMMYFUNCTION("""COMPUTED_VALUE"""),"SQL")</f>
        <v>SQL</v>
      </c>
    </row>
    <row r="6307">
      <c r="A6307" s="3">
        <v>6306.0</v>
      </c>
      <c r="B6307" s="4" t="str">
        <f>IFERROR(__xludf.DUMMYFUNCTION("SPLIT(IMPORTRANGE!B6307:B16306,"";"",0,1)"),"Bash/Shell/PowerShell")</f>
        <v>Bash/Shell/PowerShell</v>
      </c>
      <c r="C6307" s="4" t="str">
        <f>IFERROR(__xludf.DUMMYFUNCTION("""COMPUTED_VALUE"""),"C")</f>
        <v>C</v>
      </c>
      <c r="D6307" s="4" t="str">
        <f>IFERROR(__xludf.DUMMYFUNCTION("""COMPUTED_VALUE"""),"C++")</f>
        <v>C++</v>
      </c>
      <c r="E6307" s="4" t="str">
        <f>IFERROR(__xludf.DUMMYFUNCTION("""COMPUTED_VALUE"""),"Java")</f>
        <v>Java</v>
      </c>
      <c r="F6307" s="4" t="str">
        <f>IFERROR(__xludf.DUMMYFUNCTION("""COMPUTED_VALUE"""),"PHP")</f>
        <v>PHP</v>
      </c>
      <c r="G6307" s="4" t="str">
        <f>IFERROR(__xludf.DUMMYFUNCTION("""COMPUTED_VALUE"""),"SQL")</f>
        <v>SQL</v>
      </c>
    </row>
    <row r="6308">
      <c r="A6308" s="3">
        <v>6307.0</v>
      </c>
      <c r="B6308" s="4" t="str">
        <f>IFERROR(__xludf.DUMMYFUNCTION("SPLIT(IMPORTRANGE!B6308:B16307,"";"",0,1)"),"Bash/Shell/PowerShell")</f>
        <v>Bash/Shell/PowerShell</v>
      </c>
      <c r="C6308" s="4" t="str">
        <f>IFERROR(__xludf.DUMMYFUNCTION("""COMPUTED_VALUE"""),"Go")</f>
        <v>Go</v>
      </c>
      <c r="D6308" s="4" t="str">
        <f>IFERROR(__xludf.DUMMYFUNCTION("""COMPUTED_VALUE"""),"HTML/CSS")</f>
        <v>HTML/CSS</v>
      </c>
      <c r="E6308" s="4" t="str">
        <f>IFERROR(__xludf.DUMMYFUNCTION("""COMPUTED_VALUE"""),"JavaScript")</f>
        <v>JavaScript</v>
      </c>
      <c r="F6308" s="4" t="str">
        <f>IFERROR(__xludf.DUMMYFUNCTION("""COMPUTED_VALUE"""),"Python")</f>
        <v>Python</v>
      </c>
      <c r="G6308" s="4" t="str">
        <f>IFERROR(__xludf.DUMMYFUNCTION("""COMPUTED_VALUE"""),"TypeScript")</f>
        <v>TypeScript</v>
      </c>
    </row>
    <row r="6309">
      <c r="A6309" s="3">
        <v>6308.0</v>
      </c>
      <c r="B6309" s="4" t="str">
        <f>IFERROR(__xludf.DUMMYFUNCTION("SPLIT(IMPORTRANGE!B6309:B16308,"";"",0,1)"),"Bash/Shell/PowerShell")</f>
        <v>Bash/Shell/PowerShell</v>
      </c>
      <c r="C6309" s="4" t="str">
        <f>IFERROR(__xludf.DUMMYFUNCTION("""COMPUTED_VALUE"""),"C")</f>
        <v>C</v>
      </c>
      <c r="D6309" s="4" t="str">
        <f>IFERROR(__xludf.DUMMYFUNCTION("""COMPUTED_VALUE"""),"C++")</f>
        <v>C++</v>
      </c>
      <c r="E6309" s="4" t="str">
        <f>IFERROR(__xludf.DUMMYFUNCTION("""COMPUTED_VALUE"""),"HTML/CSS")</f>
        <v>HTML/CSS</v>
      </c>
      <c r="F6309" s="4" t="str">
        <f>IFERROR(__xludf.DUMMYFUNCTION("""COMPUTED_VALUE"""),"Java")</f>
        <v>Java</v>
      </c>
      <c r="G6309" s="4" t="str">
        <f>IFERROR(__xludf.DUMMYFUNCTION("""COMPUTED_VALUE"""),"JavaScript")</f>
        <v>JavaScript</v>
      </c>
      <c r="H6309" s="4" t="str">
        <f>IFERROR(__xludf.DUMMYFUNCTION("""COMPUTED_VALUE"""),"PHP")</f>
        <v>PHP</v>
      </c>
      <c r="I6309" s="4" t="str">
        <f>IFERROR(__xludf.DUMMYFUNCTION("""COMPUTED_VALUE"""),"TypeScript")</f>
        <v>TypeScript</v>
      </c>
    </row>
    <row r="6310">
      <c r="A6310" s="3">
        <v>6309.0</v>
      </c>
      <c r="B6310" s="4" t="str">
        <f>IFERROR(__xludf.DUMMYFUNCTION("SPLIT(IMPORTRANGE!B6310:B16309,"";"",0,1)"),"Swift")</f>
        <v>Swift</v>
      </c>
    </row>
    <row r="6311">
      <c r="A6311" s="3">
        <v>6310.0</v>
      </c>
      <c r="B6311" s="4" t="str">
        <f>IFERROR(__xludf.DUMMYFUNCTION("SPLIT(IMPORTRANGE!B6311:B16310,"";"",0,1)"),"HTML/CSS")</f>
        <v>HTML/CSS</v>
      </c>
      <c r="C6311" s="4" t="str">
        <f>IFERROR(__xludf.DUMMYFUNCTION("""COMPUTED_VALUE"""),"JavaScript")</f>
        <v>JavaScript</v>
      </c>
      <c r="D6311" s="4" t="str">
        <f>IFERROR(__xludf.DUMMYFUNCTION("""COMPUTED_VALUE"""),"PHP")</f>
        <v>PHP</v>
      </c>
    </row>
    <row r="6312">
      <c r="A6312" s="3">
        <v>6311.0</v>
      </c>
      <c r="B6312" s="4" t="str">
        <f>IFERROR(__xludf.DUMMYFUNCTION("SPLIT(IMPORTRANGE!B6312:B16311,"";"",0,1)"),"Bash/Shell/PowerShell")</f>
        <v>Bash/Shell/PowerShell</v>
      </c>
      <c r="C6312" s="4" t="str">
        <f>IFERROR(__xludf.DUMMYFUNCTION("""COMPUTED_VALUE"""),"HTML/CSS")</f>
        <v>HTML/CSS</v>
      </c>
      <c r="D6312" s="4" t="str">
        <f>IFERROR(__xludf.DUMMYFUNCTION("""COMPUTED_VALUE"""),"Java")</f>
        <v>Java</v>
      </c>
      <c r="E6312" s="4" t="str">
        <f>IFERROR(__xludf.DUMMYFUNCTION("""COMPUTED_VALUE"""),"JavaScript")</f>
        <v>JavaScript</v>
      </c>
      <c r="F6312" s="4" t="str">
        <f>IFERROR(__xludf.DUMMYFUNCTION("""COMPUTED_VALUE"""),"Kotlin")</f>
        <v>Kotlin</v>
      </c>
      <c r="G6312" s="4" t="str">
        <f>IFERROR(__xludf.DUMMYFUNCTION("""COMPUTED_VALUE"""),"Objective-C")</f>
        <v>Objective-C</v>
      </c>
      <c r="H6312" s="4" t="str">
        <f>IFERROR(__xludf.DUMMYFUNCTION("""COMPUTED_VALUE"""),"PHP")</f>
        <v>PHP</v>
      </c>
      <c r="I6312" s="4" t="str">
        <f>IFERROR(__xludf.DUMMYFUNCTION("""COMPUTED_VALUE"""),"Python")</f>
        <v>Python</v>
      </c>
      <c r="J6312" s="4" t="str">
        <f>IFERROR(__xludf.DUMMYFUNCTION("""COMPUTED_VALUE"""),"R")</f>
        <v>R</v>
      </c>
      <c r="K6312" s="4" t="str">
        <f>IFERROR(__xludf.DUMMYFUNCTION("""COMPUTED_VALUE"""),"SQL")</f>
        <v>SQL</v>
      </c>
      <c r="L6312" s="4" t="str">
        <f>IFERROR(__xludf.DUMMYFUNCTION("""COMPUTED_VALUE"""),"Swift")</f>
        <v>Swift</v>
      </c>
      <c r="M6312" s="4" t="str">
        <f>IFERROR(__xludf.DUMMYFUNCTION("""COMPUTED_VALUE"""),"VBA")</f>
        <v>VBA</v>
      </c>
    </row>
    <row r="6313">
      <c r="A6313" s="3">
        <v>6312.0</v>
      </c>
      <c r="B6313" s="4" t="str">
        <f>IFERROR(__xludf.DUMMYFUNCTION("SPLIT(IMPORTRANGE!B6313:B16312,"";"",0,1)"),"Assembly")</f>
        <v>Assembly</v>
      </c>
      <c r="C6313" s="4" t="str">
        <f>IFERROR(__xludf.DUMMYFUNCTION("""COMPUTED_VALUE"""),"C++")</f>
        <v>C++</v>
      </c>
      <c r="D6313" s="4" t="str">
        <f>IFERROR(__xludf.DUMMYFUNCTION("""COMPUTED_VALUE"""),"C#")</f>
        <v>C#</v>
      </c>
    </row>
    <row r="6314">
      <c r="A6314" s="3">
        <v>6313.0</v>
      </c>
      <c r="B6314" s="4" t="str">
        <f>IFERROR(__xludf.DUMMYFUNCTION("SPLIT(IMPORTRANGE!B6314:B16313,"";"",0,1)"),"HTML/CSS")</f>
        <v>HTML/CSS</v>
      </c>
      <c r="C6314" s="4" t="str">
        <f>IFERROR(__xludf.DUMMYFUNCTION("""COMPUTED_VALUE"""),"Java")</f>
        <v>Java</v>
      </c>
      <c r="D6314" s="4" t="str">
        <f>IFERROR(__xludf.DUMMYFUNCTION("""COMPUTED_VALUE"""),"JavaScript")</f>
        <v>JavaScript</v>
      </c>
      <c r="E6314" s="4" t="str">
        <f>IFERROR(__xludf.DUMMYFUNCTION("""COMPUTED_VALUE"""),"PHP")</f>
        <v>PHP</v>
      </c>
      <c r="F6314" s="4" t="str">
        <f>IFERROR(__xludf.DUMMYFUNCTION("""COMPUTED_VALUE"""),"Python")</f>
        <v>Python</v>
      </c>
      <c r="G6314" s="4" t="str">
        <f>IFERROR(__xludf.DUMMYFUNCTION("""COMPUTED_VALUE"""),"SQL")</f>
        <v>SQL</v>
      </c>
    </row>
    <row r="6315">
      <c r="A6315" s="3">
        <v>6314.0</v>
      </c>
      <c r="B6315" s="4" t="str">
        <f>IFERROR(__xludf.DUMMYFUNCTION("SPLIT(IMPORTRANGE!B6315:B16314,"";"",0,1)"),"Bash/Shell/PowerShell")</f>
        <v>Bash/Shell/PowerShell</v>
      </c>
      <c r="C6315" s="4" t="str">
        <f>IFERROR(__xludf.DUMMYFUNCTION("""COMPUTED_VALUE"""),"C#")</f>
        <v>C#</v>
      </c>
      <c r="D6315" s="4" t="str">
        <f>IFERROR(__xludf.DUMMYFUNCTION("""COMPUTED_VALUE"""),"HTML/CSS")</f>
        <v>HTML/CSS</v>
      </c>
      <c r="E6315" s="4" t="str">
        <f>IFERROR(__xludf.DUMMYFUNCTION("""COMPUTED_VALUE"""),"JavaScript")</f>
        <v>JavaScript</v>
      </c>
      <c r="F6315" s="4" t="str">
        <f>IFERROR(__xludf.DUMMYFUNCTION("""COMPUTED_VALUE"""),"PHP")</f>
        <v>PHP</v>
      </c>
      <c r="G6315" s="4" t="str">
        <f>IFERROR(__xludf.DUMMYFUNCTION("""COMPUTED_VALUE"""),"SQL")</f>
        <v>SQL</v>
      </c>
      <c r="H6315" s="4" t="str">
        <f>IFERROR(__xludf.DUMMYFUNCTION("""COMPUTED_VALUE"""),"TypeScript")</f>
        <v>TypeScript</v>
      </c>
      <c r="I6315" s="4" t="str">
        <f>IFERROR(__xludf.DUMMYFUNCTION("""COMPUTED_VALUE"""),"VBA")</f>
        <v>VBA</v>
      </c>
    </row>
    <row r="6316">
      <c r="A6316" s="3">
        <v>6315.0</v>
      </c>
      <c r="B6316" s="4" t="str">
        <f>IFERROR(__xludf.DUMMYFUNCTION("SPLIT(IMPORTRANGE!B6316:B16315,"";"",0,1)"),"C#")</f>
        <v>C#</v>
      </c>
      <c r="C6316" s="4" t="str">
        <f>IFERROR(__xludf.DUMMYFUNCTION("""COMPUTED_VALUE"""),"HTML/CSS")</f>
        <v>HTML/CSS</v>
      </c>
      <c r="D6316" s="4" t="str">
        <f>IFERROR(__xludf.DUMMYFUNCTION("""COMPUTED_VALUE"""),"JavaScript")</f>
        <v>JavaScript</v>
      </c>
      <c r="E6316" s="4" t="str">
        <f>IFERROR(__xludf.DUMMYFUNCTION("""COMPUTED_VALUE"""),"Python")</f>
        <v>Python</v>
      </c>
      <c r="F6316" s="4" t="str">
        <f>IFERROR(__xludf.DUMMYFUNCTION("""COMPUTED_VALUE"""),"SQL")</f>
        <v>SQL</v>
      </c>
      <c r="G6316" s="4" t="str">
        <f>IFERROR(__xludf.DUMMYFUNCTION("""COMPUTED_VALUE"""),"TypeScript")</f>
        <v>TypeScript</v>
      </c>
    </row>
    <row r="6317">
      <c r="A6317" s="3">
        <v>6316.0</v>
      </c>
      <c r="B6317" s="4" t="str">
        <f>IFERROR(__xludf.DUMMYFUNCTION("SPLIT(IMPORTRANGE!B6317:B16316,"";"",0,1)"),"C")</f>
        <v>C</v>
      </c>
      <c r="C6317" s="4" t="str">
        <f>IFERROR(__xludf.DUMMYFUNCTION("""COMPUTED_VALUE"""),"C++")</f>
        <v>C++</v>
      </c>
    </row>
    <row r="6318">
      <c r="A6318" s="3">
        <v>6317.0</v>
      </c>
      <c r="B6318" s="4" t="str">
        <f>IFERROR(__xludf.DUMMYFUNCTION("SPLIT(IMPORTRANGE!B6318:B16317,"";"",0,1)"),"C#")</f>
        <v>C#</v>
      </c>
      <c r="C6318" s="4" t="str">
        <f>IFERROR(__xludf.DUMMYFUNCTION("""COMPUTED_VALUE"""),"SQL")</f>
        <v>SQL</v>
      </c>
    </row>
    <row r="6319">
      <c r="A6319" s="3">
        <v>6318.0</v>
      </c>
      <c r="B6319" s="4" t="str">
        <f>IFERROR(__xludf.DUMMYFUNCTION("SPLIT(IMPORTRANGE!B6319:B16318,"";"",0,1)"),"HTML/CSS")</f>
        <v>HTML/CSS</v>
      </c>
      <c r="C6319" s="4" t="str">
        <f>IFERROR(__xludf.DUMMYFUNCTION("""COMPUTED_VALUE"""),"JavaScript")</f>
        <v>JavaScript</v>
      </c>
    </row>
    <row r="6320">
      <c r="A6320" s="3">
        <v>6319.0</v>
      </c>
      <c r="B6320" s="4" t="str">
        <f>IFERROR(__xludf.DUMMYFUNCTION("SPLIT(IMPORTRANGE!B6320:B16319,"";"",0,1)"),"Bash/Shell/PowerShell")</f>
        <v>Bash/Shell/PowerShell</v>
      </c>
      <c r="C6320" s="4" t="str">
        <f>IFERROR(__xludf.DUMMYFUNCTION("""COMPUTED_VALUE"""),"C")</f>
        <v>C</v>
      </c>
      <c r="D6320" s="4" t="str">
        <f>IFERROR(__xludf.DUMMYFUNCTION("""COMPUTED_VALUE"""),"Java")</f>
        <v>Java</v>
      </c>
      <c r="E6320" s="4" t="str">
        <f>IFERROR(__xludf.DUMMYFUNCTION("""COMPUTED_VALUE"""),"JavaScript")</f>
        <v>JavaScript</v>
      </c>
      <c r="F6320" s="4" t="str">
        <f>IFERROR(__xludf.DUMMYFUNCTION("""COMPUTED_VALUE"""),"Python")</f>
        <v>Python</v>
      </c>
      <c r="G6320" s="4" t="str">
        <f>IFERROR(__xludf.DUMMYFUNCTION("""COMPUTED_VALUE"""),"Ruby")</f>
        <v>Ruby</v>
      </c>
      <c r="H6320" s="4" t="str">
        <f>IFERROR(__xludf.DUMMYFUNCTION("""COMPUTED_VALUE"""),"Rust")</f>
        <v>Rust</v>
      </c>
      <c r="I6320" s="4" t="str">
        <f>IFERROR(__xludf.DUMMYFUNCTION("""COMPUTED_VALUE"""),"Scala")</f>
        <v>Scala</v>
      </c>
      <c r="J6320" s="4" t="str">
        <f>IFERROR(__xludf.DUMMYFUNCTION("""COMPUTED_VALUE"""),"SQL")</f>
        <v>SQL</v>
      </c>
    </row>
    <row r="6321">
      <c r="A6321" s="3">
        <v>6320.0</v>
      </c>
      <c r="B6321" s="4" t="str">
        <f>IFERROR(__xludf.DUMMYFUNCTION("SPLIT(IMPORTRANGE!B6321:B16320,"";"",0,1)"),"Go")</f>
        <v>Go</v>
      </c>
      <c r="C6321" s="4" t="str">
        <f>IFERROR(__xludf.DUMMYFUNCTION("""COMPUTED_VALUE"""),"HTML/CSS")</f>
        <v>HTML/CSS</v>
      </c>
      <c r="D6321" s="4" t="str">
        <f>IFERROR(__xludf.DUMMYFUNCTION("""COMPUTED_VALUE"""),"Java")</f>
        <v>Java</v>
      </c>
      <c r="E6321" s="4" t="str">
        <f>IFERROR(__xludf.DUMMYFUNCTION("""COMPUTED_VALUE"""),"JavaScript")</f>
        <v>JavaScript</v>
      </c>
      <c r="F6321" s="4" t="str">
        <f>IFERROR(__xludf.DUMMYFUNCTION("""COMPUTED_VALUE"""),"Kotlin")</f>
        <v>Kotlin</v>
      </c>
      <c r="G6321" s="4" t="str">
        <f>IFERROR(__xludf.DUMMYFUNCTION("""COMPUTED_VALUE"""),"Python")</f>
        <v>Python</v>
      </c>
      <c r="H6321" s="4" t="str">
        <f>IFERROR(__xludf.DUMMYFUNCTION("""COMPUTED_VALUE"""),"SQL")</f>
        <v>SQL</v>
      </c>
    </row>
    <row r="6322">
      <c r="A6322" s="3">
        <v>6321.0</v>
      </c>
      <c r="B6322" s="4" t="str">
        <f>IFERROR(__xludf.DUMMYFUNCTION("SPLIT(IMPORTRANGE!B6322:B16321,"";"",0,1)"),"Bash/Shell/PowerShell")</f>
        <v>Bash/Shell/PowerShell</v>
      </c>
      <c r="C6322" s="4" t="str">
        <f>IFERROR(__xludf.DUMMYFUNCTION("""COMPUTED_VALUE"""),"C")</f>
        <v>C</v>
      </c>
      <c r="D6322" s="4" t="str">
        <f>IFERROR(__xludf.DUMMYFUNCTION("""COMPUTED_VALUE"""),"C++")</f>
        <v>C++</v>
      </c>
      <c r="E6322" s="4" t="str">
        <f>IFERROR(__xludf.DUMMYFUNCTION("""COMPUTED_VALUE"""),"HTML/CSS")</f>
        <v>HTML/CSS</v>
      </c>
      <c r="F6322" s="4" t="str">
        <f>IFERROR(__xludf.DUMMYFUNCTION("""COMPUTED_VALUE"""),"JavaScript")</f>
        <v>JavaScript</v>
      </c>
      <c r="G6322" s="4" t="str">
        <f>IFERROR(__xludf.DUMMYFUNCTION("""COMPUTED_VALUE"""),"Python")</f>
        <v>Python</v>
      </c>
      <c r="H6322" s="4" t="str">
        <f>IFERROR(__xludf.DUMMYFUNCTION("""COMPUTED_VALUE"""),"SQL")</f>
        <v>SQL</v>
      </c>
      <c r="I6322" s="4" t="str">
        <f>IFERROR(__xludf.DUMMYFUNCTION("""COMPUTED_VALUE"""),"Other(s):")</f>
        <v>Other(s):</v>
      </c>
    </row>
    <row r="6323">
      <c r="A6323" s="3">
        <v>6322.0</v>
      </c>
      <c r="B6323" s="4" t="str">
        <f>IFERROR(__xludf.DUMMYFUNCTION("SPLIT(IMPORTRANGE!B6323:B16322,"";"",0,1)"),"Java")</f>
        <v>Java</v>
      </c>
    </row>
    <row r="6324">
      <c r="A6324" s="3">
        <v>6323.0</v>
      </c>
      <c r="B6324" s="4" t="str">
        <f>IFERROR(__xludf.DUMMYFUNCTION("SPLIT(IMPORTRANGE!B6324:B16323,"";"",0,1)"),"C#")</f>
        <v>C#</v>
      </c>
      <c r="C6324" s="4" t="str">
        <f>IFERROR(__xludf.DUMMYFUNCTION("""COMPUTED_VALUE"""),"HTML/CSS")</f>
        <v>HTML/CSS</v>
      </c>
      <c r="D6324" s="4" t="str">
        <f>IFERROR(__xludf.DUMMYFUNCTION("""COMPUTED_VALUE"""),"JavaScript")</f>
        <v>JavaScript</v>
      </c>
      <c r="E6324" s="4" t="str">
        <f>IFERROR(__xludf.DUMMYFUNCTION("""COMPUTED_VALUE"""),"Swift")</f>
        <v>Swift</v>
      </c>
    </row>
    <row r="6325">
      <c r="A6325" s="3">
        <v>6324.0</v>
      </c>
      <c r="B6325" s="4" t="str">
        <f>IFERROR(__xludf.DUMMYFUNCTION("SPLIT(IMPORTRANGE!B6325:B16324,"";"",0,1)"),"HTML/CSS")</f>
        <v>HTML/CSS</v>
      </c>
      <c r="C6325" s="4" t="str">
        <f>IFERROR(__xludf.DUMMYFUNCTION("""COMPUTED_VALUE"""),"Java")</f>
        <v>Java</v>
      </c>
      <c r="D6325" s="4" t="str">
        <f>IFERROR(__xludf.DUMMYFUNCTION("""COMPUTED_VALUE"""),"JavaScript")</f>
        <v>JavaScript</v>
      </c>
      <c r="E6325" s="4" t="str">
        <f>IFERROR(__xludf.DUMMYFUNCTION("""COMPUTED_VALUE"""),"SQL")</f>
        <v>SQL</v>
      </c>
      <c r="F6325" s="4" t="str">
        <f>IFERROR(__xludf.DUMMYFUNCTION("""COMPUTED_VALUE"""),"TypeScript")</f>
        <v>TypeScript</v>
      </c>
    </row>
    <row r="6326">
      <c r="A6326" s="3">
        <v>6325.0</v>
      </c>
      <c r="B6326" s="4" t="str">
        <f>IFERROR(__xludf.DUMMYFUNCTION("SPLIT(IMPORTRANGE!B6326:B16325,"";"",0,1)"),"Bash/Shell/PowerShell")</f>
        <v>Bash/Shell/PowerShell</v>
      </c>
      <c r="C6326" s="4" t="str">
        <f>IFERROR(__xludf.DUMMYFUNCTION("""COMPUTED_VALUE"""),"JavaScript")</f>
        <v>JavaScript</v>
      </c>
      <c r="D6326" s="4" t="str">
        <f>IFERROR(__xludf.DUMMYFUNCTION("""COMPUTED_VALUE"""),"TypeScript")</f>
        <v>TypeScript</v>
      </c>
    </row>
    <row r="6327">
      <c r="A6327" s="3">
        <v>6326.0</v>
      </c>
      <c r="B6327" s="4" t="str">
        <f>IFERROR(__xludf.DUMMYFUNCTION("SPLIT(IMPORTRANGE!B6327:B16326,"";"",0,1)"),"C#")</f>
        <v>C#</v>
      </c>
      <c r="C6327" s="4" t="str">
        <f>IFERROR(__xludf.DUMMYFUNCTION("""COMPUTED_VALUE"""),"HTML/CSS")</f>
        <v>HTML/CSS</v>
      </c>
      <c r="D6327" s="4" t="str">
        <f>IFERROR(__xludf.DUMMYFUNCTION("""COMPUTED_VALUE"""),"JavaScript")</f>
        <v>JavaScript</v>
      </c>
    </row>
    <row r="6328">
      <c r="A6328" s="3">
        <v>6327.0</v>
      </c>
      <c r="B6328" s="4" t="str">
        <f>IFERROR(__xludf.DUMMYFUNCTION("SPLIT(IMPORTRANGE!B6328:B16327,"";"",0,1)"),"C")</f>
        <v>C</v>
      </c>
      <c r="C6328" s="4" t="str">
        <f>IFERROR(__xludf.DUMMYFUNCTION("""COMPUTED_VALUE"""),"C++")</f>
        <v>C++</v>
      </c>
      <c r="D6328" s="4" t="str">
        <f>IFERROR(__xludf.DUMMYFUNCTION("""COMPUTED_VALUE"""),"Python")</f>
        <v>Python</v>
      </c>
      <c r="E6328" s="4" t="str">
        <f>IFERROR(__xludf.DUMMYFUNCTION("""COMPUTED_VALUE"""),"R")</f>
        <v>R</v>
      </c>
      <c r="F6328" s="4" t="str">
        <f>IFERROR(__xludf.DUMMYFUNCTION("""COMPUTED_VALUE"""),"SQL")</f>
        <v>SQL</v>
      </c>
    </row>
    <row r="6329">
      <c r="A6329" s="3">
        <v>6328.0</v>
      </c>
      <c r="B6329" s="4" t="str">
        <f>IFERROR(__xludf.DUMMYFUNCTION("SPLIT(IMPORTRANGE!B6329:B16328,"";"",0,1)"),"HTML/CSS")</f>
        <v>HTML/CSS</v>
      </c>
      <c r="C6329" s="4" t="str">
        <f>IFERROR(__xludf.DUMMYFUNCTION("""COMPUTED_VALUE"""),"Java")</f>
        <v>Java</v>
      </c>
      <c r="D6329" s="4" t="str">
        <f>IFERROR(__xludf.DUMMYFUNCTION("""COMPUTED_VALUE"""),"JavaScript")</f>
        <v>JavaScript</v>
      </c>
      <c r="E6329" s="4" t="str">
        <f>IFERROR(__xludf.DUMMYFUNCTION("""COMPUTED_VALUE"""),"PHP")</f>
        <v>PHP</v>
      </c>
    </row>
    <row r="6330">
      <c r="A6330" s="3">
        <v>6329.0</v>
      </c>
      <c r="B6330" s="4" t="str">
        <f>IFERROR(__xludf.DUMMYFUNCTION("SPLIT(IMPORTRANGE!B6330:B16329,"";"",0,1)"),"Bash/Shell/PowerShell")</f>
        <v>Bash/Shell/PowerShell</v>
      </c>
      <c r="C6330" s="4" t="str">
        <f>IFERROR(__xludf.DUMMYFUNCTION("""COMPUTED_VALUE"""),"F#")</f>
        <v>F#</v>
      </c>
      <c r="D6330" s="4" t="str">
        <f>IFERROR(__xludf.DUMMYFUNCTION("""COMPUTED_VALUE"""),"PHP")</f>
        <v>PHP</v>
      </c>
      <c r="E6330" s="4" t="str">
        <f>IFERROR(__xludf.DUMMYFUNCTION("""COMPUTED_VALUE"""),"SQL")</f>
        <v>SQL</v>
      </c>
    </row>
    <row r="6331">
      <c r="A6331" s="3">
        <v>6330.0</v>
      </c>
      <c r="B6331" s="4" t="str">
        <f>IFERROR(__xludf.DUMMYFUNCTION("SPLIT(IMPORTRANGE!B6331:B16330,"";"",0,1)"),"Bash/Shell/PowerShell")</f>
        <v>Bash/Shell/PowerShell</v>
      </c>
      <c r="C6331" s="4" t="str">
        <f>IFERROR(__xludf.DUMMYFUNCTION("""COMPUTED_VALUE"""),"C#")</f>
        <v>C#</v>
      </c>
      <c r="D6331" s="4" t="str">
        <f>IFERROR(__xludf.DUMMYFUNCTION("""COMPUTED_VALUE"""),"HTML/CSS")</f>
        <v>HTML/CSS</v>
      </c>
      <c r="E6331" s="4" t="str">
        <f>IFERROR(__xludf.DUMMYFUNCTION("""COMPUTED_VALUE"""),"Java")</f>
        <v>Java</v>
      </c>
      <c r="F6331" s="4" t="str">
        <f>IFERROR(__xludf.DUMMYFUNCTION("""COMPUTED_VALUE"""),"Kotlin")</f>
        <v>Kotlin</v>
      </c>
      <c r="G6331" s="4" t="str">
        <f>IFERROR(__xludf.DUMMYFUNCTION("""COMPUTED_VALUE"""),"Python")</f>
        <v>Python</v>
      </c>
      <c r="H6331" s="4" t="str">
        <f>IFERROR(__xludf.DUMMYFUNCTION("""COMPUTED_VALUE"""),"SQL")</f>
        <v>SQL</v>
      </c>
      <c r="I6331" s="4" t="str">
        <f>IFERROR(__xludf.DUMMYFUNCTION("""COMPUTED_VALUE"""),"TypeScript")</f>
        <v>TypeScript</v>
      </c>
    </row>
    <row r="6332">
      <c r="A6332" s="3">
        <v>6331.0</v>
      </c>
      <c r="B6332" s="4" t="str">
        <f>IFERROR(__xludf.DUMMYFUNCTION("SPLIT(IMPORTRANGE!B6332:B16331,"";"",0,1)"),"C#")</f>
        <v>C#</v>
      </c>
      <c r="C6332" s="4" t="str">
        <f>IFERROR(__xludf.DUMMYFUNCTION("""COMPUTED_VALUE"""),"Erlang")</f>
        <v>Erlang</v>
      </c>
      <c r="D6332" s="4" t="str">
        <f>IFERROR(__xludf.DUMMYFUNCTION("""COMPUTED_VALUE"""),"HTML/CSS")</f>
        <v>HTML/CSS</v>
      </c>
      <c r="E6332" s="4" t="str">
        <f>IFERROR(__xludf.DUMMYFUNCTION("""COMPUTED_VALUE"""),"Java")</f>
        <v>Java</v>
      </c>
      <c r="F6332" s="4" t="str">
        <f>IFERROR(__xludf.DUMMYFUNCTION("""COMPUTED_VALUE"""),"JavaScript")</f>
        <v>JavaScript</v>
      </c>
      <c r="G6332" s="4" t="str">
        <f>IFERROR(__xludf.DUMMYFUNCTION("""COMPUTED_VALUE"""),"SQL")</f>
        <v>SQL</v>
      </c>
    </row>
    <row r="6333">
      <c r="A6333" s="3">
        <v>6332.0</v>
      </c>
      <c r="B6333" s="4" t="str">
        <f>IFERROR(__xludf.DUMMYFUNCTION("SPLIT(IMPORTRANGE!B6333:B16332,"";"",0,1)"),"Bash/Shell/PowerShell")</f>
        <v>Bash/Shell/PowerShell</v>
      </c>
      <c r="C6333" s="4" t="str">
        <f>IFERROR(__xludf.DUMMYFUNCTION("""COMPUTED_VALUE"""),"C++")</f>
        <v>C++</v>
      </c>
      <c r="D6333" s="4" t="str">
        <f>IFERROR(__xludf.DUMMYFUNCTION("""COMPUTED_VALUE"""),"C#")</f>
        <v>C#</v>
      </c>
      <c r="E6333" s="4" t="str">
        <f>IFERROR(__xludf.DUMMYFUNCTION("""COMPUTED_VALUE"""),"HTML/CSS")</f>
        <v>HTML/CSS</v>
      </c>
      <c r="F6333" s="4" t="str">
        <f>IFERROR(__xludf.DUMMYFUNCTION("""COMPUTED_VALUE"""),"Java")</f>
        <v>Java</v>
      </c>
      <c r="G6333" s="4" t="str">
        <f>IFERROR(__xludf.DUMMYFUNCTION("""COMPUTED_VALUE"""),"JavaScript")</f>
        <v>JavaScript</v>
      </c>
      <c r="H6333" s="4" t="str">
        <f>IFERROR(__xludf.DUMMYFUNCTION("""COMPUTED_VALUE"""),"SQL")</f>
        <v>SQL</v>
      </c>
      <c r="I6333" s="4" t="str">
        <f>IFERROR(__xludf.DUMMYFUNCTION("""COMPUTED_VALUE"""),"Other(s):")</f>
        <v>Other(s):</v>
      </c>
    </row>
    <row r="6334">
      <c r="A6334" s="3">
        <v>6333.0</v>
      </c>
      <c r="B6334" s="4" t="str">
        <f>IFERROR(__xludf.DUMMYFUNCTION("SPLIT(IMPORTRANGE!B6334:B16333,"";"",0,1)"),"Bash/Shell/PowerShell")</f>
        <v>Bash/Shell/PowerShell</v>
      </c>
      <c r="C6334" s="4" t="str">
        <f>IFERROR(__xludf.DUMMYFUNCTION("""COMPUTED_VALUE"""),"PHP")</f>
        <v>PHP</v>
      </c>
      <c r="D6334" s="4" t="str">
        <f>IFERROR(__xludf.DUMMYFUNCTION("""COMPUTED_VALUE"""),"Python")</f>
        <v>Python</v>
      </c>
      <c r="E6334" s="4" t="str">
        <f>IFERROR(__xludf.DUMMYFUNCTION("""COMPUTED_VALUE"""),"R")</f>
        <v>R</v>
      </c>
      <c r="F6334" s="4" t="str">
        <f>IFERROR(__xludf.DUMMYFUNCTION("""COMPUTED_VALUE"""),"SQL")</f>
        <v>SQL</v>
      </c>
      <c r="G6334" s="4" t="str">
        <f>IFERROR(__xludf.DUMMYFUNCTION("""COMPUTED_VALUE"""),"Other(s):")</f>
        <v>Other(s):</v>
      </c>
    </row>
    <row r="6335">
      <c r="A6335" s="3">
        <v>6334.0</v>
      </c>
      <c r="B6335" s="4" t="str">
        <f>IFERROR(__xludf.DUMMYFUNCTION("SPLIT(IMPORTRANGE!B6335:B16334,"";"",0,1)"),"Bash/Shell/PowerShell")</f>
        <v>Bash/Shell/PowerShell</v>
      </c>
      <c r="C6335" s="4" t="str">
        <f>IFERROR(__xludf.DUMMYFUNCTION("""COMPUTED_VALUE"""),"HTML/CSS")</f>
        <v>HTML/CSS</v>
      </c>
      <c r="D6335" s="4" t="str">
        <f>IFERROR(__xludf.DUMMYFUNCTION("""COMPUTED_VALUE"""),"Java")</f>
        <v>Java</v>
      </c>
      <c r="E6335" s="4" t="str">
        <f>IFERROR(__xludf.DUMMYFUNCTION("""COMPUTED_VALUE"""),"JavaScript")</f>
        <v>JavaScript</v>
      </c>
      <c r="F6335" s="4" t="str">
        <f>IFERROR(__xludf.DUMMYFUNCTION("""COMPUTED_VALUE"""),"PHP")</f>
        <v>PHP</v>
      </c>
    </row>
    <row r="6336">
      <c r="A6336" s="3">
        <v>6335.0</v>
      </c>
      <c r="B6336" s="4" t="str">
        <f>IFERROR(__xludf.DUMMYFUNCTION("SPLIT(IMPORTRANGE!B6336:B16335,"";"",0,1)"),"Bash/Shell/PowerShell")</f>
        <v>Bash/Shell/PowerShell</v>
      </c>
      <c r="C6336" s="4" t="str">
        <f>IFERROR(__xludf.DUMMYFUNCTION("""COMPUTED_VALUE"""),"Java")</f>
        <v>Java</v>
      </c>
      <c r="D6336" s="4" t="str">
        <f>IFERROR(__xludf.DUMMYFUNCTION("""COMPUTED_VALUE"""),"JavaScript")</f>
        <v>JavaScript</v>
      </c>
      <c r="E6336" s="4" t="str">
        <f>IFERROR(__xludf.DUMMYFUNCTION("""COMPUTED_VALUE"""),"Kotlin")</f>
        <v>Kotlin</v>
      </c>
      <c r="F6336" s="4" t="str">
        <f>IFERROR(__xludf.DUMMYFUNCTION("""COMPUTED_VALUE"""),"Other(s):")</f>
        <v>Other(s):</v>
      </c>
    </row>
    <row r="6337">
      <c r="A6337" s="3">
        <v>6336.0</v>
      </c>
      <c r="B6337" s="4" t="str">
        <f>IFERROR(__xludf.DUMMYFUNCTION("SPLIT(IMPORTRANGE!B6337:B16336,"";"",0,1)"),"HTML/CSS")</f>
        <v>HTML/CSS</v>
      </c>
      <c r="C6337" s="4" t="str">
        <f>IFERROR(__xludf.DUMMYFUNCTION("""COMPUTED_VALUE"""),"JavaScript")</f>
        <v>JavaScript</v>
      </c>
      <c r="D6337" s="4" t="str">
        <f>IFERROR(__xludf.DUMMYFUNCTION("""COMPUTED_VALUE"""),"Python")</f>
        <v>Python</v>
      </c>
      <c r="E6337" s="4" t="str">
        <f>IFERROR(__xludf.DUMMYFUNCTION("""COMPUTED_VALUE"""),"Ruby")</f>
        <v>Ruby</v>
      </c>
      <c r="F6337" s="4" t="str">
        <f>IFERROR(__xludf.DUMMYFUNCTION("""COMPUTED_VALUE"""),"SQL")</f>
        <v>SQL</v>
      </c>
    </row>
    <row r="6338">
      <c r="A6338" s="3">
        <v>6337.0</v>
      </c>
      <c r="B6338" s="4" t="str">
        <f>IFERROR(__xludf.DUMMYFUNCTION("SPLIT(IMPORTRANGE!B6338:B16337,"";"",0,1)"),"C")</f>
        <v>C</v>
      </c>
      <c r="C6338" s="4" t="str">
        <f>IFERROR(__xludf.DUMMYFUNCTION("""COMPUTED_VALUE"""),"HTML/CSS")</f>
        <v>HTML/CSS</v>
      </c>
      <c r="D6338" s="4" t="str">
        <f>IFERROR(__xludf.DUMMYFUNCTION("""COMPUTED_VALUE"""),"Java")</f>
        <v>Java</v>
      </c>
    </row>
    <row r="6339">
      <c r="A6339" s="3">
        <v>6338.0</v>
      </c>
      <c r="B6339" s="4" t="str">
        <f>IFERROR(__xludf.DUMMYFUNCTION("SPLIT(IMPORTRANGE!B6339:B16338,"";"",0,1)"),"C#")</f>
        <v>C#</v>
      </c>
      <c r="C6339" s="4" t="str">
        <f>IFERROR(__xludf.DUMMYFUNCTION("""COMPUTED_VALUE"""),"HTML/CSS")</f>
        <v>HTML/CSS</v>
      </c>
      <c r="D6339" s="4" t="str">
        <f>IFERROR(__xludf.DUMMYFUNCTION("""COMPUTED_VALUE"""),"SQL")</f>
        <v>SQL</v>
      </c>
    </row>
    <row r="6340">
      <c r="A6340" s="3">
        <v>6339.0</v>
      </c>
      <c r="B6340" s="4" t="str">
        <f>IFERROR(__xludf.DUMMYFUNCTION("SPLIT(IMPORTRANGE!B6340:B16339,"";"",0,1)"),"Assembly")</f>
        <v>Assembly</v>
      </c>
      <c r="C6340" s="4" t="str">
        <f>IFERROR(__xludf.DUMMYFUNCTION("""COMPUTED_VALUE"""),"Java")</f>
        <v>Java</v>
      </c>
    </row>
    <row r="6341">
      <c r="A6341" s="3">
        <v>6340.0</v>
      </c>
      <c r="B6341" s="4" t="str">
        <f>IFERROR(__xludf.DUMMYFUNCTION("SPLIT(IMPORTRANGE!B6341:B16340,"";"",0,1)"),"Bash/Shell/PowerShell")</f>
        <v>Bash/Shell/PowerShell</v>
      </c>
      <c r="C6341" s="4" t="str">
        <f>IFERROR(__xludf.DUMMYFUNCTION("""COMPUTED_VALUE"""),"HTML/CSS")</f>
        <v>HTML/CSS</v>
      </c>
      <c r="D6341" s="4" t="str">
        <f>IFERROR(__xludf.DUMMYFUNCTION("""COMPUTED_VALUE"""),"Java")</f>
        <v>Java</v>
      </c>
      <c r="E6341" s="4" t="str">
        <f>IFERROR(__xludf.DUMMYFUNCTION("""COMPUTED_VALUE"""),"JavaScript")</f>
        <v>JavaScript</v>
      </c>
      <c r="F6341" s="4" t="str">
        <f>IFERROR(__xludf.DUMMYFUNCTION("""COMPUTED_VALUE"""),"Python")</f>
        <v>Python</v>
      </c>
    </row>
    <row r="6342">
      <c r="A6342" s="3">
        <v>6341.0</v>
      </c>
      <c r="B6342" s="4" t="str">
        <f>IFERROR(__xludf.DUMMYFUNCTION("SPLIT(IMPORTRANGE!B6342:B16341,"";"",0,1)"),"Bash/Shell/PowerShell")</f>
        <v>Bash/Shell/PowerShell</v>
      </c>
      <c r="C6342" s="4" t="str">
        <f>IFERROR(__xludf.DUMMYFUNCTION("""COMPUTED_VALUE"""),"C++")</f>
        <v>C++</v>
      </c>
      <c r="D6342" s="4" t="str">
        <f>IFERROR(__xludf.DUMMYFUNCTION("""COMPUTED_VALUE"""),"Go")</f>
        <v>Go</v>
      </c>
      <c r="E6342" s="4" t="str">
        <f>IFERROR(__xludf.DUMMYFUNCTION("""COMPUTED_VALUE"""),"Java")</f>
        <v>Java</v>
      </c>
      <c r="F6342" s="4" t="str">
        <f>IFERROR(__xludf.DUMMYFUNCTION("""COMPUTED_VALUE"""),"Python")</f>
        <v>Python</v>
      </c>
      <c r="G6342" s="4" t="str">
        <f>IFERROR(__xludf.DUMMYFUNCTION("""COMPUTED_VALUE"""),"SQL")</f>
        <v>SQL</v>
      </c>
    </row>
    <row r="6343">
      <c r="A6343" s="3">
        <v>6342.0</v>
      </c>
      <c r="B6343" s="4" t="str">
        <f>IFERROR(__xludf.DUMMYFUNCTION("SPLIT(IMPORTRANGE!B6343:B16342,"";"",0,1)"),"Bash/Shell/PowerShell")</f>
        <v>Bash/Shell/PowerShell</v>
      </c>
      <c r="C6343" s="4" t="str">
        <f>IFERROR(__xludf.DUMMYFUNCTION("""COMPUTED_VALUE"""),"HTML/CSS")</f>
        <v>HTML/CSS</v>
      </c>
      <c r="D6343" s="4" t="str">
        <f>IFERROR(__xludf.DUMMYFUNCTION("""COMPUTED_VALUE"""),"JavaScript")</f>
        <v>JavaScript</v>
      </c>
      <c r="E6343" s="4" t="str">
        <f>IFERROR(__xludf.DUMMYFUNCTION("""COMPUTED_VALUE"""),"Python")</f>
        <v>Python</v>
      </c>
    </row>
    <row r="6344">
      <c r="A6344" s="3">
        <v>6343.0</v>
      </c>
      <c r="B6344" s="4" t="str">
        <f>IFERROR(__xludf.DUMMYFUNCTION("SPLIT(IMPORTRANGE!B6344:B16343,"";"",0,1)"),"Bash/Shell/PowerShell")</f>
        <v>Bash/Shell/PowerShell</v>
      </c>
      <c r="C6344" s="4" t="str">
        <f>IFERROR(__xludf.DUMMYFUNCTION("""COMPUTED_VALUE"""),"C")</f>
        <v>C</v>
      </c>
      <c r="D6344" s="4" t="str">
        <f>IFERROR(__xludf.DUMMYFUNCTION("""COMPUTED_VALUE"""),"PHP")</f>
        <v>PHP</v>
      </c>
      <c r="E6344" s="4" t="str">
        <f>IFERROR(__xludf.DUMMYFUNCTION("""COMPUTED_VALUE"""),"Python")</f>
        <v>Python</v>
      </c>
    </row>
    <row r="6345">
      <c r="A6345" s="3">
        <v>6344.0</v>
      </c>
      <c r="B6345" s="4" t="str">
        <f>IFERROR(__xludf.DUMMYFUNCTION("SPLIT(IMPORTRANGE!B6345:B16344,"";"",0,1)"),"C")</f>
        <v>C</v>
      </c>
      <c r="C6345" s="4" t="str">
        <f>IFERROR(__xludf.DUMMYFUNCTION("""COMPUTED_VALUE"""),"C++")</f>
        <v>C++</v>
      </c>
      <c r="D6345" s="4" t="str">
        <f>IFERROR(__xludf.DUMMYFUNCTION("""COMPUTED_VALUE"""),"C#")</f>
        <v>C#</v>
      </c>
      <c r="E6345" s="4" t="str">
        <f>IFERROR(__xludf.DUMMYFUNCTION("""COMPUTED_VALUE"""),"JavaScript")</f>
        <v>JavaScript</v>
      </c>
      <c r="F6345" s="4" t="str">
        <f>IFERROR(__xludf.DUMMYFUNCTION("""COMPUTED_VALUE"""),"PHP")</f>
        <v>PHP</v>
      </c>
      <c r="G6345" s="4" t="str">
        <f>IFERROR(__xludf.DUMMYFUNCTION("""COMPUTED_VALUE"""),"SQL")</f>
        <v>SQL</v>
      </c>
    </row>
    <row r="6346">
      <c r="A6346" s="3">
        <v>6345.0</v>
      </c>
      <c r="B6346" s="4" t="str">
        <f>IFERROR(__xludf.DUMMYFUNCTION("SPLIT(IMPORTRANGE!B6346:B16345,"";"",0,1)"),"Bash/Shell/PowerShell")</f>
        <v>Bash/Shell/PowerShell</v>
      </c>
      <c r="C6346" s="4" t="str">
        <f>IFERROR(__xludf.DUMMYFUNCTION("""COMPUTED_VALUE"""),"HTML/CSS")</f>
        <v>HTML/CSS</v>
      </c>
      <c r="D6346" s="4" t="str">
        <f>IFERROR(__xludf.DUMMYFUNCTION("""COMPUTED_VALUE"""),"JavaScript")</f>
        <v>JavaScript</v>
      </c>
      <c r="E6346" s="4" t="str">
        <f>IFERROR(__xludf.DUMMYFUNCTION("""COMPUTED_VALUE"""),"Ruby")</f>
        <v>Ruby</v>
      </c>
      <c r="F6346" s="4" t="str">
        <f>IFERROR(__xludf.DUMMYFUNCTION("""COMPUTED_VALUE"""),"SQL")</f>
        <v>SQL</v>
      </c>
      <c r="G6346" s="4" t="str">
        <f>IFERROR(__xludf.DUMMYFUNCTION("""COMPUTED_VALUE"""),"TypeScript")</f>
        <v>TypeScript</v>
      </c>
    </row>
    <row r="6347">
      <c r="A6347" s="3">
        <v>6346.0</v>
      </c>
      <c r="B6347" s="4" t="str">
        <f>IFERROR(__xludf.DUMMYFUNCTION("SPLIT(IMPORTRANGE!B6347:B16346,"";"",0,1)"),"HTML/CSS")</f>
        <v>HTML/CSS</v>
      </c>
      <c r="C6347" s="4" t="str">
        <f>IFERROR(__xludf.DUMMYFUNCTION("""COMPUTED_VALUE"""),"Java")</f>
        <v>Java</v>
      </c>
    </row>
    <row r="6348">
      <c r="A6348" s="3">
        <v>6347.0</v>
      </c>
      <c r="B6348" s="4" t="str">
        <f>IFERROR(__xludf.DUMMYFUNCTION("SPLIT(IMPORTRANGE!B6348:B16347,"";"",0,1)"),"Bash/Shell/PowerShell")</f>
        <v>Bash/Shell/PowerShell</v>
      </c>
      <c r="C6348" s="4" t="str">
        <f>IFERROR(__xludf.DUMMYFUNCTION("""COMPUTED_VALUE"""),"C")</f>
        <v>C</v>
      </c>
      <c r="D6348" s="4" t="str">
        <f>IFERROR(__xludf.DUMMYFUNCTION("""COMPUTED_VALUE"""),"HTML/CSS")</f>
        <v>HTML/CSS</v>
      </c>
      <c r="E6348" s="4" t="str">
        <f>IFERROR(__xludf.DUMMYFUNCTION("""COMPUTED_VALUE"""),"Java")</f>
        <v>Java</v>
      </c>
      <c r="F6348" s="4" t="str">
        <f>IFERROR(__xludf.DUMMYFUNCTION("""COMPUTED_VALUE"""),"JavaScript")</f>
        <v>JavaScript</v>
      </c>
    </row>
    <row r="6349">
      <c r="A6349" s="3">
        <v>6348.0</v>
      </c>
      <c r="B6349" s="4" t="str">
        <f>IFERROR(__xludf.DUMMYFUNCTION("SPLIT(IMPORTRANGE!B6349:B16348,"";"",0,1)"),"Bash/Shell/PowerShell")</f>
        <v>Bash/Shell/PowerShell</v>
      </c>
      <c r="C6349" s="4" t="str">
        <f>IFERROR(__xludf.DUMMYFUNCTION("""COMPUTED_VALUE"""),"Go")</f>
        <v>Go</v>
      </c>
      <c r="D6349" s="4" t="str">
        <f>IFERROR(__xludf.DUMMYFUNCTION("""COMPUTED_VALUE"""),"HTML/CSS")</f>
        <v>HTML/CSS</v>
      </c>
      <c r="E6349" s="4" t="str">
        <f>IFERROR(__xludf.DUMMYFUNCTION("""COMPUTED_VALUE"""),"JavaScript")</f>
        <v>JavaScript</v>
      </c>
      <c r="F6349" s="4" t="str">
        <f>IFERROR(__xludf.DUMMYFUNCTION("""COMPUTED_VALUE"""),"PHP")</f>
        <v>PHP</v>
      </c>
      <c r="G6349" s="4" t="str">
        <f>IFERROR(__xludf.DUMMYFUNCTION("""COMPUTED_VALUE"""),"Python")</f>
        <v>Python</v>
      </c>
      <c r="H6349" s="4" t="str">
        <f>IFERROR(__xludf.DUMMYFUNCTION("""COMPUTED_VALUE"""),"Rust")</f>
        <v>Rust</v>
      </c>
    </row>
    <row r="6350">
      <c r="A6350" s="3">
        <v>6349.0</v>
      </c>
      <c r="B6350" s="4" t="str">
        <f>IFERROR(__xludf.DUMMYFUNCTION("SPLIT(IMPORTRANGE!B6350:B16349,"";"",0,1)"),"C")</f>
        <v>C</v>
      </c>
      <c r="C6350" s="4" t="str">
        <f>IFERROR(__xludf.DUMMYFUNCTION("""COMPUTED_VALUE"""),"C++")</f>
        <v>C++</v>
      </c>
      <c r="D6350" s="4" t="str">
        <f>IFERROR(__xludf.DUMMYFUNCTION("""COMPUTED_VALUE"""),"C#")</f>
        <v>C#</v>
      </c>
      <c r="E6350" s="4" t="str">
        <f>IFERROR(__xludf.DUMMYFUNCTION("""COMPUTED_VALUE"""),"HTML/CSS")</f>
        <v>HTML/CSS</v>
      </c>
      <c r="F6350" s="4" t="str">
        <f>IFERROR(__xludf.DUMMYFUNCTION("""COMPUTED_VALUE"""),"Java")</f>
        <v>Java</v>
      </c>
      <c r="G6350" s="4" t="str">
        <f>IFERROR(__xludf.DUMMYFUNCTION("""COMPUTED_VALUE"""),"JavaScript")</f>
        <v>JavaScript</v>
      </c>
      <c r="H6350" s="4" t="str">
        <f>IFERROR(__xludf.DUMMYFUNCTION("""COMPUTED_VALUE"""),"Kotlin")</f>
        <v>Kotlin</v>
      </c>
      <c r="I6350" s="4" t="str">
        <f>IFERROR(__xludf.DUMMYFUNCTION("""COMPUTED_VALUE"""),"PHP")</f>
        <v>PHP</v>
      </c>
      <c r="J6350" s="4" t="str">
        <f>IFERROR(__xludf.DUMMYFUNCTION("""COMPUTED_VALUE"""),"Python")</f>
        <v>Python</v>
      </c>
    </row>
    <row r="6351">
      <c r="A6351" s="3">
        <v>6350.0</v>
      </c>
      <c r="B6351" s="4" t="str">
        <f>IFERROR(__xludf.DUMMYFUNCTION("SPLIT(IMPORTRANGE!B6351:B16350,"";"",0,1)"),"Swift")</f>
        <v>Swift</v>
      </c>
    </row>
    <row r="6352">
      <c r="A6352" s="3">
        <v>6351.0</v>
      </c>
      <c r="B6352" s="4" t="str">
        <f>IFERROR(__xludf.DUMMYFUNCTION("SPLIT(IMPORTRANGE!B6352:B16351,"";"",0,1)"),"Assembly")</f>
        <v>Assembly</v>
      </c>
      <c r="C6352" s="4" t="str">
        <f>IFERROR(__xludf.DUMMYFUNCTION("""COMPUTED_VALUE"""),"Bash/Shell/PowerShell")</f>
        <v>Bash/Shell/PowerShell</v>
      </c>
      <c r="D6352" s="4" t="str">
        <f>IFERROR(__xludf.DUMMYFUNCTION("""COMPUTED_VALUE"""),"C")</f>
        <v>C</v>
      </c>
      <c r="E6352" s="4" t="str">
        <f>IFERROR(__xludf.DUMMYFUNCTION("""COMPUTED_VALUE"""),"C++")</f>
        <v>C++</v>
      </c>
      <c r="F6352" s="4" t="str">
        <f>IFERROR(__xludf.DUMMYFUNCTION("""COMPUTED_VALUE"""),"C#")</f>
        <v>C#</v>
      </c>
      <c r="G6352" s="4" t="str">
        <f>IFERROR(__xludf.DUMMYFUNCTION("""COMPUTED_VALUE"""),"Go")</f>
        <v>Go</v>
      </c>
      <c r="H6352" s="4" t="str">
        <f>IFERROR(__xludf.DUMMYFUNCTION("""COMPUTED_VALUE"""),"JavaScript")</f>
        <v>JavaScript</v>
      </c>
      <c r="I6352" s="4" t="str">
        <f>IFERROR(__xludf.DUMMYFUNCTION("""COMPUTED_VALUE"""),"Python")</f>
        <v>Python</v>
      </c>
      <c r="J6352" s="4" t="str">
        <f>IFERROR(__xludf.DUMMYFUNCTION("""COMPUTED_VALUE"""),"Other(s):")</f>
        <v>Other(s):</v>
      </c>
    </row>
    <row r="6353">
      <c r="A6353" s="3">
        <v>6352.0</v>
      </c>
      <c r="B6353" s="4" t="str">
        <f>IFERROR(__xludf.DUMMYFUNCTION("SPLIT(IMPORTRANGE!B6353:B16352,"";"",0,1)"),"Bash/Shell/PowerShell")</f>
        <v>Bash/Shell/PowerShell</v>
      </c>
      <c r="C6353" s="4" t="str">
        <f>IFERROR(__xludf.DUMMYFUNCTION("""COMPUTED_VALUE"""),"C#")</f>
        <v>C#</v>
      </c>
      <c r="D6353" s="4" t="str">
        <f>IFERROR(__xludf.DUMMYFUNCTION("""COMPUTED_VALUE"""),"HTML/CSS")</f>
        <v>HTML/CSS</v>
      </c>
      <c r="E6353" s="4" t="str">
        <f>IFERROR(__xludf.DUMMYFUNCTION("""COMPUTED_VALUE"""),"JavaScript")</f>
        <v>JavaScript</v>
      </c>
      <c r="F6353" s="4" t="str">
        <f>IFERROR(__xludf.DUMMYFUNCTION("""COMPUTED_VALUE"""),"Objective-C")</f>
        <v>Objective-C</v>
      </c>
      <c r="G6353" s="4" t="str">
        <f>IFERROR(__xludf.DUMMYFUNCTION("""COMPUTED_VALUE"""),"PHP")</f>
        <v>PHP</v>
      </c>
      <c r="H6353" s="4" t="str">
        <f>IFERROR(__xludf.DUMMYFUNCTION("""COMPUTED_VALUE"""),"Python")</f>
        <v>Python</v>
      </c>
      <c r="I6353" s="4" t="str">
        <f>IFERROR(__xludf.DUMMYFUNCTION("""COMPUTED_VALUE"""),"Ruby")</f>
        <v>Ruby</v>
      </c>
      <c r="J6353" s="4" t="str">
        <f>IFERROR(__xludf.DUMMYFUNCTION("""COMPUTED_VALUE"""),"SQL")</f>
        <v>SQL</v>
      </c>
      <c r="K6353" s="4" t="str">
        <f>IFERROR(__xludf.DUMMYFUNCTION("""COMPUTED_VALUE"""),"TypeScript")</f>
        <v>TypeScript</v>
      </c>
    </row>
    <row r="6354">
      <c r="A6354" s="3">
        <v>6353.0</v>
      </c>
      <c r="B6354" s="4" t="str">
        <f>IFERROR(__xludf.DUMMYFUNCTION("SPLIT(IMPORTRANGE!B6354:B16353,"";"",0,1)"),"Go")</f>
        <v>Go</v>
      </c>
      <c r="C6354" s="4" t="str">
        <f>IFERROR(__xludf.DUMMYFUNCTION("""COMPUTED_VALUE"""),"Python")</f>
        <v>Python</v>
      </c>
    </row>
    <row r="6355">
      <c r="A6355" s="3">
        <v>6354.0</v>
      </c>
      <c r="B6355" s="4" t="str">
        <f>IFERROR(__xludf.DUMMYFUNCTION("SPLIT(IMPORTRANGE!B6355:B16354,"";"",0,1)"),"HTML/CSS")</f>
        <v>HTML/CSS</v>
      </c>
      <c r="C6355" s="4" t="str">
        <f>IFERROR(__xludf.DUMMYFUNCTION("""COMPUTED_VALUE"""),"JavaScript")</f>
        <v>JavaScript</v>
      </c>
      <c r="D6355" s="4" t="str">
        <f>IFERROR(__xludf.DUMMYFUNCTION("""COMPUTED_VALUE"""),"PHP")</f>
        <v>PHP</v>
      </c>
    </row>
    <row r="6356">
      <c r="A6356" s="3">
        <v>6355.0</v>
      </c>
      <c r="B6356" s="4" t="str">
        <f>IFERROR(__xludf.DUMMYFUNCTION("SPLIT(IMPORTRANGE!B6356:B16355,"";"",0,1)"),"HTML/CSS")</f>
        <v>HTML/CSS</v>
      </c>
      <c r="C6356" s="4" t="str">
        <f>IFERROR(__xludf.DUMMYFUNCTION("""COMPUTED_VALUE"""),"PHP")</f>
        <v>PHP</v>
      </c>
    </row>
    <row r="6357">
      <c r="A6357" s="3">
        <v>6356.0</v>
      </c>
      <c r="B6357" s="4" t="str">
        <f>IFERROR(__xludf.DUMMYFUNCTION("SPLIT(IMPORTRANGE!B6357:B16356,"";"",0,1)"),"C#")</f>
        <v>C#</v>
      </c>
      <c r="C6357" s="4" t="str">
        <f>IFERROR(__xludf.DUMMYFUNCTION("""COMPUTED_VALUE"""),"HTML/CSS")</f>
        <v>HTML/CSS</v>
      </c>
      <c r="D6357" s="4" t="str">
        <f>IFERROR(__xludf.DUMMYFUNCTION("""COMPUTED_VALUE"""),"JavaScript")</f>
        <v>JavaScript</v>
      </c>
    </row>
    <row r="6358">
      <c r="A6358" s="3">
        <v>6357.0</v>
      </c>
      <c r="B6358" s="4" t="str">
        <f>IFERROR(__xludf.DUMMYFUNCTION("SPLIT(IMPORTRANGE!B6358:B16357,"";"",0,1)"),"Java")</f>
        <v>Java</v>
      </c>
      <c r="C6358" s="4" t="str">
        <f>IFERROR(__xludf.DUMMYFUNCTION("""COMPUTED_VALUE"""),"Kotlin")</f>
        <v>Kotlin</v>
      </c>
      <c r="D6358" s="4" t="str">
        <f>IFERROR(__xludf.DUMMYFUNCTION("""COMPUTED_VALUE"""),"PHP")</f>
        <v>PHP</v>
      </c>
    </row>
    <row r="6359">
      <c r="A6359" s="3">
        <v>6358.0</v>
      </c>
      <c r="B6359" s="4" t="str">
        <f>IFERROR(__xludf.DUMMYFUNCTION("SPLIT(IMPORTRANGE!B6359:B16358,"";"",0,1)"),"HTML/CSS")</f>
        <v>HTML/CSS</v>
      </c>
      <c r="C6359" s="4" t="str">
        <f>IFERROR(__xludf.DUMMYFUNCTION("""COMPUTED_VALUE"""),"Java")</f>
        <v>Java</v>
      </c>
      <c r="D6359" s="4" t="str">
        <f>IFERROR(__xludf.DUMMYFUNCTION("""COMPUTED_VALUE"""),"JavaScript")</f>
        <v>JavaScript</v>
      </c>
      <c r="E6359" s="4" t="str">
        <f>IFERROR(__xludf.DUMMYFUNCTION("""COMPUTED_VALUE"""),"SQL")</f>
        <v>SQL</v>
      </c>
      <c r="F6359" s="4" t="str">
        <f>IFERROR(__xludf.DUMMYFUNCTION("""COMPUTED_VALUE"""),"Other(s):")</f>
        <v>Other(s):</v>
      </c>
    </row>
    <row r="6360">
      <c r="A6360" s="3">
        <v>6359.0</v>
      </c>
      <c r="B6360" s="4" t="str">
        <f>IFERROR(__xludf.DUMMYFUNCTION("SPLIT(IMPORTRANGE!B6360:B16359,"";"",0,1)"),"Bash/Shell/PowerShell")</f>
        <v>Bash/Shell/PowerShell</v>
      </c>
      <c r="C6360" s="4" t="str">
        <f>IFERROR(__xludf.DUMMYFUNCTION("""COMPUTED_VALUE"""),"C")</f>
        <v>C</v>
      </c>
      <c r="D6360" s="4" t="str">
        <f>IFERROR(__xludf.DUMMYFUNCTION("""COMPUTED_VALUE"""),"HTML/CSS")</f>
        <v>HTML/CSS</v>
      </c>
      <c r="E6360" s="4" t="str">
        <f>IFERROR(__xludf.DUMMYFUNCTION("""COMPUTED_VALUE"""),"JavaScript")</f>
        <v>JavaScript</v>
      </c>
      <c r="F6360" s="4" t="str">
        <f>IFERROR(__xludf.DUMMYFUNCTION("""COMPUTED_VALUE"""),"PHP")</f>
        <v>PHP</v>
      </c>
      <c r="G6360" s="4" t="str">
        <f>IFERROR(__xludf.DUMMYFUNCTION("""COMPUTED_VALUE"""),"Python")</f>
        <v>Python</v>
      </c>
      <c r="H6360" s="4" t="str">
        <f>IFERROR(__xludf.DUMMYFUNCTION("""COMPUTED_VALUE"""),"SQL")</f>
        <v>SQL</v>
      </c>
      <c r="I6360" s="4" t="str">
        <f>IFERROR(__xludf.DUMMYFUNCTION("""COMPUTED_VALUE"""),"TypeScript")</f>
        <v>TypeScript</v>
      </c>
      <c r="J6360" s="4" t="str">
        <f>IFERROR(__xludf.DUMMYFUNCTION("""COMPUTED_VALUE"""),"Other(s):")</f>
        <v>Other(s):</v>
      </c>
    </row>
    <row r="6361">
      <c r="A6361" s="3">
        <v>6360.0</v>
      </c>
      <c r="B6361" s="4" t="str">
        <f>IFERROR(__xludf.DUMMYFUNCTION("SPLIT(IMPORTRANGE!B6361:B16360,"";"",0,1)"),"HTML/CSS")</f>
        <v>HTML/CSS</v>
      </c>
      <c r="C6361" s="4" t="str">
        <f>IFERROR(__xludf.DUMMYFUNCTION("""COMPUTED_VALUE"""),"Java")</f>
        <v>Java</v>
      </c>
      <c r="D6361" s="4" t="str">
        <f>IFERROR(__xludf.DUMMYFUNCTION("""COMPUTED_VALUE"""),"JavaScript")</f>
        <v>JavaScript</v>
      </c>
      <c r="E6361" s="4" t="str">
        <f>IFERROR(__xludf.DUMMYFUNCTION("""COMPUTED_VALUE"""),"Objective-C")</f>
        <v>Objective-C</v>
      </c>
      <c r="F6361" s="4" t="str">
        <f>IFERROR(__xludf.DUMMYFUNCTION("""COMPUTED_VALUE"""),"Swift")</f>
        <v>Swift</v>
      </c>
      <c r="G6361" s="4" t="str">
        <f>IFERROR(__xludf.DUMMYFUNCTION("""COMPUTED_VALUE"""),"TypeScript")</f>
        <v>TypeScript</v>
      </c>
    </row>
    <row r="6362">
      <c r="A6362" s="3">
        <v>6361.0</v>
      </c>
      <c r="B6362" s="4" t="str">
        <f>IFERROR(__xludf.DUMMYFUNCTION("SPLIT(IMPORTRANGE!B6362:B16361,"";"",0,1)"),"Bash/Shell/PowerShell")</f>
        <v>Bash/Shell/PowerShell</v>
      </c>
      <c r="C6362" s="4" t="str">
        <f>IFERROR(__xludf.DUMMYFUNCTION("""COMPUTED_VALUE"""),"Go")</f>
        <v>Go</v>
      </c>
      <c r="D6362" s="4" t="str">
        <f>IFERROR(__xludf.DUMMYFUNCTION("""COMPUTED_VALUE"""),"HTML/CSS")</f>
        <v>HTML/CSS</v>
      </c>
      <c r="E6362" s="4" t="str">
        <f>IFERROR(__xludf.DUMMYFUNCTION("""COMPUTED_VALUE"""),"Java")</f>
        <v>Java</v>
      </c>
      <c r="F6362" s="4" t="str">
        <f>IFERROR(__xludf.DUMMYFUNCTION("""COMPUTED_VALUE"""),"JavaScript")</f>
        <v>JavaScript</v>
      </c>
      <c r="G6362" s="4" t="str">
        <f>IFERROR(__xludf.DUMMYFUNCTION("""COMPUTED_VALUE"""),"Kotlin")</f>
        <v>Kotlin</v>
      </c>
      <c r="H6362" s="4" t="str">
        <f>IFERROR(__xludf.DUMMYFUNCTION("""COMPUTED_VALUE"""),"PHP")</f>
        <v>PHP</v>
      </c>
      <c r="I6362" s="4" t="str">
        <f>IFERROR(__xludf.DUMMYFUNCTION("""COMPUTED_VALUE"""),"Python")</f>
        <v>Python</v>
      </c>
      <c r="J6362" s="4" t="str">
        <f>IFERROR(__xludf.DUMMYFUNCTION("""COMPUTED_VALUE"""),"Ruby")</f>
        <v>Ruby</v>
      </c>
      <c r="K6362" s="4" t="str">
        <f>IFERROR(__xludf.DUMMYFUNCTION("""COMPUTED_VALUE"""),"SQL")</f>
        <v>SQL</v>
      </c>
    </row>
    <row r="6363">
      <c r="A6363" s="3">
        <v>6362.0</v>
      </c>
      <c r="B6363" s="4" t="str">
        <f>IFERROR(__xludf.DUMMYFUNCTION("SPLIT(IMPORTRANGE!B6363:B16362,"";"",0,1)"),"Java")</f>
        <v>Java</v>
      </c>
      <c r="C6363" s="4" t="str">
        <f>IFERROR(__xludf.DUMMYFUNCTION("""COMPUTED_VALUE"""),"Kotlin")</f>
        <v>Kotlin</v>
      </c>
    </row>
    <row r="6364">
      <c r="A6364" s="3">
        <v>6363.0</v>
      </c>
      <c r="B6364" s="4" t="str">
        <f>IFERROR(__xludf.DUMMYFUNCTION("SPLIT(IMPORTRANGE!B6364:B16363,"";"",0,1)"),"HTML/CSS")</f>
        <v>HTML/CSS</v>
      </c>
      <c r="C6364" s="4" t="str">
        <f>IFERROR(__xludf.DUMMYFUNCTION("""COMPUTED_VALUE"""),"Java")</f>
        <v>Java</v>
      </c>
      <c r="D6364" s="4" t="str">
        <f>IFERROR(__xludf.DUMMYFUNCTION("""COMPUTED_VALUE"""),"JavaScript")</f>
        <v>JavaScript</v>
      </c>
      <c r="E6364" s="4" t="str">
        <f>IFERROR(__xludf.DUMMYFUNCTION("""COMPUTED_VALUE"""),"SQL")</f>
        <v>SQL</v>
      </c>
    </row>
    <row r="6365">
      <c r="A6365" s="3">
        <v>6364.0</v>
      </c>
      <c r="B6365" s="4" t="str">
        <f>IFERROR(__xludf.DUMMYFUNCTION("SPLIT(IMPORTRANGE!B6365:B16364,"";"",0,1)"),"Bash/Shell/PowerShell")</f>
        <v>Bash/Shell/PowerShell</v>
      </c>
      <c r="C6365" s="4" t="str">
        <f>IFERROR(__xludf.DUMMYFUNCTION("""COMPUTED_VALUE"""),"Java")</f>
        <v>Java</v>
      </c>
      <c r="D6365" s="4" t="str">
        <f>IFERROR(__xludf.DUMMYFUNCTION("""COMPUTED_VALUE"""),"JavaScript")</f>
        <v>JavaScript</v>
      </c>
      <c r="E6365" s="4" t="str">
        <f>IFERROR(__xludf.DUMMYFUNCTION("""COMPUTED_VALUE"""),"SQL")</f>
        <v>SQL</v>
      </c>
    </row>
    <row r="6366">
      <c r="A6366" s="3">
        <v>6365.0</v>
      </c>
      <c r="B6366" s="4" t="str">
        <f>IFERROR(__xludf.DUMMYFUNCTION("SPLIT(IMPORTRANGE!B6366:B16365,"";"",0,1)"),"Go")</f>
        <v>Go</v>
      </c>
      <c r="C6366" s="4" t="str">
        <f>IFERROR(__xludf.DUMMYFUNCTION("""COMPUTED_VALUE"""),"HTML/CSS")</f>
        <v>HTML/CSS</v>
      </c>
      <c r="D6366" s="4" t="str">
        <f>IFERROR(__xludf.DUMMYFUNCTION("""COMPUTED_VALUE"""),"Java")</f>
        <v>Java</v>
      </c>
      <c r="E6366" s="4" t="str">
        <f>IFERROR(__xludf.DUMMYFUNCTION("""COMPUTED_VALUE"""),"JavaScript")</f>
        <v>JavaScript</v>
      </c>
      <c r="F6366" s="4" t="str">
        <f>IFERROR(__xludf.DUMMYFUNCTION("""COMPUTED_VALUE"""),"PHP")</f>
        <v>PHP</v>
      </c>
    </row>
    <row r="6367">
      <c r="A6367" s="3">
        <v>6366.0</v>
      </c>
      <c r="B6367" s="4" t="str">
        <f>IFERROR(__xludf.DUMMYFUNCTION("SPLIT(IMPORTRANGE!B6367:B16366,"";"",0,1)"),"C#")</f>
        <v>C#</v>
      </c>
      <c r="C6367" s="4" t="str">
        <f>IFERROR(__xludf.DUMMYFUNCTION("""COMPUTED_VALUE"""),"HTML/CSS")</f>
        <v>HTML/CSS</v>
      </c>
      <c r="D6367" s="4" t="str">
        <f>IFERROR(__xludf.DUMMYFUNCTION("""COMPUTED_VALUE"""),"Java")</f>
        <v>Java</v>
      </c>
      <c r="E6367" s="4" t="str">
        <f>IFERROR(__xludf.DUMMYFUNCTION("""COMPUTED_VALUE"""),"JavaScript")</f>
        <v>JavaScript</v>
      </c>
    </row>
    <row r="6368">
      <c r="A6368" s="3">
        <v>6367.0</v>
      </c>
      <c r="B6368" s="4" t="str">
        <f>IFERROR(__xludf.DUMMYFUNCTION("SPLIT(IMPORTRANGE!B6368:B16367,"";"",0,1)"),"C#")</f>
        <v>C#</v>
      </c>
      <c r="C6368" s="4" t="str">
        <f>IFERROR(__xludf.DUMMYFUNCTION("""COMPUTED_VALUE"""),"HTML/CSS")</f>
        <v>HTML/CSS</v>
      </c>
      <c r="D6368" s="4" t="str">
        <f>IFERROR(__xludf.DUMMYFUNCTION("""COMPUTED_VALUE"""),"R")</f>
        <v>R</v>
      </c>
    </row>
    <row r="6369">
      <c r="A6369" s="3">
        <v>6368.0</v>
      </c>
      <c r="B6369" s="4" t="str">
        <f>IFERROR(__xludf.DUMMYFUNCTION("SPLIT(IMPORTRANGE!B6369:B16368,"";"",0,1)"),"C#")</f>
        <v>C#</v>
      </c>
      <c r="C6369" s="4" t="str">
        <f>IFERROR(__xludf.DUMMYFUNCTION("""COMPUTED_VALUE"""),"Java")</f>
        <v>Java</v>
      </c>
      <c r="D6369" s="4" t="str">
        <f>IFERROR(__xludf.DUMMYFUNCTION("""COMPUTED_VALUE"""),"JavaScript")</f>
        <v>JavaScript</v>
      </c>
      <c r="E6369" s="4" t="str">
        <f>IFERROR(__xludf.DUMMYFUNCTION("""COMPUTED_VALUE"""),"Python")</f>
        <v>Python</v>
      </c>
      <c r="F6369" s="4" t="str">
        <f>IFERROR(__xludf.DUMMYFUNCTION("""COMPUTED_VALUE"""),"TypeScript")</f>
        <v>TypeScript</v>
      </c>
    </row>
    <row r="6370">
      <c r="A6370" s="3">
        <v>6369.0</v>
      </c>
      <c r="B6370" s="4" t="str">
        <f>IFERROR(__xludf.DUMMYFUNCTION("SPLIT(IMPORTRANGE!B6370:B16369,"";"",0,1)"),"HTML/CSS")</f>
        <v>HTML/CSS</v>
      </c>
      <c r="C6370" s="4" t="str">
        <f>IFERROR(__xludf.DUMMYFUNCTION("""COMPUTED_VALUE"""),"JavaScript")</f>
        <v>JavaScript</v>
      </c>
      <c r="D6370" s="4" t="str">
        <f>IFERROR(__xludf.DUMMYFUNCTION("""COMPUTED_VALUE"""),"PHP")</f>
        <v>PHP</v>
      </c>
    </row>
    <row r="6371">
      <c r="A6371" s="3">
        <v>6370.0</v>
      </c>
      <c r="B6371" s="4" t="str">
        <f>IFERROR(__xludf.DUMMYFUNCTION("SPLIT(IMPORTRANGE!B6371:B16370,"";"",0,1)"),"Bash/Shell/PowerShell")</f>
        <v>Bash/Shell/PowerShell</v>
      </c>
      <c r="C6371" s="4" t="str">
        <f>IFERROR(__xludf.DUMMYFUNCTION("""COMPUTED_VALUE"""),"C")</f>
        <v>C</v>
      </c>
      <c r="D6371" s="4" t="str">
        <f>IFERROR(__xludf.DUMMYFUNCTION("""COMPUTED_VALUE"""),"C++")</f>
        <v>C++</v>
      </c>
      <c r="E6371" s="4" t="str">
        <f>IFERROR(__xludf.DUMMYFUNCTION("""COMPUTED_VALUE"""),"HTML/CSS")</f>
        <v>HTML/CSS</v>
      </c>
      <c r="F6371" s="4" t="str">
        <f>IFERROR(__xludf.DUMMYFUNCTION("""COMPUTED_VALUE"""),"JavaScript")</f>
        <v>JavaScript</v>
      </c>
      <c r="G6371" s="4" t="str">
        <f>IFERROR(__xludf.DUMMYFUNCTION("""COMPUTED_VALUE"""),"Python")</f>
        <v>Python</v>
      </c>
      <c r="H6371" s="4" t="str">
        <f>IFERROR(__xludf.DUMMYFUNCTION("""COMPUTED_VALUE"""),"Other(s):")</f>
        <v>Other(s):</v>
      </c>
    </row>
    <row r="6372">
      <c r="A6372" s="3">
        <v>6371.0</v>
      </c>
      <c r="B6372" s="4" t="str">
        <f>IFERROR(__xludf.DUMMYFUNCTION("SPLIT(IMPORTRANGE!B6372:B16371,"";"",0,1)"),"Python")</f>
        <v>Python</v>
      </c>
      <c r="C6372" s="4" t="str">
        <f>IFERROR(__xludf.DUMMYFUNCTION("""COMPUTED_VALUE"""),"TypeScript")</f>
        <v>TypeScript</v>
      </c>
    </row>
    <row r="6373">
      <c r="A6373" s="3">
        <v>6372.0</v>
      </c>
      <c r="B6373" s="4" t="str">
        <f>IFERROR(__xludf.DUMMYFUNCTION("SPLIT(IMPORTRANGE!B6373:B16372,"";"",0,1)"),"C#")</f>
        <v>C#</v>
      </c>
      <c r="C6373" s="4" t="str">
        <f>IFERROR(__xludf.DUMMYFUNCTION("""COMPUTED_VALUE"""),"HTML/CSS")</f>
        <v>HTML/CSS</v>
      </c>
      <c r="D6373" s="4" t="str">
        <f>IFERROR(__xludf.DUMMYFUNCTION("""COMPUTED_VALUE"""),"JavaScript")</f>
        <v>JavaScript</v>
      </c>
      <c r="E6373" s="4" t="str">
        <f>IFERROR(__xludf.DUMMYFUNCTION("""COMPUTED_VALUE"""),"SQL")</f>
        <v>SQL</v>
      </c>
      <c r="F6373" s="4" t="str">
        <f>IFERROR(__xludf.DUMMYFUNCTION("""COMPUTED_VALUE"""),"TypeScript")</f>
        <v>TypeScript</v>
      </c>
    </row>
    <row r="6374">
      <c r="A6374" s="3">
        <v>6373.0</v>
      </c>
      <c r="B6374" s="4" t="str">
        <f>IFERROR(__xludf.DUMMYFUNCTION("SPLIT(IMPORTRANGE!B6374:B16373,"";"",0,1)"),"C#")</f>
        <v>C#</v>
      </c>
      <c r="C6374" s="4" t="str">
        <f>IFERROR(__xludf.DUMMYFUNCTION("""COMPUTED_VALUE"""),"HTML/CSS")</f>
        <v>HTML/CSS</v>
      </c>
      <c r="D6374" s="4" t="str">
        <f>IFERROR(__xludf.DUMMYFUNCTION("""COMPUTED_VALUE"""),"JavaScript")</f>
        <v>JavaScript</v>
      </c>
      <c r="E6374" s="4" t="str">
        <f>IFERROR(__xludf.DUMMYFUNCTION("""COMPUTED_VALUE"""),"SQL")</f>
        <v>SQL</v>
      </c>
    </row>
    <row r="6375">
      <c r="A6375" s="3">
        <v>6374.0</v>
      </c>
      <c r="B6375" s="4" t="str">
        <f>IFERROR(__xludf.DUMMYFUNCTION("SPLIT(IMPORTRANGE!B6375:B16374,"";"",0,1)"),"Bash/Shell/PowerShell")</f>
        <v>Bash/Shell/PowerShell</v>
      </c>
      <c r="C6375" s="4" t="str">
        <f>IFERROR(__xludf.DUMMYFUNCTION("""COMPUTED_VALUE"""),"Go")</f>
        <v>Go</v>
      </c>
      <c r="D6375" s="4" t="str">
        <f>IFERROR(__xludf.DUMMYFUNCTION("""COMPUTED_VALUE"""),"HTML/CSS")</f>
        <v>HTML/CSS</v>
      </c>
      <c r="E6375" s="4" t="str">
        <f>IFERROR(__xludf.DUMMYFUNCTION("""COMPUTED_VALUE"""),"JavaScript")</f>
        <v>JavaScript</v>
      </c>
      <c r="F6375" s="4" t="str">
        <f>IFERROR(__xludf.DUMMYFUNCTION("""COMPUTED_VALUE"""),"Python")</f>
        <v>Python</v>
      </c>
      <c r="G6375" s="4" t="str">
        <f>IFERROR(__xludf.DUMMYFUNCTION("""COMPUTED_VALUE"""),"R")</f>
        <v>R</v>
      </c>
      <c r="H6375" s="4" t="str">
        <f>IFERROR(__xludf.DUMMYFUNCTION("""COMPUTED_VALUE"""),"SQL")</f>
        <v>SQL</v>
      </c>
    </row>
    <row r="6376">
      <c r="A6376" s="3">
        <v>6375.0</v>
      </c>
      <c r="B6376" s="4" t="str">
        <f>IFERROR(__xludf.DUMMYFUNCTION("SPLIT(IMPORTRANGE!B6376:B16375,"";"",0,1)"),"Bash/Shell/PowerShell")</f>
        <v>Bash/Shell/PowerShell</v>
      </c>
      <c r="C6376" s="4" t="str">
        <f>IFERROR(__xludf.DUMMYFUNCTION("""COMPUTED_VALUE"""),"HTML/CSS")</f>
        <v>HTML/CSS</v>
      </c>
      <c r="D6376" s="4" t="str">
        <f>IFERROR(__xludf.DUMMYFUNCTION("""COMPUTED_VALUE"""),"JavaScript")</f>
        <v>JavaScript</v>
      </c>
      <c r="E6376" s="4" t="str">
        <f>IFERROR(__xludf.DUMMYFUNCTION("""COMPUTED_VALUE"""),"TypeScript")</f>
        <v>TypeScript</v>
      </c>
    </row>
    <row r="6377">
      <c r="A6377" s="3">
        <v>6376.0</v>
      </c>
      <c r="B6377" s="4" t="str">
        <f>IFERROR(__xludf.DUMMYFUNCTION("SPLIT(IMPORTRANGE!B6377:B16376,"";"",0,1)"),"HTML/CSS")</f>
        <v>HTML/CSS</v>
      </c>
      <c r="C6377" s="4" t="str">
        <f>IFERROR(__xludf.DUMMYFUNCTION("""COMPUTED_VALUE"""),"JavaScript")</f>
        <v>JavaScript</v>
      </c>
      <c r="D6377" s="4" t="str">
        <f>IFERROR(__xludf.DUMMYFUNCTION("""COMPUTED_VALUE"""),"PHP")</f>
        <v>PHP</v>
      </c>
      <c r="E6377" s="4" t="str">
        <f>IFERROR(__xludf.DUMMYFUNCTION("""COMPUTED_VALUE"""),"SQL")</f>
        <v>SQL</v>
      </c>
    </row>
    <row r="6378">
      <c r="A6378" s="3">
        <v>6377.0</v>
      </c>
      <c r="B6378" s="4" t="str">
        <f>IFERROR(__xludf.DUMMYFUNCTION("SPLIT(IMPORTRANGE!B6378:B16377,"";"",0,1)"),"Bash/Shell/PowerShell")</f>
        <v>Bash/Shell/PowerShell</v>
      </c>
      <c r="C6378" s="4" t="str">
        <f>IFERROR(__xludf.DUMMYFUNCTION("""COMPUTED_VALUE"""),"C#")</f>
        <v>C#</v>
      </c>
      <c r="D6378" s="4" t="str">
        <f>IFERROR(__xludf.DUMMYFUNCTION("""COMPUTED_VALUE"""),"Kotlin")</f>
        <v>Kotlin</v>
      </c>
      <c r="E6378" s="4" t="str">
        <f>IFERROR(__xludf.DUMMYFUNCTION("""COMPUTED_VALUE"""),"Swift")</f>
        <v>Swift</v>
      </c>
    </row>
    <row r="6379">
      <c r="A6379" s="3">
        <v>6378.0</v>
      </c>
      <c r="B6379" s="4" t="str">
        <f>IFERROR(__xludf.DUMMYFUNCTION("SPLIT(IMPORTRANGE!B6379:B16378,"";"",0,1)"),"C")</f>
        <v>C</v>
      </c>
      <c r="C6379" s="4" t="str">
        <f>IFERROR(__xludf.DUMMYFUNCTION("""COMPUTED_VALUE"""),"C++")</f>
        <v>C++</v>
      </c>
      <c r="D6379" s="4" t="str">
        <f>IFERROR(__xludf.DUMMYFUNCTION("""COMPUTED_VALUE"""),"HTML/CSS")</f>
        <v>HTML/CSS</v>
      </c>
      <c r="E6379" s="4" t="str">
        <f>IFERROR(__xludf.DUMMYFUNCTION("""COMPUTED_VALUE"""),"JavaScript")</f>
        <v>JavaScript</v>
      </c>
      <c r="F6379" s="4" t="str">
        <f>IFERROR(__xludf.DUMMYFUNCTION("""COMPUTED_VALUE"""),"Objective-C")</f>
        <v>Objective-C</v>
      </c>
      <c r="G6379" s="4" t="str">
        <f>IFERROR(__xludf.DUMMYFUNCTION("""COMPUTED_VALUE"""),"Swift")</f>
        <v>Swift</v>
      </c>
    </row>
    <row r="6380">
      <c r="A6380" s="3">
        <v>6379.0</v>
      </c>
      <c r="B6380" s="4" t="str">
        <f>IFERROR(__xludf.DUMMYFUNCTION("SPLIT(IMPORTRANGE!B6380:B16379,"";"",0,1)"),"C#")</f>
        <v>C#</v>
      </c>
      <c r="C6380" s="4" t="str">
        <f>IFERROR(__xludf.DUMMYFUNCTION("""COMPUTED_VALUE"""),"HTML/CSS")</f>
        <v>HTML/CSS</v>
      </c>
      <c r="D6380" s="4" t="str">
        <f>IFERROR(__xludf.DUMMYFUNCTION("""COMPUTED_VALUE"""),"JavaScript")</f>
        <v>JavaScript</v>
      </c>
      <c r="E6380" s="4" t="str">
        <f>IFERROR(__xludf.DUMMYFUNCTION("""COMPUTED_VALUE"""),"PHP")</f>
        <v>PHP</v>
      </c>
      <c r="F6380" s="4" t="str">
        <f>IFERROR(__xludf.DUMMYFUNCTION("""COMPUTED_VALUE"""),"Python")</f>
        <v>Python</v>
      </c>
      <c r="G6380" s="4" t="str">
        <f>IFERROR(__xludf.DUMMYFUNCTION("""COMPUTED_VALUE"""),"SQL")</f>
        <v>SQL</v>
      </c>
      <c r="H6380" s="4" t="str">
        <f>IFERROR(__xludf.DUMMYFUNCTION("""COMPUTED_VALUE"""),"VBA")</f>
        <v>VBA</v>
      </c>
    </row>
    <row r="6381">
      <c r="A6381" s="3">
        <v>6380.0</v>
      </c>
      <c r="B6381" s="4" t="str">
        <f>IFERROR(__xludf.DUMMYFUNCTION("SPLIT(IMPORTRANGE!B6381:B16380,"";"",0,1)"),"C#")</f>
        <v>C#</v>
      </c>
      <c r="C6381" s="4" t="str">
        <f>IFERROR(__xludf.DUMMYFUNCTION("""COMPUTED_VALUE"""),"HTML/CSS")</f>
        <v>HTML/CSS</v>
      </c>
      <c r="D6381" s="4" t="str">
        <f>IFERROR(__xludf.DUMMYFUNCTION("""COMPUTED_VALUE"""),"JavaScript")</f>
        <v>JavaScript</v>
      </c>
      <c r="E6381" s="4" t="str">
        <f>IFERROR(__xludf.DUMMYFUNCTION("""COMPUTED_VALUE"""),"SQL")</f>
        <v>SQL</v>
      </c>
    </row>
    <row r="6382">
      <c r="A6382" s="3">
        <v>6381.0</v>
      </c>
      <c r="B6382" s="4" t="str">
        <f>IFERROR(__xludf.DUMMYFUNCTION("SPLIT(IMPORTRANGE!B6382:B16381,"";"",0,1)"),"C#")</f>
        <v>C#</v>
      </c>
      <c r="C6382" s="4" t="str">
        <f>IFERROR(__xludf.DUMMYFUNCTION("""COMPUTED_VALUE"""),"HTML/CSS")</f>
        <v>HTML/CSS</v>
      </c>
      <c r="D6382" s="4" t="str">
        <f>IFERROR(__xludf.DUMMYFUNCTION("""COMPUTED_VALUE"""),"Java")</f>
        <v>Java</v>
      </c>
      <c r="E6382" s="4" t="str">
        <f>IFERROR(__xludf.DUMMYFUNCTION("""COMPUTED_VALUE"""),"JavaScript")</f>
        <v>JavaScript</v>
      </c>
    </row>
    <row r="6383">
      <c r="A6383" s="3">
        <v>6382.0</v>
      </c>
      <c r="B6383" s="4" t="str">
        <f>IFERROR(__xludf.DUMMYFUNCTION("SPLIT(IMPORTRANGE!B6383:B16382,"";"",0,1)"),"HTML/CSS")</f>
        <v>HTML/CSS</v>
      </c>
      <c r="C6383" s="4" t="str">
        <f>IFERROR(__xludf.DUMMYFUNCTION("""COMPUTED_VALUE"""),"JavaScript")</f>
        <v>JavaScript</v>
      </c>
      <c r="D6383" s="4" t="str">
        <f>IFERROR(__xludf.DUMMYFUNCTION("""COMPUTED_VALUE"""),"PHP")</f>
        <v>PHP</v>
      </c>
      <c r="E6383" s="4" t="str">
        <f>IFERROR(__xludf.DUMMYFUNCTION("""COMPUTED_VALUE"""),"SQL")</f>
        <v>SQL</v>
      </c>
    </row>
    <row r="6384">
      <c r="A6384" s="3">
        <v>6383.0</v>
      </c>
      <c r="B6384" s="4" t="str">
        <f>IFERROR(__xludf.DUMMYFUNCTION("SPLIT(IMPORTRANGE!B6384:B16383,"";"",0,1)"),"C")</f>
        <v>C</v>
      </c>
      <c r="C6384" s="4" t="str">
        <f>IFERROR(__xludf.DUMMYFUNCTION("""COMPUTED_VALUE"""),"C#")</f>
        <v>C#</v>
      </c>
      <c r="D6384" s="4" t="str">
        <f>IFERROR(__xludf.DUMMYFUNCTION("""COMPUTED_VALUE"""),"HTML/CSS")</f>
        <v>HTML/CSS</v>
      </c>
      <c r="E6384" s="4" t="str">
        <f>IFERROR(__xludf.DUMMYFUNCTION("""COMPUTED_VALUE"""),"JavaScript")</f>
        <v>JavaScript</v>
      </c>
      <c r="F6384" s="4" t="str">
        <f>IFERROR(__xludf.DUMMYFUNCTION("""COMPUTED_VALUE"""),"SQL")</f>
        <v>SQL</v>
      </c>
      <c r="G6384" s="4" t="str">
        <f>IFERROR(__xludf.DUMMYFUNCTION("""COMPUTED_VALUE"""),"TypeScript")</f>
        <v>TypeScript</v>
      </c>
    </row>
    <row r="6385">
      <c r="A6385" s="3">
        <v>6384.0</v>
      </c>
      <c r="B6385" s="4" t="str">
        <f>IFERROR(__xludf.DUMMYFUNCTION("SPLIT(IMPORTRANGE!B6385:B16384,"";"",0,1)"),"Bash/Shell/PowerShell")</f>
        <v>Bash/Shell/PowerShell</v>
      </c>
      <c r="C6385" s="4" t="str">
        <f>IFERROR(__xludf.DUMMYFUNCTION("""COMPUTED_VALUE"""),"C#")</f>
        <v>C#</v>
      </c>
      <c r="D6385" s="4" t="str">
        <f>IFERROR(__xludf.DUMMYFUNCTION("""COMPUTED_VALUE"""),"HTML/CSS")</f>
        <v>HTML/CSS</v>
      </c>
      <c r="E6385" s="4" t="str">
        <f>IFERROR(__xludf.DUMMYFUNCTION("""COMPUTED_VALUE"""),"JavaScript")</f>
        <v>JavaScript</v>
      </c>
      <c r="F6385" s="4" t="str">
        <f>IFERROR(__xludf.DUMMYFUNCTION("""COMPUTED_VALUE"""),"SQL")</f>
        <v>SQL</v>
      </c>
      <c r="G6385" s="4" t="str">
        <f>IFERROR(__xludf.DUMMYFUNCTION("""COMPUTED_VALUE"""),"TypeScript")</f>
        <v>TypeScript</v>
      </c>
    </row>
    <row r="6386">
      <c r="A6386" s="3">
        <v>6385.0</v>
      </c>
      <c r="B6386" s="4" t="str">
        <f>IFERROR(__xludf.DUMMYFUNCTION("SPLIT(IMPORTRANGE!B6386:B16385,"";"",0,1)"),"Bash/Shell/PowerShell")</f>
        <v>Bash/Shell/PowerShell</v>
      </c>
      <c r="C6386" s="4" t="str">
        <f>IFERROR(__xludf.DUMMYFUNCTION("""COMPUTED_VALUE"""),"C")</f>
        <v>C</v>
      </c>
      <c r="D6386" s="4" t="str">
        <f>IFERROR(__xludf.DUMMYFUNCTION("""COMPUTED_VALUE"""),"C++")</f>
        <v>C++</v>
      </c>
      <c r="E6386" s="4" t="str">
        <f>IFERROR(__xludf.DUMMYFUNCTION("""COMPUTED_VALUE"""),"C#")</f>
        <v>C#</v>
      </c>
      <c r="F6386" s="4" t="str">
        <f>IFERROR(__xludf.DUMMYFUNCTION("""COMPUTED_VALUE"""),"Elixir")</f>
        <v>Elixir</v>
      </c>
      <c r="G6386" s="4" t="str">
        <f>IFERROR(__xludf.DUMMYFUNCTION("""COMPUTED_VALUE"""),"Erlang")</f>
        <v>Erlang</v>
      </c>
      <c r="H6386" s="4" t="str">
        <f>IFERROR(__xludf.DUMMYFUNCTION("""COMPUTED_VALUE"""),"Go")</f>
        <v>Go</v>
      </c>
      <c r="I6386" s="4" t="str">
        <f>IFERROR(__xludf.DUMMYFUNCTION("""COMPUTED_VALUE"""),"Java")</f>
        <v>Java</v>
      </c>
      <c r="J6386" s="4" t="str">
        <f>IFERROR(__xludf.DUMMYFUNCTION("""COMPUTED_VALUE"""),"JavaScript")</f>
        <v>JavaScript</v>
      </c>
      <c r="K6386" s="4" t="str">
        <f>IFERROR(__xludf.DUMMYFUNCTION("""COMPUTED_VALUE"""),"Kotlin")</f>
        <v>Kotlin</v>
      </c>
      <c r="L6386" s="4" t="str">
        <f>IFERROR(__xludf.DUMMYFUNCTION("""COMPUTED_VALUE"""),"Objective-C")</f>
        <v>Objective-C</v>
      </c>
      <c r="M6386" s="4" t="str">
        <f>IFERROR(__xludf.DUMMYFUNCTION("""COMPUTED_VALUE"""),"Python")</f>
        <v>Python</v>
      </c>
      <c r="N6386" s="4" t="str">
        <f>IFERROR(__xludf.DUMMYFUNCTION("""COMPUTED_VALUE"""),"Scala")</f>
        <v>Scala</v>
      </c>
      <c r="O6386" s="4" t="str">
        <f>IFERROR(__xludf.DUMMYFUNCTION("""COMPUTED_VALUE"""),"SQL")</f>
        <v>SQL</v>
      </c>
      <c r="P6386" s="4" t="str">
        <f>IFERROR(__xludf.DUMMYFUNCTION("""COMPUTED_VALUE"""),"Swift")</f>
        <v>Swift</v>
      </c>
      <c r="Q6386" s="4" t="str">
        <f>IFERROR(__xludf.DUMMYFUNCTION("""COMPUTED_VALUE"""),"TypeScript")</f>
        <v>TypeScript</v>
      </c>
    </row>
    <row r="6387">
      <c r="A6387" s="3">
        <v>6386.0</v>
      </c>
      <c r="B6387" s="4" t="str">
        <f>IFERROR(__xludf.DUMMYFUNCTION("SPLIT(IMPORTRANGE!B6387:B16386,"";"",0,1)"),"Bash/Shell/PowerShell")</f>
        <v>Bash/Shell/PowerShell</v>
      </c>
      <c r="C6387" s="4" t="str">
        <f>IFERROR(__xludf.DUMMYFUNCTION("""COMPUTED_VALUE"""),"C++")</f>
        <v>C++</v>
      </c>
      <c r="D6387" s="4" t="str">
        <f>IFERROR(__xludf.DUMMYFUNCTION("""COMPUTED_VALUE"""),"HTML/CSS")</f>
        <v>HTML/CSS</v>
      </c>
      <c r="E6387" s="4" t="str">
        <f>IFERROR(__xludf.DUMMYFUNCTION("""COMPUTED_VALUE"""),"JavaScript")</f>
        <v>JavaScript</v>
      </c>
      <c r="F6387" s="4" t="str">
        <f>IFERROR(__xludf.DUMMYFUNCTION("""COMPUTED_VALUE"""),"PHP")</f>
        <v>PHP</v>
      </c>
      <c r="G6387" s="4" t="str">
        <f>IFERROR(__xludf.DUMMYFUNCTION("""COMPUTED_VALUE"""),"Python")</f>
        <v>Python</v>
      </c>
      <c r="H6387" s="4" t="str">
        <f>IFERROR(__xludf.DUMMYFUNCTION("""COMPUTED_VALUE"""),"SQL")</f>
        <v>SQL</v>
      </c>
    </row>
    <row r="6388">
      <c r="A6388" s="3">
        <v>6387.0</v>
      </c>
      <c r="B6388" s="4" t="str">
        <f>IFERROR(__xludf.DUMMYFUNCTION("SPLIT(IMPORTRANGE!B6388:B16387,"";"",0,1)"),"C++")</f>
        <v>C++</v>
      </c>
      <c r="C6388" s="4" t="str">
        <f>IFERROR(__xludf.DUMMYFUNCTION("""COMPUTED_VALUE"""),"HTML/CSS")</f>
        <v>HTML/CSS</v>
      </c>
      <c r="D6388" s="4" t="str">
        <f>IFERROR(__xludf.DUMMYFUNCTION("""COMPUTED_VALUE"""),"Java")</f>
        <v>Java</v>
      </c>
      <c r="E6388" s="4" t="str">
        <f>IFERROR(__xludf.DUMMYFUNCTION("""COMPUTED_VALUE"""),"JavaScript")</f>
        <v>JavaScript</v>
      </c>
      <c r="F6388" s="4" t="str">
        <f>IFERROR(__xludf.DUMMYFUNCTION("""COMPUTED_VALUE"""),"PHP")</f>
        <v>PHP</v>
      </c>
      <c r="G6388" s="4" t="str">
        <f>IFERROR(__xludf.DUMMYFUNCTION("""COMPUTED_VALUE"""),"Python")</f>
        <v>Python</v>
      </c>
    </row>
    <row r="6389">
      <c r="A6389" s="3">
        <v>6388.0</v>
      </c>
      <c r="B6389" s="4" t="str">
        <f>IFERROR(__xludf.DUMMYFUNCTION("SPLIT(IMPORTRANGE!B6389:B16388,"";"",0,1)"),"Java")</f>
        <v>Java</v>
      </c>
    </row>
    <row r="6390">
      <c r="A6390" s="3">
        <v>6389.0</v>
      </c>
      <c r="B6390" s="4" t="str">
        <f>IFERROR(__xludf.DUMMYFUNCTION("SPLIT(IMPORTRANGE!B6390:B16389,"";"",0,1)"),"Bash/Shell/PowerShell")</f>
        <v>Bash/Shell/PowerShell</v>
      </c>
      <c r="C6390" s="4" t="str">
        <f>IFERROR(__xludf.DUMMYFUNCTION("""COMPUTED_VALUE"""),"Java")</f>
        <v>Java</v>
      </c>
      <c r="D6390" s="4" t="str">
        <f>IFERROR(__xludf.DUMMYFUNCTION("""COMPUTED_VALUE"""),"JavaScript")</f>
        <v>JavaScript</v>
      </c>
      <c r="E6390" s="4" t="str">
        <f>IFERROR(__xludf.DUMMYFUNCTION("""COMPUTED_VALUE"""),"TypeScript")</f>
        <v>TypeScript</v>
      </c>
    </row>
    <row r="6391">
      <c r="A6391" s="3">
        <v>6390.0</v>
      </c>
      <c r="B6391" s="4" t="str">
        <f>IFERROR(__xludf.DUMMYFUNCTION("SPLIT(IMPORTRANGE!B6391:B16390,"";"",0,1)"),"C#")</f>
        <v>C#</v>
      </c>
      <c r="C6391" s="4" t="str">
        <f>IFERROR(__xludf.DUMMYFUNCTION("""COMPUTED_VALUE"""),"HTML/CSS")</f>
        <v>HTML/CSS</v>
      </c>
      <c r="D6391" s="4" t="str">
        <f>IFERROR(__xludf.DUMMYFUNCTION("""COMPUTED_VALUE"""),"JavaScript")</f>
        <v>JavaScript</v>
      </c>
      <c r="E6391" s="4" t="str">
        <f>IFERROR(__xludf.DUMMYFUNCTION("""COMPUTED_VALUE"""),"SQL")</f>
        <v>SQL</v>
      </c>
    </row>
    <row r="6392">
      <c r="A6392" s="3">
        <v>6391.0</v>
      </c>
      <c r="B6392" s="4" t="str">
        <f>IFERROR(__xludf.DUMMYFUNCTION("SPLIT(IMPORTRANGE!B6392:B16391,"";"",0,1)"),"HTML/CSS")</f>
        <v>HTML/CSS</v>
      </c>
      <c r="C6392" s="4" t="str">
        <f>IFERROR(__xludf.DUMMYFUNCTION("""COMPUTED_VALUE"""),"Python")</f>
        <v>Python</v>
      </c>
      <c r="D6392" s="4" t="str">
        <f>IFERROR(__xludf.DUMMYFUNCTION("""COMPUTED_VALUE"""),"SQL")</f>
        <v>SQL</v>
      </c>
    </row>
    <row r="6393">
      <c r="A6393" s="3">
        <v>6392.0</v>
      </c>
      <c r="B6393" s="4" t="str">
        <f>IFERROR(__xludf.DUMMYFUNCTION("SPLIT(IMPORTRANGE!B6393:B16392,"";"",0,1)"),"HTML/CSS")</f>
        <v>HTML/CSS</v>
      </c>
      <c r="C6393" s="4" t="str">
        <f>IFERROR(__xludf.DUMMYFUNCTION("""COMPUTED_VALUE"""),"Java")</f>
        <v>Java</v>
      </c>
      <c r="D6393" s="4" t="str">
        <f>IFERROR(__xludf.DUMMYFUNCTION("""COMPUTED_VALUE"""),"JavaScript")</f>
        <v>JavaScript</v>
      </c>
      <c r="E6393" s="4" t="str">
        <f>IFERROR(__xludf.DUMMYFUNCTION("""COMPUTED_VALUE"""),"SQL")</f>
        <v>SQL</v>
      </c>
      <c r="F6393" s="4" t="str">
        <f>IFERROR(__xludf.DUMMYFUNCTION("""COMPUTED_VALUE"""),"TypeScript")</f>
        <v>TypeScript</v>
      </c>
    </row>
    <row r="6394">
      <c r="A6394" s="3">
        <v>6393.0</v>
      </c>
      <c r="B6394" s="4" t="str">
        <f>IFERROR(__xludf.DUMMYFUNCTION("SPLIT(IMPORTRANGE!B6394:B16393,"";"",0,1)"),"Bash/Shell/PowerShell")</f>
        <v>Bash/Shell/PowerShell</v>
      </c>
      <c r="C6394" s="4" t="str">
        <f>IFERROR(__xludf.DUMMYFUNCTION("""COMPUTED_VALUE"""),"HTML/CSS")</f>
        <v>HTML/CSS</v>
      </c>
      <c r="D6394" s="4" t="str">
        <f>IFERROR(__xludf.DUMMYFUNCTION("""COMPUTED_VALUE"""),"JavaScript")</f>
        <v>JavaScript</v>
      </c>
      <c r="E6394" s="4" t="str">
        <f>IFERROR(__xludf.DUMMYFUNCTION("""COMPUTED_VALUE"""),"Python")</f>
        <v>Python</v>
      </c>
      <c r="F6394" s="4" t="str">
        <f>IFERROR(__xludf.DUMMYFUNCTION("""COMPUTED_VALUE"""),"SQL")</f>
        <v>SQL</v>
      </c>
    </row>
    <row r="6395">
      <c r="A6395" s="3">
        <v>6394.0</v>
      </c>
      <c r="B6395" s="4" t="str">
        <f>IFERROR(__xludf.DUMMYFUNCTION("SPLIT(IMPORTRANGE!B6395:B16394,"";"",0,1)"),"C#")</f>
        <v>C#</v>
      </c>
      <c r="C6395" s="4" t="str">
        <f>IFERROR(__xludf.DUMMYFUNCTION("""COMPUTED_VALUE"""),"HTML/CSS")</f>
        <v>HTML/CSS</v>
      </c>
      <c r="D6395" s="4" t="str">
        <f>IFERROR(__xludf.DUMMYFUNCTION("""COMPUTED_VALUE"""),"JavaScript")</f>
        <v>JavaScript</v>
      </c>
      <c r="E6395" s="4" t="str">
        <f>IFERROR(__xludf.DUMMYFUNCTION("""COMPUTED_VALUE"""),"Objective-C")</f>
        <v>Objective-C</v>
      </c>
      <c r="F6395" s="4" t="str">
        <f>IFERROR(__xludf.DUMMYFUNCTION("""COMPUTED_VALUE"""),"Ruby")</f>
        <v>Ruby</v>
      </c>
      <c r="G6395" s="4" t="str">
        <f>IFERROR(__xludf.DUMMYFUNCTION("""COMPUTED_VALUE"""),"SQL")</f>
        <v>SQL</v>
      </c>
    </row>
    <row r="6396">
      <c r="A6396" s="3">
        <v>6395.0</v>
      </c>
      <c r="B6396" s="4" t="str">
        <f>IFERROR(__xludf.DUMMYFUNCTION("SPLIT(IMPORTRANGE!B6396:B16395,"";"",0,1)"),"Java")</f>
        <v>Java</v>
      </c>
    </row>
    <row r="6397">
      <c r="A6397" s="3">
        <v>6396.0</v>
      </c>
      <c r="B6397" s="4" t="str">
        <f>IFERROR(__xludf.DUMMYFUNCTION("SPLIT(IMPORTRANGE!B6397:B16396,"";"",0,1)"),"HTML/CSS")</f>
        <v>HTML/CSS</v>
      </c>
      <c r="C6397" s="4" t="str">
        <f>IFERROR(__xludf.DUMMYFUNCTION("""COMPUTED_VALUE"""),"JavaScript")</f>
        <v>JavaScript</v>
      </c>
      <c r="D6397" s="4" t="str">
        <f>IFERROR(__xludf.DUMMYFUNCTION("""COMPUTED_VALUE"""),"Python")</f>
        <v>Python</v>
      </c>
    </row>
    <row r="6398">
      <c r="A6398" s="3">
        <v>6397.0</v>
      </c>
      <c r="B6398" s="4" t="str">
        <f>IFERROR(__xludf.DUMMYFUNCTION("SPLIT(IMPORTRANGE!B6398:B16397,"";"",0,1)"),"HTML/CSS")</f>
        <v>HTML/CSS</v>
      </c>
      <c r="C6398" s="4" t="str">
        <f>IFERROR(__xludf.DUMMYFUNCTION("""COMPUTED_VALUE"""),"JavaScript")</f>
        <v>JavaScript</v>
      </c>
      <c r="D6398" s="4" t="str">
        <f>IFERROR(__xludf.DUMMYFUNCTION("""COMPUTED_VALUE"""),"PHP")</f>
        <v>PHP</v>
      </c>
      <c r="E6398" s="4" t="str">
        <f>IFERROR(__xludf.DUMMYFUNCTION("""COMPUTED_VALUE"""),"SQL")</f>
        <v>SQL</v>
      </c>
    </row>
    <row r="6399">
      <c r="A6399" s="3">
        <v>6398.0</v>
      </c>
      <c r="B6399" s="4" t="str">
        <f>IFERROR(__xludf.DUMMYFUNCTION("SPLIT(IMPORTRANGE!B6399:B16398,"";"",0,1)"),"C#")</f>
        <v>C#</v>
      </c>
      <c r="C6399" s="4" t="str">
        <f>IFERROR(__xludf.DUMMYFUNCTION("""COMPUTED_VALUE"""),"HTML/CSS")</f>
        <v>HTML/CSS</v>
      </c>
      <c r="D6399" s="4" t="str">
        <f>IFERROR(__xludf.DUMMYFUNCTION("""COMPUTED_VALUE"""),"Java")</f>
        <v>Java</v>
      </c>
      <c r="E6399" s="4" t="str">
        <f>IFERROR(__xludf.DUMMYFUNCTION("""COMPUTED_VALUE"""),"JavaScript")</f>
        <v>JavaScript</v>
      </c>
      <c r="F6399" s="4" t="str">
        <f>IFERROR(__xludf.DUMMYFUNCTION("""COMPUTED_VALUE"""),"Kotlin")</f>
        <v>Kotlin</v>
      </c>
      <c r="G6399" s="4" t="str">
        <f>IFERROR(__xludf.DUMMYFUNCTION("""COMPUTED_VALUE"""),"Python")</f>
        <v>Python</v>
      </c>
      <c r="H6399" s="4" t="str">
        <f>IFERROR(__xludf.DUMMYFUNCTION("""COMPUTED_VALUE"""),"Scala")</f>
        <v>Scala</v>
      </c>
      <c r="I6399" s="4" t="str">
        <f>IFERROR(__xludf.DUMMYFUNCTION("""COMPUTED_VALUE"""),"SQL")</f>
        <v>SQL</v>
      </c>
    </row>
    <row r="6400">
      <c r="A6400" s="3">
        <v>6399.0</v>
      </c>
      <c r="B6400" s="4" t="str">
        <f>IFERROR(__xludf.DUMMYFUNCTION("SPLIT(IMPORTRANGE!B6400:B16399,"";"",0,1)"),"C#")</f>
        <v>C#</v>
      </c>
      <c r="C6400" s="4" t="str">
        <f>IFERROR(__xludf.DUMMYFUNCTION("""COMPUTED_VALUE"""),"HTML/CSS")</f>
        <v>HTML/CSS</v>
      </c>
      <c r="D6400" s="4" t="str">
        <f>IFERROR(__xludf.DUMMYFUNCTION("""COMPUTED_VALUE"""),"Java")</f>
        <v>Java</v>
      </c>
      <c r="E6400" s="4" t="str">
        <f>IFERROR(__xludf.DUMMYFUNCTION("""COMPUTED_VALUE"""),"JavaScript")</f>
        <v>JavaScript</v>
      </c>
      <c r="F6400" s="4" t="str">
        <f>IFERROR(__xludf.DUMMYFUNCTION("""COMPUTED_VALUE"""),"Python")</f>
        <v>Python</v>
      </c>
      <c r="G6400" s="4" t="str">
        <f>IFERROR(__xludf.DUMMYFUNCTION("""COMPUTED_VALUE"""),"SQL")</f>
        <v>SQL</v>
      </c>
    </row>
    <row r="6401">
      <c r="A6401" s="3">
        <v>6400.0</v>
      </c>
      <c r="B6401" s="4" t="str">
        <f>IFERROR(__xludf.DUMMYFUNCTION("SPLIT(IMPORTRANGE!B6401:B16400,"";"",0,1)"),"HTML/CSS")</f>
        <v>HTML/CSS</v>
      </c>
      <c r="C6401" s="4" t="str">
        <f>IFERROR(__xludf.DUMMYFUNCTION("""COMPUTED_VALUE"""),"Java")</f>
        <v>Java</v>
      </c>
      <c r="D6401" s="4" t="str">
        <f>IFERROR(__xludf.DUMMYFUNCTION("""COMPUTED_VALUE"""),"JavaScript")</f>
        <v>JavaScript</v>
      </c>
      <c r="E6401" s="4" t="str">
        <f>IFERROR(__xludf.DUMMYFUNCTION("""COMPUTED_VALUE"""),"SQL")</f>
        <v>SQL</v>
      </c>
    </row>
    <row r="6402">
      <c r="A6402" s="3">
        <v>6401.0</v>
      </c>
      <c r="B6402" s="4" t="str">
        <f>IFERROR(__xludf.DUMMYFUNCTION("SPLIT(IMPORTRANGE!B6402:B16401,"";"",0,1)"),"JavaScript")</f>
        <v>JavaScript</v>
      </c>
      <c r="C6402" s="4" t="str">
        <f>IFERROR(__xludf.DUMMYFUNCTION("""COMPUTED_VALUE"""),"SQL")</f>
        <v>SQL</v>
      </c>
      <c r="D6402" s="4" t="str">
        <f>IFERROR(__xludf.DUMMYFUNCTION("""COMPUTED_VALUE"""),"TypeScript")</f>
        <v>TypeScript</v>
      </c>
    </row>
    <row r="6403">
      <c r="A6403" s="3">
        <v>6402.0</v>
      </c>
      <c r="B6403" s="4" t="str">
        <f>IFERROR(__xludf.DUMMYFUNCTION("SPLIT(IMPORTRANGE!B6403:B16402,"";"",0,1)"),"HTML/CSS")</f>
        <v>HTML/CSS</v>
      </c>
      <c r="C6403" s="4" t="str">
        <f>IFERROR(__xludf.DUMMYFUNCTION("""COMPUTED_VALUE"""),"JavaScript")</f>
        <v>JavaScript</v>
      </c>
      <c r="D6403" s="4" t="str">
        <f>IFERROR(__xludf.DUMMYFUNCTION("""COMPUTED_VALUE"""),"PHP")</f>
        <v>PHP</v>
      </c>
    </row>
    <row r="6404">
      <c r="A6404" s="3">
        <v>6403.0</v>
      </c>
      <c r="B6404" s="4" t="str">
        <f>IFERROR(__xludf.DUMMYFUNCTION("SPLIT(IMPORTRANGE!B6404:B16403,"";"",0,1)"),"Bash/Shell/PowerShell")</f>
        <v>Bash/Shell/PowerShell</v>
      </c>
      <c r="C6404" s="4" t="str">
        <f>IFERROR(__xludf.DUMMYFUNCTION("""COMPUTED_VALUE"""),"C#")</f>
        <v>C#</v>
      </c>
      <c r="D6404" s="4" t="str">
        <f>IFERROR(__xludf.DUMMYFUNCTION("""COMPUTED_VALUE"""),"HTML/CSS")</f>
        <v>HTML/CSS</v>
      </c>
      <c r="E6404" s="4" t="str">
        <f>IFERROR(__xludf.DUMMYFUNCTION("""COMPUTED_VALUE"""),"Java")</f>
        <v>Java</v>
      </c>
      <c r="F6404" s="4" t="str">
        <f>IFERROR(__xludf.DUMMYFUNCTION("""COMPUTED_VALUE"""),"JavaScript")</f>
        <v>JavaScript</v>
      </c>
      <c r="G6404" s="4" t="str">
        <f>IFERROR(__xludf.DUMMYFUNCTION("""COMPUTED_VALUE"""),"PHP")</f>
        <v>PHP</v>
      </c>
      <c r="H6404" s="4" t="str">
        <f>IFERROR(__xludf.DUMMYFUNCTION("""COMPUTED_VALUE"""),"Scala")</f>
        <v>Scala</v>
      </c>
      <c r="I6404" s="4" t="str">
        <f>IFERROR(__xludf.DUMMYFUNCTION("""COMPUTED_VALUE"""),"TypeScript")</f>
        <v>TypeScript</v>
      </c>
    </row>
    <row r="6405">
      <c r="A6405" s="3">
        <v>6404.0</v>
      </c>
      <c r="B6405" s="4" t="str">
        <f>IFERROR(__xludf.DUMMYFUNCTION("SPLIT(IMPORTRANGE!B6405:B16404,"";"",0,1)"),"C")</f>
        <v>C</v>
      </c>
      <c r="C6405" s="4" t="str">
        <f>IFERROR(__xludf.DUMMYFUNCTION("""COMPUTED_VALUE"""),"C++")</f>
        <v>C++</v>
      </c>
      <c r="D6405" s="4" t="str">
        <f>IFERROR(__xludf.DUMMYFUNCTION("""COMPUTED_VALUE"""),"Python")</f>
        <v>Python</v>
      </c>
      <c r="E6405" s="4" t="str">
        <f>IFERROR(__xludf.DUMMYFUNCTION("""COMPUTED_VALUE"""),"Other(s):")</f>
        <v>Other(s):</v>
      </c>
    </row>
    <row r="6406">
      <c r="A6406" s="3">
        <v>6405.0</v>
      </c>
      <c r="B6406" s="4" t="str">
        <f>IFERROR(__xludf.DUMMYFUNCTION("SPLIT(IMPORTRANGE!B6406:B16405,"";"",0,1)"),"C#")</f>
        <v>C#</v>
      </c>
      <c r="C6406" s="4" t="str">
        <f>IFERROR(__xludf.DUMMYFUNCTION("""COMPUTED_VALUE"""),"HTML/CSS")</f>
        <v>HTML/CSS</v>
      </c>
      <c r="D6406" s="4" t="str">
        <f>IFERROR(__xludf.DUMMYFUNCTION("""COMPUTED_VALUE"""),"Java")</f>
        <v>Java</v>
      </c>
      <c r="E6406" s="4" t="str">
        <f>IFERROR(__xludf.DUMMYFUNCTION("""COMPUTED_VALUE"""),"JavaScript")</f>
        <v>JavaScript</v>
      </c>
      <c r="F6406" s="4" t="str">
        <f>IFERROR(__xludf.DUMMYFUNCTION("""COMPUTED_VALUE"""),"PHP")</f>
        <v>PHP</v>
      </c>
      <c r="G6406" s="4" t="str">
        <f>IFERROR(__xludf.DUMMYFUNCTION("""COMPUTED_VALUE"""),"Python")</f>
        <v>Python</v>
      </c>
      <c r="H6406" s="4" t="str">
        <f>IFERROR(__xludf.DUMMYFUNCTION("""COMPUTED_VALUE"""),"SQL")</f>
        <v>SQL</v>
      </c>
    </row>
    <row r="6407">
      <c r="A6407" s="3">
        <v>6406.0</v>
      </c>
      <c r="B6407" s="4" t="str">
        <f>IFERROR(__xludf.DUMMYFUNCTION("SPLIT(IMPORTRANGE!B6407:B16406,"";"",0,1)"),"Bash/Shell/PowerShell")</f>
        <v>Bash/Shell/PowerShell</v>
      </c>
      <c r="C6407" s="4" t="str">
        <f>IFERROR(__xludf.DUMMYFUNCTION("""COMPUTED_VALUE"""),"C")</f>
        <v>C</v>
      </c>
      <c r="D6407" s="4" t="str">
        <f>IFERROR(__xludf.DUMMYFUNCTION("""COMPUTED_VALUE"""),"C++")</f>
        <v>C++</v>
      </c>
      <c r="E6407" s="4" t="str">
        <f>IFERROR(__xludf.DUMMYFUNCTION("""COMPUTED_VALUE"""),"HTML/CSS")</f>
        <v>HTML/CSS</v>
      </c>
      <c r="F6407" s="4" t="str">
        <f>IFERROR(__xludf.DUMMYFUNCTION("""COMPUTED_VALUE"""),"Python")</f>
        <v>Python</v>
      </c>
      <c r="G6407" s="4" t="str">
        <f>IFERROR(__xludf.DUMMYFUNCTION("""COMPUTED_VALUE"""),"SQL")</f>
        <v>SQL</v>
      </c>
    </row>
    <row r="6408">
      <c r="A6408" s="3">
        <v>6407.0</v>
      </c>
      <c r="B6408" s="4" t="str">
        <f>IFERROR(__xludf.DUMMYFUNCTION("SPLIT(IMPORTRANGE!B6408:B16407,"";"",0,1)"),"HTML/CSS")</f>
        <v>HTML/CSS</v>
      </c>
      <c r="C6408" s="4" t="str">
        <f>IFERROR(__xludf.DUMMYFUNCTION("""COMPUTED_VALUE"""),"Java")</f>
        <v>Java</v>
      </c>
      <c r="D6408" s="4" t="str">
        <f>IFERROR(__xludf.DUMMYFUNCTION("""COMPUTED_VALUE"""),"PHP")</f>
        <v>PHP</v>
      </c>
      <c r="E6408" s="4" t="str">
        <f>IFERROR(__xludf.DUMMYFUNCTION("""COMPUTED_VALUE"""),"SQL")</f>
        <v>SQL</v>
      </c>
      <c r="F6408" s="4" t="str">
        <f>IFERROR(__xludf.DUMMYFUNCTION("""COMPUTED_VALUE"""),"TypeScript")</f>
        <v>TypeScript</v>
      </c>
    </row>
    <row r="6409">
      <c r="A6409" s="3">
        <v>6408.0</v>
      </c>
      <c r="B6409" s="4" t="str">
        <f>IFERROR(__xludf.DUMMYFUNCTION("SPLIT(IMPORTRANGE!B6409:B16408,"";"",0,1)"),"Java")</f>
        <v>Java</v>
      </c>
      <c r="C6409" s="4" t="str">
        <f>IFERROR(__xludf.DUMMYFUNCTION("""COMPUTED_VALUE"""),"JavaScript")</f>
        <v>JavaScript</v>
      </c>
      <c r="D6409" s="4" t="str">
        <f>IFERROR(__xludf.DUMMYFUNCTION("""COMPUTED_VALUE"""),"Kotlin")</f>
        <v>Kotlin</v>
      </c>
      <c r="E6409" s="4" t="str">
        <f>IFERROR(__xludf.DUMMYFUNCTION("""COMPUTED_VALUE"""),"SQL")</f>
        <v>SQL</v>
      </c>
    </row>
    <row r="6410">
      <c r="A6410" s="3">
        <v>6409.0</v>
      </c>
      <c r="B6410" s="4" t="str">
        <f>IFERROR(__xludf.DUMMYFUNCTION("SPLIT(IMPORTRANGE!B6410:B16409,"";"",0,1)"),"Bash/Shell/PowerShell")</f>
        <v>Bash/Shell/PowerShell</v>
      </c>
      <c r="C6410" s="4" t="str">
        <f>IFERROR(__xludf.DUMMYFUNCTION("""COMPUTED_VALUE"""),"Java")</f>
        <v>Java</v>
      </c>
      <c r="D6410" s="4" t="str">
        <f>IFERROR(__xludf.DUMMYFUNCTION("""COMPUTED_VALUE"""),"JavaScript")</f>
        <v>JavaScript</v>
      </c>
      <c r="E6410" s="4" t="str">
        <f>IFERROR(__xludf.DUMMYFUNCTION("""COMPUTED_VALUE"""),"Python")</f>
        <v>Python</v>
      </c>
      <c r="F6410" s="4" t="str">
        <f>IFERROR(__xludf.DUMMYFUNCTION("""COMPUTED_VALUE"""),"Other(s):")</f>
        <v>Other(s):</v>
      </c>
    </row>
    <row r="6411">
      <c r="A6411" s="3">
        <v>6410.0</v>
      </c>
      <c r="B6411" s="4" t="str">
        <f>IFERROR(__xludf.DUMMYFUNCTION("SPLIT(IMPORTRANGE!B6411:B16410,"";"",0,1)"),"C#")</f>
        <v>C#</v>
      </c>
      <c r="C6411" s="4" t="str">
        <f>IFERROR(__xludf.DUMMYFUNCTION("""COMPUTED_VALUE"""),"HTML/CSS")</f>
        <v>HTML/CSS</v>
      </c>
      <c r="D6411" s="4" t="str">
        <f>IFERROR(__xludf.DUMMYFUNCTION("""COMPUTED_VALUE"""),"JavaScript")</f>
        <v>JavaScript</v>
      </c>
      <c r="E6411" s="4" t="str">
        <f>IFERROR(__xludf.DUMMYFUNCTION("""COMPUTED_VALUE"""),"SQL")</f>
        <v>SQL</v>
      </c>
      <c r="F6411" s="4" t="str">
        <f>IFERROR(__xludf.DUMMYFUNCTION("""COMPUTED_VALUE"""),"TypeScript")</f>
        <v>TypeScript</v>
      </c>
    </row>
    <row r="6412">
      <c r="A6412" s="3">
        <v>6411.0</v>
      </c>
      <c r="B6412" s="4" t="str">
        <f>IFERROR(__xludf.DUMMYFUNCTION("SPLIT(IMPORTRANGE!B6412:B16411,"";"",0,1)"),"Bash/Shell/PowerShell")</f>
        <v>Bash/Shell/PowerShell</v>
      </c>
      <c r="C6412" s="4" t="str">
        <f>IFERROR(__xludf.DUMMYFUNCTION("""COMPUTED_VALUE"""),"HTML/CSS")</f>
        <v>HTML/CSS</v>
      </c>
      <c r="D6412" s="4" t="str">
        <f>IFERROR(__xludf.DUMMYFUNCTION("""COMPUTED_VALUE"""),"JavaScript")</f>
        <v>JavaScript</v>
      </c>
      <c r="E6412" s="4" t="str">
        <f>IFERROR(__xludf.DUMMYFUNCTION("""COMPUTED_VALUE"""),"SQL")</f>
        <v>SQL</v>
      </c>
      <c r="F6412" s="4" t="str">
        <f>IFERROR(__xludf.DUMMYFUNCTION("""COMPUTED_VALUE"""),"Other(s):")</f>
        <v>Other(s):</v>
      </c>
    </row>
    <row r="6413">
      <c r="A6413" s="3">
        <v>6412.0</v>
      </c>
      <c r="B6413" s="4" t="str">
        <f>IFERROR(__xludf.DUMMYFUNCTION("SPLIT(IMPORTRANGE!B6413:B16412,"";"",0,1)"),"Bash/Shell/PowerShell")</f>
        <v>Bash/Shell/PowerShell</v>
      </c>
      <c r="C6413" s="4" t="str">
        <f>IFERROR(__xludf.DUMMYFUNCTION("""COMPUTED_VALUE"""),"HTML/CSS")</f>
        <v>HTML/CSS</v>
      </c>
      <c r="D6413" s="4" t="str">
        <f>IFERROR(__xludf.DUMMYFUNCTION("""COMPUTED_VALUE"""),"JavaScript")</f>
        <v>JavaScript</v>
      </c>
      <c r="E6413" s="4" t="str">
        <f>IFERROR(__xludf.DUMMYFUNCTION("""COMPUTED_VALUE"""),"PHP")</f>
        <v>PHP</v>
      </c>
      <c r="F6413" s="4" t="str">
        <f>IFERROR(__xludf.DUMMYFUNCTION("""COMPUTED_VALUE"""),"Python")</f>
        <v>Python</v>
      </c>
      <c r="G6413" s="4" t="str">
        <f>IFERROR(__xludf.DUMMYFUNCTION("""COMPUTED_VALUE"""),"TypeScript")</f>
        <v>TypeScript</v>
      </c>
    </row>
    <row r="6414">
      <c r="A6414" s="3">
        <v>6413.0</v>
      </c>
      <c r="B6414" s="4" t="str">
        <f>IFERROR(__xludf.DUMMYFUNCTION("SPLIT(IMPORTRANGE!B6414:B16413,"";"",0,1)"),"PHP")</f>
        <v>PHP</v>
      </c>
    </row>
    <row r="6415">
      <c r="A6415" s="3">
        <v>6414.0</v>
      </c>
      <c r="B6415" s="4" t="str">
        <f>IFERROR(__xludf.DUMMYFUNCTION("SPLIT(IMPORTRANGE!B6415:B16414,"";"",0,1)"),"C#")</f>
        <v>C#</v>
      </c>
      <c r="C6415" s="4" t="str">
        <f>IFERROR(__xludf.DUMMYFUNCTION("""COMPUTED_VALUE"""),"HTML/CSS")</f>
        <v>HTML/CSS</v>
      </c>
      <c r="D6415" s="4" t="str">
        <f>IFERROR(__xludf.DUMMYFUNCTION("""COMPUTED_VALUE"""),"JavaScript")</f>
        <v>JavaScript</v>
      </c>
      <c r="E6415" s="4" t="str">
        <f>IFERROR(__xludf.DUMMYFUNCTION("""COMPUTED_VALUE"""),"PHP")</f>
        <v>PHP</v>
      </c>
      <c r="F6415" s="4" t="str">
        <f>IFERROR(__xludf.DUMMYFUNCTION("""COMPUTED_VALUE"""),"SQL")</f>
        <v>SQL</v>
      </c>
    </row>
    <row r="6416">
      <c r="A6416" s="3">
        <v>6415.0</v>
      </c>
      <c r="B6416" s="4" t="str">
        <f>IFERROR(__xludf.DUMMYFUNCTION("SPLIT(IMPORTRANGE!B6416:B16415,"";"",0,1)"),"Bash/Shell/PowerShell")</f>
        <v>Bash/Shell/PowerShell</v>
      </c>
      <c r="C6416" s="4" t="str">
        <f>IFERROR(__xludf.DUMMYFUNCTION("""COMPUTED_VALUE"""),"Java")</f>
        <v>Java</v>
      </c>
    </row>
    <row r="6417">
      <c r="A6417" s="3">
        <v>6416.0</v>
      </c>
      <c r="B6417" s="4" t="str">
        <f>IFERROR(__xludf.DUMMYFUNCTION("SPLIT(IMPORTRANGE!B6417:B16416,"";"",0,1)"),"Clojure")</f>
        <v>Clojure</v>
      </c>
      <c r="C6417" s="4" t="str">
        <f>IFERROR(__xludf.DUMMYFUNCTION("""COMPUTED_VALUE"""),"HTML/CSS")</f>
        <v>HTML/CSS</v>
      </c>
      <c r="D6417" s="4" t="str">
        <f>IFERROR(__xludf.DUMMYFUNCTION("""COMPUTED_VALUE"""),"Java")</f>
        <v>Java</v>
      </c>
      <c r="E6417" s="4" t="str">
        <f>IFERROR(__xludf.DUMMYFUNCTION("""COMPUTED_VALUE"""),"JavaScript")</f>
        <v>JavaScript</v>
      </c>
      <c r="F6417" s="4" t="str">
        <f>IFERROR(__xludf.DUMMYFUNCTION("""COMPUTED_VALUE"""),"Kotlin")</f>
        <v>Kotlin</v>
      </c>
      <c r="G6417" s="4" t="str">
        <f>IFERROR(__xludf.DUMMYFUNCTION("""COMPUTED_VALUE"""),"Python")</f>
        <v>Python</v>
      </c>
      <c r="H6417" s="4" t="str">
        <f>IFERROR(__xludf.DUMMYFUNCTION("""COMPUTED_VALUE"""),"SQL")</f>
        <v>SQL</v>
      </c>
      <c r="I6417" s="4" t="str">
        <f>IFERROR(__xludf.DUMMYFUNCTION("""COMPUTED_VALUE"""),"TypeScript")</f>
        <v>TypeScript</v>
      </c>
    </row>
    <row r="6418">
      <c r="A6418" s="3">
        <v>6417.0</v>
      </c>
      <c r="B6418" s="4" t="str">
        <f>IFERROR(__xludf.DUMMYFUNCTION("SPLIT(IMPORTRANGE!B6418:B16417,"";"",0,1)"),"C#")</f>
        <v>C#</v>
      </c>
    </row>
    <row r="6419">
      <c r="A6419" s="3">
        <v>6418.0</v>
      </c>
      <c r="B6419" s="4" t="str">
        <f>IFERROR(__xludf.DUMMYFUNCTION("SPLIT(IMPORTRANGE!B6419:B16418,"";"",0,1)"),"C++")</f>
        <v>C++</v>
      </c>
      <c r="C6419" s="4" t="str">
        <f>IFERROR(__xludf.DUMMYFUNCTION("""COMPUTED_VALUE"""),"HTML/CSS")</f>
        <v>HTML/CSS</v>
      </c>
      <c r="D6419" s="4" t="str">
        <f>IFERROR(__xludf.DUMMYFUNCTION("""COMPUTED_VALUE"""),"Java")</f>
        <v>Java</v>
      </c>
    </row>
    <row r="6420">
      <c r="A6420" s="3">
        <v>6419.0</v>
      </c>
      <c r="B6420" s="4" t="str">
        <f>IFERROR(__xludf.DUMMYFUNCTION("SPLIT(IMPORTRANGE!B6420:B16419,"";"",0,1)"),"C#")</f>
        <v>C#</v>
      </c>
      <c r="C6420" s="4" t="str">
        <f>IFERROR(__xludf.DUMMYFUNCTION("""COMPUTED_VALUE"""),"HTML/CSS")</f>
        <v>HTML/CSS</v>
      </c>
      <c r="D6420" s="4" t="str">
        <f>IFERROR(__xludf.DUMMYFUNCTION("""COMPUTED_VALUE"""),"JavaScript")</f>
        <v>JavaScript</v>
      </c>
      <c r="E6420" s="4" t="str">
        <f>IFERROR(__xludf.DUMMYFUNCTION("""COMPUTED_VALUE"""),"Other(s):")</f>
        <v>Other(s):</v>
      </c>
    </row>
    <row r="6421">
      <c r="A6421" s="3">
        <v>6420.0</v>
      </c>
      <c r="B6421" s="4" t="str">
        <f>IFERROR(__xludf.DUMMYFUNCTION("SPLIT(IMPORTRANGE!B6421:B16420,"";"",0,1)"),"Erlang")</f>
        <v>Erlang</v>
      </c>
      <c r="C6421" s="4" t="str">
        <f>IFERROR(__xludf.DUMMYFUNCTION("""COMPUTED_VALUE"""),"HTML/CSS")</f>
        <v>HTML/CSS</v>
      </c>
      <c r="D6421" s="4" t="str">
        <f>IFERROR(__xludf.DUMMYFUNCTION("""COMPUTED_VALUE"""),"Java")</f>
        <v>Java</v>
      </c>
      <c r="E6421" s="4" t="str">
        <f>IFERROR(__xludf.DUMMYFUNCTION("""COMPUTED_VALUE"""),"JavaScript")</f>
        <v>JavaScript</v>
      </c>
      <c r="F6421" s="4" t="str">
        <f>IFERROR(__xludf.DUMMYFUNCTION("""COMPUTED_VALUE"""),"Python")</f>
        <v>Python</v>
      </c>
      <c r="G6421" s="4" t="str">
        <f>IFERROR(__xludf.DUMMYFUNCTION("""COMPUTED_VALUE"""),"SQL")</f>
        <v>SQL</v>
      </c>
    </row>
    <row r="6422">
      <c r="A6422" s="3">
        <v>6421.0</v>
      </c>
      <c r="B6422" s="4" t="str">
        <f>IFERROR(__xludf.DUMMYFUNCTION("SPLIT(IMPORTRANGE!B6422:B16421,"";"",0,1)"),"Bash/Shell/PowerShell")</f>
        <v>Bash/Shell/PowerShell</v>
      </c>
      <c r="C6422" s="4" t="str">
        <f>IFERROR(__xludf.DUMMYFUNCTION("""COMPUTED_VALUE"""),"Python")</f>
        <v>Python</v>
      </c>
    </row>
    <row r="6423">
      <c r="A6423" s="3">
        <v>6422.0</v>
      </c>
      <c r="B6423" s="4" t="str">
        <f>IFERROR(__xludf.DUMMYFUNCTION("SPLIT(IMPORTRANGE!B6423:B16422,"";"",0,1)"),"HTML/CSS")</f>
        <v>HTML/CSS</v>
      </c>
      <c r="C6423" s="4" t="str">
        <f>IFERROR(__xludf.DUMMYFUNCTION("""COMPUTED_VALUE"""),"Java")</f>
        <v>Java</v>
      </c>
      <c r="D6423" s="4" t="str">
        <f>IFERROR(__xludf.DUMMYFUNCTION("""COMPUTED_VALUE"""),"JavaScript")</f>
        <v>JavaScript</v>
      </c>
      <c r="E6423" s="4" t="str">
        <f>IFERROR(__xludf.DUMMYFUNCTION("""COMPUTED_VALUE"""),"Objective-C")</f>
        <v>Objective-C</v>
      </c>
      <c r="F6423" s="4" t="str">
        <f>IFERROR(__xludf.DUMMYFUNCTION("""COMPUTED_VALUE"""),"PHP")</f>
        <v>PHP</v>
      </c>
      <c r="G6423" s="4" t="str">
        <f>IFERROR(__xludf.DUMMYFUNCTION("""COMPUTED_VALUE"""),"Python")</f>
        <v>Python</v>
      </c>
      <c r="H6423" s="4" t="str">
        <f>IFERROR(__xludf.DUMMYFUNCTION("""COMPUTED_VALUE"""),"SQL")</f>
        <v>SQL</v>
      </c>
      <c r="I6423" s="4" t="str">
        <f>IFERROR(__xludf.DUMMYFUNCTION("""COMPUTED_VALUE"""),"Swift")</f>
        <v>Swift</v>
      </c>
    </row>
    <row r="6424">
      <c r="A6424" s="3">
        <v>6423.0</v>
      </c>
      <c r="B6424" s="4" t="str">
        <f>IFERROR(__xludf.DUMMYFUNCTION("SPLIT(IMPORTRANGE!B6424:B16423,"";"",0,1)"),"Bash/Shell/PowerShell")</f>
        <v>Bash/Shell/PowerShell</v>
      </c>
      <c r="C6424" s="4" t="str">
        <f>IFERROR(__xludf.DUMMYFUNCTION("""COMPUTED_VALUE"""),"C")</f>
        <v>C</v>
      </c>
      <c r="D6424" s="4" t="str">
        <f>IFERROR(__xludf.DUMMYFUNCTION("""COMPUTED_VALUE"""),"C++")</f>
        <v>C++</v>
      </c>
      <c r="E6424" s="4" t="str">
        <f>IFERROR(__xludf.DUMMYFUNCTION("""COMPUTED_VALUE"""),"Java")</f>
        <v>Java</v>
      </c>
      <c r="F6424" s="4" t="str">
        <f>IFERROR(__xludf.DUMMYFUNCTION("""COMPUTED_VALUE"""),"JavaScript")</f>
        <v>JavaScript</v>
      </c>
      <c r="G6424" s="4" t="str">
        <f>IFERROR(__xludf.DUMMYFUNCTION("""COMPUTED_VALUE"""),"Python")</f>
        <v>Python</v>
      </c>
    </row>
    <row r="6425">
      <c r="A6425" s="3">
        <v>6424.0</v>
      </c>
      <c r="B6425" s="4" t="str">
        <f>IFERROR(__xludf.DUMMYFUNCTION("SPLIT(IMPORTRANGE!B6425:B16424,"";"",0,1)"),"C")</f>
        <v>C</v>
      </c>
      <c r="C6425" s="4" t="str">
        <f>IFERROR(__xludf.DUMMYFUNCTION("""COMPUTED_VALUE"""),"C++")</f>
        <v>C++</v>
      </c>
      <c r="D6425" s="4" t="str">
        <f>IFERROR(__xludf.DUMMYFUNCTION("""COMPUTED_VALUE"""),"PHP")</f>
        <v>PHP</v>
      </c>
      <c r="E6425" s="4" t="str">
        <f>IFERROR(__xludf.DUMMYFUNCTION("""COMPUTED_VALUE"""),"Python")</f>
        <v>Python</v>
      </c>
    </row>
    <row r="6426">
      <c r="A6426" s="3">
        <v>6425.0</v>
      </c>
      <c r="B6426" s="4" t="str">
        <f>IFERROR(__xludf.DUMMYFUNCTION("SPLIT(IMPORTRANGE!B6426:B16425,"";"",0,1)"),"Java")</f>
        <v>Java</v>
      </c>
      <c r="C6426" s="4" t="str">
        <f>IFERROR(__xludf.DUMMYFUNCTION("""COMPUTED_VALUE"""),"Kotlin")</f>
        <v>Kotlin</v>
      </c>
      <c r="D6426" s="4" t="str">
        <f>IFERROR(__xludf.DUMMYFUNCTION("""COMPUTED_VALUE"""),"SQL")</f>
        <v>SQL</v>
      </c>
    </row>
    <row r="6427">
      <c r="A6427" s="3">
        <v>6426.0</v>
      </c>
      <c r="B6427" s="4" t="str">
        <f>IFERROR(__xludf.DUMMYFUNCTION("SPLIT(IMPORTRANGE!B6427:B16426,"";"",0,1)"),"Bash/Shell/PowerShell")</f>
        <v>Bash/Shell/PowerShell</v>
      </c>
      <c r="C6427" s="4" t="str">
        <f>IFERROR(__xludf.DUMMYFUNCTION("""COMPUTED_VALUE"""),"C")</f>
        <v>C</v>
      </c>
      <c r="D6427" s="4" t="str">
        <f>IFERROR(__xludf.DUMMYFUNCTION("""COMPUTED_VALUE"""),"C++")</f>
        <v>C++</v>
      </c>
      <c r="E6427" s="4" t="str">
        <f>IFERROR(__xludf.DUMMYFUNCTION("""COMPUTED_VALUE"""),"Java")</f>
        <v>Java</v>
      </c>
      <c r="F6427" s="4" t="str">
        <f>IFERROR(__xludf.DUMMYFUNCTION("""COMPUTED_VALUE"""),"Python")</f>
        <v>Python</v>
      </c>
    </row>
    <row r="6428">
      <c r="A6428" s="3">
        <v>6427.0</v>
      </c>
      <c r="B6428" s="4" t="str">
        <f>IFERROR(__xludf.DUMMYFUNCTION("SPLIT(IMPORTRANGE!B6428:B16427,"";"",0,1)"),"HTML/CSS")</f>
        <v>HTML/CSS</v>
      </c>
      <c r="C6428" s="4" t="str">
        <f>IFERROR(__xludf.DUMMYFUNCTION("""COMPUTED_VALUE"""),"JavaScript")</f>
        <v>JavaScript</v>
      </c>
      <c r="D6428" s="4" t="str">
        <f>IFERROR(__xludf.DUMMYFUNCTION("""COMPUTED_VALUE"""),"PHP")</f>
        <v>PHP</v>
      </c>
      <c r="E6428" s="4" t="str">
        <f>IFERROR(__xludf.DUMMYFUNCTION("""COMPUTED_VALUE"""),"SQL")</f>
        <v>SQL</v>
      </c>
    </row>
    <row r="6429">
      <c r="A6429" s="3">
        <v>6428.0</v>
      </c>
      <c r="B6429" s="4" t="str">
        <f>IFERROR(__xludf.DUMMYFUNCTION("SPLIT(IMPORTRANGE!B6429:B16428,"";"",0,1)"),"HTML/CSS")</f>
        <v>HTML/CSS</v>
      </c>
      <c r="C6429" s="4" t="str">
        <f>IFERROR(__xludf.DUMMYFUNCTION("""COMPUTED_VALUE"""),"Java")</f>
        <v>Java</v>
      </c>
      <c r="D6429" s="4" t="str">
        <f>IFERROR(__xludf.DUMMYFUNCTION("""COMPUTED_VALUE"""),"JavaScript")</f>
        <v>JavaScript</v>
      </c>
      <c r="E6429" s="4" t="str">
        <f>IFERROR(__xludf.DUMMYFUNCTION("""COMPUTED_VALUE"""),"PHP")</f>
        <v>PHP</v>
      </c>
      <c r="F6429" s="4" t="str">
        <f>IFERROR(__xludf.DUMMYFUNCTION("""COMPUTED_VALUE"""),"Ruby")</f>
        <v>Ruby</v>
      </c>
      <c r="G6429" s="4" t="str">
        <f>IFERROR(__xludf.DUMMYFUNCTION("""COMPUTED_VALUE"""),"SQL")</f>
        <v>SQL</v>
      </c>
    </row>
    <row r="6430">
      <c r="A6430" s="3">
        <v>6429.0</v>
      </c>
      <c r="B6430" s="4" t="str">
        <f>IFERROR(__xludf.DUMMYFUNCTION("SPLIT(IMPORTRANGE!B6430:B16429,"";"",0,1)"),"PHP")</f>
        <v>PHP</v>
      </c>
      <c r="C6430" s="4" t="str">
        <f>IFERROR(__xludf.DUMMYFUNCTION("""COMPUTED_VALUE"""),"SQL")</f>
        <v>SQL</v>
      </c>
      <c r="D6430" s="4" t="str">
        <f>IFERROR(__xludf.DUMMYFUNCTION("""COMPUTED_VALUE"""),"Other(s):")</f>
        <v>Other(s):</v>
      </c>
    </row>
    <row r="6431">
      <c r="A6431" s="3">
        <v>6430.0</v>
      </c>
      <c r="B6431" s="4" t="str">
        <f>IFERROR(__xludf.DUMMYFUNCTION("SPLIT(IMPORTRANGE!B6431:B16430,"";"",0,1)"),"Bash/Shell/PowerShell")</f>
        <v>Bash/Shell/PowerShell</v>
      </c>
      <c r="C6431" s="4" t="str">
        <f>IFERROR(__xludf.DUMMYFUNCTION("""COMPUTED_VALUE"""),"C#")</f>
        <v>C#</v>
      </c>
      <c r="D6431" s="4" t="str">
        <f>IFERROR(__xludf.DUMMYFUNCTION("""COMPUTED_VALUE"""),"HTML/CSS")</f>
        <v>HTML/CSS</v>
      </c>
      <c r="E6431" s="4" t="str">
        <f>IFERROR(__xludf.DUMMYFUNCTION("""COMPUTED_VALUE"""),"JavaScript")</f>
        <v>JavaScript</v>
      </c>
      <c r="F6431" s="4" t="str">
        <f>IFERROR(__xludf.DUMMYFUNCTION("""COMPUTED_VALUE"""),"Python")</f>
        <v>Python</v>
      </c>
      <c r="G6431" s="4" t="str">
        <f>IFERROR(__xludf.DUMMYFUNCTION("""COMPUTED_VALUE"""),"SQL")</f>
        <v>SQL</v>
      </c>
      <c r="H6431" s="4" t="str">
        <f>IFERROR(__xludf.DUMMYFUNCTION("""COMPUTED_VALUE"""),"TypeScript")</f>
        <v>TypeScript</v>
      </c>
    </row>
    <row r="6432">
      <c r="A6432" s="3">
        <v>6431.0</v>
      </c>
      <c r="B6432" s="4" t="str">
        <f>IFERROR(__xludf.DUMMYFUNCTION("SPLIT(IMPORTRANGE!B6432:B16431,"";"",0,1)"),"Assembly")</f>
        <v>Assembly</v>
      </c>
      <c r="C6432" s="4" t="str">
        <f>IFERROR(__xludf.DUMMYFUNCTION("""COMPUTED_VALUE"""),"Bash/Shell/PowerShell")</f>
        <v>Bash/Shell/PowerShell</v>
      </c>
      <c r="D6432" s="4" t="str">
        <f>IFERROR(__xludf.DUMMYFUNCTION("""COMPUTED_VALUE"""),"C")</f>
        <v>C</v>
      </c>
      <c r="E6432" s="4" t="str">
        <f>IFERROR(__xludf.DUMMYFUNCTION("""COMPUTED_VALUE"""),"HTML/CSS")</f>
        <v>HTML/CSS</v>
      </c>
      <c r="F6432" s="4" t="str">
        <f>IFERROR(__xludf.DUMMYFUNCTION("""COMPUTED_VALUE"""),"Java")</f>
        <v>Java</v>
      </c>
      <c r="G6432" s="4" t="str">
        <f>IFERROR(__xludf.DUMMYFUNCTION("""COMPUTED_VALUE"""),"JavaScript")</f>
        <v>JavaScript</v>
      </c>
      <c r="H6432" s="4" t="str">
        <f>IFERROR(__xludf.DUMMYFUNCTION("""COMPUTED_VALUE"""),"PHP")</f>
        <v>PHP</v>
      </c>
      <c r="I6432" s="4" t="str">
        <f>IFERROR(__xludf.DUMMYFUNCTION("""COMPUTED_VALUE"""),"R")</f>
        <v>R</v>
      </c>
      <c r="J6432" s="4" t="str">
        <f>IFERROR(__xludf.DUMMYFUNCTION("""COMPUTED_VALUE"""),"SQL")</f>
        <v>SQL</v>
      </c>
      <c r="K6432" s="4" t="str">
        <f>IFERROR(__xludf.DUMMYFUNCTION("""COMPUTED_VALUE"""),"VBA")</f>
        <v>VBA</v>
      </c>
    </row>
    <row r="6433">
      <c r="A6433" s="3">
        <v>6432.0</v>
      </c>
      <c r="B6433" s="4" t="str">
        <f>IFERROR(__xludf.DUMMYFUNCTION("SPLIT(IMPORTRANGE!B6433:B16432,"";"",0,1)"),"Bash/Shell/PowerShell")</f>
        <v>Bash/Shell/PowerShell</v>
      </c>
      <c r="C6433" s="4" t="str">
        <f>IFERROR(__xludf.DUMMYFUNCTION("""COMPUTED_VALUE"""),"C#")</f>
        <v>C#</v>
      </c>
      <c r="D6433" s="4" t="str">
        <f>IFERROR(__xludf.DUMMYFUNCTION("""COMPUTED_VALUE"""),"HTML/CSS")</f>
        <v>HTML/CSS</v>
      </c>
      <c r="E6433" s="4" t="str">
        <f>IFERROR(__xludf.DUMMYFUNCTION("""COMPUTED_VALUE"""),"JavaScript")</f>
        <v>JavaScript</v>
      </c>
      <c r="F6433" s="4" t="str">
        <f>IFERROR(__xludf.DUMMYFUNCTION("""COMPUTED_VALUE"""),"SQL")</f>
        <v>SQL</v>
      </c>
      <c r="G6433" s="4" t="str">
        <f>IFERROR(__xludf.DUMMYFUNCTION("""COMPUTED_VALUE"""),"TypeScript")</f>
        <v>TypeScript</v>
      </c>
    </row>
    <row r="6434">
      <c r="A6434" s="3">
        <v>6433.0</v>
      </c>
      <c r="B6434" s="4" t="str">
        <f>IFERROR(__xludf.DUMMYFUNCTION("SPLIT(IMPORTRANGE!B6434:B16433,"";"",0,1)"),"HTML/CSS")</f>
        <v>HTML/CSS</v>
      </c>
      <c r="C6434" s="4" t="str">
        <f>IFERROR(__xludf.DUMMYFUNCTION("""COMPUTED_VALUE"""),"JavaScript")</f>
        <v>JavaScript</v>
      </c>
      <c r="D6434" s="4" t="str">
        <f>IFERROR(__xludf.DUMMYFUNCTION("""COMPUTED_VALUE"""),"PHP")</f>
        <v>PHP</v>
      </c>
      <c r="E6434" s="4" t="str">
        <f>IFERROR(__xludf.DUMMYFUNCTION("""COMPUTED_VALUE"""),"Ruby")</f>
        <v>Ruby</v>
      </c>
      <c r="F6434" s="4" t="str">
        <f>IFERROR(__xludf.DUMMYFUNCTION("""COMPUTED_VALUE"""),"SQL")</f>
        <v>SQL</v>
      </c>
    </row>
    <row r="6435">
      <c r="A6435" s="3">
        <v>6434.0</v>
      </c>
      <c r="B6435" s="4" t="str">
        <f>IFERROR(__xludf.DUMMYFUNCTION("SPLIT(IMPORTRANGE!B6435:B16434,"";"",0,1)"),"Bash/Shell/PowerShell")</f>
        <v>Bash/Shell/PowerShell</v>
      </c>
      <c r="C6435" s="4" t="str">
        <f>IFERROR(__xludf.DUMMYFUNCTION("""COMPUTED_VALUE"""),"Go")</f>
        <v>Go</v>
      </c>
      <c r="D6435" s="4" t="str">
        <f>IFERROR(__xludf.DUMMYFUNCTION("""COMPUTED_VALUE"""),"HTML/CSS")</f>
        <v>HTML/CSS</v>
      </c>
      <c r="E6435" s="4" t="str">
        <f>IFERROR(__xludf.DUMMYFUNCTION("""COMPUTED_VALUE"""),"JavaScript")</f>
        <v>JavaScript</v>
      </c>
      <c r="F6435" s="4" t="str">
        <f>IFERROR(__xludf.DUMMYFUNCTION("""COMPUTED_VALUE"""),"Python")</f>
        <v>Python</v>
      </c>
      <c r="G6435" s="4" t="str">
        <f>IFERROR(__xludf.DUMMYFUNCTION("""COMPUTED_VALUE"""),"TypeScript")</f>
        <v>TypeScript</v>
      </c>
    </row>
    <row r="6436">
      <c r="A6436" s="3">
        <v>6435.0</v>
      </c>
      <c r="B6436" s="4" t="str">
        <f>IFERROR(__xludf.DUMMYFUNCTION("SPLIT(IMPORTRANGE!B6436:B16435,"";"",0,1)"),"HTML/CSS")</f>
        <v>HTML/CSS</v>
      </c>
      <c r="C6436" s="4" t="str">
        <f>IFERROR(__xludf.DUMMYFUNCTION("""COMPUTED_VALUE"""),"Java")</f>
        <v>Java</v>
      </c>
      <c r="D6436" s="4" t="str">
        <f>IFERROR(__xludf.DUMMYFUNCTION("""COMPUTED_VALUE"""),"JavaScript")</f>
        <v>JavaScript</v>
      </c>
      <c r="E6436" s="4" t="str">
        <f>IFERROR(__xludf.DUMMYFUNCTION("""COMPUTED_VALUE"""),"PHP")</f>
        <v>PHP</v>
      </c>
      <c r="F6436" s="4" t="str">
        <f>IFERROR(__xludf.DUMMYFUNCTION("""COMPUTED_VALUE"""),"SQL")</f>
        <v>SQL</v>
      </c>
      <c r="G6436" s="4" t="str">
        <f>IFERROR(__xludf.DUMMYFUNCTION("""COMPUTED_VALUE"""),"TypeScript")</f>
        <v>TypeScript</v>
      </c>
    </row>
    <row r="6437">
      <c r="A6437" s="3">
        <v>6436.0</v>
      </c>
      <c r="B6437" s="4" t="str">
        <f>IFERROR(__xludf.DUMMYFUNCTION("SPLIT(IMPORTRANGE!B6437:B16436,"";"",0,1)"),"C++")</f>
        <v>C++</v>
      </c>
      <c r="C6437" s="4" t="str">
        <f>IFERROR(__xludf.DUMMYFUNCTION("""COMPUTED_VALUE"""),"Java")</f>
        <v>Java</v>
      </c>
    </row>
    <row r="6438">
      <c r="A6438" s="3">
        <v>6437.0</v>
      </c>
      <c r="B6438" s="4" t="str">
        <f>IFERROR(__xludf.DUMMYFUNCTION("SPLIT(IMPORTRANGE!B6438:B16437,"";"",0,1)"),"PHP")</f>
        <v>PHP</v>
      </c>
    </row>
    <row r="6439">
      <c r="A6439" s="3">
        <v>6438.0</v>
      </c>
      <c r="B6439" s="4" t="str">
        <f>IFERROR(__xludf.DUMMYFUNCTION("SPLIT(IMPORTRANGE!B6439:B16438,"";"",0,1)"),"Bash/Shell/PowerShell")</f>
        <v>Bash/Shell/PowerShell</v>
      </c>
      <c r="C6439" s="4" t="str">
        <f>IFERROR(__xludf.DUMMYFUNCTION("""COMPUTED_VALUE"""),"HTML/CSS")</f>
        <v>HTML/CSS</v>
      </c>
      <c r="D6439" s="4" t="str">
        <f>IFERROR(__xludf.DUMMYFUNCTION("""COMPUTED_VALUE"""),"Java")</f>
        <v>Java</v>
      </c>
      <c r="E6439" s="4" t="str">
        <f>IFERROR(__xludf.DUMMYFUNCTION("""COMPUTED_VALUE"""),"JavaScript")</f>
        <v>JavaScript</v>
      </c>
      <c r="F6439" s="4" t="str">
        <f>IFERROR(__xludf.DUMMYFUNCTION("""COMPUTED_VALUE"""),"SQL")</f>
        <v>SQL</v>
      </c>
    </row>
    <row r="6440">
      <c r="A6440" s="3">
        <v>6439.0</v>
      </c>
      <c r="B6440" s="4" t="str">
        <f>IFERROR(__xludf.DUMMYFUNCTION("SPLIT(IMPORTRANGE!B6440:B16439,"";"",0,1)"),"C")</f>
        <v>C</v>
      </c>
      <c r="C6440" s="4" t="str">
        <f>IFERROR(__xludf.DUMMYFUNCTION("""COMPUTED_VALUE"""),"C++")</f>
        <v>C++</v>
      </c>
      <c r="D6440" s="4" t="str">
        <f>IFERROR(__xludf.DUMMYFUNCTION("""COMPUTED_VALUE"""),"C#")</f>
        <v>C#</v>
      </c>
      <c r="E6440" s="4" t="str">
        <f>IFERROR(__xludf.DUMMYFUNCTION("""COMPUTED_VALUE"""),"HTML/CSS")</f>
        <v>HTML/CSS</v>
      </c>
      <c r="F6440" s="4" t="str">
        <f>IFERROR(__xludf.DUMMYFUNCTION("""COMPUTED_VALUE"""),"JavaScript")</f>
        <v>JavaScript</v>
      </c>
      <c r="G6440" s="4" t="str">
        <f>IFERROR(__xludf.DUMMYFUNCTION("""COMPUTED_VALUE"""),"TypeScript")</f>
        <v>TypeScript</v>
      </c>
    </row>
    <row r="6441">
      <c r="A6441" s="3">
        <v>6440.0</v>
      </c>
      <c r="B6441" s="4" t="str">
        <f>IFERROR(__xludf.DUMMYFUNCTION("SPLIT(IMPORTRANGE!B6441:B16440,"";"",0,1)"),"C#")</f>
        <v>C#</v>
      </c>
      <c r="C6441" s="4" t="str">
        <f>IFERROR(__xludf.DUMMYFUNCTION("""COMPUTED_VALUE"""),"HTML/CSS")</f>
        <v>HTML/CSS</v>
      </c>
      <c r="D6441" s="4" t="str">
        <f>IFERROR(__xludf.DUMMYFUNCTION("""COMPUTED_VALUE"""),"JavaScript")</f>
        <v>JavaScript</v>
      </c>
      <c r="E6441" s="4" t="str">
        <f>IFERROR(__xludf.DUMMYFUNCTION("""COMPUTED_VALUE"""),"SQL")</f>
        <v>SQL</v>
      </c>
      <c r="F6441" s="4" t="str">
        <f>IFERROR(__xludf.DUMMYFUNCTION("""COMPUTED_VALUE"""),"Other(s):")</f>
        <v>Other(s):</v>
      </c>
    </row>
    <row r="6442">
      <c r="A6442" s="3">
        <v>6441.0</v>
      </c>
      <c r="B6442" s="4" t="str">
        <f>IFERROR(__xludf.DUMMYFUNCTION("SPLIT(IMPORTRANGE!B6442:B16441,"";"",0,1)"),"Bash/Shell/PowerShell")</f>
        <v>Bash/Shell/PowerShell</v>
      </c>
      <c r="C6442" s="4" t="str">
        <f>IFERROR(__xludf.DUMMYFUNCTION("""COMPUTED_VALUE"""),"C#")</f>
        <v>C#</v>
      </c>
      <c r="D6442" s="4" t="str">
        <f>IFERROR(__xludf.DUMMYFUNCTION("""COMPUTED_VALUE"""),"HTML/CSS")</f>
        <v>HTML/CSS</v>
      </c>
      <c r="E6442" s="4" t="str">
        <f>IFERROR(__xludf.DUMMYFUNCTION("""COMPUTED_VALUE"""),"JavaScript")</f>
        <v>JavaScript</v>
      </c>
      <c r="F6442" s="4" t="str">
        <f>IFERROR(__xludf.DUMMYFUNCTION("""COMPUTED_VALUE"""),"Python")</f>
        <v>Python</v>
      </c>
      <c r="G6442" s="4" t="str">
        <f>IFERROR(__xludf.DUMMYFUNCTION("""COMPUTED_VALUE"""),"Swift")</f>
        <v>Swift</v>
      </c>
    </row>
    <row r="6443">
      <c r="A6443" s="3">
        <v>6442.0</v>
      </c>
      <c r="B6443" s="4" t="str">
        <f>IFERROR(__xludf.DUMMYFUNCTION("SPLIT(IMPORTRANGE!B6443:B16442,"";"",0,1)"),"Bash/Shell/PowerShell")</f>
        <v>Bash/Shell/PowerShell</v>
      </c>
      <c r="C6443" s="4" t="str">
        <f>IFERROR(__xludf.DUMMYFUNCTION("""COMPUTED_VALUE"""),"HTML/CSS")</f>
        <v>HTML/CSS</v>
      </c>
      <c r="D6443" s="4" t="str">
        <f>IFERROR(__xludf.DUMMYFUNCTION("""COMPUTED_VALUE"""),"JavaScript")</f>
        <v>JavaScript</v>
      </c>
      <c r="E6443" s="4" t="str">
        <f>IFERROR(__xludf.DUMMYFUNCTION("""COMPUTED_VALUE"""),"Python")</f>
        <v>Python</v>
      </c>
      <c r="F6443" s="4" t="str">
        <f>IFERROR(__xludf.DUMMYFUNCTION("""COMPUTED_VALUE"""),"SQL")</f>
        <v>SQL</v>
      </c>
    </row>
    <row r="6444">
      <c r="A6444" s="3">
        <v>6443.0</v>
      </c>
      <c r="B6444" s="4" t="str">
        <f>IFERROR(__xludf.DUMMYFUNCTION("SPLIT(IMPORTRANGE!B6444:B16443,"";"",0,1)"),"Bash/Shell/PowerShell")</f>
        <v>Bash/Shell/PowerShell</v>
      </c>
      <c r="C6444" s="4" t="str">
        <f>IFERROR(__xludf.DUMMYFUNCTION("""COMPUTED_VALUE"""),"JavaScript")</f>
        <v>JavaScript</v>
      </c>
      <c r="D6444" s="4" t="str">
        <f>IFERROR(__xludf.DUMMYFUNCTION("""COMPUTED_VALUE"""),"PHP")</f>
        <v>PHP</v>
      </c>
      <c r="E6444" s="4" t="str">
        <f>IFERROR(__xludf.DUMMYFUNCTION("""COMPUTED_VALUE"""),"SQL")</f>
        <v>SQL</v>
      </c>
    </row>
    <row r="6445">
      <c r="A6445" s="3">
        <v>6444.0</v>
      </c>
      <c r="B6445" s="4" t="str">
        <f>IFERROR(__xludf.DUMMYFUNCTION("SPLIT(IMPORTRANGE!B6445:B16444,"";"",0,1)"),"Bash/Shell/PowerShell")</f>
        <v>Bash/Shell/PowerShell</v>
      </c>
      <c r="C6445" s="4" t="str">
        <f>IFERROR(__xludf.DUMMYFUNCTION("""COMPUTED_VALUE"""),"Dart")</f>
        <v>Dart</v>
      </c>
      <c r="D6445" s="4" t="str">
        <f>IFERROR(__xludf.DUMMYFUNCTION("""COMPUTED_VALUE"""),"HTML/CSS")</f>
        <v>HTML/CSS</v>
      </c>
      <c r="E6445" s="4" t="str">
        <f>IFERROR(__xludf.DUMMYFUNCTION("""COMPUTED_VALUE"""),"Java")</f>
        <v>Java</v>
      </c>
      <c r="F6445" s="4" t="str">
        <f>IFERROR(__xludf.DUMMYFUNCTION("""COMPUTED_VALUE"""),"JavaScript")</f>
        <v>JavaScript</v>
      </c>
      <c r="G6445" s="4" t="str">
        <f>IFERROR(__xludf.DUMMYFUNCTION("""COMPUTED_VALUE"""),"PHP")</f>
        <v>PHP</v>
      </c>
      <c r="H6445" s="4" t="str">
        <f>IFERROR(__xludf.DUMMYFUNCTION("""COMPUTED_VALUE"""),"Python")</f>
        <v>Python</v>
      </c>
      <c r="I6445" s="4" t="str">
        <f>IFERROR(__xludf.DUMMYFUNCTION("""COMPUTED_VALUE"""),"SQL")</f>
        <v>SQL</v>
      </c>
      <c r="J6445" s="4" t="str">
        <f>IFERROR(__xludf.DUMMYFUNCTION("""COMPUTED_VALUE"""),"TypeScript")</f>
        <v>TypeScript</v>
      </c>
    </row>
    <row r="6446">
      <c r="A6446" s="3">
        <v>6445.0</v>
      </c>
      <c r="B6446" s="4" t="str">
        <f>IFERROR(__xludf.DUMMYFUNCTION("SPLIT(IMPORTRANGE!B6446:B16445,"";"",0,1)"),"Python")</f>
        <v>Python</v>
      </c>
      <c r="C6446" s="4" t="str">
        <f>IFERROR(__xludf.DUMMYFUNCTION("""COMPUTED_VALUE"""),"VBA")</f>
        <v>VBA</v>
      </c>
    </row>
    <row r="6447">
      <c r="A6447" s="3">
        <v>6446.0</v>
      </c>
      <c r="B6447" s="4" t="str">
        <f>IFERROR(__xludf.DUMMYFUNCTION("SPLIT(IMPORTRANGE!B6447:B16446,"";"",0,1)"),"C#")</f>
        <v>C#</v>
      </c>
      <c r="C6447" s="4" t="str">
        <f>IFERROR(__xludf.DUMMYFUNCTION("""COMPUTED_VALUE"""),"F#")</f>
        <v>F#</v>
      </c>
      <c r="D6447" s="4" t="str">
        <f>IFERROR(__xludf.DUMMYFUNCTION("""COMPUTED_VALUE"""),"Python")</f>
        <v>Python</v>
      </c>
    </row>
    <row r="6448">
      <c r="A6448" s="3">
        <v>6447.0</v>
      </c>
      <c r="B6448" s="4" t="str">
        <f>IFERROR(__xludf.DUMMYFUNCTION("SPLIT(IMPORTRANGE!B6448:B16447,"";"",0,1)"),"Bash/Shell/PowerShell")</f>
        <v>Bash/Shell/PowerShell</v>
      </c>
      <c r="C6448" s="4" t="str">
        <f>IFERROR(__xludf.DUMMYFUNCTION("""COMPUTED_VALUE"""),"C")</f>
        <v>C</v>
      </c>
      <c r="D6448" s="4" t="str">
        <f>IFERROR(__xludf.DUMMYFUNCTION("""COMPUTED_VALUE"""),"C++")</f>
        <v>C++</v>
      </c>
      <c r="E6448" s="4" t="str">
        <f>IFERROR(__xludf.DUMMYFUNCTION("""COMPUTED_VALUE"""),"Go")</f>
        <v>Go</v>
      </c>
      <c r="F6448" s="4" t="str">
        <f>IFERROR(__xludf.DUMMYFUNCTION("""COMPUTED_VALUE"""),"Python")</f>
        <v>Python</v>
      </c>
    </row>
    <row r="6449">
      <c r="A6449" s="3">
        <v>6448.0</v>
      </c>
      <c r="B6449" s="4" t="str">
        <f>IFERROR(__xludf.DUMMYFUNCTION("SPLIT(IMPORTRANGE!B6449:B16448,"";"",0,1)"),"Bash/Shell/PowerShell")</f>
        <v>Bash/Shell/PowerShell</v>
      </c>
      <c r="C6449" s="4" t="str">
        <f>IFERROR(__xludf.DUMMYFUNCTION("""COMPUTED_VALUE"""),"C")</f>
        <v>C</v>
      </c>
      <c r="D6449" s="4" t="str">
        <f>IFERROR(__xludf.DUMMYFUNCTION("""COMPUTED_VALUE"""),"HTML/CSS")</f>
        <v>HTML/CSS</v>
      </c>
      <c r="E6449" s="4" t="str">
        <f>IFERROR(__xludf.DUMMYFUNCTION("""COMPUTED_VALUE"""),"Java")</f>
        <v>Java</v>
      </c>
      <c r="F6449" s="4" t="str">
        <f>IFERROR(__xludf.DUMMYFUNCTION("""COMPUTED_VALUE"""),"JavaScript")</f>
        <v>JavaScript</v>
      </c>
      <c r="G6449" s="4" t="str">
        <f>IFERROR(__xludf.DUMMYFUNCTION("""COMPUTED_VALUE"""),"PHP")</f>
        <v>PHP</v>
      </c>
    </row>
    <row r="6450">
      <c r="A6450" s="3">
        <v>6449.0</v>
      </c>
      <c r="B6450" s="4" t="str">
        <f>IFERROR(__xludf.DUMMYFUNCTION("SPLIT(IMPORTRANGE!B6450:B16449,"";"",0,1)"),"Assembly")</f>
        <v>Assembly</v>
      </c>
      <c r="C6450" s="4" t="str">
        <f>IFERROR(__xludf.DUMMYFUNCTION("""COMPUTED_VALUE"""),"Bash/Shell/PowerShell")</f>
        <v>Bash/Shell/PowerShell</v>
      </c>
      <c r="D6450" s="4" t="str">
        <f>IFERROR(__xludf.DUMMYFUNCTION("""COMPUTED_VALUE"""),"C")</f>
        <v>C</v>
      </c>
      <c r="E6450" s="4" t="str">
        <f>IFERROR(__xludf.DUMMYFUNCTION("""COMPUTED_VALUE"""),"HTML/CSS")</f>
        <v>HTML/CSS</v>
      </c>
      <c r="F6450" s="4" t="str">
        <f>IFERROR(__xludf.DUMMYFUNCTION("""COMPUTED_VALUE"""),"Java")</f>
        <v>Java</v>
      </c>
      <c r="G6450" s="4" t="str">
        <f>IFERROR(__xludf.DUMMYFUNCTION("""COMPUTED_VALUE"""),"JavaScript")</f>
        <v>JavaScript</v>
      </c>
      <c r="H6450" s="4" t="str">
        <f>IFERROR(__xludf.DUMMYFUNCTION("""COMPUTED_VALUE"""),"TypeScript")</f>
        <v>TypeScript</v>
      </c>
    </row>
    <row r="6451">
      <c r="A6451" s="3">
        <v>6450.0</v>
      </c>
      <c r="B6451" s="4" t="str">
        <f>IFERROR(__xludf.DUMMYFUNCTION("SPLIT(IMPORTRANGE!B6451:B16450,"";"",0,1)"),"Bash/Shell/PowerShell")</f>
        <v>Bash/Shell/PowerShell</v>
      </c>
      <c r="C6451" s="4" t="str">
        <f>IFERROR(__xludf.DUMMYFUNCTION("""COMPUTED_VALUE"""),"Go")</f>
        <v>Go</v>
      </c>
      <c r="D6451" s="4" t="str">
        <f>IFERROR(__xludf.DUMMYFUNCTION("""COMPUTED_VALUE"""),"Java")</f>
        <v>Java</v>
      </c>
      <c r="E6451" s="4" t="str">
        <f>IFERROR(__xludf.DUMMYFUNCTION("""COMPUTED_VALUE"""),"Python")</f>
        <v>Python</v>
      </c>
      <c r="F6451" s="4" t="str">
        <f>IFERROR(__xludf.DUMMYFUNCTION("""COMPUTED_VALUE"""),"SQL")</f>
        <v>SQL</v>
      </c>
    </row>
    <row r="6452">
      <c r="A6452" s="3">
        <v>6451.0</v>
      </c>
      <c r="B6452" s="4" t="str">
        <f>IFERROR(__xludf.DUMMYFUNCTION("SPLIT(IMPORTRANGE!B6452:B16451,"";"",0,1)"),"Bash/Shell/PowerShell")</f>
        <v>Bash/Shell/PowerShell</v>
      </c>
      <c r="C6452" s="4" t="str">
        <f>IFERROR(__xludf.DUMMYFUNCTION("""COMPUTED_VALUE"""),"HTML/CSS")</f>
        <v>HTML/CSS</v>
      </c>
      <c r="D6452" s="4" t="str">
        <f>IFERROR(__xludf.DUMMYFUNCTION("""COMPUTED_VALUE"""),"JavaScript")</f>
        <v>JavaScript</v>
      </c>
      <c r="E6452" s="4" t="str">
        <f>IFERROR(__xludf.DUMMYFUNCTION("""COMPUTED_VALUE"""),"SQL")</f>
        <v>SQL</v>
      </c>
      <c r="F6452" s="4" t="str">
        <f>IFERROR(__xludf.DUMMYFUNCTION("""COMPUTED_VALUE"""),"TypeScript")</f>
        <v>TypeScript</v>
      </c>
    </row>
    <row r="6453">
      <c r="A6453" s="3">
        <v>6452.0</v>
      </c>
      <c r="B6453" s="4" t="str">
        <f>IFERROR(__xludf.DUMMYFUNCTION("SPLIT(IMPORTRANGE!B6453:B16452,"";"",0,1)"),"C#")</f>
        <v>C#</v>
      </c>
      <c r="C6453" s="4" t="str">
        <f>IFERROR(__xludf.DUMMYFUNCTION("""COMPUTED_VALUE"""),"Python")</f>
        <v>Python</v>
      </c>
      <c r="D6453" s="4" t="str">
        <f>IFERROR(__xludf.DUMMYFUNCTION("""COMPUTED_VALUE"""),"TypeScript")</f>
        <v>TypeScript</v>
      </c>
    </row>
    <row r="6454">
      <c r="A6454" s="3">
        <v>6453.0</v>
      </c>
      <c r="B6454" s="4" t="str">
        <f>IFERROR(__xludf.DUMMYFUNCTION("SPLIT(IMPORTRANGE!B6454:B16453,"";"",0,1)"),"HTML/CSS")</f>
        <v>HTML/CSS</v>
      </c>
      <c r="C6454" s="4" t="str">
        <f>IFERROR(__xludf.DUMMYFUNCTION("""COMPUTED_VALUE"""),"Java")</f>
        <v>Java</v>
      </c>
      <c r="D6454" s="4" t="str">
        <f>IFERROR(__xludf.DUMMYFUNCTION("""COMPUTED_VALUE"""),"JavaScript")</f>
        <v>JavaScript</v>
      </c>
      <c r="E6454" s="4" t="str">
        <f>IFERROR(__xludf.DUMMYFUNCTION("""COMPUTED_VALUE"""),"SQL")</f>
        <v>SQL</v>
      </c>
      <c r="F6454" s="4" t="str">
        <f>IFERROR(__xludf.DUMMYFUNCTION("""COMPUTED_VALUE"""),"TypeScript")</f>
        <v>TypeScript</v>
      </c>
    </row>
    <row r="6455">
      <c r="A6455" s="3">
        <v>6454.0</v>
      </c>
      <c r="B6455" s="4" t="str">
        <f>IFERROR(__xludf.DUMMYFUNCTION("SPLIT(IMPORTRANGE!B6455:B16454,"";"",0,1)"),"HTML/CSS")</f>
        <v>HTML/CSS</v>
      </c>
      <c r="C6455" s="4" t="str">
        <f>IFERROR(__xludf.DUMMYFUNCTION("""COMPUTED_VALUE"""),"Java")</f>
        <v>Java</v>
      </c>
      <c r="D6455" s="4" t="str">
        <f>IFERROR(__xludf.DUMMYFUNCTION("""COMPUTED_VALUE"""),"JavaScript")</f>
        <v>JavaScript</v>
      </c>
      <c r="E6455" s="4" t="str">
        <f>IFERROR(__xludf.DUMMYFUNCTION("""COMPUTED_VALUE"""),"PHP")</f>
        <v>PHP</v>
      </c>
      <c r="F6455" s="4" t="str">
        <f>IFERROR(__xludf.DUMMYFUNCTION("""COMPUTED_VALUE"""),"SQL")</f>
        <v>SQL</v>
      </c>
      <c r="G6455" s="4" t="str">
        <f>IFERROR(__xludf.DUMMYFUNCTION("""COMPUTED_VALUE"""),"TypeScript")</f>
        <v>TypeScript</v>
      </c>
    </row>
    <row r="6456">
      <c r="A6456" s="3">
        <v>6455.0</v>
      </c>
      <c r="B6456" s="4" t="str">
        <f>IFERROR(__xludf.DUMMYFUNCTION("SPLIT(IMPORTRANGE!B6456:B16455,"";"",0,1)"),"Clojure")</f>
        <v>Clojure</v>
      </c>
      <c r="C6456" s="4" t="str">
        <f>IFERROR(__xludf.DUMMYFUNCTION("""COMPUTED_VALUE"""),"Java")</f>
        <v>Java</v>
      </c>
    </row>
    <row r="6457">
      <c r="A6457" s="3">
        <v>6456.0</v>
      </c>
      <c r="B6457" s="4" t="str">
        <f>IFERROR(__xludf.DUMMYFUNCTION("SPLIT(IMPORTRANGE!B6457:B16456,"";"",0,1)"),"Assembly")</f>
        <v>Assembly</v>
      </c>
      <c r="C6457" s="4" t="str">
        <f>IFERROR(__xludf.DUMMYFUNCTION("""COMPUTED_VALUE"""),"C")</f>
        <v>C</v>
      </c>
      <c r="D6457" s="4" t="str">
        <f>IFERROR(__xludf.DUMMYFUNCTION("""COMPUTED_VALUE"""),"C#")</f>
        <v>C#</v>
      </c>
      <c r="E6457" s="4" t="str">
        <f>IFERROR(__xludf.DUMMYFUNCTION("""COMPUTED_VALUE"""),"Java")</f>
        <v>Java</v>
      </c>
      <c r="F6457" s="4" t="str">
        <f>IFERROR(__xludf.DUMMYFUNCTION("""COMPUTED_VALUE"""),"JavaScript")</f>
        <v>JavaScript</v>
      </c>
      <c r="G6457" s="4" t="str">
        <f>IFERROR(__xludf.DUMMYFUNCTION("""COMPUTED_VALUE"""),"PHP")</f>
        <v>PHP</v>
      </c>
      <c r="H6457" s="4" t="str">
        <f>IFERROR(__xludf.DUMMYFUNCTION("""COMPUTED_VALUE"""),"Python")</f>
        <v>Python</v>
      </c>
      <c r="I6457" s="4" t="str">
        <f>IFERROR(__xludf.DUMMYFUNCTION("""COMPUTED_VALUE"""),"SQL")</f>
        <v>SQL</v>
      </c>
    </row>
    <row r="6458">
      <c r="A6458" s="3">
        <v>6457.0</v>
      </c>
      <c r="B6458" s="4" t="str">
        <f>IFERROR(__xludf.DUMMYFUNCTION("SPLIT(IMPORTRANGE!B6458:B16457,"";"",0,1)"),"Bash/Shell/PowerShell")</f>
        <v>Bash/Shell/PowerShell</v>
      </c>
      <c r="C6458" s="4" t="str">
        <f>IFERROR(__xludf.DUMMYFUNCTION("""COMPUTED_VALUE"""),"C")</f>
        <v>C</v>
      </c>
      <c r="D6458" s="4" t="str">
        <f>IFERROR(__xludf.DUMMYFUNCTION("""COMPUTED_VALUE"""),"C++")</f>
        <v>C++</v>
      </c>
      <c r="E6458" s="4" t="str">
        <f>IFERROR(__xludf.DUMMYFUNCTION("""COMPUTED_VALUE"""),"Python")</f>
        <v>Python</v>
      </c>
    </row>
    <row r="6459">
      <c r="A6459" s="3">
        <v>6458.0</v>
      </c>
      <c r="B6459" s="4" t="str">
        <f>IFERROR(__xludf.DUMMYFUNCTION("SPLIT(IMPORTRANGE!B6459:B16458,"";"",0,1)"),"C#")</f>
        <v>C#</v>
      </c>
      <c r="C6459" s="4" t="str">
        <f>IFERROR(__xludf.DUMMYFUNCTION("""COMPUTED_VALUE"""),"Elixir")</f>
        <v>Elixir</v>
      </c>
      <c r="D6459" s="4" t="str">
        <f>IFERROR(__xludf.DUMMYFUNCTION("""COMPUTED_VALUE"""),"JavaScript")</f>
        <v>JavaScript</v>
      </c>
      <c r="E6459" s="4" t="str">
        <f>IFERROR(__xludf.DUMMYFUNCTION("""COMPUTED_VALUE"""),"TypeScript")</f>
        <v>TypeScript</v>
      </c>
    </row>
    <row r="6460">
      <c r="A6460" s="3">
        <v>6459.0</v>
      </c>
      <c r="B6460" s="4" t="str">
        <f>IFERROR(__xludf.DUMMYFUNCTION("SPLIT(IMPORTRANGE!B6460:B16459,"";"",0,1)"),"C++")</f>
        <v>C++</v>
      </c>
      <c r="C6460" s="4" t="str">
        <f>IFERROR(__xludf.DUMMYFUNCTION("""COMPUTED_VALUE"""),"C#")</f>
        <v>C#</v>
      </c>
      <c r="D6460" s="4" t="str">
        <f>IFERROR(__xludf.DUMMYFUNCTION("""COMPUTED_VALUE"""),"Java")</f>
        <v>Java</v>
      </c>
    </row>
    <row r="6461">
      <c r="A6461" s="3">
        <v>6460.0</v>
      </c>
      <c r="B6461" s="4" t="str">
        <f>IFERROR(__xludf.DUMMYFUNCTION("SPLIT(IMPORTRANGE!B6461:B16460,"";"",0,1)"),"C")</f>
        <v>C</v>
      </c>
      <c r="C6461" s="4" t="str">
        <f>IFERROR(__xludf.DUMMYFUNCTION("""COMPUTED_VALUE"""),"C#")</f>
        <v>C#</v>
      </c>
      <c r="D6461" s="4" t="str">
        <f>IFERROR(__xludf.DUMMYFUNCTION("""COMPUTED_VALUE"""),"HTML/CSS")</f>
        <v>HTML/CSS</v>
      </c>
      <c r="E6461" s="4" t="str">
        <f>IFERROR(__xludf.DUMMYFUNCTION("""COMPUTED_VALUE"""),"Java")</f>
        <v>Java</v>
      </c>
      <c r="F6461" s="4" t="str">
        <f>IFERROR(__xludf.DUMMYFUNCTION("""COMPUTED_VALUE"""),"JavaScript")</f>
        <v>JavaScript</v>
      </c>
      <c r="G6461" s="4" t="str">
        <f>IFERROR(__xludf.DUMMYFUNCTION("""COMPUTED_VALUE"""),"PHP")</f>
        <v>PHP</v>
      </c>
      <c r="H6461" s="4" t="str">
        <f>IFERROR(__xludf.DUMMYFUNCTION("""COMPUTED_VALUE"""),"Python")</f>
        <v>Python</v>
      </c>
      <c r="I6461" s="4" t="str">
        <f>IFERROR(__xludf.DUMMYFUNCTION("""COMPUTED_VALUE"""),"SQL")</f>
        <v>SQL</v>
      </c>
    </row>
    <row r="6462">
      <c r="A6462" s="3">
        <v>6461.0</v>
      </c>
      <c r="B6462" s="4" t="str">
        <f>IFERROR(__xludf.DUMMYFUNCTION("SPLIT(IMPORTRANGE!B6462:B16461,"";"",0,1)"),"Dart")</f>
        <v>Dart</v>
      </c>
      <c r="C6462" s="4" t="str">
        <f>IFERROR(__xludf.DUMMYFUNCTION("""COMPUTED_VALUE"""),"HTML/CSS")</f>
        <v>HTML/CSS</v>
      </c>
      <c r="D6462" s="4" t="str">
        <f>IFERROR(__xludf.DUMMYFUNCTION("""COMPUTED_VALUE"""),"Java")</f>
        <v>Java</v>
      </c>
      <c r="E6462" s="4" t="str">
        <f>IFERROR(__xludf.DUMMYFUNCTION("""COMPUTED_VALUE"""),"JavaScript")</f>
        <v>JavaScript</v>
      </c>
      <c r="F6462" s="4" t="str">
        <f>IFERROR(__xludf.DUMMYFUNCTION("""COMPUTED_VALUE"""),"PHP")</f>
        <v>PHP</v>
      </c>
      <c r="G6462" s="4" t="str">
        <f>IFERROR(__xludf.DUMMYFUNCTION("""COMPUTED_VALUE"""),"SQL")</f>
        <v>SQL</v>
      </c>
    </row>
    <row r="6463">
      <c r="A6463" s="3">
        <v>6462.0</v>
      </c>
      <c r="B6463" s="4" t="str">
        <f>IFERROR(__xludf.DUMMYFUNCTION("SPLIT(IMPORTRANGE!B6463:B16462,"";"",0,1)"),"Assembly")</f>
        <v>Assembly</v>
      </c>
      <c r="C6463" s="4" t="str">
        <f>IFERROR(__xludf.DUMMYFUNCTION("""COMPUTED_VALUE"""),"HTML/CSS")</f>
        <v>HTML/CSS</v>
      </c>
      <c r="D6463" s="4" t="str">
        <f>IFERROR(__xludf.DUMMYFUNCTION("""COMPUTED_VALUE"""),"Java")</f>
        <v>Java</v>
      </c>
      <c r="E6463" s="4" t="str">
        <f>IFERROR(__xludf.DUMMYFUNCTION("""COMPUTED_VALUE"""),"JavaScript")</f>
        <v>JavaScript</v>
      </c>
      <c r="F6463" s="4" t="str">
        <f>IFERROR(__xludf.DUMMYFUNCTION("""COMPUTED_VALUE"""),"PHP")</f>
        <v>PHP</v>
      </c>
      <c r="G6463" s="4" t="str">
        <f>IFERROR(__xludf.DUMMYFUNCTION("""COMPUTED_VALUE"""),"SQL")</f>
        <v>SQL</v>
      </c>
      <c r="H6463" s="4" t="str">
        <f>IFERROR(__xludf.DUMMYFUNCTION("""COMPUTED_VALUE"""),"VBA")</f>
        <v>VBA</v>
      </c>
      <c r="I6463" s="4" t="str">
        <f>IFERROR(__xludf.DUMMYFUNCTION("""COMPUTED_VALUE"""),"WebAssembly")</f>
        <v>WebAssembly</v>
      </c>
    </row>
    <row r="6464">
      <c r="A6464" s="3">
        <v>6463.0</v>
      </c>
      <c r="B6464" s="4" t="str">
        <f>IFERROR(__xludf.DUMMYFUNCTION("SPLIT(IMPORTRANGE!B6464:B16463,"";"",0,1)"),"C")</f>
        <v>C</v>
      </c>
      <c r="C6464" s="4" t="str">
        <f>IFERROR(__xludf.DUMMYFUNCTION("""COMPUTED_VALUE"""),"C++")</f>
        <v>C++</v>
      </c>
      <c r="D6464" s="4" t="str">
        <f>IFERROR(__xludf.DUMMYFUNCTION("""COMPUTED_VALUE"""),"HTML/CSS")</f>
        <v>HTML/CSS</v>
      </c>
      <c r="E6464" s="4" t="str">
        <f>IFERROR(__xludf.DUMMYFUNCTION("""COMPUTED_VALUE"""),"JavaScript")</f>
        <v>JavaScript</v>
      </c>
      <c r="F6464" s="4" t="str">
        <f>IFERROR(__xludf.DUMMYFUNCTION("""COMPUTED_VALUE"""),"Python")</f>
        <v>Python</v>
      </c>
      <c r="G6464" s="4" t="str">
        <f>IFERROR(__xludf.DUMMYFUNCTION("""COMPUTED_VALUE"""),"SQL")</f>
        <v>SQL</v>
      </c>
    </row>
    <row r="6465">
      <c r="A6465" s="3">
        <v>6464.0</v>
      </c>
      <c r="B6465" s="4" t="str">
        <f>IFERROR(__xludf.DUMMYFUNCTION("SPLIT(IMPORTRANGE!B6465:B16464,"";"",0,1)"),"Bash/Shell/PowerShell")</f>
        <v>Bash/Shell/PowerShell</v>
      </c>
      <c r="C6465" s="4" t="str">
        <f>IFERROR(__xludf.DUMMYFUNCTION("""COMPUTED_VALUE"""),"HTML/CSS")</f>
        <v>HTML/CSS</v>
      </c>
      <c r="D6465" s="4" t="str">
        <f>IFERROR(__xludf.DUMMYFUNCTION("""COMPUTED_VALUE"""),"Java")</f>
        <v>Java</v>
      </c>
      <c r="E6465" s="4" t="str">
        <f>IFERROR(__xludf.DUMMYFUNCTION("""COMPUTED_VALUE"""),"JavaScript")</f>
        <v>JavaScript</v>
      </c>
      <c r="F6465" s="4" t="str">
        <f>IFERROR(__xludf.DUMMYFUNCTION("""COMPUTED_VALUE"""),"Python")</f>
        <v>Python</v>
      </c>
      <c r="G6465" s="4" t="str">
        <f>IFERROR(__xludf.DUMMYFUNCTION("""COMPUTED_VALUE"""),"SQL")</f>
        <v>SQL</v>
      </c>
      <c r="H6465" s="4" t="str">
        <f>IFERROR(__xludf.DUMMYFUNCTION("""COMPUTED_VALUE"""),"VBA")</f>
        <v>VBA</v>
      </c>
    </row>
    <row r="6466">
      <c r="A6466" s="3">
        <v>6465.0</v>
      </c>
      <c r="B6466" s="4" t="str">
        <f>IFERROR(__xludf.DUMMYFUNCTION("SPLIT(IMPORTRANGE!B6466:B16465,"";"",0,1)"),"C#")</f>
        <v>C#</v>
      </c>
    </row>
    <row r="6467">
      <c r="A6467" s="3">
        <v>6466.0</v>
      </c>
      <c r="B6467" s="4" t="str">
        <f>IFERROR(__xludf.DUMMYFUNCTION("SPLIT(IMPORTRANGE!B6467:B16466,"";"",0,1)"),"HTML/CSS")</f>
        <v>HTML/CSS</v>
      </c>
      <c r="C6467" s="4" t="str">
        <f>IFERROR(__xludf.DUMMYFUNCTION("""COMPUTED_VALUE"""),"Java")</f>
        <v>Java</v>
      </c>
      <c r="D6467" s="4" t="str">
        <f>IFERROR(__xludf.DUMMYFUNCTION("""COMPUTED_VALUE"""),"SQL")</f>
        <v>SQL</v>
      </c>
      <c r="E6467" s="4" t="str">
        <f>IFERROR(__xludf.DUMMYFUNCTION("""COMPUTED_VALUE"""),"Other(s):")</f>
        <v>Other(s):</v>
      </c>
    </row>
    <row r="6468">
      <c r="A6468" s="3">
        <v>6467.0</v>
      </c>
      <c r="B6468" s="4" t="str">
        <f>IFERROR(__xludf.DUMMYFUNCTION("SPLIT(IMPORTRANGE!B6468:B16467,"";"",0,1)"),"Java")</f>
        <v>Java</v>
      </c>
      <c r="C6468" s="4" t="str">
        <f>IFERROR(__xludf.DUMMYFUNCTION("""COMPUTED_VALUE"""),"JavaScript")</f>
        <v>JavaScript</v>
      </c>
      <c r="D6468" s="4" t="str">
        <f>IFERROR(__xludf.DUMMYFUNCTION("""COMPUTED_VALUE"""),"Python")</f>
        <v>Python</v>
      </c>
    </row>
    <row r="6469">
      <c r="A6469" s="3">
        <v>6468.0</v>
      </c>
      <c r="B6469" s="4" t="str">
        <f>IFERROR(__xludf.DUMMYFUNCTION("SPLIT(IMPORTRANGE!B6469:B16468,"";"",0,1)"),"C#")</f>
        <v>C#</v>
      </c>
    </row>
    <row r="6470">
      <c r="A6470" s="3">
        <v>6469.0</v>
      </c>
      <c r="B6470" s="4" t="str">
        <f>IFERROR(__xludf.DUMMYFUNCTION("SPLIT(IMPORTRANGE!B6470:B16469,"";"",0,1)"),"C#")</f>
        <v>C#</v>
      </c>
      <c r="C6470" s="4" t="str">
        <f>IFERROR(__xludf.DUMMYFUNCTION("""COMPUTED_VALUE"""),"SQL")</f>
        <v>SQL</v>
      </c>
    </row>
    <row r="6471">
      <c r="A6471" s="3">
        <v>6470.0</v>
      </c>
      <c r="B6471" s="4" t="str">
        <f>IFERROR(__xludf.DUMMYFUNCTION("SPLIT(IMPORTRANGE!B6471:B16470,"";"",0,1)"),"Java")</f>
        <v>Java</v>
      </c>
      <c r="C6471" s="4" t="str">
        <f>IFERROR(__xludf.DUMMYFUNCTION("""COMPUTED_VALUE"""),"JavaScript")</f>
        <v>JavaScript</v>
      </c>
      <c r="D6471" s="4" t="str">
        <f>IFERROR(__xludf.DUMMYFUNCTION("""COMPUTED_VALUE"""),"SQL")</f>
        <v>SQL</v>
      </c>
    </row>
    <row r="6472">
      <c r="A6472" s="3">
        <v>6471.0</v>
      </c>
      <c r="B6472" s="4" t="str">
        <f>IFERROR(__xludf.DUMMYFUNCTION("SPLIT(IMPORTRANGE!B6472:B16471,"";"",0,1)"),"C#")</f>
        <v>C#</v>
      </c>
      <c r="C6472" s="4" t="str">
        <f>IFERROR(__xludf.DUMMYFUNCTION("""COMPUTED_VALUE"""),"HTML/CSS")</f>
        <v>HTML/CSS</v>
      </c>
      <c r="D6472" s="4" t="str">
        <f>IFERROR(__xludf.DUMMYFUNCTION("""COMPUTED_VALUE"""),"Java")</f>
        <v>Java</v>
      </c>
      <c r="E6472" s="4" t="str">
        <f>IFERROR(__xludf.DUMMYFUNCTION("""COMPUTED_VALUE"""),"JavaScript")</f>
        <v>JavaScript</v>
      </c>
      <c r="F6472" s="4" t="str">
        <f>IFERROR(__xludf.DUMMYFUNCTION("""COMPUTED_VALUE"""),"PHP")</f>
        <v>PHP</v>
      </c>
      <c r="G6472" s="4" t="str">
        <f>IFERROR(__xludf.DUMMYFUNCTION("""COMPUTED_VALUE"""),"SQL")</f>
        <v>SQL</v>
      </c>
      <c r="H6472" s="4" t="str">
        <f>IFERROR(__xludf.DUMMYFUNCTION("""COMPUTED_VALUE"""),"Other(s):")</f>
        <v>Other(s):</v>
      </c>
    </row>
    <row r="6473">
      <c r="A6473" s="3">
        <v>6472.0</v>
      </c>
      <c r="B6473" s="4" t="str">
        <f>IFERROR(__xludf.DUMMYFUNCTION("SPLIT(IMPORTRANGE!B6473:B16472,"";"",0,1)"),"C#")</f>
        <v>C#</v>
      </c>
      <c r="C6473" s="4" t="str">
        <f>IFERROR(__xludf.DUMMYFUNCTION("""COMPUTED_VALUE"""),"HTML/CSS")</f>
        <v>HTML/CSS</v>
      </c>
      <c r="D6473" s="4" t="str">
        <f>IFERROR(__xludf.DUMMYFUNCTION("""COMPUTED_VALUE"""),"JavaScript")</f>
        <v>JavaScript</v>
      </c>
      <c r="E6473" s="4" t="str">
        <f>IFERROR(__xludf.DUMMYFUNCTION("""COMPUTED_VALUE"""),"PHP")</f>
        <v>PHP</v>
      </c>
      <c r="F6473" s="4" t="str">
        <f>IFERROR(__xludf.DUMMYFUNCTION("""COMPUTED_VALUE"""),"SQL")</f>
        <v>SQL</v>
      </c>
      <c r="G6473" s="4" t="str">
        <f>IFERROR(__xludf.DUMMYFUNCTION("""COMPUTED_VALUE"""),"TypeScript")</f>
        <v>TypeScript</v>
      </c>
    </row>
    <row r="6474">
      <c r="A6474" s="3">
        <v>6473.0</v>
      </c>
      <c r="B6474" s="4" t="str">
        <f>IFERROR(__xludf.DUMMYFUNCTION("SPLIT(IMPORTRANGE!B6474:B16473,"";"",0,1)"),"HTML/CSS")</f>
        <v>HTML/CSS</v>
      </c>
      <c r="C6474" s="4" t="str">
        <f>IFERROR(__xludf.DUMMYFUNCTION("""COMPUTED_VALUE"""),"JavaScript")</f>
        <v>JavaScript</v>
      </c>
      <c r="D6474" s="4" t="str">
        <f>IFERROR(__xludf.DUMMYFUNCTION("""COMPUTED_VALUE"""),"Python")</f>
        <v>Python</v>
      </c>
      <c r="E6474" s="4" t="str">
        <f>IFERROR(__xludf.DUMMYFUNCTION("""COMPUTED_VALUE"""),"VBA")</f>
        <v>VBA</v>
      </c>
    </row>
    <row r="6475">
      <c r="A6475" s="3">
        <v>6474.0</v>
      </c>
      <c r="B6475" s="4" t="str">
        <f>IFERROR(__xludf.DUMMYFUNCTION("SPLIT(IMPORTRANGE!B6475:B16474,"";"",0,1)"),"JavaScript")</f>
        <v>JavaScript</v>
      </c>
      <c r="C6475" s="4" t="str">
        <f>IFERROR(__xludf.DUMMYFUNCTION("""COMPUTED_VALUE"""),"Python")</f>
        <v>Python</v>
      </c>
      <c r="D6475" s="4" t="str">
        <f>IFERROR(__xludf.DUMMYFUNCTION("""COMPUTED_VALUE"""),"Ruby")</f>
        <v>Ruby</v>
      </c>
    </row>
    <row r="6476">
      <c r="A6476" s="3">
        <v>6475.0</v>
      </c>
      <c r="B6476" s="4" t="str">
        <f>IFERROR(__xludf.DUMMYFUNCTION("SPLIT(IMPORTRANGE!B6476:B16475,"";"",0,1)"),"C")</f>
        <v>C</v>
      </c>
      <c r="C6476" s="4" t="str">
        <f>IFERROR(__xludf.DUMMYFUNCTION("""COMPUTED_VALUE"""),"C++")</f>
        <v>C++</v>
      </c>
      <c r="D6476" s="4" t="str">
        <f>IFERROR(__xludf.DUMMYFUNCTION("""COMPUTED_VALUE"""),"C#")</f>
        <v>C#</v>
      </c>
      <c r="E6476" s="4" t="str">
        <f>IFERROR(__xludf.DUMMYFUNCTION("""COMPUTED_VALUE"""),"Java")</f>
        <v>Java</v>
      </c>
      <c r="F6476" s="4" t="str">
        <f>IFERROR(__xludf.DUMMYFUNCTION("""COMPUTED_VALUE"""),"Python")</f>
        <v>Python</v>
      </c>
    </row>
    <row r="6477">
      <c r="A6477" s="3">
        <v>6476.0</v>
      </c>
      <c r="B6477" s="4" t="str">
        <f>IFERROR(__xludf.DUMMYFUNCTION("SPLIT(IMPORTRANGE!B6477:B16476,"";"",0,1)"),"C")</f>
        <v>C</v>
      </c>
      <c r="C6477" s="4" t="str">
        <f>IFERROR(__xludf.DUMMYFUNCTION("""COMPUTED_VALUE"""),"C++")</f>
        <v>C++</v>
      </c>
      <c r="D6477" s="4" t="str">
        <f>IFERROR(__xludf.DUMMYFUNCTION("""COMPUTED_VALUE"""),"C#")</f>
        <v>C#</v>
      </c>
      <c r="E6477" s="4" t="str">
        <f>IFERROR(__xludf.DUMMYFUNCTION("""COMPUTED_VALUE"""),"HTML/CSS")</f>
        <v>HTML/CSS</v>
      </c>
      <c r="F6477" s="4" t="str">
        <f>IFERROR(__xludf.DUMMYFUNCTION("""COMPUTED_VALUE"""),"JavaScript")</f>
        <v>JavaScript</v>
      </c>
      <c r="G6477" s="4" t="str">
        <f>IFERROR(__xludf.DUMMYFUNCTION("""COMPUTED_VALUE"""),"TypeScript")</f>
        <v>TypeScript</v>
      </c>
    </row>
    <row r="6478">
      <c r="A6478" s="3">
        <v>6477.0</v>
      </c>
      <c r="B6478" s="4" t="str">
        <f>IFERROR(__xludf.DUMMYFUNCTION("SPLIT(IMPORTRANGE!B6478:B16477,"";"",0,1)"),"Java")</f>
        <v>Java</v>
      </c>
      <c r="C6478" s="4" t="str">
        <f>IFERROR(__xludf.DUMMYFUNCTION("""COMPUTED_VALUE"""),"SQL")</f>
        <v>SQL</v>
      </c>
    </row>
    <row r="6479">
      <c r="A6479" s="3">
        <v>6478.0</v>
      </c>
      <c r="B6479" s="4" t="str">
        <f>IFERROR(__xludf.DUMMYFUNCTION("SPLIT(IMPORTRANGE!B6479:B16478,"";"",0,1)"),"C#")</f>
        <v>C#</v>
      </c>
      <c r="C6479" s="4" t="str">
        <f>IFERROR(__xludf.DUMMYFUNCTION("""COMPUTED_VALUE"""),"Python")</f>
        <v>Python</v>
      </c>
    </row>
    <row r="6480">
      <c r="A6480" s="3">
        <v>6479.0</v>
      </c>
      <c r="B6480" s="4" t="str">
        <f>IFERROR(__xludf.DUMMYFUNCTION("SPLIT(IMPORTRANGE!B6480:B16479,"";"",0,1)"),"JavaScript")</f>
        <v>JavaScript</v>
      </c>
      <c r="C6480" s="4" t="str">
        <f>IFERROR(__xludf.DUMMYFUNCTION("""COMPUTED_VALUE"""),"PHP")</f>
        <v>PHP</v>
      </c>
    </row>
    <row r="6481">
      <c r="A6481" s="3">
        <v>6480.0</v>
      </c>
      <c r="B6481" s="4" t="str">
        <f>IFERROR(__xludf.DUMMYFUNCTION("SPLIT(IMPORTRANGE!B6481:B16480,"";"",0,1)"),"Bash/Shell/PowerShell")</f>
        <v>Bash/Shell/PowerShell</v>
      </c>
      <c r="C6481" s="4" t="str">
        <f>IFERROR(__xludf.DUMMYFUNCTION("""COMPUTED_VALUE"""),"C#")</f>
        <v>C#</v>
      </c>
      <c r="D6481" s="4" t="str">
        <f>IFERROR(__xludf.DUMMYFUNCTION("""COMPUTED_VALUE"""),"HTML/CSS")</f>
        <v>HTML/CSS</v>
      </c>
      <c r="E6481" s="4" t="str">
        <f>IFERROR(__xludf.DUMMYFUNCTION("""COMPUTED_VALUE"""),"Python")</f>
        <v>Python</v>
      </c>
      <c r="F6481" s="4" t="str">
        <f>IFERROR(__xludf.DUMMYFUNCTION("""COMPUTED_VALUE"""),"R")</f>
        <v>R</v>
      </c>
      <c r="G6481" s="4" t="str">
        <f>IFERROR(__xludf.DUMMYFUNCTION("""COMPUTED_VALUE"""),"SQL")</f>
        <v>SQL</v>
      </c>
    </row>
    <row r="6482">
      <c r="A6482" s="3">
        <v>6481.0</v>
      </c>
      <c r="B6482" s="4" t="str">
        <f>IFERROR(__xludf.DUMMYFUNCTION("SPLIT(IMPORTRANGE!B6482:B16481,"";"",0,1)"),"C")</f>
        <v>C</v>
      </c>
      <c r="C6482" s="4" t="str">
        <f>IFERROR(__xludf.DUMMYFUNCTION("""COMPUTED_VALUE"""),"HTML/CSS")</f>
        <v>HTML/CSS</v>
      </c>
      <c r="D6482" s="4" t="str">
        <f>IFERROR(__xludf.DUMMYFUNCTION("""COMPUTED_VALUE"""),"Java")</f>
        <v>Java</v>
      </c>
      <c r="E6482" s="4" t="str">
        <f>IFERROR(__xludf.DUMMYFUNCTION("""COMPUTED_VALUE"""),"JavaScript")</f>
        <v>JavaScript</v>
      </c>
      <c r="F6482" s="4" t="str">
        <f>IFERROR(__xludf.DUMMYFUNCTION("""COMPUTED_VALUE"""),"Swift")</f>
        <v>Swift</v>
      </c>
    </row>
    <row r="6483">
      <c r="A6483" s="3">
        <v>6482.0</v>
      </c>
      <c r="B6483" s="4" t="str">
        <f>IFERROR(__xludf.DUMMYFUNCTION("SPLIT(IMPORTRANGE!B6483:B16482,"";"",0,1)"),"Elixir")</f>
        <v>Elixir</v>
      </c>
      <c r="C6483" s="4" t="str">
        <f>IFERROR(__xludf.DUMMYFUNCTION("""COMPUTED_VALUE"""),"Erlang")</f>
        <v>Erlang</v>
      </c>
      <c r="D6483" s="4" t="str">
        <f>IFERROR(__xludf.DUMMYFUNCTION("""COMPUTED_VALUE"""),"Go")</f>
        <v>Go</v>
      </c>
      <c r="E6483" s="4" t="str">
        <f>IFERROR(__xludf.DUMMYFUNCTION("""COMPUTED_VALUE"""),"HTML/CSS")</f>
        <v>HTML/CSS</v>
      </c>
      <c r="F6483" s="4" t="str">
        <f>IFERROR(__xludf.DUMMYFUNCTION("""COMPUTED_VALUE"""),"JavaScript")</f>
        <v>JavaScript</v>
      </c>
      <c r="G6483" s="4" t="str">
        <f>IFERROR(__xludf.DUMMYFUNCTION("""COMPUTED_VALUE"""),"Python")</f>
        <v>Python</v>
      </c>
      <c r="H6483" s="4" t="str">
        <f>IFERROR(__xludf.DUMMYFUNCTION("""COMPUTED_VALUE"""),"TypeScript")</f>
        <v>TypeScript</v>
      </c>
    </row>
    <row r="6484">
      <c r="A6484" s="3">
        <v>6483.0</v>
      </c>
      <c r="B6484" s="4" t="str">
        <f>IFERROR(__xludf.DUMMYFUNCTION("SPLIT(IMPORTRANGE!B6484:B16483,"";"",0,1)"),"Dart")</f>
        <v>Dart</v>
      </c>
      <c r="C6484" s="4" t="str">
        <f>IFERROR(__xludf.DUMMYFUNCTION("""COMPUTED_VALUE"""),"HTML/CSS")</f>
        <v>HTML/CSS</v>
      </c>
      <c r="D6484" s="4" t="str">
        <f>IFERROR(__xludf.DUMMYFUNCTION("""COMPUTED_VALUE"""),"JavaScript")</f>
        <v>JavaScript</v>
      </c>
      <c r="E6484" s="4" t="str">
        <f>IFERROR(__xludf.DUMMYFUNCTION("""COMPUTED_VALUE"""),"Kotlin")</f>
        <v>Kotlin</v>
      </c>
      <c r="F6484" s="4" t="str">
        <f>IFERROR(__xludf.DUMMYFUNCTION("""COMPUTED_VALUE"""),"TypeScript")</f>
        <v>TypeScript</v>
      </c>
    </row>
    <row r="6485">
      <c r="A6485" s="3">
        <v>6484.0</v>
      </c>
      <c r="B6485" s="4" t="str">
        <f>IFERROR(__xludf.DUMMYFUNCTION("SPLIT(IMPORTRANGE!B6485:B16484,"";"",0,1)"),"Bash/Shell/PowerShell")</f>
        <v>Bash/Shell/PowerShell</v>
      </c>
      <c r="C6485" s="4" t="str">
        <f>IFERROR(__xludf.DUMMYFUNCTION("""COMPUTED_VALUE"""),"HTML/CSS")</f>
        <v>HTML/CSS</v>
      </c>
      <c r="D6485" s="4" t="str">
        <f>IFERROR(__xludf.DUMMYFUNCTION("""COMPUTED_VALUE"""),"R")</f>
        <v>R</v>
      </c>
      <c r="E6485" s="4" t="str">
        <f>IFERROR(__xludf.DUMMYFUNCTION("""COMPUTED_VALUE"""),"Ruby")</f>
        <v>Ruby</v>
      </c>
      <c r="F6485" s="4" t="str">
        <f>IFERROR(__xludf.DUMMYFUNCTION("""COMPUTED_VALUE"""),"SQL")</f>
        <v>SQL</v>
      </c>
    </row>
    <row r="6486">
      <c r="A6486" s="3">
        <v>6485.0</v>
      </c>
      <c r="B6486" s="4" t="str">
        <f>IFERROR(__xludf.DUMMYFUNCTION("SPLIT(IMPORTRANGE!B6486:B16485,"";"",0,1)"),"Java")</f>
        <v>Java</v>
      </c>
      <c r="C6486" s="4" t="str">
        <f>IFERROR(__xludf.DUMMYFUNCTION("""COMPUTED_VALUE"""),"Ruby")</f>
        <v>Ruby</v>
      </c>
      <c r="D6486" s="4" t="str">
        <f>IFERROR(__xludf.DUMMYFUNCTION("""COMPUTED_VALUE"""),"Scala")</f>
        <v>Scala</v>
      </c>
      <c r="E6486" s="4" t="str">
        <f>IFERROR(__xludf.DUMMYFUNCTION("""COMPUTED_VALUE"""),"SQL")</f>
        <v>SQL</v>
      </c>
    </row>
    <row r="6487">
      <c r="A6487" s="3">
        <v>6486.0</v>
      </c>
      <c r="B6487" s="4" t="str">
        <f>IFERROR(__xludf.DUMMYFUNCTION("SPLIT(IMPORTRANGE!B6487:B16486,"";"",0,1)"),"C")</f>
        <v>C</v>
      </c>
      <c r="C6487" s="4" t="str">
        <f>IFERROR(__xludf.DUMMYFUNCTION("""COMPUTED_VALUE"""),"Objective-C")</f>
        <v>Objective-C</v>
      </c>
      <c r="D6487" s="4" t="str">
        <f>IFERROR(__xludf.DUMMYFUNCTION("""COMPUTED_VALUE"""),"Other(s):")</f>
        <v>Other(s):</v>
      </c>
    </row>
    <row r="6488">
      <c r="A6488" s="3">
        <v>6487.0</v>
      </c>
      <c r="B6488" s="4" t="str">
        <f>IFERROR(__xludf.DUMMYFUNCTION("SPLIT(IMPORTRANGE!B6488:B16487,"";"",0,1)"),"HTML/CSS")</f>
        <v>HTML/CSS</v>
      </c>
      <c r="C6488" s="4" t="str">
        <f>IFERROR(__xludf.DUMMYFUNCTION("""COMPUTED_VALUE"""),"Java")</f>
        <v>Java</v>
      </c>
    </row>
    <row r="6489">
      <c r="A6489" s="3">
        <v>6488.0</v>
      </c>
      <c r="B6489" s="4" t="str">
        <f>IFERROR(__xludf.DUMMYFUNCTION("SPLIT(IMPORTRANGE!B6489:B16488,"";"",0,1)"),"C++")</f>
        <v>C++</v>
      </c>
      <c r="C6489" s="4" t="str">
        <f>IFERROR(__xludf.DUMMYFUNCTION("""COMPUTED_VALUE"""),"C#")</f>
        <v>C#</v>
      </c>
      <c r="D6489" s="4" t="str">
        <f>IFERROR(__xludf.DUMMYFUNCTION("""COMPUTED_VALUE"""),"HTML/CSS")</f>
        <v>HTML/CSS</v>
      </c>
      <c r="E6489" s="4" t="str">
        <f>IFERROR(__xludf.DUMMYFUNCTION("""COMPUTED_VALUE"""),"Java")</f>
        <v>Java</v>
      </c>
      <c r="F6489" s="4" t="str">
        <f>IFERROR(__xludf.DUMMYFUNCTION("""COMPUTED_VALUE"""),"JavaScript")</f>
        <v>JavaScript</v>
      </c>
      <c r="G6489" s="4" t="str">
        <f>IFERROR(__xludf.DUMMYFUNCTION("""COMPUTED_VALUE"""),"SQL")</f>
        <v>SQL</v>
      </c>
    </row>
    <row r="6490">
      <c r="A6490" s="3">
        <v>6489.0</v>
      </c>
      <c r="B6490" s="4" t="str">
        <f>IFERROR(__xludf.DUMMYFUNCTION("SPLIT(IMPORTRANGE!B6490:B16489,"";"",0,1)"),"C++")</f>
        <v>C++</v>
      </c>
      <c r="C6490" s="4" t="str">
        <f>IFERROR(__xludf.DUMMYFUNCTION("""COMPUTED_VALUE"""),"Python")</f>
        <v>Python</v>
      </c>
    </row>
    <row r="6491">
      <c r="A6491" s="3">
        <v>6490.0</v>
      </c>
      <c r="B6491" s="4" t="str">
        <f>IFERROR(__xludf.DUMMYFUNCTION("SPLIT(IMPORTRANGE!B6491:B16490,"";"",0,1)"),"C")</f>
        <v>C</v>
      </c>
      <c r="C6491" s="4" t="str">
        <f>IFERROR(__xludf.DUMMYFUNCTION("""COMPUTED_VALUE"""),"Java")</f>
        <v>Java</v>
      </c>
      <c r="D6491" s="4" t="str">
        <f>IFERROR(__xludf.DUMMYFUNCTION("""COMPUTED_VALUE"""),"Python")</f>
        <v>Python</v>
      </c>
    </row>
    <row r="6492">
      <c r="A6492" s="3">
        <v>6491.0</v>
      </c>
      <c r="B6492" s="4" t="str">
        <f>IFERROR(__xludf.DUMMYFUNCTION("SPLIT(IMPORTRANGE!B6492:B16491,"";"",0,1)"),"C#")</f>
        <v>C#</v>
      </c>
      <c r="C6492" s="4" t="str">
        <f>IFERROR(__xludf.DUMMYFUNCTION("""COMPUTED_VALUE"""),"JavaScript")</f>
        <v>JavaScript</v>
      </c>
      <c r="D6492" s="4" t="str">
        <f>IFERROR(__xludf.DUMMYFUNCTION("""COMPUTED_VALUE"""),"PHP")</f>
        <v>PHP</v>
      </c>
    </row>
    <row r="6493">
      <c r="A6493" s="3">
        <v>6492.0</v>
      </c>
      <c r="B6493" s="4" t="str">
        <f>IFERROR(__xludf.DUMMYFUNCTION("SPLIT(IMPORTRANGE!B6493:B16492,"";"",0,1)"),"C")</f>
        <v>C</v>
      </c>
      <c r="C6493" s="4" t="str">
        <f>IFERROR(__xludf.DUMMYFUNCTION("""COMPUTED_VALUE"""),"C++")</f>
        <v>C++</v>
      </c>
      <c r="D6493" s="4" t="str">
        <f>IFERROR(__xludf.DUMMYFUNCTION("""COMPUTED_VALUE"""),"C#")</f>
        <v>C#</v>
      </c>
      <c r="E6493" s="4" t="str">
        <f>IFERROR(__xludf.DUMMYFUNCTION("""COMPUTED_VALUE"""),"Java")</f>
        <v>Java</v>
      </c>
    </row>
    <row r="6494">
      <c r="A6494" s="3">
        <v>6493.0</v>
      </c>
      <c r="B6494" s="4" t="str">
        <f>IFERROR(__xludf.DUMMYFUNCTION("SPLIT(IMPORTRANGE!B6494:B16493,"";"",0,1)"),"Bash/Shell/PowerShell")</f>
        <v>Bash/Shell/PowerShell</v>
      </c>
      <c r="C6494" s="4" t="str">
        <f>IFERROR(__xludf.DUMMYFUNCTION("""COMPUTED_VALUE"""),"HTML/CSS")</f>
        <v>HTML/CSS</v>
      </c>
      <c r="D6494" s="4" t="str">
        <f>IFERROR(__xludf.DUMMYFUNCTION("""COMPUTED_VALUE"""),"Java")</f>
        <v>Java</v>
      </c>
      <c r="E6494" s="4" t="str">
        <f>IFERROR(__xludf.DUMMYFUNCTION("""COMPUTED_VALUE"""),"JavaScript")</f>
        <v>JavaScript</v>
      </c>
      <c r="F6494" s="4" t="str">
        <f>IFERROR(__xludf.DUMMYFUNCTION("""COMPUTED_VALUE"""),"Kotlin")</f>
        <v>Kotlin</v>
      </c>
      <c r="G6494" s="4" t="str">
        <f>IFERROR(__xludf.DUMMYFUNCTION("""COMPUTED_VALUE"""),"Python")</f>
        <v>Python</v>
      </c>
      <c r="H6494" s="4" t="str">
        <f>IFERROR(__xludf.DUMMYFUNCTION("""COMPUTED_VALUE"""),"SQL")</f>
        <v>SQL</v>
      </c>
    </row>
    <row r="6495">
      <c r="A6495" s="3">
        <v>6494.0</v>
      </c>
      <c r="B6495" s="4" t="str">
        <f>IFERROR(__xludf.DUMMYFUNCTION("SPLIT(IMPORTRANGE!B6495:B16494,"";"",0,1)"),"HTML/CSS")</f>
        <v>HTML/CSS</v>
      </c>
      <c r="C6495" s="4" t="str">
        <f>IFERROR(__xludf.DUMMYFUNCTION("""COMPUTED_VALUE"""),"Java")</f>
        <v>Java</v>
      </c>
      <c r="D6495" s="4" t="str">
        <f>IFERROR(__xludf.DUMMYFUNCTION("""COMPUTED_VALUE"""),"JavaScript")</f>
        <v>JavaScript</v>
      </c>
      <c r="E6495" s="4" t="str">
        <f>IFERROR(__xludf.DUMMYFUNCTION("""COMPUTED_VALUE"""),"SQL")</f>
        <v>SQL</v>
      </c>
    </row>
    <row r="6496">
      <c r="A6496" s="3">
        <v>6495.0</v>
      </c>
      <c r="B6496" s="4" t="str">
        <f>IFERROR(__xludf.DUMMYFUNCTION("SPLIT(IMPORTRANGE!B6496:B16495,"";"",0,1)"),"Bash/Shell/PowerShell")</f>
        <v>Bash/Shell/PowerShell</v>
      </c>
      <c r="C6496" s="4" t="str">
        <f>IFERROR(__xludf.DUMMYFUNCTION("""COMPUTED_VALUE"""),"C")</f>
        <v>C</v>
      </c>
      <c r="D6496" s="4" t="str">
        <f>IFERROR(__xludf.DUMMYFUNCTION("""COMPUTED_VALUE"""),"C++")</f>
        <v>C++</v>
      </c>
      <c r="E6496" s="4" t="str">
        <f>IFERROR(__xludf.DUMMYFUNCTION("""COMPUTED_VALUE"""),"C#")</f>
        <v>C#</v>
      </c>
      <c r="F6496" s="4" t="str">
        <f>IFERROR(__xludf.DUMMYFUNCTION("""COMPUTED_VALUE"""),"HTML/CSS")</f>
        <v>HTML/CSS</v>
      </c>
      <c r="G6496" s="4" t="str">
        <f>IFERROR(__xludf.DUMMYFUNCTION("""COMPUTED_VALUE"""),"Java")</f>
        <v>Java</v>
      </c>
      <c r="H6496" s="4" t="str">
        <f>IFERROR(__xludf.DUMMYFUNCTION("""COMPUTED_VALUE"""),"JavaScript")</f>
        <v>JavaScript</v>
      </c>
      <c r="I6496" s="4" t="str">
        <f>IFERROR(__xludf.DUMMYFUNCTION("""COMPUTED_VALUE"""),"Python")</f>
        <v>Python</v>
      </c>
      <c r="J6496" s="4" t="str">
        <f>IFERROR(__xludf.DUMMYFUNCTION("""COMPUTED_VALUE"""),"SQL")</f>
        <v>SQL</v>
      </c>
      <c r="K6496" s="4" t="str">
        <f>IFERROR(__xludf.DUMMYFUNCTION("""COMPUTED_VALUE"""),"TypeScript")</f>
        <v>TypeScript</v>
      </c>
    </row>
    <row r="6497">
      <c r="A6497" s="3">
        <v>6496.0</v>
      </c>
      <c r="B6497" s="4" t="str">
        <f>IFERROR(__xludf.DUMMYFUNCTION("SPLIT(IMPORTRANGE!B6497:B16496,"";"",0,1)"),"C")</f>
        <v>C</v>
      </c>
      <c r="C6497" s="4" t="str">
        <f>IFERROR(__xludf.DUMMYFUNCTION("""COMPUTED_VALUE"""),"Other(s):")</f>
        <v>Other(s):</v>
      </c>
    </row>
    <row r="6498">
      <c r="A6498" s="3">
        <v>6497.0</v>
      </c>
      <c r="B6498" s="4" t="str">
        <f>IFERROR(__xludf.DUMMYFUNCTION("SPLIT(IMPORTRANGE!B6498:B16497,"";"",0,1)"),"Bash/Shell/PowerShell")</f>
        <v>Bash/Shell/PowerShell</v>
      </c>
      <c r="C6498" s="4" t="str">
        <f>IFERROR(__xludf.DUMMYFUNCTION("""COMPUTED_VALUE"""),"HTML/CSS")</f>
        <v>HTML/CSS</v>
      </c>
      <c r="D6498" s="4" t="str">
        <f>IFERROR(__xludf.DUMMYFUNCTION("""COMPUTED_VALUE"""),"JavaScript")</f>
        <v>JavaScript</v>
      </c>
      <c r="E6498" s="4" t="str">
        <f>IFERROR(__xludf.DUMMYFUNCTION("""COMPUTED_VALUE"""),"TypeScript")</f>
        <v>TypeScript</v>
      </c>
    </row>
    <row r="6499">
      <c r="A6499" s="3">
        <v>6498.0</v>
      </c>
      <c r="B6499" s="4" t="str">
        <f>IFERROR(__xludf.DUMMYFUNCTION("SPLIT(IMPORTRANGE!B6499:B16498,"";"",0,1)"),"Bash/Shell/PowerShell")</f>
        <v>Bash/Shell/PowerShell</v>
      </c>
      <c r="C6499" s="4" t="str">
        <f>IFERROR(__xludf.DUMMYFUNCTION("""COMPUTED_VALUE"""),"C")</f>
        <v>C</v>
      </c>
      <c r="D6499" s="4" t="str">
        <f>IFERROR(__xludf.DUMMYFUNCTION("""COMPUTED_VALUE"""),"Other(s):")</f>
        <v>Other(s):</v>
      </c>
    </row>
    <row r="6500">
      <c r="A6500" s="3">
        <v>6499.0</v>
      </c>
      <c r="B6500" s="4" t="str">
        <f>IFERROR(__xludf.DUMMYFUNCTION("SPLIT(IMPORTRANGE!B6500:B16499,"";"",0,1)"),"C++")</f>
        <v>C++</v>
      </c>
      <c r="C6500" s="4" t="str">
        <f>IFERROR(__xludf.DUMMYFUNCTION("""COMPUTED_VALUE"""),"C#")</f>
        <v>C#</v>
      </c>
      <c r="D6500" s="4" t="str">
        <f>IFERROR(__xludf.DUMMYFUNCTION("""COMPUTED_VALUE"""),"HTML/CSS")</f>
        <v>HTML/CSS</v>
      </c>
      <c r="E6500" s="4" t="str">
        <f>IFERROR(__xludf.DUMMYFUNCTION("""COMPUTED_VALUE"""),"Java")</f>
        <v>Java</v>
      </c>
      <c r="F6500" s="4" t="str">
        <f>IFERROR(__xludf.DUMMYFUNCTION("""COMPUTED_VALUE"""),"JavaScript")</f>
        <v>JavaScript</v>
      </c>
      <c r="G6500" s="4" t="str">
        <f>IFERROR(__xludf.DUMMYFUNCTION("""COMPUTED_VALUE"""),"PHP")</f>
        <v>PHP</v>
      </c>
      <c r="H6500" s="4" t="str">
        <f>IFERROR(__xludf.DUMMYFUNCTION("""COMPUTED_VALUE"""),"SQL")</f>
        <v>SQL</v>
      </c>
      <c r="I6500" s="4" t="str">
        <f>IFERROR(__xludf.DUMMYFUNCTION("""COMPUTED_VALUE"""),"VBA")</f>
        <v>VBA</v>
      </c>
    </row>
    <row r="6501">
      <c r="A6501" s="3">
        <v>6500.0</v>
      </c>
      <c r="B6501" s="4" t="str">
        <f>IFERROR(__xludf.DUMMYFUNCTION("SPLIT(IMPORTRANGE!B6501:B16500,"";"",0,1)"),"Bash/Shell/PowerShell")</f>
        <v>Bash/Shell/PowerShell</v>
      </c>
      <c r="C6501" s="4" t="str">
        <f>IFERROR(__xludf.DUMMYFUNCTION("""COMPUTED_VALUE"""),"C#")</f>
        <v>C#</v>
      </c>
    </row>
    <row r="6502">
      <c r="A6502" s="3">
        <v>6501.0</v>
      </c>
      <c r="B6502" s="4" t="str">
        <f>IFERROR(__xludf.DUMMYFUNCTION("SPLIT(IMPORTRANGE!B6502:B16501,"";"",0,1)"),"HTML/CSS")</f>
        <v>HTML/CSS</v>
      </c>
      <c r="C6502" s="4" t="str">
        <f>IFERROR(__xludf.DUMMYFUNCTION("""COMPUTED_VALUE"""),"JavaScript")</f>
        <v>JavaScript</v>
      </c>
      <c r="D6502" s="4" t="str">
        <f>IFERROR(__xludf.DUMMYFUNCTION("""COMPUTED_VALUE"""),"PHP")</f>
        <v>PHP</v>
      </c>
      <c r="E6502" s="4" t="str">
        <f>IFERROR(__xludf.DUMMYFUNCTION("""COMPUTED_VALUE"""),"SQL")</f>
        <v>SQL</v>
      </c>
      <c r="F6502" s="4" t="str">
        <f>IFERROR(__xludf.DUMMYFUNCTION("""COMPUTED_VALUE"""),"TypeScript")</f>
        <v>TypeScript</v>
      </c>
    </row>
    <row r="6503">
      <c r="A6503" s="3">
        <v>6502.0</v>
      </c>
      <c r="B6503" s="4" t="str">
        <f>IFERROR(__xludf.DUMMYFUNCTION("SPLIT(IMPORTRANGE!B6503:B16502,"";"",0,1)"),"Bash/Shell/PowerShell")</f>
        <v>Bash/Shell/PowerShell</v>
      </c>
      <c r="C6503" s="4" t="str">
        <f>IFERROR(__xludf.DUMMYFUNCTION("""COMPUTED_VALUE"""),"C#")</f>
        <v>C#</v>
      </c>
      <c r="D6503" s="4" t="str">
        <f>IFERROR(__xludf.DUMMYFUNCTION("""COMPUTED_VALUE"""),"JavaScript")</f>
        <v>JavaScript</v>
      </c>
      <c r="E6503" s="4" t="str">
        <f>IFERROR(__xludf.DUMMYFUNCTION("""COMPUTED_VALUE"""),"SQL")</f>
        <v>SQL</v>
      </c>
      <c r="F6503" s="4" t="str">
        <f>IFERROR(__xludf.DUMMYFUNCTION("""COMPUTED_VALUE"""),"TypeScript")</f>
        <v>TypeScript</v>
      </c>
      <c r="G6503" s="4" t="str">
        <f>IFERROR(__xludf.DUMMYFUNCTION("""COMPUTED_VALUE"""),"WebAssembly")</f>
        <v>WebAssembly</v>
      </c>
    </row>
    <row r="6504">
      <c r="A6504" s="3">
        <v>6503.0</v>
      </c>
      <c r="B6504" s="4" t="str">
        <f>IFERROR(__xludf.DUMMYFUNCTION("SPLIT(IMPORTRANGE!B6504:B16503,"";"",0,1)"),"Assembly")</f>
        <v>Assembly</v>
      </c>
      <c r="C6504" s="4" t="str">
        <f>IFERROR(__xludf.DUMMYFUNCTION("""COMPUTED_VALUE"""),"C")</f>
        <v>C</v>
      </c>
      <c r="D6504" s="4" t="str">
        <f>IFERROR(__xludf.DUMMYFUNCTION("""COMPUTED_VALUE"""),"Java")</f>
        <v>Java</v>
      </c>
    </row>
    <row r="6505">
      <c r="A6505" s="3">
        <v>6504.0</v>
      </c>
      <c r="B6505" s="4" t="str">
        <f>IFERROR(__xludf.DUMMYFUNCTION("SPLIT(IMPORTRANGE!B6505:B16504,"";"",0,1)"),"Bash/Shell/PowerShell")</f>
        <v>Bash/Shell/PowerShell</v>
      </c>
      <c r="C6505" s="4" t="str">
        <f>IFERROR(__xludf.DUMMYFUNCTION("""COMPUTED_VALUE"""),"HTML/CSS")</f>
        <v>HTML/CSS</v>
      </c>
      <c r="D6505" s="4" t="str">
        <f>IFERROR(__xludf.DUMMYFUNCTION("""COMPUTED_VALUE"""),"Java")</f>
        <v>Java</v>
      </c>
      <c r="E6505" s="4" t="str">
        <f>IFERROR(__xludf.DUMMYFUNCTION("""COMPUTED_VALUE"""),"JavaScript")</f>
        <v>JavaScript</v>
      </c>
      <c r="F6505" s="4" t="str">
        <f>IFERROR(__xludf.DUMMYFUNCTION("""COMPUTED_VALUE"""),"SQL")</f>
        <v>SQL</v>
      </c>
    </row>
    <row r="6506">
      <c r="A6506" s="3">
        <v>6505.0</v>
      </c>
      <c r="B6506" s="4" t="str">
        <f>IFERROR(__xludf.DUMMYFUNCTION("SPLIT(IMPORTRANGE!B6506:B16505,"";"",0,1)"),"Python")</f>
        <v>Python</v>
      </c>
    </row>
    <row r="6507">
      <c r="A6507" s="3">
        <v>6506.0</v>
      </c>
      <c r="B6507" s="4" t="str">
        <f>IFERROR(__xludf.DUMMYFUNCTION("SPLIT(IMPORTRANGE!B6507:B16506,"";"",0,1)"),"C#")</f>
        <v>C#</v>
      </c>
      <c r="C6507" s="4" t="str">
        <f>IFERROR(__xludf.DUMMYFUNCTION("""COMPUTED_VALUE"""),"HTML/CSS")</f>
        <v>HTML/CSS</v>
      </c>
      <c r="D6507" s="4" t="str">
        <f>IFERROR(__xludf.DUMMYFUNCTION("""COMPUTED_VALUE"""),"JavaScript")</f>
        <v>JavaScript</v>
      </c>
      <c r="E6507" s="4" t="str">
        <f>IFERROR(__xludf.DUMMYFUNCTION("""COMPUTED_VALUE"""),"SQL")</f>
        <v>SQL</v>
      </c>
      <c r="F6507" s="4" t="str">
        <f>IFERROR(__xludf.DUMMYFUNCTION("""COMPUTED_VALUE"""),"TypeScript")</f>
        <v>TypeScript</v>
      </c>
    </row>
    <row r="6508">
      <c r="A6508" s="3">
        <v>6507.0</v>
      </c>
      <c r="B6508" s="4" t="str">
        <f>IFERROR(__xludf.DUMMYFUNCTION("SPLIT(IMPORTRANGE!B6508:B16507,"";"",0,1)"),"Bash/Shell/PowerShell")</f>
        <v>Bash/Shell/PowerShell</v>
      </c>
      <c r="C6508" s="4" t="str">
        <f>IFERROR(__xludf.DUMMYFUNCTION("""COMPUTED_VALUE"""),"C++")</f>
        <v>C++</v>
      </c>
      <c r="D6508" s="4" t="str">
        <f>IFERROR(__xludf.DUMMYFUNCTION("""COMPUTED_VALUE"""),"C#")</f>
        <v>C#</v>
      </c>
      <c r="E6508" s="4" t="str">
        <f>IFERROR(__xludf.DUMMYFUNCTION("""COMPUTED_VALUE"""),"HTML/CSS")</f>
        <v>HTML/CSS</v>
      </c>
      <c r="F6508" s="4" t="str">
        <f>IFERROR(__xludf.DUMMYFUNCTION("""COMPUTED_VALUE"""),"Java")</f>
        <v>Java</v>
      </c>
      <c r="G6508" s="4" t="str">
        <f>IFERROR(__xludf.DUMMYFUNCTION("""COMPUTED_VALUE"""),"JavaScript")</f>
        <v>JavaScript</v>
      </c>
      <c r="H6508" s="4" t="str">
        <f>IFERROR(__xludf.DUMMYFUNCTION("""COMPUTED_VALUE"""),"Python")</f>
        <v>Python</v>
      </c>
      <c r="I6508" s="4" t="str">
        <f>IFERROR(__xludf.DUMMYFUNCTION("""COMPUTED_VALUE"""),"TypeScript")</f>
        <v>TypeScript</v>
      </c>
    </row>
    <row r="6509">
      <c r="A6509" s="3">
        <v>6508.0</v>
      </c>
      <c r="B6509" s="4" t="str">
        <f>IFERROR(__xludf.DUMMYFUNCTION("SPLIT(IMPORTRANGE!B6509:B16508,"";"",0,1)"),"Bash/Shell/PowerShell")</f>
        <v>Bash/Shell/PowerShell</v>
      </c>
      <c r="C6509" s="4" t="str">
        <f>IFERROR(__xludf.DUMMYFUNCTION("""COMPUTED_VALUE"""),"C")</f>
        <v>C</v>
      </c>
      <c r="D6509" s="4" t="str">
        <f>IFERROR(__xludf.DUMMYFUNCTION("""COMPUTED_VALUE"""),"C++")</f>
        <v>C++</v>
      </c>
      <c r="E6509" s="4" t="str">
        <f>IFERROR(__xludf.DUMMYFUNCTION("""COMPUTED_VALUE"""),"C#")</f>
        <v>C#</v>
      </c>
      <c r="F6509" s="4" t="str">
        <f>IFERROR(__xludf.DUMMYFUNCTION("""COMPUTED_VALUE"""),"HTML/CSS")</f>
        <v>HTML/CSS</v>
      </c>
      <c r="G6509" s="4" t="str">
        <f>IFERROR(__xludf.DUMMYFUNCTION("""COMPUTED_VALUE"""),"Java")</f>
        <v>Java</v>
      </c>
      <c r="H6509" s="4" t="str">
        <f>IFERROR(__xludf.DUMMYFUNCTION("""COMPUTED_VALUE"""),"JavaScript")</f>
        <v>JavaScript</v>
      </c>
      <c r="I6509" s="4" t="str">
        <f>IFERROR(__xludf.DUMMYFUNCTION("""COMPUTED_VALUE"""),"PHP")</f>
        <v>PHP</v>
      </c>
      <c r="J6509" s="4" t="str">
        <f>IFERROR(__xludf.DUMMYFUNCTION("""COMPUTED_VALUE"""),"Python")</f>
        <v>Python</v>
      </c>
      <c r="K6509" s="4" t="str">
        <f>IFERROR(__xludf.DUMMYFUNCTION("""COMPUTED_VALUE"""),"SQL")</f>
        <v>SQL</v>
      </c>
      <c r="L6509" s="4" t="str">
        <f>IFERROR(__xludf.DUMMYFUNCTION("""COMPUTED_VALUE"""),"Swift")</f>
        <v>Swift</v>
      </c>
    </row>
    <row r="6510">
      <c r="A6510" s="3">
        <v>6509.0</v>
      </c>
      <c r="B6510" s="4" t="str">
        <f>IFERROR(__xludf.DUMMYFUNCTION("SPLIT(IMPORTRANGE!B6510:B16509,"";"",0,1)"),"HTML/CSS")</f>
        <v>HTML/CSS</v>
      </c>
      <c r="C6510" s="4" t="str">
        <f>IFERROR(__xludf.DUMMYFUNCTION("""COMPUTED_VALUE"""),"JavaScript")</f>
        <v>JavaScript</v>
      </c>
      <c r="D6510" s="4" t="str">
        <f>IFERROR(__xludf.DUMMYFUNCTION("""COMPUTED_VALUE"""),"Other(s):")</f>
        <v>Other(s):</v>
      </c>
    </row>
    <row r="6511">
      <c r="A6511" s="3">
        <v>6510.0</v>
      </c>
      <c r="B6511" s="4" t="str">
        <f>IFERROR(__xludf.DUMMYFUNCTION("SPLIT(IMPORTRANGE!B6511:B16510,"";"",0,1)"),"Java")</f>
        <v>Java</v>
      </c>
      <c r="C6511" s="4" t="str">
        <f>IFERROR(__xludf.DUMMYFUNCTION("""COMPUTED_VALUE"""),"Python")</f>
        <v>Python</v>
      </c>
    </row>
    <row r="6512">
      <c r="A6512" s="3">
        <v>6511.0</v>
      </c>
      <c r="B6512" s="4" t="str">
        <f>IFERROR(__xludf.DUMMYFUNCTION("SPLIT(IMPORTRANGE!B6512:B16511,"";"",0,1)"),"Bash/Shell/PowerShell")</f>
        <v>Bash/Shell/PowerShell</v>
      </c>
      <c r="C6512" s="4" t="str">
        <f>IFERROR(__xludf.DUMMYFUNCTION("""COMPUTED_VALUE"""),"HTML/CSS")</f>
        <v>HTML/CSS</v>
      </c>
      <c r="D6512" s="4" t="str">
        <f>IFERROR(__xludf.DUMMYFUNCTION("""COMPUTED_VALUE"""),"Java")</f>
        <v>Java</v>
      </c>
      <c r="E6512" s="4" t="str">
        <f>IFERROR(__xludf.DUMMYFUNCTION("""COMPUTED_VALUE"""),"PHP")</f>
        <v>PHP</v>
      </c>
      <c r="F6512" s="4" t="str">
        <f>IFERROR(__xludf.DUMMYFUNCTION("""COMPUTED_VALUE"""),"Python")</f>
        <v>Python</v>
      </c>
      <c r="G6512" s="4" t="str">
        <f>IFERROR(__xludf.DUMMYFUNCTION("""COMPUTED_VALUE"""),"SQL")</f>
        <v>SQL</v>
      </c>
    </row>
    <row r="6513">
      <c r="A6513" s="3">
        <v>6512.0</v>
      </c>
      <c r="B6513" s="4" t="str">
        <f>IFERROR(__xludf.DUMMYFUNCTION("SPLIT(IMPORTRANGE!B6513:B16512,"";"",0,1)"),"Bash/Shell/PowerShell")</f>
        <v>Bash/Shell/PowerShell</v>
      </c>
      <c r="C6513" s="4" t="str">
        <f>IFERROR(__xludf.DUMMYFUNCTION("""COMPUTED_VALUE"""),"Python")</f>
        <v>Python</v>
      </c>
      <c r="D6513" s="4" t="str">
        <f>IFERROR(__xludf.DUMMYFUNCTION("""COMPUTED_VALUE"""),"R")</f>
        <v>R</v>
      </c>
      <c r="E6513" s="4" t="str">
        <f>IFERROR(__xludf.DUMMYFUNCTION("""COMPUTED_VALUE"""),"SQL")</f>
        <v>SQL</v>
      </c>
      <c r="F6513" s="4" t="str">
        <f>IFERROR(__xludf.DUMMYFUNCTION("""COMPUTED_VALUE"""),"VBA")</f>
        <v>VBA</v>
      </c>
    </row>
    <row r="6514">
      <c r="A6514" s="3">
        <v>6513.0</v>
      </c>
      <c r="B6514" s="4" t="str">
        <f>IFERROR(__xludf.DUMMYFUNCTION("SPLIT(IMPORTRANGE!B6514:B16513,"";"",0,1)"),"Bash/Shell/PowerShell")</f>
        <v>Bash/Shell/PowerShell</v>
      </c>
      <c r="C6514" s="4" t="str">
        <f>IFERROR(__xludf.DUMMYFUNCTION("""COMPUTED_VALUE"""),"C#")</f>
        <v>C#</v>
      </c>
      <c r="D6514" s="4" t="str">
        <f>IFERROR(__xludf.DUMMYFUNCTION("""COMPUTED_VALUE"""),"JavaScript")</f>
        <v>JavaScript</v>
      </c>
      <c r="E6514" s="4" t="str">
        <f>IFERROR(__xludf.DUMMYFUNCTION("""COMPUTED_VALUE"""),"Python")</f>
        <v>Python</v>
      </c>
      <c r="F6514" s="4" t="str">
        <f>IFERROR(__xludf.DUMMYFUNCTION("""COMPUTED_VALUE"""),"SQL")</f>
        <v>SQL</v>
      </c>
      <c r="G6514" s="4" t="str">
        <f>IFERROR(__xludf.DUMMYFUNCTION("""COMPUTED_VALUE"""),"TypeScript")</f>
        <v>TypeScript</v>
      </c>
    </row>
    <row r="6515">
      <c r="A6515" s="3">
        <v>6514.0</v>
      </c>
      <c r="B6515" s="4" t="str">
        <f>IFERROR(__xludf.DUMMYFUNCTION("SPLIT(IMPORTRANGE!B6515:B16514,"";"",0,1)"),"C#")</f>
        <v>C#</v>
      </c>
      <c r="C6515" s="4" t="str">
        <f>IFERROR(__xludf.DUMMYFUNCTION("""COMPUTED_VALUE"""),"HTML/CSS")</f>
        <v>HTML/CSS</v>
      </c>
      <c r="D6515" s="4" t="str">
        <f>IFERROR(__xludf.DUMMYFUNCTION("""COMPUTED_VALUE"""),"JavaScript")</f>
        <v>JavaScript</v>
      </c>
      <c r="E6515" s="4" t="str">
        <f>IFERROR(__xludf.DUMMYFUNCTION("""COMPUTED_VALUE"""),"SQL")</f>
        <v>SQL</v>
      </c>
      <c r="F6515" s="4" t="str">
        <f>IFERROR(__xludf.DUMMYFUNCTION("""COMPUTED_VALUE"""),"VBA")</f>
        <v>VBA</v>
      </c>
    </row>
    <row r="6516">
      <c r="A6516" s="3">
        <v>6515.0</v>
      </c>
      <c r="B6516" s="4" t="str">
        <f>IFERROR(__xludf.DUMMYFUNCTION("SPLIT(IMPORTRANGE!B6516:B16515,"";"",0,1)"),"Bash/Shell/PowerShell")</f>
        <v>Bash/Shell/PowerShell</v>
      </c>
      <c r="C6516" s="4" t="str">
        <f>IFERROR(__xludf.DUMMYFUNCTION("""COMPUTED_VALUE"""),"JavaScript")</f>
        <v>JavaScript</v>
      </c>
      <c r="D6516" s="4" t="str">
        <f>IFERROR(__xludf.DUMMYFUNCTION("""COMPUTED_VALUE"""),"PHP")</f>
        <v>PHP</v>
      </c>
      <c r="E6516" s="4" t="str">
        <f>IFERROR(__xludf.DUMMYFUNCTION("""COMPUTED_VALUE"""),"Ruby")</f>
        <v>Ruby</v>
      </c>
      <c r="F6516" s="4" t="str">
        <f>IFERROR(__xludf.DUMMYFUNCTION("""COMPUTED_VALUE"""),"Scala")</f>
        <v>Scala</v>
      </c>
      <c r="G6516" s="4" t="str">
        <f>IFERROR(__xludf.DUMMYFUNCTION("""COMPUTED_VALUE"""),"SQL")</f>
        <v>SQL</v>
      </c>
      <c r="H6516" s="4" t="str">
        <f>IFERROR(__xludf.DUMMYFUNCTION("""COMPUTED_VALUE"""),"TypeScript")</f>
        <v>TypeScript</v>
      </c>
    </row>
    <row r="6517">
      <c r="A6517" s="3">
        <v>6516.0</v>
      </c>
      <c r="B6517" s="4" t="str">
        <f>IFERROR(__xludf.DUMMYFUNCTION("SPLIT(IMPORTRANGE!B6517:B16516,"";"",0,1)"),"C")</f>
        <v>C</v>
      </c>
      <c r="C6517" s="4" t="str">
        <f>IFERROR(__xludf.DUMMYFUNCTION("""COMPUTED_VALUE"""),"HTML/CSS")</f>
        <v>HTML/CSS</v>
      </c>
      <c r="D6517" s="4" t="str">
        <f>IFERROR(__xludf.DUMMYFUNCTION("""COMPUTED_VALUE"""),"Java")</f>
        <v>Java</v>
      </c>
      <c r="E6517" s="4" t="str">
        <f>IFERROR(__xludf.DUMMYFUNCTION("""COMPUTED_VALUE"""),"JavaScript")</f>
        <v>JavaScript</v>
      </c>
      <c r="F6517" s="4" t="str">
        <f>IFERROR(__xludf.DUMMYFUNCTION("""COMPUTED_VALUE"""),"Python")</f>
        <v>Python</v>
      </c>
      <c r="G6517" s="4" t="str">
        <f>IFERROR(__xludf.DUMMYFUNCTION("""COMPUTED_VALUE"""),"Ruby")</f>
        <v>Ruby</v>
      </c>
    </row>
    <row r="6518">
      <c r="A6518" s="3">
        <v>6517.0</v>
      </c>
      <c r="B6518" s="4" t="str">
        <f>IFERROR(__xludf.DUMMYFUNCTION("SPLIT(IMPORTRANGE!B6518:B16517,"";"",0,1)"),"HTML/CSS")</f>
        <v>HTML/CSS</v>
      </c>
      <c r="C6518" s="4" t="str">
        <f>IFERROR(__xludf.DUMMYFUNCTION("""COMPUTED_VALUE"""),"JavaScript")</f>
        <v>JavaScript</v>
      </c>
      <c r="D6518" s="4" t="str">
        <f>IFERROR(__xludf.DUMMYFUNCTION("""COMPUTED_VALUE"""),"TypeScript")</f>
        <v>TypeScript</v>
      </c>
    </row>
    <row r="6519">
      <c r="A6519" s="3">
        <v>6518.0</v>
      </c>
      <c r="B6519" s="4" t="str">
        <f>IFERROR(__xludf.DUMMYFUNCTION("SPLIT(IMPORTRANGE!B6519:B16518,"";"",0,1)"),"Bash/Shell/PowerShell")</f>
        <v>Bash/Shell/PowerShell</v>
      </c>
      <c r="C6519" s="4" t="str">
        <f>IFERROR(__xludf.DUMMYFUNCTION("""COMPUTED_VALUE"""),"HTML/CSS")</f>
        <v>HTML/CSS</v>
      </c>
      <c r="D6519" s="4" t="str">
        <f>IFERROR(__xludf.DUMMYFUNCTION("""COMPUTED_VALUE"""),"Java")</f>
        <v>Java</v>
      </c>
      <c r="E6519" s="4" t="str">
        <f>IFERROR(__xludf.DUMMYFUNCTION("""COMPUTED_VALUE"""),"JavaScript")</f>
        <v>JavaScript</v>
      </c>
      <c r="F6519" s="4" t="str">
        <f>IFERROR(__xludf.DUMMYFUNCTION("""COMPUTED_VALUE"""),"Python")</f>
        <v>Python</v>
      </c>
      <c r="G6519" s="4" t="str">
        <f>IFERROR(__xludf.DUMMYFUNCTION("""COMPUTED_VALUE"""),"Rust")</f>
        <v>Rust</v>
      </c>
      <c r="H6519" s="4" t="str">
        <f>IFERROR(__xludf.DUMMYFUNCTION("""COMPUTED_VALUE"""),"SQL")</f>
        <v>SQL</v>
      </c>
    </row>
    <row r="6520">
      <c r="A6520" s="3">
        <v>6519.0</v>
      </c>
      <c r="B6520" s="4" t="str">
        <f>IFERROR(__xludf.DUMMYFUNCTION("SPLIT(IMPORTRANGE!B6520:B16519,"";"",0,1)"),"Bash/Shell/PowerShell")</f>
        <v>Bash/Shell/PowerShell</v>
      </c>
      <c r="C6520" s="4" t="str">
        <f>IFERROR(__xludf.DUMMYFUNCTION("""COMPUTED_VALUE"""),"HTML/CSS")</f>
        <v>HTML/CSS</v>
      </c>
      <c r="D6520" s="4" t="str">
        <f>IFERROR(__xludf.DUMMYFUNCTION("""COMPUTED_VALUE"""),"Java")</f>
        <v>Java</v>
      </c>
      <c r="E6520" s="4" t="str">
        <f>IFERROR(__xludf.DUMMYFUNCTION("""COMPUTED_VALUE"""),"JavaScript")</f>
        <v>JavaScript</v>
      </c>
      <c r="F6520" s="4" t="str">
        <f>IFERROR(__xludf.DUMMYFUNCTION("""COMPUTED_VALUE"""),"Python")</f>
        <v>Python</v>
      </c>
      <c r="G6520" s="4" t="str">
        <f>IFERROR(__xludf.DUMMYFUNCTION("""COMPUTED_VALUE"""),"Ruby")</f>
        <v>Ruby</v>
      </c>
      <c r="H6520" s="4" t="str">
        <f>IFERROR(__xludf.DUMMYFUNCTION("""COMPUTED_VALUE"""),"SQL")</f>
        <v>SQL</v>
      </c>
    </row>
    <row r="6521">
      <c r="A6521" s="3">
        <v>6520.0</v>
      </c>
      <c r="B6521" s="4" t="str">
        <f>IFERROR(__xludf.DUMMYFUNCTION("SPLIT(IMPORTRANGE!B6521:B16520,"";"",0,1)"),"HTML/CSS")</f>
        <v>HTML/CSS</v>
      </c>
      <c r="C6521" s="4" t="str">
        <f>IFERROR(__xludf.DUMMYFUNCTION("""COMPUTED_VALUE"""),"Java")</f>
        <v>Java</v>
      </c>
      <c r="D6521" s="4" t="str">
        <f>IFERROR(__xludf.DUMMYFUNCTION("""COMPUTED_VALUE"""),"JavaScript")</f>
        <v>JavaScript</v>
      </c>
      <c r="E6521" s="4" t="str">
        <f>IFERROR(__xludf.DUMMYFUNCTION("""COMPUTED_VALUE"""),"SQL")</f>
        <v>SQL</v>
      </c>
    </row>
    <row r="6522">
      <c r="A6522" s="3">
        <v>6521.0</v>
      </c>
      <c r="B6522" s="4" t="str">
        <f>IFERROR(__xludf.DUMMYFUNCTION("SPLIT(IMPORTRANGE!B6522:B16521,"";"",0,1)"),"Assembly")</f>
        <v>Assembly</v>
      </c>
      <c r="C6522" s="4" t="str">
        <f>IFERROR(__xludf.DUMMYFUNCTION("""COMPUTED_VALUE"""),"Bash/Shell/PowerShell")</f>
        <v>Bash/Shell/PowerShell</v>
      </c>
      <c r="D6522" s="4" t="str">
        <f>IFERROR(__xludf.DUMMYFUNCTION("""COMPUTED_VALUE"""),"C")</f>
        <v>C</v>
      </c>
      <c r="E6522" s="4" t="str">
        <f>IFERROR(__xludf.DUMMYFUNCTION("""COMPUTED_VALUE"""),"C++")</f>
        <v>C++</v>
      </c>
      <c r="F6522" s="4" t="str">
        <f>IFERROR(__xludf.DUMMYFUNCTION("""COMPUTED_VALUE"""),"Python")</f>
        <v>Python</v>
      </c>
    </row>
    <row r="6523">
      <c r="A6523" s="3">
        <v>6522.0</v>
      </c>
      <c r="B6523" s="4" t="str">
        <f>IFERROR(__xludf.DUMMYFUNCTION("SPLIT(IMPORTRANGE!B6523:B16522,"";"",0,1)"),"HTML/CSS")</f>
        <v>HTML/CSS</v>
      </c>
      <c r="C6523" s="4" t="str">
        <f>IFERROR(__xludf.DUMMYFUNCTION("""COMPUTED_VALUE"""),"JavaScript")</f>
        <v>JavaScript</v>
      </c>
      <c r="D6523" s="4" t="str">
        <f>IFERROR(__xludf.DUMMYFUNCTION("""COMPUTED_VALUE"""),"SQL")</f>
        <v>SQL</v>
      </c>
    </row>
    <row r="6524">
      <c r="A6524" s="3">
        <v>6523.0</v>
      </c>
      <c r="B6524" s="4" t="str">
        <f>IFERROR(__xludf.DUMMYFUNCTION("SPLIT(IMPORTRANGE!B6524:B16523,"";"",0,1)"),"Swift")</f>
        <v>Swift</v>
      </c>
    </row>
    <row r="6525">
      <c r="A6525" s="3">
        <v>6524.0</v>
      </c>
      <c r="B6525" s="4" t="str">
        <f>IFERROR(__xludf.DUMMYFUNCTION("SPLIT(IMPORTRANGE!B6525:B16524,"";"",0,1)"),"Clojure")</f>
        <v>Clojure</v>
      </c>
      <c r="C6525" s="4" t="str">
        <f>IFERROR(__xludf.DUMMYFUNCTION("""COMPUTED_VALUE"""),"JavaScript")</f>
        <v>JavaScript</v>
      </c>
    </row>
    <row r="6526">
      <c r="A6526" s="3">
        <v>6525.0</v>
      </c>
      <c r="B6526" s="4" t="str">
        <f>IFERROR(__xludf.DUMMYFUNCTION("SPLIT(IMPORTRANGE!B6526:B16525,"";"",0,1)"),"C")</f>
        <v>C</v>
      </c>
      <c r="C6526" s="4" t="str">
        <f>IFERROR(__xludf.DUMMYFUNCTION("""COMPUTED_VALUE"""),"HTML/CSS")</f>
        <v>HTML/CSS</v>
      </c>
      <c r="D6526" s="4" t="str">
        <f>IFERROR(__xludf.DUMMYFUNCTION("""COMPUTED_VALUE"""),"Java")</f>
        <v>Java</v>
      </c>
      <c r="E6526" s="4" t="str">
        <f>IFERROR(__xludf.DUMMYFUNCTION("""COMPUTED_VALUE"""),"Python")</f>
        <v>Python</v>
      </c>
      <c r="F6526" s="4" t="str">
        <f>IFERROR(__xludf.DUMMYFUNCTION("""COMPUTED_VALUE"""),"R")</f>
        <v>R</v>
      </c>
      <c r="G6526" s="4" t="str">
        <f>IFERROR(__xludf.DUMMYFUNCTION("""COMPUTED_VALUE"""),"SQL")</f>
        <v>SQL</v>
      </c>
    </row>
    <row r="6527">
      <c r="A6527" s="3">
        <v>6526.0</v>
      </c>
      <c r="B6527" s="4" t="str">
        <f>IFERROR(__xludf.DUMMYFUNCTION("SPLIT(IMPORTRANGE!B6527:B16526,"";"",0,1)"),"Java")</f>
        <v>Java</v>
      </c>
      <c r="C6527" s="4" t="str">
        <f>IFERROR(__xludf.DUMMYFUNCTION("""COMPUTED_VALUE"""),"SQL")</f>
        <v>SQL</v>
      </c>
    </row>
    <row r="6528">
      <c r="A6528" s="3">
        <v>6527.0</v>
      </c>
      <c r="B6528" s="4" t="str">
        <f>IFERROR(__xludf.DUMMYFUNCTION("SPLIT(IMPORTRANGE!B6528:B16527,"";"",0,1)"),"Bash/Shell/PowerShell")</f>
        <v>Bash/Shell/PowerShell</v>
      </c>
      <c r="C6528" s="4" t="str">
        <f>IFERROR(__xludf.DUMMYFUNCTION("""COMPUTED_VALUE"""),"HTML/CSS")</f>
        <v>HTML/CSS</v>
      </c>
      <c r="D6528" s="4" t="str">
        <f>IFERROR(__xludf.DUMMYFUNCTION("""COMPUTED_VALUE"""),"Java")</f>
        <v>Java</v>
      </c>
      <c r="E6528" s="4" t="str">
        <f>IFERROR(__xludf.DUMMYFUNCTION("""COMPUTED_VALUE"""),"JavaScript")</f>
        <v>JavaScript</v>
      </c>
      <c r="F6528" s="4" t="str">
        <f>IFERROR(__xludf.DUMMYFUNCTION("""COMPUTED_VALUE"""),"PHP")</f>
        <v>PHP</v>
      </c>
      <c r="G6528" s="4" t="str">
        <f>IFERROR(__xludf.DUMMYFUNCTION("""COMPUTED_VALUE"""),"SQL")</f>
        <v>SQL</v>
      </c>
      <c r="H6528" s="4" t="str">
        <f>IFERROR(__xludf.DUMMYFUNCTION("""COMPUTED_VALUE"""),"Swift")</f>
        <v>Swift</v>
      </c>
      <c r="I6528" s="4" t="str">
        <f>IFERROR(__xludf.DUMMYFUNCTION("""COMPUTED_VALUE"""),"TypeScript")</f>
        <v>TypeScript</v>
      </c>
    </row>
    <row r="6529">
      <c r="A6529" s="3">
        <v>6528.0</v>
      </c>
      <c r="B6529" s="4" t="str">
        <f>IFERROR(__xludf.DUMMYFUNCTION("SPLIT(IMPORTRANGE!B6529:B16528,"";"",0,1)"),"Bash/Shell/PowerShell")</f>
        <v>Bash/Shell/PowerShell</v>
      </c>
      <c r="C6529" s="4" t="str">
        <f>IFERROR(__xludf.DUMMYFUNCTION("""COMPUTED_VALUE"""),"HTML/CSS")</f>
        <v>HTML/CSS</v>
      </c>
      <c r="D6529" s="4" t="str">
        <f>IFERROR(__xludf.DUMMYFUNCTION("""COMPUTED_VALUE"""),"Java")</f>
        <v>Java</v>
      </c>
      <c r="E6529" s="4" t="str">
        <f>IFERROR(__xludf.DUMMYFUNCTION("""COMPUTED_VALUE"""),"Kotlin")</f>
        <v>Kotlin</v>
      </c>
      <c r="F6529" s="4" t="str">
        <f>IFERROR(__xludf.DUMMYFUNCTION("""COMPUTED_VALUE"""),"Objective-C")</f>
        <v>Objective-C</v>
      </c>
      <c r="G6529" s="4" t="str">
        <f>IFERROR(__xludf.DUMMYFUNCTION("""COMPUTED_VALUE"""),"PHP")</f>
        <v>PHP</v>
      </c>
      <c r="H6529" s="4" t="str">
        <f>IFERROR(__xludf.DUMMYFUNCTION("""COMPUTED_VALUE"""),"Python")</f>
        <v>Python</v>
      </c>
      <c r="I6529" s="4" t="str">
        <f>IFERROR(__xludf.DUMMYFUNCTION("""COMPUTED_VALUE"""),"Ruby")</f>
        <v>Ruby</v>
      </c>
      <c r="J6529" s="4" t="str">
        <f>IFERROR(__xludf.DUMMYFUNCTION("""COMPUTED_VALUE"""),"Scala")</f>
        <v>Scala</v>
      </c>
      <c r="K6529" s="4" t="str">
        <f>IFERROR(__xludf.DUMMYFUNCTION("""COMPUTED_VALUE"""),"SQL")</f>
        <v>SQL</v>
      </c>
      <c r="L6529" s="4" t="str">
        <f>IFERROR(__xludf.DUMMYFUNCTION("""COMPUTED_VALUE"""),"Swift")</f>
        <v>Swift</v>
      </c>
    </row>
    <row r="6530">
      <c r="A6530" s="3">
        <v>6529.0</v>
      </c>
      <c r="B6530" s="4" t="str">
        <f>IFERROR(__xludf.DUMMYFUNCTION("SPLIT(IMPORTRANGE!B6530:B16529,"";"",0,1)"),"Python")</f>
        <v>Python</v>
      </c>
      <c r="C6530" s="4" t="str">
        <f>IFERROR(__xludf.DUMMYFUNCTION("""COMPUTED_VALUE"""),"SQL")</f>
        <v>SQL</v>
      </c>
    </row>
    <row r="6531">
      <c r="A6531" s="3">
        <v>6530.0</v>
      </c>
      <c r="B6531" s="4" t="str">
        <f>IFERROR(__xludf.DUMMYFUNCTION("SPLIT(IMPORTRANGE!B6531:B16530,"";"",0,1)"),"C#")</f>
        <v>C#</v>
      </c>
      <c r="C6531" s="4" t="str">
        <f>IFERROR(__xludf.DUMMYFUNCTION("""COMPUTED_VALUE"""),"JavaScript")</f>
        <v>JavaScript</v>
      </c>
      <c r="D6531" s="4" t="str">
        <f>IFERROR(__xludf.DUMMYFUNCTION("""COMPUTED_VALUE"""),"SQL")</f>
        <v>SQL</v>
      </c>
    </row>
    <row r="6532">
      <c r="A6532" s="3">
        <v>6531.0</v>
      </c>
      <c r="B6532" s="4" t="str">
        <f>IFERROR(__xludf.DUMMYFUNCTION("SPLIT(IMPORTRANGE!B6532:B16531,"";"",0,1)"),"Bash/Shell/PowerShell")</f>
        <v>Bash/Shell/PowerShell</v>
      </c>
      <c r="C6532" s="4" t="str">
        <f>IFERROR(__xludf.DUMMYFUNCTION("""COMPUTED_VALUE"""),"HTML/CSS")</f>
        <v>HTML/CSS</v>
      </c>
      <c r="D6532" s="4" t="str">
        <f>IFERROR(__xludf.DUMMYFUNCTION("""COMPUTED_VALUE"""),"JavaScript")</f>
        <v>JavaScript</v>
      </c>
      <c r="E6532" s="4" t="str">
        <f>IFERROR(__xludf.DUMMYFUNCTION("""COMPUTED_VALUE"""),"PHP")</f>
        <v>PHP</v>
      </c>
      <c r="F6532" s="4" t="str">
        <f>IFERROR(__xludf.DUMMYFUNCTION("""COMPUTED_VALUE"""),"Python")</f>
        <v>Python</v>
      </c>
      <c r="G6532" s="4" t="str">
        <f>IFERROR(__xludf.DUMMYFUNCTION("""COMPUTED_VALUE"""),"R")</f>
        <v>R</v>
      </c>
      <c r="H6532" s="4" t="str">
        <f>IFERROR(__xludf.DUMMYFUNCTION("""COMPUTED_VALUE"""),"SQL")</f>
        <v>SQL</v>
      </c>
    </row>
    <row r="6533">
      <c r="A6533" s="3">
        <v>6532.0</v>
      </c>
      <c r="B6533" s="4" t="str">
        <f>IFERROR(__xludf.DUMMYFUNCTION("SPLIT(IMPORTRANGE!B6533:B16532,"";"",0,1)"),"Assembly")</f>
        <v>Assembly</v>
      </c>
      <c r="C6533" s="4" t="str">
        <f>IFERROR(__xludf.DUMMYFUNCTION("""COMPUTED_VALUE"""),"Bash/Shell/PowerShell")</f>
        <v>Bash/Shell/PowerShell</v>
      </c>
      <c r="D6533" s="4" t="str">
        <f>IFERROR(__xludf.DUMMYFUNCTION("""COMPUTED_VALUE"""),"C")</f>
        <v>C</v>
      </c>
      <c r="E6533" s="4" t="str">
        <f>IFERROR(__xludf.DUMMYFUNCTION("""COMPUTED_VALUE"""),"C++")</f>
        <v>C++</v>
      </c>
      <c r="F6533" s="4" t="str">
        <f>IFERROR(__xludf.DUMMYFUNCTION("""COMPUTED_VALUE"""),"C#")</f>
        <v>C#</v>
      </c>
      <c r="G6533" s="4" t="str">
        <f>IFERROR(__xludf.DUMMYFUNCTION("""COMPUTED_VALUE"""),"HTML/CSS")</f>
        <v>HTML/CSS</v>
      </c>
      <c r="H6533" s="4" t="str">
        <f>IFERROR(__xludf.DUMMYFUNCTION("""COMPUTED_VALUE"""),"Java")</f>
        <v>Java</v>
      </c>
      <c r="I6533" s="4" t="str">
        <f>IFERROR(__xludf.DUMMYFUNCTION("""COMPUTED_VALUE"""),"JavaScript")</f>
        <v>JavaScript</v>
      </c>
      <c r="J6533" s="4" t="str">
        <f>IFERROR(__xludf.DUMMYFUNCTION("""COMPUTED_VALUE"""),"PHP")</f>
        <v>PHP</v>
      </c>
      <c r="K6533" s="4" t="str">
        <f>IFERROR(__xludf.DUMMYFUNCTION("""COMPUTED_VALUE"""),"Python")</f>
        <v>Python</v>
      </c>
      <c r="L6533" s="4" t="str">
        <f>IFERROR(__xludf.DUMMYFUNCTION("""COMPUTED_VALUE"""),"Ruby")</f>
        <v>Ruby</v>
      </c>
      <c r="M6533" s="4" t="str">
        <f>IFERROR(__xludf.DUMMYFUNCTION("""COMPUTED_VALUE"""),"Scala")</f>
        <v>Scala</v>
      </c>
      <c r="N6533" s="4" t="str">
        <f>IFERROR(__xludf.DUMMYFUNCTION("""COMPUTED_VALUE"""),"SQL")</f>
        <v>SQL</v>
      </c>
      <c r="O6533" s="4" t="str">
        <f>IFERROR(__xludf.DUMMYFUNCTION("""COMPUTED_VALUE"""),"TypeScript")</f>
        <v>TypeScript</v>
      </c>
      <c r="P6533" s="4" t="str">
        <f>IFERROR(__xludf.DUMMYFUNCTION("""COMPUTED_VALUE"""),"VBA")</f>
        <v>VBA</v>
      </c>
      <c r="Q6533" s="4" t="str">
        <f>IFERROR(__xludf.DUMMYFUNCTION("""COMPUTED_VALUE"""),"Other(s):")</f>
        <v>Other(s):</v>
      </c>
    </row>
    <row r="6534">
      <c r="A6534" s="3">
        <v>6533.0</v>
      </c>
      <c r="B6534" s="4" t="str">
        <f>IFERROR(__xludf.DUMMYFUNCTION("SPLIT(IMPORTRANGE!B6534:B16533,"";"",0,1)"),"Assembly")</f>
        <v>Assembly</v>
      </c>
      <c r="C6534" s="4" t="str">
        <f>IFERROR(__xludf.DUMMYFUNCTION("""COMPUTED_VALUE"""),"HTML/CSS")</f>
        <v>HTML/CSS</v>
      </c>
      <c r="D6534" s="4" t="str">
        <f>IFERROR(__xludf.DUMMYFUNCTION("""COMPUTED_VALUE"""),"Python")</f>
        <v>Python</v>
      </c>
    </row>
    <row r="6535">
      <c r="A6535" s="3">
        <v>6534.0</v>
      </c>
      <c r="B6535" s="4" t="str">
        <f>IFERROR(__xludf.DUMMYFUNCTION("SPLIT(IMPORTRANGE!B6535:B16534,"";"",0,1)"),"Bash/Shell/PowerShell")</f>
        <v>Bash/Shell/PowerShell</v>
      </c>
      <c r="C6535" s="4" t="str">
        <f>IFERROR(__xludf.DUMMYFUNCTION("""COMPUTED_VALUE"""),"C")</f>
        <v>C</v>
      </c>
      <c r="D6535" s="4" t="str">
        <f>IFERROR(__xludf.DUMMYFUNCTION("""COMPUTED_VALUE"""),"C++")</f>
        <v>C++</v>
      </c>
      <c r="E6535" s="4" t="str">
        <f>IFERROR(__xludf.DUMMYFUNCTION("""COMPUTED_VALUE"""),"Elixir")</f>
        <v>Elixir</v>
      </c>
      <c r="F6535" s="4" t="str">
        <f>IFERROR(__xludf.DUMMYFUNCTION("""COMPUTED_VALUE"""),"Erlang")</f>
        <v>Erlang</v>
      </c>
      <c r="G6535" s="4" t="str">
        <f>IFERROR(__xludf.DUMMYFUNCTION("""COMPUTED_VALUE"""),"Go")</f>
        <v>Go</v>
      </c>
      <c r="H6535" s="4" t="str">
        <f>IFERROR(__xludf.DUMMYFUNCTION("""COMPUTED_VALUE"""),"JavaScript")</f>
        <v>JavaScript</v>
      </c>
      <c r="I6535" s="4" t="str">
        <f>IFERROR(__xludf.DUMMYFUNCTION("""COMPUTED_VALUE"""),"Python")</f>
        <v>Python</v>
      </c>
      <c r="J6535" s="4" t="str">
        <f>IFERROR(__xludf.DUMMYFUNCTION("""COMPUTED_VALUE"""),"R")</f>
        <v>R</v>
      </c>
      <c r="K6535" s="4" t="str">
        <f>IFERROR(__xludf.DUMMYFUNCTION("""COMPUTED_VALUE"""),"Ruby")</f>
        <v>Ruby</v>
      </c>
      <c r="L6535" s="4" t="str">
        <f>IFERROR(__xludf.DUMMYFUNCTION("""COMPUTED_VALUE"""),"Rust")</f>
        <v>Rust</v>
      </c>
      <c r="M6535" s="4" t="str">
        <f>IFERROR(__xludf.DUMMYFUNCTION("""COMPUTED_VALUE"""),"SQL")</f>
        <v>SQL</v>
      </c>
    </row>
    <row r="6536">
      <c r="A6536" s="3">
        <v>6535.0</v>
      </c>
      <c r="B6536" s="4" t="str">
        <f>IFERROR(__xludf.DUMMYFUNCTION("SPLIT(IMPORTRANGE!B6536:B16535,"";"",0,1)"),"Bash/Shell/PowerShell")</f>
        <v>Bash/Shell/PowerShell</v>
      </c>
      <c r="C6536" s="4" t="str">
        <f>IFERROR(__xludf.DUMMYFUNCTION("""COMPUTED_VALUE"""),"C")</f>
        <v>C</v>
      </c>
      <c r="D6536" s="4" t="str">
        <f>IFERROR(__xludf.DUMMYFUNCTION("""COMPUTED_VALUE"""),"C++")</f>
        <v>C++</v>
      </c>
      <c r="E6536" s="4" t="str">
        <f>IFERROR(__xludf.DUMMYFUNCTION("""COMPUTED_VALUE"""),"HTML/CSS")</f>
        <v>HTML/CSS</v>
      </c>
      <c r="F6536" s="4" t="str">
        <f>IFERROR(__xludf.DUMMYFUNCTION("""COMPUTED_VALUE"""),"Java")</f>
        <v>Java</v>
      </c>
      <c r="G6536" s="4" t="str">
        <f>IFERROR(__xludf.DUMMYFUNCTION("""COMPUTED_VALUE"""),"JavaScript")</f>
        <v>JavaScript</v>
      </c>
      <c r="H6536" s="4" t="str">
        <f>IFERROR(__xludf.DUMMYFUNCTION("""COMPUTED_VALUE"""),"PHP")</f>
        <v>PHP</v>
      </c>
    </row>
    <row r="6537">
      <c r="A6537" s="3">
        <v>6536.0</v>
      </c>
      <c r="B6537" s="4" t="str">
        <f>IFERROR(__xludf.DUMMYFUNCTION("SPLIT(IMPORTRANGE!B6537:B16536,"";"",0,1)"),"Bash/Shell/PowerShell")</f>
        <v>Bash/Shell/PowerShell</v>
      </c>
      <c r="C6537" s="4" t="str">
        <f>IFERROR(__xludf.DUMMYFUNCTION("""COMPUTED_VALUE"""),"HTML/CSS")</f>
        <v>HTML/CSS</v>
      </c>
      <c r="D6537" s="4" t="str">
        <f>IFERROR(__xludf.DUMMYFUNCTION("""COMPUTED_VALUE"""),"JavaScript")</f>
        <v>JavaScript</v>
      </c>
      <c r="E6537" s="4" t="str">
        <f>IFERROR(__xludf.DUMMYFUNCTION("""COMPUTED_VALUE"""),"SQL")</f>
        <v>SQL</v>
      </c>
      <c r="F6537" s="4" t="str">
        <f>IFERROR(__xludf.DUMMYFUNCTION("""COMPUTED_VALUE"""),"TypeScript")</f>
        <v>TypeScript</v>
      </c>
    </row>
    <row r="6538">
      <c r="A6538" s="3">
        <v>6537.0</v>
      </c>
      <c r="B6538" s="4" t="str">
        <f>IFERROR(__xludf.DUMMYFUNCTION("SPLIT(IMPORTRANGE!B6538:B16537,"";"",0,1)"),"HTML/CSS")</f>
        <v>HTML/CSS</v>
      </c>
      <c r="C6538" s="4" t="str">
        <f>IFERROR(__xludf.DUMMYFUNCTION("""COMPUTED_VALUE"""),"JavaScript")</f>
        <v>JavaScript</v>
      </c>
      <c r="D6538" s="4" t="str">
        <f>IFERROR(__xludf.DUMMYFUNCTION("""COMPUTED_VALUE"""),"PHP")</f>
        <v>PHP</v>
      </c>
      <c r="E6538" s="4" t="str">
        <f>IFERROR(__xludf.DUMMYFUNCTION("""COMPUTED_VALUE"""),"Python")</f>
        <v>Python</v>
      </c>
      <c r="F6538" s="4" t="str">
        <f>IFERROR(__xludf.DUMMYFUNCTION("""COMPUTED_VALUE"""),"SQL")</f>
        <v>SQL</v>
      </c>
    </row>
    <row r="6539">
      <c r="A6539" s="3">
        <v>6538.0</v>
      </c>
      <c r="B6539" s="4" t="str">
        <f>IFERROR(__xludf.DUMMYFUNCTION("SPLIT(IMPORTRANGE!B6539:B16538,"";"",0,1)"),"HTML/CSS")</f>
        <v>HTML/CSS</v>
      </c>
      <c r="C6539" s="4" t="str">
        <f>IFERROR(__xludf.DUMMYFUNCTION("""COMPUTED_VALUE"""),"JavaScript")</f>
        <v>JavaScript</v>
      </c>
      <c r="D6539" s="4" t="str">
        <f>IFERROR(__xludf.DUMMYFUNCTION("""COMPUTED_VALUE"""),"PHP")</f>
        <v>PHP</v>
      </c>
      <c r="E6539" s="4" t="str">
        <f>IFERROR(__xludf.DUMMYFUNCTION("""COMPUTED_VALUE"""),"SQL")</f>
        <v>SQL</v>
      </c>
      <c r="F6539" s="4" t="str">
        <f>IFERROR(__xludf.DUMMYFUNCTION("""COMPUTED_VALUE"""),"TypeScript")</f>
        <v>TypeScript</v>
      </c>
      <c r="G6539" s="4" t="str">
        <f>IFERROR(__xludf.DUMMYFUNCTION("""COMPUTED_VALUE"""),"Other(s):")</f>
        <v>Other(s):</v>
      </c>
    </row>
    <row r="6540">
      <c r="A6540" s="3">
        <v>6539.0</v>
      </c>
      <c r="B6540" s="4" t="str">
        <f>IFERROR(__xludf.DUMMYFUNCTION("SPLIT(IMPORTRANGE!B6540:B16539,"";"",0,1)"),"HTML/CSS")</f>
        <v>HTML/CSS</v>
      </c>
      <c r="C6540" s="4" t="str">
        <f>IFERROR(__xludf.DUMMYFUNCTION("""COMPUTED_VALUE"""),"JavaScript")</f>
        <v>JavaScript</v>
      </c>
    </row>
    <row r="6541">
      <c r="A6541" s="3">
        <v>6540.0</v>
      </c>
      <c r="B6541" s="4" t="str">
        <f>IFERROR(__xludf.DUMMYFUNCTION("SPLIT(IMPORTRANGE!B6541:B16540,"";"",0,1)"),"HTML/CSS")</f>
        <v>HTML/CSS</v>
      </c>
      <c r="C6541" s="4" t="str">
        <f>IFERROR(__xludf.DUMMYFUNCTION("""COMPUTED_VALUE"""),"JavaScript")</f>
        <v>JavaScript</v>
      </c>
      <c r="D6541" s="4" t="str">
        <f>IFERROR(__xludf.DUMMYFUNCTION("""COMPUTED_VALUE"""),"Ruby")</f>
        <v>Ruby</v>
      </c>
    </row>
    <row r="6542">
      <c r="A6542" s="3">
        <v>6541.0</v>
      </c>
      <c r="B6542" s="4" t="str">
        <f>IFERROR(__xludf.DUMMYFUNCTION("SPLIT(IMPORTRANGE!B6542:B16541,"";"",0,1)"),"C#")</f>
        <v>C#</v>
      </c>
      <c r="C6542" s="4" t="str">
        <f>IFERROR(__xludf.DUMMYFUNCTION("""COMPUTED_VALUE"""),"HTML/CSS")</f>
        <v>HTML/CSS</v>
      </c>
      <c r="D6542" s="4" t="str">
        <f>IFERROR(__xludf.DUMMYFUNCTION("""COMPUTED_VALUE"""),"Java")</f>
        <v>Java</v>
      </c>
      <c r="E6542" s="4" t="str">
        <f>IFERROR(__xludf.DUMMYFUNCTION("""COMPUTED_VALUE"""),"JavaScript")</f>
        <v>JavaScript</v>
      </c>
      <c r="F6542" s="4" t="str">
        <f>IFERROR(__xludf.DUMMYFUNCTION("""COMPUTED_VALUE"""),"PHP")</f>
        <v>PHP</v>
      </c>
      <c r="G6542" s="4" t="str">
        <f>IFERROR(__xludf.DUMMYFUNCTION("""COMPUTED_VALUE"""),"SQL")</f>
        <v>SQL</v>
      </c>
    </row>
    <row r="6543">
      <c r="A6543" s="3">
        <v>6542.0</v>
      </c>
      <c r="B6543" s="4" t="str">
        <f>IFERROR(__xludf.DUMMYFUNCTION("SPLIT(IMPORTRANGE!B6543:B16542,"";"",0,1)"),"C++")</f>
        <v>C++</v>
      </c>
      <c r="C6543" s="4" t="str">
        <f>IFERROR(__xludf.DUMMYFUNCTION("""COMPUTED_VALUE"""),"C#")</f>
        <v>C#</v>
      </c>
      <c r="D6543" s="4" t="str">
        <f>IFERROR(__xludf.DUMMYFUNCTION("""COMPUTED_VALUE"""),"HTML/CSS")</f>
        <v>HTML/CSS</v>
      </c>
      <c r="E6543" s="4" t="str">
        <f>IFERROR(__xludf.DUMMYFUNCTION("""COMPUTED_VALUE"""),"Java")</f>
        <v>Java</v>
      </c>
      <c r="F6543" s="4" t="str">
        <f>IFERROR(__xludf.DUMMYFUNCTION("""COMPUTED_VALUE"""),"PHP")</f>
        <v>PHP</v>
      </c>
      <c r="G6543" s="4" t="str">
        <f>IFERROR(__xludf.DUMMYFUNCTION("""COMPUTED_VALUE"""),"SQL")</f>
        <v>SQL</v>
      </c>
      <c r="H6543" s="4" t="str">
        <f>IFERROR(__xludf.DUMMYFUNCTION("""COMPUTED_VALUE"""),"VBA")</f>
        <v>VBA</v>
      </c>
    </row>
    <row r="6544">
      <c r="A6544" s="3">
        <v>6543.0</v>
      </c>
      <c r="B6544" s="4" t="str">
        <f>IFERROR(__xludf.DUMMYFUNCTION("SPLIT(IMPORTRANGE!B6544:B16543,"";"",0,1)"),"Bash/Shell/PowerShell")</f>
        <v>Bash/Shell/PowerShell</v>
      </c>
      <c r="C6544" s="4" t="str">
        <f>IFERROR(__xludf.DUMMYFUNCTION("""COMPUTED_VALUE"""),"JavaScript")</f>
        <v>JavaScript</v>
      </c>
      <c r="D6544" s="4" t="str">
        <f>IFERROR(__xludf.DUMMYFUNCTION("""COMPUTED_VALUE"""),"PHP")</f>
        <v>PHP</v>
      </c>
      <c r="E6544" s="4" t="str">
        <f>IFERROR(__xludf.DUMMYFUNCTION("""COMPUTED_VALUE"""),"SQL")</f>
        <v>SQL</v>
      </c>
    </row>
    <row r="6545">
      <c r="A6545" s="3">
        <v>6544.0</v>
      </c>
      <c r="B6545" s="4" t="str">
        <f>IFERROR(__xludf.DUMMYFUNCTION("SPLIT(IMPORTRANGE!B6545:B16544,"";"",0,1)"),"Bash/Shell/PowerShell")</f>
        <v>Bash/Shell/PowerShell</v>
      </c>
      <c r="C6545" s="4" t="str">
        <f>IFERROR(__xludf.DUMMYFUNCTION("""COMPUTED_VALUE"""),"C#")</f>
        <v>C#</v>
      </c>
      <c r="D6545" s="4" t="str">
        <f>IFERROR(__xludf.DUMMYFUNCTION("""COMPUTED_VALUE"""),"SQL")</f>
        <v>SQL</v>
      </c>
    </row>
    <row r="6546">
      <c r="A6546" s="3">
        <v>6545.0</v>
      </c>
      <c r="B6546" s="4" t="str">
        <f>IFERROR(__xludf.DUMMYFUNCTION("SPLIT(IMPORTRANGE!B6546:B16545,"";"",0,1)"),"C++")</f>
        <v>C++</v>
      </c>
      <c r="C6546" s="4" t="str">
        <f>IFERROR(__xludf.DUMMYFUNCTION("""COMPUTED_VALUE"""),"HTML/CSS")</f>
        <v>HTML/CSS</v>
      </c>
      <c r="D6546" s="4" t="str">
        <f>IFERROR(__xludf.DUMMYFUNCTION("""COMPUTED_VALUE"""),"JavaScript")</f>
        <v>JavaScript</v>
      </c>
      <c r="E6546" s="4" t="str">
        <f>IFERROR(__xludf.DUMMYFUNCTION("""COMPUTED_VALUE"""),"Objective-C")</f>
        <v>Objective-C</v>
      </c>
      <c r="F6546" s="4" t="str">
        <f>IFERROR(__xludf.DUMMYFUNCTION("""COMPUTED_VALUE"""),"Python")</f>
        <v>Python</v>
      </c>
    </row>
    <row r="6547">
      <c r="A6547" s="3">
        <v>6546.0</v>
      </c>
      <c r="B6547" s="4" t="str">
        <f>IFERROR(__xludf.DUMMYFUNCTION("SPLIT(IMPORTRANGE!B6547:B16546,"";"",0,1)"),"Bash/Shell/PowerShell")</f>
        <v>Bash/Shell/PowerShell</v>
      </c>
      <c r="C6547" s="4" t="str">
        <f>IFERROR(__xludf.DUMMYFUNCTION("""COMPUTED_VALUE"""),"HTML/CSS")</f>
        <v>HTML/CSS</v>
      </c>
      <c r="D6547" s="4" t="str">
        <f>IFERROR(__xludf.DUMMYFUNCTION("""COMPUTED_VALUE"""),"JavaScript")</f>
        <v>JavaScript</v>
      </c>
      <c r="E6547" s="4" t="str">
        <f>IFERROR(__xludf.DUMMYFUNCTION("""COMPUTED_VALUE"""),"Python")</f>
        <v>Python</v>
      </c>
      <c r="F6547" s="4" t="str">
        <f>IFERROR(__xludf.DUMMYFUNCTION("""COMPUTED_VALUE"""),"SQL")</f>
        <v>SQL</v>
      </c>
    </row>
    <row r="6548">
      <c r="A6548" s="3">
        <v>6547.0</v>
      </c>
      <c r="B6548" s="4" t="str">
        <f>IFERROR(__xludf.DUMMYFUNCTION("SPLIT(IMPORTRANGE!B6548:B16547,"";"",0,1)"),"HTML/CSS")</f>
        <v>HTML/CSS</v>
      </c>
      <c r="C6548" s="4" t="str">
        <f>IFERROR(__xludf.DUMMYFUNCTION("""COMPUTED_VALUE"""),"JavaScript")</f>
        <v>JavaScript</v>
      </c>
      <c r="D6548" s="4" t="str">
        <f>IFERROR(__xludf.DUMMYFUNCTION("""COMPUTED_VALUE"""),"Ruby")</f>
        <v>Ruby</v>
      </c>
      <c r="E6548" s="4" t="str">
        <f>IFERROR(__xludf.DUMMYFUNCTION("""COMPUTED_VALUE"""),"SQL")</f>
        <v>SQL</v>
      </c>
    </row>
    <row r="6549">
      <c r="A6549" s="3">
        <v>6548.0</v>
      </c>
      <c r="B6549" s="4" t="str">
        <f>IFERROR(__xludf.DUMMYFUNCTION("SPLIT(IMPORTRANGE!B6549:B16548,"";"",0,1)"),"JavaScript")</f>
        <v>JavaScript</v>
      </c>
      <c r="C6549" s="4" t="str">
        <f>IFERROR(__xludf.DUMMYFUNCTION("""COMPUTED_VALUE"""),"TypeScript")</f>
        <v>TypeScript</v>
      </c>
    </row>
    <row r="6550">
      <c r="A6550" s="3">
        <v>6549.0</v>
      </c>
      <c r="B6550" s="4" t="str">
        <f>IFERROR(__xludf.DUMMYFUNCTION("SPLIT(IMPORTRANGE!B6550:B16549,"";"",0,1)"),"Go")</f>
        <v>Go</v>
      </c>
      <c r="C6550" s="4" t="str">
        <f>IFERROR(__xludf.DUMMYFUNCTION("""COMPUTED_VALUE"""),"Python")</f>
        <v>Python</v>
      </c>
      <c r="D6550" s="4" t="str">
        <f>IFERROR(__xludf.DUMMYFUNCTION("""COMPUTED_VALUE"""),"R")</f>
        <v>R</v>
      </c>
    </row>
    <row r="6551">
      <c r="A6551" s="3">
        <v>6550.0</v>
      </c>
      <c r="B6551" s="4" t="str">
        <f>IFERROR(__xludf.DUMMYFUNCTION("SPLIT(IMPORTRANGE!B6551:B16550,"";"",0,1)"),"Bash/Shell/PowerShell")</f>
        <v>Bash/Shell/PowerShell</v>
      </c>
      <c r="C6551" s="4" t="str">
        <f>IFERROR(__xludf.DUMMYFUNCTION("""COMPUTED_VALUE"""),"Other(s):")</f>
        <v>Other(s):</v>
      </c>
    </row>
    <row r="6552">
      <c r="A6552" s="3">
        <v>6551.0</v>
      </c>
      <c r="B6552" s="4" t="str">
        <f>IFERROR(__xludf.DUMMYFUNCTION("SPLIT(IMPORTRANGE!B6552:B16551,"";"",0,1)"),"HTML/CSS")</f>
        <v>HTML/CSS</v>
      </c>
      <c r="C6552" s="4" t="str">
        <f>IFERROR(__xludf.DUMMYFUNCTION("""COMPUTED_VALUE"""),"JavaScript")</f>
        <v>JavaScript</v>
      </c>
      <c r="D6552" s="4" t="str">
        <f>IFERROR(__xludf.DUMMYFUNCTION("""COMPUTED_VALUE"""),"Other(s):")</f>
        <v>Other(s):</v>
      </c>
    </row>
    <row r="6553">
      <c r="A6553" s="3">
        <v>6552.0</v>
      </c>
      <c r="B6553" s="4" t="str">
        <f>IFERROR(__xludf.DUMMYFUNCTION("SPLIT(IMPORTRANGE!B6553:B16552,"";"",0,1)"),"Bash/Shell/PowerShell")</f>
        <v>Bash/Shell/PowerShell</v>
      </c>
      <c r="C6553" s="4" t="str">
        <f>IFERROR(__xludf.DUMMYFUNCTION("""COMPUTED_VALUE"""),"Dart")</f>
        <v>Dart</v>
      </c>
      <c r="D6553" s="4" t="str">
        <f>IFERROR(__xludf.DUMMYFUNCTION("""COMPUTED_VALUE"""),"HTML/CSS")</f>
        <v>HTML/CSS</v>
      </c>
      <c r="E6553" s="4" t="str">
        <f>IFERROR(__xludf.DUMMYFUNCTION("""COMPUTED_VALUE"""),"JavaScript")</f>
        <v>JavaScript</v>
      </c>
      <c r="F6553" s="4" t="str">
        <f>IFERROR(__xludf.DUMMYFUNCTION("""COMPUTED_VALUE"""),"PHP")</f>
        <v>PHP</v>
      </c>
      <c r="G6553" s="4" t="str">
        <f>IFERROR(__xludf.DUMMYFUNCTION("""COMPUTED_VALUE"""),"TypeScript")</f>
        <v>TypeScript</v>
      </c>
    </row>
    <row r="6554">
      <c r="A6554" s="3">
        <v>6553.0</v>
      </c>
      <c r="B6554" s="4" t="str">
        <f>IFERROR(__xludf.DUMMYFUNCTION("SPLIT(IMPORTRANGE!B6554:B16553,"";"",0,1)"),"R")</f>
        <v>R</v>
      </c>
      <c r="C6554" s="4" t="str">
        <f>IFERROR(__xludf.DUMMYFUNCTION("""COMPUTED_VALUE"""),"SQL")</f>
        <v>SQL</v>
      </c>
      <c r="D6554" s="4" t="str">
        <f>IFERROR(__xludf.DUMMYFUNCTION("""COMPUTED_VALUE"""),"VBA")</f>
        <v>VBA</v>
      </c>
    </row>
    <row r="6555">
      <c r="A6555" s="3">
        <v>6554.0</v>
      </c>
      <c r="B6555" s="4" t="str">
        <f>IFERROR(__xludf.DUMMYFUNCTION("SPLIT(IMPORTRANGE!B6555:B16554,"";"",0,1)"),"C")</f>
        <v>C</v>
      </c>
      <c r="C6555" s="4" t="str">
        <f>IFERROR(__xludf.DUMMYFUNCTION("""COMPUTED_VALUE"""),"HTML/CSS")</f>
        <v>HTML/CSS</v>
      </c>
      <c r="D6555" s="4" t="str">
        <f>IFERROR(__xludf.DUMMYFUNCTION("""COMPUTED_VALUE"""),"Java")</f>
        <v>Java</v>
      </c>
      <c r="E6555" s="4" t="str">
        <f>IFERROR(__xludf.DUMMYFUNCTION("""COMPUTED_VALUE"""),"JavaScript")</f>
        <v>JavaScript</v>
      </c>
      <c r="F6555" s="4" t="str">
        <f>IFERROR(__xludf.DUMMYFUNCTION("""COMPUTED_VALUE"""),"PHP")</f>
        <v>PHP</v>
      </c>
      <c r="G6555" s="4" t="str">
        <f>IFERROR(__xludf.DUMMYFUNCTION("""COMPUTED_VALUE"""),"Python")</f>
        <v>Python</v>
      </c>
      <c r="H6555" s="4" t="str">
        <f>IFERROR(__xludf.DUMMYFUNCTION("""COMPUTED_VALUE"""),"Ruby")</f>
        <v>Ruby</v>
      </c>
      <c r="I6555" s="4" t="str">
        <f>IFERROR(__xludf.DUMMYFUNCTION("""COMPUTED_VALUE"""),"SQL")</f>
        <v>SQL</v>
      </c>
    </row>
    <row r="6556">
      <c r="A6556" s="3">
        <v>6555.0</v>
      </c>
      <c r="B6556" s="4" t="str">
        <f>IFERROR(__xludf.DUMMYFUNCTION("SPLIT(IMPORTRANGE!B6556:B16555,"";"",0,1)"),"HTML/CSS")</f>
        <v>HTML/CSS</v>
      </c>
      <c r="C6556" s="4" t="str">
        <f>IFERROR(__xludf.DUMMYFUNCTION("""COMPUTED_VALUE"""),"JavaScript")</f>
        <v>JavaScript</v>
      </c>
      <c r="D6556" s="4" t="str">
        <f>IFERROR(__xludf.DUMMYFUNCTION("""COMPUTED_VALUE"""),"PHP")</f>
        <v>PHP</v>
      </c>
      <c r="E6556" s="4" t="str">
        <f>IFERROR(__xludf.DUMMYFUNCTION("""COMPUTED_VALUE"""),"Python")</f>
        <v>Python</v>
      </c>
      <c r="F6556" s="4" t="str">
        <f>IFERROR(__xludf.DUMMYFUNCTION("""COMPUTED_VALUE"""),"SQL")</f>
        <v>SQL</v>
      </c>
      <c r="G6556" s="4" t="str">
        <f>IFERROR(__xludf.DUMMYFUNCTION("""COMPUTED_VALUE"""),"TypeScript")</f>
        <v>TypeScript</v>
      </c>
    </row>
    <row r="6557">
      <c r="A6557" s="3">
        <v>6556.0</v>
      </c>
      <c r="B6557" s="4" t="str">
        <f>IFERROR(__xludf.DUMMYFUNCTION("SPLIT(IMPORTRANGE!B6557:B16556,"";"",0,1)"),"C++")</f>
        <v>C++</v>
      </c>
      <c r="C6557" s="4" t="str">
        <f>IFERROR(__xludf.DUMMYFUNCTION("""COMPUTED_VALUE"""),"JavaScript")</f>
        <v>JavaScript</v>
      </c>
      <c r="D6557" s="4" t="str">
        <f>IFERROR(__xludf.DUMMYFUNCTION("""COMPUTED_VALUE"""),"Rust")</f>
        <v>Rust</v>
      </c>
      <c r="E6557" s="4" t="str">
        <f>IFERROR(__xludf.DUMMYFUNCTION("""COMPUTED_VALUE"""),"SQL")</f>
        <v>SQL</v>
      </c>
      <c r="F6557" s="4" t="str">
        <f>IFERROR(__xludf.DUMMYFUNCTION("""COMPUTED_VALUE"""),"TypeScript")</f>
        <v>TypeScript</v>
      </c>
    </row>
    <row r="6558">
      <c r="A6558" s="3">
        <v>6557.0</v>
      </c>
      <c r="B6558" s="4" t="str">
        <f>IFERROR(__xludf.DUMMYFUNCTION("SPLIT(IMPORTRANGE!B6558:B16557,"";"",0,1)"),"HTML/CSS")</f>
        <v>HTML/CSS</v>
      </c>
      <c r="C6558" s="4" t="str">
        <f>IFERROR(__xludf.DUMMYFUNCTION("""COMPUTED_VALUE"""),"JavaScript")</f>
        <v>JavaScript</v>
      </c>
      <c r="D6558" s="4" t="str">
        <f>IFERROR(__xludf.DUMMYFUNCTION("""COMPUTED_VALUE"""),"SQL")</f>
        <v>SQL</v>
      </c>
      <c r="E6558" s="4" t="str">
        <f>IFERROR(__xludf.DUMMYFUNCTION("""COMPUTED_VALUE"""),"Other(s):")</f>
        <v>Other(s):</v>
      </c>
    </row>
    <row r="6559">
      <c r="A6559" s="3">
        <v>6558.0</v>
      </c>
      <c r="B6559" s="4" t="str">
        <f>IFERROR(__xludf.DUMMYFUNCTION("SPLIT(IMPORTRANGE!B6559:B16558,"";"",0,1)"),"Python")</f>
        <v>Python</v>
      </c>
    </row>
    <row r="6560">
      <c r="A6560" s="3">
        <v>6559.0</v>
      </c>
      <c r="B6560" s="4" t="str">
        <f>IFERROR(__xludf.DUMMYFUNCTION("SPLIT(IMPORTRANGE!B6560:B16559,"";"",0,1)"),"C++")</f>
        <v>C++</v>
      </c>
      <c r="C6560" s="4" t="str">
        <f>IFERROR(__xludf.DUMMYFUNCTION("""COMPUTED_VALUE"""),"HTML/CSS")</f>
        <v>HTML/CSS</v>
      </c>
      <c r="D6560" s="4" t="str">
        <f>IFERROR(__xludf.DUMMYFUNCTION("""COMPUTED_VALUE"""),"Java")</f>
        <v>Java</v>
      </c>
      <c r="E6560" s="4" t="str">
        <f>IFERROR(__xludf.DUMMYFUNCTION("""COMPUTED_VALUE"""),"JavaScript")</f>
        <v>JavaScript</v>
      </c>
      <c r="F6560" s="4" t="str">
        <f>IFERROR(__xludf.DUMMYFUNCTION("""COMPUTED_VALUE"""),"PHP")</f>
        <v>PHP</v>
      </c>
      <c r="G6560" s="4" t="str">
        <f>IFERROR(__xludf.DUMMYFUNCTION("""COMPUTED_VALUE"""),"Python")</f>
        <v>Python</v>
      </c>
      <c r="H6560" s="4" t="str">
        <f>IFERROR(__xludf.DUMMYFUNCTION("""COMPUTED_VALUE"""),"SQL")</f>
        <v>SQL</v>
      </c>
    </row>
    <row r="6561">
      <c r="A6561" s="3">
        <v>6560.0</v>
      </c>
      <c r="B6561" s="4" t="str">
        <f>IFERROR(__xludf.DUMMYFUNCTION("SPLIT(IMPORTRANGE!B6561:B16560,"";"",0,1)"),"Python")</f>
        <v>Python</v>
      </c>
    </row>
    <row r="6562">
      <c r="A6562" s="3">
        <v>6561.0</v>
      </c>
      <c r="B6562" s="4" t="str">
        <f>IFERROR(__xludf.DUMMYFUNCTION("SPLIT(IMPORTRANGE!B6562:B16561,"";"",0,1)"),"HTML/CSS")</f>
        <v>HTML/CSS</v>
      </c>
      <c r="C6562" s="4" t="str">
        <f>IFERROR(__xludf.DUMMYFUNCTION("""COMPUTED_VALUE"""),"JavaScript")</f>
        <v>JavaScript</v>
      </c>
      <c r="D6562" s="4" t="str">
        <f>IFERROR(__xludf.DUMMYFUNCTION("""COMPUTED_VALUE"""),"PHP")</f>
        <v>PHP</v>
      </c>
    </row>
    <row r="6563">
      <c r="A6563" s="3">
        <v>6562.0</v>
      </c>
      <c r="B6563" s="4" t="str">
        <f>IFERROR(__xludf.DUMMYFUNCTION("SPLIT(IMPORTRANGE!B6563:B16562,"";"",0,1)"),"C#")</f>
        <v>C#</v>
      </c>
      <c r="C6563" s="4" t="str">
        <f>IFERROR(__xludf.DUMMYFUNCTION("""COMPUTED_VALUE"""),"Python")</f>
        <v>Python</v>
      </c>
      <c r="D6563" s="4" t="str">
        <f>IFERROR(__xludf.DUMMYFUNCTION("""COMPUTED_VALUE"""),"Other(s):")</f>
        <v>Other(s):</v>
      </c>
    </row>
    <row r="6564">
      <c r="A6564" s="3">
        <v>6563.0</v>
      </c>
      <c r="B6564" s="4" t="str">
        <f>IFERROR(__xludf.DUMMYFUNCTION("SPLIT(IMPORTRANGE!B6564:B16563,"";"",0,1)"),"Bash/Shell/PowerShell")</f>
        <v>Bash/Shell/PowerShell</v>
      </c>
      <c r="C6564" s="4" t="str">
        <f>IFERROR(__xludf.DUMMYFUNCTION("""COMPUTED_VALUE"""),"C#")</f>
        <v>C#</v>
      </c>
      <c r="D6564" s="4" t="str">
        <f>IFERROR(__xludf.DUMMYFUNCTION("""COMPUTED_VALUE"""),"Java")</f>
        <v>Java</v>
      </c>
    </row>
    <row r="6565">
      <c r="A6565" s="3">
        <v>6564.0</v>
      </c>
      <c r="B6565" s="4" t="str">
        <f>IFERROR(__xludf.DUMMYFUNCTION("SPLIT(IMPORTRANGE!B6565:B16564,"";"",0,1)"),"Java")</f>
        <v>Java</v>
      </c>
      <c r="C6565" s="4" t="str">
        <f>IFERROR(__xludf.DUMMYFUNCTION("""COMPUTED_VALUE"""),"JavaScript")</f>
        <v>JavaScript</v>
      </c>
      <c r="D6565" s="4" t="str">
        <f>IFERROR(__xludf.DUMMYFUNCTION("""COMPUTED_VALUE"""),"Kotlin")</f>
        <v>Kotlin</v>
      </c>
      <c r="E6565" s="4" t="str">
        <f>IFERROR(__xludf.DUMMYFUNCTION("""COMPUTED_VALUE"""),"SQL")</f>
        <v>SQL</v>
      </c>
    </row>
    <row r="6566">
      <c r="A6566" s="3">
        <v>6565.0</v>
      </c>
      <c r="B6566" s="4" t="str">
        <f>IFERROR(__xludf.DUMMYFUNCTION("SPLIT(IMPORTRANGE!B6566:B16565,"";"",0,1)"),"Bash/Shell/PowerShell")</f>
        <v>Bash/Shell/PowerShell</v>
      </c>
      <c r="C6566" s="4" t="str">
        <f>IFERROR(__xludf.DUMMYFUNCTION("""COMPUTED_VALUE"""),"HTML/CSS")</f>
        <v>HTML/CSS</v>
      </c>
      <c r="D6566" s="4" t="str">
        <f>IFERROR(__xludf.DUMMYFUNCTION("""COMPUTED_VALUE"""),"Java")</f>
        <v>Java</v>
      </c>
      <c r="E6566" s="4" t="str">
        <f>IFERROR(__xludf.DUMMYFUNCTION("""COMPUTED_VALUE"""),"JavaScript")</f>
        <v>JavaScript</v>
      </c>
      <c r="F6566" s="4" t="str">
        <f>IFERROR(__xludf.DUMMYFUNCTION("""COMPUTED_VALUE"""),"PHP")</f>
        <v>PHP</v>
      </c>
      <c r="G6566" s="4" t="str">
        <f>IFERROR(__xludf.DUMMYFUNCTION("""COMPUTED_VALUE"""),"Python")</f>
        <v>Python</v>
      </c>
    </row>
    <row r="6567">
      <c r="A6567" s="3">
        <v>6566.0</v>
      </c>
      <c r="B6567" s="4" t="str">
        <f>IFERROR(__xludf.DUMMYFUNCTION("SPLIT(IMPORTRANGE!B6567:B16566,"";"",0,1)"),"Assembly")</f>
        <v>Assembly</v>
      </c>
      <c r="C6567" s="4" t="str">
        <f>IFERROR(__xludf.DUMMYFUNCTION("""COMPUTED_VALUE"""),"Bash/Shell/PowerShell")</f>
        <v>Bash/Shell/PowerShell</v>
      </c>
      <c r="D6567" s="4" t="str">
        <f>IFERROR(__xludf.DUMMYFUNCTION("""COMPUTED_VALUE"""),"C")</f>
        <v>C</v>
      </c>
      <c r="E6567" s="4" t="str">
        <f>IFERROR(__xludf.DUMMYFUNCTION("""COMPUTED_VALUE"""),"C++")</f>
        <v>C++</v>
      </c>
      <c r="F6567" s="4" t="str">
        <f>IFERROR(__xludf.DUMMYFUNCTION("""COMPUTED_VALUE"""),"HTML/CSS")</f>
        <v>HTML/CSS</v>
      </c>
      <c r="G6567" s="4" t="str">
        <f>IFERROR(__xludf.DUMMYFUNCTION("""COMPUTED_VALUE"""),"JavaScript")</f>
        <v>JavaScript</v>
      </c>
      <c r="H6567" s="4" t="str">
        <f>IFERROR(__xludf.DUMMYFUNCTION("""COMPUTED_VALUE"""),"PHP")</f>
        <v>PHP</v>
      </c>
      <c r="I6567" s="4" t="str">
        <f>IFERROR(__xludf.DUMMYFUNCTION("""COMPUTED_VALUE"""),"Python")</f>
        <v>Python</v>
      </c>
      <c r="J6567" s="4" t="str">
        <f>IFERROR(__xludf.DUMMYFUNCTION("""COMPUTED_VALUE"""),"SQL")</f>
        <v>SQL</v>
      </c>
    </row>
    <row r="6568">
      <c r="A6568" s="3">
        <v>6567.0</v>
      </c>
      <c r="B6568" s="4" t="str">
        <f>IFERROR(__xludf.DUMMYFUNCTION("SPLIT(IMPORTRANGE!B6568:B16567,"";"",0,1)"),"JavaScript")</f>
        <v>JavaScript</v>
      </c>
      <c r="C6568" s="4" t="str">
        <f>IFERROR(__xludf.DUMMYFUNCTION("""COMPUTED_VALUE"""),"PHP")</f>
        <v>PHP</v>
      </c>
      <c r="D6568" s="4" t="str">
        <f>IFERROR(__xludf.DUMMYFUNCTION("""COMPUTED_VALUE"""),"SQL")</f>
        <v>SQL</v>
      </c>
    </row>
    <row r="6569">
      <c r="A6569" s="3">
        <v>6568.0</v>
      </c>
      <c r="B6569" s="4" t="str">
        <f>IFERROR(__xludf.DUMMYFUNCTION("SPLIT(IMPORTRANGE!B6569:B16568,"";"",0,1)"),"HTML/CSS")</f>
        <v>HTML/CSS</v>
      </c>
      <c r="C6569" s="4" t="str">
        <f>IFERROR(__xludf.DUMMYFUNCTION("""COMPUTED_VALUE"""),"JavaScript")</f>
        <v>JavaScript</v>
      </c>
      <c r="D6569" s="4" t="str">
        <f>IFERROR(__xludf.DUMMYFUNCTION("""COMPUTED_VALUE"""),"SQL")</f>
        <v>SQL</v>
      </c>
    </row>
    <row r="6570">
      <c r="A6570" s="3">
        <v>6569.0</v>
      </c>
      <c r="B6570" s="4" t="str">
        <f>IFERROR(__xludf.DUMMYFUNCTION("SPLIT(IMPORTRANGE!B6570:B16569,"";"",0,1)"),"Bash/Shell/PowerShell")</f>
        <v>Bash/Shell/PowerShell</v>
      </c>
      <c r="C6570" s="4" t="str">
        <f>IFERROR(__xludf.DUMMYFUNCTION("""COMPUTED_VALUE"""),"C++")</f>
        <v>C++</v>
      </c>
      <c r="D6570" s="4" t="str">
        <f>IFERROR(__xludf.DUMMYFUNCTION("""COMPUTED_VALUE"""),"HTML/CSS")</f>
        <v>HTML/CSS</v>
      </c>
      <c r="E6570" s="4" t="str">
        <f>IFERROR(__xludf.DUMMYFUNCTION("""COMPUTED_VALUE"""),"Java")</f>
        <v>Java</v>
      </c>
      <c r="F6570" s="4" t="str">
        <f>IFERROR(__xludf.DUMMYFUNCTION("""COMPUTED_VALUE"""),"JavaScript")</f>
        <v>JavaScript</v>
      </c>
      <c r="G6570" s="4" t="str">
        <f>IFERROR(__xludf.DUMMYFUNCTION("""COMPUTED_VALUE"""),"Kotlin")</f>
        <v>Kotlin</v>
      </c>
      <c r="H6570" s="4" t="str">
        <f>IFERROR(__xludf.DUMMYFUNCTION("""COMPUTED_VALUE"""),"Objective-C")</f>
        <v>Objective-C</v>
      </c>
      <c r="I6570" s="4" t="str">
        <f>IFERROR(__xludf.DUMMYFUNCTION("""COMPUTED_VALUE"""),"Python")</f>
        <v>Python</v>
      </c>
      <c r="J6570" s="4" t="str">
        <f>IFERROR(__xludf.DUMMYFUNCTION("""COMPUTED_VALUE"""),"SQL")</f>
        <v>SQL</v>
      </c>
      <c r="K6570" s="4" t="str">
        <f>IFERROR(__xludf.DUMMYFUNCTION("""COMPUTED_VALUE"""),"Swift")</f>
        <v>Swift</v>
      </c>
    </row>
    <row r="6571">
      <c r="A6571" s="3">
        <v>6570.0</v>
      </c>
      <c r="B6571" s="4" t="str">
        <f>IFERROR(__xludf.DUMMYFUNCTION("SPLIT(IMPORTRANGE!B6571:B16570,"";"",0,1)"),"Bash/Shell/PowerShell")</f>
        <v>Bash/Shell/PowerShell</v>
      </c>
      <c r="C6571" s="4" t="str">
        <f>IFERROR(__xludf.DUMMYFUNCTION("""COMPUTED_VALUE"""),"C#")</f>
        <v>C#</v>
      </c>
      <c r="D6571" s="4" t="str">
        <f>IFERROR(__xludf.DUMMYFUNCTION("""COMPUTED_VALUE"""),"HTML/CSS")</f>
        <v>HTML/CSS</v>
      </c>
      <c r="E6571" s="4" t="str">
        <f>IFERROR(__xludf.DUMMYFUNCTION("""COMPUTED_VALUE"""),"JavaScript")</f>
        <v>JavaScript</v>
      </c>
      <c r="F6571" s="4" t="str">
        <f>IFERROR(__xludf.DUMMYFUNCTION("""COMPUTED_VALUE"""),"SQL")</f>
        <v>SQL</v>
      </c>
      <c r="G6571" s="4" t="str">
        <f>IFERROR(__xludf.DUMMYFUNCTION("""COMPUTED_VALUE"""),"TypeScript")</f>
        <v>TypeScript</v>
      </c>
    </row>
    <row r="6572">
      <c r="A6572" s="3">
        <v>6571.0</v>
      </c>
      <c r="B6572" s="4" t="str">
        <f>IFERROR(__xludf.DUMMYFUNCTION("SPLIT(IMPORTRANGE!B6572:B16571,"";"",0,1)"),"C#")</f>
        <v>C#</v>
      </c>
      <c r="C6572" s="4" t="str">
        <f>IFERROR(__xludf.DUMMYFUNCTION("""COMPUTED_VALUE"""),"HTML/CSS")</f>
        <v>HTML/CSS</v>
      </c>
      <c r="D6572" s="4" t="str">
        <f>IFERROR(__xludf.DUMMYFUNCTION("""COMPUTED_VALUE"""),"JavaScript")</f>
        <v>JavaScript</v>
      </c>
      <c r="E6572" s="4" t="str">
        <f>IFERROR(__xludf.DUMMYFUNCTION("""COMPUTED_VALUE"""),"SQL")</f>
        <v>SQL</v>
      </c>
      <c r="F6572" s="4" t="str">
        <f>IFERROR(__xludf.DUMMYFUNCTION("""COMPUTED_VALUE"""),"TypeScript")</f>
        <v>TypeScript</v>
      </c>
    </row>
    <row r="6573">
      <c r="A6573" s="3">
        <v>6572.0</v>
      </c>
      <c r="B6573" s="4" t="str">
        <f>IFERROR(__xludf.DUMMYFUNCTION("SPLIT(IMPORTRANGE!B6573:B16572,"";"",0,1)"),"Bash/Shell/PowerShell")</f>
        <v>Bash/Shell/PowerShell</v>
      </c>
      <c r="C6573" s="4" t="str">
        <f>IFERROR(__xludf.DUMMYFUNCTION("""COMPUTED_VALUE"""),"C")</f>
        <v>C</v>
      </c>
      <c r="D6573" s="4" t="str">
        <f>IFERROR(__xludf.DUMMYFUNCTION("""COMPUTED_VALUE"""),"C++")</f>
        <v>C++</v>
      </c>
      <c r="E6573" s="4" t="str">
        <f>IFERROR(__xludf.DUMMYFUNCTION("""COMPUTED_VALUE"""),"HTML/CSS")</f>
        <v>HTML/CSS</v>
      </c>
      <c r="F6573" s="4" t="str">
        <f>IFERROR(__xludf.DUMMYFUNCTION("""COMPUTED_VALUE"""),"Java")</f>
        <v>Java</v>
      </c>
      <c r="G6573" s="4" t="str">
        <f>IFERROR(__xludf.DUMMYFUNCTION("""COMPUTED_VALUE"""),"JavaScript")</f>
        <v>JavaScript</v>
      </c>
      <c r="H6573" s="4" t="str">
        <f>IFERROR(__xludf.DUMMYFUNCTION("""COMPUTED_VALUE"""),"Python")</f>
        <v>Python</v>
      </c>
      <c r="I6573" s="4" t="str">
        <f>IFERROR(__xludf.DUMMYFUNCTION("""COMPUTED_VALUE"""),"R")</f>
        <v>R</v>
      </c>
      <c r="J6573" s="4" t="str">
        <f>IFERROR(__xludf.DUMMYFUNCTION("""COMPUTED_VALUE"""),"Scala")</f>
        <v>Scala</v>
      </c>
      <c r="K6573" s="4" t="str">
        <f>IFERROR(__xludf.DUMMYFUNCTION("""COMPUTED_VALUE"""),"SQL")</f>
        <v>SQL</v>
      </c>
      <c r="L6573" s="4" t="str">
        <f>IFERROR(__xludf.DUMMYFUNCTION("""COMPUTED_VALUE"""),"Other(s):")</f>
        <v>Other(s):</v>
      </c>
    </row>
    <row r="6574">
      <c r="A6574" s="3">
        <v>6573.0</v>
      </c>
      <c r="B6574" s="4" t="str">
        <f>IFERROR(__xludf.DUMMYFUNCTION("SPLIT(IMPORTRANGE!B6574:B16573,"";"",0,1)"),"Bash/Shell/PowerShell")</f>
        <v>Bash/Shell/PowerShell</v>
      </c>
      <c r="C6574" s="4" t="str">
        <f>IFERROR(__xludf.DUMMYFUNCTION("""COMPUTED_VALUE"""),"C")</f>
        <v>C</v>
      </c>
      <c r="D6574" s="4" t="str">
        <f>IFERROR(__xludf.DUMMYFUNCTION("""COMPUTED_VALUE"""),"Objective-C")</f>
        <v>Objective-C</v>
      </c>
      <c r="E6574" s="4" t="str">
        <f>IFERROR(__xludf.DUMMYFUNCTION("""COMPUTED_VALUE"""),"PHP")</f>
        <v>PHP</v>
      </c>
      <c r="F6574" s="4" t="str">
        <f>IFERROR(__xludf.DUMMYFUNCTION("""COMPUTED_VALUE"""),"Swift")</f>
        <v>Swift</v>
      </c>
    </row>
    <row r="6575">
      <c r="A6575" s="3">
        <v>6574.0</v>
      </c>
      <c r="B6575" s="4" t="str">
        <f>IFERROR(__xludf.DUMMYFUNCTION("SPLIT(IMPORTRANGE!B6575:B16574,"";"",0,1)"),"Assembly")</f>
        <v>Assembly</v>
      </c>
      <c r="C6575" s="4" t="str">
        <f>IFERROR(__xludf.DUMMYFUNCTION("""COMPUTED_VALUE"""),"C")</f>
        <v>C</v>
      </c>
      <c r="D6575" s="4" t="str">
        <f>IFERROR(__xludf.DUMMYFUNCTION("""COMPUTED_VALUE"""),"C++")</f>
        <v>C++</v>
      </c>
      <c r="E6575" s="4" t="str">
        <f>IFERROR(__xludf.DUMMYFUNCTION("""COMPUTED_VALUE"""),"C#")</f>
        <v>C#</v>
      </c>
      <c r="F6575" s="4" t="str">
        <f>IFERROR(__xludf.DUMMYFUNCTION("""COMPUTED_VALUE"""),"HTML/CSS")</f>
        <v>HTML/CSS</v>
      </c>
      <c r="G6575" s="4" t="str">
        <f>IFERROR(__xludf.DUMMYFUNCTION("""COMPUTED_VALUE"""),"Java")</f>
        <v>Java</v>
      </c>
      <c r="H6575" s="4" t="str">
        <f>IFERROR(__xludf.DUMMYFUNCTION("""COMPUTED_VALUE"""),"JavaScript")</f>
        <v>JavaScript</v>
      </c>
      <c r="I6575" s="4" t="str">
        <f>IFERROR(__xludf.DUMMYFUNCTION("""COMPUTED_VALUE"""),"Python")</f>
        <v>Python</v>
      </c>
      <c r="J6575" s="4" t="str">
        <f>IFERROR(__xludf.DUMMYFUNCTION("""COMPUTED_VALUE"""),"SQL")</f>
        <v>SQL</v>
      </c>
    </row>
    <row r="6576">
      <c r="A6576" s="3">
        <v>6575.0</v>
      </c>
      <c r="B6576" s="4" t="str">
        <f>IFERROR(__xludf.DUMMYFUNCTION("SPLIT(IMPORTRANGE!B6576:B16575,"";"",0,1)"),"Bash/Shell/PowerShell")</f>
        <v>Bash/Shell/PowerShell</v>
      </c>
      <c r="C6576" s="4" t="str">
        <f>IFERROR(__xludf.DUMMYFUNCTION("""COMPUTED_VALUE"""),"C")</f>
        <v>C</v>
      </c>
      <c r="D6576" s="4" t="str">
        <f>IFERROR(__xludf.DUMMYFUNCTION("""COMPUTED_VALUE"""),"C++")</f>
        <v>C++</v>
      </c>
      <c r="E6576" s="4" t="str">
        <f>IFERROR(__xludf.DUMMYFUNCTION("""COMPUTED_VALUE"""),"HTML/CSS")</f>
        <v>HTML/CSS</v>
      </c>
      <c r="F6576" s="4" t="str">
        <f>IFERROR(__xludf.DUMMYFUNCTION("""COMPUTED_VALUE"""),"PHP")</f>
        <v>PHP</v>
      </c>
      <c r="G6576" s="4" t="str">
        <f>IFERROR(__xludf.DUMMYFUNCTION("""COMPUTED_VALUE"""),"Python")</f>
        <v>Python</v>
      </c>
      <c r="H6576" s="4" t="str">
        <f>IFERROR(__xludf.DUMMYFUNCTION("""COMPUTED_VALUE"""),"Ruby")</f>
        <v>Ruby</v>
      </c>
      <c r="I6576" s="4" t="str">
        <f>IFERROR(__xludf.DUMMYFUNCTION("""COMPUTED_VALUE"""),"SQL")</f>
        <v>SQL</v>
      </c>
    </row>
    <row r="6577">
      <c r="A6577" s="3">
        <v>6576.0</v>
      </c>
      <c r="B6577" s="4" t="str">
        <f>IFERROR(__xludf.DUMMYFUNCTION("SPLIT(IMPORTRANGE!B6577:B16576,"";"",0,1)"),"C++")</f>
        <v>C++</v>
      </c>
      <c r="C6577" s="4" t="str">
        <f>IFERROR(__xludf.DUMMYFUNCTION("""COMPUTED_VALUE"""),"HTML/CSS")</f>
        <v>HTML/CSS</v>
      </c>
      <c r="D6577" s="4" t="str">
        <f>IFERROR(__xludf.DUMMYFUNCTION("""COMPUTED_VALUE"""),"Java")</f>
        <v>Java</v>
      </c>
      <c r="E6577" s="4" t="str">
        <f>IFERROR(__xludf.DUMMYFUNCTION("""COMPUTED_VALUE"""),"SQL")</f>
        <v>SQL</v>
      </c>
    </row>
    <row r="6578">
      <c r="A6578" s="3">
        <v>6577.0</v>
      </c>
      <c r="B6578" s="4" t="str">
        <f>IFERROR(__xludf.DUMMYFUNCTION("SPLIT(IMPORTRANGE!B6578:B16577,"";"",0,1)"),"Assembly")</f>
        <v>Assembly</v>
      </c>
      <c r="C6578" s="4" t="str">
        <f>IFERROR(__xludf.DUMMYFUNCTION("""COMPUTED_VALUE"""),"Bash/Shell/PowerShell")</f>
        <v>Bash/Shell/PowerShell</v>
      </c>
      <c r="D6578" s="4" t="str">
        <f>IFERROR(__xludf.DUMMYFUNCTION("""COMPUTED_VALUE"""),"C")</f>
        <v>C</v>
      </c>
      <c r="E6578" s="4" t="str">
        <f>IFERROR(__xludf.DUMMYFUNCTION("""COMPUTED_VALUE"""),"C++")</f>
        <v>C++</v>
      </c>
      <c r="F6578" s="4" t="str">
        <f>IFERROR(__xludf.DUMMYFUNCTION("""COMPUTED_VALUE"""),"Java")</f>
        <v>Java</v>
      </c>
    </row>
    <row r="6579">
      <c r="A6579" s="3">
        <v>6578.0</v>
      </c>
      <c r="B6579" s="4" t="str">
        <f>IFERROR(__xludf.DUMMYFUNCTION("SPLIT(IMPORTRANGE!B6579:B16578,"";"",0,1)"),"C#")</f>
        <v>C#</v>
      </c>
      <c r="C6579" s="4" t="str">
        <f>IFERROR(__xludf.DUMMYFUNCTION("""COMPUTED_VALUE"""),"Dart")</f>
        <v>Dart</v>
      </c>
      <c r="D6579" s="4" t="str">
        <f>IFERROR(__xludf.DUMMYFUNCTION("""COMPUTED_VALUE"""),"F#")</f>
        <v>F#</v>
      </c>
      <c r="E6579" s="4" t="str">
        <f>IFERROR(__xludf.DUMMYFUNCTION("""COMPUTED_VALUE"""),"HTML/CSS")</f>
        <v>HTML/CSS</v>
      </c>
      <c r="F6579" s="4" t="str">
        <f>IFERROR(__xludf.DUMMYFUNCTION("""COMPUTED_VALUE"""),"JavaScript")</f>
        <v>JavaScript</v>
      </c>
      <c r="G6579" s="4" t="str">
        <f>IFERROR(__xludf.DUMMYFUNCTION("""COMPUTED_VALUE"""),"PHP")</f>
        <v>PHP</v>
      </c>
      <c r="H6579" s="4" t="str">
        <f>IFERROR(__xludf.DUMMYFUNCTION("""COMPUTED_VALUE"""),"SQL")</f>
        <v>SQL</v>
      </c>
      <c r="I6579" s="4" t="str">
        <f>IFERROR(__xludf.DUMMYFUNCTION("""COMPUTED_VALUE"""),"WebAssembly")</f>
        <v>WebAssembly</v>
      </c>
    </row>
    <row r="6580">
      <c r="A6580" s="3">
        <v>6579.0</v>
      </c>
      <c r="B6580" s="4" t="str">
        <f>IFERROR(__xludf.DUMMYFUNCTION("SPLIT(IMPORTRANGE!B6580:B16579,"";"",0,1)"),"HTML/CSS")</f>
        <v>HTML/CSS</v>
      </c>
      <c r="C6580" s="4" t="str">
        <f>IFERROR(__xludf.DUMMYFUNCTION("""COMPUTED_VALUE"""),"JavaScript")</f>
        <v>JavaScript</v>
      </c>
      <c r="D6580" s="4" t="str">
        <f>IFERROR(__xludf.DUMMYFUNCTION("""COMPUTED_VALUE"""),"PHP")</f>
        <v>PHP</v>
      </c>
      <c r="E6580" s="4" t="str">
        <f>IFERROR(__xludf.DUMMYFUNCTION("""COMPUTED_VALUE"""),"SQL")</f>
        <v>SQL</v>
      </c>
    </row>
    <row r="6581">
      <c r="A6581" s="3">
        <v>6580.0</v>
      </c>
      <c r="B6581" s="4" t="str">
        <f>IFERROR(__xludf.DUMMYFUNCTION("SPLIT(IMPORTRANGE!B6581:B16580,"";"",0,1)"),"Bash/Shell/PowerShell")</f>
        <v>Bash/Shell/PowerShell</v>
      </c>
      <c r="C6581" s="4" t="str">
        <f>IFERROR(__xludf.DUMMYFUNCTION("""COMPUTED_VALUE"""),"Ruby")</f>
        <v>Ruby</v>
      </c>
      <c r="D6581" s="4" t="str">
        <f>IFERROR(__xludf.DUMMYFUNCTION("""COMPUTED_VALUE"""),"SQL")</f>
        <v>SQL</v>
      </c>
    </row>
    <row r="6582">
      <c r="A6582" s="3">
        <v>6581.0</v>
      </c>
      <c r="B6582" s="4" t="str">
        <f>IFERROR(__xludf.DUMMYFUNCTION("SPLIT(IMPORTRANGE!B6582:B16581,"";"",0,1)"),"Bash/Shell/PowerShell")</f>
        <v>Bash/Shell/PowerShell</v>
      </c>
      <c r="C6582" s="4" t="str">
        <f>IFERROR(__xludf.DUMMYFUNCTION("""COMPUTED_VALUE"""),"C")</f>
        <v>C</v>
      </c>
      <c r="D6582" s="4" t="str">
        <f>IFERROR(__xludf.DUMMYFUNCTION("""COMPUTED_VALUE"""),"C++")</f>
        <v>C++</v>
      </c>
      <c r="E6582" s="4" t="str">
        <f>IFERROR(__xludf.DUMMYFUNCTION("""COMPUTED_VALUE"""),"Objective-C")</f>
        <v>Objective-C</v>
      </c>
      <c r="F6582" s="4" t="str">
        <f>IFERROR(__xludf.DUMMYFUNCTION("""COMPUTED_VALUE"""),"Python")</f>
        <v>Python</v>
      </c>
      <c r="G6582" s="4" t="str">
        <f>IFERROR(__xludf.DUMMYFUNCTION("""COMPUTED_VALUE"""),"Swift")</f>
        <v>Swift</v>
      </c>
    </row>
    <row r="6583">
      <c r="A6583" s="3">
        <v>6582.0</v>
      </c>
      <c r="B6583" s="4" t="str">
        <f>IFERROR(__xludf.DUMMYFUNCTION("SPLIT(IMPORTRANGE!B6583:B16582,"";"",0,1)"),"Dart")</f>
        <v>Dart</v>
      </c>
      <c r="C6583" s="4" t="str">
        <f>IFERROR(__xludf.DUMMYFUNCTION("""COMPUTED_VALUE"""),"Java")</f>
        <v>Java</v>
      </c>
      <c r="D6583" s="4" t="str">
        <f>IFERROR(__xludf.DUMMYFUNCTION("""COMPUTED_VALUE"""),"Kotlin")</f>
        <v>Kotlin</v>
      </c>
    </row>
    <row r="6584">
      <c r="A6584" s="3">
        <v>6583.0</v>
      </c>
      <c r="B6584" s="4" t="str">
        <f>IFERROR(__xludf.DUMMYFUNCTION("SPLIT(IMPORTRANGE!B6584:B16583,"";"",0,1)"),"Bash/Shell/PowerShell")</f>
        <v>Bash/Shell/PowerShell</v>
      </c>
      <c r="C6584" s="4" t="str">
        <f>IFERROR(__xludf.DUMMYFUNCTION("""COMPUTED_VALUE"""),"C++")</f>
        <v>C++</v>
      </c>
      <c r="D6584" s="4" t="str">
        <f>IFERROR(__xludf.DUMMYFUNCTION("""COMPUTED_VALUE"""),"C#")</f>
        <v>C#</v>
      </c>
      <c r="E6584" s="4" t="str">
        <f>IFERROR(__xludf.DUMMYFUNCTION("""COMPUTED_VALUE"""),"HTML/CSS")</f>
        <v>HTML/CSS</v>
      </c>
      <c r="F6584" s="4" t="str">
        <f>IFERROR(__xludf.DUMMYFUNCTION("""COMPUTED_VALUE"""),"Objective-C")</f>
        <v>Objective-C</v>
      </c>
      <c r="G6584" s="4" t="str">
        <f>IFERROR(__xludf.DUMMYFUNCTION("""COMPUTED_VALUE"""),"Swift")</f>
        <v>Swift</v>
      </c>
    </row>
    <row r="6585">
      <c r="A6585" s="3">
        <v>6584.0</v>
      </c>
      <c r="B6585" s="4" t="str">
        <f>IFERROR(__xludf.DUMMYFUNCTION("SPLIT(IMPORTRANGE!B6585:B16584,"";"",0,1)"),"Bash/Shell/PowerShell")</f>
        <v>Bash/Shell/PowerShell</v>
      </c>
      <c r="C6585" s="4" t="str">
        <f>IFERROR(__xludf.DUMMYFUNCTION("""COMPUTED_VALUE"""),"C")</f>
        <v>C</v>
      </c>
      <c r="D6585" s="4" t="str">
        <f>IFERROR(__xludf.DUMMYFUNCTION("""COMPUTED_VALUE"""),"Java")</f>
        <v>Java</v>
      </c>
      <c r="E6585" s="4" t="str">
        <f>IFERROR(__xludf.DUMMYFUNCTION("""COMPUTED_VALUE"""),"Python")</f>
        <v>Python</v>
      </c>
      <c r="F6585" s="4" t="str">
        <f>IFERROR(__xludf.DUMMYFUNCTION("""COMPUTED_VALUE"""),"Swift")</f>
        <v>Swift</v>
      </c>
    </row>
    <row r="6586">
      <c r="A6586" s="3">
        <v>6585.0</v>
      </c>
      <c r="B6586" s="4" t="str">
        <f>IFERROR(__xludf.DUMMYFUNCTION("SPLIT(IMPORTRANGE!B6586:B16585,"";"",0,1)"),"Bash/Shell/PowerShell")</f>
        <v>Bash/Shell/PowerShell</v>
      </c>
      <c r="C6586" s="4" t="str">
        <f>IFERROR(__xludf.DUMMYFUNCTION("""COMPUTED_VALUE"""),"Clojure")</f>
        <v>Clojure</v>
      </c>
      <c r="D6586" s="4" t="str">
        <f>IFERROR(__xludf.DUMMYFUNCTION("""COMPUTED_VALUE"""),"Elixir")</f>
        <v>Elixir</v>
      </c>
      <c r="E6586" s="4" t="str">
        <f>IFERROR(__xludf.DUMMYFUNCTION("""COMPUTED_VALUE"""),"Erlang")</f>
        <v>Erlang</v>
      </c>
      <c r="F6586" s="4" t="str">
        <f>IFERROR(__xludf.DUMMYFUNCTION("""COMPUTED_VALUE"""),"Go")</f>
        <v>Go</v>
      </c>
      <c r="G6586" s="4" t="str">
        <f>IFERROR(__xludf.DUMMYFUNCTION("""COMPUTED_VALUE"""),"Java")</f>
        <v>Java</v>
      </c>
      <c r="H6586" s="4" t="str">
        <f>IFERROR(__xludf.DUMMYFUNCTION("""COMPUTED_VALUE"""),"Kotlin")</f>
        <v>Kotlin</v>
      </c>
      <c r="I6586" s="4" t="str">
        <f>IFERROR(__xludf.DUMMYFUNCTION("""COMPUTED_VALUE"""),"Ruby")</f>
        <v>Ruby</v>
      </c>
      <c r="J6586" s="4" t="str">
        <f>IFERROR(__xludf.DUMMYFUNCTION("""COMPUTED_VALUE"""),"Rust")</f>
        <v>Rust</v>
      </c>
      <c r="K6586" s="4" t="str">
        <f>IFERROR(__xludf.DUMMYFUNCTION("""COMPUTED_VALUE"""),"Scala")</f>
        <v>Scala</v>
      </c>
    </row>
    <row r="6587">
      <c r="A6587" s="3">
        <v>6586.0</v>
      </c>
      <c r="B6587" s="4" t="str">
        <f>IFERROR(__xludf.DUMMYFUNCTION("SPLIT(IMPORTRANGE!B6587:B16586,"";"",0,1)"),"Bash/Shell/PowerShell")</f>
        <v>Bash/Shell/PowerShell</v>
      </c>
      <c r="C6587" s="4" t="str">
        <f>IFERROR(__xludf.DUMMYFUNCTION("""COMPUTED_VALUE"""),"HTML/CSS")</f>
        <v>HTML/CSS</v>
      </c>
      <c r="D6587" s="4" t="str">
        <f>IFERROR(__xludf.DUMMYFUNCTION("""COMPUTED_VALUE"""),"JavaScript")</f>
        <v>JavaScript</v>
      </c>
      <c r="E6587" s="4" t="str">
        <f>IFERROR(__xludf.DUMMYFUNCTION("""COMPUTED_VALUE"""),"Ruby")</f>
        <v>Ruby</v>
      </c>
      <c r="F6587" s="4" t="str">
        <f>IFERROR(__xludf.DUMMYFUNCTION("""COMPUTED_VALUE"""),"SQL")</f>
        <v>SQL</v>
      </c>
    </row>
    <row r="6588">
      <c r="A6588" s="3">
        <v>6587.0</v>
      </c>
      <c r="B6588" s="4" t="str">
        <f>IFERROR(__xludf.DUMMYFUNCTION("SPLIT(IMPORTRANGE!B6588:B16587,"";"",0,1)"),"Bash/Shell/PowerShell")</f>
        <v>Bash/Shell/PowerShell</v>
      </c>
      <c r="C6588" s="4" t="str">
        <f>IFERROR(__xludf.DUMMYFUNCTION("""COMPUTED_VALUE"""),"HTML/CSS")</f>
        <v>HTML/CSS</v>
      </c>
      <c r="D6588" s="4" t="str">
        <f>IFERROR(__xludf.DUMMYFUNCTION("""COMPUTED_VALUE"""),"Java")</f>
        <v>Java</v>
      </c>
      <c r="E6588" s="4" t="str">
        <f>IFERROR(__xludf.DUMMYFUNCTION("""COMPUTED_VALUE"""),"JavaScript")</f>
        <v>JavaScript</v>
      </c>
      <c r="F6588" s="4" t="str">
        <f>IFERROR(__xludf.DUMMYFUNCTION("""COMPUTED_VALUE"""),"PHP")</f>
        <v>PHP</v>
      </c>
      <c r="G6588" s="4" t="str">
        <f>IFERROR(__xludf.DUMMYFUNCTION("""COMPUTED_VALUE"""),"Python")</f>
        <v>Python</v>
      </c>
      <c r="H6588" s="4" t="str">
        <f>IFERROR(__xludf.DUMMYFUNCTION("""COMPUTED_VALUE"""),"SQL")</f>
        <v>SQL</v>
      </c>
      <c r="I6588" s="4" t="str">
        <f>IFERROR(__xludf.DUMMYFUNCTION("""COMPUTED_VALUE"""),"Swift")</f>
        <v>Swift</v>
      </c>
      <c r="J6588" s="4" t="str">
        <f>IFERROR(__xludf.DUMMYFUNCTION("""COMPUTED_VALUE"""),"Other(s):")</f>
        <v>Other(s):</v>
      </c>
    </row>
    <row r="6589">
      <c r="A6589" s="3">
        <v>6588.0</v>
      </c>
      <c r="B6589" s="4" t="str">
        <f>IFERROR(__xludf.DUMMYFUNCTION("SPLIT(IMPORTRANGE!B6589:B16588,"";"",0,1)"),"Assembly")</f>
        <v>Assembly</v>
      </c>
      <c r="C6589" s="4" t="str">
        <f>IFERROR(__xludf.DUMMYFUNCTION("""COMPUTED_VALUE"""),"C")</f>
        <v>C</v>
      </c>
      <c r="D6589" s="4" t="str">
        <f>IFERROR(__xludf.DUMMYFUNCTION("""COMPUTED_VALUE"""),"C++")</f>
        <v>C++</v>
      </c>
      <c r="E6589" s="4" t="str">
        <f>IFERROR(__xludf.DUMMYFUNCTION("""COMPUTED_VALUE"""),"Java")</f>
        <v>Java</v>
      </c>
      <c r="F6589" s="4" t="str">
        <f>IFERROR(__xludf.DUMMYFUNCTION("""COMPUTED_VALUE"""),"SQL")</f>
        <v>SQL</v>
      </c>
    </row>
    <row r="6590">
      <c r="A6590" s="3">
        <v>6589.0</v>
      </c>
      <c r="B6590" s="4" t="str">
        <f>IFERROR(__xludf.DUMMYFUNCTION("SPLIT(IMPORTRANGE!B6590:B16589,"";"",0,1)"),"Bash/Shell/PowerShell")</f>
        <v>Bash/Shell/PowerShell</v>
      </c>
      <c r="C6590" s="4" t="str">
        <f>IFERROR(__xludf.DUMMYFUNCTION("""COMPUTED_VALUE"""),"JavaScript")</f>
        <v>JavaScript</v>
      </c>
      <c r="D6590" s="4" t="str">
        <f>IFERROR(__xludf.DUMMYFUNCTION("""COMPUTED_VALUE"""),"Other(s):")</f>
        <v>Other(s):</v>
      </c>
    </row>
    <row r="6591">
      <c r="A6591" s="3">
        <v>6590.0</v>
      </c>
      <c r="B6591" s="4" t="str">
        <f>IFERROR(__xludf.DUMMYFUNCTION("SPLIT(IMPORTRANGE!B6591:B16590,"";"",0,1)"),"Go")</f>
        <v>Go</v>
      </c>
      <c r="C6591" s="4" t="str">
        <f>IFERROR(__xludf.DUMMYFUNCTION("""COMPUTED_VALUE"""),"HTML/CSS")</f>
        <v>HTML/CSS</v>
      </c>
      <c r="D6591" s="4" t="str">
        <f>IFERROR(__xludf.DUMMYFUNCTION("""COMPUTED_VALUE"""),"JavaScript")</f>
        <v>JavaScript</v>
      </c>
      <c r="E6591" s="4" t="str">
        <f>IFERROR(__xludf.DUMMYFUNCTION("""COMPUTED_VALUE"""),"Rust")</f>
        <v>Rust</v>
      </c>
      <c r="F6591" s="4" t="str">
        <f>IFERROR(__xludf.DUMMYFUNCTION("""COMPUTED_VALUE"""),"SQL")</f>
        <v>SQL</v>
      </c>
    </row>
    <row r="6592">
      <c r="A6592" s="3">
        <v>6591.0</v>
      </c>
      <c r="B6592" s="4" t="str">
        <f>IFERROR(__xludf.DUMMYFUNCTION("SPLIT(IMPORTRANGE!B6592:B16591,"";"",0,1)"),"Assembly")</f>
        <v>Assembly</v>
      </c>
      <c r="C6592" s="4" t="str">
        <f>IFERROR(__xludf.DUMMYFUNCTION("""COMPUTED_VALUE"""),"C#")</f>
        <v>C#</v>
      </c>
      <c r="D6592" s="4" t="str">
        <f>IFERROR(__xludf.DUMMYFUNCTION("""COMPUTED_VALUE"""),"HTML/CSS")</f>
        <v>HTML/CSS</v>
      </c>
      <c r="E6592" s="4" t="str">
        <f>IFERROR(__xludf.DUMMYFUNCTION("""COMPUTED_VALUE"""),"JavaScript")</f>
        <v>JavaScript</v>
      </c>
      <c r="F6592" s="4" t="str">
        <f>IFERROR(__xludf.DUMMYFUNCTION("""COMPUTED_VALUE"""),"Python")</f>
        <v>Python</v>
      </c>
      <c r="G6592" s="4" t="str">
        <f>IFERROR(__xludf.DUMMYFUNCTION("""COMPUTED_VALUE"""),"SQL")</f>
        <v>SQL</v>
      </c>
    </row>
    <row r="6593">
      <c r="A6593" s="3">
        <v>6592.0</v>
      </c>
      <c r="B6593" s="4" t="str">
        <f>IFERROR(__xludf.DUMMYFUNCTION("SPLIT(IMPORTRANGE!B6593:B16592,"";"",0,1)"),"Bash/Shell/PowerShell")</f>
        <v>Bash/Shell/PowerShell</v>
      </c>
      <c r="C6593" s="4" t="str">
        <f>IFERROR(__xludf.DUMMYFUNCTION("""COMPUTED_VALUE"""),"Elixir")</f>
        <v>Elixir</v>
      </c>
      <c r="D6593" s="4" t="str">
        <f>IFERROR(__xludf.DUMMYFUNCTION("""COMPUTED_VALUE"""),"Erlang")</f>
        <v>Erlang</v>
      </c>
      <c r="E6593" s="4" t="str">
        <f>IFERROR(__xludf.DUMMYFUNCTION("""COMPUTED_VALUE"""),"HTML/CSS")</f>
        <v>HTML/CSS</v>
      </c>
      <c r="F6593" s="4" t="str">
        <f>IFERROR(__xludf.DUMMYFUNCTION("""COMPUTED_VALUE"""),"JavaScript")</f>
        <v>JavaScript</v>
      </c>
      <c r="G6593" s="4" t="str">
        <f>IFERROR(__xludf.DUMMYFUNCTION("""COMPUTED_VALUE"""),"Python")</f>
        <v>Python</v>
      </c>
      <c r="H6593" s="4" t="str">
        <f>IFERROR(__xludf.DUMMYFUNCTION("""COMPUTED_VALUE"""),"Ruby")</f>
        <v>Ruby</v>
      </c>
      <c r="I6593" s="4" t="str">
        <f>IFERROR(__xludf.DUMMYFUNCTION("""COMPUTED_VALUE"""),"Rust")</f>
        <v>Rust</v>
      </c>
    </row>
    <row r="6594">
      <c r="A6594" s="3">
        <v>6593.0</v>
      </c>
      <c r="B6594" s="4" t="str">
        <f>IFERROR(__xludf.DUMMYFUNCTION("SPLIT(IMPORTRANGE!B6594:B16593,"";"",0,1)"),"Bash/Shell/PowerShell")</f>
        <v>Bash/Shell/PowerShell</v>
      </c>
      <c r="C6594" s="4" t="str">
        <f>IFERROR(__xludf.DUMMYFUNCTION("""COMPUTED_VALUE"""),"HTML/CSS")</f>
        <v>HTML/CSS</v>
      </c>
      <c r="D6594" s="4" t="str">
        <f>IFERROR(__xludf.DUMMYFUNCTION("""COMPUTED_VALUE"""),"Java")</f>
        <v>Java</v>
      </c>
    </row>
    <row r="6595">
      <c r="A6595" s="3">
        <v>6594.0</v>
      </c>
      <c r="B6595" s="4" t="str">
        <f>IFERROR(__xludf.DUMMYFUNCTION("SPLIT(IMPORTRANGE!B6595:B16594,"";"",0,1)"),"Bash/Shell/PowerShell")</f>
        <v>Bash/Shell/PowerShell</v>
      </c>
      <c r="C6595" s="4" t="str">
        <f>IFERROR(__xludf.DUMMYFUNCTION("""COMPUTED_VALUE"""),"HTML/CSS")</f>
        <v>HTML/CSS</v>
      </c>
      <c r="D6595" s="4" t="str">
        <f>IFERROR(__xludf.DUMMYFUNCTION("""COMPUTED_VALUE"""),"JavaScript")</f>
        <v>JavaScript</v>
      </c>
      <c r="E6595" s="4" t="str">
        <f>IFERROR(__xludf.DUMMYFUNCTION("""COMPUTED_VALUE"""),"SQL")</f>
        <v>SQL</v>
      </c>
    </row>
    <row r="6596">
      <c r="A6596" s="3">
        <v>6595.0</v>
      </c>
      <c r="B6596" s="4" t="str">
        <f>IFERROR(__xludf.DUMMYFUNCTION("SPLIT(IMPORTRANGE!B6596:B16595,"";"",0,1)"),"Bash/Shell/PowerShell")</f>
        <v>Bash/Shell/PowerShell</v>
      </c>
      <c r="C6596" s="4" t="str">
        <f>IFERROR(__xludf.DUMMYFUNCTION("""COMPUTED_VALUE"""),"C++")</f>
        <v>C++</v>
      </c>
      <c r="D6596" s="4" t="str">
        <f>IFERROR(__xludf.DUMMYFUNCTION("""COMPUTED_VALUE"""),"C#")</f>
        <v>C#</v>
      </c>
      <c r="E6596" s="4" t="str">
        <f>IFERROR(__xludf.DUMMYFUNCTION("""COMPUTED_VALUE"""),"HTML/CSS")</f>
        <v>HTML/CSS</v>
      </c>
      <c r="F6596" s="4" t="str">
        <f>IFERROR(__xludf.DUMMYFUNCTION("""COMPUTED_VALUE"""),"JavaScript")</f>
        <v>JavaScript</v>
      </c>
      <c r="G6596" s="4" t="str">
        <f>IFERROR(__xludf.DUMMYFUNCTION("""COMPUTED_VALUE"""),"SQL")</f>
        <v>SQL</v>
      </c>
      <c r="H6596" s="4" t="str">
        <f>IFERROR(__xludf.DUMMYFUNCTION("""COMPUTED_VALUE"""),"Other(s):")</f>
        <v>Other(s):</v>
      </c>
    </row>
    <row r="6597">
      <c r="A6597" s="3">
        <v>6596.0</v>
      </c>
      <c r="B6597" s="4" t="str">
        <f>IFERROR(__xludf.DUMMYFUNCTION("SPLIT(IMPORTRANGE!B6597:B16596,"";"",0,1)"),"HTML/CSS")</f>
        <v>HTML/CSS</v>
      </c>
      <c r="C6597" s="4" t="str">
        <f>IFERROR(__xludf.DUMMYFUNCTION("""COMPUTED_VALUE"""),"Java")</f>
        <v>Java</v>
      </c>
      <c r="D6597" s="4" t="str">
        <f>IFERROR(__xludf.DUMMYFUNCTION("""COMPUTED_VALUE"""),"JavaScript")</f>
        <v>JavaScript</v>
      </c>
      <c r="E6597" s="4" t="str">
        <f>IFERROR(__xludf.DUMMYFUNCTION("""COMPUTED_VALUE"""),"SQL")</f>
        <v>SQL</v>
      </c>
      <c r="F6597" s="4" t="str">
        <f>IFERROR(__xludf.DUMMYFUNCTION("""COMPUTED_VALUE"""),"TypeScript")</f>
        <v>TypeScript</v>
      </c>
    </row>
    <row r="6598">
      <c r="A6598" s="3">
        <v>6597.0</v>
      </c>
      <c r="B6598" s="4" t="str">
        <f>IFERROR(__xludf.DUMMYFUNCTION("SPLIT(IMPORTRANGE!B6598:B16597,"";"",0,1)"),"Assembly")</f>
        <v>Assembly</v>
      </c>
      <c r="C6598" s="4" t="str">
        <f>IFERROR(__xludf.DUMMYFUNCTION("""COMPUTED_VALUE"""),"Bash/Shell/PowerShell")</f>
        <v>Bash/Shell/PowerShell</v>
      </c>
      <c r="D6598" s="4" t="str">
        <f>IFERROR(__xludf.DUMMYFUNCTION("""COMPUTED_VALUE"""),"C")</f>
        <v>C</v>
      </c>
      <c r="E6598" s="4" t="str">
        <f>IFERROR(__xludf.DUMMYFUNCTION("""COMPUTED_VALUE"""),"C#")</f>
        <v>C#</v>
      </c>
      <c r="F6598" s="4" t="str">
        <f>IFERROR(__xludf.DUMMYFUNCTION("""COMPUTED_VALUE"""),"Dart")</f>
        <v>Dart</v>
      </c>
      <c r="G6598" s="4" t="str">
        <f>IFERROR(__xludf.DUMMYFUNCTION("""COMPUTED_VALUE"""),"Elixir")</f>
        <v>Elixir</v>
      </c>
      <c r="H6598" s="4" t="str">
        <f>IFERROR(__xludf.DUMMYFUNCTION("""COMPUTED_VALUE"""),"Go")</f>
        <v>Go</v>
      </c>
      <c r="I6598" s="4" t="str">
        <f>IFERROR(__xludf.DUMMYFUNCTION("""COMPUTED_VALUE"""),"HTML/CSS")</f>
        <v>HTML/CSS</v>
      </c>
      <c r="J6598" s="4" t="str">
        <f>IFERROR(__xludf.DUMMYFUNCTION("""COMPUTED_VALUE"""),"Java")</f>
        <v>Java</v>
      </c>
      <c r="K6598" s="4" t="str">
        <f>IFERROR(__xludf.DUMMYFUNCTION("""COMPUTED_VALUE"""),"JavaScript")</f>
        <v>JavaScript</v>
      </c>
      <c r="L6598" s="4" t="str">
        <f>IFERROR(__xludf.DUMMYFUNCTION("""COMPUTED_VALUE"""),"Python")</f>
        <v>Python</v>
      </c>
      <c r="M6598" s="4" t="str">
        <f>IFERROR(__xludf.DUMMYFUNCTION("""COMPUTED_VALUE"""),"Rust")</f>
        <v>Rust</v>
      </c>
    </row>
    <row r="6599">
      <c r="A6599" s="3">
        <v>6598.0</v>
      </c>
      <c r="B6599" s="4" t="str">
        <f>IFERROR(__xludf.DUMMYFUNCTION("SPLIT(IMPORTRANGE!B6599:B16598,"";"",0,1)"),"Bash/Shell/PowerShell")</f>
        <v>Bash/Shell/PowerShell</v>
      </c>
      <c r="C6599" s="4" t="str">
        <f>IFERROR(__xludf.DUMMYFUNCTION("""COMPUTED_VALUE"""),"HTML/CSS")</f>
        <v>HTML/CSS</v>
      </c>
      <c r="D6599" s="4" t="str">
        <f>IFERROR(__xludf.DUMMYFUNCTION("""COMPUTED_VALUE"""),"JavaScript")</f>
        <v>JavaScript</v>
      </c>
      <c r="E6599" s="4" t="str">
        <f>IFERROR(__xludf.DUMMYFUNCTION("""COMPUTED_VALUE"""),"TypeScript")</f>
        <v>TypeScript</v>
      </c>
    </row>
    <row r="6600">
      <c r="A6600" s="3">
        <v>6599.0</v>
      </c>
      <c r="B6600" s="4" t="str">
        <f>IFERROR(__xludf.DUMMYFUNCTION("SPLIT(IMPORTRANGE!B6600:B16599,"";"",0,1)"),"HTML/CSS")</f>
        <v>HTML/CSS</v>
      </c>
      <c r="C6600" s="4" t="str">
        <f>IFERROR(__xludf.DUMMYFUNCTION("""COMPUTED_VALUE"""),"Java")</f>
        <v>Java</v>
      </c>
      <c r="D6600" s="4" t="str">
        <f>IFERROR(__xludf.DUMMYFUNCTION("""COMPUTED_VALUE"""),"JavaScript")</f>
        <v>JavaScript</v>
      </c>
      <c r="E6600" s="4" t="str">
        <f>IFERROR(__xludf.DUMMYFUNCTION("""COMPUTED_VALUE"""),"PHP")</f>
        <v>PHP</v>
      </c>
      <c r="F6600" s="4" t="str">
        <f>IFERROR(__xludf.DUMMYFUNCTION("""COMPUTED_VALUE"""),"SQL")</f>
        <v>SQL</v>
      </c>
    </row>
    <row r="6601">
      <c r="A6601" s="3">
        <v>6600.0</v>
      </c>
      <c r="B6601" s="4" t="str">
        <f>IFERROR(__xludf.DUMMYFUNCTION("SPLIT(IMPORTRANGE!B6601:B16600,"";"",0,1)"),"HTML/CSS")</f>
        <v>HTML/CSS</v>
      </c>
      <c r="C6601" s="4" t="str">
        <f>IFERROR(__xludf.DUMMYFUNCTION("""COMPUTED_VALUE"""),"JavaScript")</f>
        <v>JavaScript</v>
      </c>
      <c r="D6601" s="4" t="str">
        <f>IFERROR(__xludf.DUMMYFUNCTION("""COMPUTED_VALUE"""),"PHP")</f>
        <v>PHP</v>
      </c>
      <c r="E6601" s="4" t="str">
        <f>IFERROR(__xludf.DUMMYFUNCTION("""COMPUTED_VALUE"""),"SQL")</f>
        <v>SQL</v>
      </c>
    </row>
    <row r="6602">
      <c r="A6602" s="3">
        <v>6601.0</v>
      </c>
      <c r="B6602" s="4" t="str">
        <f>IFERROR(__xludf.DUMMYFUNCTION("SPLIT(IMPORTRANGE!B6602:B16601,"";"",0,1)"),"Bash/Shell/PowerShell")</f>
        <v>Bash/Shell/PowerShell</v>
      </c>
      <c r="C6602" s="4" t="str">
        <f>IFERROR(__xludf.DUMMYFUNCTION("""COMPUTED_VALUE"""),"C#")</f>
        <v>C#</v>
      </c>
      <c r="D6602" s="4" t="str">
        <f>IFERROR(__xludf.DUMMYFUNCTION("""COMPUTED_VALUE"""),"HTML/CSS")</f>
        <v>HTML/CSS</v>
      </c>
      <c r="E6602" s="4" t="str">
        <f>IFERROR(__xludf.DUMMYFUNCTION("""COMPUTED_VALUE"""),"JavaScript")</f>
        <v>JavaScript</v>
      </c>
      <c r="F6602" s="4" t="str">
        <f>IFERROR(__xludf.DUMMYFUNCTION("""COMPUTED_VALUE"""),"Ruby")</f>
        <v>Ruby</v>
      </c>
      <c r="G6602" s="4" t="str">
        <f>IFERROR(__xludf.DUMMYFUNCTION("""COMPUTED_VALUE"""),"SQL")</f>
        <v>SQL</v>
      </c>
      <c r="H6602" s="4" t="str">
        <f>IFERROR(__xludf.DUMMYFUNCTION("""COMPUTED_VALUE"""),"TypeScript")</f>
        <v>TypeScript</v>
      </c>
    </row>
    <row r="6603">
      <c r="A6603" s="3">
        <v>6602.0</v>
      </c>
      <c r="B6603" s="4" t="str">
        <f>IFERROR(__xludf.DUMMYFUNCTION("SPLIT(IMPORTRANGE!B6603:B16602,"";"",0,1)"),"Bash/Shell/PowerShell")</f>
        <v>Bash/Shell/PowerShell</v>
      </c>
      <c r="C6603" s="4" t="str">
        <f>IFERROR(__xludf.DUMMYFUNCTION("""COMPUTED_VALUE"""),"Java")</f>
        <v>Java</v>
      </c>
      <c r="D6603" s="4" t="str">
        <f>IFERROR(__xludf.DUMMYFUNCTION("""COMPUTED_VALUE"""),"Scala")</f>
        <v>Scala</v>
      </c>
    </row>
    <row r="6604">
      <c r="A6604" s="3">
        <v>6603.0</v>
      </c>
      <c r="B6604" s="4" t="str">
        <f>IFERROR(__xludf.DUMMYFUNCTION("SPLIT(IMPORTRANGE!B6604:B16603,"";"",0,1)"),"HTML/CSS")</f>
        <v>HTML/CSS</v>
      </c>
      <c r="C6604" s="4" t="str">
        <f>IFERROR(__xludf.DUMMYFUNCTION("""COMPUTED_VALUE"""),"PHP")</f>
        <v>PHP</v>
      </c>
      <c r="D6604" s="4" t="str">
        <f>IFERROR(__xludf.DUMMYFUNCTION("""COMPUTED_VALUE"""),"Python")</f>
        <v>Python</v>
      </c>
      <c r="E6604" s="4" t="str">
        <f>IFERROR(__xludf.DUMMYFUNCTION("""COMPUTED_VALUE"""),"SQL")</f>
        <v>SQL</v>
      </c>
    </row>
    <row r="6605">
      <c r="A6605" s="3">
        <v>6604.0</v>
      </c>
      <c r="B6605" s="4" t="str">
        <f>IFERROR(__xludf.DUMMYFUNCTION("SPLIT(IMPORTRANGE!B6605:B16604,"";"",0,1)"),"Bash/Shell/PowerShell")</f>
        <v>Bash/Shell/PowerShell</v>
      </c>
      <c r="C6605" s="4" t="str">
        <f>IFERROR(__xludf.DUMMYFUNCTION("""COMPUTED_VALUE"""),"C#")</f>
        <v>C#</v>
      </c>
      <c r="D6605" s="4" t="str">
        <f>IFERROR(__xludf.DUMMYFUNCTION("""COMPUTED_VALUE"""),"JavaScript")</f>
        <v>JavaScript</v>
      </c>
      <c r="E6605" s="4" t="str">
        <f>IFERROR(__xludf.DUMMYFUNCTION("""COMPUTED_VALUE"""),"Python")</f>
        <v>Python</v>
      </c>
    </row>
    <row r="6606">
      <c r="A6606" s="3">
        <v>6605.0</v>
      </c>
      <c r="B6606" s="4" t="str">
        <f>IFERROR(__xludf.DUMMYFUNCTION("SPLIT(IMPORTRANGE!B6606:B16605,"";"",0,1)"),"HTML/CSS")</f>
        <v>HTML/CSS</v>
      </c>
      <c r="C6606" s="4" t="str">
        <f>IFERROR(__xludf.DUMMYFUNCTION("""COMPUTED_VALUE"""),"Java")</f>
        <v>Java</v>
      </c>
      <c r="D6606" s="4" t="str">
        <f>IFERROR(__xludf.DUMMYFUNCTION("""COMPUTED_VALUE"""),"JavaScript")</f>
        <v>JavaScript</v>
      </c>
      <c r="E6606" s="4" t="str">
        <f>IFERROR(__xludf.DUMMYFUNCTION("""COMPUTED_VALUE"""),"SQL")</f>
        <v>SQL</v>
      </c>
    </row>
    <row r="6607">
      <c r="A6607" s="3">
        <v>6606.0</v>
      </c>
      <c r="B6607" s="4" t="str">
        <f>IFERROR(__xludf.DUMMYFUNCTION("SPLIT(IMPORTRANGE!B6607:B16606,"";"",0,1)"),"Java")</f>
        <v>Java</v>
      </c>
    </row>
    <row r="6608">
      <c r="A6608" s="3">
        <v>6607.0</v>
      </c>
      <c r="B6608" s="4" t="str">
        <f>IFERROR(__xludf.DUMMYFUNCTION("SPLIT(IMPORTRANGE!B6608:B16607,"";"",0,1)"),"C")</f>
        <v>C</v>
      </c>
      <c r="C6608" s="4" t="str">
        <f>IFERROR(__xludf.DUMMYFUNCTION("""COMPUTED_VALUE"""),"C++")</f>
        <v>C++</v>
      </c>
      <c r="D6608" s="4" t="str">
        <f>IFERROR(__xludf.DUMMYFUNCTION("""COMPUTED_VALUE"""),"C#")</f>
        <v>C#</v>
      </c>
      <c r="E6608" s="4" t="str">
        <f>IFERROR(__xludf.DUMMYFUNCTION("""COMPUTED_VALUE"""),"HTML/CSS")</f>
        <v>HTML/CSS</v>
      </c>
      <c r="F6608" s="4" t="str">
        <f>IFERROR(__xludf.DUMMYFUNCTION("""COMPUTED_VALUE"""),"Java")</f>
        <v>Java</v>
      </c>
      <c r="G6608" s="4" t="str">
        <f>IFERROR(__xludf.DUMMYFUNCTION("""COMPUTED_VALUE"""),"PHP")</f>
        <v>PHP</v>
      </c>
      <c r="H6608" s="4" t="str">
        <f>IFERROR(__xludf.DUMMYFUNCTION("""COMPUTED_VALUE"""),"SQL")</f>
        <v>SQL</v>
      </c>
    </row>
    <row r="6609">
      <c r="A6609" s="3">
        <v>6608.0</v>
      </c>
      <c r="B6609" s="4" t="str">
        <f>IFERROR(__xludf.DUMMYFUNCTION("SPLIT(IMPORTRANGE!B6609:B16608,"";"",0,1)"),"C#")</f>
        <v>C#</v>
      </c>
    </row>
    <row r="6610">
      <c r="A6610" s="3">
        <v>6609.0</v>
      </c>
      <c r="B6610" s="4" t="str">
        <f>IFERROR(__xludf.DUMMYFUNCTION("SPLIT(IMPORTRANGE!B6610:B16609,"";"",0,1)"),"Bash/Shell/PowerShell")</f>
        <v>Bash/Shell/PowerShell</v>
      </c>
      <c r="C6610" s="4" t="str">
        <f>IFERROR(__xludf.DUMMYFUNCTION("""COMPUTED_VALUE"""),"HTML/CSS")</f>
        <v>HTML/CSS</v>
      </c>
      <c r="D6610" s="4" t="str">
        <f>IFERROR(__xludf.DUMMYFUNCTION("""COMPUTED_VALUE"""),"Java")</f>
        <v>Java</v>
      </c>
      <c r="E6610" s="4" t="str">
        <f>IFERROR(__xludf.DUMMYFUNCTION("""COMPUTED_VALUE"""),"JavaScript")</f>
        <v>JavaScript</v>
      </c>
      <c r="F6610" s="4" t="str">
        <f>IFERROR(__xludf.DUMMYFUNCTION("""COMPUTED_VALUE"""),"Python")</f>
        <v>Python</v>
      </c>
    </row>
    <row r="6611">
      <c r="A6611" s="3">
        <v>6610.0</v>
      </c>
      <c r="B6611" s="4" t="str">
        <f>IFERROR(__xludf.DUMMYFUNCTION("SPLIT(IMPORTRANGE!B6611:B16610,"";"",0,1)"),"Java")</f>
        <v>Java</v>
      </c>
      <c r="C6611" s="4" t="str">
        <f>IFERROR(__xludf.DUMMYFUNCTION("""COMPUTED_VALUE"""),"Python")</f>
        <v>Python</v>
      </c>
    </row>
    <row r="6612">
      <c r="A6612" s="3">
        <v>6611.0</v>
      </c>
      <c r="B6612" s="4" t="str">
        <f>IFERROR(__xludf.DUMMYFUNCTION("SPLIT(IMPORTRANGE!B6612:B16611,"";"",0,1)"),"Python")</f>
        <v>Python</v>
      </c>
      <c r="C6612" s="4" t="str">
        <f>IFERROR(__xludf.DUMMYFUNCTION("""COMPUTED_VALUE"""),"VBA")</f>
        <v>VBA</v>
      </c>
    </row>
    <row r="6613">
      <c r="A6613" s="3">
        <v>6612.0</v>
      </c>
      <c r="B6613" s="4" t="str">
        <f>IFERROR(__xludf.DUMMYFUNCTION("SPLIT(IMPORTRANGE!B6613:B16612,"";"",0,1)"),"C++")</f>
        <v>C++</v>
      </c>
      <c r="C6613" s="4" t="str">
        <f>IFERROR(__xludf.DUMMYFUNCTION("""COMPUTED_VALUE"""),"C#")</f>
        <v>C#</v>
      </c>
      <c r="D6613" s="4" t="str">
        <f>IFERROR(__xludf.DUMMYFUNCTION("""COMPUTED_VALUE"""),"HTML/CSS")</f>
        <v>HTML/CSS</v>
      </c>
      <c r="E6613" s="4" t="str">
        <f>IFERROR(__xludf.DUMMYFUNCTION("""COMPUTED_VALUE"""),"JavaScript")</f>
        <v>JavaScript</v>
      </c>
      <c r="F6613" s="4" t="str">
        <f>IFERROR(__xludf.DUMMYFUNCTION("""COMPUTED_VALUE"""),"SQL")</f>
        <v>SQL</v>
      </c>
      <c r="G6613" s="4" t="str">
        <f>IFERROR(__xludf.DUMMYFUNCTION("""COMPUTED_VALUE"""),"TypeScript")</f>
        <v>TypeScript</v>
      </c>
    </row>
    <row r="6614">
      <c r="A6614" s="3">
        <v>6613.0</v>
      </c>
      <c r="B6614" s="4" t="str">
        <f>IFERROR(__xludf.DUMMYFUNCTION("SPLIT(IMPORTRANGE!B6614:B16613,"";"",0,1)"),"Bash/Shell/PowerShell")</f>
        <v>Bash/Shell/PowerShell</v>
      </c>
      <c r="C6614" s="4" t="str">
        <f>IFERROR(__xludf.DUMMYFUNCTION("""COMPUTED_VALUE"""),"HTML/CSS")</f>
        <v>HTML/CSS</v>
      </c>
      <c r="D6614" s="4" t="str">
        <f>IFERROR(__xludf.DUMMYFUNCTION("""COMPUTED_VALUE"""),"JavaScript")</f>
        <v>JavaScript</v>
      </c>
      <c r="E6614" s="4" t="str">
        <f>IFERROR(__xludf.DUMMYFUNCTION("""COMPUTED_VALUE"""),"PHP")</f>
        <v>PHP</v>
      </c>
      <c r="F6614" s="4" t="str">
        <f>IFERROR(__xludf.DUMMYFUNCTION("""COMPUTED_VALUE"""),"Ruby")</f>
        <v>Ruby</v>
      </c>
      <c r="G6614" s="4" t="str">
        <f>IFERROR(__xludf.DUMMYFUNCTION("""COMPUTED_VALUE"""),"SQL")</f>
        <v>SQL</v>
      </c>
    </row>
    <row r="6615">
      <c r="A6615" s="3">
        <v>6614.0</v>
      </c>
      <c r="B6615" s="4" t="str">
        <f>IFERROR(__xludf.DUMMYFUNCTION("SPLIT(IMPORTRANGE!B6615:B16614,"";"",0,1)"),"Assembly")</f>
        <v>Assembly</v>
      </c>
      <c r="C6615" s="4" t="str">
        <f>IFERROR(__xludf.DUMMYFUNCTION("""COMPUTED_VALUE"""),"Bash/Shell/PowerShell")</f>
        <v>Bash/Shell/PowerShell</v>
      </c>
      <c r="D6615" s="4" t="str">
        <f>IFERROR(__xludf.DUMMYFUNCTION("""COMPUTED_VALUE"""),"C#")</f>
        <v>C#</v>
      </c>
      <c r="E6615" s="4" t="str">
        <f>IFERROR(__xludf.DUMMYFUNCTION("""COMPUTED_VALUE"""),"Go")</f>
        <v>Go</v>
      </c>
      <c r="F6615" s="4" t="str">
        <f>IFERROR(__xludf.DUMMYFUNCTION("""COMPUTED_VALUE"""),"HTML/CSS")</f>
        <v>HTML/CSS</v>
      </c>
      <c r="G6615" s="4" t="str">
        <f>IFERROR(__xludf.DUMMYFUNCTION("""COMPUTED_VALUE"""),"Java")</f>
        <v>Java</v>
      </c>
      <c r="H6615" s="4" t="str">
        <f>IFERROR(__xludf.DUMMYFUNCTION("""COMPUTED_VALUE"""),"JavaScript")</f>
        <v>JavaScript</v>
      </c>
      <c r="I6615" s="4" t="str">
        <f>IFERROR(__xludf.DUMMYFUNCTION("""COMPUTED_VALUE"""),"Kotlin")</f>
        <v>Kotlin</v>
      </c>
      <c r="J6615" s="4" t="str">
        <f>IFERROR(__xludf.DUMMYFUNCTION("""COMPUTED_VALUE"""),"PHP")</f>
        <v>PHP</v>
      </c>
      <c r="K6615" s="4" t="str">
        <f>IFERROR(__xludf.DUMMYFUNCTION("""COMPUTED_VALUE"""),"Python")</f>
        <v>Python</v>
      </c>
      <c r="L6615" s="4" t="str">
        <f>IFERROR(__xludf.DUMMYFUNCTION("""COMPUTED_VALUE"""),"SQL")</f>
        <v>SQL</v>
      </c>
    </row>
    <row r="6616">
      <c r="A6616" s="3">
        <v>6615.0</v>
      </c>
      <c r="B6616" s="4" t="str">
        <f>IFERROR(__xludf.DUMMYFUNCTION("SPLIT(IMPORTRANGE!B6616:B16615,"";"",0,1)"),"Bash/Shell/PowerShell")</f>
        <v>Bash/Shell/PowerShell</v>
      </c>
      <c r="C6616" s="4" t="str">
        <f>IFERROR(__xludf.DUMMYFUNCTION("""COMPUTED_VALUE"""),"C#")</f>
        <v>C#</v>
      </c>
      <c r="D6616" s="4" t="str">
        <f>IFERROR(__xludf.DUMMYFUNCTION("""COMPUTED_VALUE"""),"HTML/CSS")</f>
        <v>HTML/CSS</v>
      </c>
      <c r="E6616" s="4" t="str">
        <f>IFERROR(__xludf.DUMMYFUNCTION("""COMPUTED_VALUE"""),"JavaScript")</f>
        <v>JavaScript</v>
      </c>
      <c r="F6616" s="4" t="str">
        <f>IFERROR(__xludf.DUMMYFUNCTION("""COMPUTED_VALUE"""),"Python")</f>
        <v>Python</v>
      </c>
      <c r="G6616" s="4" t="str">
        <f>IFERROR(__xludf.DUMMYFUNCTION("""COMPUTED_VALUE"""),"SQL")</f>
        <v>SQL</v>
      </c>
      <c r="H6616" s="4" t="str">
        <f>IFERROR(__xludf.DUMMYFUNCTION("""COMPUTED_VALUE"""),"TypeScript")</f>
        <v>TypeScript</v>
      </c>
    </row>
    <row r="6617">
      <c r="A6617" s="3">
        <v>6616.0</v>
      </c>
      <c r="B6617" s="4" t="str">
        <f>IFERROR(__xludf.DUMMYFUNCTION("SPLIT(IMPORTRANGE!B6617:B16616,"";"",0,1)"),"HTML/CSS")</f>
        <v>HTML/CSS</v>
      </c>
      <c r="C6617" s="4" t="str">
        <f>IFERROR(__xludf.DUMMYFUNCTION("""COMPUTED_VALUE"""),"JavaScript")</f>
        <v>JavaScript</v>
      </c>
      <c r="D6617" s="4" t="str">
        <f>IFERROR(__xludf.DUMMYFUNCTION("""COMPUTED_VALUE"""),"PHP")</f>
        <v>PHP</v>
      </c>
      <c r="E6617" s="4" t="str">
        <f>IFERROR(__xludf.DUMMYFUNCTION("""COMPUTED_VALUE"""),"SQL")</f>
        <v>SQL</v>
      </c>
    </row>
    <row r="6618">
      <c r="A6618" s="3">
        <v>6617.0</v>
      </c>
      <c r="B6618" s="4" t="str">
        <f>IFERROR(__xludf.DUMMYFUNCTION("SPLIT(IMPORTRANGE!B6618:B16617,"";"",0,1)"),"Assembly")</f>
        <v>Assembly</v>
      </c>
      <c r="C6618" s="4" t="str">
        <f>IFERROR(__xludf.DUMMYFUNCTION("""COMPUTED_VALUE"""),"C")</f>
        <v>C</v>
      </c>
      <c r="D6618" s="4" t="str">
        <f>IFERROR(__xludf.DUMMYFUNCTION("""COMPUTED_VALUE"""),"C++")</f>
        <v>C++</v>
      </c>
      <c r="E6618" s="4" t="str">
        <f>IFERROR(__xludf.DUMMYFUNCTION("""COMPUTED_VALUE"""),"C#")</f>
        <v>C#</v>
      </c>
      <c r="F6618" s="4" t="str">
        <f>IFERROR(__xludf.DUMMYFUNCTION("""COMPUTED_VALUE"""),"Java")</f>
        <v>Java</v>
      </c>
      <c r="G6618" s="4" t="str">
        <f>IFERROR(__xludf.DUMMYFUNCTION("""COMPUTED_VALUE"""),"Python")</f>
        <v>Python</v>
      </c>
      <c r="H6618" s="4" t="str">
        <f>IFERROR(__xludf.DUMMYFUNCTION("""COMPUTED_VALUE"""),"SQL")</f>
        <v>SQL</v>
      </c>
    </row>
    <row r="6619">
      <c r="A6619" s="3">
        <v>6618.0</v>
      </c>
      <c r="B6619" s="4" t="str">
        <f>IFERROR(__xludf.DUMMYFUNCTION("SPLIT(IMPORTRANGE!B6619:B16618,"";"",0,1)"),"HTML/CSS")</f>
        <v>HTML/CSS</v>
      </c>
      <c r="C6619" s="4" t="str">
        <f>IFERROR(__xludf.DUMMYFUNCTION("""COMPUTED_VALUE"""),"JavaScript")</f>
        <v>JavaScript</v>
      </c>
      <c r="D6619" s="4" t="str">
        <f>IFERROR(__xludf.DUMMYFUNCTION("""COMPUTED_VALUE"""),"PHP")</f>
        <v>PHP</v>
      </c>
      <c r="E6619" s="4" t="str">
        <f>IFERROR(__xludf.DUMMYFUNCTION("""COMPUTED_VALUE"""),"SQL")</f>
        <v>SQL</v>
      </c>
      <c r="F6619" s="4" t="str">
        <f>IFERROR(__xludf.DUMMYFUNCTION("""COMPUTED_VALUE"""),"TypeScript")</f>
        <v>TypeScript</v>
      </c>
    </row>
    <row r="6620">
      <c r="A6620" s="3">
        <v>6619.0</v>
      </c>
      <c r="B6620" s="4" t="str">
        <f>IFERROR(__xludf.DUMMYFUNCTION("SPLIT(IMPORTRANGE!B6620:B16619,"";"",0,1)"),"Bash/Shell/PowerShell")</f>
        <v>Bash/Shell/PowerShell</v>
      </c>
      <c r="C6620" s="4" t="str">
        <f>IFERROR(__xludf.DUMMYFUNCTION("""COMPUTED_VALUE"""),"C#")</f>
        <v>C#</v>
      </c>
      <c r="D6620" s="4" t="str">
        <f>IFERROR(__xludf.DUMMYFUNCTION("""COMPUTED_VALUE"""),"HTML/CSS")</f>
        <v>HTML/CSS</v>
      </c>
      <c r="E6620" s="4" t="str">
        <f>IFERROR(__xludf.DUMMYFUNCTION("""COMPUTED_VALUE"""),"JavaScript")</f>
        <v>JavaScript</v>
      </c>
      <c r="F6620" s="4" t="str">
        <f>IFERROR(__xludf.DUMMYFUNCTION("""COMPUTED_VALUE"""),"SQL")</f>
        <v>SQL</v>
      </c>
    </row>
    <row r="6621">
      <c r="A6621" s="3">
        <v>6620.0</v>
      </c>
      <c r="B6621" s="4" t="str">
        <f>IFERROR(__xludf.DUMMYFUNCTION("SPLIT(IMPORTRANGE!B6621:B16620,"";"",0,1)"),"Bash/Shell/PowerShell")</f>
        <v>Bash/Shell/PowerShell</v>
      </c>
      <c r="C6621" s="4" t="str">
        <f>IFERROR(__xludf.DUMMYFUNCTION("""COMPUTED_VALUE"""),"C#")</f>
        <v>C#</v>
      </c>
      <c r="D6621" s="4" t="str">
        <f>IFERROR(__xludf.DUMMYFUNCTION("""COMPUTED_VALUE"""),"Go")</f>
        <v>Go</v>
      </c>
      <c r="E6621" s="4" t="str">
        <f>IFERROR(__xludf.DUMMYFUNCTION("""COMPUTED_VALUE"""),"HTML/CSS")</f>
        <v>HTML/CSS</v>
      </c>
      <c r="F6621" s="4" t="str">
        <f>IFERROR(__xludf.DUMMYFUNCTION("""COMPUTED_VALUE"""),"Java")</f>
        <v>Java</v>
      </c>
      <c r="G6621" s="4" t="str">
        <f>IFERROR(__xludf.DUMMYFUNCTION("""COMPUTED_VALUE"""),"JavaScript")</f>
        <v>JavaScript</v>
      </c>
      <c r="H6621" s="4" t="str">
        <f>IFERROR(__xludf.DUMMYFUNCTION("""COMPUTED_VALUE"""),"Python")</f>
        <v>Python</v>
      </c>
      <c r="I6621" s="4" t="str">
        <f>IFERROR(__xludf.DUMMYFUNCTION("""COMPUTED_VALUE"""),"SQL")</f>
        <v>SQL</v>
      </c>
      <c r="J6621" s="4" t="str">
        <f>IFERROR(__xludf.DUMMYFUNCTION("""COMPUTED_VALUE"""),"TypeScript")</f>
        <v>TypeScript</v>
      </c>
    </row>
    <row r="6622">
      <c r="A6622" s="3">
        <v>6621.0</v>
      </c>
      <c r="B6622" s="4" t="str">
        <f>IFERROR(__xludf.DUMMYFUNCTION("SPLIT(IMPORTRANGE!B6622:B16621,"";"",0,1)"),"HTML/CSS")</f>
        <v>HTML/CSS</v>
      </c>
      <c r="C6622" s="4" t="str">
        <f>IFERROR(__xludf.DUMMYFUNCTION("""COMPUTED_VALUE"""),"Java")</f>
        <v>Java</v>
      </c>
      <c r="D6622" s="4" t="str">
        <f>IFERROR(__xludf.DUMMYFUNCTION("""COMPUTED_VALUE"""),"JavaScript")</f>
        <v>JavaScript</v>
      </c>
      <c r="E6622" s="4" t="str">
        <f>IFERROR(__xludf.DUMMYFUNCTION("""COMPUTED_VALUE"""),"Python")</f>
        <v>Python</v>
      </c>
      <c r="F6622" s="4" t="str">
        <f>IFERROR(__xludf.DUMMYFUNCTION("""COMPUTED_VALUE"""),"SQL")</f>
        <v>SQL</v>
      </c>
    </row>
    <row r="6623">
      <c r="A6623" s="3">
        <v>6622.0</v>
      </c>
      <c r="B6623" s="4" t="str">
        <f>IFERROR(__xludf.DUMMYFUNCTION("SPLIT(IMPORTRANGE!B6623:B16622,"";"",0,1)"),"Bash/Shell/PowerShell")</f>
        <v>Bash/Shell/PowerShell</v>
      </c>
      <c r="C6623" s="4" t="str">
        <f>IFERROR(__xludf.DUMMYFUNCTION("""COMPUTED_VALUE"""),"HTML/CSS")</f>
        <v>HTML/CSS</v>
      </c>
      <c r="D6623" s="4" t="str">
        <f>IFERROR(__xludf.DUMMYFUNCTION("""COMPUTED_VALUE"""),"JavaScript")</f>
        <v>JavaScript</v>
      </c>
      <c r="E6623" s="4" t="str">
        <f>IFERROR(__xludf.DUMMYFUNCTION("""COMPUTED_VALUE"""),"SQL")</f>
        <v>SQL</v>
      </c>
      <c r="F6623" s="4" t="str">
        <f>IFERROR(__xludf.DUMMYFUNCTION("""COMPUTED_VALUE"""),"Swift")</f>
        <v>Swift</v>
      </c>
    </row>
    <row r="6624">
      <c r="A6624" s="3">
        <v>6623.0</v>
      </c>
      <c r="B6624" s="4" t="str">
        <f>IFERROR(__xludf.DUMMYFUNCTION("SPLIT(IMPORTRANGE!B6624:B16623,"";"",0,1)"),"C#")</f>
        <v>C#</v>
      </c>
      <c r="C6624" s="4" t="str">
        <f>IFERROR(__xludf.DUMMYFUNCTION("""COMPUTED_VALUE"""),"SQL")</f>
        <v>SQL</v>
      </c>
    </row>
    <row r="6625">
      <c r="A6625" s="3">
        <v>6624.0</v>
      </c>
      <c r="B6625" s="4" t="str">
        <f>IFERROR(__xludf.DUMMYFUNCTION("SPLIT(IMPORTRANGE!B6625:B16624,"";"",0,1)"),"C#")</f>
        <v>C#</v>
      </c>
      <c r="C6625" s="4" t="str">
        <f>IFERROR(__xludf.DUMMYFUNCTION("""COMPUTED_VALUE"""),"HTML/CSS")</f>
        <v>HTML/CSS</v>
      </c>
      <c r="D6625" s="4" t="str">
        <f>IFERROR(__xludf.DUMMYFUNCTION("""COMPUTED_VALUE"""),"JavaScript")</f>
        <v>JavaScript</v>
      </c>
      <c r="E6625" s="4" t="str">
        <f>IFERROR(__xludf.DUMMYFUNCTION("""COMPUTED_VALUE"""),"SQL")</f>
        <v>SQL</v>
      </c>
    </row>
    <row r="6626">
      <c r="A6626" s="3">
        <v>6625.0</v>
      </c>
      <c r="B6626" s="4" t="str">
        <f>IFERROR(__xludf.DUMMYFUNCTION("SPLIT(IMPORTRANGE!B6626:B16625,"";"",0,1)"),"C#")</f>
        <v>C#</v>
      </c>
      <c r="C6626" s="4" t="str">
        <f>IFERROR(__xludf.DUMMYFUNCTION("""COMPUTED_VALUE"""),"HTML/CSS")</f>
        <v>HTML/CSS</v>
      </c>
      <c r="D6626" s="4" t="str">
        <f>IFERROR(__xludf.DUMMYFUNCTION("""COMPUTED_VALUE"""),"JavaScript")</f>
        <v>JavaScript</v>
      </c>
      <c r="E6626" s="4" t="str">
        <f>IFERROR(__xludf.DUMMYFUNCTION("""COMPUTED_VALUE"""),"Python")</f>
        <v>Python</v>
      </c>
      <c r="F6626" s="4" t="str">
        <f>IFERROR(__xludf.DUMMYFUNCTION("""COMPUTED_VALUE"""),"SQL")</f>
        <v>SQL</v>
      </c>
      <c r="G6626" s="4" t="str">
        <f>IFERROR(__xludf.DUMMYFUNCTION("""COMPUTED_VALUE"""),"TypeScript")</f>
        <v>TypeScript</v>
      </c>
    </row>
    <row r="6627">
      <c r="A6627" s="3">
        <v>6626.0</v>
      </c>
      <c r="B6627" s="4" t="str">
        <f>IFERROR(__xludf.DUMMYFUNCTION("SPLIT(IMPORTRANGE!B6627:B16626,"";"",0,1)"),"Bash/Shell/PowerShell")</f>
        <v>Bash/Shell/PowerShell</v>
      </c>
      <c r="C6627" s="4" t="str">
        <f>IFERROR(__xludf.DUMMYFUNCTION("""COMPUTED_VALUE"""),"C")</f>
        <v>C</v>
      </c>
      <c r="D6627" s="4" t="str">
        <f>IFERROR(__xludf.DUMMYFUNCTION("""COMPUTED_VALUE"""),"HTML/CSS")</f>
        <v>HTML/CSS</v>
      </c>
      <c r="E6627" s="4" t="str">
        <f>IFERROR(__xludf.DUMMYFUNCTION("""COMPUTED_VALUE"""),"Java")</f>
        <v>Java</v>
      </c>
      <c r="F6627" s="4" t="str">
        <f>IFERROR(__xludf.DUMMYFUNCTION("""COMPUTED_VALUE"""),"JavaScript")</f>
        <v>JavaScript</v>
      </c>
      <c r="G6627" s="4" t="str">
        <f>IFERROR(__xludf.DUMMYFUNCTION("""COMPUTED_VALUE"""),"Python")</f>
        <v>Python</v>
      </c>
    </row>
    <row r="6628">
      <c r="A6628" s="3">
        <v>6627.0</v>
      </c>
      <c r="B6628" s="4" t="str">
        <f>IFERROR(__xludf.DUMMYFUNCTION("SPLIT(IMPORTRANGE!B6628:B16627,"";"",0,1)"),"C#")</f>
        <v>C#</v>
      </c>
      <c r="C6628" s="4" t="str">
        <f>IFERROR(__xludf.DUMMYFUNCTION("""COMPUTED_VALUE"""),"HTML/CSS")</f>
        <v>HTML/CSS</v>
      </c>
      <c r="D6628" s="4" t="str">
        <f>IFERROR(__xludf.DUMMYFUNCTION("""COMPUTED_VALUE"""),"SQL")</f>
        <v>SQL</v>
      </c>
      <c r="E6628" s="4" t="str">
        <f>IFERROR(__xludf.DUMMYFUNCTION("""COMPUTED_VALUE"""),"TypeScript")</f>
        <v>TypeScript</v>
      </c>
    </row>
    <row r="6629">
      <c r="A6629" s="3">
        <v>6628.0</v>
      </c>
      <c r="B6629" s="4" t="str">
        <f>IFERROR(__xludf.DUMMYFUNCTION("SPLIT(IMPORTRANGE!B6629:B16628,"";"",0,1)"),"Bash/Shell/PowerShell")</f>
        <v>Bash/Shell/PowerShell</v>
      </c>
      <c r="C6629" s="4" t="str">
        <f>IFERROR(__xludf.DUMMYFUNCTION("""COMPUTED_VALUE"""),"Go")</f>
        <v>Go</v>
      </c>
      <c r="D6629" s="4" t="str">
        <f>IFERROR(__xludf.DUMMYFUNCTION("""COMPUTED_VALUE"""),"Java")</f>
        <v>Java</v>
      </c>
      <c r="E6629" s="4" t="str">
        <f>IFERROR(__xludf.DUMMYFUNCTION("""COMPUTED_VALUE"""),"Python")</f>
        <v>Python</v>
      </c>
    </row>
    <row r="6630">
      <c r="A6630" s="3">
        <v>6629.0</v>
      </c>
      <c r="B6630" s="4" t="str">
        <f>IFERROR(__xludf.DUMMYFUNCTION("SPLIT(IMPORTRANGE!B6630:B16629,"";"",0,1)"),"C")</f>
        <v>C</v>
      </c>
      <c r="C6630" s="4" t="str">
        <f>IFERROR(__xludf.DUMMYFUNCTION("""COMPUTED_VALUE"""),"C++")</f>
        <v>C++</v>
      </c>
      <c r="D6630" s="4" t="str">
        <f>IFERROR(__xludf.DUMMYFUNCTION("""COMPUTED_VALUE"""),"Clojure")</f>
        <v>Clojure</v>
      </c>
      <c r="E6630" s="4" t="str">
        <f>IFERROR(__xludf.DUMMYFUNCTION("""COMPUTED_VALUE"""),"HTML/CSS")</f>
        <v>HTML/CSS</v>
      </c>
      <c r="F6630" s="4" t="str">
        <f>IFERROR(__xludf.DUMMYFUNCTION("""COMPUTED_VALUE"""),"Java")</f>
        <v>Java</v>
      </c>
      <c r="G6630" s="4" t="str">
        <f>IFERROR(__xludf.DUMMYFUNCTION("""COMPUTED_VALUE"""),"JavaScript")</f>
        <v>JavaScript</v>
      </c>
      <c r="H6630" s="4" t="str">
        <f>IFERROR(__xludf.DUMMYFUNCTION("""COMPUTED_VALUE"""),"Kotlin")</f>
        <v>Kotlin</v>
      </c>
      <c r="I6630" s="4" t="str">
        <f>IFERROR(__xludf.DUMMYFUNCTION("""COMPUTED_VALUE"""),"PHP")</f>
        <v>PHP</v>
      </c>
      <c r="J6630" s="4" t="str">
        <f>IFERROR(__xludf.DUMMYFUNCTION("""COMPUTED_VALUE"""),"Python")</f>
        <v>Python</v>
      </c>
      <c r="K6630" s="4" t="str">
        <f>IFERROR(__xludf.DUMMYFUNCTION("""COMPUTED_VALUE"""),"R")</f>
        <v>R</v>
      </c>
      <c r="L6630" s="4" t="str">
        <f>IFERROR(__xludf.DUMMYFUNCTION("""COMPUTED_VALUE"""),"Ruby")</f>
        <v>Ruby</v>
      </c>
      <c r="M6630" s="4" t="str">
        <f>IFERROR(__xludf.DUMMYFUNCTION("""COMPUTED_VALUE"""),"SQL")</f>
        <v>SQL</v>
      </c>
      <c r="N6630" s="4" t="str">
        <f>IFERROR(__xludf.DUMMYFUNCTION("""COMPUTED_VALUE"""),"TypeScript")</f>
        <v>TypeScript</v>
      </c>
    </row>
    <row r="6631">
      <c r="A6631" s="3">
        <v>6630.0</v>
      </c>
      <c r="B6631" s="4" t="str">
        <f>IFERROR(__xludf.DUMMYFUNCTION("SPLIT(IMPORTRANGE!B6631:B16630,"";"",0,1)"),"C#")</f>
        <v>C#</v>
      </c>
      <c r="C6631" s="4" t="str">
        <f>IFERROR(__xludf.DUMMYFUNCTION("""COMPUTED_VALUE"""),"HTML/CSS")</f>
        <v>HTML/CSS</v>
      </c>
      <c r="D6631" s="4" t="str">
        <f>IFERROR(__xludf.DUMMYFUNCTION("""COMPUTED_VALUE"""),"JavaScript")</f>
        <v>JavaScript</v>
      </c>
      <c r="E6631" s="4" t="str">
        <f>IFERROR(__xludf.DUMMYFUNCTION("""COMPUTED_VALUE"""),"TypeScript")</f>
        <v>TypeScript</v>
      </c>
    </row>
    <row r="6632">
      <c r="A6632" s="3">
        <v>6631.0</v>
      </c>
      <c r="B6632" s="4" t="str">
        <f>IFERROR(__xludf.DUMMYFUNCTION("SPLIT(IMPORTRANGE!B6632:B16631,"";"",0,1)"),"Assembly")</f>
        <v>Assembly</v>
      </c>
      <c r="C6632" s="4" t="str">
        <f>IFERROR(__xludf.DUMMYFUNCTION("""COMPUTED_VALUE"""),"Bash/Shell/PowerShell")</f>
        <v>Bash/Shell/PowerShell</v>
      </c>
      <c r="D6632" s="4" t="str">
        <f>IFERROR(__xludf.DUMMYFUNCTION("""COMPUTED_VALUE"""),"C")</f>
        <v>C</v>
      </c>
      <c r="E6632" s="4" t="str">
        <f>IFERROR(__xludf.DUMMYFUNCTION("""COMPUTED_VALUE"""),"C++")</f>
        <v>C++</v>
      </c>
      <c r="F6632" s="4" t="str">
        <f>IFERROR(__xludf.DUMMYFUNCTION("""COMPUTED_VALUE"""),"C#")</f>
        <v>C#</v>
      </c>
      <c r="G6632" s="4" t="str">
        <f>IFERROR(__xludf.DUMMYFUNCTION("""COMPUTED_VALUE"""),"HTML/CSS")</f>
        <v>HTML/CSS</v>
      </c>
      <c r="H6632" s="4" t="str">
        <f>IFERROR(__xludf.DUMMYFUNCTION("""COMPUTED_VALUE"""),"Java")</f>
        <v>Java</v>
      </c>
      <c r="I6632" s="4" t="str">
        <f>IFERROR(__xludf.DUMMYFUNCTION("""COMPUTED_VALUE"""),"JavaScript")</f>
        <v>JavaScript</v>
      </c>
      <c r="J6632" s="4" t="str">
        <f>IFERROR(__xludf.DUMMYFUNCTION("""COMPUTED_VALUE"""),"Objective-C")</f>
        <v>Objective-C</v>
      </c>
      <c r="K6632" s="4" t="str">
        <f>IFERROR(__xludf.DUMMYFUNCTION("""COMPUTED_VALUE"""),"PHP")</f>
        <v>PHP</v>
      </c>
      <c r="L6632" s="4" t="str">
        <f>IFERROR(__xludf.DUMMYFUNCTION("""COMPUTED_VALUE"""),"Python")</f>
        <v>Python</v>
      </c>
      <c r="M6632" s="4" t="str">
        <f>IFERROR(__xludf.DUMMYFUNCTION("""COMPUTED_VALUE"""),"Ruby")</f>
        <v>Ruby</v>
      </c>
      <c r="N6632" s="4" t="str">
        <f>IFERROR(__xludf.DUMMYFUNCTION("""COMPUTED_VALUE"""),"SQL")</f>
        <v>SQL</v>
      </c>
      <c r="O6632" s="4" t="str">
        <f>IFERROR(__xludf.DUMMYFUNCTION("""COMPUTED_VALUE"""),"Swift")</f>
        <v>Swift</v>
      </c>
      <c r="P6632" s="4" t="str">
        <f>IFERROR(__xludf.DUMMYFUNCTION("""COMPUTED_VALUE"""),"VBA")</f>
        <v>VBA</v>
      </c>
    </row>
    <row r="6633">
      <c r="A6633" s="3">
        <v>6632.0</v>
      </c>
      <c r="B6633" s="4" t="str">
        <f>IFERROR(__xludf.DUMMYFUNCTION("SPLIT(IMPORTRANGE!B6633:B16632,"";"",0,1)"),"Bash/Shell/PowerShell")</f>
        <v>Bash/Shell/PowerShell</v>
      </c>
      <c r="C6633" s="4" t="str">
        <f>IFERROR(__xludf.DUMMYFUNCTION("""COMPUTED_VALUE"""),"HTML/CSS")</f>
        <v>HTML/CSS</v>
      </c>
      <c r="D6633" s="4" t="str">
        <f>IFERROR(__xludf.DUMMYFUNCTION("""COMPUTED_VALUE"""),"JavaScript")</f>
        <v>JavaScript</v>
      </c>
      <c r="E6633" s="4" t="str">
        <f>IFERROR(__xludf.DUMMYFUNCTION("""COMPUTED_VALUE"""),"PHP")</f>
        <v>PHP</v>
      </c>
      <c r="F6633" s="4" t="str">
        <f>IFERROR(__xludf.DUMMYFUNCTION("""COMPUTED_VALUE"""),"SQL")</f>
        <v>SQL</v>
      </c>
    </row>
    <row r="6634">
      <c r="A6634" s="3">
        <v>6633.0</v>
      </c>
      <c r="B6634" s="4" t="str">
        <f>IFERROR(__xludf.DUMMYFUNCTION("SPLIT(IMPORTRANGE!B6634:B16633,"";"",0,1)"),"Go")</f>
        <v>Go</v>
      </c>
      <c r="C6634" s="4" t="str">
        <f>IFERROR(__xludf.DUMMYFUNCTION("""COMPUTED_VALUE"""),"HTML/CSS")</f>
        <v>HTML/CSS</v>
      </c>
      <c r="D6634" s="4" t="str">
        <f>IFERROR(__xludf.DUMMYFUNCTION("""COMPUTED_VALUE"""),"JavaScript")</f>
        <v>JavaScript</v>
      </c>
      <c r="E6634" s="4" t="str">
        <f>IFERROR(__xludf.DUMMYFUNCTION("""COMPUTED_VALUE"""),"Python")</f>
        <v>Python</v>
      </c>
      <c r="F6634" s="4" t="str">
        <f>IFERROR(__xludf.DUMMYFUNCTION("""COMPUTED_VALUE"""),"TypeScript")</f>
        <v>TypeScript</v>
      </c>
    </row>
    <row r="6635">
      <c r="A6635" s="3">
        <v>6634.0</v>
      </c>
      <c r="B6635" s="4" t="str">
        <f>IFERROR(__xludf.DUMMYFUNCTION("SPLIT(IMPORTRANGE!B6635:B16634,"";"",0,1)"),"HTML/CSS")</f>
        <v>HTML/CSS</v>
      </c>
      <c r="C6635" s="4" t="str">
        <f>IFERROR(__xludf.DUMMYFUNCTION("""COMPUTED_VALUE"""),"Java")</f>
        <v>Java</v>
      </c>
      <c r="D6635" s="4" t="str">
        <f>IFERROR(__xludf.DUMMYFUNCTION("""COMPUTED_VALUE"""),"JavaScript")</f>
        <v>JavaScript</v>
      </c>
      <c r="E6635" s="4" t="str">
        <f>IFERROR(__xludf.DUMMYFUNCTION("""COMPUTED_VALUE"""),"TypeScript")</f>
        <v>TypeScript</v>
      </c>
    </row>
    <row r="6636">
      <c r="A6636" s="3">
        <v>6635.0</v>
      </c>
      <c r="B6636" s="4" t="str">
        <f>IFERROR(__xludf.DUMMYFUNCTION("SPLIT(IMPORTRANGE!B6636:B16635,"";"",0,1)"),"HTML/CSS")</f>
        <v>HTML/CSS</v>
      </c>
      <c r="C6636" s="4" t="str">
        <f>IFERROR(__xludf.DUMMYFUNCTION("""COMPUTED_VALUE"""),"JavaScript")</f>
        <v>JavaScript</v>
      </c>
      <c r="D6636" s="4" t="str">
        <f>IFERROR(__xludf.DUMMYFUNCTION("""COMPUTED_VALUE"""),"TypeScript")</f>
        <v>TypeScript</v>
      </c>
    </row>
    <row r="6637">
      <c r="A6637" s="3">
        <v>6636.0</v>
      </c>
      <c r="B6637" s="4" t="str">
        <f>IFERROR(__xludf.DUMMYFUNCTION("SPLIT(IMPORTRANGE!B6637:B16636,"";"",0,1)"),"C#")</f>
        <v>C#</v>
      </c>
      <c r="C6637" s="4" t="str">
        <f>IFERROR(__xludf.DUMMYFUNCTION("""COMPUTED_VALUE"""),"HTML/CSS")</f>
        <v>HTML/CSS</v>
      </c>
    </row>
    <row r="6638">
      <c r="A6638" s="3">
        <v>6637.0</v>
      </c>
      <c r="B6638" s="4" t="str">
        <f>IFERROR(__xludf.DUMMYFUNCTION("SPLIT(IMPORTRANGE!B6638:B16637,"";"",0,1)"),"Bash/Shell/PowerShell")</f>
        <v>Bash/Shell/PowerShell</v>
      </c>
      <c r="C6638" s="4" t="str">
        <f>IFERROR(__xludf.DUMMYFUNCTION("""COMPUTED_VALUE"""),"C#")</f>
        <v>C#</v>
      </c>
      <c r="D6638" s="4" t="str">
        <f>IFERROR(__xludf.DUMMYFUNCTION("""COMPUTED_VALUE"""),"Go")</f>
        <v>Go</v>
      </c>
      <c r="E6638" s="4" t="str">
        <f>IFERROR(__xludf.DUMMYFUNCTION("""COMPUTED_VALUE"""),"HTML/CSS")</f>
        <v>HTML/CSS</v>
      </c>
      <c r="F6638" s="4" t="str">
        <f>IFERROR(__xludf.DUMMYFUNCTION("""COMPUTED_VALUE"""),"Java")</f>
        <v>Java</v>
      </c>
      <c r="G6638" s="4" t="str">
        <f>IFERROR(__xludf.DUMMYFUNCTION("""COMPUTED_VALUE"""),"JavaScript")</f>
        <v>JavaScript</v>
      </c>
      <c r="H6638" s="4" t="str">
        <f>IFERROR(__xludf.DUMMYFUNCTION("""COMPUTED_VALUE"""),"PHP")</f>
        <v>PHP</v>
      </c>
      <c r="I6638" s="4" t="str">
        <f>IFERROR(__xludf.DUMMYFUNCTION("""COMPUTED_VALUE"""),"Python")</f>
        <v>Python</v>
      </c>
      <c r="J6638" s="4" t="str">
        <f>IFERROR(__xludf.DUMMYFUNCTION("""COMPUTED_VALUE"""),"Ruby")</f>
        <v>Ruby</v>
      </c>
      <c r="K6638" s="4" t="str">
        <f>IFERROR(__xludf.DUMMYFUNCTION("""COMPUTED_VALUE"""),"Scala")</f>
        <v>Scala</v>
      </c>
      <c r="L6638" s="4" t="str">
        <f>IFERROR(__xludf.DUMMYFUNCTION("""COMPUTED_VALUE"""),"TypeScript")</f>
        <v>TypeScript</v>
      </c>
    </row>
    <row r="6639">
      <c r="A6639" s="3">
        <v>6638.0</v>
      </c>
      <c r="B6639" s="4" t="str">
        <f>IFERROR(__xludf.DUMMYFUNCTION("SPLIT(IMPORTRANGE!B6639:B16638,"";"",0,1)"),"C#")</f>
        <v>C#</v>
      </c>
      <c r="C6639" s="4" t="str">
        <f>IFERROR(__xludf.DUMMYFUNCTION("""COMPUTED_VALUE"""),"HTML/CSS")</f>
        <v>HTML/CSS</v>
      </c>
      <c r="D6639" s="4" t="str">
        <f>IFERROR(__xludf.DUMMYFUNCTION("""COMPUTED_VALUE"""),"JavaScript")</f>
        <v>JavaScript</v>
      </c>
      <c r="E6639" s="4" t="str">
        <f>IFERROR(__xludf.DUMMYFUNCTION("""COMPUTED_VALUE"""),"PHP")</f>
        <v>PHP</v>
      </c>
      <c r="F6639" s="4" t="str">
        <f>IFERROR(__xludf.DUMMYFUNCTION("""COMPUTED_VALUE"""),"SQL")</f>
        <v>SQL</v>
      </c>
    </row>
    <row r="6640">
      <c r="A6640" s="3">
        <v>6639.0</v>
      </c>
      <c r="B6640" s="4" t="str">
        <f>IFERROR(__xludf.DUMMYFUNCTION("SPLIT(IMPORTRANGE!B6640:B16639,"";"",0,1)"),"HTML/CSS")</f>
        <v>HTML/CSS</v>
      </c>
      <c r="C6640" s="4" t="str">
        <f>IFERROR(__xludf.DUMMYFUNCTION("""COMPUTED_VALUE"""),"Java")</f>
        <v>Java</v>
      </c>
      <c r="D6640" s="4" t="str">
        <f>IFERROR(__xludf.DUMMYFUNCTION("""COMPUTED_VALUE"""),"JavaScript")</f>
        <v>JavaScript</v>
      </c>
      <c r="E6640" s="4" t="str">
        <f>IFERROR(__xludf.DUMMYFUNCTION("""COMPUTED_VALUE"""),"SQL")</f>
        <v>SQL</v>
      </c>
    </row>
    <row r="6641">
      <c r="A6641" s="3">
        <v>6640.0</v>
      </c>
      <c r="B6641" s="4" t="str">
        <f>IFERROR(__xludf.DUMMYFUNCTION("SPLIT(IMPORTRANGE!B6641:B16640,"";"",0,1)"),"HTML/CSS")</f>
        <v>HTML/CSS</v>
      </c>
      <c r="C6641" s="4" t="str">
        <f>IFERROR(__xludf.DUMMYFUNCTION("""COMPUTED_VALUE"""),"Java")</f>
        <v>Java</v>
      </c>
      <c r="D6641" s="4" t="str">
        <f>IFERROR(__xludf.DUMMYFUNCTION("""COMPUTED_VALUE"""),"JavaScript")</f>
        <v>JavaScript</v>
      </c>
    </row>
    <row r="6642">
      <c r="A6642" s="3">
        <v>6641.0</v>
      </c>
      <c r="B6642" s="4" t="str">
        <f>IFERROR(__xludf.DUMMYFUNCTION("SPLIT(IMPORTRANGE!B6642:B16641,"";"",0,1)"),"C")</f>
        <v>C</v>
      </c>
      <c r="C6642" s="4" t="str">
        <f>IFERROR(__xludf.DUMMYFUNCTION("""COMPUTED_VALUE"""),"HTML/CSS")</f>
        <v>HTML/CSS</v>
      </c>
      <c r="D6642" s="4" t="str">
        <f>IFERROR(__xludf.DUMMYFUNCTION("""COMPUTED_VALUE"""),"PHP")</f>
        <v>PHP</v>
      </c>
      <c r="E6642" s="4" t="str">
        <f>IFERROR(__xludf.DUMMYFUNCTION("""COMPUTED_VALUE"""),"Python")</f>
        <v>Python</v>
      </c>
    </row>
    <row r="6643">
      <c r="A6643" s="3">
        <v>6642.0</v>
      </c>
      <c r="B6643" s="4" t="str">
        <f>IFERROR(__xludf.DUMMYFUNCTION("SPLIT(IMPORTRANGE!B6643:B16642,"";"",0,1)"),"HTML/CSS")</f>
        <v>HTML/CSS</v>
      </c>
      <c r="C6643" s="4" t="str">
        <f>IFERROR(__xludf.DUMMYFUNCTION("""COMPUTED_VALUE"""),"Java")</f>
        <v>Java</v>
      </c>
      <c r="D6643" s="4" t="str">
        <f>IFERROR(__xludf.DUMMYFUNCTION("""COMPUTED_VALUE"""),"JavaScript")</f>
        <v>JavaScript</v>
      </c>
      <c r="E6643" s="4" t="str">
        <f>IFERROR(__xludf.DUMMYFUNCTION("""COMPUTED_VALUE"""),"Python")</f>
        <v>Python</v>
      </c>
    </row>
    <row r="6644">
      <c r="A6644" s="3">
        <v>6643.0</v>
      </c>
      <c r="B6644" s="4" t="str">
        <f>IFERROR(__xludf.DUMMYFUNCTION("SPLIT(IMPORTRANGE!B6644:B16643,"";"",0,1)"),"HTML/CSS")</f>
        <v>HTML/CSS</v>
      </c>
      <c r="C6644" s="4" t="str">
        <f>IFERROR(__xludf.DUMMYFUNCTION("""COMPUTED_VALUE"""),"JavaScript")</f>
        <v>JavaScript</v>
      </c>
      <c r="D6644" s="4" t="str">
        <f>IFERROR(__xludf.DUMMYFUNCTION("""COMPUTED_VALUE"""),"Objective-C")</f>
        <v>Objective-C</v>
      </c>
      <c r="E6644" s="4" t="str">
        <f>IFERROR(__xludf.DUMMYFUNCTION("""COMPUTED_VALUE"""),"PHP")</f>
        <v>PHP</v>
      </c>
      <c r="F6644" s="4" t="str">
        <f>IFERROR(__xludf.DUMMYFUNCTION("""COMPUTED_VALUE"""),"SQL")</f>
        <v>SQL</v>
      </c>
      <c r="G6644" s="4" t="str">
        <f>IFERROR(__xludf.DUMMYFUNCTION("""COMPUTED_VALUE"""),"Swift")</f>
        <v>Swift</v>
      </c>
      <c r="H6644" s="4" t="str">
        <f>IFERROR(__xludf.DUMMYFUNCTION("""COMPUTED_VALUE"""),"TypeScript")</f>
        <v>TypeScript</v>
      </c>
    </row>
    <row r="6645">
      <c r="A6645" s="3">
        <v>6644.0</v>
      </c>
      <c r="B6645" s="4" t="str">
        <f>IFERROR(__xludf.DUMMYFUNCTION("SPLIT(IMPORTRANGE!B6645:B16644,"";"",0,1)"),"C")</f>
        <v>C</v>
      </c>
      <c r="C6645" s="4" t="str">
        <f>IFERROR(__xludf.DUMMYFUNCTION("""COMPUTED_VALUE"""),"Python")</f>
        <v>Python</v>
      </c>
      <c r="D6645" s="4" t="str">
        <f>IFERROR(__xludf.DUMMYFUNCTION("""COMPUTED_VALUE"""),"VBA")</f>
        <v>VBA</v>
      </c>
    </row>
    <row r="6646">
      <c r="A6646" s="3">
        <v>6645.0</v>
      </c>
      <c r="B6646" s="4" t="str">
        <f>IFERROR(__xludf.DUMMYFUNCTION("SPLIT(IMPORTRANGE!B6646:B16645,"";"",0,1)"),"Bash/Shell/PowerShell")</f>
        <v>Bash/Shell/PowerShell</v>
      </c>
      <c r="C6646" s="4" t="str">
        <f>IFERROR(__xludf.DUMMYFUNCTION("""COMPUTED_VALUE"""),"C#")</f>
        <v>C#</v>
      </c>
      <c r="D6646" s="4" t="str">
        <f>IFERROR(__xludf.DUMMYFUNCTION("""COMPUTED_VALUE"""),"HTML/CSS")</f>
        <v>HTML/CSS</v>
      </c>
      <c r="E6646" s="4" t="str">
        <f>IFERROR(__xludf.DUMMYFUNCTION("""COMPUTED_VALUE"""),"JavaScript")</f>
        <v>JavaScript</v>
      </c>
      <c r="F6646" s="4" t="str">
        <f>IFERROR(__xludf.DUMMYFUNCTION("""COMPUTED_VALUE"""),"Python")</f>
        <v>Python</v>
      </c>
      <c r="G6646" s="4" t="str">
        <f>IFERROR(__xludf.DUMMYFUNCTION("""COMPUTED_VALUE"""),"SQL")</f>
        <v>SQL</v>
      </c>
    </row>
    <row r="6647">
      <c r="A6647" s="3">
        <v>6646.0</v>
      </c>
      <c r="B6647" s="4" t="str">
        <f>IFERROR(__xludf.DUMMYFUNCTION("SPLIT(IMPORTRANGE!B6647:B16646,"";"",0,1)"),"Assembly")</f>
        <v>Assembly</v>
      </c>
      <c r="C6647" s="4" t="str">
        <f>IFERROR(__xludf.DUMMYFUNCTION("""COMPUTED_VALUE"""),"Bash/Shell/PowerShell")</f>
        <v>Bash/Shell/PowerShell</v>
      </c>
      <c r="D6647" s="4" t="str">
        <f>IFERROR(__xludf.DUMMYFUNCTION("""COMPUTED_VALUE"""),"C++")</f>
        <v>C++</v>
      </c>
      <c r="E6647" s="4" t="str">
        <f>IFERROR(__xludf.DUMMYFUNCTION("""COMPUTED_VALUE"""),"C#")</f>
        <v>C#</v>
      </c>
      <c r="F6647" s="4" t="str">
        <f>IFERROR(__xludf.DUMMYFUNCTION("""COMPUTED_VALUE"""),"Go")</f>
        <v>Go</v>
      </c>
      <c r="G6647" s="4" t="str">
        <f>IFERROR(__xludf.DUMMYFUNCTION("""COMPUTED_VALUE"""),"HTML/CSS")</f>
        <v>HTML/CSS</v>
      </c>
      <c r="H6647" s="4" t="str">
        <f>IFERROR(__xludf.DUMMYFUNCTION("""COMPUTED_VALUE"""),"Java")</f>
        <v>Java</v>
      </c>
      <c r="I6647" s="4" t="str">
        <f>IFERROR(__xludf.DUMMYFUNCTION("""COMPUTED_VALUE"""),"JavaScript")</f>
        <v>JavaScript</v>
      </c>
      <c r="J6647" s="4" t="str">
        <f>IFERROR(__xludf.DUMMYFUNCTION("""COMPUTED_VALUE"""),"Objective-C")</f>
        <v>Objective-C</v>
      </c>
      <c r="K6647" s="4" t="str">
        <f>IFERROR(__xludf.DUMMYFUNCTION("""COMPUTED_VALUE"""),"Ruby")</f>
        <v>Ruby</v>
      </c>
      <c r="L6647" s="4" t="str">
        <f>IFERROR(__xludf.DUMMYFUNCTION("""COMPUTED_VALUE"""),"TypeScript")</f>
        <v>TypeScript</v>
      </c>
    </row>
    <row r="6648">
      <c r="A6648" s="3">
        <v>6647.0</v>
      </c>
      <c r="B6648" s="4" t="str">
        <f>IFERROR(__xludf.DUMMYFUNCTION("SPLIT(IMPORTRANGE!B6648:B16647,"";"",0,1)"),"JavaScript")</f>
        <v>JavaScript</v>
      </c>
      <c r="C6648" s="4" t="str">
        <f>IFERROR(__xludf.DUMMYFUNCTION("""COMPUTED_VALUE"""),"PHP")</f>
        <v>PHP</v>
      </c>
      <c r="D6648" s="4" t="str">
        <f>IFERROR(__xludf.DUMMYFUNCTION("""COMPUTED_VALUE"""),"SQL")</f>
        <v>SQL</v>
      </c>
    </row>
    <row r="6649">
      <c r="A6649" s="3">
        <v>6648.0</v>
      </c>
      <c r="B6649" s="4" t="str">
        <f>IFERROR(__xludf.DUMMYFUNCTION("SPLIT(IMPORTRANGE!B6649:B16648,"";"",0,1)"),"C")</f>
        <v>C</v>
      </c>
      <c r="C6649" s="4" t="str">
        <f>IFERROR(__xludf.DUMMYFUNCTION("""COMPUTED_VALUE"""),"C++")</f>
        <v>C++</v>
      </c>
      <c r="D6649" s="4" t="str">
        <f>IFERROR(__xludf.DUMMYFUNCTION("""COMPUTED_VALUE"""),"C#")</f>
        <v>C#</v>
      </c>
      <c r="E6649" s="4" t="str">
        <f>IFERROR(__xludf.DUMMYFUNCTION("""COMPUTED_VALUE"""),"HTML/CSS")</f>
        <v>HTML/CSS</v>
      </c>
      <c r="F6649" s="4" t="str">
        <f>IFERROR(__xludf.DUMMYFUNCTION("""COMPUTED_VALUE"""),"JavaScript")</f>
        <v>JavaScript</v>
      </c>
      <c r="G6649" s="4" t="str">
        <f>IFERROR(__xludf.DUMMYFUNCTION("""COMPUTED_VALUE"""),"Python")</f>
        <v>Python</v>
      </c>
      <c r="H6649" s="4" t="str">
        <f>IFERROR(__xludf.DUMMYFUNCTION("""COMPUTED_VALUE"""),"SQL")</f>
        <v>SQL</v>
      </c>
      <c r="I6649" s="4" t="str">
        <f>IFERROR(__xludf.DUMMYFUNCTION("""COMPUTED_VALUE"""),"TypeScript")</f>
        <v>TypeScript</v>
      </c>
    </row>
    <row r="6650">
      <c r="A6650" s="3">
        <v>6649.0</v>
      </c>
      <c r="B6650" s="4" t="str">
        <f>IFERROR(__xludf.DUMMYFUNCTION("SPLIT(IMPORTRANGE!B6650:B16649,"";"",0,1)"),"C")</f>
        <v>C</v>
      </c>
      <c r="C6650" s="4" t="str">
        <f>IFERROR(__xludf.DUMMYFUNCTION("""COMPUTED_VALUE"""),"C++")</f>
        <v>C++</v>
      </c>
      <c r="D6650" s="4" t="str">
        <f>IFERROR(__xludf.DUMMYFUNCTION("""COMPUTED_VALUE"""),"HTML/CSS")</f>
        <v>HTML/CSS</v>
      </c>
      <c r="E6650" s="4" t="str">
        <f>IFERROR(__xludf.DUMMYFUNCTION("""COMPUTED_VALUE"""),"Java")</f>
        <v>Java</v>
      </c>
      <c r="F6650" s="4" t="str">
        <f>IFERROR(__xludf.DUMMYFUNCTION("""COMPUTED_VALUE"""),"JavaScript")</f>
        <v>JavaScript</v>
      </c>
      <c r="G6650" s="4" t="str">
        <f>IFERROR(__xludf.DUMMYFUNCTION("""COMPUTED_VALUE"""),"Python")</f>
        <v>Python</v>
      </c>
      <c r="H6650" s="4" t="str">
        <f>IFERROR(__xludf.DUMMYFUNCTION("""COMPUTED_VALUE"""),"SQL")</f>
        <v>SQL</v>
      </c>
    </row>
    <row r="6651">
      <c r="A6651" s="3">
        <v>6650.0</v>
      </c>
      <c r="B6651" s="4" t="str">
        <f>IFERROR(__xludf.DUMMYFUNCTION("SPLIT(IMPORTRANGE!B6651:B16650,"";"",0,1)"),"HTML/CSS")</f>
        <v>HTML/CSS</v>
      </c>
      <c r="C6651" s="4" t="str">
        <f>IFERROR(__xludf.DUMMYFUNCTION("""COMPUTED_VALUE"""),"JavaScript")</f>
        <v>JavaScript</v>
      </c>
      <c r="D6651" s="4" t="str">
        <f>IFERROR(__xludf.DUMMYFUNCTION("""COMPUTED_VALUE"""),"PHP")</f>
        <v>PHP</v>
      </c>
      <c r="E6651" s="4" t="str">
        <f>IFERROR(__xludf.DUMMYFUNCTION("""COMPUTED_VALUE"""),"Python")</f>
        <v>Python</v>
      </c>
      <c r="F6651" s="4" t="str">
        <f>IFERROR(__xludf.DUMMYFUNCTION("""COMPUTED_VALUE"""),"SQL")</f>
        <v>SQL</v>
      </c>
      <c r="G6651" s="4" t="str">
        <f>IFERROR(__xludf.DUMMYFUNCTION("""COMPUTED_VALUE"""),"VBA")</f>
        <v>VBA</v>
      </c>
    </row>
    <row r="6652">
      <c r="A6652" s="3">
        <v>6651.0</v>
      </c>
      <c r="B6652" s="4" t="str">
        <f>IFERROR(__xludf.DUMMYFUNCTION("SPLIT(IMPORTRANGE!B6652:B16651,"";"",0,1)"),"Bash/Shell/PowerShell")</f>
        <v>Bash/Shell/PowerShell</v>
      </c>
      <c r="C6652" s="4" t="str">
        <f>IFERROR(__xludf.DUMMYFUNCTION("""COMPUTED_VALUE"""),"Go")</f>
        <v>Go</v>
      </c>
      <c r="D6652" s="4" t="str">
        <f>IFERROR(__xludf.DUMMYFUNCTION("""COMPUTED_VALUE"""),"HTML/CSS")</f>
        <v>HTML/CSS</v>
      </c>
      <c r="E6652" s="4" t="str">
        <f>IFERROR(__xludf.DUMMYFUNCTION("""COMPUTED_VALUE"""),"JavaScript")</f>
        <v>JavaScript</v>
      </c>
      <c r="F6652" s="4" t="str">
        <f>IFERROR(__xludf.DUMMYFUNCTION("""COMPUTED_VALUE"""),"Python")</f>
        <v>Python</v>
      </c>
      <c r="G6652" s="4" t="str">
        <f>IFERROR(__xludf.DUMMYFUNCTION("""COMPUTED_VALUE"""),"Ruby")</f>
        <v>Ruby</v>
      </c>
      <c r="H6652" s="4" t="str">
        <f>IFERROR(__xludf.DUMMYFUNCTION("""COMPUTED_VALUE"""),"SQL")</f>
        <v>SQL</v>
      </c>
    </row>
    <row r="6653">
      <c r="A6653" s="3">
        <v>6652.0</v>
      </c>
      <c r="B6653" s="4" t="str">
        <f>IFERROR(__xludf.DUMMYFUNCTION("SPLIT(IMPORTRANGE!B6653:B16652,"";"",0,1)"),"HTML/CSS")</f>
        <v>HTML/CSS</v>
      </c>
      <c r="C6653" s="4" t="str">
        <f>IFERROR(__xludf.DUMMYFUNCTION("""COMPUTED_VALUE"""),"JavaScript")</f>
        <v>JavaScript</v>
      </c>
      <c r="D6653" s="4" t="str">
        <f>IFERROR(__xludf.DUMMYFUNCTION("""COMPUTED_VALUE"""),"PHP")</f>
        <v>PHP</v>
      </c>
    </row>
    <row r="6654">
      <c r="A6654" s="3">
        <v>6653.0</v>
      </c>
      <c r="B6654" s="4" t="str">
        <f>IFERROR(__xludf.DUMMYFUNCTION("SPLIT(IMPORTRANGE!B6654:B16653,"";"",0,1)"),"C#")</f>
        <v>C#</v>
      </c>
      <c r="C6654" s="4" t="str">
        <f>IFERROR(__xludf.DUMMYFUNCTION("""COMPUTED_VALUE"""),"HTML/CSS")</f>
        <v>HTML/CSS</v>
      </c>
      <c r="D6654" s="4" t="str">
        <f>IFERROR(__xludf.DUMMYFUNCTION("""COMPUTED_VALUE"""),"Java")</f>
        <v>Java</v>
      </c>
      <c r="E6654" s="4" t="str">
        <f>IFERROR(__xludf.DUMMYFUNCTION("""COMPUTED_VALUE"""),"JavaScript")</f>
        <v>JavaScript</v>
      </c>
      <c r="F6654" s="4" t="str">
        <f>IFERROR(__xludf.DUMMYFUNCTION("""COMPUTED_VALUE"""),"PHP")</f>
        <v>PHP</v>
      </c>
      <c r="G6654" s="4" t="str">
        <f>IFERROR(__xludf.DUMMYFUNCTION("""COMPUTED_VALUE"""),"Python")</f>
        <v>Python</v>
      </c>
      <c r="H6654" s="4" t="str">
        <f>IFERROR(__xludf.DUMMYFUNCTION("""COMPUTED_VALUE"""),"SQL")</f>
        <v>SQL</v>
      </c>
      <c r="I6654" s="4" t="str">
        <f>IFERROR(__xludf.DUMMYFUNCTION("""COMPUTED_VALUE"""),"Swift")</f>
        <v>Swift</v>
      </c>
    </row>
    <row r="6655">
      <c r="A6655" s="3">
        <v>6654.0</v>
      </c>
      <c r="B6655" s="4" t="str">
        <f>IFERROR(__xludf.DUMMYFUNCTION("SPLIT(IMPORTRANGE!B6655:B16654,"";"",0,1)"),"HTML/CSS")</f>
        <v>HTML/CSS</v>
      </c>
      <c r="C6655" s="4" t="str">
        <f>IFERROR(__xludf.DUMMYFUNCTION("""COMPUTED_VALUE"""),"JavaScript")</f>
        <v>JavaScript</v>
      </c>
      <c r="D6655" s="4" t="str">
        <f>IFERROR(__xludf.DUMMYFUNCTION("""COMPUTED_VALUE"""),"PHP")</f>
        <v>PHP</v>
      </c>
      <c r="E6655" s="4" t="str">
        <f>IFERROR(__xludf.DUMMYFUNCTION("""COMPUTED_VALUE"""),"Python")</f>
        <v>Python</v>
      </c>
      <c r="F6655" s="4" t="str">
        <f>IFERROR(__xludf.DUMMYFUNCTION("""COMPUTED_VALUE"""),"TypeScript")</f>
        <v>TypeScript</v>
      </c>
    </row>
    <row r="6656">
      <c r="A6656" s="3">
        <v>6655.0</v>
      </c>
      <c r="B6656" s="4" t="str">
        <f>IFERROR(__xludf.DUMMYFUNCTION("SPLIT(IMPORTRANGE!B6656:B16655,"";"",0,1)"),"Dart")</f>
        <v>Dart</v>
      </c>
      <c r="C6656" s="4" t="str">
        <f>IFERROR(__xludf.DUMMYFUNCTION("""COMPUTED_VALUE"""),"Java")</f>
        <v>Java</v>
      </c>
      <c r="D6656" s="4" t="str">
        <f>IFERROR(__xludf.DUMMYFUNCTION("""COMPUTED_VALUE"""),"SQL")</f>
        <v>SQL</v>
      </c>
    </row>
    <row r="6657">
      <c r="A6657" s="3">
        <v>6656.0</v>
      </c>
      <c r="B6657" s="4" t="str">
        <f>IFERROR(__xludf.DUMMYFUNCTION("SPLIT(IMPORTRANGE!B6657:B16656,"";"",0,1)"),"Bash/Shell/PowerShell")</f>
        <v>Bash/Shell/PowerShell</v>
      </c>
      <c r="C6657" s="4" t="str">
        <f>IFERROR(__xludf.DUMMYFUNCTION("""COMPUTED_VALUE"""),"C#")</f>
        <v>C#</v>
      </c>
      <c r="D6657" s="4" t="str">
        <f>IFERROR(__xludf.DUMMYFUNCTION("""COMPUTED_VALUE"""),"HTML/CSS")</f>
        <v>HTML/CSS</v>
      </c>
      <c r="E6657" s="4" t="str">
        <f>IFERROR(__xludf.DUMMYFUNCTION("""COMPUTED_VALUE"""),"Java")</f>
        <v>Java</v>
      </c>
      <c r="F6657" s="4" t="str">
        <f>IFERROR(__xludf.DUMMYFUNCTION("""COMPUTED_VALUE"""),"JavaScript")</f>
        <v>JavaScript</v>
      </c>
      <c r="G6657" s="4" t="str">
        <f>IFERROR(__xludf.DUMMYFUNCTION("""COMPUTED_VALUE"""),"PHP")</f>
        <v>PHP</v>
      </c>
      <c r="H6657" s="4" t="str">
        <f>IFERROR(__xludf.DUMMYFUNCTION("""COMPUTED_VALUE"""),"Python")</f>
        <v>Python</v>
      </c>
      <c r="I6657" s="4" t="str">
        <f>IFERROR(__xludf.DUMMYFUNCTION("""COMPUTED_VALUE"""),"SQL")</f>
        <v>SQL</v>
      </c>
    </row>
    <row r="6658">
      <c r="A6658" s="3">
        <v>6657.0</v>
      </c>
      <c r="B6658" s="4" t="str">
        <f>IFERROR(__xludf.DUMMYFUNCTION("SPLIT(IMPORTRANGE!B6658:B16657,"";"",0,1)"),"Go")</f>
        <v>Go</v>
      </c>
      <c r="C6658" s="4" t="str">
        <f>IFERROR(__xludf.DUMMYFUNCTION("""COMPUTED_VALUE"""),"Kotlin")</f>
        <v>Kotlin</v>
      </c>
      <c r="D6658" s="4" t="str">
        <f>IFERROR(__xludf.DUMMYFUNCTION("""COMPUTED_VALUE"""),"Python")</f>
        <v>Python</v>
      </c>
      <c r="E6658" s="4" t="str">
        <f>IFERROR(__xludf.DUMMYFUNCTION("""COMPUTED_VALUE"""),"Ruby")</f>
        <v>Ruby</v>
      </c>
    </row>
    <row r="6659">
      <c r="A6659" s="3">
        <v>6658.0</v>
      </c>
      <c r="B6659" s="4" t="str">
        <f>IFERROR(__xludf.DUMMYFUNCTION("SPLIT(IMPORTRANGE!B6659:B16658,"";"",0,1)"),"C++")</f>
        <v>C++</v>
      </c>
      <c r="C6659" s="4" t="str">
        <f>IFERROR(__xludf.DUMMYFUNCTION("""COMPUTED_VALUE"""),"C#")</f>
        <v>C#</v>
      </c>
      <c r="D6659" s="4" t="str">
        <f>IFERROR(__xludf.DUMMYFUNCTION("""COMPUTED_VALUE"""),"Elixir")</f>
        <v>Elixir</v>
      </c>
      <c r="E6659" s="4" t="str">
        <f>IFERROR(__xludf.DUMMYFUNCTION("""COMPUTED_VALUE"""),"Go")</f>
        <v>Go</v>
      </c>
      <c r="F6659" s="4" t="str">
        <f>IFERROR(__xludf.DUMMYFUNCTION("""COMPUTED_VALUE"""),"HTML/CSS")</f>
        <v>HTML/CSS</v>
      </c>
      <c r="G6659" s="4" t="str">
        <f>IFERROR(__xludf.DUMMYFUNCTION("""COMPUTED_VALUE"""),"Java")</f>
        <v>Java</v>
      </c>
      <c r="H6659" s="4" t="str">
        <f>IFERROR(__xludf.DUMMYFUNCTION("""COMPUTED_VALUE"""),"JavaScript")</f>
        <v>JavaScript</v>
      </c>
      <c r="I6659" s="4" t="str">
        <f>IFERROR(__xludf.DUMMYFUNCTION("""COMPUTED_VALUE"""),"Kotlin")</f>
        <v>Kotlin</v>
      </c>
      <c r="J6659" s="4" t="str">
        <f>IFERROR(__xludf.DUMMYFUNCTION("""COMPUTED_VALUE"""),"PHP")</f>
        <v>PHP</v>
      </c>
      <c r="K6659" s="4" t="str">
        <f>IFERROR(__xludf.DUMMYFUNCTION("""COMPUTED_VALUE"""),"Python")</f>
        <v>Python</v>
      </c>
      <c r="L6659" s="4" t="str">
        <f>IFERROR(__xludf.DUMMYFUNCTION("""COMPUTED_VALUE"""),"R")</f>
        <v>R</v>
      </c>
      <c r="M6659" s="4" t="str">
        <f>IFERROR(__xludf.DUMMYFUNCTION("""COMPUTED_VALUE"""),"SQL")</f>
        <v>SQL</v>
      </c>
      <c r="N6659" s="4" t="str">
        <f>IFERROR(__xludf.DUMMYFUNCTION("""COMPUTED_VALUE"""),"TypeScript")</f>
        <v>TypeScript</v>
      </c>
    </row>
    <row r="6660">
      <c r="A6660" s="3">
        <v>6659.0</v>
      </c>
      <c r="B6660" s="4" t="str">
        <f>IFERROR(__xludf.DUMMYFUNCTION("SPLIT(IMPORTRANGE!B6660:B16659,"";"",0,1)"),"Java")</f>
        <v>Java</v>
      </c>
      <c r="C6660" s="4" t="str">
        <f>IFERROR(__xludf.DUMMYFUNCTION("""COMPUTED_VALUE"""),"SQL")</f>
        <v>SQL</v>
      </c>
    </row>
    <row r="6661">
      <c r="A6661" s="3">
        <v>6660.0</v>
      </c>
      <c r="B6661" s="4" t="str">
        <f>IFERROR(__xludf.DUMMYFUNCTION("SPLIT(IMPORTRANGE!B6661:B16660,"";"",0,1)"),"Bash/Shell/PowerShell")</f>
        <v>Bash/Shell/PowerShell</v>
      </c>
      <c r="C6661" s="4" t="str">
        <f>IFERROR(__xludf.DUMMYFUNCTION("""COMPUTED_VALUE"""),"C#")</f>
        <v>C#</v>
      </c>
      <c r="D6661" s="4" t="str">
        <f>IFERROR(__xludf.DUMMYFUNCTION("""COMPUTED_VALUE"""),"SQL")</f>
        <v>SQL</v>
      </c>
    </row>
    <row r="6662">
      <c r="A6662" s="3">
        <v>6661.0</v>
      </c>
      <c r="B6662" s="4" t="str">
        <f>IFERROR(__xludf.DUMMYFUNCTION("SPLIT(IMPORTRANGE!B6662:B16661,"";"",0,1)"),"Bash/Shell/PowerShell")</f>
        <v>Bash/Shell/PowerShell</v>
      </c>
      <c r="C6662" s="4" t="str">
        <f>IFERROR(__xludf.DUMMYFUNCTION("""COMPUTED_VALUE"""),"C#")</f>
        <v>C#</v>
      </c>
      <c r="D6662" s="4" t="str">
        <f>IFERROR(__xludf.DUMMYFUNCTION("""COMPUTED_VALUE"""),"Go")</f>
        <v>Go</v>
      </c>
      <c r="E6662" s="4" t="str">
        <f>IFERROR(__xludf.DUMMYFUNCTION("""COMPUTED_VALUE"""),"Java")</f>
        <v>Java</v>
      </c>
      <c r="F6662" s="4" t="str">
        <f>IFERROR(__xludf.DUMMYFUNCTION("""COMPUTED_VALUE"""),"JavaScript")</f>
        <v>JavaScript</v>
      </c>
      <c r="G6662" s="4" t="str">
        <f>IFERROR(__xludf.DUMMYFUNCTION("""COMPUTED_VALUE"""),"Python")</f>
        <v>Python</v>
      </c>
      <c r="H6662" s="4" t="str">
        <f>IFERROR(__xludf.DUMMYFUNCTION("""COMPUTED_VALUE"""),"SQL")</f>
        <v>SQL</v>
      </c>
      <c r="I6662" s="4" t="str">
        <f>IFERROR(__xludf.DUMMYFUNCTION("""COMPUTED_VALUE"""),"TypeScript")</f>
        <v>TypeScript</v>
      </c>
    </row>
    <row r="6663">
      <c r="A6663" s="3">
        <v>6662.0</v>
      </c>
      <c r="B6663" s="4" t="str">
        <f>IFERROR(__xludf.DUMMYFUNCTION("SPLIT(IMPORTRANGE!B6663:B16662,"";"",0,1)"),"C#")</f>
        <v>C#</v>
      </c>
      <c r="C6663" s="4" t="str">
        <f>IFERROR(__xludf.DUMMYFUNCTION("""COMPUTED_VALUE"""),"JavaScript")</f>
        <v>JavaScript</v>
      </c>
      <c r="D6663" s="4" t="str">
        <f>IFERROR(__xludf.DUMMYFUNCTION("""COMPUTED_VALUE"""),"SQL")</f>
        <v>SQL</v>
      </c>
      <c r="E6663" s="4" t="str">
        <f>IFERROR(__xludf.DUMMYFUNCTION("""COMPUTED_VALUE"""),"TypeScript")</f>
        <v>TypeScript</v>
      </c>
    </row>
    <row r="6664">
      <c r="A6664" s="3">
        <v>6663.0</v>
      </c>
      <c r="B6664" s="4" t="str">
        <f>IFERROR(__xludf.DUMMYFUNCTION("SPLIT(IMPORTRANGE!B6664:B16663,"";"",0,1)"),"Bash/Shell/PowerShell")</f>
        <v>Bash/Shell/PowerShell</v>
      </c>
      <c r="C6664" s="4" t="str">
        <f>IFERROR(__xludf.DUMMYFUNCTION("""COMPUTED_VALUE"""),"Java")</f>
        <v>Java</v>
      </c>
      <c r="D6664" s="4" t="str">
        <f>IFERROR(__xludf.DUMMYFUNCTION("""COMPUTED_VALUE"""),"SQL")</f>
        <v>SQL</v>
      </c>
    </row>
    <row r="6665">
      <c r="A6665" s="3">
        <v>6664.0</v>
      </c>
      <c r="B6665" s="4" t="str">
        <f>IFERROR(__xludf.DUMMYFUNCTION("SPLIT(IMPORTRANGE!B6665:B16664,"";"",0,1)"),"C#")</f>
        <v>C#</v>
      </c>
      <c r="C6665" s="4" t="str">
        <f>IFERROR(__xludf.DUMMYFUNCTION("""COMPUTED_VALUE"""),"HTML/CSS")</f>
        <v>HTML/CSS</v>
      </c>
      <c r="D6665" s="4" t="str">
        <f>IFERROR(__xludf.DUMMYFUNCTION("""COMPUTED_VALUE"""),"TypeScript")</f>
        <v>TypeScript</v>
      </c>
    </row>
    <row r="6666">
      <c r="A6666" s="3">
        <v>6665.0</v>
      </c>
      <c r="B6666" s="4" t="str">
        <f>IFERROR(__xludf.DUMMYFUNCTION("SPLIT(IMPORTRANGE!B6666:B16665,"";"",0,1)"),"HTML/CSS")</f>
        <v>HTML/CSS</v>
      </c>
      <c r="C6666" s="4" t="str">
        <f>IFERROR(__xludf.DUMMYFUNCTION("""COMPUTED_VALUE"""),"JavaScript")</f>
        <v>JavaScript</v>
      </c>
      <c r="D6666" s="4" t="str">
        <f>IFERROR(__xludf.DUMMYFUNCTION("""COMPUTED_VALUE"""),"SQL")</f>
        <v>SQL</v>
      </c>
      <c r="E6666" s="4" t="str">
        <f>IFERROR(__xludf.DUMMYFUNCTION("""COMPUTED_VALUE"""),"Other(s):")</f>
        <v>Other(s):</v>
      </c>
    </row>
    <row r="6667">
      <c r="A6667" s="3">
        <v>6666.0</v>
      </c>
      <c r="B6667" s="4" t="str">
        <f>IFERROR(__xludf.DUMMYFUNCTION("SPLIT(IMPORTRANGE!B6667:B16666,"";"",0,1)"),"C")</f>
        <v>C</v>
      </c>
      <c r="C6667" s="4" t="str">
        <f>IFERROR(__xludf.DUMMYFUNCTION("""COMPUTED_VALUE"""),"Clojure")</f>
        <v>Clojure</v>
      </c>
      <c r="D6667" s="4" t="str">
        <f>IFERROR(__xludf.DUMMYFUNCTION("""COMPUTED_VALUE"""),"HTML/CSS")</f>
        <v>HTML/CSS</v>
      </c>
      <c r="E6667" s="4" t="str">
        <f>IFERROR(__xludf.DUMMYFUNCTION("""COMPUTED_VALUE"""),"PHP")</f>
        <v>PHP</v>
      </c>
      <c r="F6667" s="4" t="str">
        <f>IFERROR(__xludf.DUMMYFUNCTION("""COMPUTED_VALUE"""),"Python")</f>
        <v>Python</v>
      </c>
      <c r="G6667" s="4" t="str">
        <f>IFERROR(__xludf.DUMMYFUNCTION("""COMPUTED_VALUE"""),"SQL")</f>
        <v>SQL</v>
      </c>
    </row>
    <row r="6668">
      <c r="A6668" s="3">
        <v>6667.0</v>
      </c>
      <c r="B6668" s="4" t="str">
        <f>IFERROR(__xludf.DUMMYFUNCTION("SPLIT(IMPORTRANGE!B6668:B16667,"";"",0,1)"),"Assembly")</f>
        <v>Assembly</v>
      </c>
      <c r="C6668" s="4" t="str">
        <f>IFERROR(__xludf.DUMMYFUNCTION("""COMPUTED_VALUE"""),"Bash/Shell/PowerShell")</f>
        <v>Bash/Shell/PowerShell</v>
      </c>
      <c r="D6668" s="4" t="str">
        <f>IFERROR(__xludf.DUMMYFUNCTION("""COMPUTED_VALUE"""),"C")</f>
        <v>C</v>
      </c>
      <c r="E6668" s="4" t="str">
        <f>IFERROR(__xludf.DUMMYFUNCTION("""COMPUTED_VALUE"""),"C++")</f>
        <v>C++</v>
      </c>
      <c r="F6668" s="4" t="str">
        <f>IFERROR(__xludf.DUMMYFUNCTION("""COMPUTED_VALUE"""),"HTML/CSS")</f>
        <v>HTML/CSS</v>
      </c>
      <c r="G6668" s="4" t="str">
        <f>IFERROR(__xludf.DUMMYFUNCTION("""COMPUTED_VALUE"""),"Java")</f>
        <v>Java</v>
      </c>
      <c r="H6668" s="4" t="str">
        <f>IFERROR(__xludf.DUMMYFUNCTION("""COMPUTED_VALUE"""),"JavaScript")</f>
        <v>JavaScript</v>
      </c>
      <c r="I6668" s="4" t="str">
        <f>IFERROR(__xludf.DUMMYFUNCTION("""COMPUTED_VALUE"""),"Objective-C")</f>
        <v>Objective-C</v>
      </c>
      <c r="J6668" s="4" t="str">
        <f>IFERROR(__xludf.DUMMYFUNCTION("""COMPUTED_VALUE"""),"PHP")</f>
        <v>PHP</v>
      </c>
      <c r="K6668" s="4" t="str">
        <f>IFERROR(__xludf.DUMMYFUNCTION("""COMPUTED_VALUE"""),"Python")</f>
        <v>Python</v>
      </c>
      <c r="L6668" s="4" t="str">
        <f>IFERROR(__xludf.DUMMYFUNCTION("""COMPUTED_VALUE"""),"SQL")</f>
        <v>SQL</v>
      </c>
      <c r="M6668" s="4" t="str">
        <f>IFERROR(__xludf.DUMMYFUNCTION("""COMPUTED_VALUE"""),"Swift")</f>
        <v>Swift</v>
      </c>
    </row>
    <row r="6669">
      <c r="A6669" s="3">
        <v>6668.0</v>
      </c>
      <c r="B6669" s="4" t="str">
        <f>IFERROR(__xludf.DUMMYFUNCTION("SPLIT(IMPORTRANGE!B6669:B16668,"";"",0,1)"),"Java")</f>
        <v>Java</v>
      </c>
      <c r="C6669" s="4" t="str">
        <f>IFERROR(__xludf.DUMMYFUNCTION("""COMPUTED_VALUE"""),"Python")</f>
        <v>Python</v>
      </c>
    </row>
    <row r="6670">
      <c r="A6670" s="3">
        <v>6669.0</v>
      </c>
      <c r="B6670" s="4" t="str">
        <f>IFERROR(__xludf.DUMMYFUNCTION("SPLIT(IMPORTRANGE!B6670:B16669,"";"",0,1)"),"Bash/Shell/PowerShell")</f>
        <v>Bash/Shell/PowerShell</v>
      </c>
      <c r="C6670" s="4" t="str">
        <f>IFERROR(__xludf.DUMMYFUNCTION("""COMPUTED_VALUE"""),"Java")</f>
        <v>Java</v>
      </c>
      <c r="D6670" s="4" t="str">
        <f>IFERROR(__xludf.DUMMYFUNCTION("""COMPUTED_VALUE"""),"SQL")</f>
        <v>SQL</v>
      </c>
      <c r="E6670" s="4" t="str">
        <f>IFERROR(__xludf.DUMMYFUNCTION("""COMPUTED_VALUE"""),"Other(s):")</f>
        <v>Other(s):</v>
      </c>
    </row>
    <row r="6671">
      <c r="A6671" s="3">
        <v>6670.0</v>
      </c>
      <c r="B6671" s="4" t="str">
        <f>IFERROR(__xludf.DUMMYFUNCTION("SPLIT(IMPORTRANGE!B6671:B16670,"";"",0,1)"),"HTML/CSS")</f>
        <v>HTML/CSS</v>
      </c>
      <c r="C6671" s="4" t="str">
        <f>IFERROR(__xludf.DUMMYFUNCTION("""COMPUTED_VALUE"""),"JavaScript")</f>
        <v>JavaScript</v>
      </c>
      <c r="D6671" s="4" t="str">
        <f>IFERROR(__xludf.DUMMYFUNCTION("""COMPUTED_VALUE"""),"PHP")</f>
        <v>PHP</v>
      </c>
      <c r="E6671" s="4" t="str">
        <f>IFERROR(__xludf.DUMMYFUNCTION("""COMPUTED_VALUE"""),"SQL")</f>
        <v>SQL</v>
      </c>
      <c r="F6671" s="4" t="str">
        <f>IFERROR(__xludf.DUMMYFUNCTION("""COMPUTED_VALUE"""),"Swift")</f>
        <v>Swift</v>
      </c>
    </row>
    <row r="6672">
      <c r="A6672" s="3">
        <v>6671.0</v>
      </c>
      <c r="B6672" s="4" t="str">
        <f>IFERROR(__xludf.DUMMYFUNCTION("SPLIT(IMPORTRANGE!B6672:B16671,"";"",0,1)"),"Assembly")</f>
        <v>Assembly</v>
      </c>
      <c r="C6672" s="4" t="str">
        <f>IFERROR(__xludf.DUMMYFUNCTION("""COMPUTED_VALUE"""),"C")</f>
        <v>C</v>
      </c>
      <c r="D6672" s="4" t="str">
        <f>IFERROR(__xludf.DUMMYFUNCTION("""COMPUTED_VALUE"""),"C++")</f>
        <v>C++</v>
      </c>
      <c r="E6672" s="4" t="str">
        <f>IFERROR(__xludf.DUMMYFUNCTION("""COMPUTED_VALUE"""),"HTML/CSS")</f>
        <v>HTML/CSS</v>
      </c>
      <c r="F6672" s="4" t="str">
        <f>IFERROR(__xludf.DUMMYFUNCTION("""COMPUTED_VALUE"""),"Java")</f>
        <v>Java</v>
      </c>
      <c r="G6672" s="4" t="str">
        <f>IFERROR(__xludf.DUMMYFUNCTION("""COMPUTED_VALUE"""),"JavaScript")</f>
        <v>JavaScript</v>
      </c>
      <c r="H6672" s="4" t="str">
        <f>IFERROR(__xludf.DUMMYFUNCTION("""COMPUTED_VALUE"""),"PHP")</f>
        <v>PHP</v>
      </c>
      <c r="I6672" s="4" t="str">
        <f>IFERROR(__xludf.DUMMYFUNCTION("""COMPUTED_VALUE"""),"Python")</f>
        <v>Python</v>
      </c>
      <c r="J6672" s="4" t="str">
        <f>IFERROR(__xludf.DUMMYFUNCTION("""COMPUTED_VALUE"""),"Ruby")</f>
        <v>Ruby</v>
      </c>
      <c r="K6672" s="4" t="str">
        <f>IFERROR(__xludf.DUMMYFUNCTION("""COMPUTED_VALUE"""),"SQL")</f>
        <v>SQL</v>
      </c>
    </row>
    <row r="6673">
      <c r="A6673" s="3">
        <v>6672.0</v>
      </c>
      <c r="B6673" s="4" t="str">
        <f>IFERROR(__xludf.DUMMYFUNCTION("SPLIT(IMPORTRANGE!B6673:B16672,"";"",0,1)"),"C")</f>
        <v>C</v>
      </c>
      <c r="C6673" s="4" t="str">
        <f>IFERROR(__xludf.DUMMYFUNCTION("""COMPUTED_VALUE"""),"C++")</f>
        <v>C++</v>
      </c>
      <c r="D6673" s="4" t="str">
        <f>IFERROR(__xludf.DUMMYFUNCTION("""COMPUTED_VALUE"""),"C#")</f>
        <v>C#</v>
      </c>
      <c r="E6673" s="4" t="str">
        <f>IFERROR(__xludf.DUMMYFUNCTION("""COMPUTED_VALUE"""),"HTML/CSS")</f>
        <v>HTML/CSS</v>
      </c>
      <c r="F6673" s="4" t="str">
        <f>IFERROR(__xludf.DUMMYFUNCTION("""COMPUTED_VALUE"""),"JavaScript")</f>
        <v>JavaScript</v>
      </c>
      <c r="G6673" s="4" t="str">
        <f>IFERROR(__xludf.DUMMYFUNCTION("""COMPUTED_VALUE"""),"Python")</f>
        <v>Python</v>
      </c>
    </row>
    <row r="6674">
      <c r="A6674" s="3">
        <v>6673.0</v>
      </c>
      <c r="B6674" s="4" t="str">
        <f>IFERROR(__xludf.DUMMYFUNCTION("SPLIT(IMPORTRANGE!B6674:B16673,"";"",0,1)"),"C#")</f>
        <v>C#</v>
      </c>
      <c r="C6674" s="4" t="str">
        <f>IFERROR(__xludf.DUMMYFUNCTION("""COMPUTED_VALUE"""),"HTML/CSS")</f>
        <v>HTML/CSS</v>
      </c>
      <c r="D6674" s="4" t="str">
        <f>IFERROR(__xludf.DUMMYFUNCTION("""COMPUTED_VALUE"""),"JavaScript")</f>
        <v>JavaScript</v>
      </c>
      <c r="E6674" s="4" t="str">
        <f>IFERROR(__xludf.DUMMYFUNCTION("""COMPUTED_VALUE"""),"SQL")</f>
        <v>SQL</v>
      </c>
      <c r="F6674" s="4" t="str">
        <f>IFERROR(__xludf.DUMMYFUNCTION("""COMPUTED_VALUE"""),"TypeScript")</f>
        <v>TypeScript</v>
      </c>
    </row>
    <row r="6675">
      <c r="A6675" s="3">
        <v>6674.0</v>
      </c>
      <c r="B6675" s="4" t="str">
        <f>IFERROR(__xludf.DUMMYFUNCTION("SPLIT(IMPORTRANGE!B6675:B16674,"";"",0,1)"),"HTML/CSS")</f>
        <v>HTML/CSS</v>
      </c>
      <c r="C6675" s="4" t="str">
        <f>IFERROR(__xludf.DUMMYFUNCTION("""COMPUTED_VALUE"""),"JavaScript")</f>
        <v>JavaScript</v>
      </c>
      <c r="D6675" s="4" t="str">
        <f>IFERROR(__xludf.DUMMYFUNCTION("""COMPUTED_VALUE"""),"PHP")</f>
        <v>PHP</v>
      </c>
      <c r="E6675" s="4" t="str">
        <f>IFERROR(__xludf.DUMMYFUNCTION("""COMPUTED_VALUE"""),"SQL")</f>
        <v>SQL</v>
      </c>
    </row>
    <row r="6676">
      <c r="A6676" s="3">
        <v>6675.0</v>
      </c>
      <c r="B6676" s="4" t="str">
        <f>IFERROR(__xludf.DUMMYFUNCTION("SPLIT(IMPORTRANGE!B6676:B16675,"";"",0,1)"),"JavaScript")</f>
        <v>JavaScript</v>
      </c>
    </row>
    <row r="6677">
      <c r="A6677" s="3">
        <v>6676.0</v>
      </c>
      <c r="B6677" s="4" t="str">
        <f>IFERROR(__xludf.DUMMYFUNCTION("SPLIT(IMPORTRANGE!B6677:B16676,"";"",0,1)"),"HTML/CSS")</f>
        <v>HTML/CSS</v>
      </c>
      <c r="C6677" s="4" t="str">
        <f>IFERROR(__xludf.DUMMYFUNCTION("""COMPUTED_VALUE"""),"JavaScript")</f>
        <v>JavaScript</v>
      </c>
      <c r="D6677" s="4" t="str">
        <f>IFERROR(__xludf.DUMMYFUNCTION("""COMPUTED_VALUE"""),"PHP")</f>
        <v>PHP</v>
      </c>
    </row>
    <row r="6678">
      <c r="A6678" s="3">
        <v>6677.0</v>
      </c>
      <c r="B6678" s="4" t="str">
        <f>IFERROR(__xludf.DUMMYFUNCTION("SPLIT(IMPORTRANGE!B6678:B16677,"";"",0,1)"),"JavaScript")</f>
        <v>JavaScript</v>
      </c>
      <c r="C6678" s="4" t="str">
        <f>IFERROR(__xludf.DUMMYFUNCTION("""COMPUTED_VALUE"""),"Python")</f>
        <v>Python</v>
      </c>
      <c r="D6678" s="4" t="str">
        <f>IFERROR(__xludf.DUMMYFUNCTION("""COMPUTED_VALUE"""),"Other(s):")</f>
        <v>Other(s):</v>
      </c>
    </row>
    <row r="6679">
      <c r="A6679" s="3">
        <v>6678.0</v>
      </c>
      <c r="B6679" s="4" t="str">
        <f>IFERROR(__xludf.DUMMYFUNCTION("SPLIT(IMPORTRANGE!B6679:B16678,"";"",0,1)"),"Assembly")</f>
        <v>Assembly</v>
      </c>
      <c r="C6679" s="4" t="str">
        <f>IFERROR(__xludf.DUMMYFUNCTION("""COMPUTED_VALUE"""),"C")</f>
        <v>C</v>
      </c>
      <c r="D6679" s="4" t="str">
        <f>IFERROR(__xludf.DUMMYFUNCTION("""COMPUTED_VALUE"""),"C++")</f>
        <v>C++</v>
      </c>
      <c r="E6679" s="4" t="str">
        <f>IFERROR(__xludf.DUMMYFUNCTION("""COMPUTED_VALUE"""),"Dart")</f>
        <v>Dart</v>
      </c>
      <c r="F6679" s="4" t="str">
        <f>IFERROR(__xludf.DUMMYFUNCTION("""COMPUTED_VALUE"""),"Java")</f>
        <v>Java</v>
      </c>
      <c r="G6679" s="4" t="str">
        <f>IFERROR(__xludf.DUMMYFUNCTION("""COMPUTED_VALUE"""),"JavaScript")</f>
        <v>JavaScript</v>
      </c>
      <c r="H6679" s="4" t="str">
        <f>IFERROR(__xludf.DUMMYFUNCTION("""COMPUTED_VALUE"""),"Kotlin")</f>
        <v>Kotlin</v>
      </c>
      <c r="I6679" s="4" t="str">
        <f>IFERROR(__xludf.DUMMYFUNCTION("""COMPUTED_VALUE"""),"Swift")</f>
        <v>Swift</v>
      </c>
    </row>
    <row r="6680">
      <c r="A6680" s="3">
        <v>6679.0</v>
      </c>
      <c r="B6680" s="4" t="str">
        <f>IFERROR(__xludf.DUMMYFUNCTION("SPLIT(IMPORTRANGE!B6680:B16679,"";"",0,1)"),"HTML/CSS")</f>
        <v>HTML/CSS</v>
      </c>
      <c r="C6680" s="4" t="str">
        <f>IFERROR(__xludf.DUMMYFUNCTION("""COMPUTED_VALUE"""),"JavaScript")</f>
        <v>JavaScript</v>
      </c>
      <c r="D6680" s="4" t="str">
        <f>IFERROR(__xludf.DUMMYFUNCTION("""COMPUTED_VALUE"""),"PHP")</f>
        <v>PHP</v>
      </c>
      <c r="E6680" s="4" t="str">
        <f>IFERROR(__xludf.DUMMYFUNCTION("""COMPUTED_VALUE"""),"SQL")</f>
        <v>SQL</v>
      </c>
    </row>
    <row r="6681">
      <c r="A6681" s="3">
        <v>6680.0</v>
      </c>
      <c r="B6681" s="4" t="str">
        <f>IFERROR(__xludf.DUMMYFUNCTION("SPLIT(IMPORTRANGE!B6681:B16680,"";"",0,1)"),"Python")</f>
        <v>Python</v>
      </c>
    </row>
    <row r="6682">
      <c r="A6682" s="3">
        <v>6681.0</v>
      </c>
      <c r="B6682" s="4" t="str">
        <f>IFERROR(__xludf.DUMMYFUNCTION("SPLIT(IMPORTRANGE!B6682:B16681,"";"",0,1)"),"C")</f>
        <v>C</v>
      </c>
      <c r="C6682" s="4" t="str">
        <f>IFERROR(__xludf.DUMMYFUNCTION("""COMPUTED_VALUE"""),"C#")</f>
        <v>C#</v>
      </c>
      <c r="D6682" s="4" t="str">
        <f>IFERROR(__xludf.DUMMYFUNCTION("""COMPUTED_VALUE"""),"HTML/CSS")</f>
        <v>HTML/CSS</v>
      </c>
      <c r="E6682" s="4" t="str">
        <f>IFERROR(__xludf.DUMMYFUNCTION("""COMPUTED_VALUE"""),"Java")</f>
        <v>Java</v>
      </c>
      <c r="F6682" s="4" t="str">
        <f>IFERROR(__xludf.DUMMYFUNCTION("""COMPUTED_VALUE"""),"Python")</f>
        <v>Python</v>
      </c>
    </row>
    <row r="6683">
      <c r="A6683" s="3">
        <v>6682.0</v>
      </c>
      <c r="B6683" s="4" t="str">
        <f>IFERROR(__xludf.DUMMYFUNCTION("SPLIT(IMPORTRANGE!B6683:B16682,"";"",0,1)"),"C++")</f>
        <v>C++</v>
      </c>
      <c r="C6683" s="4" t="str">
        <f>IFERROR(__xludf.DUMMYFUNCTION("""COMPUTED_VALUE"""),"C#")</f>
        <v>C#</v>
      </c>
      <c r="D6683" s="4" t="str">
        <f>IFERROR(__xludf.DUMMYFUNCTION("""COMPUTED_VALUE"""),"HTML/CSS")</f>
        <v>HTML/CSS</v>
      </c>
      <c r="E6683" s="4" t="str">
        <f>IFERROR(__xludf.DUMMYFUNCTION("""COMPUTED_VALUE"""),"Java")</f>
        <v>Java</v>
      </c>
      <c r="F6683" s="4" t="str">
        <f>IFERROR(__xludf.DUMMYFUNCTION("""COMPUTED_VALUE"""),"SQL")</f>
        <v>SQL</v>
      </c>
      <c r="G6683" s="4" t="str">
        <f>IFERROR(__xludf.DUMMYFUNCTION("""COMPUTED_VALUE"""),"TypeScript")</f>
        <v>TypeScript</v>
      </c>
    </row>
    <row r="6684">
      <c r="A6684" s="3">
        <v>6683.0</v>
      </c>
      <c r="B6684" s="4" t="str">
        <f>IFERROR(__xludf.DUMMYFUNCTION("SPLIT(IMPORTRANGE!B6684:B16683,"";"",0,1)"),"Assembly")</f>
        <v>Assembly</v>
      </c>
      <c r="C6684" s="4" t="str">
        <f>IFERROR(__xludf.DUMMYFUNCTION("""COMPUTED_VALUE"""),"Bash/Shell/PowerShell")</f>
        <v>Bash/Shell/PowerShell</v>
      </c>
      <c r="D6684" s="4" t="str">
        <f>IFERROR(__xludf.DUMMYFUNCTION("""COMPUTED_VALUE"""),"C")</f>
        <v>C</v>
      </c>
      <c r="E6684" s="4" t="str">
        <f>IFERROR(__xludf.DUMMYFUNCTION("""COMPUTED_VALUE"""),"C++")</f>
        <v>C++</v>
      </c>
      <c r="F6684" s="4" t="str">
        <f>IFERROR(__xludf.DUMMYFUNCTION("""COMPUTED_VALUE"""),"C#")</f>
        <v>C#</v>
      </c>
      <c r="G6684" s="4" t="str">
        <f>IFERROR(__xludf.DUMMYFUNCTION("""COMPUTED_VALUE"""),"HTML/CSS")</f>
        <v>HTML/CSS</v>
      </c>
      <c r="H6684" s="4" t="str">
        <f>IFERROR(__xludf.DUMMYFUNCTION("""COMPUTED_VALUE"""),"Java")</f>
        <v>Java</v>
      </c>
      <c r="I6684" s="4" t="str">
        <f>IFERROR(__xludf.DUMMYFUNCTION("""COMPUTED_VALUE"""),"JavaScript")</f>
        <v>JavaScript</v>
      </c>
      <c r="J6684" s="4" t="str">
        <f>IFERROR(__xludf.DUMMYFUNCTION("""COMPUTED_VALUE"""),"PHP")</f>
        <v>PHP</v>
      </c>
      <c r="K6684" s="4" t="str">
        <f>IFERROR(__xludf.DUMMYFUNCTION("""COMPUTED_VALUE"""),"SQL")</f>
        <v>SQL</v>
      </c>
      <c r="L6684" s="4" t="str">
        <f>IFERROR(__xludf.DUMMYFUNCTION("""COMPUTED_VALUE"""),"VBA")</f>
        <v>VBA</v>
      </c>
    </row>
    <row r="6685">
      <c r="A6685" s="3">
        <v>6684.0</v>
      </c>
      <c r="B6685" s="4" t="str">
        <f>IFERROR(__xludf.DUMMYFUNCTION("SPLIT(IMPORTRANGE!B6685:B16684,"";"",0,1)"),"JavaScript")</f>
        <v>JavaScript</v>
      </c>
    </row>
    <row r="6686">
      <c r="A6686" s="3">
        <v>6685.0</v>
      </c>
      <c r="B6686" s="4" t="str">
        <f>IFERROR(__xludf.DUMMYFUNCTION("SPLIT(IMPORTRANGE!B6686:B16685,"";"",0,1)"),"C#")</f>
        <v>C#</v>
      </c>
      <c r="C6686" s="4" t="str">
        <f>IFERROR(__xludf.DUMMYFUNCTION("""COMPUTED_VALUE"""),"F#")</f>
        <v>F#</v>
      </c>
      <c r="D6686" s="4" t="str">
        <f>IFERROR(__xludf.DUMMYFUNCTION("""COMPUTED_VALUE"""),"HTML/CSS")</f>
        <v>HTML/CSS</v>
      </c>
      <c r="E6686" s="4" t="str">
        <f>IFERROR(__xludf.DUMMYFUNCTION("""COMPUTED_VALUE"""),"Java")</f>
        <v>Java</v>
      </c>
      <c r="F6686" s="4" t="str">
        <f>IFERROR(__xludf.DUMMYFUNCTION("""COMPUTED_VALUE"""),"JavaScript")</f>
        <v>JavaScript</v>
      </c>
      <c r="G6686" s="4" t="str">
        <f>IFERROR(__xludf.DUMMYFUNCTION("""COMPUTED_VALUE"""),"Python")</f>
        <v>Python</v>
      </c>
      <c r="H6686" s="4" t="str">
        <f>IFERROR(__xludf.DUMMYFUNCTION("""COMPUTED_VALUE"""),"Other(s):")</f>
        <v>Other(s):</v>
      </c>
    </row>
    <row r="6687">
      <c r="A6687" s="3">
        <v>6686.0</v>
      </c>
      <c r="B6687" s="4" t="str">
        <f>IFERROR(__xludf.DUMMYFUNCTION("SPLIT(IMPORTRANGE!B6687:B16686,"";"",0,1)"),"C")</f>
        <v>C</v>
      </c>
      <c r="C6687" s="4" t="str">
        <f>IFERROR(__xludf.DUMMYFUNCTION("""COMPUTED_VALUE"""),"C++")</f>
        <v>C++</v>
      </c>
      <c r="D6687" s="4" t="str">
        <f>IFERROR(__xludf.DUMMYFUNCTION("""COMPUTED_VALUE"""),"HTML/CSS")</f>
        <v>HTML/CSS</v>
      </c>
      <c r="E6687" s="4" t="str">
        <f>IFERROR(__xludf.DUMMYFUNCTION("""COMPUTED_VALUE"""),"Java")</f>
        <v>Java</v>
      </c>
      <c r="F6687" s="4" t="str">
        <f>IFERROR(__xludf.DUMMYFUNCTION("""COMPUTED_VALUE"""),"JavaScript")</f>
        <v>JavaScript</v>
      </c>
      <c r="G6687" s="4" t="str">
        <f>IFERROR(__xludf.DUMMYFUNCTION("""COMPUTED_VALUE"""),"Python")</f>
        <v>Python</v>
      </c>
      <c r="H6687" s="4" t="str">
        <f>IFERROR(__xludf.DUMMYFUNCTION("""COMPUTED_VALUE"""),"SQL")</f>
        <v>SQL</v>
      </c>
    </row>
    <row r="6688">
      <c r="A6688" s="3">
        <v>6687.0</v>
      </c>
      <c r="B6688" s="4" t="str">
        <f>IFERROR(__xludf.DUMMYFUNCTION("SPLIT(IMPORTRANGE!B6688:B16687,"";"",0,1)"),"Assembly")</f>
        <v>Assembly</v>
      </c>
      <c r="C6688" s="4" t="str">
        <f>IFERROR(__xludf.DUMMYFUNCTION("""COMPUTED_VALUE"""),"Bash/Shell/PowerShell")</f>
        <v>Bash/Shell/PowerShell</v>
      </c>
      <c r="D6688" s="4" t="str">
        <f>IFERROR(__xludf.DUMMYFUNCTION("""COMPUTED_VALUE"""),"C")</f>
        <v>C</v>
      </c>
      <c r="E6688" s="4" t="str">
        <f>IFERROR(__xludf.DUMMYFUNCTION("""COMPUTED_VALUE"""),"C#")</f>
        <v>C#</v>
      </c>
      <c r="F6688" s="4" t="str">
        <f>IFERROR(__xludf.DUMMYFUNCTION("""COMPUTED_VALUE"""),"Go")</f>
        <v>Go</v>
      </c>
      <c r="G6688" s="4" t="str">
        <f>IFERROR(__xludf.DUMMYFUNCTION("""COMPUTED_VALUE"""),"HTML/CSS")</f>
        <v>HTML/CSS</v>
      </c>
      <c r="H6688" s="4" t="str">
        <f>IFERROR(__xludf.DUMMYFUNCTION("""COMPUTED_VALUE"""),"Java")</f>
        <v>Java</v>
      </c>
      <c r="I6688" s="4" t="str">
        <f>IFERROR(__xludf.DUMMYFUNCTION("""COMPUTED_VALUE"""),"JavaScript")</f>
        <v>JavaScript</v>
      </c>
      <c r="J6688" s="4" t="str">
        <f>IFERROR(__xludf.DUMMYFUNCTION("""COMPUTED_VALUE"""),"PHP")</f>
        <v>PHP</v>
      </c>
      <c r="K6688" s="4" t="str">
        <f>IFERROR(__xludf.DUMMYFUNCTION("""COMPUTED_VALUE"""),"Python")</f>
        <v>Python</v>
      </c>
      <c r="L6688" s="4" t="str">
        <f>IFERROR(__xludf.DUMMYFUNCTION("""COMPUTED_VALUE"""),"R")</f>
        <v>R</v>
      </c>
      <c r="M6688" s="4" t="str">
        <f>IFERROR(__xludf.DUMMYFUNCTION("""COMPUTED_VALUE"""),"Ruby")</f>
        <v>Ruby</v>
      </c>
      <c r="N6688" s="4" t="str">
        <f>IFERROR(__xludf.DUMMYFUNCTION("""COMPUTED_VALUE"""),"Scala")</f>
        <v>Scala</v>
      </c>
      <c r="O6688" s="4" t="str">
        <f>IFERROR(__xludf.DUMMYFUNCTION("""COMPUTED_VALUE"""),"SQL")</f>
        <v>SQL</v>
      </c>
    </row>
    <row r="6689">
      <c r="A6689" s="3">
        <v>6688.0</v>
      </c>
      <c r="B6689" s="4" t="str">
        <f>IFERROR(__xludf.DUMMYFUNCTION("SPLIT(IMPORTRANGE!B6689:B16688,"";"",0,1)"),"HTML/CSS")</f>
        <v>HTML/CSS</v>
      </c>
      <c r="C6689" s="4" t="str">
        <f>IFERROR(__xludf.DUMMYFUNCTION("""COMPUTED_VALUE"""),"JavaScript")</f>
        <v>JavaScript</v>
      </c>
      <c r="D6689" s="4" t="str">
        <f>IFERROR(__xludf.DUMMYFUNCTION("""COMPUTED_VALUE"""),"PHP")</f>
        <v>PHP</v>
      </c>
    </row>
    <row r="6690">
      <c r="A6690" s="3">
        <v>6689.0</v>
      </c>
      <c r="B6690" s="4" t="str">
        <f>IFERROR(__xludf.DUMMYFUNCTION("SPLIT(IMPORTRANGE!B6690:B16689,"";"",0,1)"),"C#")</f>
        <v>C#</v>
      </c>
      <c r="C6690" s="4" t="str">
        <f>IFERROR(__xludf.DUMMYFUNCTION("""COMPUTED_VALUE"""),"JavaScript")</f>
        <v>JavaScript</v>
      </c>
      <c r="D6690" s="4" t="str">
        <f>IFERROR(__xludf.DUMMYFUNCTION("""COMPUTED_VALUE"""),"Objective-C")</f>
        <v>Objective-C</v>
      </c>
      <c r="E6690" s="4" t="str">
        <f>IFERROR(__xludf.DUMMYFUNCTION("""COMPUTED_VALUE"""),"Swift")</f>
        <v>Swift</v>
      </c>
    </row>
    <row r="6691">
      <c r="A6691" s="3">
        <v>6690.0</v>
      </c>
      <c r="B6691" s="4" t="str">
        <f>IFERROR(__xludf.DUMMYFUNCTION("SPLIT(IMPORTRANGE!B6691:B16690,"";"",0,1)"),"C")</f>
        <v>C</v>
      </c>
      <c r="C6691" s="4" t="str">
        <f>IFERROR(__xludf.DUMMYFUNCTION("""COMPUTED_VALUE"""),"C++")</f>
        <v>C++</v>
      </c>
      <c r="D6691" s="4" t="str">
        <f>IFERROR(__xludf.DUMMYFUNCTION("""COMPUTED_VALUE"""),"JavaScript")</f>
        <v>JavaScript</v>
      </c>
      <c r="E6691" s="4" t="str">
        <f>IFERROR(__xludf.DUMMYFUNCTION("""COMPUTED_VALUE"""),"Python")</f>
        <v>Python</v>
      </c>
      <c r="F6691" s="4" t="str">
        <f>IFERROR(__xludf.DUMMYFUNCTION("""COMPUTED_VALUE"""),"Ruby")</f>
        <v>Ruby</v>
      </c>
      <c r="G6691" s="4" t="str">
        <f>IFERROR(__xludf.DUMMYFUNCTION("""COMPUTED_VALUE"""),"Rust")</f>
        <v>Rust</v>
      </c>
      <c r="H6691" s="4" t="str">
        <f>IFERROR(__xludf.DUMMYFUNCTION("""COMPUTED_VALUE"""),"SQL")</f>
        <v>SQL</v>
      </c>
    </row>
    <row r="6692">
      <c r="A6692" s="3">
        <v>6691.0</v>
      </c>
      <c r="B6692" s="4" t="str">
        <f>IFERROR(__xludf.DUMMYFUNCTION("SPLIT(IMPORTRANGE!B6692:B16691,"";"",0,1)"),"C++")</f>
        <v>C++</v>
      </c>
      <c r="C6692" s="4" t="str">
        <f>IFERROR(__xludf.DUMMYFUNCTION("""COMPUTED_VALUE"""),"C#")</f>
        <v>C#</v>
      </c>
      <c r="D6692" s="4" t="str">
        <f>IFERROR(__xludf.DUMMYFUNCTION("""COMPUTED_VALUE"""),"HTML/CSS")</f>
        <v>HTML/CSS</v>
      </c>
      <c r="E6692" s="4" t="str">
        <f>IFERROR(__xludf.DUMMYFUNCTION("""COMPUTED_VALUE"""),"Java")</f>
        <v>Java</v>
      </c>
      <c r="F6692" s="4" t="str">
        <f>IFERROR(__xludf.DUMMYFUNCTION("""COMPUTED_VALUE"""),"JavaScript")</f>
        <v>JavaScript</v>
      </c>
      <c r="G6692" s="4" t="str">
        <f>IFERROR(__xludf.DUMMYFUNCTION("""COMPUTED_VALUE"""),"Objective-C")</f>
        <v>Objective-C</v>
      </c>
      <c r="H6692" s="4" t="str">
        <f>IFERROR(__xludf.DUMMYFUNCTION("""COMPUTED_VALUE"""),"SQL")</f>
        <v>SQL</v>
      </c>
      <c r="I6692" s="4" t="str">
        <f>IFERROR(__xludf.DUMMYFUNCTION("""COMPUTED_VALUE"""),"Swift")</f>
        <v>Swift</v>
      </c>
      <c r="J6692" s="4" t="str">
        <f>IFERROR(__xludf.DUMMYFUNCTION("""COMPUTED_VALUE"""),"TypeScript")</f>
        <v>TypeScript</v>
      </c>
    </row>
    <row r="6693">
      <c r="A6693" s="3">
        <v>6692.0</v>
      </c>
      <c r="B6693" s="4" t="str">
        <f>IFERROR(__xludf.DUMMYFUNCTION("SPLIT(IMPORTRANGE!B6693:B16692,"";"",0,1)"),"Java")</f>
        <v>Java</v>
      </c>
      <c r="C6693" s="4" t="str">
        <f>IFERROR(__xludf.DUMMYFUNCTION("""COMPUTED_VALUE"""),"JavaScript")</f>
        <v>JavaScript</v>
      </c>
    </row>
    <row r="6694">
      <c r="A6694" s="3">
        <v>6693.0</v>
      </c>
      <c r="B6694" s="4" t="str">
        <f>IFERROR(__xludf.DUMMYFUNCTION("SPLIT(IMPORTRANGE!B6694:B16693,"";"",0,1)"),"Bash/Shell/PowerShell")</f>
        <v>Bash/Shell/PowerShell</v>
      </c>
      <c r="C6694" s="4" t="str">
        <f>IFERROR(__xludf.DUMMYFUNCTION("""COMPUTED_VALUE"""),"C")</f>
        <v>C</v>
      </c>
      <c r="D6694" s="4" t="str">
        <f>IFERROR(__xludf.DUMMYFUNCTION("""COMPUTED_VALUE"""),"Go")</f>
        <v>Go</v>
      </c>
      <c r="E6694" s="4" t="str">
        <f>IFERROR(__xludf.DUMMYFUNCTION("""COMPUTED_VALUE"""),"HTML/CSS")</f>
        <v>HTML/CSS</v>
      </c>
      <c r="F6694" s="4" t="str">
        <f>IFERROR(__xludf.DUMMYFUNCTION("""COMPUTED_VALUE"""),"Java")</f>
        <v>Java</v>
      </c>
      <c r="G6694" s="4" t="str">
        <f>IFERROR(__xludf.DUMMYFUNCTION("""COMPUTED_VALUE"""),"JavaScript")</f>
        <v>JavaScript</v>
      </c>
      <c r="H6694" s="4" t="str">
        <f>IFERROR(__xludf.DUMMYFUNCTION("""COMPUTED_VALUE"""),"Python")</f>
        <v>Python</v>
      </c>
      <c r="I6694" s="4" t="str">
        <f>IFERROR(__xludf.DUMMYFUNCTION("""COMPUTED_VALUE"""),"SQL")</f>
        <v>SQL</v>
      </c>
    </row>
    <row r="6695">
      <c r="A6695" s="3">
        <v>6694.0</v>
      </c>
      <c r="B6695" s="4" t="str">
        <f>IFERROR(__xludf.DUMMYFUNCTION("SPLIT(IMPORTRANGE!B6695:B16694,"";"",0,1)"),"C#")</f>
        <v>C#</v>
      </c>
      <c r="C6695" s="4" t="str">
        <f>IFERROR(__xludf.DUMMYFUNCTION("""COMPUTED_VALUE"""),"HTML/CSS")</f>
        <v>HTML/CSS</v>
      </c>
      <c r="D6695" s="4" t="str">
        <f>IFERROR(__xludf.DUMMYFUNCTION("""COMPUTED_VALUE"""),"JavaScript")</f>
        <v>JavaScript</v>
      </c>
      <c r="E6695" s="4" t="str">
        <f>IFERROR(__xludf.DUMMYFUNCTION("""COMPUTED_VALUE"""),"SQL")</f>
        <v>SQL</v>
      </c>
      <c r="F6695" s="4" t="str">
        <f>IFERROR(__xludf.DUMMYFUNCTION("""COMPUTED_VALUE"""),"TypeScript")</f>
        <v>TypeScript</v>
      </c>
    </row>
    <row r="6696">
      <c r="A6696" s="3">
        <v>6695.0</v>
      </c>
      <c r="B6696" s="4" t="str">
        <f>IFERROR(__xludf.DUMMYFUNCTION("SPLIT(IMPORTRANGE!B6696:B16695,"";"",0,1)"),"HTML/CSS")</f>
        <v>HTML/CSS</v>
      </c>
      <c r="C6696" s="4" t="str">
        <f>IFERROR(__xludf.DUMMYFUNCTION("""COMPUTED_VALUE"""),"JavaScript")</f>
        <v>JavaScript</v>
      </c>
      <c r="D6696" s="4" t="str">
        <f>IFERROR(__xludf.DUMMYFUNCTION("""COMPUTED_VALUE"""),"TypeScript")</f>
        <v>TypeScript</v>
      </c>
    </row>
    <row r="6697">
      <c r="A6697" s="3">
        <v>6696.0</v>
      </c>
      <c r="B6697" s="4" t="str">
        <f>IFERROR(__xludf.DUMMYFUNCTION("SPLIT(IMPORTRANGE!B6697:B16696,"";"",0,1)"),"HTML/CSS")</f>
        <v>HTML/CSS</v>
      </c>
      <c r="C6697" s="4" t="str">
        <f>IFERROR(__xludf.DUMMYFUNCTION("""COMPUTED_VALUE"""),"JavaScript")</f>
        <v>JavaScript</v>
      </c>
      <c r="D6697" s="4" t="str">
        <f>IFERROR(__xludf.DUMMYFUNCTION("""COMPUTED_VALUE"""),"PHP")</f>
        <v>PHP</v>
      </c>
      <c r="E6697" s="4" t="str">
        <f>IFERROR(__xludf.DUMMYFUNCTION("""COMPUTED_VALUE"""),"SQL")</f>
        <v>SQL</v>
      </c>
    </row>
    <row r="6698">
      <c r="A6698" s="3">
        <v>6697.0</v>
      </c>
      <c r="B6698" s="4" t="str">
        <f>IFERROR(__xludf.DUMMYFUNCTION("SPLIT(IMPORTRANGE!B6698:B16697,"";"",0,1)"),"Elixir")</f>
        <v>Elixir</v>
      </c>
      <c r="C6698" s="4" t="str">
        <f>IFERROR(__xludf.DUMMYFUNCTION("""COMPUTED_VALUE"""),"JavaScript")</f>
        <v>JavaScript</v>
      </c>
      <c r="D6698" s="4" t="str">
        <f>IFERROR(__xludf.DUMMYFUNCTION("""COMPUTED_VALUE"""),"Ruby")</f>
        <v>Ruby</v>
      </c>
      <c r="E6698" s="4" t="str">
        <f>IFERROR(__xludf.DUMMYFUNCTION("""COMPUTED_VALUE"""),"SQL")</f>
        <v>SQL</v>
      </c>
    </row>
    <row r="6699">
      <c r="A6699" s="3">
        <v>6698.0</v>
      </c>
      <c r="B6699" s="4" t="str">
        <f>IFERROR(__xludf.DUMMYFUNCTION("SPLIT(IMPORTRANGE!B6699:B16698,"";"",0,1)"),"HTML/CSS")</f>
        <v>HTML/CSS</v>
      </c>
      <c r="C6699" s="4" t="str">
        <f>IFERROR(__xludf.DUMMYFUNCTION("""COMPUTED_VALUE"""),"Java")</f>
        <v>Java</v>
      </c>
      <c r="D6699" s="4" t="str">
        <f>IFERROR(__xludf.DUMMYFUNCTION("""COMPUTED_VALUE"""),"JavaScript")</f>
        <v>JavaScript</v>
      </c>
      <c r="E6699" s="4" t="str">
        <f>IFERROR(__xludf.DUMMYFUNCTION("""COMPUTED_VALUE"""),"PHP")</f>
        <v>PHP</v>
      </c>
      <c r="F6699" s="4" t="str">
        <f>IFERROR(__xludf.DUMMYFUNCTION("""COMPUTED_VALUE"""),"Python")</f>
        <v>Python</v>
      </c>
      <c r="G6699" s="4" t="str">
        <f>IFERROR(__xludf.DUMMYFUNCTION("""COMPUTED_VALUE"""),"SQL")</f>
        <v>SQL</v>
      </c>
    </row>
    <row r="6700">
      <c r="A6700" s="3">
        <v>6699.0</v>
      </c>
      <c r="B6700" s="4" t="str">
        <f>IFERROR(__xludf.DUMMYFUNCTION("SPLIT(IMPORTRANGE!B6700:B16699,"";"",0,1)"),"HTML/CSS")</f>
        <v>HTML/CSS</v>
      </c>
      <c r="C6700" s="4" t="str">
        <f>IFERROR(__xludf.DUMMYFUNCTION("""COMPUTED_VALUE"""),"JavaScript")</f>
        <v>JavaScript</v>
      </c>
      <c r="D6700" s="4" t="str">
        <f>IFERROR(__xludf.DUMMYFUNCTION("""COMPUTED_VALUE"""),"Python")</f>
        <v>Python</v>
      </c>
    </row>
    <row r="6701">
      <c r="A6701" s="3">
        <v>6700.0</v>
      </c>
      <c r="B6701" s="4" t="str">
        <f>IFERROR(__xludf.DUMMYFUNCTION("SPLIT(IMPORTRANGE!B6701:B16700,"";"",0,1)"),"Bash/Shell/PowerShell")</f>
        <v>Bash/Shell/PowerShell</v>
      </c>
      <c r="C6701" s="4" t="str">
        <f>IFERROR(__xludf.DUMMYFUNCTION("""COMPUTED_VALUE"""),"C++")</f>
        <v>C++</v>
      </c>
      <c r="D6701" s="4" t="str">
        <f>IFERROR(__xludf.DUMMYFUNCTION("""COMPUTED_VALUE"""),"Go")</f>
        <v>Go</v>
      </c>
      <c r="E6701" s="4" t="str">
        <f>IFERROR(__xludf.DUMMYFUNCTION("""COMPUTED_VALUE"""),"Java")</f>
        <v>Java</v>
      </c>
      <c r="F6701" s="4" t="str">
        <f>IFERROR(__xludf.DUMMYFUNCTION("""COMPUTED_VALUE"""),"JavaScript")</f>
        <v>JavaScript</v>
      </c>
      <c r="G6701" s="4" t="str">
        <f>IFERROR(__xludf.DUMMYFUNCTION("""COMPUTED_VALUE"""),"Rust")</f>
        <v>Rust</v>
      </c>
      <c r="H6701" s="4" t="str">
        <f>IFERROR(__xludf.DUMMYFUNCTION("""COMPUTED_VALUE"""),"TypeScript")</f>
        <v>TypeScript</v>
      </c>
      <c r="I6701" s="4" t="str">
        <f>IFERROR(__xludf.DUMMYFUNCTION("""COMPUTED_VALUE"""),"Other(s):")</f>
        <v>Other(s):</v>
      </c>
    </row>
    <row r="6702">
      <c r="A6702" s="3">
        <v>6701.0</v>
      </c>
      <c r="B6702" s="4" t="str">
        <f>IFERROR(__xludf.DUMMYFUNCTION("SPLIT(IMPORTRANGE!B6702:B16701,"";"",0,1)"),"Assembly")</f>
        <v>Assembly</v>
      </c>
      <c r="C6702" s="4" t="str">
        <f>IFERROR(__xludf.DUMMYFUNCTION("""COMPUTED_VALUE"""),"Bash/Shell/PowerShell")</f>
        <v>Bash/Shell/PowerShell</v>
      </c>
      <c r="D6702" s="4" t="str">
        <f>IFERROR(__xludf.DUMMYFUNCTION("""COMPUTED_VALUE"""),"C")</f>
        <v>C</v>
      </c>
      <c r="E6702" s="4" t="str">
        <f>IFERROR(__xludf.DUMMYFUNCTION("""COMPUTED_VALUE"""),"HTML/CSS")</f>
        <v>HTML/CSS</v>
      </c>
      <c r="F6702" s="4" t="str">
        <f>IFERROR(__xludf.DUMMYFUNCTION("""COMPUTED_VALUE"""),"Java")</f>
        <v>Java</v>
      </c>
      <c r="G6702" s="4" t="str">
        <f>IFERROR(__xludf.DUMMYFUNCTION("""COMPUTED_VALUE"""),"JavaScript")</f>
        <v>JavaScript</v>
      </c>
      <c r="H6702" s="4" t="str">
        <f>IFERROR(__xludf.DUMMYFUNCTION("""COMPUTED_VALUE"""),"Python")</f>
        <v>Python</v>
      </c>
      <c r="I6702" s="4" t="str">
        <f>IFERROR(__xludf.DUMMYFUNCTION("""COMPUTED_VALUE"""),"SQL")</f>
        <v>SQL</v>
      </c>
      <c r="J6702" s="4" t="str">
        <f>IFERROR(__xludf.DUMMYFUNCTION("""COMPUTED_VALUE"""),"TypeScript")</f>
        <v>TypeScript</v>
      </c>
    </row>
    <row r="6703">
      <c r="A6703" s="3">
        <v>6702.0</v>
      </c>
      <c r="B6703" s="4" t="str">
        <f>IFERROR(__xludf.DUMMYFUNCTION("SPLIT(IMPORTRANGE!B6703:B16702,"";"",0,1)"),"C#")</f>
        <v>C#</v>
      </c>
      <c r="C6703" s="4" t="str">
        <f>IFERROR(__xludf.DUMMYFUNCTION("""COMPUTED_VALUE"""),"JavaScript")</f>
        <v>JavaScript</v>
      </c>
      <c r="D6703" s="4" t="str">
        <f>IFERROR(__xludf.DUMMYFUNCTION("""COMPUTED_VALUE"""),"Python")</f>
        <v>Python</v>
      </c>
      <c r="E6703" s="4" t="str">
        <f>IFERROR(__xludf.DUMMYFUNCTION("""COMPUTED_VALUE"""),"SQL")</f>
        <v>SQL</v>
      </c>
    </row>
    <row r="6704">
      <c r="A6704" s="3">
        <v>6703.0</v>
      </c>
      <c r="B6704" s="4" t="str">
        <f>IFERROR(__xludf.DUMMYFUNCTION("SPLIT(IMPORTRANGE!B6704:B16703,"";"",0,1)"),"C")</f>
        <v>C</v>
      </c>
      <c r="C6704" s="4" t="str">
        <f>IFERROR(__xludf.DUMMYFUNCTION("""COMPUTED_VALUE"""),"C++")</f>
        <v>C++</v>
      </c>
      <c r="D6704" s="4" t="str">
        <f>IFERROR(__xludf.DUMMYFUNCTION("""COMPUTED_VALUE"""),"C#")</f>
        <v>C#</v>
      </c>
      <c r="E6704" s="4" t="str">
        <f>IFERROR(__xludf.DUMMYFUNCTION("""COMPUTED_VALUE"""),"HTML/CSS")</f>
        <v>HTML/CSS</v>
      </c>
      <c r="F6704" s="4" t="str">
        <f>IFERROR(__xludf.DUMMYFUNCTION("""COMPUTED_VALUE"""),"JavaScript")</f>
        <v>JavaScript</v>
      </c>
      <c r="G6704" s="4" t="str">
        <f>IFERROR(__xludf.DUMMYFUNCTION("""COMPUTED_VALUE"""),"Python")</f>
        <v>Python</v>
      </c>
    </row>
    <row r="6705">
      <c r="A6705" s="3">
        <v>6704.0</v>
      </c>
      <c r="B6705" s="4" t="str">
        <f>IFERROR(__xludf.DUMMYFUNCTION("SPLIT(IMPORTRANGE!B6705:B16704,"";"",0,1)"),"Bash/Shell/PowerShell")</f>
        <v>Bash/Shell/PowerShell</v>
      </c>
      <c r="C6705" s="4" t="str">
        <f>IFERROR(__xludf.DUMMYFUNCTION("""COMPUTED_VALUE"""),"HTML/CSS")</f>
        <v>HTML/CSS</v>
      </c>
      <c r="D6705" s="4" t="str">
        <f>IFERROR(__xludf.DUMMYFUNCTION("""COMPUTED_VALUE"""),"Java")</f>
        <v>Java</v>
      </c>
      <c r="E6705" s="4" t="str">
        <f>IFERROR(__xludf.DUMMYFUNCTION("""COMPUTED_VALUE"""),"JavaScript")</f>
        <v>JavaScript</v>
      </c>
      <c r="F6705" s="4" t="str">
        <f>IFERROR(__xludf.DUMMYFUNCTION("""COMPUTED_VALUE"""),"Kotlin")</f>
        <v>Kotlin</v>
      </c>
      <c r="G6705" s="4" t="str">
        <f>IFERROR(__xludf.DUMMYFUNCTION("""COMPUTED_VALUE"""),"SQL")</f>
        <v>SQL</v>
      </c>
    </row>
    <row r="6706">
      <c r="A6706" s="3">
        <v>6705.0</v>
      </c>
      <c r="B6706" s="4" t="str">
        <f>IFERROR(__xludf.DUMMYFUNCTION("SPLIT(IMPORTRANGE!B6706:B16705,"";"",0,1)"),"HTML/CSS")</f>
        <v>HTML/CSS</v>
      </c>
      <c r="C6706" s="4" t="str">
        <f>IFERROR(__xludf.DUMMYFUNCTION("""COMPUTED_VALUE"""),"Java")</f>
        <v>Java</v>
      </c>
      <c r="D6706" s="4" t="str">
        <f>IFERROR(__xludf.DUMMYFUNCTION("""COMPUTED_VALUE"""),"Kotlin")</f>
        <v>Kotlin</v>
      </c>
      <c r="E6706" s="4" t="str">
        <f>IFERROR(__xludf.DUMMYFUNCTION("""COMPUTED_VALUE"""),"PHP")</f>
        <v>PHP</v>
      </c>
    </row>
    <row r="6707">
      <c r="A6707" s="3">
        <v>6706.0</v>
      </c>
      <c r="B6707" s="4" t="str">
        <f>IFERROR(__xludf.DUMMYFUNCTION("SPLIT(IMPORTRANGE!B6707:B16706,"";"",0,1)"),"Python")</f>
        <v>Python</v>
      </c>
      <c r="C6707" s="4" t="str">
        <f>IFERROR(__xludf.DUMMYFUNCTION("""COMPUTED_VALUE"""),"R")</f>
        <v>R</v>
      </c>
    </row>
    <row r="6708">
      <c r="A6708" s="3">
        <v>6707.0</v>
      </c>
      <c r="B6708" s="4" t="str">
        <f>IFERROR(__xludf.DUMMYFUNCTION("SPLIT(IMPORTRANGE!B6708:B16707,"";"",0,1)"),"Assembly")</f>
        <v>Assembly</v>
      </c>
      <c r="C6708" s="4" t="str">
        <f>IFERROR(__xludf.DUMMYFUNCTION("""COMPUTED_VALUE"""),"Bash/Shell/PowerShell")</f>
        <v>Bash/Shell/PowerShell</v>
      </c>
      <c r="D6708" s="4" t="str">
        <f>IFERROR(__xludf.DUMMYFUNCTION("""COMPUTED_VALUE"""),"C")</f>
        <v>C</v>
      </c>
      <c r="E6708" s="4" t="str">
        <f>IFERROR(__xludf.DUMMYFUNCTION("""COMPUTED_VALUE"""),"C++")</f>
        <v>C++</v>
      </c>
      <c r="F6708" s="4" t="str">
        <f>IFERROR(__xludf.DUMMYFUNCTION("""COMPUTED_VALUE"""),"Go")</f>
        <v>Go</v>
      </c>
      <c r="G6708" s="4" t="str">
        <f>IFERROR(__xludf.DUMMYFUNCTION("""COMPUTED_VALUE"""),"HTML/CSS")</f>
        <v>HTML/CSS</v>
      </c>
      <c r="H6708" s="4" t="str">
        <f>IFERROR(__xludf.DUMMYFUNCTION("""COMPUTED_VALUE"""),"JavaScript")</f>
        <v>JavaScript</v>
      </c>
      <c r="I6708" s="4" t="str">
        <f>IFERROR(__xludf.DUMMYFUNCTION("""COMPUTED_VALUE"""),"Python")</f>
        <v>Python</v>
      </c>
      <c r="J6708" s="4" t="str">
        <f>IFERROR(__xludf.DUMMYFUNCTION("""COMPUTED_VALUE"""),"TypeScript")</f>
        <v>TypeScript</v>
      </c>
    </row>
    <row r="6709">
      <c r="A6709" s="3">
        <v>6708.0</v>
      </c>
      <c r="B6709" s="4" t="str">
        <f>IFERROR(__xludf.DUMMYFUNCTION("SPLIT(IMPORTRANGE!B6709:B16708,"";"",0,1)"),"C#")</f>
        <v>C#</v>
      </c>
      <c r="C6709" s="4" t="str">
        <f>IFERROR(__xludf.DUMMYFUNCTION("""COMPUTED_VALUE"""),"HTML/CSS")</f>
        <v>HTML/CSS</v>
      </c>
      <c r="D6709" s="4" t="str">
        <f>IFERROR(__xludf.DUMMYFUNCTION("""COMPUTED_VALUE"""),"JavaScript")</f>
        <v>JavaScript</v>
      </c>
      <c r="E6709" s="4" t="str">
        <f>IFERROR(__xludf.DUMMYFUNCTION("""COMPUTED_VALUE"""),"SQL")</f>
        <v>SQL</v>
      </c>
      <c r="F6709" s="4" t="str">
        <f>IFERROR(__xludf.DUMMYFUNCTION("""COMPUTED_VALUE"""),"TypeScript")</f>
        <v>TypeScript</v>
      </c>
    </row>
    <row r="6710">
      <c r="A6710" s="3">
        <v>6709.0</v>
      </c>
      <c r="B6710" s="4" t="str">
        <f>IFERROR(__xludf.DUMMYFUNCTION("SPLIT(IMPORTRANGE!B6710:B16709,"";"",0,1)"),"Bash/Shell/PowerShell")</f>
        <v>Bash/Shell/PowerShell</v>
      </c>
      <c r="C6710" s="4" t="str">
        <f>IFERROR(__xludf.DUMMYFUNCTION("""COMPUTED_VALUE"""),"Java")</f>
        <v>Java</v>
      </c>
      <c r="D6710" s="4" t="str">
        <f>IFERROR(__xludf.DUMMYFUNCTION("""COMPUTED_VALUE"""),"JavaScript")</f>
        <v>JavaScript</v>
      </c>
      <c r="E6710" s="4" t="str">
        <f>IFERROR(__xludf.DUMMYFUNCTION("""COMPUTED_VALUE"""),"Python")</f>
        <v>Python</v>
      </c>
      <c r="F6710" s="4" t="str">
        <f>IFERROR(__xludf.DUMMYFUNCTION("""COMPUTED_VALUE"""),"Scala")</f>
        <v>Scala</v>
      </c>
      <c r="G6710" s="4" t="str">
        <f>IFERROR(__xludf.DUMMYFUNCTION("""COMPUTED_VALUE"""),"TypeScript")</f>
        <v>TypeScript</v>
      </c>
    </row>
    <row r="6711">
      <c r="A6711" s="3">
        <v>6710.0</v>
      </c>
      <c r="B6711" s="4" t="str">
        <f>IFERROR(__xludf.DUMMYFUNCTION("SPLIT(IMPORTRANGE!B6711:B16710,"";"",0,1)"),"Assembly")</f>
        <v>Assembly</v>
      </c>
      <c r="C6711" s="4" t="str">
        <f>IFERROR(__xludf.DUMMYFUNCTION("""COMPUTED_VALUE"""),"Bash/Shell/PowerShell")</f>
        <v>Bash/Shell/PowerShell</v>
      </c>
      <c r="D6711" s="4" t="str">
        <f>IFERROR(__xludf.DUMMYFUNCTION("""COMPUTED_VALUE"""),"C")</f>
        <v>C</v>
      </c>
      <c r="E6711" s="4" t="str">
        <f>IFERROR(__xludf.DUMMYFUNCTION("""COMPUTED_VALUE"""),"C++")</f>
        <v>C++</v>
      </c>
      <c r="F6711" s="4" t="str">
        <f>IFERROR(__xludf.DUMMYFUNCTION("""COMPUTED_VALUE"""),"C#")</f>
        <v>C#</v>
      </c>
      <c r="G6711" s="4" t="str">
        <f>IFERROR(__xludf.DUMMYFUNCTION("""COMPUTED_VALUE"""),"Dart")</f>
        <v>Dart</v>
      </c>
      <c r="H6711" s="4" t="str">
        <f>IFERROR(__xludf.DUMMYFUNCTION("""COMPUTED_VALUE"""),"F#")</f>
        <v>F#</v>
      </c>
      <c r="I6711" s="4" t="str">
        <f>IFERROR(__xludf.DUMMYFUNCTION("""COMPUTED_VALUE"""),"Go")</f>
        <v>Go</v>
      </c>
      <c r="J6711" s="4" t="str">
        <f>IFERROR(__xludf.DUMMYFUNCTION("""COMPUTED_VALUE"""),"HTML/CSS")</f>
        <v>HTML/CSS</v>
      </c>
      <c r="K6711" s="4" t="str">
        <f>IFERROR(__xludf.DUMMYFUNCTION("""COMPUTED_VALUE"""),"Java")</f>
        <v>Java</v>
      </c>
      <c r="L6711" s="4" t="str">
        <f>IFERROR(__xludf.DUMMYFUNCTION("""COMPUTED_VALUE"""),"JavaScript")</f>
        <v>JavaScript</v>
      </c>
      <c r="M6711" s="4" t="str">
        <f>IFERROR(__xludf.DUMMYFUNCTION("""COMPUTED_VALUE"""),"Kotlin")</f>
        <v>Kotlin</v>
      </c>
      <c r="N6711" s="4" t="str">
        <f>IFERROR(__xludf.DUMMYFUNCTION("""COMPUTED_VALUE"""),"Python")</f>
        <v>Python</v>
      </c>
      <c r="O6711" s="4" t="str">
        <f>IFERROR(__xludf.DUMMYFUNCTION("""COMPUTED_VALUE"""),"SQL")</f>
        <v>SQL</v>
      </c>
      <c r="P6711" s="4" t="str">
        <f>IFERROR(__xludf.DUMMYFUNCTION("""COMPUTED_VALUE"""),"TypeScript")</f>
        <v>TypeScript</v>
      </c>
      <c r="Q6711" s="4" t="str">
        <f>IFERROR(__xludf.DUMMYFUNCTION("""COMPUTED_VALUE"""),"Other(s):")</f>
        <v>Other(s):</v>
      </c>
    </row>
    <row r="6712">
      <c r="A6712" s="3">
        <v>6711.0</v>
      </c>
      <c r="B6712" s="4" t="str">
        <f>IFERROR(__xludf.DUMMYFUNCTION("SPLIT(IMPORTRANGE!B6712:B16711,"";"",0,1)"),"Bash/Shell/PowerShell")</f>
        <v>Bash/Shell/PowerShell</v>
      </c>
      <c r="C6712" s="4" t="str">
        <f>IFERROR(__xludf.DUMMYFUNCTION("""COMPUTED_VALUE"""),"HTML/CSS")</f>
        <v>HTML/CSS</v>
      </c>
      <c r="D6712" s="4" t="str">
        <f>IFERROR(__xludf.DUMMYFUNCTION("""COMPUTED_VALUE"""),"Java")</f>
        <v>Java</v>
      </c>
      <c r="E6712" s="4" t="str">
        <f>IFERROR(__xludf.DUMMYFUNCTION("""COMPUTED_VALUE"""),"JavaScript")</f>
        <v>JavaScript</v>
      </c>
      <c r="F6712" s="4" t="str">
        <f>IFERROR(__xludf.DUMMYFUNCTION("""COMPUTED_VALUE"""),"SQL")</f>
        <v>SQL</v>
      </c>
      <c r="G6712" s="4" t="str">
        <f>IFERROR(__xludf.DUMMYFUNCTION("""COMPUTED_VALUE"""),"Other(s):")</f>
        <v>Other(s):</v>
      </c>
    </row>
    <row r="6713">
      <c r="A6713" s="3">
        <v>6712.0</v>
      </c>
      <c r="B6713" s="4" t="str">
        <f>IFERROR(__xludf.DUMMYFUNCTION("SPLIT(IMPORTRANGE!B6713:B16712,"";"",0,1)"),"Bash/Shell/PowerShell")</f>
        <v>Bash/Shell/PowerShell</v>
      </c>
      <c r="C6713" s="4" t="str">
        <f>IFERROR(__xludf.DUMMYFUNCTION("""COMPUTED_VALUE"""),"JavaScript")</f>
        <v>JavaScript</v>
      </c>
      <c r="D6713" s="4" t="str">
        <f>IFERROR(__xludf.DUMMYFUNCTION("""COMPUTED_VALUE"""),"Python")</f>
        <v>Python</v>
      </c>
      <c r="E6713" s="4" t="str">
        <f>IFERROR(__xludf.DUMMYFUNCTION("""COMPUTED_VALUE"""),"Rust")</f>
        <v>Rust</v>
      </c>
      <c r="F6713" s="4" t="str">
        <f>IFERROR(__xludf.DUMMYFUNCTION("""COMPUTED_VALUE"""),"SQL")</f>
        <v>SQL</v>
      </c>
      <c r="G6713" s="4" t="str">
        <f>IFERROR(__xludf.DUMMYFUNCTION("""COMPUTED_VALUE"""),"Other(s):")</f>
        <v>Other(s):</v>
      </c>
    </row>
    <row r="6714">
      <c r="A6714" s="3">
        <v>6713.0</v>
      </c>
      <c r="B6714" s="4" t="str">
        <f>IFERROR(__xludf.DUMMYFUNCTION("SPLIT(IMPORTRANGE!B6714:B16713,"";"",0,1)"),"Bash/Shell/PowerShell")</f>
        <v>Bash/Shell/PowerShell</v>
      </c>
      <c r="C6714" s="4" t="str">
        <f>IFERROR(__xludf.DUMMYFUNCTION("""COMPUTED_VALUE"""),"C#")</f>
        <v>C#</v>
      </c>
      <c r="D6714" s="4" t="str">
        <f>IFERROR(__xludf.DUMMYFUNCTION("""COMPUTED_VALUE"""),"HTML/CSS")</f>
        <v>HTML/CSS</v>
      </c>
      <c r="E6714" s="4" t="str">
        <f>IFERROR(__xludf.DUMMYFUNCTION("""COMPUTED_VALUE"""),"JavaScript")</f>
        <v>JavaScript</v>
      </c>
      <c r="F6714" s="4" t="str">
        <f>IFERROR(__xludf.DUMMYFUNCTION("""COMPUTED_VALUE"""),"SQL")</f>
        <v>SQL</v>
      </c>
    </row>
    <row r="6715">
      <c r="A6715" s="3">
        <v>6714.0</v>
      </c>
      <c r="B6715" s="4" t="str">
        <f>IFERROR(__xludf.DUMMYFUNCTION("SPLIT(IMPORTRANGE!B6715:B16714,"";"",0,1)"),"C#")</f>
        <v>C#</v>
      </c>
      <c r="C6715" s="4" t="str">
        <f>IFERROR(__xludf.DUMMYFUNCTION("""COMPUTED_VALUE"""),"HTML/CSS")</f>
        <v>HTML/CSS</v>
      </c>
      <c r="D6715" s="4" t="str">
        <f>IFERROR(__xludf.DUMMYFUNCTION("""COMPUTED_VALUE"""),"Java")</f>
        <v>Java</v>
      </c>
      <c r="E6715" s="4" t="str">
        <f>IFERROR(__xludf.DUMMYFUNCTION("""COMPUTED_VALUE"""),"JavaScript")</f>
        <v>JavaScript</v>
      </c>
      <c r="F6715" s="4" t="str">
        <f>IFERROR(__xludf.DUMMYFUNCTION("""COMPUTED_VALUE"""),"SQL")</f>
        <v>SQL</v>
      </c>
      <c r="G6715" s="4" t="str">
        <f>IFERROR(__xludf.DUMMYFUNCTION("""COMPUTED_VALUE"""),"WebAssembly")</f>
        <v>WebAssembly</v>
      </c>
    </row>
    <row r="6716">
      <c r="A6716" s="3">
        <v>6715.0</v>
      </c>
      <c r="B6716" s="4" t="str">
        <f>IFERROR(__xludf.DUMMYFUNCTION("SPLIT(IMPORTRANGE!B6716:B16715,"";"",0,1)"),"C#")</f>
        <v>C#</v>
      </c>
      <c r="C6716" s="4" t="str">
        <f>IFERROR(__xludf.DUMMYFUNCTION("""COMPUTED_VALUE"""),"HTML/CSS")</f>
        <v>HTML/CSS</v>
      </c>
      <c r="D6716" s="4" t="str">
        <f>IFERROR(__xludf.DUMMYFUNCTION("""COMPUTED_VALUE"""),"JavaScript")</f>
        <v>JavaScript</v>
      </c>
      <c r="E6716" s="4" t="str">
        <f>IFERROR(__xludf.DUMMYFUNCTION("""COMPUTED_VALUE"""),"Python")</f>
        <v>Python</v>
      </c>
      <c r="F6716" s="4" t="str">
        <f>IFERROR(__xludf.DUMMYFUNCTION("""COMPUTED_VALUE"""),"SQL")</f>
        <v>SQL</v>
      </c>
    </row>
    <row r="6717">
      <c r="A6717" s="3">
        <v>6716.0</v>
      </c>
      <c r="B6717" s="4" t="str">
        <f>IFERROR(__xludf.DUMMYFUNCTION("SPLIT(IMPORTRANGE!B6717:B16716,"";"",0,1)"),"Bash/Shell/PowerShell")</f>
        <v>Bash/Shell/PowerShell</v>
      </c>
      <c r="C6717" s="4" t="str">
        <f>IFERROR(__xludf.DUMMYFUNCTION("""COMPUTED_VALUE"""),"HTML/CSS")</f>
        <v>HTML/CSS</v>
      </c>
      <c r="D6717" s="4" t="str">
        <f>IFERROR(__xludf.DUMMYFUNCTION("""COMPUTED_VALUE"""),"Java")</f>
        <v>Java</v>
      </c>
      <c r="E6717" s="4" t="str">
        <f>IFERROR(__xludf.DUMMYFUNCTION("""COMPUTED_VALUE"""),"JavaScript")</f>
        <v>JavaScript</v>
      </c>
      <c r="F6717" s="4" t="str">
        <f>IFERROR(__xludf.DUMMYFUNCTION("""COMPUTED_VALUE"""),"PHP")</f>
        <v>PHP</v>
      </c>
      <c r="G6717" s="4" t="str">
        <f>IFERROR(__xludf.DUMMYFUNCTION("""COMPUTED_VALUE"""),"R")</f>
        <v>R</v>
      </c>
      <c r="H6717" s="4" t="str">
        <f>IFERROR(__xludf.DUMMYFUNCTION("""COMPUTED_VALUE"""),"SQL")</f>
        <v>SQL</v>
      </c>
      <c r="I6717" s="4" t="str">
        <f>IFERROR(__xludf.DUMMYFUNCTION("""COMPUTED_VALUE"""),"VBA")</f>
        <v>VBA</v>
      </c>
    </row>
    <row r="6718">
      <c r="A6718" s="3">
        <v>6717.0</v>
      </c>
      <c r="B6718" s="4" t="str">
        <f>IFERROR(__xludf.DUMMYFUNCTION("SPLIT(IMPORTRANGE!B6718:B16717,"";"",0,1)"),"C")</f>
        <v>C</v>
      </c>
      <c r="C6718" s="4" t="str">
        <f>IFERROR(__xludf.DUMMYFUNCTION("""COMPUTED_VALUE"""),"C++")</f>
        <v>C++</v>
      </c>
      <c r="D6718" s="4" t="str">
        <f>IFERROR(__xludf.DUMMYFUNCTION("""COMPUTED_VALUE"""),"HTML/CSS")</f>
        <v>HTML/CSS</v>
      </c>
      <c r="E6718" s="4" t="str">
        <f>IFERROR(__xludf.DUMMYFUNCTION("""COMPUTED_VALUE"""),"Java")</f>
        <v>Java</v>
      </c>
      <c r="F6718" s="4" t="str">
        <f>IFERROR(__xludf.DUMMYFUNCTION("""COMPUTED_VALUE"""),"JavaScript")</f>
        <v>JavaScript</v>
      </c>
      <c r="G6718" s="4" t="str">
        <f>IFERROR(__xludf.DUMMYFUNCTION("""COMPUTED_VALUE"""),"PHP")</f>
        <v>PHP</v>
      </c>
      <c r="H6718" s="4" t="str">
        <f>IFERROR(__xludf.DUMMYFUNCTION("""COMPUTED_VALUE"""),"Python")</f>
        <v>Python</v>
      </c>
      <c r="I6718" s="4" t="str">
        <f>IFERROR(__xludf.DUMMYFUNCTION("""COMPUTED_VALUE"""),"R")</f>
        <v>R</v>
      </c>
      <c r="J6718" s="4" t="str">
        <f>IFERROR(__xludf.DUMMYFUNCTION("""COMPUTED_VALUE"""),"SQL")</f>
        <v>SQL</v>
      </c>
    </row>
    <row r="6719">
      <c r="A6719" s="3">
        <v>6718.0</v>
      </c>
      <c r="B6719" s="4" t="str">
        <f>IFERROR(__xludf.DUMMYFUNCTION("SPLIT(IMPORTRANGE!B6719:B16718,"";"",0,1)"),"C")</f>
        <v>C</v>
      </c>
      <c r="C6719" s="4" t="str">
        <f>IFERROR(__xludf.DUMMYFUNCTION("""COMPUTED_VALUE"""),"C++")</f>
        <v>C++</v>
      </c>
      <c r="D6719" s="4" t="str">
        <f>IFERROR(__xludf.DUMMYFUNCTION("""COMPUTED_VALUE"""),"Java")</f>
        <v>Java</v>
      </c>
      <c r="E6719" s="4" t="str">
        <f>IFERROR(__xludf.DUMMYFUNCTION("""COMPUTED_VALUE"""),"Python")</f>
        <v>Python</v>
      </c>
    </row>
    <row r="6720">
      <c r="A6720" s="3">
        <v>6719.0</v>
      </c>
      <c r="B6720" s="4" t="str">
        <f>IFERROR(__xludf.DUMMYFUNCTION("SPLIT(IMPORTRANGE!B6720:B16719,"";"",0,1)"),"Bash/Shell/PowerShell")</f>
        <v>Bash/Shell/PowerShell</v>
      </c>
      <c r="C6720" s="4" t="str">
        <f>IFERROR(__xludf.DUMMYFUNCTION("""COMPUTED_VALUE"""),"C#")</f>
        <v>C#</v>
      </c>
      <c r="D6720" s="4" t="str">
        <f>IFERROR(__xludf.DUMMYFUNCTION("""COMPUTED_VALUE"""),"HTML/CSS")</f>
        <v>HTML/CSS</v>
      </c>
      <c r="E6720" s="4" t="str">
        <f>IFERROR(__xludf.DUMMYFUNCTION("""COMPUTED_VALUE"""),"JavaScript")</f>
        <v>JavaScript</v>
      </c>
      <c r="F6720" s="4" t="str">
        <f>IFERROR(__xludf.DUMMYFUNCTION("""COMPUTED_VALUE"""),"PHP")</f>
        <v>PHP</v>
      </c>
      <c r="G6720" s="4" t="str">
        <f>IFERROR(__xludf.DUMMYFUNCTION("""COMPUTED_VALUE"""),"Python")</f>
        <v>Python</v>
      </c>
      <c r="H6720" s="4" t="str">
        <f>IFERROR(__xludf.DUMMYFUNCTION("""COMPUTED_VALUE"""),"SQL")</f>
        <v>SQL</v>
      </c>
      <c r="I6720" s="4" t="str">
        <f>IFERROR(__xludf.DUMMYFUNCTION("""COMPUTED_VALUE"""),"TypeScript")</f>
        <v>TypeScript</v>
      </c>
    </row>
    <row r="6721">
      <c r="A6721" s="3">
        <v>6720.0</v>
      </c>
      <c r="B6721" s="4" t="str">
        <f>IFERROR(__xludf.DUMMYFUNCTION("SPLIT(IMPORTRANGE!B6721:B16720,"";"",0,1)"),"C++")</f>
        <v>C++</v>
      </c>
      <c r="C6721" s="4" t="str">
        <f>IFERROR(__xludf.DUMMYFUNCTION("""COMPUTED_VALUE"""),"Python")</f>
        <v>Python</v>
      </c>
      <c r="D6721" s="4" t="str">
        <f>IFERROR(__xludf.DUMMYFUNCTION("""COMPUTED_VALUE"""),"Swift")</f>
        <v>Swift</v>
      </c>
      <c r="E6721" s="4" t="str">
        <f>IFERROR(__xludf.DUMMYFUNCTION("""COMPUTED_VALUE"""),"Other(s):")</f>
        <v>Other(s):</v>
      </c>
    </row>
    <row r="6722">
      <c r="A6722" s="3">
        <v>6721.0</v>
      </c>
      <c r="B6722" s="4" t="str">
        <f>IFERROR(__xludf.DUMMYFUNCTION("SPLIT(IMPORTRANGE!B6722:B16721,"";"",0,1)"),"Bash/Shell/PowerShell")</f>
        <v>Bash/Shell/PowerShell</v>
      </c>
      <c r="C6722" s="4" t="str">
        <f>IFERROR(__xludf.DUMMYFUNCTION("""COMPUTED_VALUE"""),"C#")</f>
        <v>C#</v>
      </c>
      <c r="D6722" s="4" t="str">
        <f>IFERROR(__xludf.DUMMYFUNCTION("""COMPUTED_VALUE"""),"HTML/CSS")</f>
        <v>HTML/CSS</v>
      </c>
      <c r="E6722" s="4" t="str">
        <f>IFERROR(__xludf.DUMMYFUNCTION("""COMPUTED_VALUE"""),"JavaScript")</f>
        <v>JavaScript</v>
      </c>
      <c r="F6722" s="4" t="str">
        <f>IFERROR(__xludf.DUMMYFUNCTION("""COMPUTED_VALUE"""),"SQL")</f>
        <v>SQL</v>
      </c>
      <c r="G6722" s="4" t="str">
        <f>IFERROR(__xludf.DUMMYFUNCTION("""COMPUTED_VALUE"""),"TypeScript")</f>
        <v>TypeScript</v>
      </c>
    </row>
    <row r="6723">
      <c r="A6723" s="3">
        <v>6722.0</v>
      </c>
      <c r="B6723" s="4" t="str">
        <f>IFERROR(__xludf.DUMMYFUNCTION("SPLIT(IMPORTRANGE!B6723:B16722,"";"",0,1)"),"C#")</f>
        <v>C#</v>
      </c>
      <c r="C6723" s="4" t="str">
        <f>IFERROR(__xludf.DUMMYFUNCTION("""COMPUTED_VALUE"""),"HTML/CSS")</f>
        <v>HTML/CSS</v>
      </c>
      <c r="D6723" s="4" t="str">
        <f>IFERROR(__xludf.DUMMYFUNCTION("""COMPUTED_VALUE"""),"JavaScript")</f>
        <v>JavaScript</v>
      </c>
      <c r="E6723" s="4" t="str">
        <f>IFERROR(__xludf.DUMMYFUNCTION("""COMPUTED_VALUE"""),"SQL")</f>
        <v>SQL</v>
      </c>
      <c r="F6723" s="4" t="str">
        <f>IFERROR(__xludf.DUMMYFUNCTION("""COMPUTED_VALUE"""),"TypeScript")</f>
        <v>TypeScript</v>
      </c>
    </row>
    <row r="6724">
      <c r="A6724" s="3">
        <v>6723.0</v>
      </c>
      <c r="B6724" s="4" t="str">
        <f>IFERROR(__xludf.DUMMYFUNCTION("SPLIT(IMPORTRANGE!B6724:B16723,"";"",0,1)"),"Bash/Shell/PowerShell")</f>
        <v>Bash/Shell/PowerShell</v>
      </c>
      <c r="C6724" s="4" t="str">
        <f>IFERROR(__xludf.DUMMYFUNCTION("""COMPUTED_VALUE"""),"C")</f>
        <v>C</v>
      </c>
      <c r="D6724" s="4" t="str">
        <f>IFERROR(__xludf.DUMMYFUNCTION("""COMPUTED_VALUE"""),"C++")</f>
        <v>C++</v>
      </c>
      <c r="E6724" s="4" t="str">
        <f>IFERROR(__xludf.DUMMYFUNCTION("""COMPUTED_VALUE"""),"C#")</f>
        <v>C#</v>
      </c>
      <c r="F6724" s="4" t="str">
        <f>IFERROR(__xludf.DUMMYFUNCTION("""COMPUTED_VALUE"""),"F#")</f>
        <v>F#</v>
      </c>
      <c r="G6724" s="4" t="str">
        <f>IFERROR(__xludf.DUMMYFUNCTION("""COMPUTED_VALUE"""),"JavaScript")</f>
        <v>JavaScript</v>
      </c>
      <c r="H6724" s="4" t="str">
        <f>IFERROR(__xludf.DUMMYFUNCTION("""COMPUTED_VALUE"""),"SQL")</f>
        <v>SQL</v>
      </c>
    </row>
    <row r="6725">
      <c r="A6725" s="3">
        <v>6724.0</v>
      </c>
      <c r="B6725" s="4" t="str">
        <f>IFERROR(__xludf.DUMMYFUNCTION("SPLIT(IMPORTRANGE!B6725:B16724,"";"",0,1)"),"HTML/CSS")</f>
        <v>HTML/CSS</v>
      </c>
      <c r="C6725" s="4" t="str">
        <f>IFERROR(__xludf.DUMMYFUNCTION("""COMPUTED_VALUE"""),"Java")</f>
        <v>Java</v>
      </c>
      <c r="D6725" s="4" t="str">
        <f>IFERROR(__xludf.DUMMYFUNCTION("""COMPUTED_VALUE"""),"PHP")</f>
        <v>PHP</v>
      </c>
      <c r="E6725" s="4" t="str">
        <f>IFERROR(__xludf.DUMMYFUNCTION("""COMPUTED_VALUE"""),"SQL")</f>
        <v>SQL</v>
      </c>
    </row>
    <row r="6726">
      <c r="A6726" s="3">
        <v>6725.0</v>
      </c>
      <c r="B6726" s="4" t="str">
        <f>IFERROR(__xludf.DUMMYFUNCTION("SPLIT(IMPORTRANGE!B6726:B16725,"";"",0,1)"),"Bash/Shell/PowerShell")</f>
        <v>Bash/Shell/PowerShell</v>
      </c>
      <c r="C6726" s="4" t="str">
        <f>IFERROR(__xludf.DUMMYFUNCTION("""COMPUTED_VALUE"""),"C")</f>
        <v>C</v>
      </c>
      <c r="D6726" s="4" t="str">
        <f>IFERROR(__xludf.DUMMYFUNCTION("""COMPUTED_VALUE"""),"C++")</f>
        <v>C++</v>
      </c>
      <c r="E6726" s="4" t="str">
        <f>IFERROR(__xludf.DUMMYFUNCTION("""COMPUTED_VALUE"""),"C#")</f>
        <v>C#</v>
      </c>
      <c r="F6726" s="4" t="str">
        <f>IFERROR(__xludf.DUMMYFUNCTION("""COMPUTED_VALUE"""),"Go")</f>
        <v>Go</v>
      </c>
      <c r="G6726" s="4" t="str">
        <f>IFERROR(__xludf.DUMMYFUNCTION("""COMPUTED_VALUE"""),"HTML/CSS")</f>
        <v>HTML/CSS</v>
      </c>
      <c r="H6726" s="4" t="str">
        <f>IFERROR(__xludf.DUMMYFUNCTION("""COMPUTED_VALUE"""),"Java")</f>
        <v>Java</v>
      </c>
      <c r="I6726" s="4" t="str">
        <f>IFERROR(__xludf.DUMMYFUNCTION("""COMPUTED_VALUE"""),"JavaScript")</f>
        <v>JavaScript</v>
      </c>
      <c r="J6726" s="4" t="str">
        <f>IFERROR(__xludf.DUMMYFUNCTION("""COMPUTED_VALUE"""),"Python")</f>
        <v>Python</v>
      </c>
      <c r="K6726" s="4" t="str">
        <f>IFERROR(__xludf.DUMMYFUNCTION("""COMPUTED_VALUE"""),"SQL")</f>
        <v>SQL</v>
      </c>
      <c r="L6726" s="4" t="str">
        <f>IFERROR(__xludf.DUMMYFUNCTION("""COMPUTED_VALUE"""),"TypeScript")</f>
        <v>TypeScript</v>
      </c>
    </row>
    <row r="6727">
      <c r="A6727" s="3">
        <v>6726.0</v>
      </c>
      <c r="B6727" s="4" t="str">
        <f>IFERROR(__xludf.DUMMYFUNCTION("SPLIT(IMPORTRANGE!B6727:B16726,"";"",0,1)"),"C#")</f>
        <v>C#</v>
      </c>
      <c r="C6727" s="4" t="str">
        <f>IFERROR(__xludf.DUMMYFUNCTION("""COMPUTED_VALUE"""),"HTML/CSS")</f>
        <v>HTML/CSS</v>
      </c>
      <c r="D6727" s="4" t="str">
        <f>IFERROR(__xludf.DUMMYFUNCTION("""COMPUTED_VALUE"""),"Java")</f>
        <v>Java</v>
      </c>
      <c r="E6727" s="4" t="str">
        <f>IFERROR(__xludf.DUMMYFUNCTION("""COMPUTED_VALUE"""),"JavaScript")</f>
        <v>JavaScript</v>
      </c>
      <c r="F6727" s="4" t="str">
        <f>IFERROR(__xludf.DUMMYFUNCTION("""COMPUTED_VALUE"""),"Kotlin")</f>
        <v>Kotlin</v>
      </c>
      <c r="G6727" s="4" t="str">
        <f>IFERROR(__xludf.DUMMYFUNCTION("""COMPUTED_VALUE"""),"Python")</f>
        <v>Python</v>
      </c>
      <c r="H6727" s="4" t="str">
        <f>IFERROR(__xludf.DUMMYFUNCTION("""COMPUTED_VALUE"""),"SQL")</f>
        <v>SQL</v>
      </c>
    </row>
    <row r="6728">
      <c r="A6728" s="3">
        <v>6727.0</v>
      </c>
      <c r="B6728" s="4" t="str">
        <f>IFERROR(__xludf.DUMMYFUNCTION("SPLIT(IMPORTRANGE!B6728:B16727,"";"",0,1)"),"C")</f>
        <v>C</v>
      </c>
      <c r="C6728" s="4" t="str">
        <f>IFERROR(__xludf.DUMMYFUNCTION("""COMPUTED_VALUE"""),"C++")</f>
        <v>C++</v>
      </c>
      <c r="D6728" s="4" t="str">
        <f>IFERROR(__xludf.DUMMYFUNCTION("""COMPUTED_VALUE"""),"C#")</f>
        <v>C#</v>
      </c>
      <c r="E6728" s="4" t="str">
        <f>IFERROR(__xludf.DUMMYFUNCTION("""COMPUTED_VALUE"""),"HTML/CSS")</f>
        <v>HTML/CSS</v>
      </c>
      <c r="F6728" s="4" t="str">
        <f>IFERROR(__xludf.DUMMYFUNCTION("""COMPUTED_VALUE"""),"JavaScript")</f>
        <v>JavaScript</v>
      </c>
      <c r="G6728" s="4" t="str">
        <f>IFERROR(__xludf.DUMMYFUNCTION("""COMPUTED_VALUE"""),"SQL")</f>
        <v>SQL</v>
      </c>
      <c r="H6728" s="4" t="str">
        <f>IFERROR(__xludf.DUMMYFUNCTION("""COMPUTED_VALUE"""),"VBA")</f>
        <v>VBA</v>
      </c>
    </row>
    <row r="6729">
      <c r="A6729" s="3">
        <v>6728.0</v>
      </c>
      <c r="B6729" s="4" t="str">
        <f>IFERROR(__xludf.DUMMYFUNCTION("SPLIT(IMPORTRANGE!B6729:B16728,"";"",0,1)"),"C#")</f>
        <v>C#</v>
      </c>
      <c r="C6729" s="4" t="str">
        <f>IFERROR(__xludf.DUMMYFUNCTION("""COMPUTED_VALUE"""),"HTML/CSS")</f>
        <v>HTML/CSS</v>
      </c>
      <c r="D6729" s="4" t="str">
        <f>IFERROR(__xludf.DUMMYFUNCTION("""COMPUTED_VALUE"""),"JavaScript")</f>
        <v>JavaScript</v>
      </c>
      <c r="E6729" s="4" t="str">
        <f>IFERROR(__xludf.DUMMYFUNCTION("""COMPUTED_VALUE"""),"SQL")</f>
        <v>SQL</v>
      </c>
    </row>
    <row r="6730">
      <c r="A6730" s="3">
        <v>6729.0</v>
      </c>
      <c r="B6730" s="4" t="str">
        <f>IFERROR(__xludf.DUMMYFUNCTION("SPLIT(IMPORTRANGE!B6730:B16729,"";"",0,1)"),"Bash/Shell/PowerShell")</f>
        <v>Bash/Shell/PowerShell</v>
      </c>
      <c r="C6730" s="4" t="str">
        <f>IFERROR(__xludf.DUMMYFUNCTION("""COMPUTED_VALUE"""),"C++")</f>
        <v>C++</v>
      </c>
      <c r="D6730" s="4" t="str">
        <f>IFERROR(__xludf.DUMMYFUNCTION("""COMPUTED_VALUE"""),"Go")</f>
        <v>Go</v>
      </c>
      <c r="E6730" s="4" t="str">
        <f>IFERROR(__xludf.DUMMYFUNCTION("""COMPUTED_VALUE"""),"HTML/CSS")</f>
        <v>HTML/CSS</v>
      </c>
      <c r="F6730" s="4" t="str">
        <f>IFERROR(__xludf.DUMMYFUNCTION("""COMPUTED_VALUE"""),"Java")</f>
        <v>Java</v>
      </c>
      <c r="G6730" s="4" t="str">
        <f>IFERROR(__xludf.DUMMYFUNCTION("""COMPUTED_VALUE"""),"JavaScript")</f>
        <v>JavaScript</v>
      </c>
      <c r="H6730" s="4" t="str">
        <f>IFERROR(__xludf.DUMMYFUNCTION("""COMPUTED_VALUE"""),"PHP")</f>
        <v>PHP</v>
      </c>
      <c r="I6730" s="4" t="str">
        <f>IFERROR(__xludf.DUMMYFUNCTION("""COMPUTED_VALUE"""),"Python")</f>
        <v>Python</v>
      </c>
      <c r="J6730" s="4" t="str">
        <f>IFERROR(__xludf.DUMMYFUNCTION("""COMPUTED_VALUE"""),"R")</f>
        <v>R</v>
      </c>
      <c r="K6730" s="4" t="str">
        <f>IFERROR(__xludf.DUMMYFUNCTION("""COMPUTED_VALUE"""),"SQL")</f>
        <v>SQL</v>
      </c>
      <c r="L6730" s="4" t="str">
        <f>IFERROR(__xludf.DUMMYFUNCTION("""COMPUTED_VALUE"""),"Swift")</f>
        <v>Swift</v>
      </c>
    </row>
    <row r="6731">
      <c r="A6731" s="3">
        <v>6730.0</v>
      </c>
      <c r="B6731" s="4" t="str">
        <f>IFERROR(__xludf.DUMMYFUNCTION("SPLIT(IMPORTRANGE!B6731:B16730,"";"",0,1)"),"Bash/Shell/PowerShell")</f>
        <v>Bash/Shell/PowerShell</v>
      </c>
      <c r="C6731" s="4" t="str">
        <f>IFERROR(__xludf.DUMMYFUNCTION("""COMPUTED_VALUE"""),"C#")</f>
        <v>C#</v>
      </c>
      <c r="D6731" s="4" t="str">
        <f>IFERROR(__xludf.DUMMYFUNCTION("""COMPUTED_VALUE"""),"HTML/CSS")</f>
        <v>HTML/CSS</v>
      </c>
      <c r="E6731" s="4" t="str">
        <f>IFERROR(__xludf.DUMMYFUNCTION("""COMPUTED_VALUE"""),"JavaScript")</f>
        <v>JavaScript</v>
      </c>
      <c r="F6731" s="4" t="str">
        <f>IFERROR(__xludf.DUMMYFUNCTION("""COMPUTED_VALUE"""),"TypeScript")</f>
        <v>TypeScript</v>
      </c>
      <c r="G6731" s="4" t="str">
        <f>IFERROR(__xludf.DUMMYFUNCTION("""COMPUTED_VALUE"""),"Other(s):")</f>
        <v>Other(s):</v>
      </c>
    </row>
    <row r="6732">
      <c r="A6732" s="3">
        <v>6731.0</v>
      </c>
      <c r="B6732" s="4" t="str">
        <f>IFERROR(__xludf.DUMMYFUNCTION("SPLIT(IMPORTRANGE!B6732:B16731,"";"",0,1)"),"HTML/CSS")</f>
        <v>HTML/CSS</v>
      </c>
      <c r="C6732" s="4" t="str">
        <f>IFERROR(__xludf.DUMMYFUNCTION("""COMPUTED_VALUE"""),"JavaScript")</f>
        <v>JavaScript</v>
      </c>
      <c r="D6732" s="4" t="str">
        <f>IFERROR(__xludf.DUMMYFUNCTION("""COMPUTED_VALUE"""),"Python")</f>
        <v>Python</v>
      </c>
      <c r="E6732" s="4" t="str">
        <f>IFERROR(__xludf.DUMMYFUNCTION("""COMPUTED_VALUE"""),"Rust")</f>
        <v>Rust</v>
      </c>
    </row>
    <row r="6733">
      <c r="A6733" s="3">
        <v>6732.0</v>
      </c>
      <c r="B6733" s="4" t="str">
        <f>IFERROR(__xludf.DUMMYFUNCTION("SPLIT(IMPORTRANGE!B6733:B16732,"";"",0,1)"),"HTML/CSS")</f>
        <v>HTML/CSS</v>
      </c>
      <c r="C6733" s="4" t="str">
        <f>IFERROR(__xludf.DUMMYFUNCTION("""COMPUTED_VALUE"""),"JavaScript")</f>
        <v>JavaScript</v>
      </c>
    </row>
    <row r="6734">
      <c r="A6734" s="3">
        <v>6733.0</v>
      </c>
      <c r="B6734" s="4" t="str">
        <f>IFERROR(__xludf.DUMMYFUNCTION("SPLIT(IMPORTRANGE!B6734:B16733,"";"",0,1)"),"C++")</f>
        <v>C++</v>
      </c>
      <c r="C6734" s="4" t="str">
        <f>IFERROR(__xludf.DUMMYFUNCTION("""COMPUTED_VALUE"""),"Java")</f>
        <v>Java</v>
      </c>
      <c r="D6734" s="4" t="str">
        <f>IFERROR(__xludf.DUMMYFUNCTION("""COMPUTED_VALUE"""),"Python")</f>
        <v>Python</v>
      </c>
      <c r="E6734" s="4" t="str">
        <f>IFERROR(__xludf.DUMMYFUNCTION("""COMPUTED_VALUE"""),"Rust")</f>
        <v>Rust</v>
      </c>
    </row>
    <row r="6735">
      <c r="A6735" s="3">
        <v>6734.0</v>
      </c>
      <c r="B6735" s="4" t="str">
        <f>IFERROR(__xludf.DUMMYFUNCTION("SPLIT(IMPORTRANGE!B6735:B16734,"";"",0,1)"),"C++")</f>
        <v>C++</v>
      </c>
      <c r="C6735" s="4" t="str">
        <f>IFERROR(__xludf.DUMMYFUNCTION("""COMPUTED_VALUE"""),"C#")</f>
        <v>C#</v>
      </c>
      <c r="D6735" s="4" t="str">
        <f>IFERROR(__xludf.DUMMYFUNCTION("""COMPUTED_VALUE"""),"HTML/CSS")</f>
        <v>HTML/CSS</v>
      </c>
      <c r="E6735" s="4" t="str">
        <f>IFERROR(__xludf.DUMMYFUNCTION("""COMPUTED_VALUE"""),"Java")</f>
        <v>Java</v>
      </c>
      <c r="F6735" s="4" t="str">
        <f>IFERROR(__xludf.DUMMYFUNCTION("""COMPUTED_VALUE"""),"JavaScript")</f>
        <v>JavaScript</v>
      </c>
      <c r="G6735" s="4" t="str">
        <f>IFERROR(__xludf.DUMMYFUNCTION("""COMPUTED_VALUE"""),"Kotlin")</f>
        <v>Kotlin</v>
      </c>
      <c r="H6735" s="4" t="str">
        <f>IFERROR(__xludf.DUMMYFUNCTION("""COMPUTED_VALUE"""),"PHP")</f>
        <v>PHP</v>
      </c>
      <c r="I6735" s="4" t="str">
        <f>IFERROR(__xludf.DUMMYFUNCTION("""COMPUTED_VALUE"""),"SQL")</f>
        <v>SQL</v>
      </c>
      <c r="J6735" s="4" t="str">
        <f>IFERROR(__xludf.DUMMYFUNCTION("""COMPUTED_VALUE"""),"VBA")</f>
        <v>VBA</v>
      </c>
    </row>
    <row r="6736">
      <c r="A6736" s="3">
        <v>6735.0</v>
      </c>
      <c r="B6736" s="4" t="str">
        <f>IFERROR(__xludf.DUMMYFUNCTION("SPLIT(IMPORTRANGE!B6736:B16735,"";"",0,1)"),"Bash/Shell/PowerShell")</f>
        <v>Bash/Shell/PowerShell</v>
      </c>
      <c r="C6736" s="4" t="str">
        <f>IFERROR(__xludf.DUMMYFUNCTION("""COMPUTED_VALUE"""),"C")</f>
        <v>C</v>
      </c>
      <c r="D6736" s="4" t="str">
        <f>IFERROR(__xludf.DUMMYFUNCTION("""COMPUTED_VALUE"""),"C++")</f>
        <v>C++</v>
      </c>
      <c r="E6736" s="4" t="str">
        <f>IFERROR(__xludf.DUMMYFUNCTION("""COMPUTED_VALUE"""),"C#")</f>
        <v>C#</v>
      </c>
      <c r="F6736" s="4" t="str">
        <f>IFERROR(__xludf.DUMMYFUNCTION("""COMPUTED_VALUE"""),"HTML/CSS")</f>
        <v>HTML/CSS</v>
      </c>
      <c r="G6736" s="4" t="str">
        <f>IFERROR(__xludf.DUMMYFUNCTION("""COMPUTED_VALUE"""),"Java")</f>
        <v>Java</v>
      </c>
      <c r="H6736" s="4" t="str">
        <f>IFERROR(__xludf.DUMMYFUNCTION("""COMPUTED_VALUE"""),"JavaScript")</f>
        <v>JavaScript</v>
      </c>
      <c r="I6736" s="4" t="str">
        <f>IFERROR(__xludf.DUMMYFUNCTION("""COMPUTED_VALUE"""),"Python")</f>
        <v>Python</v>
      </c>
      <c r="J6736" s="4" t="str">
        <f>IFERROR(__xludf.DUMMYFUNCTION("""COMPUTED_VALUE"""),"VBA")</f>
        <v>VBA</v>
      </c>
    </row>
    <row r="6737">
      <c r="A6737" s="3">
        <v>6736.0</v>
      </c>
      <c r="B6737" s="4" t="str">
        <f>IFERROR(__xludf.DUMMYFUNCTION("SPLIT(IMPORTRANGE!B6737:B16736,"";"",0,1)"),"Bash/Shell/PowerShell")</f>
        <v>Bash/Shell/PowerShell</v>
      </c>
      <c r="C6737" s="4" t="str">
        <f>IFERROR(__xludf.DUMMYFUNCTION("""COMPUTED_VALUE"""),"Go")</f>
        <v>Go</v>
      </c>
      <c r="D6737" s="4" t="str">
        <f>IFERROR(__xludf.DUMMYFUNCTION("""COMPUTED_VALUE"""),"Java")</f>
        <v>Java</v>
      </c>
      <c r="E6737" s="4" t="str">
        <f>IFERROR(__xludf.DUMMYFUNCTION("""COMPUTED_VALUE"""),"Objective-C")</f>
        <v>Objective-C</v>
      </c>
      <c r="F6737" s="4" t="str">
        <f>IFERROR(__xludf.DUMMYFUNCTION("""COMPUTED_VALUE"""),"Ruby")</f>
        <v>Ruby</v>
      </c>
    </row>
    <row r="6738">
      <c r="A6738" s="3">
        <v>6737.0</v>
      </c>
      <c r="B6738" s="4" t="str">
        <f>IFERROR(__xludf.DUMMYFUNCTION("SPLIT(IMPORTRANGE!B6738:B16737,"";"",0,1)"),"Bash/Shell/PowerShell")</f>
        <v>Bash/Shell/PowerShell</v>
      </c>
      <c r="C6738" s="4" t="str">
        <f>IFERROR(__xludf.DUMMYFUNCTION("""COMPUTED_VALUE"""),"C#")</f>
        <v>C#</v>
      </c>
      <c r="D6738" s="4" t="str">
        <f>IFERROR(__xludf.DUMMYFUNCTION("""COMPUTED_VALUE"""),"HTML/CSS")</f>
        <v>HTML/CSS</v>
      </c>
      <c r="E6738" s="4" t="str">
        <f>IFERROR(__xludf.DUMMYFUNCTION("""COMPUTED_VALUE"""),"JavaScript")</f>
        <v>JavaScript</v>
      </c>
      <c r="F6738" s="4" t="str">
        <f>IFERROR(__xludf.DUMMYFUNCTION("""COMPUTED_VALUE"""),"Ruby")</f>
        <v>Ruby</v>
      </c>
      <c r="G6738" s="4" t="str">
        <f>IFERROR(__xludf.DUMMYFUNCTION("""COMPUTED_VALUE"""),"SQL")</f>
        <v>SQL</v>
      </c>
    </row>
    <row r="6739">
      <c r="A6739" s="3">
        <v>6738.0</v>
      </c>
      <c r="B6739" s="4" t="str">
        <f>IFERROR(__xludf.DUMMYFUNCTION("SPLIT(IMPORTRANGE!B6739:B16738,"";"",0,1)"),"Java")</f>
        <v>Java</v>
      </c>
      <c r="C6739" s="4" t="str">
        <f>IFERROR(__xludf.DUMMYFUNCTION("""COMPUTED_VALUE"""),"Kotlin")</f>
        <v>Kotlin</v>
      </c>
    </row>
    <row r="6740">
      <c r="A6740" s="3">
        <v>6739.0</v>
      </c>
      <c r="B6740" s="4" t="str">
        <f>IFERROR(__xludf.DUMMYFUNCTION("SPLIT(IMPORTRANGE!B6740:B16739,"";"",0,1)"),"Bash/Shell/PowerShell")</f>
        <v>Bash/Shell/PowerShell</v>
      </c>
      <c r="C6740" s="4" t="str">
        <f>IFERROR(__xludf.DUMMYFUNCTION("""COMPUTED_VALUE"""),"HTML/CSS")</f>
        <v>HTML/CSS</v>
      </c>
      <c r="D6740" s="4" t="str">
        <f>IFERROR(__xludf.DUMMYFUNCTION("""COMPUTED_VALUE"""),"Java")</f>
        <v>Java</v>
      </c>
      <c r="E6740" s="4" t="str">
        <f>IFERROR(__xludf.DUMMYFUNCTION("""COMPUTED_VALUE"""),"JavaScript")</f>
        <v>JavaScript</v>
      </c>
      <c r="F6740" s="4" t="str">
        <f>IFERROR(__xludf.DUMMYFUNCTION("""COMPUTED_VALUE"""),"SQL")</f>
        <v>SQL</v>
      </c>
    </row>
    <row r="6741">
      <c r="A6741" s="3">
        <v>6740.0</v>
      </c>
      <c r="B6741" s="4" t="str">
        <f>IFERROR(__xludf.DUMMYFUNCTION("SPLIT(IMPORTRANGE!B6741:B16740,"";"",0,1)"),"Java")</f>
        <v>Java</v>
      </c>
    </row>
    <row r="6742">
      <c r="A6742" s="3">
        <v>6741.0</v>
      </c>
      <c r="B6742" s="4" t="str">
        <f>IFERROR(__xludf.DUMMYFUNCTION("SPLIT(IMPORTRANGE!B6742:B16741,"";"",0,1)"),"C#")</f>
        <v>C#</v>
      </c>
      <c r="C6742" s="4" t="str">
        <f>IFERROR(__xludf.DUMMYFUNCTION("""COMPUTED_VALUE"""),"HTML/CSS")</f>
        <v>HTML/CSS</v>
      </c>
      <c r="D6742" s="4" t="str">
        <f>IFERROR(__xludf.DUMMYFUNCTION("""COMPUTED_VALUE"""),"JavaScript")</f>
        <v>JavaScript</v>
      </c>
      <c r="E6742" s="4" t="str">
        <f>IFERROR(__xludf.DUMMYFUNCTION("""COMPUTED_VALUE"""),"SQL")</f>
        <v>SQL</v>
      </c>
      <c r="F6742" s="4" t="str">
        <f>IFERROR(__xludf.DUMMYFUNCTION("""COMPUTED_VALUE"""),"TypeScript")</f>
        <v>TypeScript</v>
      </c>
    </row>
    <row r="6743">
      <c r="A6743" s="3">
        <v>6742.0</v>
      </c>
      <c r="B6743" s="4" t="str">
        <f>IFERROR(__xludf.DUMMYFUNCTION("SPLIT(IMPORTRANGE!B6743:B16742,"";"",0,1)"),"HTML/CSS")</f>
        <v>HTML/CSS</v>
      </c>
      <c r="C6743" s="4" t="str">
        <f>IFERROR(__xludf.DUMMYFUNCTION("""COMPUTED_VALUE"""),"JavaScript")</f>
        <v>JavaScript</v>
      </c>
      <c r="D6743" s="4" t="str">
        <f>IFERROR(__xludf.DUMMYFUNCTION("""COMPUTED_VALUE"""),"PHP")</f>
        <v>PHP</v>
      </c>
      <c r="E6743" s="4" t="str">
        <f>IFERROR(__xludf.DUMMYFUNCTION("""COMPUTED_VALUE"""),"Python")</f>
        <v>Python</v>
      </c>
      <c r="F6743" s="4" t="str">
        <f>IFERROR(__xludf.DUMMYFUNCTION("""COMPUTED_VALUE"""),"SQL")</f>
        <v>SQL</v>
      </c>
    </row>
    <row r="6744">
      <c r="A6744" s="3">
        <v>6743.0</v>
      </c>
      <c r="B6744" s="4" t="str">
        <f>IFERROR(__xludf.DUMMYFUNCTION("SPLIT(IMPORTRANGE!B6744:B16743,"";"",0,1)"),"Java")</f>
        <v>Java</v>
      </c>
    </row>
    <row r="6745">
      <c r="A6745" s="3">
        <v>6744.0</v>
      </c>
      <c r="B6745" s="4" t="str">
        <f>IFERROR(__xludf.DUMMYFUNCTION("SPLIT(IMPORTRANGE!B6745:B16744,"";"",0,1)"),"HTML/CSS")</f>
        <v>HTML/CSS</v>
      </c>
      <c r="C6745" s="4" t="str">
        <f>IFERROR(__xludf.DUMMYFUNCTION("""COMPUTED_VALUE"""),"Java")</f>
        <v>Java</v>
      </c>
      <c r="D6745" s="4" t="str">
        <f>IFERROR(__xludf.DUMMYFUNCTION("""COMPUTED_VALUE"""),"JavaScript")</f>
        <v>JavaScript</v>
      </c>
      <c r="E6745" s="4" t="str">
        <f>IFERROR(__xludf.DUMMYFUNCTION("""COMPUTED_VALUE"""),"PHP")</f>
        <v>PHP</v>
      </c>
      <c r="F6745" s="4" t="str">
        <f>IFERROR(__xludf.DUMMYFUNCTION("""COMPUTED_VALUE"""),"SQL")</f>
        <v>SQL</v>
      </c>
    </row>
    <row r="6746">
      <c r="A6746" s="3">
        <v>6745.0</v>
      </c>
      <c r="B6746" s="4" t="str">
        <f>IFERROR(__xludf.DUMMYFUNCTION("SPLIT(IMPORTRANGE!B6746:B16745,"";"",0,1)"),"HTML/CSS")</f>
        <v>HTML/CSS</v>
      </c>
      <c r="C6746" s="4" t="str">
        <f>IFERROR(__xludf.DUMMYFUNCTION("""COMPUTED_VALUE"""),"JavaScript")</f>
        <v>JavaScript</v>
      </c>
      <c r="D6746" s="4" t="str">
        <f>IFERROR(__xludf.DUMMYFUNCTION("""COMPUTED_VALUE"""),"PHP")</f>
        <v>PHP</v>
      </c>
      <c r="E6746" s="4" t="str">
        <f>IFERROR(__xludf.DUMMYFUNCTION("""COMPUTED_VALUE"""),"Python")</f>
        <v>Python</v>
      </c>
    </row>
    <row r="6747">
      <c r="A6747" s="3">
        <v>6746.0</v>
      </c>
      <c r="B6747" s="4" t="str">
        <f>IFERROR(__xludf.DUMMYFUNCTION("SPLIT(IMPORTRANGE!B6747:B16746,"";"",0,1)"),"C++")</f>
        <v>C++</v>
      </c>
      <c r="C6747" s="4" t="str">
        <f>IFERROR(__xludf.DUMMYFUNCTION("""COMPUTED_VALUE"""),"Java")</f>
        <v>Java</v>
      </c>
      <c r="D6747" s="4" t="str">
        <f>IFERROR(__xludf.DUMMYFUNCTION("""COMPUTED_VALUE"""),"Kotlin")</f>
        <v>Kotlin</v>
      </c>
      <c r="E6747" s="4" t="str">
        <f>IFERROR(__xludf.DUMMYFUNCTION("""COMPUTED_VALUE"""),"Python")</f>
        <v>Python</v>
      </c>
      <c r="F6747" s="4" t="str">
        <f>IFERROR(__xludf.DUMMYFUNCTION("""COMPUTED_VALUE"""),"Other(s):")</f>
        <v>Other(s):</v>
      </c>
    </row>
    <row r="6748">
      <c r="A6748" s="3">
        <v>6747.0</v>
      </c>
      <c r="B6748" s="4" t="str">
        <f>IFERROR(__xludf.DUMMYFUNCTION("SPLIT(IMPORTRANGE!B6748:B16747,"";"",0,1)"),"HTML/CSS")</f>
        <v>HTML/CSS</v>
      </c>
      <c r="C6748" s="4" t="str">
        <f>IFERROR(__xludf.DUMMYFUNCTION("""COMPUTED_VALUE"""),"JavaScript")</f>
        <v>JavaScript</v>
      </c>
      <c r="D6748" s="4" t="str">
        <f>IFERROR(__xludf.DUMMYFUNCTION("""COMPUTED_VALUE"""),"Ruby")</f>
        <v>Ruby</v>
      </c>
    </row>
    <row r="6749">
      <c r="A6749" s="3">
        <v>6748.0</v>
      </c>
      <c r="B6749" s="4" t="str">
        <f>IFERROR(__xludf.DUMMYFUNCTION("SPLIT(IMPORTRANGE!B6749:B16748,"";"",0,1)"),"HTML/CSS")</f>
        <v>HTML/CSS</v>
      </c>
      <c r="C6749" s="4" t="str">
        <f>IFERROR(__xludf.DUMMYFUNCTION("""COMPUTED_VALUE"""),"Java")</f>
        <v>Java</v>
      </c>
      <c r="D6749" s="4" t="str">
        <f>IFERROR(__xludf.DUMMYFUNCTION("""COMPUTED_VALUE"""),"JavaScript")</f>
        <v>JavaScript</v>
      </c>
      <c r="E6749" s="4" t="str">
        <f>IFERROR(__xludf.DUMMYFUNCTION("""COMPUTED_VALUE"""),"PHP")</f>
        <v>PHP</v>
      </c>
      <c r="F6749" s="4" t="str">
        <f>IFERROR(__xludf.DUMMYFUNCTION("""COMPUTED_VALUE"""),"Python")</f>
        <v>Python</v>
      </c>
      <c r="G6749" s="4" t="str">
        <f>IFERROR(__xludf.DUMMYFUNCTION("""COMPUTED_VALUE"""),"SQL")</f>
        <v>SQL</v>
      </c>
    </row>
    <row r="6750">
      <c r="A6750" s="3">
        <v>6749.0</v>
      </c>
      <c r="B6750" s="4" t="str">
        <f>IFERROR(__xludf.DUMMYFUNCTION("SPLIT(IMPORTRANGE!B6750:B16749,"";"",0,1)"),"Bash/Shell/PowerShell")</f>
        <v>Bash/Shell/PowerShell</v>
      </c>
      <c r="C6750" s="4" t="str">
        <f>IFERROR(__xludf.DUMMYFUNCTION("""COMPUTED_VALUE"""),"C")</f>
        <v>C</v>
      </c>
      <c r="D6750" s="4" t="str">
        <f>IFERROR(__xludf.DUMMYFUNCTION("""COMPUTED_VALUE"""),"C++")</f>
        <v>C++</v>
      </c>
      <c r="E6750" s="4" t="str">
        <f>IFERROR(__xludf.DUMMYFUNCTION("""COMPUTED_VALUE"""),"HTML/CSS")</f>
        <v>HTML/CSS</v>
      </c>
      <c r="F6750" s="4" t="str">
        <f>IFERROR(__xludf.DUMMYFUNCTION("""COMPUTED_VALUE"""),"Java")</f>
        <v>Java</v>
      </c>
      <c r="G6750" s="4" t="str">
        <f>IFERROR(__xludf.DUMMYFUNCTION("""COMPUTED_VALUE"""),"JavaScript")</f>
        <v>JavaScript</v>
      </c>
      <c r="H6750" s="4" t="str">
        <f>IFERROR(__xludf.DUMMYFUNCTION("""COMPUTED_VALUE"""),"PHP")</f>
        <v>PHP</v>
      </c>
      <c r="I6750" s="4" t="str">
        <f>IFERROR(__xludf.DUMMYFUNCTION("""COMPUTED_VALUE"""),"SQL")</f>
        <v>SQL</v>
      </c>
    </row>
    <row r="6751">
      <c r="A6751" s="3">
        <v>6750.0</v>
      </c>
      <c r="B6751" s="4" t="str">
        <f>IFERROR(__xludf.DUMMYFUNCTION("SPLIT(IMPORTRANGE!B6751:B16750,"";"",0,1)"),"HTML/CSS")</f>
        <v>HTML/CSS</v>
      </c>
      <c r="C6751" s="4" t="str">
        <f>IFERROR(__xludf.DUMMYFUNCTION("""COMPUTED_VALUE"""),"Java")</f>
        <v>Java</v>
      </c>
      <c r="D6751" s="4" t="str">
        <f>IFERROR(__xludf.DUMMYFUNCTION("""COMPUTED_VALUE"""),"JavaScript")</f>
        <v>JavaScript</v>
      </c>
      <c r="E6751" s="4" t="str">
        <f>IFERROR(__xludf.DUMMYFUNCTION("""COMPUTED_VALUE"""),"Python")</f>
        <v>Python</v>
      </c>
      <c r="F6751" s="4" t="str">
        <f>IFERROR(__xludf.DUMMYFUNCTION("""COMPUTED_VALUE"""),"SQL")</f>
        <v>SQL</v>
      </c>
    </row>
    <row r="6752">
      <c r="A6752" s="3">
        <v>6751.0</v>
      </c>
      <c r="B6752" s="4" t="str">
        <f>IFERROR(__xludf.DUMMYFUNCTION("SPLIT(IMPORTRANGE!B6752:B16751,"";"",0,1)"),"Bash/Shell/PowerShell")</f>
        <v>Bash/Shell/PowerShell</v>
      </c>
      <c r="C6752" s="4" t="str">
        <f>IFERROR(__xludf.DUMMYFUNCTION("""COMPUTED_VALUE"""),"C")</f>
        <v>C</v>
      </c>
      <c r="D6752" s="4" t="str">
        <f>IFERROR(__xludf.DUMMYFUNCTION("""COMPUTED_VALUE"""),"C++")</f>
        <v>C++</v>
      </c>
      <c r="E6752" s="4" t="str">
        <f>IFERROR(__xludf.DUMMYFUNCTION("""COMPUTED_VALUE"""),"Go")</f>
        <v>Go</v>
      </c>
      <c r="F6752" s="4" t="str">
        <f>IFERROR(__xludf.DUMMYFUNCTION("""COMPUTED_VALUE"""),"HTML/CSS")</f>
        <v>HTML/CSS</v>
      </c>
      <c r="G6752" s="4" t="str">
        <f>IFERROR(__xludf.DUMMYFUNCTION("""COMPUTED_VALUE"""),"Java")</f>
        <v>Java</v>
      </c>
      <c r="H6752" s="4" t="str">
        <f>IFERROR(__xludf.DUMMYFUNCTION("""COMPUTED_VALUE"""),"JavaScript")</f>
        <v>JavaScript</v>
      </c>
      <c r="I6752" s="4" t="str">
        <f>IFERROR(__xludf.DUMMYFUNCTION("""COMPUTED_VALUE"""),"Python")</f>
        <v>Python</v>
      </c>
      <c r="J6752" s="4" t="str">
        <f>IFERROR(__xludf.DUMMYFUNCTION("""COMPUTED_VALUE"""),"Rust")</f>
        <v>Rust</v>
      </c>
      <c r="K6752" s="4" t="str">
        <f>IFERROR(__xludf.DUMMYFUNCTION("""COMPUTED_VALUE"""),"SQL")</f>
        <v>SQL</v>
      </c>
      <c r="L6752" s="4" t="str">
        <f>IFERROR(__xludf.DUMMYFUNCTION("""COMPUTED_VALUE"""),"WebAssembly")</f>
        <v>WebAssembly</v>
      </c>
    </row>
    <row r="6753">
      <c r="A6753" s="3">
        <v>6752.0</v>
      </c>
      <c r="B6753" s="4" t="str">
        <f>IFERROR(__xludf.DUMMYFUNCTION("SPLIT(IMPORTRANGE!B6753:B16752,"";"",0,1)"),"Assembly")</f>
        <v>Assembly</v>
      </c>
      <c r="C6753" s="4" t="str">
        <f>IFERROR(__xludf.DUMMYFUNCTION("""COMPUTED_VALUE"""),"C")</f>
        <v>C</v>
      </c>
      <c r="D6753" s="4" t="str">
        <f>IFERROR(__xludf.DUMMYFUNCTION("""COMPUTED_VALUE"""),"Java")</f>
        <v>Java</v>
      </c>
      <c r="E6753" s="4" t="str">
        <f>IFERROR(__xludf.DUMMYFUNCTION("""COMPUTED_VALUE"""),"Python")</f>
        <v>Python</v>
      </c>
    </row>
    <row r="6754">
      <c r="A6754" s="3">
        <v>6753.0</v>
      </c>
      <c r="B6754" s="4" t="str">
        <f>IFERROR(__xludf.DUMMYFUNCTION("SPLIT(IMPORTRANGE!B6754:B16753,"";"",0,1)"),"C#")</f>
        <v>C#</v>
      </c>
      <c r="C6754" s="4" t="str">
        <f>IFERROR(__xludf.DUMMYFUNCTION("""COMPUTED_VALUE"""),"HTML/CSS")</f>
        <v>HTML/CSS</v>
      </c>
      <c r="D6754" s="4" t="str">
        <f>IFERROR(__xludf.DUMMYFUNCTION("""COMPUTED_VALUE"""),"JavaScript")</f>
        <v>JavaScript</v>
      </c>
      <c r="E6754" s="4" t="str">
        <f>IFERROR(__xludf.DUMMYFUNCTION("""COMPUTED_VALUE"""),"Python")</f>
        <v>Python</v>
      </c>
      <c r="F6754" s="4" t="str">
        <f>IFERROR(__xludf.DUMMYFUNCTION("""COMPUTED_VALUE"""),"TypeScript")</f>
        <v>TypeScript</v>
      </c>
    </row>
    <row r="6755">
      <c r="A6755" s="3">
        <v>6754.0</v>
      </c>
      <c r="B6755" s="4" t="str">
        <f>IFERROR(__xludf.DUMMYFUNCTION("SPLIT(IMPORTRANGE!B6755:B16754,"";"",0,1)"),"Bash/Shell/PowerShell")</f>
        <v>Bash/Shell/PowerShell</v>
      </c>
      <c r="C6755" s="4" t="str">
        <f>IFERROR(__xludf.DUMMYFUNCTION("""COMPUTED_VALUE"""),"Go")</f>
        <v>Go</v>
      </c>
      <c r="D6755" s="4" t="str">
        <f>IFERROR(__xludf.DUMMYFUNCTION("""COMPUTED_VALUE"""),"HTML/CSS")</f>
        <v>HTML/CSS</v>
      </c>
      <c r="E6755" s="4" t="str">
        <f>IFERROR(__xludf.DUMMYFUNCTION("""COMPUTED_VALUE"""),"Java")</f>
        <v>Java</v>
      </c>
      <c r="F6755" s="4" t="str">
        <f>IFERROR(__xludf.DUMMYFUNCTION("""COMPUTED_VALUE"""),"JavaScript")</f>
        <v>JavaScript</v>
      </c>
      <c r="G6755" s="4" t="str">
        <f>IFERROR(__xludf.DUMMYFUNCTION("""COMPUTED_VALUE"""),"Python")</f>
        <v>Python</v>
      </c>
      <c r="H6755" s="4" t="str">
        <f>IFERROR(__xludf.DUMMYFUNCTION("""COMPUTED_VALUE"""),"Ruby")</f>
        <v>Ruby</v>
      </c>
      <c r="I6755" s="4" t="str">
        <f>IFERROR(__xludf.DUMMYFUNCTION("""COMPUTED_VALUE"""),"Scala")</f>
        <v>Scala</v>
      </c>
      <c r="J6755" s="4" t="str">
        <f>IFERROR(__xludf.DUMMYFUNCTION("""COMPUTED_VALUE"""),"SQL")</f>
        <v>SQL</v>
      </c>
      <c r="K6755" s="4" t="str">
        <f>IFERROR(__xludf.DUMMYFUNCTION("""COMPUTED_VALUE"""),"TypeScript")</f>
        <v>TypeScript</v>
      </c>
      <c r="L6755" s="4" t="str">
        <f>IFERROR(__xludf.DUMMYFUNCTION("""COMPUTED_VALUE"""),"Other(s):")</f>
        <v>Other(s):</v>
      </c>
    </row>
    <row r="6756">
      <c r="A6756" s="3">
        <v>6755.0</v>
      </c>
      <c r="B6756" s="4" t="str">
        <f>IFERROR(__xludf.DUMMYFUNCTION("SPLIT(IMPORTRANGE!B6756:B16755,"";"",0,1)"),"R")</f>
        <v>R</v>
      </c>
      <c r="C6756" s="4" t="str">
        <f>IFERROR(__xludf.DUMMYFUNCTION("""COMPUTED_VALUE"""),"SQL")</f>
        <v>SQL</v>
      </c>
    </row>
    <row r="6757">
      <c r="A6757" s="3">
        <v>6756.0</v>
      </c>
      <c r="B6757" s="4" t="str">
        <f>IFERROR(__xludf.DUMMYFUNCTION("SPLIT(IMPORTRANGE!B6757:B16756,"";"",0,1)"),"Assembly")</f>
        <v>Assembly</v>
      </c>
      <c r="C6757" s="4" t="str">
        <f>IFERROR(__xludf.DUMMYFUNCTION("""COMPUTED_VALUE"""),"Bash/Shell/PowerShell")</f>
        <v>Bash/Shell/PowerShell</v>
      </c>
      <c r="D6757" s="4" t="str">
        <f>IFERROR(__xludf.DUMMYFUNCTION("""COMPUTED_VALUE"""),"C")</f>
        <v>C</v>
      </c>
      <c r="E6757" s="4" t="str">
        <f>IFERROR(__xludf.DUMMYFUNCTION("""COMPUTED_VALUE"""),"Go")</f>
        <v>Go</v>
      </c>
      <c r="F6757" s="4" t="str">
        <f>IFERROR(__xludf.DUMMYFUNCTION("""COMPUTED_VALUE"""),"HTML/CSS")</f>
        <v>HTML/CSS</v>
      </c>
      <c r="G6757" s="4" t="str">
        <f>IFERROR(__xludf.DUMMYFUNCTION("""COMPUTED_VALUE"""),"Java")</f>
        <v>Java</v>
      </c>
      <c r="H6757" s="4" t="str">
        <f>IFERROR(__xludf.DUMMYFUNCTION("""COMPUTED_VALUE"""),"JavaScript")</f>
        <v>JavaScript</v>
      </c>
      <c r="I6757" s="4" t="str">
        <f>IFERROR(__xludf.DUMMYFUNCTION("""COMPUTED_VALUE"""),"Python")</f>
        <v>Python</v>
      </c>
      <c r="J6757" s="4" t="str">
        <f>IFERROR(__xludf.DUMMYFUNCTION("""COMPUTED_VALUE"""),"Ruby")</f>
        <v>Ruby</v>
      </c>
      <c r="K6757" s="4" t="str">
        <f>IFERROR(__xludf.DUMMYFUNCTION("""COMPUTED_VALUE"""),"SQL")</f>
        <v>SQL</v>
      </c>
      <c r="L6757" s="4" t="str">
        <f>IFERROR(__xludf.DUMMYFUNCTION("""COMPUTED_VALUE"""),"TypeScript")</f>
        <v>TypeScript</v>
      </c>
    </row>
    <row r="6758">
      <c r="A6758" s="3">
        <v>6757.0</v>
      </c>
      <c r="B6758" s="4" t="str">
        <f>IFERROR(__xludf.DUMMYFUNCTION("SPLIT(IMPORTRANGE!B6758:B16757,"";"",0,1)"),"HTML/CSS")</f>
        <v>HTML/CSS</v>
      </c>
      <c r="C6758" s="4" t="str">
        <f>IFERROR(__xludf.DUMMYFUNCTION("""COMPUTED_VALUE"""),"Java")</f>
        <v>Java</v>
      </c>
      <c r="D6758" s="4" t="str">
        <f>IFERROR(__xludf.DUMMYFUNCTION("""COMPUTED_VALUE"""),"JavaScript")</f>
        <v>JavaScript</v>
      </c>
      <c r="E6758" s="4" t="str">
        <f>IFERROR(__xludf.DUMMYFUNCTION("""COMPUTED_VALUE"""),"SQL")</f>
        <v>SQL</v>
      </c>
    </row>
    <row r="6759">
      <c r="A6759" s="3">
        <v>6758.0</v>
      </c>
      <c r="B6759" s="4" t="str">
        <f>IFERROR(__xludf.DUMMYFUNCTION("SPLIT(IMPORTRANGE!B6759:B16758,"";"",0,1)"),"Go")</f>
        <v>Go</v>
      </c>
      <c r="C6759" s="4" t="str">
        <f>IFERROR(__xludf.DUMMYFUNCTION("""COMPUTED_VALUE"""),"HTML/CSS")</f>
        <v>HTML/CSS</v>
      </c>
      <c r="D6759" s="4" t="str">
        <f>IFERROR(__xludf.DUMMYFUNCTION("""COMPUTED_VALUE"""),"JavaScript")</f>
        <v>JavaScript</v>
      </c>
      <c r="E6759" s="4" t="str">
        <f>IFERROR(__xludf.DUMMYFUNCTION("""COMPUTED_VALUE"""),"Ruby")</f>
        <v>Ruby</v>
      </c>
      <c r="F6759" s="4" t="str">
        <f>IFERROR(__xludf.DUMMYFUNCTION("""COMPUTED_VALUE"""),"TypeScript")</f>
        <v>TypeScript</v>
      </c>
    </row>
    <row r="6760">
      <c r="A6760" s="3">
        <v>6759.0</v>
      </c>
      <c r="B6760" s="4" t="str">
        <f>IFERROR(__xludf.DUMMYFUNCTION("SPLIT(IMPORTRANGE!B6760:B16759,"";"",0,1)"),"HTML/CSS")</f>
        <v>HTML/CSS</v>
      </c>
      <c r="C6760" s="4" t="str">
        <f>IFERROR(__xludf.DUMMYFUNCTION("""COMPUTED_VALUE"""),"JavaScript")</f>
        <v>JavaScript</v>
      </c>
      <c r="D6760" s="4" t="str">
        <f>IFERROR(__xludf.DUMMYFUNCTION("""COMPUTED_VALUE"""),"PHP")</f>
        <v>PHP</v>
      </c>
      <c r="E6760" s="4" t="str">
        <f>IFERROR(__xludf.DUMMYFUNCTION("""COMPUTED_VALUE"""),"TypeScript")</f>
        <v>TypeScript</v>
      </c>
    </row>
    <row r="6761">
      <c r="A6761" s="3">
        <v>6760.0</v>
      </c>
      <c r="B6761" s="4" t="str">
        <f>IFERROR(__xludf.DUMMYFUNCTION("SPLIT(IMPORTRANGE!B6761:B16760,"";"",0,1)"),"Bash/Shell/PowerShell")</f>
        <v>Bash/Shell/PowerShell</v>
      </c>
      <c r="C6761" s="4" t="str">
        <f>IFERROR(__xludf.DUMMYFUNCTION("""COMPUTED_VALUE"""),"HTML/CSS")</f>
        <v>HTML/CSS</v>
      </c>
      <c r="D6761" s="4" t="str">
        <f>IFERROR(__xludf.DUMMYFUNCTION("""COMPUTED_VALUE"""),"JavaScript")</f>
        <v>JavaScript</v>
      </c>
      <c r="E6761" s="4" t="str">
        <f>IFERROR(__xludf.DUMMYFUNCTION("""COMPUTED_VALUE"""),"PHP")</f>
        <v>PHP</v>
      </c>
      <c r="F6761" s="4" t="str">
        <f>IFERROR(__xludf.DUMMYFUNCTION("""COMPUTED_VALUE"""),"Python")</f>
        <v>Python</v>
      </c>
      <c r="G6761" s="4" t="str">
        <f>IFERROR(__xludf.DUMMYFUNCTION("""COMPUTED_VALUE"""),"SQL")</f>
        <v>SQL</v>
      </c>
      <c r="H6761" s="4" t="str">
        <f>IFERROR(__xludf.DUMMYFUNCTION("""COMPUTED_VALUE"""),"TypeScript")</f>
        <v>TypeScript</v>
      </c>
    </row>
    <row r="6762">
      <c r="A6762" s="3">
        <v>6761.0</v>
      </c>
      <c r="B6762" s="4" t="str">
        <f>IFERROR(__xludf.DUMMYFUNCTION("SPLIT(IMPORTRANGE!B6762:B16761,"";"",0,1)"),"C#")</f>
        <v>C#</v>
      </c>
      <c r="C6762" s="4" t="str">
        <f>IFERROR(__xludf.DUMMYFUNCTION("""COMPUTED_VALUE"""),"HTML/CSS")</f>
        <v>HTML/CSS</v>
      </c>
      <c r="D6762" s="4" t="str">
        <f>IFERROR(__xludf.DUMMYFUNCTION("""COMPUTED_VALUE"""),"JavaScript")</f>
        <v>JavaScript</v>
      </c>
      <c r="E6762" s="4" t="str">
        <f>IFERROR(__xludf.DUMMYFUNCTION("""COMPUTED_VALUE"""),"PHP")</f>
        <v>PHP</v>
      </c>
      <c r="F6762" s="4" t="str">
        <f>IFERROR(__xludf.DUMMYFUNCTION("""COMPUTED_VALUE"""),"TypeScript")</f>
        <v>TypeScript</v>
      </c>
    </row>
    <row r="6763">
      <c r="A6763" s="3">
        <v>6762.0</v>
      </c>
      <c r="B6763" s="4" t="str">
        <f>IFERROR(__xludf.DUMMYFUNCTION("SPLIT(IMPORTRANGE!B6763:B16762,"";"",0,1)"),"C")</f>
        <v>C</v>
      </c>
      <c r="C6763" s="4" t="str">
        <f>IFERROR(__xludf.DUMMYFUNCTION("""COMPUTED_VALUE"""),"C++")</f>
        <v>C++</v>
      </c>
      <c r="D6763" s="4" t="str">
        <f>IFERROR(__xludf.DUMMYFUNCTION("""COMPUTED_VALUE"""),"C#")</f>
        <v>C#</v>
      </c>
      <c r="E6763" s="4" t="str">
        <f>IFERROR(__xludf.DUMMYFUNCTION("""COMPUTED_VALUE"""),"HTML/CSS")</f>
        <v>HTML/CSS</v>
      </c>
      <c r="F6763" s="4" t="str">
        <f>IFERROR(__xludf.DUMMYFUNCTION("""COMPUTED_VALUE"""),"Java")</f>
        <v>Java</v>
      </c>
      <c r="G6763" s="4" t="str">
        <f>IFERROR(__xludf.DUMMYFUNCTION("""COMPUTED_VALUE"""),"JavaScript")</f>
        <v>JavaScript</v>
      </c>
      <c r="H6763" s="4" t="str">
        <f>IFERROR(__xludf.DUMMYFUNCTION("""COMPUTED_VALUE"""),"PHP")</f>
        <v>PHP</v>
      </c>
      <c r="I6763" s="4" t="str">
        <f>IFERROR(__xludf.DUMMYFUNCTION("""COMPUTED_VALUE"""),"SQL")</f>
        <v>SQL</v>
      </c>
    </row>
    <row r="6764">
      <c r="A6764" s="3">
        <v>6763.0</v>
      </c>
      <c r="B6764" s="4" t="str">
        <f>IFERROR(__xludf.DUMMYFUNCTION("SPLIT(IMPORTRANGE!B6764:B16763,"";"",0,1)"),"Bash/Shell/PowerShell")</f>
        <v>Bash/Shell/PowerShell</v>
      </c>
      <c r="C6764" s="4" t="str">
        <f>IFERROR(__xludf.DUMMYFUNCTION("""COMPUTED_VALUE"""),"HTML/CSS")</f>
        <v>HTML/CSS</v>
      </c>
      <c r="D6764" s="4" t="str">
        <f>IFERROR(__xludf.DUMMYFUNCTION("""COMPUTED_VALUE"""),"JavaScript")</f>
        <v>JavaScript</v>
      </c>
      <c r="E6764" s="4" t="str">
        <f>IFERROR(__xludf.DUMMYFUNCTION("""COMPUTED_VALUE"""),"PHP")</f>
        <v>PHP</v>
      </c>
      <c r="F6764" s="4" t="str">
        <f>IFERROR(__xludf.DUMMYFUNCTION("""COMPUTED_VALUE"""),"Ruby")</f>
        <v>Ruby</v>
      </c>
      <c r="G6764" s="4" t="str">
        <f>IFERROR(__xludf.DUMMYFUNCTION("""COMPUTED_VALUE"""),"SQL")</f>
        <v>SQL</v>
      </c>
    </row>
    <row r="6765">
      <c r="A6765" s="3">
        <v>6764.0</v>
      </c>
      <c r="B6765" s="4" t="str">
        <f>IFERROR(__xludf.DUMMYFUNCTION("SPLIT(IMPORTRANGE!B6765:B16764,"";"",0,1)"),"Bash/Shell/PowerShell")</f>
        <v>Bash/Shell/PowerShell</v>
      </c>
      <c r="C6765" s="4" t="str">
        <f>IFERROR(__xludf.DUMMYFUNCTION("""COMPUTED_VALUE"""),"C#")</f>
        <v>C#</v>
      </c>
      <c r="D6765" s="4" t="str">
        <f>IFERROR(__xludf.DUMMYFUNCTION("""COMPUTED_VALUE"""),"HTML/CSS")</f>
        <v>HTML/CSS</v>
      </c>
      <c r="E6765" s="4" t="str">
        <f>IFERROR(__xludf.DUMMYFUNCTION("""COMPUTED_VALUE"""),"JavaScript")</f>
        <v>JavaScript</v>
      </c>
      <c r="F6765" s="4" t="str">
        <f>IFERROR(__xludf.DUMMYFUNCTION("""COMPUTED_VALUE"""),"Python")</f>
        <v>Python</v>
      </c>
      <c r="G6765" s="4" t="str">
        <f>IFERROR(__xludf.DUMMYFUNCTION("""COMPUTED_VALUE"""),"R")</f>
        <v>R</v>
      </c>
      <c r="H6765" s="4" t="str">
        <f>IFERROR(__xludf.DUMMYFUNCTION("""COMPUTED_VALUE"""),"SQL")</f>
        <v>SQL</v>
      </c>
      <c r="I6765" s="4" t="str">
        <f>IFERROR(__xludf.DUMMYFUNCTION("""COMPUTED_VALUE"""),"TypeScript")</f>
        <v>TypeScript</v>
      </c>
    </row>
    <row r="6766">
      <c r="A6766" s="3">
        <v>6765.0</v>
      </c>
      <c r="B6766" s="4" t="str">
        <f>IFERROR(__xludf.DUMMYFUNCTION("SPLIT(IMPORTRANGE!B6766:B16765,"";"",0,1)"),"Bash/Shell/PowerShell")</f>
        <v>Bash/Shell/PowerShell</v>
      </c>
      <c r="C6766" s="4" t="str">
        <f>IFERROR(__xludf.DUMMYFUNCTION("""COMPUTED_VALUE"""),"C")</f>
        <v>C</v>
      </c>
      <c r="D6766" s="4" t="str">
        <f>IFERROR(__xludf.DUMMYFUNCTION("""COMPUTED_VALUE"""),"HTML/CSS")</f>
        <v>HTML/CSS</v>
      </c>
      <c r="E6766" s="4" t="str">
        <f>IFERROR(__xludf.DUMMYFUNCTION("""COMPUTED_VALUE"""),"Java")</f>
        <v>Java</v>
      </c>
      <c r="F6766" s="4" t="str">
        <f>IFERROR(__xludf.DUMMYFUNCTION("""COMPUTED_VALUE"""),"JavaScript")</f>
        <v>JavaScript</v>
      </c>
      <c r="G6766" s="4" t="str">
        <f>IFERROR(__xludf.DUMMYFUNCTION("""COMPUTED_VALUE"""),"Python")</f>
        <v>Python</v>
      </c>
      <c r="H6766" s="4" t="str">
        <f>IFERROR(__xludf.DUMMYFUNCTION("""COMPUTED_VALUE"""),"SQL")</f>
        <v>SQL</v>
      </c>
    </row>
    <row r="6767">
      <c r="A6767" s="3">
        <v>6766.0</v>
      </c>
      <c r="B6767" s="4" t="str">
        <f>IFERROR(__xludf.DUMMYFUNCTION("SPLIT(IMPORTRANGE!B6767:B16766,"";"",0,1)"),"Bash/Shell/PowerShell")</f>
        <v>Bash/Shell/PowerShell</v>
      </c>
      <c r="C6767" s="4" t="str">
        <f>IFERROR(__xludf.DUMMYFUNCTION("""COMPUTED_VALUE"""),"Java")</f>
        <v>Java</v>
      </c>
      <c r="D6767" s="4" t="str">
        <f>IFERROR(__xludf.DUMMYFUNCTION("""COMPUTED_VALUE"""),"SQL")</f>
        <v>SQL</v>
      </c>
    </row>
    <row r="6768">
      <c r="A6768" s="3">
        <v>6767.0</v>
      </c>
      <c r="B6768" s="4" t="str">
        <f>IFERROR(__xludf.DUMMYFUNCTION("SPLIT(IMPORTRANGE!B6768:B16767,"";"",0,1)"),"C++")</f>
        <v>C++</v>
      </c>
      <c r="C6768" s="4" t="str">
        <f>IFERROR(__xludf.DUMMYFUNCTION("""COMPUTED_VALUE"""),"C#")</f>
        <v>C#</v>
      </c>
      <c r="D6768" s="4" t="str">
        <f>IFERROR(__xludf.DUMMYFUNCTION("""COMPUTED_VALUE"""),"HTML/CSS")</f>
        <v>HTML/CSS</v>
      </c>
      <c r="E6768" s="4" t="str">
        <f>IFERROR(__xludf.DUMMYFUNCTION("""COMPUTED_VALUE"""),"Java")</f>
        <v>Java</v>
      </c>
      <c r="F6768" s="4" t="str">
        <f>IFERROR(__xludf.DUMMYFUNCTION("""COMPUTED_VALUE"""),"JavaScript")</f>
        <v>JavaScript</v>
      </c>
      <c r="G6768" s="4" t="str">
        <f>IFERROR(__xludf.DUMMYFUNCTION("""COMPUTED_VALUE"""),"PHP")</f>
        <v>PHP</v>
      </c>
      <c r="H6768" s="4" t="str">
        <f>IFERROR(__xludf.DUMMYFUNCTION("""COMPUTED_VALUE"""),"Python")</f>
        <v>Python</v>
      </c>
      <c r="I6768" s="4" t="str">
        <f>IFERROR(__xludf.DUMMYFUNCTION("""COMPUTED_VALUE"""),"SQL")</f>
        <v>SQL</v>
      </c>
    </row>
    <row r="6769">
      <c r="A6769" s="3">
        <v>6768.0</v>
      </c>
      <c r="B6769" s="4" t="str">
        <f>IFERROR(__xludf.DUMMYFUNCTION("SPLIT(IMPORTRANGE!B6769:B16768,"";"",0,1)"),"Bash/Shell/PowerShell")</f>
        <v>Bash/Shell/PowerShell</v>
      </c>
      <c r="C6769" s="4" t="str">
        <f>IFERROR(__xludf.DUMMYFUNCTION("""COMPUTED_VALUE"""),"C#")</f>
        <v>C#</v>
      </c>
      <c r="D6769" s="4" t="str">
        <f>IFERROR(__xludf.DUMMYFUNCTION("""COMPUTED_VALUE"""),"HTML/CSS")</f>
        <v>HTML/CSS</v>
      </c>
      <c r="E6769" s="4" t="str">
        <f>IFERROR(__xludf.DUMMYFUNCTION("""COMPUTED_VALUE"""),"Java")</f>
        <v>Java</v>
      </c>
      <c r="F6769" s="4" t="str">
        <f>IFERROR(__xludf.DUMMYFUNCTION("""COMPUTED_VALUE"""),"JavaScript")</f>
        <v>JavaScript</v>
      </c>
      <c r="G6769" s="4" t="str">
        <f>IFERROR(__xludf.DUMMYFUNCTION("""COMPUTED_VALUE"""),"PHP")</f>
        <v>PHP</v>
      </c>
      <c r="H6769" s="4" t="str">
        <f>IFERROR(__xludf.DUMMYFUNCTION("""COMPUTED_VALUE"""),"Python")</f>
        <v>Python</v>
      </c>
      <c r="I6769" s="4" t="str">
        <f>IFERROR(__xludf.DUMMYFUNCTION("""COMPUTED_VALUE"""),"SQL")</f>
        <v>SQL</v>
      </c>
      <c r="J6769" s="4" t="str">
        <f>IFERROR(__xludf.DUMMYFUNCTION("""COMPUTED_VALUE"""),"TypeScript")</f>
        <v>TypeScript</v>
      </c>
      <c r="K6769" s="4" t="str">
        <f>IFERROR(__xludf.DUMMYFUNCTION("""COMPUTED_VALUE"""),"VBA")</f>
        <v>VBA</v>
      </c>
    </row>
    <row r="6770">
      <c r="A6770" s="3">
        <v>6769.0</v>
      </c>
      <c r="B6770" s="4" t="str">
        <f>IFERROR(__xludf.DUMMYFUNCTION("SPLIT(IMPORTRANGE!B6770:B16769,"";"",0,1)"),"Assembly")</f>
        <v>Assembly</v>
      </c>
      <c r="C6770" s="4" t="str">
        <f>IFERROR(__xludf.DUMMYFUNCTION("""COMPUTED_VALUE"""),"C++")</f>
        <v>C++</v>
      </c>
      <c r="D6770" s="4" t="str">
        <f>IFERROR(__xludf.DUMMYFUNCTION("""COMPUTED_VALUE"""),"C#")</f>
        <v>C#</v>
      </c>
    </row>
    <row r="6771">
      <c r="A6771" s="3">
        <v>6770.0</v>
      </c>
      <c r="B6771" s="4" t="str">
        <f>IFERROR(__xludf.DUMMYFUNCTION("SPLIT(IMPORTRANGE!B6771:B16770,"";"",0,1)"),"Bash/Shell/PowerShell")</f>
        <v>Bash/Shell/PowerShell</v>
      </c>
      <c r="C6771" s="4" t="str">
        <f>IFERROR(__xludf.DUMMYFUNCTION("""COMPUTED_VALUE"""),"C")</f>
        <v>C</v>
      </c>
      <c r="D6771" s="4" t="str">
        <f>IFERROR(__xludf.DUMMYFUNCTION("""COMPUTED_VALUE"""),"Java")</f>
        <v>Java</v>
      </c>
      <c r="E6771" s="4" t="str">
        <f>IFERROR(__xludf.DUMMYFUNCTION("""COMPUTED_VALUE"""),"JavaScript")</f>
        <v>JavaScript</v>
      </c>
      <c r="F6771" s="4" t="str">
        <f>IFERROR(__xludf.DUMMYFUNCTION("""COMPUTED_VALUE"""),"R")</f>
        <v>R</v>
      </c>
      <c r="G6771" s="4" t="str">
        <f>IFERROR(__xludf.DUMMYFUNCTION("""COMPUTED_VALUE"""),"SQL")</f>
        <v>SQL</v>
      </c>
      <c r="H6771" s="4" t="str">
        <f>IFERROR(__xludf.DUMMYFUNCTION("""COMPUTED_VALUE"""),"Swift")</f>
        <v>Swift</v>
      </c>
    </row>
    <row r="6772">
      <c r="A6772" s="3">
        <v>6771.0</v>
      </c>
      <c r="B6772" s="4" t="str">
        <f>IFERROR(__xludf.DUMMYFUNCTION("SPLIT(IMPORTRANGE!B6772:B16771,"";"",0,1)"),"Assembly")</f>
        <v>Assembly</v>
      </c>
      <c r="C6772" s="4" t="str">
        <f>IFERROR(__xludf.DUMMYFUNCTION("""COMPUTED_VALUE"""),"C")</f>
        <v>C</v>
      </c>
      <c r="D6772" s="4" t="str">
        <f>IFERROR(__xludf.DUMMYFUNCTION("""COMPUTED_VALUE"""),"HTML/CSS")</f>
        <v>HTML/CSS</v>
      </c>
      <c r="E6772" s="4" t="str">
        <f>IFERROR(__xludf.DUMMYFUNCTION("""COMPUTED_VALUE"""),"Java")</f>
        <v>Java</v>
      </c>
      <c r="F6772" s="4" t="str">
        <f>IFERROR(__xludf.DUMMYFUNCTION("""COMPUTED_VALUE"""),"JavaScript")</f>
        <v>JavaScript</v>
      </c>
      <c r="G6772" s="4" t="str">
        <f>IFERROR(__xludf.DUMMYFUNCTION("""COMPUTED_VALUE"""),"SQL")</f>
        <v>SQL</v>
      </c>
    </row>
    <row r="6773">
      <c r="A6773" s="3">
        <v>6772.0</v>
      </c>
      <c r="B6773" s="4" t="str">
        <f>IFERROR(__xludf.DUMMYFUNCTION("SPLIT(IMPORTRANGE!B6773:B16772,"";"",0,1)"),"Bash/Shell/PowerShell")</f>
        <v>Bash/Shell/PowerShell</v>
      </c>
      <c r="C6773" s="4" t="str">
        <f>IFERROR(__xludf.DUMMYFUNCTION("""COMPUTED_VALUE"""),"HTML/CSS")</f>
        <v>HTML/CSS</v>
      </c>
      <c r="D6773" s="4" t="str">
        <f>IFERROR(__xludf.DUMMYFUNCTION("""COMPUTED_VALUE"""),"JavaScript")</f>
        <v>JavaScript</v>
      </c>
      <c r="E6773" s="4" t="str">
        <f>IFERROR(__xludf.DUMMYFUNCTION("""COMPUTED_VALUE"""),"TypeScript")</f>
        <v>TypeScript</v>
      </c>
    </row>
    <row r="6774">
      <c r="A6774" s="3">
        <v>6773.0</v>
      </c>
      <c r="B6774" s="4" t="str">
        <f>IFERROR(__xludf.DUMMYFUNCTION("SPLIT(IMPORTRANGE!B6774:B16773,"";"",0,1)"),"Assembly")</f>
        <v>Assembly</v>
      </c>
      <c r="C6774" s="4" t="str">
        <f>IFERROR(__xludf.DUMMYFUNCTION("""COMPUTED_VALUE"""),"Bash/Shell/PowerShell")</f>
        <v>Bash/Shell/PowerShell</v>
      </c>
      <c r="D6774" s="4" t="str">
        <f>IFERROR(__xludf.DUMMYFUNCTION("""COMPUTED_VALUE"""),"C")</f>
        <v>C</v>
      </c>
      <c r="E6774" s="4" t="str">
        <f>IFERROR(__xludf.DUMMYFUNCTION("""COMPUTED_VALUE"""),"C++")</f>
        <v>C++</v>
      </c>
      <c r="F6774" s="4" t="str">
        <f>IFERROR(__xludf.DUMMYFUNCTION("""COMPUTED_VALUE"""),"C#")</f>
        <v>C#</v>
      </c>
      <c r="G6774" s="4" t="str">
        <f>IFERROR(__xludf.DUMMYFUNCTION("""COMPUTED_VALUE"""),"HTML/CSS")</f>
        <v>HTML/CSS</v>
      </c>
      <c r="H6774" s="4" t="str">
        <f>IFERROR(__xludf.DUMMYFUNCTION("""COMPUTED_VALUE"""),"Java")</f>
        <v>Java</v>
      </c>
      <c r="I6774" s="4" t="str">
        <f>IFERROR(__xludf.DUMMYFUNCTION("""COMPUTED_VALUE"""),"JavaScript")</f>
        <v>JavaScript</v>
      </c>
      <c r="J6774" s="4" t="str">
        <f>IFERROR(__xludf.DUMMYFUNCTION("""COMPUTED_VALUE"""),"Python")</f>
        <v>Python</v>
      </c>
      <c r="K6774" s="4" t="str">
        <f>IFERROR(__xludf.DUMMYFUNCTION("""COMPUTED_VALUE"""),"SQL")</f>
        <v>SQL</v>
      </c>
    </row>
    <row r="6775">
      <c r="A6775" s="3">
        <v>6774.0</v>
      </c>
      <c r="B6775" s="4" t="str">
        <f>IFERROR(__xludf.DUMMYFUNCTION("SPLIT(IMPORTRANGE!B6775:B16774,"";"",0,1)"),"VBA")</f>
        <v>VBA</v>
      </c>
    </row>
    <row r="6776">
      <c r="A6776" s="3">
        <v>6775.0</v>
      </c>
      <c r="B6776" s="4" t="str">
        <f>IFERROR(__xludf.DUMMYFUNCTION("SPLIT(IMPORTRANGE!B6776:B16775,"";"",0,1)"),"C")</f>
        <v>C</v>
      </c>
      <c r="C6776" s="4" t="str">
        <f>IFERROR(__xludf.DUMMYFUNCTION("""COMPUTED_VALUE"""),"C++")</f>
        <v>C++</v>
      </c>
      <c r="D6776" s="4" t="str">
        <f>IFERROR(__xludf.DUMMYFUNCTION("""COMPUTED_VALUE"""),"Python")</f>
        <v>Python</v>
      </c>
    </row>
    <row r="6777">
      <c r="A6777" s="3">
        <v>6776.0</v>
      </c>
      <c r="B6777" s="4" t="str">
        <f>IFERROR(__xludf.DUMMYFUNCTION("SPLIT(IMPORTRANGE!B6777:B16776,"";"",0,1)"),"Bash/Shell/PowerShell")</f>
        <v>Bash/Shell/PowerShell</v>
      </c>
      <c r="C6777" s="4" t="str">
        <f>IFERROR(__xludf.DUMMYFUNCTION("""COMPUTED_VALUE"""),"C#")</f>
        <v>C#</v>
      </c>
      <c r="D6777" s="4" t="str">
        <f>IFERROR(__xludf.DUMMYFUNCTION("""COMPUTED_VALUE"""),"HTML/CSS")</f>
        <v>HTML/CSS</v>
      </c>
      <c r="E6777" s="4" t="str">
        <f>IFERROR(__xludf.DUMMYFUNCTION("""COMPUTED_VALUE"""),"JavaScript")</f>
        <v>JavaScript</v>
      </c>
      <c r="F6777" s="4" t="str">
        <f>IFERROR(__xludf.DUMMYFUNCTION("""COMPUTED_VALUE"""),"PHP")</f>
        <v>PHP</v>
      </c>
      <c r="G6777" s="4" t="str">
        <f>IFERROR(__xludf.DUMMYFUNCTION("""COMPUTED_VALUE"""),"SQL")</f>
        <v>SQL</v>
      </c>
    </row>
    <row r="6778">
      <c r="A6778" s="3">
        <v>6777.0</v>
      </c>
      <c r="B6778" s="4" t="str">
        <f>IFERROR(__xludf.DUMMYFUNCTION("SPLIT(IMPORTRANGE!B6778:B16777,"";"",0,1)"),"Assembly")</f>
        <v>Assembly</v>
      </c>
      <c r="C6778" s="4" t="str">
        <f>IFERROR(__xludf.DUMMYFUNCTION("""COMPUTED_VALUE"""),"C")</f>
        <v>C</v>
      </c>
      <c r="D6778" s="4" t="str">
        <f>IFERROR(__xludf.DUMMYFUNCTION("""COMPUTED_VALUE"""),"HTML/CSS")</f>
        <v>HTML/CSS</v>
      </c>
      <c r="E6778" s="4" t="str">
        <f>IFERROR(__xludf.DUMMYFUNCTION("""COMPUTED_VALUE"""),"JavaScript")</f>
        <v>JavaScript</v>
      </c>
      <c r="F6778" s="4" t="str">
        <f>IFERROR(__xludf.DUMMYFUNCTION("""COMPUTED_VALUE"""),"PHP")</f>
        <v>PHP</v>
      </c>
    </row>
    <row r="6779">
      <c r="A6779" s="3">
        <v>6778.0</v>
      </c>
      <c r="B6779" s="4" t="str">
        <f>IFERROR(__xludf.DUMMYFUNCTION("SPLIT(IMPORTRANGE!B6779:B16778,"";"",0,1)"),"Bash/Shell/PowerShell")</f>
        <v>Bash/Shell/PowerShell</v>
      </c>
      <c r="C6779" s="4" t="str">
        <f>IFERROR(__xludf.DUMMYFUNCTION("""COMPUTED_VALUE"""),"C")</f>
        <v>C</v>
      </c>
      <c r="D6779" s="4" t="str">
        <f>IFERROR(__xludf.DUMMYFUNCTION("""COMPUTED_VALUE"""),"C++")</f>
        <v>C++</v>
      </c>
      <c r="E6779" s="4" t="str">
        <f>IFERROR(__xludf.DUMMYFUNCTION("""COMPUTED_VALUE"""),"C#")</f>
        <v>C#</v>
      </c>
      <c r="F6779" s="4" t="str">
        <f>IFERROR(__xludf.DUMMYFUNCTION("""COMPUTED_VALUE"""),"HTML/CSS")</f>
        <v>HTML/CSS</v>
      </c>
      <c r="G6779" s="4" t="str">
        <f>IFERROR(__xludf.DUMMYFUNCTION("""COMPUTED_VALUE"""),"Java")</f>
        <v>Java</v>
      </c>
      <c r="H6779" s="4" t="str">
        <f>IFERROR(__xludf.DUMMYFUNCTION("""COMPUTED_VALUE"""),"JavaScript")</f>
        <v>JavaScript</v>
      </c>
      <c r="I6779" s="4" t="str">
        <f>IFERROR(__xludf.DUMMYFUNCTION("""COMPUTED_VALUE"""),"Python")</f>
        <v>Python</v>
      </c>
      <c r="J6779" s="4" t="str">
        <f>IFERROR(__xludf.DUMMYFUNCTION("""COMPUTED_VALUE"""),"SQL")</f>
        <v>SQL</v>
      </c>
      <c r="K6779" s="4" t="str">
        <f>IFERROR(__xludf.DUMMYFUNCTION("""COMPUTED_VALUE"""),"TypeScript")</f>
        <v>TypeScript</v>
      </c>
    </row>
    <row r="6780">
      <c r="A6780" s="3">
        <v>6779.0</v>
      </c>
      <c r="B6780" s="4" t="str">
        <f>IFERROR(__xludf.DUMMYFUNCTION("SPLIT(IMPORTRANGE!B6780:B16779,"";"",0,1)"),"HTML/CSS")</f>
        <v>HTML/CSS</v>
      </c>
      <c r="C6780" s="4" t="str">
        <f>IFERROR(__xludf.DUMMYFUNCTION("""COMPUTED_VALUE"""),"JavaScript")</f>
        <v>JavaScript</v>
      </c>
    </row>
    <row r="6781">
      <c r="A6781" s="3">
        <v>6780.0</v>
      </c>
      <c r="B6781" s="4" t="str">
        <f>IFERROR(__xludf.DUMMYFUNCTION("SPLIT(IMPORTRANGE!B6781:B16780,"";"",0,1)"),"Bash/Shell/PowerShell")</f>
        <v>Bash/Shell/PowerShell</v>
      </c>
      <c r="C6781" s="4" t="str">
        <f>IFERROR(__xludf.DUMMYFUNCTION("""COMPUTED_VALUE"""),"HTML/CSS")</f>
        <v>HTML/CSS</v>
      </c>
      <c r="D6781" s="4" t="str">
        <f>IFERROR(__xludf.DUMMYFUNCTION("""COMPUTED_VALUE"""),"Java")</f>
        <v>Java</v>
      </c>
      <c r="E6781" s="4" t="str">
        <f>IFERROR(__xludf.DUMMYFUNCTION("""COMPUTED_VALUE"""),"JavaScript")</f>
        <v>JavaScript</v>
      </c>
      <c r="F6781" s="4" t="str">
        <f>IFERROR(__xludf.DUMMYFUNCTION("""COMPUTED_VALUE"""),"Kotlin")</f>
        <v>Kotlin</v>
      </c>
      <c r="G6781" s="4" t="str">
        <f>IFERROR(__xludf.DUMMYFUNCTION("""COMPUTED_VALUE"""),"PHP")</f>
        <v>PHP</v>
      </c>
      <c r="H6781" s="4" t="str">
        <f>IFERROR(__xludf.DUMMYFUNCTION("""COMPUTED_VALUE"""),"Python")</f>
        <v>Python</v>
      </c>
      <c r="I6781" s="4" t="str">
        <f>IFERROR(__xludf.DUMMYFUNCTION("""COMPUTED_VALUE"""),"SQL")</f>
        <v>SQL</v>
      </c>
      <c r="J6781" s="4" t="str">
        <f>IFERROR(__xludf.DUMMYFUNCTION("""COMPUTED_VALUE"""),"TypeScript")</f>
        <v>TypeScript</v>
      </c>
    </row>
    <row r="6782">
      <c r="A6782" s="3">
        <v>6781.0</v>
      </c>
      <c r="B6782" s="4" t="str">
        <f>IFERROR(__xludf.DUMMYFUNCTION("SPLIT(IMPORTRANGE!B6782:B16781,"";"",0,1)"),"Bash/Shell/PowerShell")</f>
        <v>Bash/Shell/PowerShell</v>
      </c>
      <c r="C6782" s="4" t="str">
        <f>IFERROR(__xludf.DUMMYFUNCTION("""COMPUTED_VALUE"""),"HTML/CSS")</f>
        <v>HTML/CSS</v>
      </c>
      <c r="D6782" s="4" t="str">
        <f>IFERROR(__xludf.DUMMYFUNCTION("""COMPUTED_VALUE"""),"JavaScript")</f>
        <v>JavaScript</v>
      </c>
      <c r="E6782" s="4" t="str">
        <f>IFERROR(__xludf.DUMMYFUNCTION("""COMPUTED_VALUE"""),"PHP")</f>
        <v>PHP</v>
      </c>
      <c r="F6782" s="4" t="str">
        <f>IFERROR(__xludf.DUMMYFUNCTION("""COMPUTED_VALUE"""),"SQL")</f>
        <v>SQL</v>
      </c>
    </row>
    <row r="6783">
      <c r="A6783" s="3">
        <v>6782.0</v>
      </c>
      <c r="B6783" s="4" t="str">
        <f>IFERROR(__xludf.DUMMYFUNCTION("SPLIT(IMPORTRANGE!B6783:B16782,"";"",0,1)"),"HTML/CSS")</f>
        <v>HTML/CSS</v>
      </c>
      <c r="C6783" s="4" t="str">
        <f>IFERROR(__xludf.DUMMYFUNCTION("""COMPUTED_VALUE"""),"Java")</f>
        <v>Java</v>
      </c>
      <c r="D6783" s="4" t="str">
        <f>IFERROR(__xludf.DUMMYFUNCTION("""COMPUTED_VALUE"""),"JavaScript")</f>
        <v>JavaScript</v>
      </c>
    </row>
    <row r="6784">
      <c r="A6784" s="3">
        <v>6783.0</v>
      </c>
      <c r="B6784" s="4" t="str">
        <f>IFERROR(__xludf.DUMMYFUNCTION("SPLIT(IMPORTRANGE!B6784:B16783,"";"",0,1)"),"C")</f>
        <v>C</v>
      </c>
      <c r="C6784" s="4" t="str">
        <f>IFERROR(__xludf.DUMMYFUNCTION("""COMPUTED_VALUE"""),"SQL")</f>
        <v>SQL</v>
      </c>
      <c r="D6784" s="4" t="str">
        <f>IFERROR(__xludf.DUMMYFUNCTION("""COMPUTED_VALUE"""),"Other(s):")</f>
        <v>Other(s):</v>
      </c>
    </row>
    <row r="6785">
      <c r="A6785" s="3">
        <v>6784.0</v>
      </c>
      <c r="B6785" s="4" t="str">
        <f>IFERROR(__xludf.DUMMYFUNCTION("SPLIT(IMPORTRANGE!B6785:B16784,"";"",0,1)"),"Bash/Shell/PowerShell")</f>
        <v>Bash/Shell/PowerShell</v>
      </c>
      <c r="C6785" s="4" t="str">
        <f>IFERROR(__xludf.DUMMYFUNCTION("""COMPUTED_VALUE"""),"C++")</f>
        <v>C++</v>
      </c>
      <c r="D6785" s="4" t="str">
        <f>IFERROR(__xludf.DUMMYFUNCTION("""COMPUTED_VALUE"""),"C#")</f>
        <v>C#</v>
      </c>
      <c r="E6785" s="4" t="str">
        <f>IFERROR(__xludf.DUMMYFUNCTION("""COMPUTED_VALUE"""),"Go")</f>
        <v>Go</v>
      </c>
      <c r="F6785" s="4" t="str">
        <f>IFERROR(__xludf.DUMMYFUNCTION("""COMPUTED_VALUE"""),"JavaScript")</f>
        <v>JavaScript</v>
      </c>
      <c r="G6785" s="4" t="str">
        <f>IFERROR(__xludf.DUMMYFUNCTION("""COMPUTED_VALUE"""),"Rust")</f>
        <v>Rust</v>
      </c>
      <c r="H6785" s="4" t="str">
        <f>IFERROR(__xludf.DUMMYFUNCTION("""COMPUTED_VALUE"""),"SQL")</f>
        <v>SQL</v>
      </c>
    </row>
    <row r="6786">
      <c r="A6786" s="3">
        <v>6785.0</v>
      </c>
      <c r="B6786" s="4" t="str">
        <f>IFERROR(__xludf.DUMMYFUNCTION("SPLIT(IMPORTRANGE!B6786:B16785,"";"",0,1)"),"JavaScript")</f>
        <v>JavaScript</v>
      </c>
      <c r="C6786" s="4" t="str">
        <f>IFERROR(__xludf.DUMMYFUNCTION("""COMPUTED_VALUE"""),"Python")</f>
        <v>Python</v>
      </c>
      <c r="D6786" s="4" t="str">
        <f>IFERROR(__xludf.DUMMYFUNCTION("""COMPUTED_VALUE"""),"Ruby")</f>
        <v>Ruby</v>
      </c>
      <c r="E6786" s="4" t="str">
        <f>IFERROR(__xludf.DUMMYFUNCTION("""COMPUTED_VALUE"""),"Swift")</f>
        <v>Swift</v>
      </c>
    </row>
    <row r="6787">
      <c r="A6787" s="3">
        <v>6786.0</v>
      </c>
      <c r="B6787" s="4" t="str">
        <f>IFERROR(__xludf.DUMMYFUNCTION("SPLIT(IMPORTRANGE!B6787:B16786,"";"",0,1)"),"Bash/Shell/PowerShell")</f>
        <v>Bash/Shell/PowerShell</v>
      </c>
      <c r="C6787" s="4" t="str">
        <f>IFERROR(__xludf.DUMMYFUNCTION("""COMPUTED_VALUE"""),"HTML/CSS")</f>
        <v>HTML/CSS</v>
      </c>
      <c r="D6787" s="4" t="str">
        <f>IFERROR(__xludf.DUMMYFUNCTION("""COMPUTED_VALUE"""),"JavaScript")</f>
        <v>JavaScript</v>
      </c>
      <c r="E6787" s="4" t="str">
        <f>IFERROR(__xludf.DUMMYFUNCTION("""COMPUTED_VALUE"""),"PHP")</f>
        <v>PHP</v>
      </c>
      <c r="F6787" s="4" t="str">
        <f>IFERROR(__xludf.DUMMYFUNCTION("""COMPUTED_VALUE"""),"Python")</f>
        <v>Python</v>
      </c>
      <c r="G6787" s="4" t="str">
        <f>IFERROR(__xludf.DUMMYFUNCTION("""COMPUTED_VALUE"""),"SQL")</f>
        <v>SQL</v>
      </c>
      <c r="H6787" s="4" t="str">
        <f>IFERROR(__xludf.DUMMYFUNCTION("""COMPUTED_VALUE"""),"TypeScript")</f>
        <v>TypeScript</v>
      </c>
    </row>
    <row r="6788">
      <c r="A6788" s="3">
        <v>6787.0</v>
      </c>
      <c r="B6788" s="4" t="str">
        <f>IFERROR(__xludf.DUMMYFUNCTION("SPLIT(IMPORTRANGE!B6788:B16787,"";"",0,1)"),"Python")</f>
        <v>Python</v>
      </c>
      <c r="C6788" s="4" t="str">
        <f>IFERROR(__xludf.DUMMYFUNCTION("""COMPUTED_VALUE"""),"SQL")</f>
        <v>SQL</v>
      </c>
      <c r="D6788" s="4" t="str">
        <f>IFERROR(__xludf.DUMMYFUNCTION("""COMPUTED_VALUE"""),"Other(s):")</f>
        <v>Other(s):</v>
      </c>
    </row>
    <row r="6789">
      <c r="A6789" s="3">
        <v>6788.0</v>
      </c>
      <c r="B6789" s="4" t="str">
        <f>IFERROR(__xludf.DUMMYFUNCTION("SPLIT(IMPORTRANGE!B6789:B16788,"";"",0,1)"),"Assembly")</f>
        <v>Assembly</v>
      </c>
      <c r="C6789" s="4" t="str">
        <f>IFERROR(__xludf.DUMMYFUNCTION("""COMPUTED_VALUE"""),"Bash/Shell/PowerShell")</f>
        <v>Bash/Shell/PowerShell</v>
      </c>
      <c r="D6789" s="4" t="str">
        <f>IFERROR(__xludf.DUMMYFUNCTION("""COMPUTED_VALUE"""),"C")</f>
        <v>C</v>
      </c>
      <c r="E6789" s="4" t="str">
        <f>IFERROR(__xludf.DUMMYFUNCTION("""COMPUTED_VALUE"""),"C++")</f>
        <v>C++</v>
      </c>
      <c r="F6789" s="4" t="str">
        <f>IFERROR(__xludf.DUMMYFUNCTION("""COMPUTED_VALUE"""),"C#")</f>
        <v>C#</v>
      </c>
      <c r="G6789" s="4" t="str">
        <f>IFERROR(__xludf.DUMMYFUNCTION("""COMPUTED_VALUE"""),"HTML/CSS")</f>
        <v>HTML/CSS</v>
      </c>
      <c r="H6789" s="4" t="str">
        <f>IFERROR(__xludf.DUMMYFUNCTION("""COMPUTED_VALUE"""),"Java")</f>
        <v>Java</v>
      </c>
      <c r="I6789" s="4" t="str">
        <f>IFERROR(__xludf.DUMMYFUNCTION("""COMPUTED_VALUE"""),"JavaScript")</f>
        <v>JavaScript</v>
      </c>
      <c r="J6789" s="4" t="str">
        <f>IFERROR(__xludf.DUMMYFUNCTION("""COMPUTED_VALUE"""),"PHP")</f>
        <v>PHP</v>
      </c>
      <c r="K6789" s="4" t="str">
        <f>IFERROR(__xludf.DUMMYFUNCTION("""COMPUTED_VALUE"""),"Python")</f>
        <v>Python</v>
      </c>
      <c r="L6789" s="4" t="str">
        <f>IFERROR(__xludf.DUMMYFUNCTION("""COMPUTED_VALUE"""),"SQL")</f>
        <v>SQL</v>
      </c>
      <c r="M6789" s="4" t="str">
        <f>IFERROR(__xludf.DUMMYFUNCTION("""COMPUTED_VALUE"""),"VBA")</f>
        <v>VBA</v>
      </c>
      <c r="N6789" s="4" t="str">
        <f>IFERROR(__xludf.DUMMYFUNCTION("""COMPUTED_VALUE"""),"Other(s):")</f>
        <v>Other(s):</v>
      </c>
    </row>
    <row r="6790">
      <c r="A6790" s="3">
        <v>6789.0</v>
      </c>
      <c r="B6790" s="4" t="str">
        <f>IFERROR(__xludf.DUMMYFUNCTION("SPLIT(IMPORTRANGE!B6790:B16789,"";"",0,1)"),"Java")</f>
        <v>Java</v>
      </c>
    </row>
    <row r="6791">
      <c r="A6791" s="3">
        <v>6790.0</v>
      </c>
      <c r="B6791" s="4" t="str">
        <f>IFERROR(__xludf.DUMMYFUNCTION("SPLIT(IMPORTRANGE!B6791:B16790,"";"",0,1)"),"Elixir")</f>
        <v>Elixir</v>
      </c>
      <c r="C6791" s="4" t="str">
        <f>IFERROR(__xludf.DUMMYFUNCTION("""COMPUTED_VALUE"""),"HTML/CSS")</f>
        <v>HTML/CSS</v>
      </c>
      <c r="D6791" s="4" t="str">
        <f>IFERROR(__xludf.DUMMYFUNCTION("""COMPUTED_VALUE"""),"JavaScript")</f>
        <v>JavaScript</v>
      </c>
      <c r="E6791" s="4" t="str">
        <f>IFERROR(__xludf.DUMMYFUNCTION("""COMPUTED_VALUE"""),"SQL")</f>
        <v>SQL</v>
      </c>
    </row>
    <row r="6792">
      <c r="A6792" s="3">
        <v>6791.0</v>
      </c>
      <c r="B6792" s="4" t="str">
        <f>IFERROR(__xludf.DUMMYFUNCTION("SPLIT(IMPORTRANGE!B6792:B16791,"";"",0,1)"),"Objective-C")</f>
        <v>Objective-C</v>
      </c>
      <c r="C6792" s="4" t="str">
        <f>IFERROR(__xludf.DUMMYFUNCTION("""COMPUTED_VALUE"""),"Swift")</f>
        <v>Swift</v>
      </c>
    </row>
    <row r="6793">
      <c r="A6793" s="3">
        <v>6792.0</v>
      </c>
      <c r="B6793" s="4" t="str">
        <f>IFERROR(__xludf.DUMMYFUNCTION("SPLIT(IMPORTRANGE!B6793:B16792,"";"",0,1)"),"Bash/Shell/PowerShell")</f>
        <v>Bash/Shell/PowerShell</v>
      </c>
      <c r="C6793" s="4" t="str">
        <f>IFERROR(__xludf.DUMMYFUNCTION("""COMPUTED_VALUE"""),"Go")</f>
        <v>Go</v>
      </c>
      <c r="D6793" s="4" t="str">
        <f>IFERROR(__xludf.DUMMYFUNCTION("""COMPUTED_VALUE"""),"HTML/CSS")</f>
        <v>HTML/CSS</v>
      </c>
      <c r="E6793" s="4" t="str">
        <f>IFERROR(__xludf.DUMMYFUNCTION("""COMPUTED_VALUE"""),"JavaScript")</f>
        <v>JavaScript</v>
      </c>
      <c r="F6793" s="4" t="str">
        <f>IFERROR(__xludf.DUMMYFUNCTION("""COMPUTED_VALUE"""),"WebAssembly")</f>
        <v>WebAssembly</v>
      </c>
    </row>
    <row r="6794">
      <c r="A6794" s="3">
        <v>6793.0</v>
      </c>
      <c r="B6794" s="4" t="str">
        <f>IFERROR(__xludf.DUMMYFUNCTION("SPLIT(IMPORTRANGE!B6794:B16793,"";"",0,1)"),"C++")</f>
        <v>C++</v>
      </c>
      <c r="C6794" s="4" t="str">
        <f>IFERROR(__xludf.DUMMYFUNCTION("""COMPUTED_VALUE"""),"C#")</f>
        <v>C#</v>
      </c>
      <c r="D6794" s="4" t="str">
        <f>IFERROR(__xludf.DUMMYFUNCTION("""COMPUTED_VALUE"""),"JavaScript")</f>
        <v>JavaScript</v>
      </c>
    </row>
    <row r="6795">
      <c r="A6795" s="3">
        <v>6794.0</v>
      </c>
      <c r="B6795" s="4" t="str">
        <f>IFERROR(__xludf.DUMMYFUNCTION("SPLIT(IMPORTRANGE!B6795:B16794,"";"",0,1)"),"Bash/Shell/PowerShell")</f>
        <v>Bash/Shell/PowerShell</v>
      </c>
      <c r="C6795" s="4" t="str">
        <f>IFERROR(__xludf.DUMMYFUNCTION("""COMPUTED_VALUE"""),"Go")</f>
        <v>Go</v>
      </c>
      <c r="D6795" s="4" t="str">
        <f>IFERROR(__xludf.DUMMYFUNCTION("""COMPUTED_VALUE"""),"Java")</f>
        <v>Java</v>
      </c>
      <c r="E6795" s="4" t="str">
        <f>IFERROR(__xludf.DUMMYFUNCTION("""COMPUTED_VALUE"""),"JavaScript")</f>
        <v>JavaScript</v>
      </c>
      <c r="F6795" s="4" t="str">
        <f>IFERROR(__xludf.DUMMYFUNCTION("""COMPUTED_VALUE"""),"Python")</f>
        <v>Python</v>
      </c>
      <c r="G6795" s="4" t="str">
        <f>IFERROR(__xludf.DUMMYFUNCTION("""COMPUTED_VALUE"""),"SQL")</f>
        <v>SQL</v>
      </c>
      <c r="H6795" s="4" t="str">
        <f>IFERROR(__xludf.DUMMYFUNCTION("""COMPUTED_VALUE"""),"TypeScript")</f>
        <v>TypeScript</v>
      </c>
    </row>
    <row r="6796">
      <c r="A6796" s="3">
        <v>6795.0</v>
      </c>
      <c r="B6796" s="4" t="str">
        <f>IFERROR(__xludf.DUMMYFUNCTION("SPLIT(IMPORTRANGE!B6796:B16795,"";"",0,1)"),"JavaScript")</f>
        <v>JavaScript</v>
      </c>
      <c r="C6796" s="4" t="str">
        <f>IFERROR(__xludf.DUMMYFUNCTION("""COMPUTED_VALUE"""),"PHP")</f>
        <v>PHP</v>
      </c>
      <c r="D6796" s="4" t="str">
        <f>IFERROR(__xludf.DUMMYFUNCTION("""COMPUTED_VALUE"""),"Python")</f>
        <v>Python</v>
      </c>
      <c r="E6796" s="4" t="str">
        <f>IFERROR(__xludf.DUMMYFUNCTION("""COMPUTED_VALUE"""),"SQL")</f>
        <v>SQL</v>
      </c>
      <c r="F6796" s="4" t="str">
        <f>IFERROR(__xludf.DUMMYFUNCTION("""COMPUTED_VALUE"""),"TypeScript")</f>
        <v>TypeScript</v>
      </c>
    </row>
    <row r="6797">
      <c r="A6797" s="3">
        <v>6796.0</v>
      </c>
      <c r="B6797" s="4" t="str">
        <f>IFERROR(__xludf.DUMMYFUNCTION("SPLIT(IMPORTRANGE!B6797:B16796,"";"",0,1)"),"Assembly")</f>
        <v>Assembly</v>
      </c>
      <c r="C6797" s="4" t="str">
        <f>IFERROR(__xludf.DUMMYFUNCTION("""COMPUTED_VALUE"""),"Bash/Shell/PowerShell")</f>
        <v>Bash/Shell/PowerShell</v>
      </c>
      <c r="D6797" s="4" t="str">
        <f>IFERROR(__xludf.DUMMYFUNCTION("""COMPUTED_VALUE"""),"C")</f>
        <v>C</v>
      </c>
      <c r="E6797" s="4" t="str">
        <f>IFERROR(__xludf.DUMMYFUNCTION("""COMPUTED_VALUE"""),"C++")</f>
        <v>C++</v>
      </c>
      <c r="F6797" s="4" t="str">
        <f>IFERROR(__xludf.DUMMYFUNCTION("""COMPUTED_VALUE"""),"C#")</f>
        <v>C#</v>
      </c>
      <c r="G6797" s="4" t="str">
        <f>IFERROR(__xludf.DUMMYFUNCTION("""COMPUTED_VALUE"""),"HTML/CSS")</f>
        <v>HTML/CSS</v>
      </c>
      <c r="H6797" s="4" t="str">
        <f>IFERROR(__xludf.DUMMYFUNCTION("""COMPUTED_VALUE"""),"Java")</f>
        <v>Java</v>
      </c>
      <c r="I6797" s="4" t="str">
        <f>IFERROR(__xludf.DUMMYFUNCTION("""COMPUTED_VALUE"""),"SQL")</f>
        <v>SQL</v>
      </c>
    </row>
    <row r="6798">
      <c r="A6798" s="3">
        <v>6797.0</v>
      </c>
      <c r="B6798" s="4" t="str">
        <f>IFERROR(__xludf.DUMMYFUNCTION("SPLIT(IMPORTRANGE!B6798:B16797,"";"",0,1)"),"C++")</f>
        <v>C++</v>
      </c>
      <c r="C6798" s="4" t="str">
        <f>IFERROR(__xludf.DUMMYFUNCTION("""COMPUTED_VALUE"""),"Elixir")</f>
        <v>Elixir</v>
      </c>
      <c r="D6798" s="4" t="str">
        <f>IFERROR(__xludf.DUMMYFUNCTION("""COMPUTED_VALUE"""),"HTML/CSS")</f>
        <v>HTML/CSS</v>
      </c>
      <c r="E6798" s="4" t="str">
        <f>IFERROR(__xludf.DUMMYFUNCTION("""COMPUTED_VALUE"""),"Java")</f>
        <v>Java</v>
      </c>
      <c r="F6798" s="4" t="str">
        <f>IFERROR(__xludf.DUMMYFUNCTION("""COMPUTED_VALUE"""),"JavaScript")</f>
        <v>JavaScript</v>
      </c>
      <c r="G6798" s="4" t="str">
        <f>IFERROR(__xludf.DUMMYFUNCTION("""COMPUTED_VALUE"""),"Kotlin")</f>
        <v>Kotlin</v>
      </c>
      <c r="H6798" s="4" t="str">
        <f>IFERROR(__xludf.DUMMYFUNCTION("""COMPUTED_VALUE"""),"Python")</f>
        <v>Python</v>
      </c>
      <c r="I6798" s="4" t="str">
        <f>IFERROR(__xludf.DUMMYFUNCTION("""COMPUTED_VALUE"""),"Ruby")</f>
        <v>Ruby</v>
      </c>
      <c r="J6798" s="4" t="str">
        <f>IFERROR(__xludf.DUMMYFUNCTION("""COMPUTED_VALUE"""),"SQL")</f>
        <v>SQL</v>
      </c>
      <c r="K6798" s="4" t="str">
        <f>IFERROR(__xludf.DUMMYFUNCTION("""COMPUTED_VALUE"""),"TypeScript")</f>
        <v>TypeScript</v>
      </c>
    </row>
    <row r="6799">
      <c r="A6799" s="3">
        <v>6798.0</v>
      </c>
      <c r="B6799" s="4" t="str">
        <f>IFERROR(__xludf.DUMMYFUNCTION("SPLIT(IMPORTRANGE!B6799:B16798,"";"",0,1)"),"C")</f>
        <v>C</v>
      </c>
      <c r="C6799" s="4" t="str">
        <f>IFERROR(__xludf.DUMMYFUNCTION("""COMPUTED_VALUE"""),"Java")</f>
        <v>Java</v>
      </c>
      <c r="D6799" s="4" t="str">
        <f>IFERROR(__xludf.DUMMYFUNCTION("""COMPUTED_VALUE"""),"Ruby")</f>
        <v>Ruby</v>
      </c>
    </row>
    <row r="6800">
      <c r="A6800" s="3">
        <v>6799.0</v>
      </c>
      <c r="B6800" s="4" t="str">
        <f>IFERROR(__xludf.DUMMYFUNCTION("SPLIT(IMPORTRANGE!B6800:B16799,"";"",0,1)"),"PHP")</f>
        <v>PHP</v>
      </c>
      <c r="C6800" s="4" t="str">
        <f>IFERROR(__xludf.DUMMYFUNCTION("""COMPUTED_VALUE"""),"SQL")</f>
        <v>SQL</v>
      </c>
    </row>
    <row r="6801">
      <c r="A6801" s="3">
        <v>6800.0</v>
      </c>
      <c r="B6801" s="4" t="str">
        <f>IFERROR(__xludf.DUMMYFUNCTION("SPLIT(IMPORTRANGE!B6801:B16800,"";"",0,1)"),"Bash/Shell/PowerShell")</f>
        <v>Bash/Shell/PowerShell</v>
      </c>
      <c r="C6801" s="4" t="str">
        <f>IFERROR(__xludf.DUMMYFUNCTION("""COMPUTED_VALUE"""),"HTML/CSS")</f>
        <v>HTML/CSS</v>
      </c>
      <c r="D6801" s="4" t="str">
        <f>IFERROR(__xludf.DUMMYFUNCTION("""COMPUTED_VALUE"""),"JavaScript")</f>
        <v>JavaScript</v>
      </c>
      <c r="E6801" s="4" t="str">
        <f>IFERROR(__xludf.DUMMYFUNCTION("""COMPUTED_VALUE"""),"Python")</f>
        <v>Python</v>
      </c>
    </row>
    <row r="6802">
      <c r="A6802" s="3">
        <v>6801.0</v>
      </c>
      <c r="B6802" s="4" t="str">
        <f>IFERROR(__xludf.DUMMYFUNCTION("SPLIT(IMPORTRANGE!B6802:B16801,"";"",0,1)"),"Python")</f>
        <v>Python</v>
      </c>
      <c r="C6802" s="4" t="str">
        <f>IFERROR(__xludf.DUMMYFUNCTION("""COMPUTED_VALUE"""),"Scala")</f>
        <v>Scala</v>
      </c>
    </row>
    <row r="6803">
      <c r="A6803" s="3">
        <v>6802.0</v>
      </c>
      <c r="B6803" s="4" t="str">
        <f>IFERROR(__xludf.DUMMYFUNCTION("SPLIT(IMPORTRANGE!B6803:B16802,"";"",0,1)"),"Java")</f>
        <v>Java</v>
      </c>
      <c r="C6803" s="4" t="str">
        <f>IFERROR(__xludf.DUMMYFUNCTION("""COMPUTED_VALUE"""),"Scala")</f>
        <v>Scala</v>
      </c>
    </row>
    <row r="6804">
      <c r="A6804" s="3">
        <v>6803.0</v>
      </c>
      <c r="B6804" s="4" t="str">
        <f>IFERROR(__xludf.DUMMYFUNCTION("SPLIT(IMPORTRANGE!B6804:B16803,"";"",0,1)"),"Bash/Shell/PowerShell")</f>
        <v>Bash/Shell/PowerShell</v>
      </c>
      <c r="C6804" s="4" t="str">
        <f>IFERROR(__xludf.DUMMYFUNCTION("""COMPUTED_VALUE"""),"HTML/CSS")</f>
        <v>HTML/CSS</v>
      </c>
      <c r="D6804" s="4" t="str">
        <f>IFERROR(__xludf.DUMMYFUNCTION("""COMPUTED_VALUE"""),"JavaScript")</f>
        <v>JavaScript</v>
      </c>
      <c r="E6804" s="4" t="str">
        <f>IFERROR(__xludf.DUMMYFUNCTION("""COMPUTED_VALUE"""),"Other(s):")</f>
        <v>Other(s):</v>
      </c>
    </row>
    <row r="6805">
      <c r="A6805" s="3">
        <v>6804.0</v>
      </c>
      <c r="B6805" s="4" t="str">
        <f>IFERROR(__xludf.DUMMYFUNCTION("SPLIT(IMPORTRANGE!B6805:B16804,"";"",0,1)"),"C#")</f>
        <v>C#</v>
      </c>
      <c r="C6805" s="4" t="str">
        <f>IFERROR(__xludf.DUMMYFUNCTION("""COMPUTED_VALUE"""),"HTML/CSS")</f>
        <v>HTML/CSS</v>
      </c>
      <c r="D6805" s="4" t="str">
        <f>IFERROR(__xludf.DUMMYFUNCTION("""COMPUTED_VALUE"""),"JavaScript")</f>
        <v>JavaScript</v>
      </c>
      <c r="E6805" s="4" t="str">
        <f>IFERROR(__xludf.DUMMYFUNCTION("""COMPUTED_VALUE"""),"SQL")</f>
        <v>SQL</v>
      </c>
      <c r="F6805" s="4" t="str">
        <f>IFERROR(__xludf.DUMMYFUNCTION("""COMPUTED_VALUE"""),"TypeScript")</f>
        <v>TypeScript</v>
      </c>
      <c r="G6805" s="4" t="str">
        <f>IFERROR(__xludf.DUMMYFUNCTION("""COMPUTED_VALUE"""),"VBA")</f>
        <v>VBA</v>
      </c>
    </row>
    <row r="6806">
      <c r="A6806" s="3">
        <v>6805.0</v>
      </c>
      <c r="B6806" s="4" t="str">
        <f>IFERROR(__xludf.DUMMYFUNCTION("SPLIT(IMPORTRANGE!B6806:B16805,"";"",0,1)"),"Bash/Shell/PowerShell")</f>
        <v>Bash/Shell/PowerShell</v>
      </c>
      <c r="C6806" s="4" t="str">
        <f>IFERROR(__xludf.DUMMYFUNCTION("""COMPUTED_VALUE"""),"Go")</f>
        <v>Go</v>
      </c>
      <c r="D6806" s="4" t="str">
        <f>IFERROR(__xludf.DUMMYFUNCTION("""COMPUTED_VALUE"""),"HTML/CSS")</f>
        <v>HTML/CSS</v>
      </c>
      <c r="E6806" s="4" t="str">
        <f>IFERROR(__xludf.DUMMYFUNCTION("""COMPUTED_VALUE"""),"Java")</f>
        <v>Java</v>
      </c>
      <c r="F6806" s="4" t="str">
        <f>IFERROR(__xludf.DUMMYFUNCTION("""COMPUTED_VALUE"""),"JavaScript")</f>
        <v>JavaScript</v>
      </c>
      <c r="G6806" s="4" t="str">
        <f>IFERROR(__xludf.DUMMYFUNCTION("""COMPUTED_VALUE"""),"PHP")</f>
        <v>PHP</v>
      </c>
      <c r="H6806" s="4" t="str">
        <f>IFERROR(__xludf.DUMMYFUNCTION("""COMPUTED_VALUE"""),"SQL")</f>
        <v>SQL</v>
      </c>
    </row>
    <row r="6807">
      <c r="A6807" s="3">
        <v>6806.0</v>
      </c>
      <c r="B6807" s="4" t="str">
        <f>IFERROR(__xludf.DUMMYFUNCTION("SPLIT(IMPORTRANGE!B6807:B16806,"";"",0,1)"),"C")</f>
        <v>C</v>
      </c>
      <c r="C6807" s="4" t="str">
        <f>IFERROR(__xludf.DUMMYFUNCTION("""COMPUTED_VALUE"""),"C++")</f>
        <v>C++</v>
      </c>
      <c r="D6807" s="4" t="str">
        <f>IFERROR(__xludf.DUMMYFUNCTION("""COMPUTED_VALUE"""),"C#")</f>
        <v>C#</v>
      </c>
      <c r="E6807" s="4" t="str">
        <f>IFERROR(__xludf.DUMMYFUNCTION("""COMPUTED_VALUE"""),"HTML/CSS")</f>
        <v>HTML/CSS</v>
      </c>
      <c r="F6807" s="4" t="str">
        <f>IFERROR(__xludf.DUMMYFUNCTION("""COMPUTED_VALUE"""),"JavaScript")</f>
        <v>JavaScript</v>
      </c>
      <c r="G6807" s="4" t="str">
        <f>IFERROR(__xludf.DUMMYFUNCTION("""COMPUTED_VALUE"""),"PHP")</f>
        <v>PHP</v>
      </c>
      <c r="H6807" s="4" t="str">
        <f>IFERROR(__xludf.DUMMYFUNCTION("""COMPUTED_VALUE"""),"SQL")</f>
        <v>SQL</v>
      </c>
    </row>
    <row r="6808">
      <c r="A6808" s="3">
        <v>6807.0</v>
      </c>
      <c r="B6808" s="4" t="str">
        <f>IFERROR(__xludf.DUMMYFUNCTION("SPLIT(IMPORTRANGE!B6808:B16807,"";"",0,1)"),"Assembly")</f>
        <v>Assembly</v>
      </c>
      <c r="C6808" s="4" t="str">
        <f>IFERROR(__xludf.DUMMYFUNCTION("""COMPUTED_VALUE"""),"C")</f>
        <v>C</v>
      </c>
      <c r="D6808" s="4" t="str">
        <f>IFERROR(__xludf.DUMMYFUNCTION("""COMPUTED_VALUE"""),"C++")</f>
        <v>C++</v>
      </c>
      <c r="E6808" s="4" t="str">
        <f>IFERROR(__xludf.DUMMYFUNCTION("""COMPUTED_VALUE"""),"C#")</f>
        <v>C#</v>
      </c>
      <c r="F6808" s="4" t="str">
        <f>IFERROR(__xludf.DUMMYFUNCTION("""COMPUTED_VALUE"""),"HTML/CSS")</f>
        <v>HTML/CSS</v>
      </c>
      <c r="G6808" s="4" t="str">
        <f>IFERROR(__xludf.DUMMYFUNCTION("""COMPUTED_VALUE"""),"Java")</f>
        <v>Java</v>
      </c>
      <c r="H6808" s="4" t="str">
        <f>IFERROR(__xludf.DUMMYFUNCTION("""COMPUTED_VALUE"""),"JavaScript")</f>
        <v>JavaScript</v>
      </c>
      <c r="I6808" s="4" t="str">
        <f>IFERROR(__xludf.DUMMYFUNCTION("""COMPUTED_VALUE"""),"PHP")</f>
        <v>PHP</v>
      </c>
      <c r="J6808" s="4" t="str">
        <f>IFERROR(__xludf.DUMMYFUNCTION("""COMPUTED_VALUE"""),"SQL")</f>
        <v>SQL</v>
      </c>
    </row>
    <row r="6809">
      <c r="A6809" s="3">
        <v>6808.0</v>
      </c>
      <c r="B6809" s="4" t="str">
        <f>IFERROR(__xludf.DUMMYFUNCTION("SPLIT(IMPORTRANGE!B6809:B16808,"";"",0,1)"),"HTML/CSS")</f>
        <v>HTML/CSS</v>
      </c>
      <c r="C6809" s="4" t="str">
        <f>IFERROR(__xludf.DUMMYFUNCTION("""COMPUTED_VALUE"""),"Java")</f>
        <v>Java</v>
      </c>
      <c r="D6809" s="4" t="str">
        <f>IFERROR(__xludf.DUMMYFUNCTION("""COMPUTED_VALUE"""),"JavaScript")</f>
        <v>JavaScript</v>
      </c>
      <c r="E6809" s="4" t="str">
        <f>IFERROR(__xludf.DUMMYFUNCTION("""COMPUTED_VALUE"""),"Python")</f>
        <v>Python</v>
      </c>
      <c r="F6809" s="4" t="str">
        <f>IFERROR(__xludf.DUMMYFUNCTION("""COMPUTED_VALUE"""),"SQL")</f>
        <v>SQL</v>
      </c>
      <c r="G6809" s="4" t="str">
        <f>IFERROR(__xludf.DUMMYFUNCTION("""COMPUTED_VALUE"""),"TypeScript")</f>
        <v>TypeScript</v>
      </c>
    </row>
    <row r="6810">
      <c r="A6810" s="3">
        <v>6809.0</v>
      </c>
      <c r="B6810" s="4" t="str">
        <f>IFERROR(__xludf.DUMMYFUNCTION("SPLIT(IMPORTRANGE!B6810:B16809,"";"",0,1)"),"JavaScript")</f>
        <v>JavaScript</v>
      </c>
      <c r="C6810" s="4" t="str">
        <f>IFERROR(__xludf.DUMMYFUNCTION("""COMPUTED_VALUE"""),"Ruby")</f>
        <v>Ruby</v>
      </c>
    </row>
    <row r="6811">
      <c r="A6811" s="3">
        <v>6810.0</v>
      </c>
      <c r="B6811" s="4" t="str">
        <f>IFERROR(__xludf.DUMMYFUNCTION("SPLIT(IMPORTRANGE!B6811:B16810,"";"",0,1)"),"Bash/Shell/PowerShell")</f>
        <v>Bash/Shell/PowerShell</v>
      </c>
      <c r="C6811" s="4" t="str">
        <f>IFERROR(__xludf.DUMMYFUNCTION("""COMPUTED_VALUE"""),"C")</f>
        <v>C</v>
      </c>
      <c r="D6811" s="4" t="str">
        <f>IFERROR(__xludf.DUMMYFUNCTION("""COMPUTED_VALUE"""),"C++")</f>
        <v>C++</v>
      </c>
      <c r="E6811" s="4" t="str">
        <f>IFERROR(__xludf.DUMMYFUNCTION("""COMPUTED_VALUE"""),"HTML/CSS")</f>
        <v>HTML/CSS</v>
      </c>
      <c r="F6811" s="4" t="str">
        <f>IFERROR(__xludf.DUMMYFUNCTION("""COMPUTED_VALUE"""),"JavaScript")</f>
        <v>JavaScript</v>
      </c>
      <c r="G6811" s="4" t="str">
        <f>IFERROR(__xludf.DUMMYFUNCTION("""COMPUTED_VALUE"""),"PHP")</f>
        <v>PHP</v>
      </c>
      <c r="H6811" s="4" t="str">
        <f>IFERROR(__xludf.DUMMYFUNCTION("""COMPUTED_VALUE"""),"Python")</f>
        <v>Python</v>
      </c>
      <c r="I6811" s="4" t="str">
        <f>IFERROR(__xludf.DUMMYFUNCTION("""COMPUTED_VALUE"""),"Ruby")</f>
        <v>Ruby</v>
      </c>
      <c r="J6811" s="4" t="str">
        <f>IFERROR(__xludf.DUMMYFUNCTION("""COMPUTED_VALUE"""),"SQL")</f>
        <v>SQL</v>
      </c>
      <c r="K6811" s="4" t="str">
        <f>IFERROR(__xludf.DUMMYFUNCTION("""COMPUTED_VALUE"""),"Swift")</f>
        <v>Swift</v>
      </c>
      <c r="L6811" s="4" t="str">
        <f>IFERROR(__xludf.DUMMYFUNCTION("""COMPUTED_VALUE"""),"TypeScript")</f>
        <v>TypeScript</v>
      </c>
      <c r="M6811" s="4" t="str">
        <f>IFERROR(__xludf.DUMMYFUNCTION("""COMPUTED_VALUE"""),"Other(s):")</f>
        <v>Other(s):</v>
      </c>
    </row>
    <row r="6812">
      <c r="A6812" s="3">
        <v>6811.0</v>
      </c>
      <c r="B6812" s="4" t="str">
        <f>IFERROR(__xludf.DUMMYFUNCTION("SPLIT(IMPORTRANGE!B6812:B16811,"";"",0,1)"),"C#")</f>
        <v>C#</v>
      </c>
    </row>
    <row r="6813">
      <c r="A6813" s="3">
        <v>6812.0</v>
      </c>
      <c r="B6813" s="4" t="str">
        <f>IFERROR(__xludf.DUMMYFUNCTION("SPLIT(IMPORTRANGE!B6813:B16812,"";"",0,1)"),"C#")</f>
        <v>C#</v>
      </c>
      <c r="C6813" s="4" t="str">
        <f>IFERROR(__xludf.DUMMYFUNCTION("""COMPUTED_VALUE"""),"HTML/CSS")</f>
        <v>HTML/CSS</v>
      </c>
      <c r="D6813" s="4" t="str">
        <f>IFERROR(__xludf.DUMMYFUNCTION("""COMPUTED_VALUE"""),"JavaScript")</f>
        <v>JavaScript</v>
      </c>
      <c r="E6813" s="4" t="str">
        <f>IFERROR(__xludf.DUMMYFUNCTION("""COMPUTED_VALUE"""),"TypeScript")</f>
        <v>TypeScript</v>
      </c>
    </row>
    <row r="6814">
      <c r="A6814" s="3">
        <v>6813.0</v>
      </c>
      <c r="B6814" s="4" t="str">
        <f>IFERROR(__xludf.DUMMYFUNCTION("SPLIT(IMPORTRANGE!B6814:B16813,"";"",0,1)"),"Bash/Shell/PowerShell")</f>
        <v>Bash/Shell/PowerShell</v>
      </c>
      <c r="C6814" s="4" t="str">
        <f>IFERROR(__xludf.DUMMYFUNCTION("""COMPUTED_VALUE"""),"HTML/CSS")</f>
        <v>HTML/CSS</v>
      </c>
      <c r="D6814" s="4" t="str">
        <f>IFERROR(__xludf.DUMMYFUNCTION("""COMPUTED_VALUE"""),"JavaScript")</f>
        <v>JavaScript</v>
      </c>
      <c r="E6814" s="4" t="str">
        <f>IFERROR(__xludf.DUMMYFUNCTION("""COMPUTED_VALUE"""),"PHP")</f>
        <v>PHP</v>
      </c>
      <c r="F6814" s="4" t="str">
        <f>IFERROR(__xludf.DUMMYFUNCTION("""COMPUTED_VALUE"""),"SQL")</f>
        <v>SQL</v>
      </c>
    </row>
    <row r="6815">
      <c r="A6815" s="3">
        <v>6814.0</v>
      </c>
      <c r="B6815" s="4" t="str">
        <f>IFERROR(__xludf.DUMMYFUNCTION("SPLIT(IMPORTRANGE!B6815:B16814,"";"",0,1)"),"Java")</f>
        <v>Java</v>
      </c>
      <c r="C6815" s="4" t="str">
        <f>IFERROR(__xludf.DUMMYFUNCTION("""COMPUTED_VALUE"""),"JavaScript")</f>
        <v>JavaScript</v>
      </c>
      <c r="D6815" s="4" t="str">
        <f>IFERROR(__xludf.DUMMYFUNCTION("""COMPUTED_VALUE"""),"SQL")</f>
        <v>SQL</v>
      </c>
    </row>
    <row r="6816">
      <c r="A6816" s="3">
        <v>6815.0</v>
      </c>
      <c r="B6816" s="4" t="str">
        <f>IFERROR(__xludf.DUMMYFUNCTION("SPLIT(IMPORTRANGE!B6816:B16815,"";"",0,1)"),"C++")</f>
        <v>C++</v>
      </c>
      <c r="C6816" s="4" t="str">
        <f>IFERROR(__xludf.DUMMYFUNCTION("""COMPUTED_VALUE"""),"HTML/CSS")</f>
        <v>HTML/CSS</v>
      </c>
      <c r="D6816" s="4" t="str">
        <f>IFERROR(__xludf.DUMMYFUNCTION("""COMPUTED_VALUE"""),"Java")</f>
        <v>Java</v>
      </c>
      <c r="E6816" s="4" t="str">
        <f>IFERROR(__xludf.DUMMYFUNCTION("""COMPUTED_VALUE"""),"JavaScript")</f>
        <v>JavaScript</v>
      </c>
      <c r="F6816" s="4" t="str">
        <f>IFERROR(__xludf.DUMMYFUNCTION("""COMPUTED_VALUE"""),"Objective-C")</f>
        <v>Objective-C</v>
      </c>
      <c r="G6816" s="4" t="str">
        <f>IFERROR(__xludf.DUMMYFUNCTION("""COMPUTED_VALUE"""),"Python")</f>
        <v>Python</v>
      </c>
      <c r="H6816" s="4" t="str">
        <f>IFERROR(__xludf.DUMMYFUNCTION("""COMPUTED_VALUE"""),"Ruby")</f>
        <v>Ruby</v>
      </c>
      <c r="I6816" s="4" t="str">
        <f>IFERROR(__xludf.DUMMYFUNCTION("""COMPUTED_VALUE"""),"Swift")</f>
        <v>Swift</v>
      </c>
      <c r="J6816" s="4" t="str">
        <f>IFERROR(__xludf.DUMMYFUNCTION("""COMPUTED_VALUE"""),"TypeScript")</f>
        <v>TypeScript</v>
      </c>
    </row>
    <row r="6817">
      <c r="A6817" s="3">
        <v>6816.0</v>
      </c>
      <c r="B6817" s="4" t="str">
        <f>IFERROR(__xludf.DUMMYFUNCTION("SPLIT(IMPORTRANGE!B6817:B16816,"";"",0,1)"),"C#")</f>
        <v>C#</v>
      </c>
      <c r="C6817" s="4" t="str">
        <f>IFERROR(__xludf.DUMMYFUNCTION("""COMPUTED_VALUE"""),"F#")</f>
        <v>F#</v>
      </c>
      <c r="D6817" s="4" t="str">
        <f>IFERROR(__xludf.DUMMYFUNCTION("""COMPUTED_VALUE"""),"HTML/CSS")</f>
        <v>HTML/CSS</v>
      </c>
      <c r="E6817" s="4" t="str">
        <f>IFERROR(__xludf.DUMMYFUNCTION("""COMPUTED_VALUE"""),"JavaScript")</f>
        <v>JavaScript</v>
      </c>
      <c r="F6817" s="4" t="str">
        <f>IFERROR(__xludf.DUMMYFUNCTION("""COMPUTED_VALUE"""),"SQL")</f>
        <v>SQL</v>
      </c>
      <c r="G6817" s="4" t="str">
        <f>IFERROR(__xludf.DUMMYFUNCTION("""COMPUTED_VALUE"""),"TypeScript")</f>
        <v>TypeScript</v>
      </c>
    </row>
    <row r="6818">
      <c r="A6818" s="3">
        <v>6817.0</v>
      </c>
      <c r="B6818" s="4" t="str">
        <f>IFERROR(__xludf.DUMMYFUNCTION("SPLIT(IMPORTRANGE!B6818:B16817,"";"",0,1)"),"Bash/Shell/PowerShell")</f>
        <v>Bash/Shell/PowerShell</v>
      </c>
      <c r="C6818" s="4" t="str">
        <f>IFERROR(__xludf.DUMMYFUNCTION("""COMPUTED_VALUE"""),"C#")</f>
        <v>C#</v>
      </c>
      <c r="D6818" s="4" t="str">
        <f>IFERROR(__xludf.DUMMYFUNCTION("""COMPUTED_VALUE"""),"Python")</f>
        <v>Python</v>
      </c>
    </row>
    <row r="6819">
      <c r="A6819" s="3">
        <v>6818.0</v>
      </c>
      <c r="B6819" s="4" t="str">
        <f>IFERROR(__xludf.DUMMYFUNCTION("SPLIT(IMPORTRANGE!B6819:B16818,"";"",0,1)"),"Python")</f>
        <v>Python</v>
      </c>
      <c r="C6819" s="4" t="str">
        <f>IFERROR(__xludf.DUMMYFUNCTION("""COMPUTED_VALUE"""),"R")</f>
        <v>R</v>
      </c>
      <c r="D6819" s="4" t="str">
        <f>IFERROR(__xludf.DUMMYFUNCTION("""COMPUTED_VALUE"""),"SQL")</f>
        <v>SQL</v>
      </c>
    </row>
    <row r="6820">
      <c r="A6820" s="3">
        <v>6819.0</v>
      </c>
      <c r="B6820" s="4" t="str">
        <f>IFERROR(__xludf.DUMMYFUNCTION("SPLIT(IMPORTRANGE!B6820:B16819,"";"",0,1)"),"C#")</f>
        <v>C#</v>
      </c>
      <c r="C6820" s="4" t="str">
        <f>IFERROR(__xludf.DUMMYFUNCTION("""COMPUTED_VALUE"""),"HTML/CSS")</f>
        <v>HTML/CSS</v>
      </c>
      <c r="D6820" s="4" t="str">
        <f>IFERROR(__xludf.DUMMYFUNCTION("""COMPUTED_VALUE"""),"JavaScript")</f>
        <v>JavaScript</v>
      </c>
      <c r="E6820" s="4" t="str">
        <f>IFERROR(__xludf.DUMMYFUNCTION("""COMPUTED_VALUE"""),"PHP")</f>
        <v>PHP</v>
      </c>
      <c r="F6820" s="4" t="str">
        <f>IFERROR(__xludf.DUMMYFUNCTION("""COMPUTED_VALUE"""),"SQL")</f>
        <v>SQL</v>
      </c>
    </row>
    <row r="6821">
      <c r="A6821" s="3">
        <v>6820.0</v>
      </c>
      <c r="B6821" s="4" t="str">
        <f>IFERROR(__xludf.DUMMYFUNCTION("SPLIT(IMPORTRANGE!B6821:B16820,"";"",0,1)"),"Go")</f>
        <v>Go</v>
      </c>
      <c r="C6821" s="4" t="str">
        <f>IFERROR(__xludf.DUMMYFUNCTION("""COMPUTED_VALUE"""),"HTML/CSS")</f>
        <v>HTML/CSS</v>
      </c>
      <c r="D6821" s="4" t="str">
        <f>IFERROR(__xludf.DUMMYFUNCTION("""COMPUTED_VALUE"""),"JavaScript")</f>
        <v>JavaScript</v>
      </c>
      <c r="E6821" s="4" t="str">
        <f>IFERROR(__xludf.DUMMYFUNCTION("""COMPUTED_VALUE"""),"Python")</f>
        <v>Python</v>
      </c>
      <c r="F6821" s="4" t="str">
        <f>IFERROR(__xludf.DUMMYFUNCTION("""COMPUTED_VALUE"""),"Rust")</f>
        <v>Rust</v>
      </c>
      <c r="G6821" s="4" t="str">
        <f>IFERROR(__xludf.DUMMYFUNCTION("""COMPUTED_VALUE"""),"WebAssembly")</f>
        <v>WebAssembly</v>
      </c>
    </row>
    <row r="6822">
      <c r="A6822" s="3">
        <v>6821.0</v>
      </c>
      <c r="B6822" s="4" t="str">
        <f>IFERROR(__xludf.DUMMYFUNCTION("SPLIT(IMPORTRANGE!B6822:B16821,"";"",0,1)"),"C#")</f>
        <v>C#</v>
      </c>
      <c r="C6822" s="4" t="str">
        <f>IFERROR(__xludf.DUMMYFUNCTION("""COMPUTED_VALUE"""),"JavaScript")</f>
        <v>JavaScript</v>
      </c>
    </row>
    <row r="6823">
      <c r="A6823" s="3">
        <v>6822.0</v>
      </c>
      <c r="B6823" s="4" t="str">
        <f>IFERROR(__xludf.DUMMYFUNCTION("SPLIT(IMPORTRANGE!B6823:B16822,"";"",0,1)"),"C#")</f>
        <v>C#</v>
      </c>
      <c r="C6823" s="4" t="str">
        <f>IFERROR(__xludf.DUMMYFUNCTION("""COMPUTED_VALUE"""),"HTML/CSS")</f>
        <v>HTML/CSS</v>
      </c>
      <c r="D6823" s="4" t="str">
        <f>IFERROR(__xludf.DUMMYFUNCTION("""COMPUTED_VALUE"""),"JavaScript")</f>
        <v>JavaScript</v>
      </c>
      <c r="E6823" s="4" t="str">
        <f>IFERROR(__xludf.DUMMYFUNCTION("""COMPUTED_VALUE"""),"SQL")</f>
        <v>SQL</v>
      </c>
    </row>
    <row r="6824">
      <c r="A6824" s="3">
        <v>6823.0</v>
      </c>
      <c r="B6824" s="4" t="str">
        <f>IFERROR(__xludf.DUMMYFUNCTION("SPLIT(IMPORTRANGE!B6824:B16823,"";"",0,1)"),"Bash/Shell/PowerShell")</f>
        <v>Bash/Shell/PowerShell</v>
      </c>
      <c r="C6824" s="4" t="str">
        <f>IFERROR(__xludf.DUMMYFUNCTION("""COMPUTED_VALUE"""),"PHP")</f>
        <v>PHP</v>
      </c>
    </row>
    <row r="6825">
      <c r="A6825" s="3">
        <v>6824.0</v>
      </c>
      <c r="B6825" s="4" t="str">
        <f>IFERROR(__xludf.DUMMYFUNCTION("SPLIT(IMPORTRANGE!B6825:B16824,"";"",0,1)"),"Bash/Shell/PowerShell")</f>
        <v>Bash/Shell/PowerShell</v>
      </c>
      <c r="C6825" s="4" t="str">
        <f>IFERROR(__xludf.DUMMYFUNCTION("""COMPUTED_VALUE"""),"Dart")</f>
        <v>Dart</v>
      </c>
      <c r="D6825" s="4" t="str">
        <f>IFERROR(__xludf.DUMMYFUNCTION("""COMPUTED_VALUE"""),"HTML/CSS")</f>
        <v>HTML/CSS</v>
      </c>
      <c r="E6825" s="4" t="str">
        <f>IFERROR(__xludf.DUMMYFUNCTION("""COMPUTED_VALUE"""),"JavaScript")</f>
        <v>JavaScript</v>
      </c>
      <c r="F6825" s="4" t="str">
        <f>IFERROR(__xludf.DUMMYFUNCTION("""COMPUTED_VALUE"""),"PHP")</f>
        <v>PHP</v>
      </c>
      <c r="G6825" s="4" t="str">
        <f>IFERROR(__xludf.DUMMYFUNCTION("""COMPUTED_VALUE"""),"SQL")</f>
        <v>SQL</v>
      </c>
    </row>
    <row r="6826">
      <c r="A6826" s="3">
        <v>6825.0</v>
      </c>
      <c r="B6826" s="4" t="str">
        <f>IFERROR(__xludf.DUMMYFUNCTION("SPLIT(IMPORTRANGE!B6826:B16825,"";"",0,1)"),"C++")</f>
        <v>C++</v>
      </c>
      <c r="C6826" s="4" t="str">
        <f>IFERROR(__xludf.DUMMYFUNCTION("""COMPUTED_VALUE"""),"C#")</f>
        <v>C#</v>
      </c>
      <c r="D6826" s="4" t="str">
        <f>IFERROR(__xludf.DUMMYFUNCTION("""COMPUTED_VALUE"""),"SQL")</f>
        <v>SQL</v>
      </c>
      <c r="E6826" s="4" t="str">
        <f>IFERROR(__xludf.DUMMYFUNCTION("""COMPUTED_VALUE"""),"VBA")</f>
        <v>VBA</v>
      </c>
    </row>
    <row r="6827">
      <c r="A6827" s="3">
        <v>6826.0</v>
      </c>
      <c r="B6827" s="4" t="str">
        <f>IFERROR(__xludf.DUMMYFUNCTION("SPLIT(IMPORTRANGE!B6827:B16826,"";"",0,1)"),"Bash/Shell/PowerShell")</f>
        <v>Bash/Shell/PowerShell</v>
      </c>
      <c r="C6827" s="4" t="str">
        <f>IFERROR(__xludf.DUMMYFUNCTION("""COMPUTED_VALUE"""),"C")</f>
        <v>C</v>
      </c>
      <c r="D6827" s="4" t="str">
        <f>IFERROR(__xludf.DUMMYFUNCTION("""COMPUTED_VALUE"""),"C#")</f>
        <v>C#</v>
      </c>
      <c r="E6827" s="4" t="str">
        <f>IFERROR(__xludf.DUMMYFUNCTION("""COMPUTED_VALUE"""),"HTML/CSS")</f>
        <v>HTML/CSS</v>
      </c>
      <c r="F6827" s="4" t="str">
        <f>IFERROR(__xludf.DUMMYFUNCTION("""COMPUTED_VALUE"""),"Java")</f>
        <v>Java</v>
      </c>
      <c r="G6827" s="4" t="str">
        <f>IFERROR(__xludf.DUMMYFUNCTION("""COMPUTED_VALUE"""),"JavaScript")</f>
        <v>JavaScript</v>
      </c>
      <c r="H6827" s="4" t="str">
        <f>IFERROR(__xludf.DUMMYFUNCTION("""COMPUTED_VALUE"""),"PHP")</f>
        <v>PHP</v>
      </c>
      <c r="I6827" s="4" t="str">
        <f>IFERROR(__xludf.DUMMYFUNCTION("""COMPUTED_VALUE"""),"Python")</f>
        <v>Python</v>
      </c>
      <c r="J6827" s="4" t="str">
        <f>IFERROR(__xludf.DUMMYFUNCTION("""COMPUTED_VALUE"""),"SQL")</f>
        <v>SQL</v>
      </c>
    </row>
    <row r="6828">
      <c r="A6828" s="3">
        <v>6827.0</v>
      </c>
      <c r="B6828" s="4" t="str">
        <f>IFERROR(__xludf.DUMMYFUNCTION("SPLIT(IMPORTRANGE!B6828:B16827,"";"",0,1)"),"Bash/Shell/PowerShell")</f>
        <v>Bash/Shell/PowerShell</v>
      </c>
      <c r="C6828" s="4" t="str">
        <f>IFERROR(__xludf.DUMMYFUNCTION("""COMPUTED_VALUE"""),"C")</f>
        <v>C</v>
      </c>
      <c r="D6828" s="4" t="str">
        <f>IFERROR(__xludf.DUMMYFUNCTION("""COMPUTED_VALUE"""),"C++")</f>
        <v>C++</v>
      </c>
      <c r="E6828" s="4" t="str">
        <f>IFERROR(__xludf.DUMMYFUNCTION("""COMPUTED_VALUE"""),"C#")</f>
        <v>C#</v>
      </c>
      <c r="F6828" s="4" t="str">
        <f>IFERROR(__xludf.DUMMYFUNCTION("""COMPUTED_VALUE"""),"HTML/CSS")</f>
        <v>HTML/CSS</v>
      </c>
      <c r="G6828" s="4" t="str">
        <f>IFERROR(__xludf.DUMMYFUNCTION("""COMPUTED_VALUE"""),"Java")</f>
        <v>Java</v>
      </c>
      <c r="H6828" s="4" t="str">
        <f>IFERROR(__xludf.DUMMYFUNCTION("""COMPUTED_VALUE"""),"JavaScript")</f>
        <v>JavaScript</v>
      </c>
      <c r="I6828" s="4" t="str">
        <f>IFERROR(__xludf.DUMMYFUNCTION("""COMPUTED_VALUE"""),"Python")</f>
        <v>Python</v>
      </c>
      <c r="J6828" s="4" t="str">
        <f>IFERROR(__xludf.DUMMYFUNCTION("""COMPUTED_VALUE"""),"SQL")</f>
        <v>SQL</v>
      </c>
      <c r="K6828" s="4" t="str">
        <f>IFERROR(__xludf.DUMMYFUNCTION("""COMPUTED_VALUE"""),"TypeScript")</f>
        <v>TypeScript</v>
      </c>
    </row>
    <row r="6829">
      <c r="A6829" s="3">
        <v>6828.0</v>
      </c>
      <c r="B6829" s="4" t="str">
        <f>IFERROR(__xludf.DUMMYFUNCTION("SPLIT(IMPORTRANGE!B6829:B16828,"";"",0,1)"),"Bash/Shell/PowerShell")</f>
        <v>Bash/Shell/PowerShell</v>
      </c>
      <c r="C6829" s="4" t="str">
        <f>IFERROR(__xludf.DUMMYFUNCTION("""COMPUTED_VALUE"""),"HTML/CSS")</f>
        <v>HTML/CSS</v>
      </c>
      <c r="D6829" s="4" t="str">
        <f>IFERROR(__xludf.DUMMYFUNCTION("""COMPUTED_VALUE"""),"JavaScript")</f>
        <v>JavaScript</v>
      </c>
      <c r="E6829" s="4" t="str">
        <f>IFERROR(__xludf.DUMMYFUNCTION("""COMPUTED_VALUE"""),"PHP")</f>
        <v>PHP</v>
      </c>
      <c r="F6829" s="4" t="str">
        <f>IFERROR(__xludf.DUMMYFUNCTION("""COMPUTED_VALUE"""),"SQL")</f>
        <v>SQL</v>
      </c>
    </row>
    <row r="6830">
      <c r="A6830" s="3">
        <v>6829.0</v>
      </c>
      <c r="B6830" s="4" t="str">
        <f>IFERROR(__xludf.DUMMYFUNCTION("SPLIT(IMPORTRANGE!B6830:B16829,"";"",0,1)"),"Bash/Shell/PowerShell")</f>
        <v>Bash/Shell/PowerShell</v>
      </c>
      <c r="C6830" s="4" t="str">
        <f>IFERROR(__xludf.DUMMYFUNCTION("""COMPUTED_VALUE"""),"Go")</f>
        <v>Go</v>
      </c>
      <c r="D6830" s="4" t="str">
        <f>IFERROR(__xludf.DUMMYFUNCTION("""COMPUTED_VALUE"""),"HTML/CSS")</f>
        <v>HTML/CSS</v>
      </c>
      <c r="E6830" s="4" t="str">
        <f>IFERROR(__xludf.DUMMYFUNCTION("""COMPUTED_VALUE"""),"JavaScript")</f>
        <v>JavaScript</v>
      </c>
      <c r="F6830" s="4" t="str">
        <f>IFERROR(__xludf.DUMMYFUNCTION("""COMPUTED_VALUE"""),"PHP")</f>
        <v>PHP</v>
      </c>
      <c r="G6830" s="4" t="str">
        <f>IFERROR(__xludf.DUMMYFUNCTION("""COMPUTED_VALUE"""),"SQL")</f>
        <v>SQL</v>
      </c>
    </row>
    <row r="6831">
      <c r="A6831" s="3">
        <v>6830.0</v>
      </c>
      <c r="B6831" s="4" t="str">
        <f>IFERROR(__xludf.DUMMYFUNCTION("SPLIT(IMPORTRANGE!B6831:B16830,"";"",0,1)"),"Bash/Shell/PowerShell")</f>
        <v>Bash/Shell/PowerShell</v>
      </c>
      <c r="C6831" s="4" t="str">
        <f>IFERROR(__xludf.DUMMYFUNCTION("""COMPUTED_VALUE"""),"C")</f>
        <v>C</v>
      </c>
      <c r="D6831" s="4" t="str">
        <f>IFERROR(__xludf.DUMMYFUNCTION("""COMPUTED_VALUE"""),"C++")</f>
        <v>C++</v>
      </c>
      <c r="E6831" s="4" t="str">
        <f>IFERROR(__xludf.DUMMYFUNCTION("""COMPUTED_VALUE"""),"C#")</f>
        <v>C#</v>
      </c>
      <c r="F6831" s="4" t="str">
        <f>IFERROR(__xludf.DUMMYFUNCTION("""COMPUTED_VALUE"""),"Elixir")</f>
        <v>Elixir</v>
      </c>
      <c r="G6831" s="4" t="str">
        <f>IFERROR(__xludf.DUMMYFUNCTION("""COMPUTED_VALUE"""),"Erlang")</f>
        <v>Erlang</v>
      </c>
      <c r="H6831" s="4" t="str">
        <f>IFERROR(__xludf.DUMMYFUNCTION("""COMPUTED_VALUE"""),"Go")</f>
        <v>Go</v>
      </c>
      <c r="I6831" s="4" t="str">
        <f>IFERROR(__xludf.DUMMYFUNCTION("""COMPUTED_VALUE"""),"HTML/CSS")</f>
        <v>HTML/CSS</v>
      </c>
      <c r="J6831" s="4" t="str">
        <f>IFERROR(__xludf.DUMMYFUNCTION("""COMPUTED_VALUE"""),"Java")</f>
        <v>Java</v>
      </c>
      <c r="K6831" s="4" t="str">
        <f>IFERROR(__xludf.DUMMYFUNCTION("""COMPUTED_VALUE"""),"JavaScript")</f>
        <v>JavaScript</v>
      </c>
      <c r="L6831" s="4" t="str">
        <f>IFERROR(__xludf.DUMMYFUNCTION("""COMPUTED_VALUE"""),"Kotlin")</f>
        <v>Kotlin</v>
      </c>
      <c r="M6831" s="4" t="str">
        <f>IFERROR(__xludf.DUMMYFUNCTION("""COMPUTED_VALUE"""),"Objective-C")</f>
        <v>Objective-C</v>
      </c>
      <c r="N6831" s="4" t="str">
        <f>IFERROR(__xludf.DUMMYFUNCTION("""COMPUTED_VALUE"""),"Python")</f>
        <v>Python</v>
      </c>
      <c r="O6831" s="4" t="str">
        <f>IFERROR(__xludf.DUMMYFUNCTION("""COMPUTED_VALUE"""),"R")</f>
        <v>R</v>
      </c>
      <c r="P6831" s="4" t="str">
        <f>IFERROR(__xludf.DUMMYFUNCTION("""COMPUTED_VALUE"""),"Swift")</f>
        <v>Swift</v>
      </c>
      <c r="Q6831" s="4" t="str">
        <f>IFERROR(__xludf.DUMMYFUNCTION("""COMPUTED_VALUE"""),"TypeScript")</f>
        <v>TypeScript</v>
      </c>
    </row>
    <row r="6832">
      <c r="A6832" s="3">
        <v>6831.0</v>
      </c>
      <c r="B6832" s="4" t="str">
        <f>IFERROR(__xludf.DUMMYFUNCTION("SPLIT(IMPORTRANGE!B6832:B16831,"";"",0,1)"),"JavaScript")</f>
        <v>JavaScript</v>
      </c>
      <c r="C6832" s="4" t="str">
        <f>IFERROR(__xludf.DUMMYFUNCTION("""COMPUTED_VALUE"""),"Ruby")</f>
        <v>Ruby</v>
      </c>
      <c r="D6832" s="4" t="str">
        <f>IFERROR(__xludf.DUMMYFUNCTION("""COMPUTED_VALUE"""),"TypeScript")</f>
        <v>TypeScript</v>
      </c>
    </row>
    <row r="6833">
      <c r="A6833" s="3">
        <v>6832.0</v>
      </c>
      <c r="B6833" s="4" t="str">
        <f>IFERROR(__xludf.DUMMYFUNCTION("SPLIT(IMPORTRANGE!B6833:B16832,"";"",0,1)"),"C")</f>
        <v>C</v>
      </c>
      <c r="C6833" s="4" t="str">
        <f>IFERROR(__xludf.DUMMYFUNCTION("""COMPUTED_VALUE"""),"C++")</f>
        <v>C++</v>
      </c>
      <c r="D6833" s="4" t="str">
        <f>IFERROR(__xludf.DUMMYFUNCTION("""COMPUTED_VALUE"""),"C#")</f>
        <v>C#</v>
      </c>
      <c r="E6833" s="4" t="str">
        <f>IFERROR(__xludf.DUMMYFUNCTION("""COMPUTED_VALUE"""),"HTML/CSS")</f>
        <v>HTML/CSS</v>
      </c>
      <c r="F6833" s="4" t="str">
        <f>IFERROR(__xludf.DUMMYFUNCTION("""COMPUTED_VALUE"""),"Java")</f>
        <v>Java</v>
      </c>
      <c r="G6833" s="4" t="str">
        <f>IFERROR(__xludf.DUMMYFUNCTION("""COMPUTED_VALUE"""),"JavaScript")</f>
        <v>JavaScript</v>
      </c>
      <c r="H6833" s="4" t="str">
        <f>IFERROR(__xludf.DUMMYFUNCTION("""COMPUTED_VALUE"""),"SQL")</f>
        <v>SQL</v>
      </c>
      <c r="I6833" s="4" t="str">
        <f>IFERROR(__xludf.DUMMYFUNCTION("""COMPUTED_VALUE"""),"TypeScript")</f>
        <v>TypeScript</v>
      </c>
    </row>
    <row r="6834">
      <c r="A6834" s="3">
        <v>6833.0</v>
      </c>
      <c r="B6834" s="4" t="str">
        <f>IFERROR(__xludf.DUMMYFUNCTION("SPLIT(IMPORTRANGE!B6834:B16833,"";"",0,1)"),"Bash/Shell/PowerShell")</f>
        <v>Bash/Shell/PowerShell</v>
      </c>
      <c r="C6834" s="4" t="str">
        <f>IFERROR(__xludf.DUMMYFUNCTION("""COMPUTED_VALUE"""),"C++")</f>
        <v>C++</v>
      </c>
      <c r="D6834" s="4" t="str">
        <f>IFERROR(__xludf.DUMMYFUNCTION("""COMPUTED_VALUE"""),"C#")</f>
        <v>C#</v>
      </c>
      <c r="E6834" s="4" t="str">
        <f>IFERROR(__xludf.DUMMYFUNCTION("""COMPUTED_VALUE"""),"Dart")</f>
        <v>Dart</v>
      </c>
      <c r="F6834" s="4" t="str">
        <f>IFERROR(__xludf.DUMMYFUNCTION("""COMPUTED_VALUE"""),"HTML/CSS")</f>
        <v>HTML/CSS</v>
      </c>
      <c r="G6834" s="4" t="str">
        <f>IFERROR(__xludf.DUMMYFUNCTION("""COMPUTED_VALUE"""),"Java")</f>
        <v>Java</v>
      </c>
      <c r="H6834" s="4" t="str">
        <f>IFERROR(__xludf.DUMMYFUNCTION("""COMPUTED_VALUE"""),"JavaScript")</f>
        <v>JavaScript</v>
      </c>
      <c r="I6834" s="4" t="str">
        <f>IFERROR(__xludf.DUMMYFUNCTION("""COMPUTED_VALUE"""),"PHP")</f>
        <v>PHP</v>
      </c>
      <c r="J6834" s="4" t="str">
        <f>IFERROR(__xludf.DUMMYFUNCTION("""COMPUTED_VALUE"""),"Python")</f>
        <v>Python</v>
      </c>
      <c r="K6834" s="4" t="str">
        <f>IFERROR(__xludf.DUMMYFUNCTION("""COMPUTED_VALUE"""),"SQL")</f>
        <v>SQL</v>
      </c>
      <c r="L6834" s="4" t="str">
        <f>IFERROR(__xludf.DUMMYFUNCTION("""COMPUTED_VALUE"""),"TypeScript")</f>
        <v>TypeScript</v>
      </c>
    </row>
    <row r="6835">
      <c r="A6835" s="3">
        <v>6834.0</v>
      </c>
      <c r="B6835" s="4" t="str">
        <f>IFERROR(__xludf.DUMMYFUNCTION("SPLIT(IMPORTRANGE!B6835:B16834,"";"",0,1)"),"Assembly")</f>
        <v>Assembly</v>
      </c>
      <c r="C6835" s="4" t="str">
        <f>IFERROR(__xludf.DUMMYFUNCTION("""COMPUTED_VALUE"""),"Bash/Shell/PowerShell")</f>
        <v>Bash/Shell/PowerShell</v>
      </c>
      <c r="D6835" s="4" t="str">
        <f>IFERROR(__xludf.DUMMYFUNCTION("""COMPUTED_VALUE"""),"C")</f>
        <v>C</v>
      </c>
      <c r="E6835" s="4" t="str">
        <f>IFERROR(__xludf.DUMMYFUNCTION("""COMPUTED_VALUE"""),"C#")</f>
        <v>C#</v>
      </c>
      <c r="F6835" s="4" t="str">
        <f>IFERROR(__xludf.DUMMYFUNCTION("""COMPUTED_VALUE"""),"HTML/CSS")</f>
        <v>HTML/CSS</v>
      </c>
      <c r="G6835" s="4" t="str">
        <f>IFERROR(__xludf.DUMMYFUNCTION("""COMPUTED_VALUE"""),"Ruby")</f>
        <v>Ruby</v>
      </c>
      <c r="H6835" s="4" t="str">
        <f>IFERROR(__xludf.DUMMYFUNCTION("""COMPUTED_VALUE"""),"SQL")</f>
        <v>SQL</v>
      </c>
      <c r="I6835" s="4" t="str">
        <f>IFERROR(__xludf.DUMMYFUNCTION("""COMPUTED_VALUE"""),"TypeScript")</f>
        <v>TypeScript</v>
      </c>
    </row>
    <row r="6836">
      <c r="A6836" s="3">
        <v>6835.0</v>
      </c>
      <c r="B6836" s="4" t="str">
        <f>IFERROR(__xludf.DUMMYFUNCTION("SPLIT(IMPORTRANGE!B6836:B16835,"";"",0,1)"),"JavaScript")</f>
        <v>JavaScript</v>
      </c>
    </row>
    <row r="6837">
      <c r="A6837" s="3">
        <v>6836.0</v>
      </c>
      <c r="B6837" s="4" t="str">
        <f>IFERROR(__xludf.DUMMYFUNCTION("SPLIT(IMPORTRANGE!B6837:B16836,"";"",0,1)"),"C#")</f>
        <v>C#</v>
      </c>
      <c r="C6837" s="4" t="str">
        <f>IFERROR(__xludf.DUMMYFUNCTION("""COMPUTED_VALUE"""),"Java")</f>
        <v>Java</v>
      </c>
      <c r="D6837" s="4" t="str">
        <f>IFERROR(__xludf.DUMMYFUNCTION("""COMPUTED_VALUE"""),"JavaScript")</f>
        <v>JavaScript</v>
      </c>
      <c r="E6837" s="4" t="str">
        <f>IFERROR(__xludf.DUMMYFUNCTION("""COMPUTED_VALUE"""),"SQL")</f>
        <v>SQL</v>
      </c>
    </row>
    <row r="6838">
      <c r="A6838" s="3">
        <v>6837.0</v>
      </c>
      <c r="B6838" s="4" t="str">
        <f>IFERROR(__xludf.DUMMYFUNCTION("SPLIT(IMPORTRANGE!B6838:B16837,"";"",0,1)"),"Bash/Shell/PowerShell")</f>
        <v>Bash/Shell/PowerShell</v>
      </c>
      <c r="C6838" s="4" t="str">
        <f>IFERROR(__xludf.DUMMYFUNCTION("""COMPUTED_VALUE"""),"HTML/CSS")</f>
        <v>HTML/CSS</v>
      </c>
      <c r="D6838" s="4" t="str">
        <f>IFERROR(__xludf.DUMMYFUNCTION("""COMPUTED_VALUE"""),"JavaScript")</f>
        <v>JavaScript</v>
      </c>
      <c r="E6838" s="4" t="str">
        <f>IFERROR(__xludf.DUMMYFUNCTION("""COMPUTED_VALUE"""),"PHP")</f>
        <v>PHP</v>
      </c>
      <c r="F6838" s="4" t="str">
        <f>IFERROR(__xludf.DUMMYFUNCTION("""COMPUTED_VALUE"""),"SQL")</f>
        <v>SQL</v>
      </c>
    </row>
    <row r="6839">
      <c r="A6839" s="3">
        <v>6838.0</v>
      </c>
      <c r="B6839" s="4" t="str">
        <f>IFERROR(__xludf.DUMMYFUNCTION("SPLIT(IMPORTRANGE!B6839:B16838,"";"",0,1)"),"C")</f>
        <v>C</v>
      </c>
      <c r="C6839" s="4" t="str">
        <f>IFERROR(__xludf.DUMMYFUNCTION("""COMPUTED_VALUE"""),"C++")</f>
        <v>C++</v>
      </c>
      <c r="D6839" s="4" t="str">
        <f>IFERROR(__xludf.DUMMYFUNCTION("""COMPUTED_VALUE"""),"C#")</f>
        <v>C#</v>
      </c>
      <c r="E6839" s="4" t="str">
        <f>IFERROR(__xludf.DUMMYFUNCTION("""COMPUTED_VALUE"""),"HTML/CSS")</f>
        <v>HTML/CSS</v>
      </c>
      <c r="F6839" s="4" t="str">
        <f>IFERROR(__xludf.DUMMYFUNCTION("""COMPUTED_VALUE"""),"Java")</f>
        <v>Java</v>
      </c>
    </row>
    <row r="6840">
      <c r="A6840" s="3">
        <v>6839.0</v>
      </c>
      <c r="B6840" s="4" t="str">
        <f>IFERROR(__xludf.DUMMYFUNCTION("SPLIT(IMPORTRANGE!B6840:B16839,"";"",0,1)"),"HTML/CSS")</f>
        <v>HTML/CSS</v>
      </c>
      <c r="C6840" s="4" t="str">
        <f>IFERROR(__xludf.DUMMYFUNCTION("""COMPUTED_VALUE"""),"Java")</f>
        <v>Java</v>
      </c>
      <c r="D6840" s="4" t="str">
        <f>IFERROR(__xludf.DUMMYFUNCTION("""COMPUTED_VALUE"""),"JavaScript")</f>
        <v>JavaScript</v>
      </c>
      <c r="E6840" s="4" t="str">
        <f>IFERROR(__xludf.DUMMYFUNCTION("""COMPUTED_VALUE"""),"SQL")</f>
        <v>SQL</v>
      </c>
    </row>
    <row r="6841">
      <c r="A6841" s="3">
        <v>6840.0</v>
      </c>
      <c r="B6841" s="4" t="str">
        <f>IFERROR(__xludf.DUMMYFUNCTION("SPLIT(IMPORTRANGE!B6841:B16840,"";"",0,1)"),"C#")</f>
        <v>C#</v>
      </c>
      <c r="C6841" s="4" t="str">
        <f>IFERROR(__xludf.DUMMYFUNCTION("""COMPUTED_VALUE"""),"HTML/CSS")</f>
        <v>HTML/CSS</v>
      </c>
      <c r="D6841" s="4" t="str">
        <f>IFERROR(__xludf.DUMMYFUNCTION("""COMPUTED_VALUE"""),"JavaScript")</f>
        <v>JavaScript</v>
      </c>
      <c r="E6841" s="4" t="str">
        <f>IFERROR(__xludf.DUMMYFUNCTION("""COMPUTED_VALUE"""),"PHP")</f>
        <v>PHP</v>
      </c>
      <c r="F6841" s="4" t="str">
        <f>IFERROR(__xludf.DUMMYFUNCTION("""COMPUTED_VALUE"""),"SQL")</f>
        <v>SQL</v>
      </c>
    </row>
    <row r="6842">
      <c r="A6842" s="3">
        <v>6841.0</v>
      </c>
      <c r="B6842" s="4" t="str">
        <f>IFERROR(__xludf.DUMMYFUNCTION("SPLIT(IMPORTRANGE!B6842:B16841,"";"",0,1)"),"Assembly")</f>
        <v>Assembly</v>
      </c>
      <c r="C6842" s="4" t="str">
        <f>IFERROR(__xludf.DUMMYFUNCTION("""COMPUTED_VALUE"""),"C#")</f>
        <v>C#</v>
      </c>
      <c r="D6842" s="4" t="str">
        <f>IFERROR(__xludf.DUMMYFUNCTION("""COMPUTED_VALUE"""),"HTML/CSS")</f>
        <v>HTML/CSS</v>
      </c>
      <c r="E6842" s="4" t="str">
        <f>IFERROR(__xludf.DUMMYFUNCTION("""COMPUTED_VALUE"""),"JavaScript")</f>
        <v>JavaScript</v>
      </c>
      <c r="F6842" s="4" t="str">
        <f>IFERROR(__xludf.DUMMYFUNCTION("""COMPUTED_VALUE"""),"SQL")</f>
        <v>SQL</v>
      </c>
    </row>
    <row r="6843">
      <c r="A6843" s="3">
        <v>6842.0</v>
      </c>
      <c r="B6843" s="4" t="str">
        <f>IFERROR(__xludf.DUMMYFUNCTION("SPLIT(IMPORTRANGE!B6843:B16842,"";"",0,1)"),"Bash/Shell/PowerShell")</f>
        <v>Bash/Shell/PowerShell</v>
      </c>
      <c r="C6843" s="4" t="str">
        <f>IFERROR(__xludf.DUMMYFUNCTION("""COMPUTED_VALUE"""),"C++")</f>
        <v>C++</v>
      </c>
      <c r="D6843" s="4" t="str">
        <f>IFERROR(__xludf.DUMMYFUNCTION("""COMPUTED_VALUE"""),"C#")</f>
        <v>C#</v>
      </c>
      <c r="E6843" s="4" t="str">
        <f>IFERROR(__xludf.DUMMYFUNCTION("""COMPUTED_VALUE"""),"HTML/CSS")</f>
        <v>HTML/CSS</v>
      </c>
      <c r="F6843" s="4" t="str">
        <f>IFERROR(__xludf.DUMMYFUNCTION("""COMPUTED_VALUE"""),"Java")</f>
        <v>Java</v>
      </c>
      <c r="G6843" s="4" t="str">
        <f>IFERROR(__xludf.DUMMYFUNCTION("""COMPUTED_VALUE"""),"JavaScript")</f>
        <v>JavaScript</v>
      </c>
      <c r="H6843" s="4" t="str">
        <f>IFERROR(__xludf.DUMMYFUNCTION("""COMPUTED_VALUE"""),"PHP")</f>
        <v>PHP</v>
      </c>
      <c r="I6843" s="4" t="str">
        <f>IFERROR(__xludf.DUMMYFUNCTION("""COMPUTED_VALUE"""),"SQL")</f>
        <v>SQL</v>
      </c>
      <c r="J6843" s="4" t="str">
        <f>IFERROR(__xludf.DUMMYFUNCTION("""COMPUTED_VALUE"""),"VBA")</f>
        <v>VBA</v>
      </c>
    </row>
    <row r="6844">
      <c r="A6844" s="3">
        <v>6843.0</v>
      </c>
      <c r="B6844" s="4" t="str">
        <f>IFERROR(__xludf.DUMMYFUNCTION("SPLIT(IMPORTRANGE!B6844:B16843,"";"",0,1)"),"C#")</f>
        <v>C#</v>
      </c>
    </row>
    <row r="6845">
      <c r="A6845" s="3">
        <v>6844.0</v>
      </c>
      <c r="B6845" s="4" t="str">
        <f>IFERROR(__xludf.DUMMYFUNCTION("SPLIT(IMPORTRANGE!B6845:B16844,"";"",0,1)"),"Bash/Shell/PowerShell")</f>
        <v>Bash/Shell/PowerShell</v>
      </c>
      <c r="C6845" s="4" t="str">
        <f>IFERROR(__xludf.DUMMYFUNCTION("""COMPUTED_VALUE"""),"HTML/CSS")</f>
        <v>HTML/CSS</v>
      </c>
      <c r="D6845" s="4" t="str">
        <f>IFERROR(__xludf.DUMMYFUNCTION("""COMPUTED_VALUE"""),"JavaScript")</f>
        <v>JavaScript</v>
      </c>
      <c r="E6845" s="4" t="str">
        <f>IFERROR(__xludf.DUMMYFUNCTION("""COMPUTED_VALUE"""),"PHP")</f>
        <v>PHP</v>
      </c>
      <c r="F6845" s="4" t="str">
        <f>IFERROR(__xludf.DUMMYFUNCTION("""COMPUTED_VALUE"""),"SQL")</f>
        <v>SQL</v>
      </c>
    </row>
    <row r="6846">
      <c r="A6846" s="3">
        <v>6845.0</v>
      </c>
      <c r="B6846" s="4" t="str">
        <f>IFERROR(__xludf.DUMMYFUNCTION("SPLIT(IMPORTRANGE!B6846:B16845,"";"",0,1)"),"Java")</f>
        <v>Java</v>
      </c>
      <c r="C6846" s="4" t="str">
        <f>IFERROR(__xludf.DUMMYFUNCTION("""COMPUTED_VALUE"""),"Kotlin")</f>
        <v>Kotlin</v>
      </c>
    </row>
    <row r="6847">
      <c r="A6847" s="3">
        <v>6846.0</v>
      </c>
      <c r="B6847" s="4" t="str">
        <f>IFERROR(__xludf.DUMMYFUNCTION("SPLIT(IMPORTRANGE!B6847:B16846,"";"",0,1)"),"Go")</f>
        <v>Go</v>
      </c>
      <c r="C6847" s="4" t="str">
        <f>IFERROR(__xludf.DUMMYFUNCTION("""COMPUTED_VALUE"""),"HTML/CSS")</f>
        <v>HTML/CSS</v>
      </c>
      <c r="D6847" s="4" t="str">
        <f>IFERROR(__xludf.DUMMYFUNCTION("""COMPUTED_VALUE"""),"Java")</f>
        <v>Java</v>
      </c>
      <c r="E6847" s="4" t="str">
        <f>IFERROR(__xludf.DUMMYFUNCTION("""COMPUTED_VALUE"""),"JavaScript")</f>
        <v>JavaScript</v>
      </c>
      <c r="F6847" s="4" t="str">
        <f>IFERROR(__xludf.DUMMYFUNCTION("""COMPUTED_VALUE"""),"PHP")</f>
        <v>PHP</v>
      </c>
      <c r="G6847" s="4" t="str">
        <f>IFERROR(__xludf.DUMMYFUNCTION("""COMPUTED_VALUE"""),"Python")</f>
        <v>Python</v>
      </c>
      <c r="H6847" s="4" t="str">
        <f>IFERROR(__xludf.DUMMYFUNCTION("""COMPUTED_VALUE"""),"Scala")</f>
        <v>Scala</v>
      </c>
      <c r="I6847" s="4" t="str">
        <f>IFERROR(__xludf.DUMMYFUNCTION("""COMPUTED_VALUE"""),"SQL")</f>
        <v>SQL</v>
      </c>
      <c r="J6847" s="4" t="str">
        <f>IFERROR(__xludf.DUMMYFUNCTION("""COMPUTED_VALUE"""),"TypeScript")</f>
        <v>TypeScript</v>
      </c>
    </row>
    <row r="6848">
      <c r="A6848" s="3">
        <v>6847.0</v>
      </c>
      <c r="B6848" s="4" t="str">
        <f>IFERROR(__xludf.DUMMYFUNCTION("SPLIT(IMPORTRANGE!B6848:B16847,"";"",0,1)"),"Bash/Shell/PowerShell")</f>
        <v>Bash/Shell/PowerShell</v>
      </c>
      <c r="C6848" s="4" t="str">
        <f>IFERROR(__xludf.DUMMYFUNCTION("""COMPUTED_VALUE"""),"JavaScript")</f>
        <v>JavaScript</v>
      </c>
      <c r="D6848" s="4" t="str">
        <f>IFERROR(__xludf.DUMMYFUNCTION("""COMPUTED_VALUE"""),"Python")</f>
        <v>Python</v>
      </c>
      <c r="E6848" s="4" t="str">
        <f>IFERROR(__xludf.DUMMYFUNCTION("""COMPUTED_VALUE"""),"Scala")</f>
        <v>Scala</v>
      </c>
      <c r="F6848" s="4" t="str">
        <f>IFERROR(__xludf.DUMMYFUNCTION("""COMPUTED_VALUE"""),"SQL")</f>
        <v>SQL</v>
      </c>
    </row>
    <row r="6849">
      <c r="A6849" s="3">
        <v>6848.0</v>
      </c>
      <c r="B6849" s="4" t="str">
        <f>IFERROR(__xludf.DUMMYFUNCTION("SPLIT(IMPORTRANGE!B6849:B16848,"";"",0,1)"),"C#")</f>
        <v>C#</v>
      </c>
      <c r="C6849" s="4" t="str">
        <f>IFERROR(__xludf.DUMMYFUNCTION("""COMPUTED_VALUE"""),"HTML/CSS")</f>
        <v>HTML/CSS</v>
      </c>
      <c r="D6849" s="4" t="str">
        <f>IFERROR(__xludf.DUMMYFUNCTION("""COMPUTED_VALUE"""),"Java")</f>
        <v>Java</v>
      </c>
      <c r="E6849" s="4" t="str">
        <f>IFERROR(__xludf.DUMMYFUNCTION("""COMPUTED_VALUE"""),"JavaScript")</f>
        <v>JavaScript</v>
      </c>
      <c r="F6849" s="4" t="str">
        <f>IFERROR(__xludf.DUMMYFUNCTION("""COMPUTED_VALUE"""),"Objective-C")</f>
        <v>Objective-C</v>
      </c>
      <c r="G6849" s="4" t="str">
        <f>IFERROR(__xludf.DUMMYFUNCTION("""COMPUTED_VALUE"""),"SQL")</f>
        <v>SQL</v>
      </c>
      <c r="H6849" s="4" t="str">
        <f>IFERROR(__xludf.DUMMYFUNCTION("""COMPUTED_VALUE"""),"TypeScript")</f>
        <v>TypeScript</v>
      </c>
    </row>
    <row r="6850">
      <c r="A6850" s="3">
        <v>6849.0</v>
      </c>
      <c r="B6850" s="4" t="str">
        <f>IFERROR(__xludf.DUMMYFUNCTION("SPLIT(IMPORTRANGE!B6850:B16849,"";"",0,1)"),"Bash/Shell/PowerShell")</f>
        <v>Bash/Shell/PowerShell</v>
      </c>
      <c r="C6850" s="4" t="str">
        <f>IFERROR(__xludf.DUMMYFUNCTION("""COMPUTED_VALUE"""),"C")</f>
        <v>C</v>
      </c>
      <c r="D6850" s="4" t="str">
        <f>IFERROR(__xludf.DUMMYFUNCTION("""COMPUTED_VALUE"""),"C#")</f>
        <v>C#</v>
      </c>
      <c r="E6850" s="4" t="str">
        <f>IFERROR(__xludf.DUMMYFUNCTION("""COMPUTED_VALUE"""),"HTML/CSS")</f>
        <v>HTML/CSS</v>
      </c>
      <c r="F6850" s="4" t="str">
        <f>IFERROR(__xludf.DUMMYFUNCTION("""COMPUTED_VALUE"""),"Java")</f>
        <v>Java</v>
      </c>
      <c r="G6850" s="4" t="str">
        <f>IFERROR(__xludf.DUMMYFUNCTION("""COMPUTED_VALUE"""),"JavaScript")</f>
        <v>JavaScript</v>
      </c>
      <c r="H6850" s="4" t="str">
        <f>IFERROR(__xludf.DUMMYFUNCTION("""COMPUTED_VALUE"""),"Python")</f>
        <v>Python</v>
      </c>
      <c r="I6850" s="4" t="str">
        <f>IFERROR(__xludf.DUMMYFUNCTION("""COMPUTED_VALUE"""),"SQL")</f>
        <v>SQL</v>
      </c>
      <c r="J6850" s="4" t="str">
        <f>IFERROR(__xludf.DUMMYFUNCTION("""COMPUTED_VALUE"""),"TypeScript")</f>
        <v>TypeScript</v>
      </c>
    </row>
    <row r="6851">
      <c r="A6851" s="3">
        <v>6850.0</v>
      </c>
      <c r="B6851" s="4" t="str">
        <f>IFERROR(__xludf.DUMMYFUNCTION("SPLIT(IMPORTRANGE!B6851:B16850,"";"",0,1)"),"Bash/Shell/PowerShell")</f>
        <v>Bash/Shell/PowerShell</v>
      </c>
      <c r="C6851" s="4" t="str">
        <f>IFERROR(__xludf.DUMMYFUNCTION("""COMPUTED_VALUE"""),"C")</f>
        <v>C</v>
      </c>
      <c r="D6851" s="4" t="str">
        <f>IFERROR(__xludf.DUMMYFUNCTION("""COMPUTED_VALUE"""),"C++")</f>
        <v>C++</v>
      </c>
      <c r="E6851" s="4" t="str">
        <f>IFERROR(__xludf.DUMMYFUNCTION("""COMPUTED_VALUE"""),"C#")</f>
        <v>C#</v>
      </c>
      <c r="F6851" s="4" t="str">
        <f>IFERROR(__xludf.DUMMYFUNCTION("""COMPUTED_VALUE"""),"HTML/CSS")</f>
        <v>HTML/CSS</v>
      </c>
      <c r="G6851" s="4" t="str">
        <f>IFERROR(__xludf.DUMMYFUNCTION("""COMPUTED_VALUE"""),"Java")</f>
        <v>Java</v>
      </c>
      <c r="H6851" s="4" t="str">
        <f>IFERROR(__xludf.DUMMYFUNCTION("""COMPUTED_VALUE"""),"JavaScript")</f>
        <v>JavaScript</v>
      </c>
      <c r="I6851" s="4" t="str">
        <f>IFERROR(__xludf.DUMMYFUNCTION("""COMPUTED_VALUE"""),"PHP")</f>
        <v>PHP</v>
      </c>
      <c r="J6851" s="4" t="str">
        <f>IFERROR(__xludf.DUMMYFUNCTION("""COMPUTED_VALUE"""),"Python")</f>
        <v>Python</v>
      </c>
      <c r="K6851" s="4" t="str">
        <f>IFERROR(__xludf.DUMMYFUNCTION("""COMPUTED_VALUE"""),"SQL")</f>
        <v>SQL</v>
      </c>
    </row>
    <row r="6852">
      <c r="A6852" s="3">
        <v>6851.0</v>
      </c>
      <c r="B6852" s="4" t="str">
        <f>IFERROR(__xludf.DUMMYFUNCTION("SPLIT(IMPORTRANGE!B6852:B16851,"";"",0,1)"),"Dart")</f>
        <v>Dart</v>
      </c>
      <c r="C6852" s="4" t="str">
        <f>IFERROR(__xludf.DUMMYFUNCTION("""COMPUTED_VALUE"""),"HTML/CSS")</f>
        <v>HTML/CSS</v>
      </c>
      <c r="D6852" s="4" t="str">
        <f>IFERROR(__xludf.DUMMYFUNCTION("""COMPUTED_VALUE"""),"JavaScript")</f>
        <v>JavaScript</v>
      </c>
      <c r="E6852" s="4" t="str">
        <f>IFERROR(__xludf.DUMMYFUNCTION("""COMPUTED_VALUE"""),"Python")</f>
        <v>Python</v>
      </c>
      <c r="F6852" s="4" t="str">
        <f>IFERROR(__xludf.DUMMYFUNCTION("""COMPUTED_VALUE"""),"Ruby")</f>
        <v>Ruby</v>
      </c>
      <c r="G6852" s="4" t="str">
        <f>IFERROR(__xludf.DUMMYFUNCTION("""COMPUTED_VALUE"""),"SQL")</f>
        <v>SQL</v>
      </c>
      <c r="H6852" s="4" t="str">
        <f>IFERROR(__xludf.DUMMYFUNCTION("""COMPUTED_VALUE"""),"TypeScript")</f>
        <v>TypeScript</v>
      </c>
    </row>
    <row r="6853">
      <c r="A6853" s="3">
        <v>6852.0</v>
      </c>
      <c r="B6853" s="4" t="str">
        <f>IFERROR(__xludf.DUMMYFUNCTION("SPLIT(IMPORTRANGE!B6853:B16852,"";"",0,1)"),"HTML/CSS")</f>
        <v>HTML/CSS</v>
      </c>
      <c r="C6853" s="4" t="str">
        <f>IFERROR(__xludf.DUMMYFUNCTION("""COMPUTED_VALUE"""),"JavaScript")</f>
        <v>JavaScript</v>
      </c>
    </row>
    <row r="6854">
      <c r="A6854" s="3">
        <v>6853.0</v>
      </c>
      <c r="B6854" s="4" t="str">
        <f>IFERROR(__xludf.DUMMYFUNCTION("SPLIT(IMPORTRANGE!B6854:B16853,"";"",0,1)"),"Bash/Shell/PowerShell")</f>
        <v>Bash/Shell/PowerShell</v>
      </c>
      <c r="C6854" s="4" t="str">
        <f>IFERROR(__xludf.DUMMYFUNCTION("""COMPUTED_VALUE"""),"C#")</f>
        <v>C#</v>
      </c>
      <c r="D6854" s="4" t="str">
        <f>IFERROR(__xludf.DUMMYFUNCTION("""COMPUTED_VALUE"""),"HTML/CSS")</f>
        <v>HTML/CSS</v>
      </c>
      <c r="E6854" s="4" t="str">
        <f>IFERROR(__xludf.DUMMYFUNCTION("""COMPUTED_VALUE"""),"JavaScript")</f>
        <v>JavaScript</v>
      </c>
      <c r="F6854" s="4" t="str">
        <f>IFERROR(__xludf.DUMMYFUNCTION("""COMPUTED_VALUE"""),"PHP")</f>
        <v>PHP</v>
      </c>
      <c r="G6854" s="4" t="str">
        <f>IFERROR(__xludf.DUMMYFUNCTION("""COMPUTED_VALUE"""),"Python")</f>
        <v>Python</v>
      </c>
      <c r="H6854" s="4" t="str">
        <f>IFERROR(__xludf.DUMMYFUNCTION("""COMPUTED_VALUE"""),"Scala")</f>
        <v>Scala</v>
      </c>
      <c r="I6854" s="4" t="str">
        <f>IFERROR(__xludf.DUMMYFUNCTION("""COMPUTED_VALUE"""),"SQL")</f>
        <v>SQL</v>
      </c>
    </row>
    <row r="6855">
      <c r="A6855" s="3">
        <v>6854.0</v>
      </c>
      <c r="B6855" s="4" t="str">
        <f>IFERROR(__xludf.DUMMYFUNCTION("SPLIT(IMPORTRANGE!B6855:B16854,"";"",0,1)"),"C++")</f>
        <v>C++</v>
      </c>
      <c r="C6855" s="4" t="str">
        <f>IFERROR(__xludf.DUMMYFUNCTION("""COMPUTED_VALUE"""),"HTML/CSS")</f>
        <v>HTML/CSS</v>
      </c>
      <c r="D6855" s="4" t="str">
        <f>IFERROR(__xludf.DUMMYFUNCTION("""COMPUTED_VALUE"""),"Java")</f>
        <v>Java</v>
      </c>
      <c r="E6855" s="4" t="str">
        <f>IFERROR(__xludf.DUMMYFUNCTION("""COMPUTED_VALUE"""),"JavaScript")</f>
        <v>JavaScript</v>
      </c>
      <c r="F6855" s="4" t="str">
        <f>IFERROR(__xludf.DUMMYFUNCTION("""COMPUTED_VALUE"""),"Python")</f>
        <v>Python</v>
      </c>
      <c r="G6855" s="4" t="str">
        <f>IFERROR(__xludf.DUMMYFUNCTION("""COMPUTED_VALUE"""),"TypeScript")</f>
        <v>TypeScript</v>
      </c>
    </row>
    <row r="6856">
      <c r="A6856" s="3">
        <v>6855.0</v>
      </c>
      <c r="B6856" s="4" t="str">
        <f>IFERROR(__xludf.DUMMYFUNCTION("SPLIT(IMPORTRANGE!B6856:B16855,"";"",0,1)"),"C#")</f>
        <v>C#</v>
      </c>
      <c r="C6856" s="4" t="str">
        <f>IFERROR(__xludf.DUMMYFUNCTION("""COMPUTED_VALUE"""),"HTML/CSS")</f>
        <v>HTML/CSS</v>
      </c>
      <c r="D6856" s="4" t="str">
        <f>IFERROR(__xludf.DUMMYFUNCTION("""COMPUTED_VALUE"""),"JavaScript")</f>
        <v>JavaScript</v>
      </c>
      <c r="E6856" s="4" t="str">
        <f>IFERROR(__xludf.DUMMYFUNCTION("""COMPUTED_VALUE"""),"SQL")</f>
        <v>SQL</v>
      </c>
    </row>
    <row r="6857">
      <c r="A6857" s="3">
        <v>6856.0</v>
      </c>
      <c r="B6857" s="4" t="str">
        <f>IFERROR(__xludf.DUMMYFUNCTION("SPLIT(IMPORTRANGE!B6857:B16856,"";"",0,1)"),"Assembly")</f>
        <v>Assembly</v>
      </c>
      <c r="C6857" s="4" t="str">
        <f>IFERROR(__xludf.DUMMYFUNCTION("""COMPUTED_VALUE"""),"Bash/Shell/PowerShell")</f>
        <v>Bash/Shell/PowerShell</v>
      </c>
      <c r="D6857" s="4" t="str">
        <f>IFERROR(__xludf.DUMMYFUNCTION("""COMPUTED_VALUE"""),"C++")</f>
        <v>C++</v>
      </c>
      <c r="E6857" s="4" t="str">
        <f>IFERROR(__xludf.DUMMYFUNCTION("""COMPUTED_VALUE"""),"HTML/CSS")</f>
        <v>HTML/CSS</v>
      </c>
      <c r="F6857" s="4" t="str">
        <f>IFERROR(__xludf.DUMMYFUNCTION("""COMPUTED_VALUE"""),"Java")</f>
        <v>Java</v>
      </c>
      <c r="G6857" s="4" t="str">
        <f>IFERROR(__xludf.DUMMYFUNCTION("""COMPUTED_VALUE"""),"JavaScript")</f>
        <v>JavaScript</v>
      </c>
      <c r="H6857" s="4" t="str">
        <f>IFERROR(__xludf.DUMMYFUNCTION("""COMPUTED_VALUE"""),"Python")</f>
        <v>Python</v>
      </c>
      <c r="I6857" s="4" t="str">
        <f>IFERROR(__xludf.DUMMYFUNCTION("""COMPUTED_VALUE"""),"Other(s):")</f>
        <v>Other(s):</v>
      </c>
    </row>
    <row r="6858">
      <c r="A6858" s="3">
        <v>6857.0</v>
      </c>
      <c r="B6858" s="4" t="str">
        <f>IFERROR(__xludf.DUMMYFUNCTION("SPLIT(IMPORTRANGE!B6858:B16857,"";"",0,1)"),"Bash/Shell/PowerShell")</f>
        <v>Bash/Shell/PowerShell</v>
      </c>
      <c r="C6858" s="4" t="str">
        <f>IFERROR(__xludf.DUMMYFUNCTION("""COMPUTED_VALUE"""),"C#")</f>
        <v>C#</v>
      </c>
      <c r="D6858" s="4" t="str">
        <f>IFERROR(__xludf.DUMMYFUNCTION("""COMPUTED_VALUE"""),"HTML/CSS")</f>
        <v>HTML/CSS</v>
      </c>
      <c r="E6858" s="4" t="str">
        <f>IFERROR(__xludf.DUMMYFUNCTION("""COMPUTED_VALUE"""),"JavaScript")</f>
        <v>JavaScript</v>
      </c>
      <c r="F6858" s="4" t="str">
        <f>IFERROR(__xludf.DUMMYFUNCTION("""COMPUTED_VALUE"""),"PHP")</f>
        <v>PHP</v>
      </c>
      <c r="G6858" s="4" t="str">
        <f>IFERROR(__xludf.DUMMYFUNCTION("""COMPUTED_VALUE"""),"SQL")</f>
        <v>SQL</v>
      </c>
      <c r="H6858" s="4" t="str">
        <f>IFERROR(__xludf.DUMMYFUNCTION("""COMPUTED_VALUE"""),"TypeScript")</f>
        <v>TypeScript</v>
      </c>
      <c r="I6858" s="4" t="str">
        <f>IFERROR(__xludf.DUMMYFUNCTION("""COMPUTED_VALUE"""),"VBA")</f>
        <v>VBA</v>
      </c>
    </row>
    <row r="6859">
      <c r="A6859" s="3">
        <v>6858.0</v>
      </c>
      <c r="B6859" s="4" t="str">
        <f>IFERROR(__xludf.DUMMYFUNCTION("SPLIT(IMPORTRANGE!B6859:B16858,"";"",0,1)"),"Assembly")</f>
        <v>Assembly</v>
      </c>
      <c r="C6859" s="4" t="str">
        <f>IFERROR(__xludf.DUMMYFUNCTION("""COMPUTED_VALUE"""),"Bash/Shell/PowerShell")</f>
        <v>Bash/Shell/PowerShell</v>
      </c>
      <c r="D6859" s="4" t="str">
        <f>IFERROR(__xludf.DUMMYFUNCTION("""COMPUTED_VALUE"""),"C")</f>
        <v>C</v>
      </c>
      <c r="E6859" s="4" t="str">
        <f>IFERROR(__xludf.DUMMYFUNCTION("""COMPUTED_VALUE"""),"Python")</f>
        <v>Python</v>
      </c>
    </row>
    <row r="6860">
      <c r="A6860" s="3">
        <v>6859.0</v>
      </c>
      <c r="B6860" s="4" t="str">
        <f>IFERROR(__xludf.DUMMYFUNCTION("SPLIT(IMPORTRANGE!B6860:B16859,"";"",0,1)"),"Bash/Shell/PowerShell")</f>
        <v>Bash/Shell/PowerShell</v>
      </c>
      <c r="C6860" s="4" t="str">
        <f>IFERROR(__xludf.DUMMYFUNCTION("""COMPUTED_VALUE"""),"C")</f>
        <v>C</v>
      </c>
      <c r="D6860" s="4" t="str">
        <f>IFERROR(__xludf.DUMMYFUNCTION("""COMPUTED_VALUE"""),"C#")</f>
        <v>C#</v>
      </c>
      <c r="E6860" s="4" t="str">
        <f>IFERROR(__xludf.DUMMYFUNCTION("""COMPUTED_VALUE"""),"HTML/CSS")</f>
        <v>HTML/CSS</v>
      </c>
      <c r="F6860" s="4" t="str">
        <f>IFERROR(__xludf.DUMMYFUNCTION("""COMPUTED_VALUE"""),"Java")</f>
        <v>Java</v>
      </c>
      <c r="G6860" s="4" t="str">
        <f>IFERROR(__xludf.DUMMYFUNCTION("""COMPUTED_VALUE"""),"JavaScript")</f>
        <v>JavaScript</v>
      </c>
      <c r="H6860" s="4" t="str">
        <f>IFERROR(__xludf.DUMMYFUNCTION("""COMPUTED_VALUE"""),"Python")</f>
        <v>Python</v>
      </c>
      <c r="I6860" s="4" t="str">
        <f>IFERROR(__xludf.DUMMYFUNCTION("""COMPUTED_VALUE"""),"R")</f>
        <v>R</v>
      </c>
      <c r="J6860" s="4" t="str">
        <f>IFERROR(__xludf.DUMMYFUNCTION("""COMPUTED_VALUE"""),"SQL")</f>
        <v>SQL</v>
      </c>
    </row>
    <row r="6861">
      <c r="A6861" s="3">
        <v>6860.0</v>
      </c>
      <c r="B6861" s="4" t="str">
        <f>IFERROR(__xludf.DUMMYFUNCTION("SPLIT(IMPORTRANGE!B6861:B16860,"";"",0,1)"),"Bash/Shell/PowerShell")</f>
        <v>Bash/Shell/PowerShell</v>
      </c>
      <c r="C6861" s="4" t="str">
        <f>IFERROR(__xludf.DUMMYFUNCTION("""COMPUTED_VALUE"""),"C")</f>
        <v>C</v>
      </c>
      <c r="D6861" s="4" t="str">
        <f>IFERROR(__xludf.DUMMYFUNCTION("""COMPUTED_VALUE"""),"HTML/CSS")</f>
        <v>HTML/CSS</v>
      </c>
      <c r="E6861" s="4" t="str">
        <f>IFERROR(__xludf.DUMMYFUNCTION("""COMPUTED_VALUE"""),"Java")</f>
        <v>Java</v>
      </c>
      <c r="F6861" s="4" t="str">
        <f>IFERROR(__xludf.DUMMYFUNCTION("""COMPUTED_VALUE"""),"JavaScript")</f>
        <v>JavaScript</v>
      </c>
      <c r="G6861" s="4" t="str">
        <f>IFERROR(__xludf.DUMMYFUNCTION("""COMPUTED_VALUE"""),"PHP")</f>
        <v>PHP</v>
      </c>
      <c r="H6861" s="4" t="str">
        <f>IFERROR(__xludf.DUMMYFUNCTION("""COMPUTED_VALUE"""),"Python")</f>
        <v>Python</v>
      </c>
    </row>
    <row r="6862">
      <c r="A6862" s="3">
        <v>6861.0</v>
      </c>
      <c r="B6862" s="4" t="str">
        <f>IFERROR(__xludf.DUMMYFUNCTION("SPLIT(IMPORTRANGE!B6862:B16861,"";"",0,1)"),"C++")</f>
        <v>C++</v>
      </c>
      <c r="C6862" s="4" t="str">
        <f>IFERROR(__xludf.DUMMYFUNCTION("""COMPUTED_VALUE"""),"Java")</f>
        <v>Java</v>
      </c>
      <c r="D6862" s="4" t="str">
        <f>IFERROR(__xludf.DUMMYFUNCTION("""COMPUTED_VALUE"""),"JavaScript")</f>
        <v>JavaScript</v>
      </c>
      <c r="E6862" s="4" t="str">
        <f>IFERROR(__xludf.DUMMYFUNCTION("""COMPUTED_VALUE"""),"Kotlin")</f>
        <v>Kotlin</v>
      </c>
      <c r="F6862" s="4" t="str">
        <f>IFERROR(__xludf.DUMMYFUNCTION("""COMPUTED_VALUE"""),"Objective-C")</f>
        <v>Objective-C</v>
      </c>
      <c r="G6862" s="4" t="str">
        <f>IFERROR(__xludf.DUMMYFUNCTION("""COMPUTED_VALUE"""),"Python")</f>
        <v>Python</v>
      </c>
      <c r="H6862" s="4" t="str">
        <f>IFERROR(__xludf.DUMMYFUNCTION("""COMPUTED_VALUE"""),"Swift")</f>
        <v>Swift</v>
      </c>
    </row>
    <row r="6863">
      <c r="A6863" s="3">
        <v>6862.0</v>
      </c>
      <c r="B6863" s="4" t="str">
        <f>IFERROR(__xludf.DUMMYFUNCTION("SPLIT(IMPORTRANGE!B6863:B16862,"";"",0,1)"),"Python")</f>
        <v>Python</v>
      </c>
      <c r="C6863" s="4" t="str">
        <f>IFERROR(__xludf.DUMMYFUNCTION("""COMPUTED_VALUE"""),"SQL")</f>
        <v>SQL</v>
      </c>
    </row>
    <row r="6864">
      <c r="A6864" s="3">
        <v>6863.0</v>
      </c>
      <c r="B6864" s="4" t="str">
        <f>IFERROR(__xludf.DUMMYFUNCTION("SPLIT(IMPORTRANGE!B6864:B16863,"";"",0,1)"),"Bash/Shell/PowerShell")</f>
        <v>Bash/Shell/PowerShell</v>
      </c>
      <c r="C6864" s="4" t="str">
        <f>IFERROR(__xludf.DUMMYFUNCTION("""COMPUTED_VALUE"""),"HTML/CSS")</f>
        <v>HTML/CSS</v>
      </c>
      <c r="D6864" s="4" t="str">
        <f>IFERROR(__xludf.DUMMYFUNCTION("""COMPUTED_VALUE"""),"Java")</f>
        <v>Java</v>
      </c>
      <c r="E6864" s="4" t="str">
        <f>IFERROR(__xludf.DUMMYFUNCTION("""COMPUTED_VALUE"""),"JavaScript")</f>
        <v>JavaScript</v>
      </c>
      <c r="F6864" s="4" t="str">
        <f>IFERROR(__xludf.DUMMYFUNCTION("""COMPUTED_VALUE"""),"PHP")</f>
        <v>PHP</v>
      </c>
    </row>
    <row r="6865">
      <c r="A6865" s="3">
        <v>6864.0</v>
      </c>
      <c r="B6865" s="4" t="str">
        <f>IFERROR(__xludf.DUMMYFUNCTION("SPLIT(IMPORTRANGE!B6865:B16864,"";"",0,1)"),"Bash/Shell/PowerShell")</f>
        <v>Bash/Shell/PowerShell</v>
      </c>
      <c r="C6865" s="4" t="str">
        <f>IFERROR(__xludf.DUMMYFUNCTION("""COMPUTED_VALUE"""),"Go")</f>
        <v>Go</v>
      </c>
      <c r="D6865" s="4" t="str">
        <f>IFERROR(__xludf.DUMMYFUNCTION("""COMPUTED_VALUE"""),"HTML/CSS")</f>
        <v>HTML/CSS</v>
      </c>
    </row>
    <row r="6866">
      <c r="A6866" s="3">
        <v>6865.0</v>
      </c>
      <c r="B6866" s="4" t="str">
        <f>IFERROR(__xludf.DUMMYFUNCTION("SPLIT(IMPORTRANGE!B6866:B16865,"";"",0,1)"),"HTML/CSS")</f>
        <v>HTML/CSS</v>
      </c>
      <c r="C6866" s="4" t="str">
        <f>IFERROR(__xludf.DUMMYFUNCTION("""COMPUTED_VALUE"""),"JavaScript")</f>
        <v>JavaScript</v>
      </c>
    </row>
    <row r="6867">
      <c r="A6867" s="3">
        <v>6866.0</v>
      </c>
      <c r="B6867" s="4" t="str">
        <f>IFERROR(__xludf.DUMMYFUNCTION("SPLIT(IMPORTRANGE!B6867:B16866,"";"",0,1)"),"C#")</f>
        <v>C#</v>
      </c>
      <c r="C6867" s="4" t="str">
        <f>IFERROR(__xludf.DUMMYFUNCTION("""COMPUTED_VALUE"""),"HTML/CSS")</f>
        <v>HTML/CSS</v>
      </c>
      <c r="D6867" s="4" t="str">
        <f>IFERROR(__xludf.DUMMYFUNCTION("""COMPUTED_VALUE"""),"JavaScript")</f>
        <v>JavaScript</v>
      </c>
      <c r="E6867" s="4" t="str">
        <f>IFERROR(__xludf.DUMMYFUNCTION("""COMPUTED_VALUE"""),"SQL")</f>
        <v>SQL</v>
      </c>
      <c r="F6867" s="4" t="str">
        <f>IFERROR(__xludf.DUMMYFUNCTION("""COMPUTED_VALUE"""),"VBA")</f>
        <v>VBA</v>
      </c>
    </row>
    <row r="6868">
      <c r="A6868" s="3">
        <v>6867.0</v>
      </c>
      <c r="B6868" s="4" t="str">
        <f>IFERROR(__xludf.DUMMYFUNCTION("SPLIT(IMPORTRANGE!B6868:B16867,"";"",0,1)"),"C#")</f>
        <v>C#</v>
      </c>
      <c r="C6868" s="4" t="str">
        <f>IFERROR(__xludf.DUMMYFUNCTION("""COMPUTED_VALUE"""),"HTML/CSS")</f>
        <v>HTML/CSS</v>
      </c>
      <c r="D6868" s="4" t="str">
        <f>IFERROR(__xludf.DUMMYFUNCTION("""COMPUTED_VALUE"""),"JavaScript")</f>
        <v>JavaScript</v>
      </c>
      <c r="E6868" s="4" t="str">
        <f>IFERROR(__xludf.DUMMYFUNCTION("""COMPUTED_VALUE"""),"PHP")</f>
        <v>PHP</v>
      </c>
      <c r="F6868" s="4" t="str">
        <f>IFERROR(__xludf.DUMMYFUNCTION("""COMPUTED_VALUE"""),"Python")</f>
        <v>Python</v>
      </c>
      <c r="G6868" s="4" t="str">
        <f>IFERROR(__xludf.DUMMYFUNCTION("""COMPUTED_VALUE"""),"Ruby")</f>
        <v>Ruby</v>
      </c>
      <c r="H6868" s="4" t="str">
        <f>IFERROR(__xludf.DUMMYFUNCTION("""COMPUTED_VALUE"""),"SQL")</f>
        <v>SQL</v>
      </c>
      <c r="I6868" s="4" t="str">
        <f>IFERROR(__xludf.DUMMYFUNCTION("""COMPUTED_VALUE"""),"TypeScript")</f>
        <v>TypeScript</v>
      </c>
      <c r="J6868" s="4" t="str">
        <f>IFERROR(__xludf.DUMMYFUNCTION("""COMPUTED_VALUE"""),"VBA")</f>
        <v>VBA</v>
      </c>
    </row>
    <row r="6869">
      <c r="A6869" s="3">
        <v>6868.0</v>
      </c>
      <c r="B6869" s="4" t="str">
        <f>IFERROR(__xludf.DUMMYFUNCTION("SPLIT(IMPORTRANGE!B6869:B16868,"";"",0,1)"),"HTML/CSS")</f>
        <v>HTML/CSS</v>
      </c>
      <c r="C6869" s="4" t="str">
        <f>IFERROR(__xludf.DUMMYFUNCTION("""COMPUTED_VALUE"""),"JavaScript")</f>
        <v>JavaScript</v>
      </c>
      <c r="D6869" s="4" t="str">
        <f>IFERROR(__xludf.DUMMYFUNCTION("""COMPUTED_VALUE"""),"PHP")</f>
        <v>PHP</v>
      </c>
      <c r="E6869" s="4" t="str">
        <f>IFERROR(__xludf.DUMMYFUNCTION("""COMPUTED_VALUE"""),"SQL")</f>
        <v>SQL</v>
      </c>
    </row>
    <row r="6870">
      <c r="A6870" s="3">
        <v>6869.0</v>
      </c>
      <c r="B6870" s="4" t="str">
        <f>IFERROR(__xludf.DUMMYFUNCTION("SPLIT(IMPORTRANGE!B6870:B16869,"";"",0,1)"),"HTML/CSS")</f>
        <v>HTML/CSS</v>
      </c>
      <c r="C6870" s="4" t="str">
        <f>IFERROR(__xludf.DUMMYFUNCTION("""COMPUTED_VALUE"""),"JavaScript")</f>
        <v>JavaScript</v>
      </c>
    </row>
    <row r="6871">
      <c r="A6871" s="3">
        <v>6870.0</v>
      </c>
      <c r="B6871" s="4" t="str">
        <f>IFERROR(__xludf.DUMMYFUNCTION("SPLIT(IMPORTRANGE!B6871:B16870,"";"",0,1)"),"HTML/CSS")</f>
        <v>HTML/CSS</v>
      </c>
      <c r="C6871" s="4" t="str">
        <f>IFERROR(__xludf.DUMMYFUNCTION("""COMPUTED_VALUE"""),"JavaScript")</f>
        <v>JavaScript</v>
      </c>
      <c r="D6871" s="4" t="str">
        <f>IFERROR(__xludf.DUMMYFUNCTION("""COMPUTED_VALUE"""),"Kotlin")</f>
        <v>Kotlin</v>
      </c>
      <c r="E6871" s="4" t="str">
        <f>IFERROR(__xludf.DUMMYFUNCTION("""COMPUTED_VALUE"""),"PHP")</f>
        <v>PHP</v>
      </c>
      <c r="F6871" s="4" t="str">
        <f>IFERROR(__xludf.DUMMYFUNCTION("""COMPUTED_VALUE"""),"Python")</f>
        <v>Python</v>
      </c>
      <c r="G6871" s="4" t="str">
        <f>IFERROR(__xludf.DUMMYFUNCTION("""COMPUTED_VALUE"""),"SQL")</f>
        <v>SQL</v>
      </c>
    </row>
    <row r="6872">
      <c r="A6872" s="3">
        <v>6871.0</v>
      </c>
      <c r="B6872" s="4" t="str">
        <f>IFERROR(__xludf.DUMMYFUNCTION("SPLIT(IMPORTRANGE!B6872:B16871,"";"",0,1)"),"C#")</f>
        <v>C#</v>
      </c>
      <c r="C6872" s="4" t="str">
        <f>IFERROR(__xludf.DUMMYFUNCTION("""COMPUTED_VALUE"""),"HTML/CSS")</f>
        <v>HTML/CSS</v>
      </c>
      <c r="D6872" s="4" t="str">
        <f>IFERROR(__xludf.DUMMYFUNCTION("""COMPUTED_VALUE"""),"JavaScript")</f>
        <v>JavaScript</v>
      </c>
    </row>
    <row r="6873">
      <c r="A6873" s="3">
        <v>6872.0</v>
      </c>
      <c r="B6873" s="4" t="str">
        <f>IFERROR(__xludf.DUMMYFUNCTION("SPLIT(IMPORTRANGE!B6873:B16872,"";"",0,1)"),"HTML/CSS")</f>
        <v>HTML/CSS</v>
      </c>
      <c r="C6873" s="4" t="str">
        <f>IFERROR(__xludf.DUMMYFUNCTION("""COMPUTED_VALUE"""),"JavaScript")</f>
        <v>JavaScript</v>
      </c>
      <c r="D6873" s="4" t="str">
        <f>IFERROR(__xludf.DUMMYFUNCTION("""COMPUTED_VALUE"""),"PHP")</f>
        <v>PHP</v>
      </c>
      <c r="E6873" s="4" t="str">
        <f>IFERROR(__xludf.DUMMYFUNCTION("""COMPUTED_VALUE"""),"Rust")</f>
        <v>Rust</v>
      </c>
      <c r="F6873" s="4" t="str">
        <f>IFERROR(__xludf.DUMMYFUNCTION("""COMPUTED_VALUE"""),"SQL")</f>
        <v>SQL</v>
      </c>
    </row>
    <row r="6874">
      <c r="A6874" s="3">
        <v>6873.0</v>
      </c>
      <c r="B6874" s="4" t="str">
        <f>IFERROR(__xludf.DUMMYFUNCTION("SPLIT(IMPORTRANGE!B6874:B16873,"";"",0,1)"),"Assembly")</f>
        <v>Assembly</v>
      </c>
      <c r="C6874" s="4" t="str">
        <f>IFERROR(__xludf.DUMMYFUNCTION("""COMPUTED_VALUE"""),"Bash/Shell/PowerShell")</f>
        <v>Bash/Shell/PowerShell</v>
      </c>
      <c r="D6874" s="4" t="str">
        <f>IFERROR(__xludf.DUMMYFUNCTION("""COMPUTED_VALUE"""),"C++")</f>
        <v>C++</v>
      </c>
      <c r="E6874" s="4" t="str">
        <f>IFERROR(__xludf.DUMMYFUNCTION("""COMPUTED_VALUE"""),"C#")</f>
        <v>C#</v>
      </c>
    </row>
    <row r="6875">
      <c r="A6875" s="3">
        <v>6874.0</v>
      </c>
      <c r="B6875" s="4" t="str">
        <f>IFERROR(__xludf.DUMMYFUNCTION("SPLIT(IMPORTRANGE!B6875:B16874,"";"",0,1)"),"C")</f>
        <v>C</v>
      </c>
      <c r="C6875" s="4" t="str">
        <f>IFERROR(__xludf.DUMMYFUNCTION("""COMPUTED_VALUE"""),"C++")</f>
        <v>C++</v>
      </c>
      <c r="D6875" s="4" t="str">
        <f>IFERROR(__xludf.DUMMYFUNCTION("""COMPUTED_VALUE"""),"C#")</f>
        <v>C#</v>
      </c>
      <c r="E6875" s="4" t="str">
        <f>IFERROR(__xludf.DUMMYFUNCTION("""COMPUTED_VALUE"""),"HTML/CSS")</f>
        <v>HTML/CSS</v>
      </c>
      <c r="F6875" s="4" t="str">
        <f>IFERROR(__xludf.DUMMYFUNCTION("""COMPUTED_VALUE"""),"Java")</f>
        <v>Java</v>
      </c>
      <c r="G6875" s="4" t="str">
        <f>IFERROR(__xludf.DUMMYFUNCTION("""COMPUTED_VALUE"""),"JavaScript")</f>
        <v>JavaScript</v>
      </c>
      <c r="H6875" s="4" t="str">
        <f>IFERROR(__xludf.DUMMYFUNCTION("""COMPUTED_VALUE"""),"PHP")</f>
        <v>PHP</v>
      </c>
      <c r="I6875" s="4" t="str">
        <f>IFERROR(__xludf.DUMMYFUNCTION("""COMPUTED_VALUE"""),"Python")</f>
        <v>Python</v>
      </c>
      <c r="J6875" s="4" t="str">
        <f>IFERROR(__xludf.DUMMYFUNCTION("""COMPUTED_VALUE"""),"SQL")</f>
        <v>SQL</v>
      </c>
      <c r="K6875" s="4" t="str">
        <f>IFERROR(__xludf.DUMMYFUNCTION("""COMPUTED_VALUE"""),"Swift")</f>
        <v>Swift</v>
      </c>
    </row>
    <row r="6876">
      <c r="A6876" s="3">
        <v>6875.0</v>
      </c>
      <c r="B6876" s="4" t="str">
        <f>IFERROR(__xludf.DUMMYFUNCTION("SPLIT(IMPORTRANGE!B6876:B16875,"";"",0,1)"),"Bash/Shell/PowerShell")</f>
        <v>Bash/Shell/PowerShell</v>
      </c>
      <c r="C6876" s="4" t="str">
        <f>IFERROR(__xludf.DUMMYFUNCTION("""COMPUTED_VALUE"""),"C#")</f>
        <v>C#</v>
      </c>
      <c r="D6876" s="4" t="str">
        <f>IFERROR(__xludf.DUMMYFUNCTION("""COMPUTED_VALUE"""),"HTML/CSS")</f>
        <v>HTML/CSS</v>
      </c>
      <c r="E6876" s="4" t="str">
        <f>IFERROR(__xludf.DUMMYFUNCTION("""COMPUTED_VALUE"""),"JavaScript")</f>
        <v>JavaScript</v>
      </c>
      <c r="F6876" s="4" t="str">
        <f>IFERROR(__xludf.DUMMYFUNCTION("""COMPUTED_VALUE"""),"SQL")</f>
        <v>SQL</v>
      </c>
      <c r="G6876" s="4" t="str">
        <f>IFERROR(__xludf.DUMMYFUNCTION("""COMPUTED_VALUE"""),"TypeScript")</f>
        <v>TypeScript</v>
      </c>
    </row>
    <row r="6877">
      <c r="A6877" s="3">
        <v>6876.0</v>
      </c>
      <c r="B6877" s="4" t="str">
        <f>IFERROR(__xludf.DUMMYFUNCTION("SPLIT(IMPORTRANGE!B6877:B16876,"";"",0,1)"),"Bash/Shell/PowerShell")</f>
        <v>Bash/Shell/PowerShell</v>
      </c>
      <c r="C6877" s="4" t="str">
        <f>IFERROR(__xludf.DUMMYFUNCTION("""COMPUTED_VALUE"""),"HTML/CSS")</f>
        <v>HTML/CSS</v>
      </c>
      <c r="D6877" s="4" t="str">
        <f>IFERROR(__xludf.DUMMYFUNCTION("""COMPUTED_VALUE"""),"Java")</f>
        <v>Java</v>
      </c>
      <c r="E6877" s="4" t="str">
        <f>IFERROR(__xludf.DUMMYFUNCTION("""COMPUTED_VALUE"""),"JavaScript")</f>
        <v>JavaScript</v>
      </c>
      <c r="F6877" s="4" t="str">
        <f>IFERROR(__xludf.DUMMYFUNCTION("""COMPUTED_VALUE"""),"SQL")</f>
        <v>SQL</v>
      </c>
    </row>
    <row r="6878">
      <c r="A6878" s="3">
        <v>6877.0</v>
      </c>
      <c r="B6878" s="4" t="str">
        <f>IFERROR(__xludf.DUMMYFUNCTION("SPLIT(IMPORTRANGE!B6878:B16877,"";"",0,1)"),"Bash/Shell/PowerShell")</f>
        <v>Bash/Shell/PowerShell</v>
      </c>
      <c r="C6878" s="4" t="str">
        <f>IFERROR(__xludf.DUMMYFUNCTION("""COMPUTED_VALUE"""),"Go")</f>
        <v>Go</v>
      </c>
      <c r="D6878" s="4" t="str">
        <f>IFERROR(__xludf.DUMMYFUNCTION("""COMPUTED_VALUE"""),"HTML/CSS")</f>
        <v>HTML/CSS</v>
      </c>
      <c r="E6878" s="4" t="str">
        <f>IFERROR(__xludf.DUMMYFUNCTION("""COMPUTED_VALUE"""),"Java")</f>
        <v>Java</v>
      </c>
      <c r="F6878" s="4" t="str">
        <f>IFERROR(__xludf.DUMMYFUNCTION("""COMPUTED_VALUE"""),"JavaScript")</f>
        <v>JavaScript</v>
      </c>
      <c r="G6878" s="4" t="str">
        <f>IFERROR(__xludf.DUMMYFUNCTION("""COMPUTED_VALUE"""),"PHP")</f>
        <v>PHP</v>
      </c>
      <c r="H6878" s="4" t="str">
        <f>IFERROR(__xludf.DUMMYFUNCTION("""COMPUTED_VALUE"""),"SQL")</f>
        <v>SQL</v>
      </c>
    </row>
    <row r="6879">
      <c r="A6879" s="3">
        <v>6878.0</v>
      </c>
      <c r="B6879" s="4" t="str">
        <f>IFERROR(__xludf.DUMMYFUNCTION("SPLIT(IMPORTRANGE!B6879:B16878,"";"",0,1)"),"Bash/Shell/PowerShell")</f>
        <v>Bash/Shell/PowerShell</v>
      </c>
      <c r="C6879" s="4" t="str">
        <f>IFERROR(__xludf.DUMMYFUNCTION("""COMPUTED_VALUE"""),"C++")</f>
        <v>C++</v>
      </c>
      <c r="D6879" s="4" t="str">
        <f>IFERROR(__xludf.DUMMYFUNCTION("""COMPUTED_VALUE"""),"C#")</f>
        <v>C#</v>
      </c>
      <c r="E6879" s="4" t="str">
        <f>IFERROR(__xludf.DUMMYFUNCTION("""COMPUTED_VALUE"""),"HTML/CSS")</f>
        <v>HTML/CSS</v>
      </c>
      <c r="F6879" s="4" t="str">
        <f>IFERROR(__xludf.DUMMYFUNCTION("""COMPUTED_VALUE"""),"Java")</f>
        <v>Java</v>
      </c>
      <c r="G6879" s="4" t="str">
        <f>IFERROR(__xludf.DUMMYFUNCTION("""COMPUTED_VALUE"""),"JavaScript")</f>
        <v>JavaScript</v>
      </c>
      <c r="H6879" s="4" t="str">
        <f>IFERROR(__xludf.DUMMYFUNCTION("""COMPUTED_VALUE"""),"Kotlin")</f>
        <v>Kotlin</v>
      </c>
      <c r="I6879" s="4" t="str">
        <f>IFERROR(__xludf.DUMMYFUNCTION("""COMPUTED_VALUE"""),"Python")</f>
        <v>Python</v>
      </c>
      <c r="J6879" s="4" t="str">
        <f>IFERROR(__xludf.DUMMYFUNCTION("""COMPUTED_VALUE"""),"SQL")</f>
        <v>SQL</v>
      </c>
    </row>
    <row r="6880">
      <c r="A6880" s="3">
        <v>6879.0</v>
      </c>
      <c r="B6880" s="4" t="str">
        <f>IFERROR(__xludf.DUMMYFUNCTION("SPLIT(IMPORTRANGE!B6880:B16879,"";"",0,1)"),"Bash/Shell/PowerShell")</f>
        <v>Bash/Shell/PowerShell</v>
      </c>
      <c r="C6880" s="4" t="str">
        <f>IFERROR(__xludf.DUMMYFUNCTION("""COMPUTED_VALUE"""),"HTML/CSS")</f>
        <v>HTML/CSS</v>
      </c>
      <c r="D6880" s="4" t="str">
        <f>IFERROR(__xludf.DUMMYFUNCTION("""COMPUTED_VALUE"""),"JavaScript")</f>
        <v>JavaScript</v>
      </c>
      <c r="E6880" s="4" t="str">
        <f>IFERROR(__xludf.DUMMYFUNCTION("""COMPUTED_VALUE"""),"Python")</f>
        <v>Python</v>
      </c>
      <c r="F6880" s="4" t="str">
        <f>IFERROR(__xludf.DUMMYFUNCTION("""COMPUTED_VALUE"""),"R")</f>
        <v>R</v>
      </c>
      <c r="G6880" s="4" t="str">
        <f>IFERROR(__xludf.DUMMYFUNCTION("""COMPUTED_VALUE"""),"Ruby")</f>
        <v>Ruby</v>
      </c>
      <c r="H6880" s="4" t="str">
        <f>IFERROR(__xludf.DUMMYFUNCTION("""COMPUTED_VALUE"""),"SQL")</f>
        <v>SQL</v>
      </c>
    </row>
    <row r="6881">
      <c r="A6881" s="3">
        <v>6880.0</v>
      </c>
      <c r="B6881" s="4" t="str">
        <f>IFERROR(__xludf.DUMMYFUNCTION("SPLIT(IMPORTRANGE!B6881:B16880,"";"",0,1)"),"C#")</f>
        <v>C#</v>
      </c>
      <c r="C6881" s="4" t="str">
        <f>IFERROR(__xludf.DUMMYFUNCTION("""COMPUTED_VALUE"""),"HTML/CSS")</f>
        <v>HTML/CSS</v>
      </c>
      <c r="D6881" s="4" t="str">
        <f>IFERROR(__xludf.DUMMYFUNCTION("""COMPUTED_VALUE"""),"JavaScript")</f>
        <v>JavaScript</v>
      </c>
      <c r="E6881" s="4" t="str">
        <f>IFERROR(__xludf.DUMMYFUNCTION("""COMPUTED_VALUE"""),"SQL")</f>
        <v>SQL</v>
      </c>
      <c r="F6881" s="4" t="str">
        <f>IFERROR(__xludf.DUMMYFUNCTION("""COMPUTED_VALUE"""),"TypeScript")</f>
        <v>TypeScript</v>
      </c>
    </row>
    <row r="6882">
      <c r="A6882" s="3">
        <v>6881.0</v>
      </c>
      <c r="B6882" s="4" t="str">
        <f>IFERROR(__xludf.DUMMYFUNCTION("SPLIT(IMPORTRANGE!B6882:B16881,"";"",0,1)"),"Assembly")</f>
        <v>Assembly</v>
      </c>
      <c r="C6882" s="4" t="str">
        <f>IFERROR(__xludf.DUMMYFUNCTION("""COMPUTED_VALUE"""),"Bash/Shell/PowerShell")</f>
        <v>Bash/Shell/PowerShell</v>
      </c>
      <c r="D6882" s="4" t="str">
        <f>IFERROR(__xludf.DUMMYFUNCTION("""COMPUTED_VALUE"""),"C")</f>
        <v>C</v>
      </c>
      <c r="E6882" s="4" t="str">
        <f>IFERROR(__xludf.DUMMYFUNCTION("""COMPUTED_VALUE"""),"C++")</f>
        <v>C++</v>
      </c>
      <c r="F6882" s="4" t="str">
        <f>IFERROR(__xludf.DUMMYFUNCTION("""COMPUTED_VALUE"""),"Java")</f>
        <v>Java</v>
      </c>
      <c r="G6882" s="4" t="str">
        <f>IFERROR(__xludf.DUMMYFUNCTION("""COMPUTED_VALUE"""),"JavaScript")</f>
        <v>JavaScript</v>
      </c>
      <c r="H6882" s="4" t="str">
        <f>IFERROR(__xludf.DUMMYFUNCTION("""COMPUTED_VALUE"""),"Python")</f>
        <v>Python</v>
      </c>
      <c r="I6882" s="4" t="str">
        <f>IFERROR(__xludf.DUMMYFUNCTION("""COMPUTED_VALUE"""),"SQL")</f>
        <v>SQL</v>
      </c>
    </row>
    <row r="6883">
      <c r="A6883" s="3">
        <v>6882.0</v>
      </c>
      <c r="B6883" s="4" t="str">
        <f>IFERROR(__xludf.DUMMYFUNCTION("SPLIT(IMPORTRANGE!B6883:B16882,"";"",0,1)"),"HTML/CSS")</f>
        <v>HTML/CSS</v>
      </c>
      <c r="C6883" s="4" t="str">
        <f>IFERROR(__xludf.DUMMYFUNCTION("""COMPUTED_VALUE"""),"JavaScript")</f>
        <v>JavaScript</v>
      </c>
      <c r="D6883" s="4" t="str">
        <f>IFERROR(__xludf.DUMMYFUNCTION("""COMPUTED_VALUE"""),"PHP")</f>
        <v>PHP</v>
      </c>
      <c r="E6883" s="4" t="str">
        <f>IFERROR(__xludf.DUMMYFUNCTION("""COMPUTED_VALUE"""),"Ruby")</f>
        <v>Ruby</v>
      </c>
    </row>
    <row r="6884">
      <c r="A6884" s="3">
        <v>6883.0</v>
      </c>
      <c r="B6884" s="4" t="str">
        <f>IFERROR(__xludf.DUMMYFUNCTION("SPLIT(IMPORTRANGE!B6884:B16883,"";"",0,1)"),"Python")</f>
        <v>Python</v>
      </c>
    </row>
    <row r="6885">
      <c r="A6885" s="3">
        <v>6884.0</v>
      </c>
      <c r="B6885" s="4" t="str">
        <f>IFERROR(__xludf.DUMMYFUNCTION("SPLIT(IMPORTRANGE!B6885:B16884,"";"",0,1)"),"Bash/Shell/PowerShell")</f>
        <v>Bash/Shell/PowerShell</v>
      </c>
      <c r="C6885" s="4" t="str">
        <f>IFERROR(__xludf.DUMMYFUNCTION("""COMPUTED_VALUE"""),"HTML/CSS")</f>
        <v>HTML/CSS</v>
      </c>
      <c r="D6885" s="4" t="str">
        <f>IFERROR(__xludf.DUMMYFUNCTION("""COMPUTED_VALUE"""),"JavaScript")</f>
        <v>JavaScript</v>
      </c>
      <c r="E6885" s="4" t="str">
        <f>IFERROR(__xludf.DUMMYFUNCTION("""COMPUTED_VALUE"""),"Ruby")</f>
        <v>Ruby</v>
      </c>
      <c r="F6885" s="4" t="str">
        <f>IFERROR(__xludf.DUMMYFUNCTION("""COMPUTED_VALUE"""),"SQL")</f>
        <v>SQL</v>
      </c>
    </row>
    <row r="6886">
      <c r="A6886" s="3">
        <v>6885.0</v>
      </c>
      <c r="B6886" s="4" t="str">
        <f>IFERROR(__xludf.DUMMYFUNCTION("SPLIT(IMPORTRANGE!B6886:B16885,"";"",0,1)"),"C#")</f>
        <v>C#</v>
      </c>
    </row>
    <row r="6887">
      <c r="A6887" s="3">
        <v>6886.0</v>
      </c>
      <c r="B6887" s="4" t="str">
        <f>IFERROR(__xludf.DUMMYFUNCTION("SPLIT(IMPORTRANGE!B6887:B16886,"";"",0,1)"),"Bash/Shell/PowerShell")</f>
        <v>Bash/Shell/PowerShell</v>
      </c>
      <c r="C6887" s="4" t="str">
        <f>IFERROR(__xludf.DUMMYFUNCTION("""COMPUTED_VALUE"""),"HTML/CSS")</f>
        <v>HTML/CSS</v>
      </c>
      <c r="D6887" s="4" t="str">
        <f>IFERROR(__xludf.DUMMYFUNCTION("""COMPUTED_VALUE"""),"JavaScript")</f>
        <v>JavaScript</v>
      </c>
      <c r="E6887" s="4" t="str">
        <f>IFERROR(__xludf.DUMMYFUNCTION("""COMPUTED_VALUE"""),"PHP")</f>
        <v>PHP</v>
      </c>
      <c r="F6887" s="4" t="str">
        <f>IFERROR(__xludf.DUMMYFUNCTION("""COMPUTED_VALUE"""),"SQL")</f>
        <v>SQL</v>
      </c>
    </row>
    <row r="6888">
      <c r="A6888" s="3">
        <v>6887.0</v>
      </c>
      <c r="B6888" s="4" t="str">
        <f>IFERROR(__xludf.DUMMYFUNCTION("SPLIT(IMPORTRANGE!B6888:B16887,"";"",0,1)"),"Bash/Shell/PowerShell")</f>
        <v>Bash/Shell/PowerShell</v>
      </c>
      <c r="C6888" s="4" t="str">
        <f>IFERROR(__xludf.DUMMYFUNCTION("""COMPUTED_VALUE"""),"HTML/CSS")</f>
        <v>HTML/CSS</v>
      </c>
      <c r="D6888" s="4" t="str">
        <f>IFERROR(__xludf.DUMMYFUNCTION("""COMPUTED_VALUE"""),"Java")</f>
        <v>Java</v>
      </c>
      <c r="E6888" s="4" t="str">
        <f>IFERROR(__xludf.DUMMYFUNCTION("""COMPUTED_VALUE"""),"JavaScript")</f>
        <v>JavaScript</v>
      </c>
      <c r="F6888" s="4" t="str">
        <f>IFERROR(__xludf.DUMMYFUNCTION("""COMPUTED_VALUE"""),"PHP")</f>
        <v>PHP</v>
      </c>
      <c r="G6888" s="4" t="str">
        <f>IFERROR(__xludf.DUMMYFUNCTION("""COMPUTED_VALUE"""),"SQL")</f>
        <v>SQL</v>
      </c>
    </row>
    <row r="6889">
      <c r="A6889" s="3">
        <v>6888.0</v>
      </c>
      <c r="B6889" s="4" t="str">
        <f>IFERROR(__xludf.DUMMYFUNCTION("SPLIT(IMPORTRANGE!B6889:B16888,"";"",0,1)"),"Bash/Shell/PowerShell")</f>
        <v>Bash/Shell/PowerShell</v>
      </c>
      <c r="C6889" s="4" t="str">
        <f>IFERROR(__xludf.DUMMYFUNCTION("""COMPUTED_VALUE"""),"HTML/CSS")</f>
        <v>HTML/CSS</v>
      </c>
      <c r="D6889" s="4" t="str">
        <f>IFERROR(__xludf.DUMMYFUNCTION("""COMPUTED_VALUE"""),"JavaScript")</f>
        <v>JavaScript</v>
      </c>
      <c r="E6889" s="4" t="str">
        <f>IFERROR(__xludf.DUMMYFUNCTION("""COMPUTED_VALUE"""),"Python")</f>
        <v>Python</v>
      </c>
    </row>
    <row r="6890">
      <c r="A6890" s="3">
        <v>6889.0</v>
      </c>
      <c r="B6890" s="4" t="str">
        <f>IFERROR(__xludf.DUMMYFUNCTION("SPLIT(IMPORTRANGE!B6890:B16889,"";"",0,1)"),"C")</f>
        <v>C</v>
      </c>
      <c r="C6890" s="4" t="str">
        <f>IFERROR(__xludf.DUMMYFUNCTION("""COMPUTED_VALUE"""),"C++")</f>
        <v>C++</v>
      </c>
      <c r="D6890" s="4" t="str">
        <f>IFERROR(__xludf.DUMMYFUNCTION("""COMPUTED_VALUE"""),"Go")</f>
        <v>Go</v>
      </c>
      <c r="E6890" s="4" t="str">
        <f>IFERROR(__xludf.DUMMYFUNCTION("""COMPUTED_VALUE"""),"HTML/CSS")</f>
        <v>HTML/CSS</v>
      </c>
      <c r="F6890" s="4" t="str">
        <f>IFERROR(__xludf.DUMMYFUNCTION("""COMPUTED_VALUE"""),"JavaScript")</f>
        <v>JavaScript</v>
      </c>
      <c r="G6890" s="4" t="str">
        <f>IFERROR(__xludf.DUMMYFUNCTION("""COMPUTED_VALUE"""),"PHP")</f>
        <v>PHP</v>
      </c>
      <c r="H6890" s="4" t="str">
        <f>IFERROR(__xludf.DUMMYFUNCTION("""COMPUTED_VALUE"""),"SQL")</f>
        <v>SQL</v>
      </c>
    </row>
    <row r="6891">
      <c r="A6891" s="3">
        <v>6890.0</v>
      </c>
      <c r="B6891" s="4" t="str">
        <f>IFERROR(__xludf.DUMMYFUNCTION("SPLIT(IMPORTRANGE!B6891:B16890,"";"",0,1)"),"Bash/Shell/PowerShell")</f>
        <v>Bash/Shell/PowerShell</v>
      </c>
      <c r="C6891" s="4" t="str">
        <f>IFERROR(__xludf.DUMMYFUNCTION("""COMPUTED_VALUE"""),"HTML/CSS")</f>
        <v>HTML/CSS</v>
      </c>
      <c r="D6891" s="4" t="str">
        <f>IFERROR(__xludf.DUMMYFUNCTION("""COMPUTED_VALUE"""),"Java")</f>
        <v>Java</v>
      </c>
      <c r="E6891" s="4" t="str">
        <f>IFERROR(__xludf.DUMMYFUNCTION("""COMPUTED_VALUE"""),"JavaScript")</f>
        <v>JavaScript</v>
      </c>
      <c r="F6891" s="4" t="str">
        <f>IFERROR(__xludf.DUMMYFUNCTION("""COMPUTED_VALUE"""),"Kotlin")</f>
        <v>Kotlin</v>
      </c>
      <c r="G6891" s="4" t="str">
        <f>IFERROR(__xludf.DUMMYFUNCTION("""COMPUTED_VALUE"""),"Python")</f>
        <v>Python</v>
      </c>
      <c r="H6891" s="4" t="str">
        <f>IFERROR(__xludf.DUMMYFUNCTION("""COMPUTED_VALUE"""),"R")</f>
        <v>R</v>
      </c>
      <c r="I6891" s="4" t="str">
        <f>IFERROR(__xludf.DUMMYFUNCTION("""COMPUTED_VALUE"""),"TypeScript")</f>
        <v>TypeScript</v>
      </c>
    </row>
    <row r="6892">
      <c r="A6892" s="3">
        <v>6891.0</v>
      </c>
      <c r="B6892" s="4" t="str">
        <f>IFERROR(__xludf.DUMMYFUNCTION("SPLIT(IMPORTRANGE!B6892:B16891,"";"",0,1)"),"Python")</f>
        <v>Python</v>
      </c>
      <c r="C6892" s="4" t="str">
        <f>IFERROR(__xludf.DUMMYFUNCTION("""COMPUTED_VALUE"""),"R")</f>
        <v>R</v>
      </c>
    </row>
    <row r="6893">
      <c r="A6893" s="3">
        <v>6892.0</v>
      </c>
      <c r="B6893" s="4" t="str">
        <f>IFERROR(__xludf.DUMMYFUNCTION("SPLIT(IMPORTRANGE!B6893:B16892,"";"",0,1)"),"Bash/Shell/PowerShell")</f>
        <v>Bash/Shell/PowerShell</v>
      </c>
      <c r="C6893" s="4" t="str">
        <f>IFERROR(__xludf.DUMMYFUNCTION("""COMPUTED_VALUE"""),"HTML/CSS")</f>
        <v>HTML/CSS</v>
      </c>
      <c r="D6893" s="4" t="str">
        <f>IFERROR(__xludf.DUMMYFUNCTION("""COMPUTED_VALUE"""),"Java")</f>
        <v>Java</v>
      </c>
      <c r="E6893" s="4" t="str">
        <f>IFERROR(__xludf.DUMMYFUNCTION("""COMPUTED_VALUE"""),"PHP")</f>
        <v>PHP</v>
      </c>
      <c r="F6893" s="4" t="str">
        <f>IFERROR(__xludf.DUMMYFUNCTION("""COMPUTED_VALUE"""),"SQL")</f>
        <v>SQL</v>
      </c>
    </row>
    <row r="6894">
      <c r="A6894" s="3">
        <v>6893.0</v>
      </c>
      <c r="B6894" s="4" t="str">
        <f>IFERROR(__xludf.DUMMYFUNCTION("SPLIT(IMPORTRANGE!B6894:B16893,"";"",0,1)"),"C#")</f>
        <v>C#</v>
      </c>
      <c r="C6894" s="4" t="str">
        <f>IFERROR(__xludf.DUMMYFUNCTION("""COMPUTED_VALUE"""),"Python")</f>
        <v>Python</v>
      </c>
    </row>
    <row r="6895">
      <c r="A6895" s="3">
        <v>6894.0</v>
      </c>
      <c r="B6895" s="4" t="str">
        <f>IFERROR(__xludf.DUMMYFUNCTION("SPLIT(IMPORTRANGE!B6895:B16894,"";"",0,1)"),"HTML/CSS")</f>
        <v>HTML/CSS</v>
      </c>
      <c r="C6895" s="4" t="str">
        <f>IFERROR(__xludf.DUMMYFUNCTION("""COMPUTED_VALUE"""),"Java")</f>
        <v>Java</v>
      </c>
      <c r="D6895" s="4" t="str">
        <f>IFERROR(__xludf.DUMMYFUNCTION("""COMPUTED_VALUE"""),"JavaScript")</f>
        <v>JavaScript</v>
      </c>
      <c r="E6895" s="4" t="str">
        <f>IFERROR(__xludf.DUMMYFUNCTION("""COMPUTED_VALUE"""),"SQL")</f>
        <v>SQL</v>
      </c>
      <c r="F6895" s="4" t="str">
        <f>IFERROR(__xludf.DUMMYFUNCTION("""COMPUTED_VALUE"""),"TypeScript")</f>
        <v>TypeScript</v>
      </c>
    </row>
    <row r="6896">
      <c r="A6896" s="3">
        <v>6895.0</v>
      </c>
      <c r="B6896" s="4" t="str">
        <f>IFERROR(__xludf.DUMMYFUNCTION("SPLIT(IMPORTRANGE!B6896:B16895,"";"",0,1)"),"Bash/Shell/PowerShell")</f>
        <v>Bash/Shell/PowerShell</v>
      </c>
      <c r="C6896" s="4" t="str">
        <f>IFERROR(__xludf.DUMMYFUNCTION("""COMPUTED_VALUE"""),"C#")</f>
        <v>C#</v>
      </c>
      <c r="D6896" s="4" t="str">
        <f>IFERROR(__xludf.DUMMYFUNCTION("""COMPUTED_VALUE"""),"HTML/CSS")</f>
        <v>HTML/CSS</v>
      </c>
      <c r="E6896" s="4" t="str">
        <f>IFERROR(__xludf.DUMMYFUNCTION("""COMPUTED_VALUE"""),"JavaScript")</f>
        <v>JavaScript</v>
      </c>
      <c r="F6896" s="4" t="str">
        <f>IFERROR(__xludf.DUMMYFUNCTION("""COMPUTED_VALUE"""),"SQL")</f>
        <v>SQL</v>
      </c>
      <c r="G6896" s="4" t="str">
        <f>IFERROR(__xludf.DUMMYFUNCTION("""COMPUTED_VALUE"""),"TypeScript")</f>
        <v>TypeScript</v>
      </c>
    </row>
    <row r="6897">
      <c r="A6897" s="3">
        <v>6896.0</v>
      </c>
      <c r="B6897" s="4" t="str">
        <f>IFERROR(__xludf.DUMMYFUNCTION("SPLIT(IMPORTRANGE!B6897:B16896,"";"",0,1)"),"Bash/Shell/PowerShell")</f>
        <v>Bash/Shell/PowerShell</v>
      </c>
      <c r="C6897" s="4" t="str">
        <f>IFERROR(__xludf.DUMMYFUNCTION("""COMPUTED_VALUE"""),"C++")</f>
        <v>C++</v>
      </c>
      <c r="D6897" s="4" t="str">
        <f>IFERROR(__xludf.DUMMYFUNCTION("""COMPUTED_VALUE"""),"HTML/CSS")</f>
        <v>HTML/CSS</v>
      </c>
      <c r="E6897" s="4" t="str">
        <f>IFERROR(__xludf.DUMMYFUNCTION("""COMPUTED_VALUE"""),"JavaScript")</f>
        <v>JavaScript</v>
      </c>
      <c r="F6897" s="4" t="str">
        <f>IFERROR(__xludf.DUMMYFUNCTION("""COMPUTED_VALUE"""),"Python")</f>
        <v>Python</v>
      </c>
      <c r="G6897" s="4" t="str">
        <f>IFERROR(__xludf.DUMMYFUNCTION("""COMPUTED_VALUE"""),"SQL")</f>
        <v>SQL</v>
      </c>
    </row>
    <row r="6898">
      <c r="A6898" s="3">
        <v>6897.0</v>
      </c>
      <c r="B6898" s="4" t="str">
        <f>IFERROR(__xludf.DUMMYFUNCTION("SPLIT(IMPORTRANGE!B6898:B16897,"";"",0,1)"),"C#")</f>
        <v>C#</v>
      </c>
      <c r="C6898" s="4" t="str">
        <f>IFERROR(__xludf.DUMMYFUNCTION("""COMPUTED_VALUE"""),"Python")</f>
        <v>Python</v>
      </c>
    </row>
    <row r="6899">
      <c r="A6899" s="3">
        <v>6898.0</v>
      </c>
      <c r="B6899" s="4" t="str">
        <f>IFERROR(__xludf.DUMMYFUNCTION("SPLIT(IMPORTRANGE!B6899:B16898,"";"",0,1)"),"Java")</f>
        <v>Java</v>
      </c>
      <c r="C6899" s="4" t="str">
        <f>IFERROR(__xludf.DUMMYFUNCTION("""COMPUTED_VALUE"""),"JavaScript")</f>
        <v>JavaScript</v>
      </c>
      <c r="D6899" s="4" t="str">
        <f>IFERROR(__xludf.DUMMYFUNCTION("""COMPUTED_VALUE"""),"TypeScript")</f>
        <v>TypeScript</v>
      </c>
    </row>
    <row r="6900">
      <c r="A6900" s="3">
        <v>6899.0</v>
      </c>
      <c r="B6900" s="4" t="str">
        <f>IFERROR(__xludf.DUMMYFUNCTION("SPLIT(IMPORTRANGE!B6900:B16899,"";"",0,1)"),"Other(s):")</f>
        <v>Other(s):</v>
      </c>
    </row>
    <row r="6901">
      <c r="A6901" s="3">
        <v>6900.0</v>
      </c>
      <c r="B6901" s="4" t="str">
        <f>IFERROR(__xludf.DUMMYFUNCTION("SPLIT(IMPORTRANGE!B6901:B16900,"";"",0,1)"),"C#")</f>
        <v>C#</v>
      </c>
      <c r="C6901" s="4" t="str">
        <f>IFERROR(__xludf.DUMMYFUNCTION("""COMPUTED_VALUE"""),"HTML/CSS")</f>
        <v>HTML/CSS</v>
      </c>
      <c r="D6901" s="4" t="str">
        <f>IFERROR(__xludf.DUMMYFUNCTION("""COMPUTED_VALUE"""),"SQL")</f>
        <v>SQL</v>
      </c>
      <c r="E6901" s="4" t="str">
        <f>IFERROR(__xludf.DUMMYFUNCTION("""COMPUTED_VALUE"""),"TypeScript")</f>
        <v>TypeScript</v>
      </c>
    </row>
    <row r="6902">
      <c r="A6902" s="3">
        <v>6901.0</v>
      </c>
      <c r="B6902" s="4" t="str">
        <f>IFERROR(__xludf.DUMMYFUNCTION("SPLIT(IMPORTRANGE!B6902:B16901,"";"",0,1)"),"Bash/Shell/PowerShell")</f>
        <v>Bash/Shell/PowerShell</v>
      </c>
      <c r="C6902" s="4" t="str">
        <f>IFERROR(__xludf.DUMMYFUNCTION("""COMPUTED_VALUE"""),"C#")</f>
        <v>C#</v>
      </c>
      <c r="D6902" s="4" t="str">
        <f>IFERROR(__xludf.DUMMYFUNCTION("""COMPUTED_VALUE"""),"JavaScript")</f>
        <v>JavaScript</v>
      </c>
      <c r="E6902" s="4" t="str">
        <f>IFERROR(__xludf.DUMMYFUNCTION("""COMPUTED_VALUE"""),"Python")</f>
        <v>Python</v>
      </c>
      <c r="F6902" s="4" t="str">
        <f>IFERROR(__xludf.DUMMYFUNCTION("""COMPUTED_VALUE"""),"SQL")</f>
        <v>SQL</v>
      </c>
    </row>
    <row r="6903">
      <c r="A6903" s="3">
        <v>6902.0</v>
      </c>
      <c r="B6903" s="4" t="str">
        <f>IFERROR(__xludf.DUMMYFUNCTION("SPLIT(IMPORTRANGE!B6903:B16902,"";"",0,1)"),"Bash/Shell/PowerShell")</f>
        <v>Bash/Shell/PowerShell</v>
      </c>
      <c r="C6903" s="4" t="str">
        <f>IFERROR(__xludf.DUMMYFUNCTION("""COMPUTED_VALUE"""),"C#")</f>
        <v>C#</v>
      </c>
      <c r="D6903" s="4" t="str">
        <f>IFERROR(__xludf.DUMMYFUNCTION("""COMPUTED_VALUE"""),"HTML/CSS")</f>
        <v>HTML/CSS</v>
      </c>
      <c r="E6903" s="4" t="str">
        <f>IFERROR(__xludf.DUMMYFUNCTION("""COMPUTED_VALUE"""),"JavaScript")</f>
        <v>JavaScript</v>
      </c>
      <c r="F6903" s="4" t="str">
        <f>IFERROR(__xludf.DUMMYFUNCTION("""COMPUTED_VALUE"""),"PHP")</f>
        <v>PHP</v>
      </c>
      <c r="G6903" s="4" t="str">
        <f>IFERROR(__xludf.DUMMYFUNCTION("""COMPUTED_VALUE"""),"SQL")</f>
        <v>SQL</v>
      </c>
    </row>
    <row r="6904">
      <c r="A6904" s="3">
        <v>6903.0</v>
      </c>
      <c r="B6904" s="4" t="str">
        <f>IFERROR(__xludf.DUMMYFUNCTION("SPLIT(IMPORTRANGE!B6904:B16903,"";"",0,1)"),"C#")</f>
        <v>C#</v>
      </c>
      <c r="C6904" s="4" t="str">
        <f>IFERROR(__xludf.DUMMYFUNCTION("""COMPUTED_VALUE"""),"HTML/CSS")</f>
        <v>HTML/CSS</v>
      </c>
      <c r="D6904" s="4" t="str">
        <f>IFERROR(__xludf.DUMMYFUNCTION("""COMPUTED_VALUE"""),"JavaScript")</f>
        <v>JavaScript</v>
      </c>
      <c r="E6904" s="4" t="str">
        <f>IFERROR(__xludf.DUMMYFUNCTION("""COMPUTED_VALUE"""),"SQL")</f>
        <v>SQL</v>
      </c>
    </row>
    <row r="6905">
      <c r="A6905" s="3">
        <v>6904.0</v>
      </c>
      <c r="B6905" s="4" t="str">
        <f>IFERROR(__xludf.DUMMYFUNCTION("SPLIT(IMPORTRANGE!B6905:B16904,"";"",0,1)"),"C#")</f>
        <v>C#</v>
      </c>
      <c r="C6905" s="4" t="str">
        <f>IFERROR(__xludf.DUMMYFUNCTION("""COMPUTED_VALUE"""),"Java")</f>
        <v>Java</v>
      </c>
      <c r="D6905" s="4" t="str">
        <f>IFERROR(__xludf.DUMMYFUNCTION("""COMPUTED_VALUE"""),"Kotlin")</f>
        <v>Kotlin</v>
      </c>
      <c r="E6905" s="4" t="str">
        <f>IFERROR(__xludf.DUMMYFUNCTION("""COMPUTED_VALUE"""),"Python")</f>
        <v>Python</v>
      </c>
      <c r="F6905" s="4" t="str">
        <f>IFERROR(__xludf.DUMMYFUNCTION("""COMPUTED_VALUE"""),"SQL")</f>
        <v>SQL</v>
      </c>
    </row>
    <row r="6906">
      <c r="A6906" s="3">
        <v>6905.0</v>
      </c>
      <c r="B6906" s="4" t="str">
        <f>IFERROR(__xludf.DUMMYFUNCTION("SPLIT(IMPORTRANGE!B6906:B16905,"";"",0,1)"),"Bash/Shell/PowerShell")</f>
        <v>Bash/Shell/PowerShell</v>
      </c>
      <c r="C6906" s="4" t="str">
        <f>IFERROR(__xludf.DUMMYFUNCTION("""COMPUTED_VALUE"""),"C++")</f>
        <v>C++</v>
      </c>
      <c r="D6906" s="4" t="str">
        <f>IFERROR(__xludf.DUMMYFUNCTION("""COMPUTED_VALUE"""),"HTML/CSS")</f>
        <v>HTML/CSS</v>
      </c>
      <c r="E6906" s="4" t="str">
        <f>IFERROR(__xludf.DUMMYFUNCTION("""COMPUTED_VALUE"""),"PHP")</f>
        <v>PHP</v>
      </c>
      <c r="F6906" s="4" t="str">
        <f>IFERROR(__xludf.DUMMYFUNCTION("""COMPUTED_VALUE"""),"SQL")</f>
        <v>SQL</v>
      </c>
    </row>
    <row r="6907">
      <c r="A6907" s="3">
        <v>6906.0</v>
      </c>
      <c r="B6907" s="4" t="str">
        <f>IFERROR(__xludf.DUMMYFUNCTION("SPLIT(IMPORTRANGE!B6907:B16906,"";"",0,1)"),"C++")</f>
        <v>C++</v>
      </c>
      <c r="C6907" s="4" t="str">
        <f>IFERROR(__xludf.DUMMYFUNCTION("""COMPUTED_VALUE"""),"HTML/CSS")</f>
        <v>HTML/CSS</v>
      </c>
      <c r="D6907" s="4" t="str">
        <f>IFERROR(__xludf.DUMMYFUNCTION("""COMPUTED_VALUE"""),"Java")</f>
        <v>Java</v>
      </c>
      <c r="E6907" s="4" t="str">
        <f>IFERROR(__xludf.DUMMYFUNCTION("""COMPUTED_VALUE"""),"JavaScript")</f>
        <v>JavaScript</v>
      </c>
      <c r="F6907" s="4" t="str">
        <f>IFERROR(__xludf.DUMMYFUNCTION("""COMPUTED_VALUE"""),"PHP")</f>
        <v>PHP</v>
      </c>
      <c r="G6907" s="4" t="str">
        <f>IFERROR(__xludf.DUMMYFUNCTION("""COMPUTED_VALUE"""),"SQL")</f>
        <v>SQL</v>
      </c>
    </row>
    <row r="6908">
      <c r="A6908" s="3">
        <v>6907.0</v>
      </c>
      <c r="B6908" s="4" t="str">
        <f>IFERROR(__xludf.DUMMYFUNCTION("SPLIT(IMPORTRANGE!B6908:B16907,"";"",0,1)"),"Ruby")</f>
        <v>Ruby</v>
      </c>
    </row>
    <row r="6909">
      <c r="A6909" s="3">
        <v>6908.0</v>
      </c>
      <c r="B6909" s="4" t="str">
        <f>IFERROR(__xludf.DUMMYFUNCTION("SPLIT(IMPORTRANGE!B6909:B16908,"";"",0,1)"),"Bash/Shell/PowerShell")</f>
        <v>Bash/Shell/PowerShell</v>
      </c>
      <c r="C6909" s="4" t="str">
        <f>IFERROR(__xludf.DUMMYFUNCTION("""COMPUTED_VALUE"""),"Dart")</f>
        <v>Dart</v>
      </c>
      <c r="D6909" s="4" t="str">
        <f>IFERROR(__xludf.DUMMYFUNCTION("""COMPUTED_VALUE"""),"Go")</f>
        <v>Go</v>
      </c>
      <c r="E6909" s="4" t="str">
        <f>IFERROR(__xludf.DUMMYFUNCTION("""COMPUTED_VALUE"""),"JavaScript")</f>
        <v>JavaScript</v>
      </c>
      <c r="F6909" s="4" t="str">
        <f>IFERROR(__xludf.DUMMYFUNCTION("""COMPUTED_VALUE"""),"Python")</f>
        <v>Python</v>
      </c>
      <c r="G6909" s="4" t="str">
        <f>IFERROR(__xludf.DUMMYFUNCTION("""COMPUTED_VALUE"""),"Ruby")</f>
        <v>Ruby</v>
      </c>
      <c r="H6909" s="4" t="str">
        <f>IFERROR(__xludf.DUMMYFUNCTION("""COMPUTED_VALUE"""),"TypeScript")</f>
        <v>TypeScript</v>
      </c>
    </row>
    <row r="6910">
      <c r="A6910" s="3">
        <v>6909.0</v>
      </c>
      <c r="B6910" s="4" t="str">
        <f>IFERROR(__xludf.DUMMYFUNCTION("SPLIT(IMPORTRANGE!B6910:B16909,"";"",0,1)"),"HTML/CSS")</f>
        <v>HTML/CSS</v>
      </c>
      <c r="C6910" s="4" t="str">
        <f>IFERROR(__xludf.DUMMYFUNCTION("""COMPUTED_VALUE"""),"JavaScript")</f>
        <v>JavaScript</v>
      </c>
      <c r="D6910" s="4" t="str">
        <f>IFERROR(__xludf.DUMMYFUNCTION("""COMPUTED_VALUE"""),"PHP")</f>
        <v>PHP</v>
      </c>
      <c r="E6910" s="4" t="str">
        <f>IFERROR(__xludf.DUMMYFUNCTION("""COMPUTED_VALUE"""),"SQL")</f>
        <v>SQL</v>
      </c>
    </row>
    <row r="6911">
      <c r="A6911" s="3">
        <v>6910.0</v>
      </c>
      <c r="B6911" s="4" t="str">
        <f>IFERROR(__xludf.DUMMYFUNCTION("SPLIT(IMPORTRANGE!B6911:B16910,"";"",0,1)"),"HTML/CSS")</f>
        <v>HTML/CSS</v>
      </c>
      <c r="C6911" s="4" t="str">
        <f>IFERROR(__xludf.DUMMYFUNCTION("""COMPUTED_VALUE"""),"Java")</f>
        <v>Java</v>
      </c>
      <c r="D6911" s="4" t="str">
        <f>IFERROR(__xludf.DUMMYFUNCTION("""COMPUTED_VALUE"""),"JavaScript")</f>
        <v>JavaScript</v>
      </c>
      <c r="E6911" s="4" t="str">
        <f>IFERROR(__xludf.DUMMYFUNCTION("""COMPUTED_VALUE"""),"SQL")</f>
        <v>SQL</v>
      </c>
    </row>
    <row r="6912">
      <c r="A6912" s="3">
        <v>6911.0</v>
      </c>
      <c r="B6912" s="4" t="str">
        <f>IFERROR(__xludf.DUMMYFUNCTION("SPLIT(IMPORTRANGE!B6912:B16911,"";"",0,1)"),"HTML/CSS")</f>
        <v>HTML/CSS</v>
      </c>
      <c r="C6912" s="4" t="str">
        <f>IFERROR(__xludf.DUMMYFUNCTION("""COMPUTED_VALUE"""),"JavaScript")</f>
        <v>JavaScript</v>
      </c>
      <c r="D6912" s="4" t="str">
        <f>IFERROR(__xludf.DUMMYFUNCTION("""COMPUTED_VALUE"""),"Other(s):")</f>
        <v>Other(s):</v>
      </c>
    </row>
    <row r="6913">
      <c r="A6913" s="3">
        <v>6912.0</v>
      </c>
      <c r="B6913" s="4" t="str">
        <f>IFERROR(__xludf.DUMMYFUNCTION("SPLIT(IMPORTRANGE!B6913:B16912,"";"",0,1)"),"SQL")</f>
        <v>SQL</v>
      </c>
    </row>
    <row r="6914">
      <c r="A6914" s="3">
        <v>6913.0</v>
      </c>
      <c r="B6914" s="4" t="str">
        <f>IFERROR(__xludf.DUMMYFUNCTION("SPLIT(IMPORTRANGE!B6914:B16913,"";"",0,1)"),"Bash/Shell/PowerShell")</f>
        <v>Bash/Shell/PowerShell</v>
      </c>
      <c r="C6914" s="4" t="str">
        <f>IFERROR(__xludf.DUMMYFUNCTION("""COMPUTED_VALUE"""),"HTML/CSS")</f>
        <v>HTML/CSS</v>
      </c>
      <c r="D6914" s="4" t="str">
        <f>IFERROR(__xludf.DUMMYFUNCTION("""COMPUTED_VALUE"""),"JavaScript")</f>
        <v>JavaScript</v>
      </c>
      <c r="E6914" s="4" t="str">
        <f>IFERROR(__xludf.DUMMYFUNCTION("""COMPUTED_VALUE"""),"Python")</f>
        <v>Python</v>
      </c>
      <c r="F6914" s="4" t="str">
        <f>IFERROR(__xludf.DUMMYFUNCTION("""COMPUTED_VALUE"""),"R")</f>
        <v>R</v>
      </c>
      <c r="G6914" s="4" t="str">
        <f>IFERROR(__xludf.DUMMYFUNCTION("""COMPUTED_VALUE"""),"Ruby")</f>
        <v>Ruby</v>
      </c>
      <c r="H6914" s="4" t="str">
        <f>IFERROR(__xludf.DUMMYFUNCTION("""COMPUTED_VALUE"""),"SQL")</f>
        <v>SQL</v>
      </c>
    </row>
    <row r="6915">
      <c r="A6915" s="3">
        <v>6914.0</v>
      </c>
      <c r="B6915" s="4" t="str">
        <f>IFERROR(__xludf.DUMMYFUNCTION("SPLIT(IMPORTRANGE!B6915:B16914,"";"",0,1)"),"Objective-C")</f>
        <v>Objective-C</v>
      </c>
      <c r="C6915" s="4" t="str">
        <f>IFERROR(__xludf.DUMMYFUNCTION("""COMPUTED_VALUE"""),"Swift")</f>
        <v>Swift</v>
      </c>
    </row>
    <row r="6916">
      <c r="A6916" s="3">
        <v>6915.0</v>
      </c>
      <c r="B6916" s="4" t="str">
        <f>IFERROR(__xludf.DUMMYFUNCTION("SPLIT(IMPORTRANGE!B6916:B16915,"";"",0,1)"),"C++")</f>
        <v>C++</v>
      </c>
      <c r="C6916" s="4" t="str">
        <f>IFERROR(__xludf.DUMMYFUNCTION("""COMPUTED_VALUE"""),"HTML/CSS")</f>
        <v>HTML/CSS</v>
      </c>
      <c r="D6916" s="4" t="str">
        <f>IFERROR(__xludf.DUMMYFUNCTION("""COMPUTED_VALUE"""),"JavaScript")</f>
        <v>JavaScript</v>
      </c>
      <c r="E6916" s="4" t="str">
        <f>IFERROR(__xludf.DUMMYFUNCTION("""COMPUTED_VALUE"""),"Python")</f>
        <v>Python</v>
      </c>
    </row>
    <row r="6917">
      <c r="A6917" s="3">
        <v>6916.0</v>
      </c>
      <c r="B6917" s="4" t="str">
        <f>IFERROR(__xludf.DUMMYFUNCTION("SPLIT(IMPORTRANGE!B6917:B16916,"";"",0,1)"),"Bash/Shell/PowerShell")</f>
        <v>Bash/Shell/PowerShell</v>
      </c>
      <c r="C6917" s="4" t="str">
        <f>IFERROR(__xludf.DUMMYFUNCTION("""COMPUTED_VALUE"""),"HTML/CSS")</f>
        <v>HTML/CSS</v>
      </c>
      <c r="D6917" s="4" t="str">
        <f>IFERROR(__xludf.DUMMYFUNCTION("""COMPUTED_VALUE"""),"JavaScript")</f>
        <v>JavaScript</v>
      </c>
      <c r="E6917" s="4" t="str">
        <f>IFERROR(__xludf.DUMMYFUNCTION("""COMPUTED_VALUE"""),"PHP")</f>
        <v>PHP</v>
      </c>
      <c r="F6917" s="4" t="str">
        <f>IFERROR(__xludf.DUMMYFUNCTION("""COMPUTED_VALUE"""),"SQL")</f>
        <v>SQL</v>
      </c>
      <c r="G6917" s="4" t="str">
        <f>IFERROR(__xludf.DUMMYFUNCTION("""COMPUTED_VALUE"""),"TypeScript")</f>
        <v>TypeScript</v>
      </c>
    </row>
    <row r="6918">
      <c r="A6918" s="3">
        <v>6917.0</v>
      </c>
      <c r="B6918" s="4" t="str">
        <f>IFERROR(__xludf.DUMMYFUNCTION("SPLIT(IMPORTRANGE!B6918:B16917,"";"",0,1)"),"Bash/Shell/PowerShell")</f>
        <v>Bash/Shell/PowerShell</v>
      </c>
      <c r="C6918" s="4" t="str">
        <f>IFERROR(__xludf.DUMMYFUNCTION("""COMPUTED_VALUE"""),"C#")</f>
        <v>C#</v>
      </c>
      <c r="D6918" s="4" t="str">
        <f>IFERROR(__xludf.DUMMYFUNCTION("""COMPUTED_VALUE"""),"HTML/CSS")</f>
        <v>HTML/CSS</v>
      </c>
      <c r="E6918" s="4" t="str">
        <f>IFERROR(__xludf.DUMMYFUNCTION("""COMPUTED_VALUE"""),"JavaScript")</f>
        <v>JavaScript</v>
      </c>
      <c r="F6918" s="4" t="str">
        <f>IFERROR(__xludf.DUMMYFUNCTION("""COMPUTED_VALUE"""),"SQL")</f>
        <v>SQL</v>
      </c>
      <c r="G6918" s="4" t="str">
        <f>IFERROR(__xludf.DUMMYFUNCTION("""COMPUTED_VALUE"""),"WebAssembly")</f>
        <v>WebAssembly</v>
      </c>
    </row>
    <row r="6919">
      <c r="A6919" s="3">
        <v>6918.0</v>
      </c>
      <c r="B6919" s="4" t="str">
        <f>IFERROR(__xludf.DUMMYFUNCTION("SPLIT(IMPORTRANGE!B6919:B16918,"";"",0,1)"),"HTML/CSS")</f>
        <v>HTML/CSS</v>
      </c>
      <c r="C6919" s="4" t="str">
        <f>IFERROR(__xludf.DUMMYFUNCTION("""COMPUTED_VALUE"""),"Java")</f>
        <v>Java</v>
      </c>
      <c r="D6919" s="4" t="str">
        <f>IFERROR(__xludf.DUMMYFUNCTION("""COMPUTED_VALUE"""),"JavaScript")</f>
        <v>JavaScript</v>
      </c>
      <c r="E6919" s="4" t="str">
        <f>IFERROR(__xludf.DUMMYFUNCTION("""COMPUTED_VALUE"""),"VBA")</f>
        <v>VBA</v>
      </c>
    </row>
    <row r="6920">
      <c r="A6920" s="3">
        <v>6919.0</v>
      </c>
      <c r="B6920" s="4" t="str">
        <f>IFERROR(__xludf.DUMMYFUNCTION("SPLIT(IMPORTRANGE!B6920:B16919,"";"",0,1)"),"HTML/CSS")</f>
        <v>HTML/CSS</v>
      </c>
      <c r="C6920" s="4" t="str">
        <f>IFERROR(__xludf.DUMMYFUNCTION("""COMPUTED_VALUE"""),"JavaScript")</f>
        <v>JavaScript</v>
      </c>
      <c r="D6920" s="4" t="str">
        <f>IFERROR(__xludf.DUMMYFUNCTION("""COMPUTED_VALUE"""),"Python")</f>
        <v>Python</v>
      </c>
    </row>
    <row r="6921">
      <c r="A6921" s="3">
        <v>6920.0</v>
      </c>
      <c r="B6921" s="4" t="str">
        <f>IFERROR(__xludf.DUMMYFUNCTION("SPLIT(IMPORTRANGE!B6921:B16920,"";"",0,1)"),"Bash/Shell/PowerShell")</f>
        <v>Bash/Shell/PowerShell</v>
      </c>
      <c r="C6921" s="4" t="str">
        <f>IFERROR(__xludf.DUMMYFUNCTION("""COMPUTED_VALUE"""),"C#")</f>
        <v>C#</v>
      </c>
      <c r="D6921" s="4" t="str">
        <f>IFERROR(__xludf.DUMMYFUNCTION("""COMPUTED_VALUE"""),"HTML/CSS")</f>
        <v>HTML/CSS</v>
      </c>
      <c r="E6921" s="4" t="str">
        <f>IFERROR(__xludf.DUMMYFUNCTION("""COMPUTED_VALUE"""),"JavaScript")</f>
        <v>JavaScript</v>
      </c>
      <c r="F6921" s="4" t="str">
        <f>IFERROR(__xludf.DUMMYFUNCTION("""COMPUTED_VALUE"""),"SQL")</f>
        <v>SQL</v>
      </c>
    </row>
    <row r="6922">
      <c r="A6922" s="3">
        <v>6921.0</v>
      </c>
      <c r="B6922" s="4" t="str">
        <f>IFERROR(__xludf.DUMMYFUNCTION("SPLIT(IMPORTRANGE!B6922:B16921,"";"",0,1)"),"Bash/Shell/PowerShell")</f>
        <v>Bash/Shell/PowerShell</v>
      </c>
      <c r="C6922" s="4" t="str">
        <f>IFERROR(__xludf.DUMMYFUNCTION("""COMPUTED_VALUE"""),"HTML/CSS")</f>
        <v>HTML/CSS</v>
      </c>
      <c r="D6922" s="4" t="str">
        <f>IFERROR(__xludf.DUMMYFUNCTION("""COMPUTED_VALUE"""),"Java")</f>
        <v>Java</v>
      </c>
      <c r="E6922" s="4" t="str">
        <f>IFERROR(__xludf.DUMMYFUNCTION("""COMPUTED_VALUE"""),"JavaScript")</f>
        <v>JavaScript</v>
      </c>
      <c r="F6922" s="4" t="str">
        <f>IFERROR(__xludf.DUMMYFUNCTION("""COMPUTED_VALUE"""),"SQL")</f>
        <v>SQL</v>
      </c>
    </row>
    <row r="6923">
      <c r="A6923" s="3">
        <v>6922.0</v>
      </c>
      <c r="B6923" s="4" t="str">
        <f>IFERROR(__xludf.DUMMYFUNCTION("SPLIT(IMPORTRANGE!B6923:B16922,"";"",0,1)"),"C")</f>
        <v>C</v>
      </c>
      <c r="C6923" s="4" t="str">
        <f>IFERROR(__xludf.DUMMYFUNCTION("""COMPUTED_VALUE"""),"HTML/CSS")</f>
        <v>HTML/CSS</v>
      </c>
      <c r="D6923" s="4" t="str">
        <f>IFERROR(__xludf.DUMMYFUNCTION("""COMPUTED_VALUE"""),"Java")</f>
        <v>Java</v>
      </c>
      <c r="E6923" s="4" t="str">
        <f>IFERROR(__xludf.DUMMYFUNCTION("""COMPUTED_VALUE"""),"JavaScript")</f>
        <v>JavaScript</v>
      </c>
      <c r="F6923" s="4" t="str">
        <f>IFERROR(__xludf.DUMMYFUNCTION("""COMPUTED_VALUE"""),"SQL")</f>
        <v>SQL</v>
      </c>
    </row>
    <row r="6924">
      <c r="A6924" s="3">
        <v>6923.0</v>
      </c>
      <c r="B6924" s="4" t="str">
        <f>IFERROR(__xludf.DUMMYFUNCTION("SPLIT(IMPORTRANGE!B6924:B16923,"";"",0,1)"),"Bash/Shell/PowerShell")</f>
        <v>Bash/Shell/PowerShell</v>
      </c>
      <c r="C6924" s="4" t="str">
        <f>IFERROR(__xludf.DUMMYFUNCTION("""COMPUTED_VALUE"""),"C#")</f>
        <v>C#</v>
      </c>
      <c r="D6924" s="4" t="str">
        <f>IFERROR(__xludf.DUMMYFUNCTION("""COMPUTED_VALUE"""),"Go")</f>
        <v>Go</v>
      </c>
      <c r="E6924" s="4" t="str">
        <f>IFERROR(__xludf.DUMMYFUNCTION("""COMPUTED_VALUE"""),"HTML/CSS")</f>
        <v>HTML/CSS</v>
      </c>
      <c r="F6924" s="4" t="str">
        <f>IFERROR(__xludf.DUMMYFUNCTION("""COMPUTED_VALUE"""),"JavaScript")</f>
        <v>JavaScript</v>
      </c>
      <c r="G6924" s="4" t="str">
        <f>IFERROR(__xludf.DUMMYFUNCTION("""COMPUTED_VALUE"""),"R")</f>
        <v>R</v>
      </c>
      <c r="H6924" s="4" t="str">
        <f>IFERROR(__xludf.DUMMYFUNCTION("""COMPUTED_VALUE"""),"SQL")</f>
        <v>SQL</v>
      </c>
      <c r="I6924" s="4" t="str">
        <f>IFERROR(__xludf.DUMMYFUNCTION("""COMPUTED_VALUE"""),"WebAssembly")</f>
        <v>WebAssembly</v>
      </c>
    </row>
    <row r="6925">
      <c r="A6925" s="3">
        <v>6924.0</v>
      </c>
      <c r="B6925" s="4" t="str">
        <f>IFERROR(__xludf.DUMMYFUNCTION("SPLIT(IMPORTRANGE!B6925:B16924,"";"",0,1)"),"Java")</f>
        <v>Java</v>
      </c>
    </row>
    <row r="6926">
      <c r="A6926" s="3">
        <v>6925.0</v>
      </c>
      <c r="B6926" s="4" t="str">
        <f>IFERROR(__xludf.DUMMYFUNCTION("SPLIT(IMPORTRANGE!B6926:B16925,"";"",0,1)"),"C#")</f>
        <v>C#</v>
      </c>
      <c r="C6926" s="4" t="str">
        <f>IFERROR(__xludf.DUMMYFUNCTION("""COMPUTED_VALUE"""),"HTML/CSS")</f>
        <v>HTML/CSS</v>
      </c>
      <c r="D6926" s="4" t="str">
        <f>IFERROR(__xludf.DUMMYFUNCTION("""COMPUTED_VALUE"""),"Java")</f>
        <v>Java</v>
      </c>
      <c r="E6926" s="4" t="str">
        <f>IFERROR(__xludf.DUMMYFUNCTION("""COMPUTED_VALUE"""),"JavaScript")</f>
        <v>JavaScript</v>
      </c>
      <c r="F6926" s="4" t="str">
        <f>IFERROR(__xludf.DUMMYFUNCTION("""COMPUTED_VALUE"""),"PHP")</f>
        <v>PHP</v>
      </c>
      <c r="G6926" s="4" t="str">
        <f>IFERROR(__xludf.DUMMYFUNCTION("""COMPUTED_VALUE"""),"Python")</f>
        <v>Python</v>
      </c>
      <c r="H6926" s="4" t="str">
        <f>IFERROR(__xludf.DUMMYFUNCTION("""COMPUTED_VALUE"""),"TypeScript")</f>
        <v>TypeScript</v>
      </c>
    </row>
    <row r="6927">
      <c r="A6927" s="3">
        <v>6926.0</v>
      </c>
      <c r="B6927" s="4" t="str">
        <f>IFERROR(__xludf.DUMMYFUNCTION("SPLIT(IMPORTRANGE!B6927:B16926,"";"",0,1)"),"Bash/Shell/PowerShell")</f>
        <v>Bash/Shell/PowerShell</v>
      </c>
      <c r="C6927" s="4" t="str">
        <f>IFERROR(__xludf.DUMMYFUNCTION("""COMPUTED_VALUE"""),"C#")</f>
        <v>C#</v>
      </c>
      <c r="D6927" s="4" t="str">
        <f>IFERROR(__xludf.DUMMYFUNCTION("""COMPUTED_VALUE"""),"HTML/CSS")</f>
        <v>HTML/CSS</v>
      </c>
      <c r="E6927" s="4" t="str">
        <f>IFERROR(__xludf.DUMMYFUNCTION("""COMPUTED_VALUE"""),"Java")</f>
        <v>Java</v>
      </c>
      <c r="F6927" s="4" t="str">
        <f>IFERROR(__xludf.DUMMYFUNCTION("""COMPUTED_VALUE"""),"JavaScript")</f>
        <v>JavaScript</v>
      </c>
      <c r="G6927" s="4" t="str">
        <f>IFERROR(__xludf.DUMMYFUNCTION("""COMPUTED_VALUE"""),"PHP")</f>
        <v>PHP</v>
      </c>
      <c r="H6927" s="4" t="str">
        <f>IFERROR(__xludf.DUMMYFUNCTION("""COMPUTED_VALUE"""),"Python")</f>
        <v>Python</v>
      </c>
      <c r="I6927" s="4" t="str">
        <f>IFERROR(__xludf.DUMMYFUNCTION("""COMPUTED_VALUE"""),"R")</f>
        <v>R</v>
      </c>
      <c r="J6927" s="4" t="str">
        <f>IFERROR(__xludf.DUMMYFUNCTION("""COMPUTED_VALUE"""),"Ruby")</f>
        <v>Ruby</v>
      </c>
      <c r="K6927" s="4" t="str">
        <f>IFERROR(__xludf.DUMMYFUNCTION("""COMPUTED_VALUE"""),"SQL")</f>
        <v>SQL</v>
      </c>
      <c r="L6927" s="4" t="str">
        <f>IFERROR(__xludf.DUMMYFUNCTION("""COMPUTED_VALUE"""),"VBA")</f>
        <v>VBA</v>
      </c>
    </row>
    <row r="6928">
      <c r="A6928" s="3">
        <v>6927.0</v>
      </c>
      <c r="B6928" s="4" t="str">
        <f>IFERROR(__xludf.DUMMYFUNCTION("SPLIT(IMPORTRANGE!B6928:B16927,"";"",0,1)"),"Bash/Shell/PowerShell")</f>
        <v>Bash/Shell/PowerShell</v>
      </c>
      <c r="C6928" s="4" t="str">
        <f>IFERROR(__xludf.DUMMYFUNCTION("""COMPUTED_VALUE"""),"C")</f>
        <v>C</v>
      </c>
      <c r="D6928" s="4" t="str">
        <f>IFERROR(__xludf.DUMMYFUNCTION("""COMPUTED_VALUE"""),"C++")</f>
        <v>C++</v>
      </c>
      <c r="E6928" s="4" t="str">
        <f>IFERROR(__xludf.DUMMYFUNCTION("""COMPUTED_VALUE"""),"C#")</f>
        <v>C#</v>
      </c>
      <c r="F6928" s="4" t="str">
        <f>IFERROR(__xludf.DUMMYFUNCTION("""COMPUTED_VALUE"""),"HTML/CSS")</f>
        <v>HTML/CSS</v>
      </c>
      <c r="G6928" s="4" t="str">
        <f>IFERROR(__xludf.DUMMYFUNCTION("""COMPUTED_VALUE"""),"JavaScript")</f>
        <v>JavaScript</v>
      </c>
      <c r="H6928" s="4" t="str">
        <f>IFERROR(__xludf.DUMMYFUNCTION("""COMPUTED_VALUE"""),"TypeScript")</f>
        <v>TypeScript</v>
      </c>
    </row>
    <row r="6929">
      <c r="A6929" s="3">
        <v>6928.0</v>
      </c>
      <c r="B6929" s="4" t="str">
        <f>IFERROR(__xludf.DUMMYFUNCTION("SPLIT(IMPORTRANGE!B6929:B16928,"";"",0,1)"),"C#")</f>
        <v>C#</v>
      </c>
      <c r="C6929" s="4" t="str">
        <f>IFERROR(__xludf.DUMMYFUNCTION("""COMPUTED_VALUE"""),"HTML/CSS")</f>
        <v>HTML/CSS</v>
      </c>
      <c r="D6929" s="4" t="str">
        <f>IFERROR(__xludf.DUMMYFUNCTION("""COMPUTED_VALUE"""),"Java")</f>
        <v>Java</v>
      </c>
      <c r="E6929" s="4" t="str">
        <f>IFERROR(__xludf.DUMMYFUNCTION("""COMPUTED_VALUE"""),"JavaScript")</f>
        <v>JavaScript</v>
      </c>
      <c r="F6929" s="4" t="str">
        <f>IFERROR(__xludf.DUMMYFUNCTION("""COMPUTED_VALUE"""),"SQL")</f>
        <v>SQL</v>
      </c>
      <c r="G6929" s="4" t="str">
        <f>IFERROR(__xludf.DUMMYFUNCTION("""COMPUTED_VALUE"""),"VBA")</f>
        <v>VBA</v>
      </c>
    </row>
    <row r="6930">
      <c r="A6930" s="3">
        <v>6929.0</v>
      </c>
      <c r="B6930" s="4" t="str">
        <f>IFERROR(__xludf.DUMMYFUNCTION("SPLIT(IMPORTRANGE!B6930:B16929,"";"",0,1)"),"C#")</f>
        <v>C#</v>
      </c>
      <c r="C6930" s="4" t="str">
        <f>IFERROR(__xludf.DUMMYFUNCTION("""COMPUTED_VALUE"""),"HTML/CSS")</f>
        <v>HTML/CSS</v>
      </c>
      <c r="D6930" s="4" t="str">
        <f>IFERROR(__xludf.DUMMYFUNCTION("""COMPUTED_VALUE"""),"JavaScript")</f>
        <v>JavaScript</v>
      </c>
      <c r="E6930" s="4" t="str">
        <f>IFERROR(__xludf.DUMMYFUNCTION("""COMPUTED_VALUE"""),"PHP")</f>
        <v>PHP</v>
      </c>
      <c r="F6930" s="4" t="str">
        <f>IFERROR(__xludf.DUMMYFUNCTION("""COMPUTED_VALUE"""),"SQL")</f>
        <v>SQL</v>
      </c>
      <c r="G6930" s="4" t="str">
        <f>IFERROR(__xludf.DUMMYFUNCTION("""COMPUTED_VALUE"""),"TypeScript")</f>
        <v>TypeScript</v>
      </c>
    </row>
    <row r="6931">
      <c r="A6931" s="3">
        <v>6930.0</v>
      </c>
      <c r="B6931" s="4" t="str">
        <f>IFERROR(__xludf.DUMMYFUNCTION("SPLIT(IMPORTRANGE!B6931:B16930,"";"",0,1)"),"Bash/Shell/PowerShell")</f>
        <v>Bash/Shell/PowerShell</v>
      </c>
      <c r="C6931" s="4" t="str">
        <f>IFERROR(__xludf.DUMMYFUNCTION("""COMPUTED_VALUE"""),"HTML/CSS")</f>
        <v>HTML/CSS</v>
      </c>
      <c r="D6931" s="4" t="str">
        <f>IFERROR(__xludf.DUMMYFUNCTION("""COMPUTED_VALUE"""),"Java")</f>
        <v>Java</v>
      </c>
      <c r="E6931" s="4" t="str">
        <f>IFERROR(__xludf.DUMMYFUNCTION("""COMPUTED_VALUE"""),"JavaScript")</f>
        <v>JavaScript</v>
      </c>
      <c r="F6931" s="4" t="str">
        <f>IFERROR(__xludf.DUMMYFUNCTION("""COMPUTED_VALUE"""),"SQL")</f>
        <v>SQL</v>
      </c>
    </row>
    <row r="6932">
      <c r="A6932" s="3">
        <v>6931.0</v>
      </c>
      <c r="B6932" s="4" t="str">
        <f>IFERROR(__xludf.DUMMYFUNCTION("SPLIT(IMPORTRANGE!B6932:B16931,"";"",0,1)"),"C")</f>
        <v>C</v>
      </c>
      <c r="C6932" s="4" t="str">
        <f>IFERROR(__xludf.DUMMYFUNCTION("""COMPUTED_VALUE"""),"C++")</f>
        <v>C++</v>
      </c>
      <c r="D6932" s="4" t="str">
        <f>IFERROR(__xludf.DUMMYFUNCTION("""COMPUTED_VALUE"""),"Python")</f>
        <v>Python</v>
      </c>
    </row>
    <row r="6933">
      <c r="A6933" s="3">
        <v>6932.0</v>
      </c>
      <c r="B6933" s="4" t="str">
        <f>IFERROR(__xludf.DUMMYFUNCTION("SPLIT(IMPORTRANGE!B6933:B16932,"";"",0,1)"),"Bash/Shell/PowerShell")</f>
        <v>Bash/Shell/PowerShell</v>
      </c>
      <c r="C6933" s="4" t="str">
        <f>IFERROR(__xludf.DUMMYFUNCTION("""COMPUTED_VALUE"""),"HTML/CSS")</f>
        <v>HTML/CSS</v>
      </c>
      <c r="D6933" s="4" t="str">
        <f>IFERROR(__xludf.DUMMYFUNCTION("""COMPUTED_VALUE"""),"JavaScript")</f>
        <v>JavaScript</v>
      </c>
      <c r="E6933" s="4" t="str">
        <f>IFERROR(__xludf.DUMMYFUNCTION("""COMPUTED_VALUE"""),"PHP")</f>
        <v>PHP</v>
      </c>
      <c r="F6933" s="4" t="str">
        <f>IFERROR(__xludf.DUMMYFUNCTION("""COMPUTED_VALUE"""),"SQL")</f>
        <v>SQL</v>
      </c>
      <c r="G6933" s="4" t="str">
        <f>IFERROR(__xludf.DUMMYFUNCTION("""COMPUTED_VALUE"""),"TypeScript")</f>
        <v>TypeScript</v>
      </c>
    </row>
    <row r="6934">
      <c r="A6934" s="3">
        <v>6933.0</v>
      </c>
      <c r="B6934" s="4" t="str">
        <f>IFERROR(__xludf.DUMMYFUNCTION("SPLIT(IMPORTRANGE!B6934:B16933,"";"",0,1)"),"HTML/CSS")</f>
        <v>HTML/CSS</v>
      </c>
      <c r="C6934" s="4" t="str">
        <f>IFERROR(__xludf.DUMMYFUNCTION("""COMPUTED_VALUE"""),"JavaScript")</f>
        <v>JavaScript</v>
      </c>
      <c r="D6934" s="4" t="str">
        <f>IFERROR(__xludf.DUMMYFUNCTION("""COMPUTED_VALUE"""),"PHP")</f>
        <v>PHP</v>
      </c>
      <c r="E6934" s="4" t="str">
        <f>IFERROR(__xludf.DUMMYFUNCTION("""COMPUTED_VALUE"""),"SQL")</f>
        <v>SQL</v>
      </c>
    </row>
    <row r="6935">
      <c r="A6935" s="3">
        <v>6934.0</v>
      </c>
      <c r="B6935" s="4" t="str">
        <f>IFERROR(__xludf.DUMMYFUNCTION("SPLIT(IMPORTRANGE!B6935:B16934,"";"",0,1)"),"HTML/CSS")</f>
        <v>HTML/CSS</v>
      </c>
      <c r="C6935" s="4" t="str">
        <f>IFERROR(__xludf.DUMMYFUNCTION("""COMPUTED_VALUE"""),"PHP")</f>
        <v>PHP</v>
      </c>
      <c r="D6935" s="4" t="str">
        <f>IFERROR(__xludf.DUMMYFUNCTION("""COMPUTED_VALUE"""),"R")</f>
        <v>R</v>
      </c>
      <c r="E6935" s="4" t="str">
        <f>IFERROR(__xludf.DUMMYFUNCTION("""COMPUTED_VALUE"""),"Other(s):")</f>
        <v>Other(s):</v>
      </c>
    </row>
    <row r="6936">
      <c r="A6936" s="3">
        <v>6935.0</v>
      </c>
      <c r="B6936" s="4" t="str">
        <f>IFERROR(__xludf.DUMMYFUNCTION("SPLIT(IMPORTRANGE!B6936:B16935,"";"",0,1)"),"Bash/Shell/PowerShell")</f>
        <v>Bash/Shell/PowerShell</v>
      </c>
      <c r="C6936" s="4" t="str">
        <f>IFERROR(__xludf.DUMMYFUNCTION("""COMPUTED_VALUE"""),"C")</f>
        <v>C</v>
      </c>
      <c r="D6936" s="4" t="str">
        <f>IFERROR(__xludf.DUMMYFUNCTION("""COMPUTED_VALUE"""),"HTML/CSS")</f>
        <v>HTML/CSS</v>
      </c>
      <c r="E6936" s="4" t="str">
        <f>IFERROR(__xludf.DUMMYFUNCTION("""COMPUTED_VALUE"""),"JavaScript")</f>
        <v>JavaScript</v>
      </c>
      <c r="F6936" s="4" t="str">
        <f>IFERROR(__xludf.DUMMYFUNCTION("""COMPUTED_VALUE"""),"PHP")</f>
        <v>PHP</v>
      </c>
      <c r="G6936" s="4" t="str">
        <f>IFERROR(__xludf.DUMMYFUNCTION("""COMPUTED_VALUE"""),"SQL")</f>
        <v>SQL</v>
      </c>
    </row>
    <row r="6937">
      <c r="A6937" s="3">
        <v>6936.0</v>
      </c>
      <c r="B6937" s="4" t="str">
        <f>IFERROR(__xludf.DUMMYFUNCTION("SPLIT(IMPORTRANGE!B6937:B16936,"";"",0,1)"),"Bash/Shell/PowerShell")</f>
        <v>Bash/Shell/PowerShell</v>
      </c>
      <c r="C6937" s="4" t="str">
        <f>IFERROR(__xludf.DUMMYFUNCTION("""COMPUTED_VALUE"""),"Java")</f>
        <v>Java</v>
      </c>
      <c r="D6937" s="4" t="str">
        <f>IFERROR(__xludf.DUMMYFUNCTION("""COMPUTED_VALUE"""),"Scala")</f>
        <v>Scala</v>
      </c>
      <c r="E6937" s="4" t="str">
        <f>IFERROR(__xludf.DUMMYFUNCTION("""COMPUTED_VALUE"""),"SQL")</f>
        <v>SQL</v>
      </c>
    </row>
    <row r="6938">
      <c r="A6938" s="3">
        <v>6937.0</v>
      </c>
      <c r="B6938" s="4" t="str">
        <f>IFERROR(__xludf.DUMMYFUNCTION("SPLIT(IMPORTRANGE!B6938:B16937,"";"",0,1)"),"C#")</f>
        <v>C#</v>
      </c>
      <c r="C6938" s="4" t="str">
        <f>IFERROR(__xludf.DUMMYFUNCTION("""COMPUTED_VALUE"""),"SQL")</f>
        <v>SQL</v>
      </c>
    </row>
    <row r="6939">
      <c r="A6939" s="3">
        <v>6938.0</v>
      </c>
      <c r="B6939" s="4" t="str">
        <f>IFERROR(__xludf.DUMMYFUNCTION("SPLIT(IMPORTRANGE!B6939:B16938,"";"",0,1)"),"Python")</f>
        <v>Python</v>
      </c>
    </row>
    <row r="6940">
      <c r="A6940" s="3">
        <v>6939.0</v>
      </c>
      <c r="B6940" s="4" t="str">
        <f>IFERROR(__xludf.DUMMYFUNCTION("SPLIT(IMPORTRANGE!B6940:B16939,"";"",0,1)"),"C")</f>
        <v>C</v>
      </c>
      <c r="C6940" s="4" t="str">
        <f>IFERROR(__xludf.DUMMYFUNCTION("""COMPUTED_VALUE"""),"C++")</f>
        <v>C++</v>
      </c>
      <c r="D6940" s="4" t="str">
        <f>IFERROR(__xludf.DUMMYFUNCTION("""COMPUTED_VALUE"""),"C#")</f>
        <v>C#</v>
      </c>
      <c r="E6940" s="4" t="str">
        <f>IFERROR(__xludf.DUMMYFUNCTION("""COMPUTED_VALUE"""),"HTML/CSS")</f>
        <v>HTML/CSS</v>
      </c>
      <c r="F6940" s="4" t="str">
        <f>IFERROR(__xludf.DUMMYFUNCTION("""COMPUTED_VALUE"""),"JavaScript")</f>
        <v>JavaScript</v>
      </c>
      <c r="G6940" s="4" t="str">
        <f>IFERROR(__xludf.DUMMYFUNCTION("""COMPUTED_VALUE"""),"PHP")</f>
        <v>PHP</v>
      </c>
      <c r="H6940" s="4" t="str">
        <f>IFERROR(__xludf.DUMMYFUNCTION("""COMPUTED_VALUE"""),"SQL")</f>
        <v>SQL</v>
      </c>
      <c r="I6940" s="4" t="str">
        <f>IFERROR(__xludf.DUMMYFUNCTION("""COMPUTED_VALUE"""),"TypeScript")</f>
        <v>TypeScript</v>
      </c>
    </row>
    <row r="6941">
      <c r="A6941" s="3">
        <v>6940.0</v>
      </c>
      <c r="B6941" s="4" t="str">
        <f>IFERROR(__xludf.DUMMYFUNCTION("SPLIT(IMPORTRANGE!B6941:B16940,"";"",0,1)"),"C#")</f>
        <v>C#</v>
      </c>
      <c r="C6941" s="4" t="str">
        <f>IFERROR(__xludf.DUMMYFUNCTION("""COMPUTED_VALUE"""),"HTML/CSS")</f>
        <v>HTML/CSS</v>
      </c>
      <c r="D6941" s="4" t="str">
        <f>IFERROR(__xludf.DUMMYFUNCTION("""COMPUTED_VALUE"""),"JavaScript")</f>
        <v>JavaScript</v>
      </c>
      <c r="E6941" s="4" t="str">
        <f>IFERROR(__xludf.DUMMYFUNCTION("""COMPUTED_VALUE"""),"SQL")</f>
        <v>SQL</v>
      </c>
      <c r="F6941" s="4" t="str">
        <f>IFERROR(__xludf.DUMMYFUNCTION("""COMPUTED_VALUE"""),"TypeScript")</f>
        <v>TypeScript</v>
      </c>
    </row>
    <row r="6942">
      <c r="A6942" s="3">
        <v>6941.0</v>
      </c>
      <c r="B6942" s="4" t="str">
        <f>IFERROR(__xludf.DUMMYFUNCTION("SPLIT(IMPORTRANGE!B6942:B16941,"";"",0,1)"),"C++")</f>
        <v>C++</v>
      </c>
    </row>
    <row r="6943">
      <c r="A6943" s="3">
        <v>6942.0</v>
      </c>
      <c r="B6943" s="4" t="str">
        <f>IFERROR(__xludf.DUMMYFUNCTION("SPLIT(IMPORTRANGE!B6943:B16942,"";"",0,1)"),"Bash/Shell/PowerShell")</f>
        <v>Bash/Shell/PowerShell</v>
      </c>
      <c r="C6943" s="4" t="str">
        <f>IFERROR(__xludf.DUMMYFUNCTION("""COMPUTED_VALUE"""),"HTML/CSS")</f>
        <v>HTML/CSS</v>
      </c>
      <c r="D6943" s="4" t="str">
        <f>IFERROR(__xludf.DUMMYFUNCTION("""COMPUTED_VALUE"""),"Java")</f>
        <v>Java</v>
      </c>
      <c r="E6943" s="4" t="str">
        <f>IFERROR(__xludf.DUMMYFUNCTION("""COMPUTED_VALUE"""),"JavaScript")</f>
        <v>JavaScript</v>
      </c>
      <c r="F6943" s="4" t="str">
        <f>IFERROR(__xludf.DUMMYFUNCTION("""COMPUTED_VALUE"""),"Python")</f>
        <v>Python</v>
      </c>
      <c r="G6943" s="4" t="str">
        <f>IFERROR(__xludf.DUMMYFUNCTION("""COMPUTED_VALUE"""),"SQL")</f>
        <v>SQL</v>
      </c>
    </row>
    <row r="6944">
      <c r="A6944" s="3">
        <v>6943.0</v>
      </c>
      <c r="B6944" s="4" t="str">
        <f>IFERROR(__xludf.DUMMYFUNCTION("SPLIT(IMPORTRANGE!B6944:B16943,"";"",0,1)"),"HTML/CSS")</f>
        <v>HTML/CSS</v>
      </c>
      <c r="C6944" s="4" t="str">
        <f>IFERROR(__xludf.DUMMYFUNCTION("""COMPUTED_VALUE"""),"JavaScript")</f>
        <v>JavaScript</v>
      </c>
      <c r="D6944" s="4" t="str">
        <f>IFERROR(__xludf.DUMMYFUNCTION("""COMPUTED_VALUE"""),"PHP")</f>
        <v>PHP</v>
      </c>
      <c r="E6944" s="4" t="str">
        <f>IFERROR(__xludf.DUMMYFUNCTION("""COMPUTED_VALUE"""),"SQL")</f>
        <v>SQL</v>
      </c>
    </row>
    <row r="6945">
      <c r="A6945" s="3">
        <v>6944.0</v>
      </c>
      <c r="B6945" s="4" t="str">
        <f>IFERROR(__xludf.DUMMYFUNCTION("SPLIT(IMPORTRANGE!B6945:B16944,"";"",0,1)"),"C")</f>
        <v>C</v>
      </c>
      <c r="C6945" s="4" t="str">
        <f>IFERROR(__xludf.DUMMYFUNCTION("""COMPUTED_VALUE"""),"C++")</f>
        <v>C++</v>
      </c>
      <c r="D6945" s="4" t="str">
        <f>IFERROR(__xludf.DUMMYFUNCTION("""COMPUTED_VALUE"""),"Java")</f>
        <v>Java</v>
      </c>
      <c r="E6945" s="4" t="str">
        <f>IFERROR(__xludf.DUMMYFUNCTION("""COMPUTED_VALUE"""),"JavaScript")</f>
        <v>JavaScript</v>
      </c>
      <c r="F6945" s="4" t="str">
        <f>IFERROR(__xludf.DUMMYFUNCTION("""COMPUTED_VALUE"""),"Python")</f>
        <v>Python</v>
      </c>
    </row>
    <row r="6946">
      <c r="A6946" s="3">
        <v>6945.0</v>
      </c>
      <c r="B6946" s="4" t="str">
        <f>IFERROR(__xludf.DUMMYFUNCTION("SPLIT(IMPORTRANGE!B6946:B16945,"";"",0,1)"),"HTML/CSS")</f>
        <v>HTML/CSS</v>
      </c>
      <c r="C6946" s="4" t="str">
        <f>IFERROR(__xludf.DUMMYFUNCTION("""COMPUTED_VALUE"""),"JavaScript")</f>
        <v>JavaScript</v>
      </c>
    </row>
    <row r="6947">
      <c r="A6947" s="3">
        <v>6946.0</v>
      </c>
      <c r="B6947" s="4" t="str">
        <f>IFERROR(__xludf.DUMMYFUNCTION("SPLIT(IMPORTRANGE!B6947:B16946,"";"",0,1)"),"C#")</f>
        <v>C#</v>
      </c>
      <c r="C6947" s="4" t="str">
        <f>IFERROR(__xludf.DUMMYFUNCTION("""COMPUTED_VALUE"""),"JavaScript")</f>
        <v>JavaScript</v>
      </c>
      <c r="D6947" s="4" t="str">
        <f>IFERROR(__xludf.DUMMYFUNCTION("""COMPUTED_VALUE"""),"PHP")</f>
        <v>PHP</v>
      </c>
      <c r="E6947" s="4" t="str">
        <f>IFERROR(__xludf.DUMMYFUNCTION("""COMPUTED_VALUE"""),"SQL")</f>
        <v>SQL</v>
      </c>
    </row>
    <row r="6948">
      <c r="A6948" s="3">
        <v>6947.0</v>
      </c>
      <c r="B6948" s="4" t="str">
        <f>IFERROR(__xludf.DUMMYFUNCTION("SPLIT(IMPORTRANGE!B6948:B16947,"";"",0,1)"),"Bash/Shell/PowerShell")</f>
        <v>Bash/Shell/PowerShell</v>
      </c>
      <c r="C6948" s="4" t="str">
        <f>IFERROR(__xludf.DUMMYFUNCTION("""COMPUTED_VALUE"""),"C#")</f>
        <v>C#</v>
      </c>
      <c r="D6948" s="4" t="str">
        <f>IFERROR(__xludf.DUMMYFUNCTION("""COMPUTED_VALUE"""),"HTML/CSS")</f>
        <v>HTML/CSS</v>
      </c>
      <c r="E6948" s="4" t="str">
        <f>IFERROR(__xludf.DUMMYFUNCTION("""COMPUTED_VALUE"""),"JavaScript")</f>
        <v>JavaScript</v>
      </c>
      <c r="F6948" s="4" t="str">
        <f>IFERROR(__xludf.DUMMYFUNCTION("""COMPUTED_VALUE"""),"SQL")</f>
        <v>SQL</v>
      </c>
      <c r="G6948" s="4" t="str">
        <f>IFERROR(__xludf.DUMMYFUNCTION("""COMPUTED_VALUE"""),"TypeScript")</f>
        <v>TypeScript</v>
      </c>
      <c r="H6948" s="4" t="str">
        <f>IFERROR(__xludf.DUMMYFUNCTION("""COMPUTED_VALUE"""),"VBA")</f>
        <v>VBA</v>
      </c>
    </row>
    <row r="6949">
      <c r="A6949" s="3">
        <v>6948.0</v>
      </c>
      <c r="B6949" s="4" t="str">
        <f>IFERROR(__xludf.DUMMYFUNCTION("SPLIT(IMPORTRANGE!B6949:B16948,"";"",0,1)"),"Bash/Shell/PowerShell")</f>
        <v>Bash/Shell/PowerShell</v>
      </c>
      <c r="C6949" s="4" t="str">
        <f>IFERROR(__xludf.DUMMYFUNCTION("""COMPUTED_VALUE"""),"C")</f>
        <v>C</v>
      </c>
      <c r="D6949" s="4" t="str">
        <f>IFERROR(__xludf.DUMMYFUNCTION("""COMPUTED_VALUE"""),"C++")</f>
        <v>C++</v>
      </c>
      <c r="E6949" s="4" t="str">
        <f>IFERROR(__xludf.DUMMYFUNCTION("""COMPUTED_VALUE"""),"Java")</f>
        <v>Java</v>
      </c>
    </row>
    <row r="6950">
      <c r="A6950" s="3">
        <v>6949.0</v>
      </c>
      <c r="B6950" s="4" t="str">
        <f>IFERROR(__xludf.DUMMYFUNCTION("SPLIT(IMPORTRANGE!B6950:B16949,"";"",0,1)"),"Bash/Shell/PowerShell")</f>
        <v>Bash/Shell/PowerShell</v>
      </c>
      <c r="C6950" s="4" t="str">
        <f>IFERROR(__xludf.DUMMYFUNCTION("""COMPUTED_VALUE"""),"Java")</f>
        <v>Java</v>
      </c>
      <c r="D6950" s="4" t="str">
        <f>IFERROR(__xludf.DUMMYFUNCTION("""COMPUTED_VALUE"""),"JavaScript")</f>
        <v>JavaScript</v>
      </c>
    </row>
    <row r="6951">
      <c r="A6951" s="3">
        <v>6950.0</v>
      </c>
      <c r="B6951" s="4" t="str">
        <f>IFERROR(__xludf.DUMMYFUNCTION("SPLIT(IMPORTRANGE!B6951:B16950,"";"",0,1)"),"Bash/Shell/PowerShell")</f>
        <v>Bash/Shell/PowerShell</v>
      </c>
      <c r="C6951" s="4" t="str">
        <f>IFERROR(__xludf.DUMMYFUNCTION("""COMPUTED_VALUE"""),"HTML/CSS")</f>
        <v>HTML/CSS</v>
      </c>
      <c r="D6951" s="4" t="str">
        <f>IFERROR(__xludf.DUMMYFUNCTION("""COMPUTED_VALUE"""),"JavaScript")</f>
        <v>JavaScript</v>
      </c>
      <c r="E6951" s="4" t="str">
        <f>IFERROR(__xludf.DUMMYFUNCTION("""COMPUTED_VALUE"""),"PHP")</f>
        <v>PHP</v>
      </c>
    </row>
    <row r="6952">
      <c r="A6952" s="3">
        <v>6951.0</v>
      </c>
      <c r="B6952" s="4" t="str">
        <f>IFERROR(__xludf.DUMMYFUNCTION("SPLIT(IMPORTRANGE!B6952:B16951,"";"",0,1)"),"Bash/Shell/PowerShell")</f>
        <v>Bash/Shell/PowerShell</v>
      </c>
      <c r="C6952" s="4" t="str">
        <f>IFERROR(__xludf.DUMMYFUNCTION("""COMPUTED_VALUE"""),"C#")</f>
        <v>C#</v>
      </c>
      <c r="D6952" s="4" t="str">
        <f>IFERROR(__xludf.DUMMYFUNCTION("""COMPUTED_VALUE"""),"HTML/CSS")</f>
        <v>HTML/CSS</v>
      </c>
      <c r="E6952" s="4" t="str">
        <f>IFERROR(__xludf.DUMMYFUNCTION("""COMPUTED_VALUE"""),"JavaScript")</f>
        <v>JavaScript</v>
      </c>
      <c r="F6952" s="4" t="str">
        <f>IFERROR(__xludf.DUMMYFUNCTION("""COMPUTED_VALUE"""),"PHP")</f>
        <v>PHP</v>
      </c>
      <c r="G6952" s="4" t="str">
        <f>IFERROR(__xludf.DUMMYFUNCTION("""COMPUTED_VALUE"""),"SQL")</f>
        <v>SQL</v>
      </c>
    </row>
    <row r="6953">
      <c r="A6953" s="3">
        <v>6952.0</v>
      </c>
      <c r="B6953" s="4" t="str">
        <f>IFERROR(__xludf.DUMMYFUNCTION("SPLIT(IMPORTRANGE!B6953:B16952,"";"",0,1)"),"C#")</f>
        <v>C#</v>
      </c>
      <c r="C6953" s="4" t="str">
        <f>IFERROR(__xludf.DUMMYFUNCTION("""COMPUTED_VALUE"""),"HTML/CSS")</f>
        <v>HTML/CSS</v>
      </c>
      <c r="D6953" s="4" t="str">
        <f>IFERROR(__xludf.DUMMYFUNCTION("""COMPUTED_VALUE"""),"JavaScript")</f>
        <v>JavaScript</v>
      </c>
      <c r="E6953" s="4" t="str">
        <f>IFERROR(__xludf.DUMMYFUNCTION("""COMPUTED_VALUE"""),"Python")</f>
        <v>Python</v>
      </c>
    </row>
    <row r="6954">
      <c r="A6954" s="3">
        <v>6953.0</v>
      </c>
      <c r="B6954" s="4" t="str">
        <f>IFERROR(__xludf.DUMMYFUNCTION("SPLIT(IMPORTRANGE!B6954:B16953,"";"",0,1)"),"Bash/Shell/PowerShell")</f>
        <v>Bash/Shell/PowerShell</v>
      </c>
      <c r="C6954" s="4" t="str">
        <f>IFERROR(__xludf.DUMMYFUNCTION("""COMPUTED_VALUE"""),"C#")</f>
        <v>C#</v>
      </c>
      <c r="D6954" s="4" t="str">
        <f>IFERROR(__xludf.DUMMYFUNCTION("""COMPUTED_VALUE"""),"HTML/CSS")</f>
        <v>HTML/CSS</v>
      </c>
      <c r="E6954" s="4" t="str">
        <f>IFERROR(__xludf.DUMMYFUNCTION("""COMPUTED_VALUE"""),"JavaScript")</f>
        <v>JavaScript</v>
      </c>
      <c r="F6954" s="4" t="str">
        <f>IFERROR(__xludf.DUMMYFUNCTION("""COMPUTED_VALUE"""),"SQL")</f>
        <v>SQL</v>
      </c>
      <c r="G6954" s="4" t="str">
        <f>IFERROR(__xludf.DUMMYFUNCTION("""COMPUTED_VALUE"""),"TypeScript")</f>
        <v>TypeScript</v>
      </c>
      <c r="H6954" s="4" t="str">
        <f>IFERROR(__xludf.DUMMYFUNCTION("""COMPUTED_VALUE"""),"WebAssembly")</f>
        <v>WebAssembly</v>
      </c>
    </row>
    <row r="6955">
      <c r="A6955" s="3">
        <v>6954.0</v>
      </c>
      <c r="B6955" s="4" t="str">
        <f>IFERROR(__xludf.DUMMYFUNCTION("SPLIT(IMPORTRANGE!B6955:B16954,"";"",0,1)"),"Assembly")</f>
        <v>Assembly</v>
      </c>
      <c r="C6955" s="4" t="str">
        <f>IFERROR(__xludf.DUMMYFUNCTION("""COMPUTED_VALUE"""),"C")</f>
        <v>C</v>
      </c>
      <c r="D6955" s="4" t="str">
        <f>IFERROR(__xludf.DUMMYFUNCTION("""COMPUTED_VALUE"""),"Dart")</f>
        <v>Dart</v>
      </c>
      <c r="E6955" s="4" t="str">
        <f>IFERROR(__xludf.DUMMYFUNCTION("""COMPUTED_VALUE"""),"JavaScript")</f>
        <v>JavaScript</v>
      </c>
      <c r="F6955" s="4" t="str">
        <f>IFERROR(__xludf.DUMMYFUNCTION("""COMPUTED_VALUE"""),"Other(s):")</f>
        <v>Other(s):</v>
      </c>
    </row>
    <row r="6956">
      <c r="A6956" s="3">
        <v>6955.0</v>
      </c>
      <c r="B6956" s="4" t="str">
        <f>IFERROR(__xludf.DUMMYFUNCTION("SPLIT(IMPORTRANGE!B6956:B16955,"";"",0,1)"),"Assembly")</f>
        <v>Assembly</v>
      </c>
      <c r="C6956" s="4" t="str">
        <f>IFERROR(__xludf.DUMMYFUNCTION("""COMPUTED_VALUE"""),"Bash/Shell/PowerShell")</f>
        <v>Bash/Shell/PowerShell</v>
      </c>
      <c r="D6956" s="4" t="str">
        <f>IFERROR(__xludf.DUMMYFUNCTION("""COMPUTED_VALUE"""),"C++")</f>
        <v>C++</v>
      </c>
      <c r="E6956" s="4" t="str">
        <f>IFERROR(__xludf.DUMMYFUNCTION("""COMPUTED_VALUE"""),"HTML/CSS")</f>
        <v>HTML/CSS</v>
      </c>
      <c r="F6956" s="4" t="str">
        <f>IFERROR(__xludf.DUMMYFUNCTION("""COMPUTED_VALUE"""),"Java")</f>
        <v>Java</v>
      </c>
      <c r="G6956" s="4" t="str">
        <f>IFERROR(__xludf.DUMMYFUNCTION("""COMPUTED_VALUE"""),"JavaScript")</f>
        <v>JavaScript</v>
      </c>
      <c r="H6956" s="4" t="str">
        <f>IFERROR(__xludf.DUMMYFUNCTION("""COMPUTED_VALUE"""),"Python")</f>
        <v>Python</v>
      </c>
      <c r="I6956" s="4" t="str">
        <f>IFERROR(__xludf.DUMMYFUNCTION("""COMPUTED_VALUE"""),"Ruby")</f>
        <v>Ruby</v>
      </c>
    </row>
    <row r="6957">
      <c r="A6957" s="3">
        <v>6956.0</v>
      </c>
      <c r="B6957" s="4" t="str">
        <f>IFERROR(__xludf.DUMMYFUNCTION("SPLIT(IMPORTRANGE!B6957:B16956,"";"",0,1)"),"Assembly")</f>
        <v>Assembly</v>
      </c>
      <c r="C6957" s="4" t="str">
        <f>IFERROR(__xludf.DUMMYFUNCTION("""COMPUTED_VALUE"""),"Go")</f>
        <v>Go</v>
      </c>
      <c r="D6957" s="4" t="str">
        <f>IFERROR(__xludf.DUMMYFUNCTION("""COMPUTED_VALUE"""),"Java")</f>
        <v>Java</v>
      </c>
      <c r="E6957" s="4" t="str">
        <f>IFERROR(__xludf.DUMMYFUNCTION("""COMPUTED_VALUE"""),"Rust")</f>
        <v>Rust</v>
      </c>
    </row>
    <row r="6958">
      <c r="A6958" s="3">
        <v>6957.0</v>
      </c>
      <c r="B6958" s="4" t="str">
        <f>IFERROR(__xludf.DUMMYFUNCTION("SPLIT(IMPORTRANGE!B6958:B16957,"";"",0,1)"),"C++")</f>
        <v>C++</v>
      </c>
      <c r="C6958" s="4" t="str">
        <f>IFERROR(__xludf.DUMMYFUNCTION("""COMPUTED_VALUE"""),"HTML/CSS")</f>
        <v>HTML/CSS</v>
      </c>
      <c r="D6958" s="4" t="str">
        <f>IFERROR(__xludf.DUMMYFUNCTION("""COMPUTED_VALUE"""),"Java")</f>
        <v>Java</v>
      </c>
      <c r="E6958" s="4" t="str">
        <f>IFERROR(__xludf.DUMMYFUNCTION("""COMPUTED_VALUE"""),"JavaScript")</f>
        <v>JavaScript</v>
      </c>
      <c r="F6958" s="4" t="str">
        <f>IFERROR(__xludf.DUMMYFUNCTION("""COMPUTED_VALUE"""),"SQL")</f>
        <v>SQL</v>
      </c>
    </row>
    <row r="6959">
      <c r="A6959" s="3">
        <v>6958.0</v>
      </c>
      <c r="B6959" s="4" t="str">
        <f>IFERROR(__xludf.DUMMYFUNCTION("SPLIT(IMPORTRANGE!B6959:B16958,"";"",0,1)"),"Bash/Shell/PowerShell")</f>
        <v>Bash/Shell/PowerShell</v>
      </c>
      <c r="C6959" s="4" t="str">
        <f>IFERROR(__xludf.DUMMYFUNCTION("""COMPUTED_VALUE"""),"C")</f>
        <v>C</v>
      </c>
      <c r="D6959" s="4" t="str">
        <f>IFERROR(__xludf.DUMMYFUNCTION("""COMPUTED_VALUE"""),"C++")</f>
        <v>C++</v>
      </c>
      <c r="E6959" s="4" t="str">
        <f>IFERROR(__xludf.DUMMYFUNCTION("""COMPUTED_VALUE"""),"Erlang")</f>
        <v>Erlang</v>
      </c>
      <c r="F6959" s="4" t="str">
        <f>IFERROR(__xludf.DUMMYFUNCTION("""COMPUTED_VALUE"""),"Go")</f>
        <v>Go</v>
      </c>
      <c r="G6959" s="4" t="str">
        <f>IFERROR(__xludf.DUMMYFUNCTION("""COMPUTED_VALUE"""),"Java")</f>
        <v>Java</v>
      </c>
      <c r="H6959" s="4" t="str">
        <f>IFERROR(__xludf.DUMMYFUNCTION("""COMPUTED_VALUE"""),"JavaScript")</f>
        <v>JavaScript</v>
      </c>
      <c r="I6959" s="4" t="str">
        <f>IFERROR(__xludf.DUMMYFUNCTION("""COMPUTED_VALUE"""),"Python")</f>
        <v>Python</v>
      </c>
      <c r="J6959" s="4" t="str">
        <f>IFERROR(__xludf.DUMMYFUNCTION("""COMPUTED_VALUE"""),"R")</f>
        <v>R</v>
      </c>
      <c r="K6959" s="4" t="str">
        <f>IFERROR(__xludf.DUMMYFUNCTION("""COMPUTED_VALUE"""),"Rust")</f>
        <v>Rust</v>
      </c>
      <c r="L6959" s="4" t="str">
        <f>IFERROR(__xludf.DUMMYFUNCTION("""COMPUTED_VALUE"""),"Scala")</f>
        <v>Scala</v>
      </c>
      <c r="M6959" s="4" t="str">
        <f>IFERROR(__xludf.DUMMYFUNCTION("""COMPUTED_VALUE"""),"SQL")</f>
        <v>SQL</v>
      </c>
      <c r="N6959" s="4" t="str">
        <f>IFERROR(__xludf.DUMMYFUNCTION("""COMPUTED_VALUE"""),"TypeScript")</f>
        <v>TypeScript</v>
      </c>
    </row>
    <row r="6960">
      <c r="A6960" s="3">
        <v>6959.0</v>
      </c>
      <c r="B6960" s="4" t="str">
        <f>IFERROR(__xludf.DUMMYFUNCTION("SPLIT(IMPORTRANGE!B6960:B16959,"";"",0,1)"),"C")</f>
        <v>C</v>
      </c>
      <c r="C6960" s="4" t="str">
        <f>IFERROR(__xludf.DUMMYFUNCTION("""COMPUTED_VALUE"""),"C++")</f>
        <v>C++</v>
      </c>
      <c r="D6960" s="4" t="str">
        <f>IFERROR(__xludf.DUMMYFUNCTION("""COMPUTED_VALUE"""),"Go")</f>
        <v>Go</v>
      </c>
      <c r="E6960" s="4" t="str">
        <f>IFERROR(__xludf.DUMMYFUNCTION("""COMPUTED_VALUE"""),"HTML/CSS")</f>
        <v>HTML/CSS</v>
      </c>
      <c r="F6960" s="4" t="str">
        <f>IFERROR(__xludf.DUMMYFUNCTION("""COMPUTED_VALUE"""),"Java")</f>
        <v>Java</v>
      </c>
      <c r="G6960" s="4" t="str">
        <f>IFERROR(__xludf.DUMMYFUNCTION("""COMPUTED_VALUE"""),"JavaScript")</f>
        <v>JavaScript</v>
      </c>
      <c r="H6960" s="4" t="str">
        <f>IFERROR(__xludf.DUMMYFUNCTION("""COMPUTED_VALUE"""),"Python")</f>
        <v>Python</v>
      </c>
      <c r="I6960" s="4" t="str">
        <f>IFERROR(__xludf.DUMMYFUNCTION("""COMPUTED_VALUE"""),"SQL")</f>
        <v>SQL</v>
      </c>
    </row>
    <row r="6961">
      <c r="A6961" s="3">
        <v>6960.0</v>
      </c>
      <c r="B6961" s="4" t="str">
        <f>IFERROR(__xludf.DUMMYFUNCTION("SPLIT(IMPORTRANGE!B6961:B16960,"";"",0,1)"),"Assembly")</f>
        <v>Assembly</v>
      </c>
      <c r="C6961" s="4" t="str">
        <f>IFERROR(__xludf.DUMMYFUNCTION("""COMPUTED_VALUE"""),"C")</f>
        <v>C</v>
      </c>
      <c r="D6961" s="4" t="str">
        <f>IFERROR(__xludf.DUMMYFUNCTION("""COMPUTED_VALUE"""),"C++")</f>
        <v>C++</v>
      </c>
      <c r="E6961" s="4" t="str">
        <f>IFERROR(__xludf.DUMMYFUNCTION("""COMPUTED_VALUE"""),"C#")</f>
        <v>C#</v>
      </c>
      <c r="F6961" s="4" t="str">
        <f>IFERROR(__xludf.DUMMYFUNCTION("""COMPUTED_VALUE"""),"HTML/CSS")</f>
        <v>HTML/CSS</v>
      </c>
      <c r="G6961" s="4" t="str">
        <f>IFERROR(__xludf.DUMMYFUNCTION("""COMPUTED_VALUE"""),"Java")</f>
        <v>Java</v>
      </c>
      <c r="H6961" s="4" t="str">
        <f>IFERROR(__xludf.DUMMYFUNCTION("""COMPUTED_VALUE"""),"JavaScript")</f>
        <v>JavaScript</v>
      </c>
      <c r="I6961" s="4" t="str">
        <f>IFERROR(__xludf.DUMMYFUNCTION("""COMPUTED_VALUE"""),"Objective-C")</f>
        <v>Objective-C</v>
      </c>
      <c r="J6961" s="4" t="str">
        <f>IFERROR(__xludf.DUMMYFUNCTION("""COMPUTED_VALUE"""),"Python")</f>
        <v>Python</v>
      </c>
      <c r="K6961" s="4" t="str">
        <f>IFERROR(__xludf.DUMMYFUNCTION("""COMPUTED_VALUE"""),"SQL")</f>
        <v>SQL</v>
      </c>
      <c r="L6961" s="4" t="str">
        <f>IFERROR(__xludf.DUMMYFUNCTION("""COMPUTED_VALUE"""),"VBA")</f>
        <v>VBA</v>
      </c>
    </row>
    <row r="6962">
      <c r="A6962" s="3">
        <v>6961.0</v>
      </c>
      <c r="B6962" s="4" t="str">
        <f>IFERROR(__xludf.DUMMYFUNCTION("SPLIT(IMPORTRANGE!B6962:B16961,"";"",0,1)"),"Bash/Shell/PowerShell")</f>
        <v>Bash/Shell/PowerShell</v>
      </c>
      <c r="C6962" s="4" t="str">
        <f>IFERROR(__xludf.DUMMYFUNCTION("""COMPUTED_VALUE"""),"C#")</f>
        <v>C#</v>
      </c>
      <c r="D6962" s="4" t="str">
        <f>IFERROR(__xludf.DUMMYFUNCTION("""COMPUTED_VALUE"""),"HTML/CSS")</f>
        <v>HTML/CSS</v>
      </c>
      <c r="E6962" s="4" t="str">
        <f>IFERROR(__xludf.DUMMYFUNCTION("""COMPUTED_VALUE"""),"Java")</f>
        <v>Java</v>
      </c>
      <c r="F6962" s="4" t="str">
        <f>IFERROR(__xludf.DUMMYFUNCTION("""COMPUTED_VALUE"""),"JavaScript")</f>
        <v>JavaScript</v>
      </c>
      <c r="G6962" s="4" t="str">
        <f>IFERROR(__xludf.DUMMYFUNCTION("""COMPUTED_VALUE"""),"Python")</f>
        <v>Python</v>
      </c>
      <c r="H6962" s="4" t="str">
        <f>IFERROR(__xludf.DUMMYFUNCTION("""COMPUTED_VALUE"""),"SQL")</f>
        <v>SQL</v>
      </c>
    </row>
    <row r="6963">
      <c r="A6963" s="3">
        <v>6962.0</v>
      </c>
      <c r="B6963" s="4" t="str">
        <f>IFERROR(__xludf.DUMMYFUNCTION("SPLIT(IMPORTRANGE!B6963:B16962,"";"",0,1)"),"C#")</f>
        <v>C#</v>
      </c>
      <c r="C6963" s="4" t="str">
        <f>IFERROR(__xludf.DUMMYFUNCTION("""COMPUTED_VALUE"""),"JavaScript")</f>
        <v>JavaScript</v>
      </c>
      <c r="D6963" s="4" t="str">
        <f>IFERROR(__xludf.DUMMYFUNCTION("""COMPUTED_VALUE"""),"TypeScript")</f>
        <v>TypeScript</v>
      </c>
    </row>
    <row r="6964">
      <c r="A6964" s="3">
        <v>6963.0</v>
      </c>
      <c r="B6964" s="4" t="str">
        <f>IFERROR(__xludf.DUMMYFUNCTION("SPLIT(IMPORTRANGE!B6964:B16963,"";"",0,1)"),"C")</f>
        <v>C</v>
      </c>
      <c r="C6964" s="4" t="str">
        <f>IFERROR(__xludf.DUMMYFUNCTION("""COMPUTED_VALUE"""),"C++")</f>
        <v>C++</v>
      </c>
      <c r="D6964" s="4" t="str">
        <f>IFERROR(__xludf.DUMMYFUNCTION("""COMPUTED_VALUE"""),"C#")</f>
        <v>C#</v>
      </c>
      <c r="E6964" s="4" t="str">
        <f>IFERROR(__xludf.DUMMYFUNCTION("""COMPUTED_VALUE"""),"HTML/CSS")</f>
        <v>HTML/CSS</v>
      </c>
      <c r="F6964" s="4" t="str">
        <f>IFERROR(__xludf.DUMMYFUNCTION("""COMPUTED_VALUE"""),"Java")</f>
        <v>Java</v>
      </c>
      <c r="G6964" s="4" t="str">
        <f>IFERROR(__xludf.DUMMYFUNCTION("""COMPUTED_VALUE"""),"JavaScript")</f>
        <v>JavaScript</v>
      </c>
      <c r="H6964" s="4" t="str">
        <f>IFERROR(__xludf.DUMMYFUNCTION("""COMPUTED_VALUE"""),"PHP")</f>
        <v>PHP</v>
      </c>
      <c r="I6964" s="4" t="str">
        <f>IFERROR(__xludf.DUMMYFUNCTION("""COMPUTED_VALUE"""),"SQL")</f>
        <v>SQL</v>
      </c>
    </row>
    <row r="6965">
      <c r="A6965" s="3">
        <v>6964.0</v>
      </c>
      <c r="B6965" s="4" t="str">
        <f>IFERROR(__xludf.DUMMYFUNCTION("SPLIT(IMPORTRANGE!B6965:B16964,"";"",0,1)"),"HTML/CSS")</f>
        <v>HTML/CSS</v>
      </c>
      <c r="C6965" s="4" t="str">
        <f>IFERROR(__xludf.DUMMYFUNCTION("""COMPUTED_VALUE"""),"JavaScript")</f>
        <v>JavaScript</v>
      </c>
      <c r="D6965" s="4" t="str">
        <f>IFERROR(__xludf.DUMMYFUNCTION("""COMPUTED_VALUE"""),"Python")</f>
        <v>Python</v>
      </c>
    </row>
    <row r="6966">
      <c r="A6966" s="3">
        <v>6965.0</v>
      </c>
      <c r="B6966" s="4" t="str">
        <f>IFERROR(__xludf.DUMMYFUNCTION("SPLIT(IMPORTRANGE!B6966:B16965,"";"",0,1)"),"Bash/Shell/PowerShell")</f>
        <v>Bash/Shell/PowerShell</v>
      </c>
      <c r="C6966" s="4" t="str">
        <f>IFERROR(__xludf.DUMMYFUNCTION("""COMPUTED_VALUE"""),"C#")</f>
        <v>C#</v>
      </c>
      <c r="D6966" s="4" t="str">
        <f>IFERROR(__xludf.DUMMYFUNCTION("""COMPUTED_VALUE"""),"SQL")</f>
        <v>SQL</v>
      </c>
      <c r="E6966" s="4" t="str">
        <f>IFERROR(__xludf.DUMMYFUNCTION("""COMPUTED_VALUE"""),"VBA")</f>
        <v>VBA</v>
      </c>
    </row>
    <row r="6967">
      <c r="A6967" s="3">
        <v>6966.0</v>
      </c>
      <c r="B6967" s="4" t="str">
        <f>IFERROR(__xludf.DUMMYFUNCTION("SPLIT(IMPORTRANGE!B6967:B16966,"";"",0,1)"),"C++")</f>
        <v>C++</v>
      </c>
      <c r="C6967" s="4" t="str">
        <f>IFERROR(__xludf.DUMMYFUNCTION("""COMPUTED_VALUE"""),"C#")</f>
        <v>C#</v>
      </c>
      <c r="D6967" s="4" t="str">
        <f>IFERROR(__xludf.DUMMYFUNCTION("""COMPUTED_VALUE"""),"HTML/CSS")</f>
        <v>HTML/CSS</v>
      </c>
      <c r="E6967" s="4" t="str">
        <f>IFERROR(__xludf.DUMMYFUNCTION("""COMPUTED_VALUE"""),"JavaScript")</f>
        <v>JavaScript</v>
      </c>
      <c r="F6967" s="4" t="str">
        <f>IFERROR(__xludf.DUMMYFUNCTION("""COMPUTED_VALUE"""),"PHP")</f>
        <v>PHP</v>
      </c>
      <c r="G6967" s="4" t="str">
        <f>IFERROR(__xludf.DUMMYFUNCTION("""COMPUTED_VALUE"""),"Python")</f>
        <v>Python</v>
      </c>
      <c r="H6967" s="4" t="str">
        <f>IFERROR(__xludf.DUMMYFUNCTION("""COMPUTED_VALUE"""),"SQL")</f>
        <v>SQL</v>
      </c>
      <c r="I6967" s="4" t="str">
        <f>IFERROR(__xludf.DUMMYFUNCTION("""COMPUTED_VALUE"""),"Swift")</f>
        <v>Swift</v>
      </c>
      <c r="J6967" s="4" t="str">
        <f>IFERROR(__xludf.DUMMYFUNCTION("""COMPUTED_VALUE"""),"VBA")</f>
        <v>VBA</v>
      </c>
    </row>
    <row r="6968">
      <c r="A6968" s="3">
        <v>6967.0</v>
      </c>
      <c r="B6968" s="4" t="str">
        <f>IFERROR(__xludf.DUMMYFUNCTION("SPLIT(IMPORTRANGE!B6968:B16967,"";"",0,1)"),"Bash/Shell/PowerShell")</f>
        <v>Bash/Shell/PowerShell</v>
      </c>
      <c r="C6968" s="4" t="str">
        <f>IFERROR(__xludf.DUMMYFUNCTION("""COMPUTED_VALUE"""),"Go")</f>
        <v>Go</v>
      </c>
      <c r="D6968" s="4" t="str">
        <f>IFERROR(__xludf.DUMMYFUNCTION("""COMPUTED_VALUE"""),"HTML/CSS")</f>
        <v>HTML/CSS</v>
      </c>
      <c r="E6968" s="4" t="str">
        <f>IFERROR(__xludf.DUMMYFUNCTION("""COMPUTED_VALUE"""),"JavaScript")</f>
        <v>JavaScript</v>
      </c>
      <c r="F6968" s="4" t="str">
        <f>IFERROR(__xludf.DUMMYFUNCTION("""COMPUTED_VALUE"""),"Python")</f>
        <v>Python</v>
      </c>
      <c r="G6968" s="4" t="str">
        <f>IFERROR(__xludf.DUMMYFUNCTION("""COMPUTED_VALUE"""),"SQL")</f>
        <v>SQL</v>
      </c>
    </row>
    <row r="6969">
      <c r="A6969" s="3">
        <v>6968.0</v>
      </c>
      <c r="B6969" s="4" t="str">
        <f>IFERROR(__xludf.DUMMYFUNCTION("SPLIT(IMPORTRANGE!B6969:B16968,"";"",0,1)"),"Bash/Shell/PowerShell")</f>
        <v>Bash/Shell/PowerShell</v>
      </c>
      <c r="C6969" s="4" t="str">
        <f>IFERROR(__xludf.DUMMYFUNCTION("""COMPUTED_VALUE"""),"C")</f>
        <v>C</v>
      </c>
      <c r="D6969" s="4" t="str">
        <f>IFERROR(__xludf.DUMMYFUNCTION("""COMPUTED_VALUE"""),"C++")</f>
        <v>C++</v>
      </c>
      <c r="E6969" s="4" t="str">
        <f>IFERROR(__xludf.DUMMYFUNCTION("""COMPUTED_VALUE"""),"Go")</f>
        <v>Go</v>
      </c>
      <c r="F6969" s="4" t="str">
        <f>IFERROR(__xludf.DUMMYFUNCTION("""COMPUTED_VALUE"""),"HTML/CSS")</f>
        <v>HTML/CSS</v>
      </c>
      <c r="G6969" s="4" t="str">
        <f>IFERROR(__xludf.DUMMYFUNCTION("""COMPUTED_VALUE"""),"Java")</f>
        <v>Java</v>
      </c>
      <c r="H6969" s="4" t="str">
        <f>IFERROR(__xludf.DUMMYFUNCTION("""COMPUTED_VALUE"""),"JavaScript")</f>
        <v>JavaScript</v>
      </c>
      <c r="I6969" s="4" t="str">
        <f>IFERROR(__xludf.DUMMYFUNCTION("""COMPUTED_VALUE"""),"Objective-C")</f>
        <v>Objective-C</v>
      </c>
      <c r="J6969" s="4" t="str">
        <f>IFERROR(__xludf.DUMMYFUNCTION("""COMPUTED_VALUE"""),"Python")</f>
        <v>Python</v>
      </c>
      <c r="K6969" s="4" t="str">
        <f>IFERROR(__xludf.DUMMYFUNCTION("""COMPUTED_VALUE"""),"Scala")</f>
        <v>Scala</v>
      </c>
      <c r="L6969" s="4" t="str">
        <f>IFERROR(__xludf.DUMMYFUNCTION("""COMPUTED_VALUE"""),"Swift")</f>
        <v>Swift</v>
      </c>
      <c r="M6969" s="4" t="str">
        <f>IFERROR(__xludf.DUMMYFUNCTION("""COMPUTED_VALUE"""),"WebAssembly")</f>
        <v>WebAssembly</v>
      </c>
    </row>
    <row r="6970">
      <c r="A6970" s="3">
        <v>6969.0</v>
      </c>
      <c r="B6970" s="4" t="str">
        <f>IFERROR(__xludf.DUMMYFUNCTION("SPLIT(IMPORTRANGE!B6970:B16969,"";"",0,1)"),"Elixir")</f>
        <v>Elixir</v>
      </c>
      <c r="C6970" s="4" t="str">
        <f>IFERROR(__xludf.DUMMYFUNCTION("""COMPUTED_VALUE"""),"Python")</f>
        <v>Python</v>
      </c>
    </row>
    <row r="6971">
      <c r="A6971" s="3">
        <v>6970.0</v>
      </c>
      <c r="B6971" s="4" t="str">
        <f>IFERROR(__xludf.DUMMYFUNCTION("SPLIT(IMPORTRANGE!B6971:B16970,"";"",0,1)"),"C#")</f>
        <v>C#</v>
      </c>
    </row>
    <row r="6972">
      <c r="A6972" s="3">
        <v>6971.0</v>
      </c>
      <c r="B6972" s="4" t="str">
        <f>IFERROR(__xludf.DUMMYFUNCTION("SPLIT(IMPORTRANGE!B6972:B16971,"";"",0,1)"),"C#")</f>
        <v>C#</v>
      </c>
      <c r="C6972" s="4" t="str">
        <f>IFERROR(__xludf.DUMMYFUNCTION("""COMPUTED_VALUE"""),"HTML/CSS")</f>
        <v>HTML/CSS</v>
      </c>
      <c r="D6972" s="4" t="str">
        <f>IFERROR(__xludf.DUMMYFUNCTION("""COMPUTED_VALUE"""),"JavaScript")</f>
        <v>JavaScript</v>
      </c>
      <c r="E6972" s="4" t="str">
        <f>IFERROR(__xludf.DUMMYFUNCTION("""COMPUTED_VALUE"""),"Python")</f>
        <v>Python</v>
      </c>
      <c r="F6972" s="4" t="str">
        <f>IFERROR(__xludf.DUMMYFUNCTION("""COMPUTED_VALUE"""),"SQL")</f>
        <v>SQL</v>
      </c>
      <c r="G6972" s="4" t="str">
        <f>IFERROR(__xludf.DUMMYFUNCTION("""COMPUTED_VALUE"""),"TypeScript")</f>
        <v>TypeScript</v>
      </c>
    </row>
    <row r="6973">
      <c r="A6973" s="3">
        <v>6972.0</v>
      </c>
      <c r="B6973" s="4" t="str">
        <f>IFERROR(__xludf.DUMMYFUNCTION("SPLIT(IMPORTRANGE!B6973:B16972,"";"",0,1)"),"JavaScript")</f>
        <v>JavaScript</v>
      </c>
      <c r="C6973" s="4" t="str">
        <f>IFERROR(__xludf.DUMMYFUNCTION("""COMPUTED_VALUE"""),"Python")</f>
        <v>Python</v>
      </c>
    </row>
    <row r="6974">
      <c r="A6974" s="3">
        <v>6973.0</v>
      </c>
      <c r="B6974" s="4" t="str">
        <f>IFERROR(__xludf.DUMMYFUNCTION("SPLIT(IMPORTRANGE!B6974:B16973,"";"",0,1)"),"Bash/Shell/PowerShell")</f>
        <v>Bash/Shell/PowerShell</v>
      </c>
      <c r="C6974" s="4" t="str">
        <f>IFERROR(__xludf.DUMMYFUNCTION("""COMPUTED_VALUE"""),"C")</f>
        <v>C</v>
      </c>
      <c r="D6974" s="4" t="str">
        <f>IFERROR(__xludf.DUMMYFUNCTION("""COMPUTED_VALUE"""),"C++")</f>
        <v>C++</v>
      </c>
      <c r="E6974" s="4" t="str">
        <f>IFERROR(__xludf.DUMMYFUNCTION("""COMPUTED_VALUE"""),"Java")</f>
        <v>Java</v>
      </c>
      <c r="F6974" s="4" t="str">
        <f>IFERROR(__xludf.DUMMYFUNCTION("""COMPUTED_VALUE"""),"JavaScript")</f>
        <v>JavaScript</v>
      </c>
      <c r="G6974" s="4" t="str">
        <f>IFERROR(__xludf.DUMMYFUNCTION("""COMPUTED_VALUE"""),"PHP")</f>
        <v>PHP</v>
      </c>
      <c r="H6974" s="4" t="str">
        <f>IFERROR(__xludf.DUMMYFUNCTION("""COMPUTED_VALUE"""),"SQL")</f>
        <v>SQL</v>
      </c>
      <c r="I6974" s="4" t="str">
        <f>IFERROR(__xludf.DUMMYFUNCTION("""COMPUTED_VALUE"""),"TypeScript")</f>
        <v>TypeScript</v>
      </c>
    </row>
    <row r="6975">
      <c r="A6975" s="3">
        <v>6974.0</v>
      </c>
      <c r="B6975" s="4" t="str">
        <f>IFERROR(__xludf.DUMMYFUNCTION("SPLIT(IMPORTRANGE!B6975:B16974,"";"",0,1)"),"Assembly")</f>
        <v>Assembly</v>
      </c>
      <c r="C6975" s="4" t="str">
        <f>IFERROR(__xludf.DUMMYFUNCTION("""COMPUTED_VALUE"""),"C")</f>
        <v>C</v>
      </c>
      <c r="D6975" s="4" t="str">
        <f>IFERROR(__xludf.DUMMYFUNCTION("""COMPUTED_VALUE"""),"C++")</f>
        <v>C++</v>
      </c>
      <c r="E6975" s="4" t="str">
        <f>IFERROR(__xludf.DUMMYFUNCTION("""COMPUTED_VALUE"""),"HTML/CSS")</f>
        <v>HTML/CSS</v>
      </c>
      <c r="F6975" s="4" t="str">
        <f>IFERROR(__xludf.DUMMYFUNCTION("""COMPUTED_VALUE"""),"JavaScript")</f>
        <v>JavaScript</v>
      </c>
      <c r="G6975" s="4" t="str">
        <f>IFERROR(__xludf.DUMMYFUNCTION("""COMPUTED_VALUE"""),"PHP")</f>
        <v>PHP</v>
      </c>
      <c r="H6975" s="4" t="str">
        <f>IFERROR(__xludf.DUMMYFUNCTION("""COMPUTED_VALUE"""),"SQL")</f>
        <v>SQL</v>
      </c>
    </row>
    <row r="6976">
      <c r="A6976" s="3">
        <v>6975.0</v>
      </c>
      <c r="B6976" s="4" t="str">
        <f>IFERROR(__xludf.DUMMYFUNCTION("SPLIT(IMPORTRANGE!B6976:B16975,"";"",0,1)"),"HTML/CSS")</f>
        <v>HTML/CSS</v>
      </c>
      <c r="C6976" s="4" t="str">
        <f>IFERROR(__xludf.DUMMYFUNCTION("""COMPUTED_VALUE"""),"JavaScript")</f>
        <v>JavaScript</v>
      </c>
      <c r="D6976" s="4" t="str">
        <f>IFERROR(__xludf.DUMMYFUNCTION("""COMPUTED_VALUE"""),"PHP")</f>
        <v>PHP</v>
      </c>
    </row>
    <row r="6977">
      <c r="A6977" s="3">
        <v>6976.0</v>
      </c>
      <c r="B6977" s="4" t="str">
        <f>IFERROR(__xludf.DUMMYFUNCTION("SPLIT(IMPORTRANGE!B6977:B16976,"";"",0,1)"),"HTML/CSS")</f>
        <v>HTML/CSS</v>
      </c>
      <c r="C6977" s="4" t="str">
        <f>IFERROR(__xludf.DUMMYFUNCTION("""COMPUTED_VALUE"""),"Java")</f>
        <v>Java</v>
      </c>
      <c r="D6977" s="4" t="str">
        <f>IFERROR(__xludf.DUMMYFUNCTION("""COMPUTED_VALUE"""),"JavaScript")</f>
        <v>JavaScript</v>
      </c>
      <c r="E6977" s="4" t="str">
        <f>IFERROR(__xludf.DUMMYFUNCTION("""COMPUTED_VALUE"""),"Python")</f>
        <v>Python</v>
      </c>
      <c r="F6977" s="4" t="str">
        <f>IFERROR(__xludf.DUMMYFUNCTION("""COMPUTED_VALUE"""),"SQL")</f>
        <v>SQL</v>
      </c>
    </row>
    <row r="6978">
      <c r="A6978" s="3">
        <v>6977.0</v>
      </c>
      <c r="B6978" s="4" t="str">
        <f>IFERROR(__xludf.DUMMYFUNCTION("SPLIT(IMPORTRANGE!B6978:B16977,"";"",0,1)"),"Java")</f>
        <v>Java</v>
      </c>
    </row>
    <row r="6979">
      <c r="A6979" s="3">
        <v>6978.0</v>
      </c>
      <c r="B6979" s="4" t="str">
        <f>IFERROR(__xludf.DUMMYFUNCTION("SPLIT(IMPORTRANGE!B6979:B16978,"";"",0,1)"),"Bash/Shell/PowerShell")</f>
        <v>Bash/Shell/PowerShell</v>
      </c>
      <c r="C6979" s="4" t="str">
        <f>IFERROR(__xludf.DUMMYFUNCTION("""COMPUTED_VALUE"""),"C#")</f>
        <v>C#</v>
      </c>
      <c r="D6979" s="4" t="str">
        <f>IFERROR(__xludf.DUMMYFUNCTION("""COMPUTED_VALUE"""),"HTML/CSS")</f>
        <v>HTML/CSS</v>
      </c>
      <c r="E6979" s="4" t="str">
        <f>IFERROR(__xludf.DUMMYFUNCTION("""COMPUTED_VALUE"""),"Java")</f>
        <v>Java</v>
      </c>
      <c r="F6979" s="4" t="str">
        <f>IFERROR(__xludf.DUMMYFUNCTION("""COMPUTED_VALUE"""),"JavaScript")</f>
        <v>JavaScript</v>
      </c>
      <c r="G6979" s="4" t="str">
        <f>IFERROR(__xludf.DUMMYFUNCTION("""COMPUTED_VALUE"""),"SQL")</f>
        <v>SQL</v>
      </c>
    </row>
    <row r="6980">
      <c r="A6980" s="3">
        <v>6979.0</v>
      </c>
      <c r="B6980" s="4" t="str">
        <f>IFERROR(__xludf.DUMMYFUNCTION("SPLIT(IMPORTRANGE!B6980:B16979,"";"",0,1)"),"Assembly")</f>
        <v>Assembly</v>
      </c>
      <c r="C6980" s="4" t="str">
        <f>IFERROR(__xludf.DUMMYFUNCTION("""COMPUTED_VALUE"""),"Bash/Shell/PowerShell")</f>
        <v>Bash/Shell/PowerShell</v>
      </c>
      <c r="D6980" s="4" t="str">
        <f>IFERROR(__xludf.DUMMYFUNCTION("""COMPUTED_VALUE"""),"C")</f>
        <v>C</v>
      </c>
      <c r="E6980" s="4" t="str">
        <f>IFERROR(__xludf.DUMMYFUNCTION("""COMPUTED_VALUE"""),"C++")</f>
        <v>C++</v>
      </c>
      <c r="F6980" s="4" t="str">
        <f>IFERROR(__xludf.DUMMYFUNCTION("""COMPUTED_VALUE"""),"C#")</f>
        <v>C#</v>
      </c>
      <c r="G6980" s="4" t="str">
        <f>IFERROR(__xludf.DUMMYFUNCTION("""COMPUTED_VALUE"""),"Clojure")</f>
        <v>Clojure</v>
      </c>
      <c r="H6980" s="4" t="str">
        <f>IFERROR(__xludf.DUMMYFUNCTION("""COMPUTED_VALUE"""),"Dart")</f>
        <v>Dart</v>
      </c>
      <c r="I6980" s="4" t="str">
        <f>IFERROR(__xludf.DUMMYFUNCTION("""COMPUTED_VALUE"""),"Elixir")</f>
        <v>Elixir</v>
      </c>
      <c r="J6980" s="4" t="str">
        <f>IFERROR(__xludf.DUMMYFUNCTION("""COMPUTED_VALUE"""),"WebAssembly")</f>
        <v>WebAssembly</v>
      </c>
      <c r="K6980" s="4" t="str">
        <f>IFERROR(__xludf.DUMMYFUNCTION("""COMPUTED_VALUE"""),"Other(s):")</f>
        <v>Other(s):</v>
      </c>
    </row>
    <row r="6981">
      <c r="A6981" s="3">
        <v>6980.0</v>
      </c>
      <c r="B6981" s="4" t="str">
        <f>IFERROR(__xludf.DUMMYFUNCTION("SPLIT(IMPORTRANGE!B6981:B16980,"";"",0,1)"),"Bash/Shell/PowerShell")</f>
        <v>Bash/Shell/PowerShell</v>
      </c>
      <c r="C6981" s="4" t="str">
        <f>IFERROR(__xludf.DUMMYFUNCTION("""COMPUTED_VALUE"""),"C#")</f>
        <v>C#</v>
      </c>
      <c r="D6981" s="4" t="str">
        <f>IFERROR(__xludf.DUMMYFUNCTION("""COMPUTED_VALUE"""),"JavaScript")</f>
        <v>JavaScript</v>
      </c>
      <c r="E6981" s="4" t="str">
        <f>IFERROR(__xludf.DUMMYFUNCTION("""COMPUTED_VALUE"""),"Python")</f>
        <v>Python</v>
      </c>
      <c r="F6981" s="4" t="str">
        <f>IFERROR(__xludf.DUMMYFUNCTION("""COMPUTED_VALUE"""),"SQL")</f>
        <v>SQL</v>
      </c>
      <c r="G6981" s="4" t="str">
        <f>IFERROR(__xludf.DUMMYFUNCTION("""COMPUTED_VALUE"""),"TypeScript")</f>
        <v>TypeScript</v>
      </c>
    </row>
    <row r="6982">
      <c r="A6982" s="3">
        <v>6981.0</v>
      </c>
      <c r="B6982" s="4" t="str">
        <f>IFERROR(__xludf.DUMMYFUNCTION("SPLIT(IMPORTRANGE!B6982:B16981,"";"",0,1)"),"C#")</f>
        <v>C#</v>
      </c>
      <c r="C6982" s="4" t="str">
        <f>IFERROR(__xludf.DUMMYFUNCTION("""COMPUTED_VALUE"""),"Go")</f>
        <v>Go</v>
      </c>
      <c r="D6982" s="4" t="str">
        <f>IFERROR(__xludf.DUMMYFUNCTION("""COMPUTED_VALUE"""),"HTML/CSS")</f>
        <v>HTML/CSS</v>
      </c>
      <c r="E6982" s="4" t="str">
        <f>IFERROR(__xludf.DUMMYFUNCTION("""COMPUTED_VALUE"""),"Java")</f>
        <v>Java</v>
      </c>
      <c r="F6982" s="4" t="str">
        <f>IFERROR(__xludf.DUMMYFUNCTION("""COMPUTED_VALUE"""),"JavaScript")</f>
        <v>JavaScript</v>
      </c>
      <c r="G6982" s="4" t="str">
        <f>IFERROR(__xludf.DUMMYFUNCTION("""COMPUTED_VALUE"""),"Python")</f>
        <v>Python</v>
      </c>
      <c r="H6982" s="4" t="str">
        <f>IFERROR(__xludf.DUMMYFUNCTION("""COMPUTED_VALUE"""),"Rust")</f>
        <v>Rust</v>
      </c>
      <c r="I6982" s="4" t="str">
        <f>IFERROR(__xludf.DUMMYFUNCTION("""COMPUTED_VALUE"""),"SQL")</f>
        <v>SQL</v>
      </c>
      <c r="J6982" s="4" t="str">
        <f>IFERROR(__xludf.DUMMYFUNCTION("""COMPUTED_VALUE"""),"TypeScript")</f>
        <v>TypeScript</v>
      </c>
    </row>
    <row r="6983">
      <c r="A6983" s="3">
        <v>6982.0</v>
      </c>
      <c r="B6983" s="4" t="str">
        <f>IFERROR(__xludf.DUMMYFUNCTION("SPLIT(IMPORTRANGE!B6983:B16982,"";"",0,1)"),"Bash/Shell/PowerShell")</f>
        <v>Bash/Shell/PowerShell</v>
      </c>
      <c r="C6983" s="4" t="str">
        <f>IFERROR(__xludf.DUMMYFUNCTION("""COMPUTED_VALUE"""),"Java")</f>
        <v>Java</v>
      </c>
      <c r="D6983" s="4" t="str">
        <f>IFERROR(__xludf.DUMMYFUNCTION("""COMPUTED_VALUE"""),"JavaScript")</f>
        <v>JavaScript</v>
      </c>
      <c r="E6983" s="4" t="str">
        <f>IFERROR(__xludf.DUMMYFUNCTION("""COMPUTED_VALUE"""),"Python")</f>
        <v>Python</v>
      </c>
      <c r="F6983" s="4" t="str">
        <f>IFERROR(__xludf.DUMMYFUNCTION("""COMPUTED_VALUE"""),"Scala")</f>
        <v>Scala</v>
      </c>
    </row>
    <row r="6984">
      <c r="A6984" s="3">
        <v>6983.0</v>
      </c>
      <c r="B6984" s="4" t="str">
        <f>IFERROR(__xludf.DUMMYFUNCTION("SPLIT(IMPORTRANGE!B6984:B16983,"";"",0,1)"),"HTML/CSS")</f>
        <v>HTML/CSS</v>
      </c>
      <c r="C6984" s="4" t="str">
        <f>IFERROR(__xludf.DUMMYFUNCTION("""COMPUTED_VALUE"""),"Java")</f>
        <v>Java</v>
      </c>
      <c r="D6984" s="4" t="str">
        <f>IFERROR(__xludf.DUMMYFUNCTION("""COMPUTED_VALUE"""),"SQL")</f>
        <v>SQL</v>
      </c>
    </row>
    <row r="6985">
      <c r="A6985" s="3">
        <v>6984.0</v>
      </c>
      <c r="B6985" s="4" t="str">
        <f>IFERROR(__xludf.DUMMYFUNCTION("SPLIT(IMPORTRANGE!B6985:B16984,"";"",0,1)"),"JavaScript")</f>
        <v>JavaScript</v>
      </c>
      <c r="C6985" s="4" t="str">
        <f>IFERROR(__xludf.DUMMYFUNCTION("""COMPUTED_VALUE"""),"PHP")</f>
        <v>PHP</v>
      </c>
      <c r="D6985" s="4" t="str">
        <f>IFERROR(__xludf.DUMMYFUNCTION("""COMPUTED_VALUE"""),"Python")</f>
        <v>Python</v>
      </c>
      <c r="E6985" s="4" t="str">
        <f>IFERROR(__xludf.DUMMYFUNCTION("""COMPUTED_VALUE"""),"SQL")</f>
        <v>SQL</v>
      </c>
    </row>
    <row r="6986">
      <c r="A6986" s="3">
        <v>6985.0</v>
      </c>
      <c r="B6986" s="4" t="str">
        <f>IFERROR(__xludf.DUMMYFUNCTION("SPLIT(IMPORTRANGE!B6986:B16985,"";"",0,1)"),"Bash/Shell/PowerShell")</f>
        <v>Bash/Shell/PowerShell</v>
      </c>
      <c r="C6986" s="4" t="str">
        <f>IFERROR(__xludf.DUMMYFUNCTION("""COMPUTED_VALUE"""),"C#")</f>
        <v>C#</v>
      </c>
      <c r="D6986" s="4" t="str">
        <f>IFERROR(__xludf.DUMMYFUNCTION("""COMPUTED_VALUE"""),"HTML/CSS")</f>
        <v>HTML/CSS</v>
      </c>
      <c r="E6986" s="4" t="str">
        <f>IFERROR(__xludf.DUMMYFUNCTION("""COMPUTED_VALUE"""),"JavaScript")</f>
        <v>JavaScript</v>
      </c>
      <c r="F6986" s="4" t="str">
        <f>IFERROR(__xludf.DUMMYFUNCTION("""COMPUTED_VALUE"""),"SQL")</f>
        <v>SQL</v>
      </c>
      <c r="G6986" s="4" t="str">
        <f>IFERROR(__xludf.DUMMYFUNCTION("""COMPUTED_VALUE"""),"TypeScript")</f>
        <v>TypeScript</v>
      </c>
    </row>
    <row r="6987">
      <c r="A6987" s="3">
        <v>6986.0</v>
      </c>
      <c r="B6987" s="4" t="str">
        <f>IFERROR(__xludf.DUMMYFUNCTION("SPLIT(IMPORTRANGE!B6987:B16986,"";"",0,1)"),"C#")</f>
        <v>C#</v>
      </c>
      <c r="C6987" s="4" t="str">
        <f>IFERROR(__xludf.DUMMYFUNCTION("""COMPUTED_VALUE"""),"JavaScript")</f>
        <v>JavaScript</v>
      </c>
      <c r="D6987" s="4" t="str">
        <f>IFERROR(__xludf.DUMMYFUNCTION("""COMPUTED_VALUE"""),"Ruby")</f>
        <v>Ruby</v>
      </c>
      <c r="E6987" s="4" t="str">
        <f>IFERROR(__xludf.DUMMYFUNCTION("""COMPUTED_VALUE"""),"Rust")</f>
        <v>Rust</v>
      </c>
    </row>
    <row r="6988">
      <c r="A6988" s="3">
        <v>6987.0</v>
      </c>
      <c r="B6988" s="4" t="str">
        <f>IFERROR(__xludf.DUMMYFUNCTION("SPLIT(IMPORTRANGE!B6988:B16987,"";"",0,1)"),"Bash/Shell/PowerShell")</f>
        <v>Bash/Shell/PowerShell</v>
      </c>
      <c r="C6988" s="4" t="str">
        <f>IFERROR(__xludf.DUMMYFUNCTION("""COMPUTED_VALUE"""),"C#")</f>
        <v>C#</v>
      </c>
      <c r="D6988" s="4" t="str">
        <f>IFERROR(__xludf.DUMMYFUNCTION("""COMPUTED_VALUE"""),"F#")</f>
        <v>F#</v>
      </c>
      <c r="E6988" s="4" t="str">
        <f>IFERROR(__xludf.DUMMYFUNCTION("""COMPUTED_VALUE"""),"SQL")</f>
        <v>SQL</v>
      </c>
    </row>
    <row r="6989">
      <c r="A6989" s="3">
        <v>6988.0</v>
      </c>
      <c r="B6989" s="4" t="str">
        <f>IFERROR(__xludf.DUMMYFUNCTION("SPLIT(IMPORTRANGE!B6989:B16988,"";"",0,1)"),"Bash/Shell/PowerShell")</f>
        <v>Bash/Shell/PowerShell</v>
      </c>
      <c r="C6989" s="4" t="str">
        <f>IFERROR(__xludf.DUMMYFUNCTION("""COMPUTED_VALUE"""),"C")</f>
        <v>C</v>
      </c>
      <c r="D6989" s="4" t="str">
        <f>IFERROR(__xludf.DUMMYFUNCTION("""COMPUTED_VALUE"""),"HTML/CSS")</f>
        <v>HTML/CSS</v>
      </c>
      <c r="E6989" s="4" t="str">
        <f>IFERROR(__xludf.DUMMYFUNCTION("""COMPUTED_VALUE"""),"Java")</f>
        <v>Java</v>
      </c>
      <c r="F6989" s="4" t="str">
        <f>IFERROR(__xludf.DUMMYFUNCTION("""COMPUTED_VALUE"""),"JavaScript")</f>
        <v>JavaScript</v>
      </c>
      <c r="G6989" s="4" t="str">
        <f>IFERROR(__xludf.DUMMYFUNCTION("""COMPUTED_VALUE"""),"Python")</f>
        <v>Python</v>
      </c>
      <c r="H6989" s="4" t="str">
        <f>IFERROR(__xludf.DUMMYFUNCTION("""COMPUTED_VALUE"""),"SQL")</f>
        <v>SQL</v>
      </c>
      <c r="I6989" s="4" t="str">
        <f>IFERROR(__xludf.DUMMYFUNCTION("""COMPUTED_VALUE"""),"TypeScript")</f>
        <v>TypeScript</v>
      </c>
    </row>
    <row r="6990">
      <c r="A6990" s="3">
        <v>6989.0</v>
      </c>
      <c r="B6990" s="4" t="str">
        <f>IFERROR(__xludf.DUMMYFUNCTION("SPLIT(IMPORTRANGE!B6990:B16989,"";"",0,1)"),"C++")</f>
        <v>C++</v>
      </c>
      <c r="C6990" s="4" t="str">
        <f>IFERROR(__xludf.DUMMYFUNCTION("""COMPUTED_VALUE"""),"Java")</f>
        <v>Java</v>
      </c>
      <c r="D6990" s="4" t="str">
        <f>IFERROR(__xludf.DUMMYFUNCTION("""COMPUTED_VALUE"""),"Objective-C")</f>
        <v>Objective-C</v>
      </c>
      <c r="E6990" s="4" t="str">
        <f>IFERROR(__xludf.DUMMYFUNCTION("""COMPUTED_VALUE"""),"Python")</f>
        <v>Python</v>
      </c>
      <c r="F6990" s="4" t="str">
        <f>IFERROR(__xludf.DUMMYFUNCTION("""COMPUTED_VALUE"""),"Rust")</f>
        <v>Rust</v>
      </c>
    </row>
    <row r="6991">
      <c r="A6991" s="3">
        <v>6990.0</v>
      </c>
      <c r="B6991" s="4" t="str">
        <f>IFERROR(__xludf.DUMMYFUNCTION("SPLIT(IMPORTRANGE!B6991:B16990,"";"",0,1)"),"HTML/CSS")</f>
        <v>HTML/CSS</v>
      </c>
      <c r="C6991" s="4" t="str">
        <f>IFERROR(__xludf.DUMMYFUNCTION("""COMPUTED_VALUE"""),"JavaScript")</f>
        <v>JavaScript</v>
      </c>
      <c r="D6991" s="4" t="str">
        <f>IFERROR(__xludf.DUMMYFUNCTION("""COMPUTED_VALUE"""),"Objective-C")</f>
        <v>Objective-C</v>
      </c>
      <c r="E6991" s="4" t="str">
        <f>IFERROR(__xludf.DUMMYFUNCTION("""COMPUTED_VALUE"""),"PHP")</f>
        <v>PHP</v>
      </c>
      <c r="F6991" s="4" t="str">
        <f>IFERROR(__xludf.DUMMYFUNCTION("""COMPUTED_VALUE"""),"SQL")</f>
        <v>SQL</v>
      </c>
    </row>
    <row r="6992">
      <c r="A6992" s="3">
        <v>6991.0</v>
      </c>
      <c r="B6992" s="4" t="str">
        <f>IFERROR(__xludf.DUMMYFUNCTION("SPLIT(IMPORTRANGE!B6992:B16991,"";"",0,1)"),"Assembly")</f>
        <v>Assembly</v>
      </c>
      <c r="C6992" s="4" t="str">
        <f>IFERROR(__xludf.DUMMYFUNCTION("""COMPUTED_VALUE"""),"Bash/Shell/PowerShell")</f>
        <v>Bash/Shell/PowerShell</v>
      </c>
      <c r="D6992" s="4" t="str">
        <f>IFERROR(__xludf.DUMMYFUNCTION("""COMPUTED_VALUE"""),"C")</f>
        <v>C</v>
      </c>
      <c r="E6992" s="4" t="str">
        <f>IFERROR(__xludf.DUMMYFUNCTION("""COMPUTED_VALUE"""),"C#")</f>
        <v>C#</v>
      </c>
      <c r="F6992" s="4" t="str">
        <f>IFERROR(__xludf.DUMMYFUNCTION("""COMPUTED_VALUE"""),"Java")</f>
        <v>Java</v>
      </c>
      <c r="G6992" s="4" t="str">
        <f>IFERROR(__xludf.DUMMYFUNCTION("""COMPUTED_VALUE"""),"JavaScript")</f>
        <v>JavaScript</v>
      </c>
      <c r="H6992" s="4" t="str">
        <f>IFERROR(__xludf.DUMMYFUNCTION("""COMPUTED_VALUE"""),"Python")</f>
        <v>Python</v>
      </c>
      <c r="I6992" s="4" t="str">
        <f>IFERROR(__xludf.DUMMYFUNCTION("""COMPUTED_VALUE"""),"SQL")</f>
        <v>SQL</v>
      </c>
    </row>
    <row r="6993">
      <c r="A6993" s="3">
        <v>6992.0</v>
      </c>
      <c r="B6993" s="4" t="str">
        <f>IFERROR(__xludf.DUMMYFUNCTION("SPLIT(IMPORTRANGE!B6993:B16992,"";"",0,1)"),"Bash/Shell/PowerShell")</f>
        <v>Bash/Shell/PowerShell</v>
      </c>
      <c r="C6993" s="4" t="str">
        <f>IFERROR(__xludf.DUMMYFUNCTION("""COMPUTED_VALUE"""),"Clojure")</f>
        <v>Clojure</v>
      </c>
      <c r="D6993" s="4" t="str">
        <f>IFERROR(__xludf.DUMMYFUNCTION("""COMPUTED_VALUE"""),"HTML/CSS")</f>
        <v>HTML/CSS</v>
      </c>
      <c r="E6993" s="4" t="str">
        <f>IFERROR(__xludf.DUMMYFUNCTION("""COMPUTED_VALUE"""),"Java")</f>
        <v>Java</v>
      </c>
      <c r="F6993" s="4" t="str">
        <f>IFERROR(__xludf.DUMMYFUNCTION("""COMPUTED_VALUE"""),"JavaScript")</f>
        <v>JavaScript</v>
      </c>
      <c r="G6993" s="4" t="str">
        <f>IFERROR(__xludf.DUMMYFUNCTION("""COMPUTED_VALUE"""),"Kotlin")</f>
        <v>Kotlin</v>
      </c>
      <c r="H6993" s="4" t="str">
        <f>IFERROR(__xludf.DUMMYFUNCTION("""COMPUTED_VALUE"""),"SQL")</f>
        <v>SQL</v>
      </c>
    </row>
    <row r="6994">
      <c r="A6994" s="3">
        <v>6993.0</v>
      </c>
      <c r="B6994" s="4" t="str">
        <f>IFERROR(__xludf.DUMMYFUNCTION("SPLIT(IMPORTRANGE!B6994:B16993,"";"",0,1)"),"C++")</f>
        <v>C++</v>
      </c>
      <c r="C6994" s="4" t="str">
        <f>IFERROR(__xludf.DUMMYFUNCTION("""COMPUTED_VALUE"""),"Go")</f>
        <v>Go</v>
      </c>
    </row>
    <row r="6995">
      <c r="A6995" s="3">
        <v>6994.0</v>
      </c>
      <c r="B6995" s="4" t="str">
        <f>IFERROR(__xludf.DUMMYFUNCTION("SPLIT(IMPORTRANGE!B6995:B16994,"";"",0,1)"),"Bash/Shell/PowerShell")</f>
        <v>Bash/Shell/PowerShell</v>
      </c>
      <c r="C6995" s="4" t="str">
        <f>IFERROR(__xludf.DUMMYFUNCTION("""COMPUTED_VALUE"""),"C")</f>
        <v>C</v>
      </c>
      <c r="D6995" s="4" t="str">
        <f>IFERROR(__xludf.DUMMYFUNCTION("""COMPUTED_VALUE"""),"C++")</f>
        <v>C++</v>
      </c>
      <c r="E6995" s="4" t="str">
        <f>IFERROR(__xludf.DUMMYFUNCTION("""COMPUTED_VALUE"""),"C#")</f>
        <v>C#</v>
      </c>
      <c r="F6995" s="4" t="str">
        <f>IFERROR(__xludf.DUMMYFUNCTION("""COMPUTED_VALUE"""),"HTML/CSS")</f>
        <v>HTML/CSS</v>
      </c>
      <c r="G6995" s="4" t="str">
        <f>IFERROR(__xludf.DUMMYFUNCTION("""COMPUTED_VALUE"""),"JavaScript")</f>
        <v>JavaScript</v>
      </c>
      <c r="H6995" s="4" t="str">
        <f>IFERROR(__xludf.DUMMYFUNCTION("""COMPUTED_VALUE"""),"PHP")</f>
        <v>PHP</v>
      </c>
      <c r="I6995" s="4" t="str">
        <f>IFERROR(__xludf.DUMMYFUNCTION("""COMPUTED_VALUE"""),"SQL")</f>
        <v>SQL</v>
      </c>
    </row>
    <row r="6996">
      <c r="A6996" s="3">
        <v>6995.0</v>
      </c>
      <c r="B6996" s="4" t="str">
        <f>IFERROR(__xludf.DUMMYFUNCTION("SPLIT(IMPORTRANGE!B6996:B16995,"";"",0,1)"),"Java")</f>
        <v>Java</v>
      </c>
      <c r="C6996" s="4" t="str">
        <f>IFERROR(__xludf.DUMMYFUNCTION("""COMPUTED_VALUE"""),"JavaScript")</f>
        <v>JavaScript</v>
      </c>
      <c r="D6996" s="4" t="str">
        <f>IFERROR(__xludf.DUMMYFUNCTION("""COMPUTED_VALUE"""),"Kotlin")</f>
        <v>Kotlin</v>
      </c>
      <c r="E6996" s="4" t="str">
        <f>IFERROR(__xludf.DUMMYFUNCTION("""COMPUTED_VALUE"""),"Ruby")</f>
        <v>Ruby</v>
      </c>
    </row>
    <row r="6997">
      <c r="A6997" s="3">
        <v>6996.0</v>
      </c>
      <c r="B6997" s="4" t="str">
        <f>IFERROR(__xludf.DUMMYFUNCTION("SPLIT(IMPORTRANGE!B6997:B16996,"";"",0,1)"),"HTML/CSS")</f>
        <v>HTML/CSS</v>
      </c>
      <c r="C6997" s="4" t="str">
        <f>IFERROR(__xludf.DUMMYFUNCTION("""COMPUTED_VALUE"""),"Java")</f>
        <v>Java</v>
      </c>
      <c r="D6997" s="4" t="str">
        <f>IFERROR(__xludf.DUMMYFUNCTION("""COMPUTED_VALUE"""),"JavaScript")</f>
        <v>JavaScript</v>
      </c>
      <c r="E6997" s="4" t="str">
        <f>IFERROR(__xludf.DUMMYFUNCTION("""COMPUTED_VALUE"""),"Kotlin")</f>
        <v>Kotlin</v>
      </c>
    </row>
    <row r="6998">
      <c r="A6998" s="3">
        <v>6997.0</v>
      </c>
      <c r="B6998" s="4" t="str">
        <f>IFERROR(__xludf.DUMMYFUNCTION("SPLIT(IMPORTRANGE!B6998:B16997,"";"",0,1)"),"Java")</f>
        <v>Java</v>
      </c>
      <c r="C6998" s="4" t="str">
        <f>IFERROR(__xludf.DUMMYFUNCTION("""COMPUTED_VALUE"""),"PHP")</f>
        <v>PHP</v>
      </c>
      <c r="D6998" s="4" t="str">
        <f>IFERROR(__xludf.DUMMYFUNCTION("""COMPUTED_VALUE"""),"SQL")</f>
        <v>SQL</v>
      </c>
    </row>
    <row r="6999">
      <c r="A6999" s="3">
        <v>6998.0</v>
      </c>
      <c r="B6999" s="4" t="str">
        <f>IFERROR(__xludf.DUMMYFUNCTION("SPLIT(IMPORTRANGE!B6999:B16998,"";"",0,1)"),"HTML/CSS")</f>
        <v>HTML/CSS</v>
      </c>
      <c r="C6999" s="4" t="str">
        <f>IFERROR(__xludf.DUMMYFUNCTION("""COMPUTED_VALUE"""),"JavaScript")</f>
        <v>JavaScript</v>
      </c>
      <c r="D6999" s="4" t="str">
        <f>IFERROR(__xludf.DUMMYFUNCTION("""COMPUTED_VALUE"""),"PHP")</f>
        <v>PHP</v>
      </c>
      <c r="E6999" s="4" t="str">
        <f>IFERROR(__xludf.DUMMYFUNCTION("""COMPUTED_VALUE"""),"SQL")</f>
        <v>SQL</v>
      </c>
    </row>
    <row r="7000">
      <c r="A7000" s="3">
        <v>6999.0</v>
      </c>
      <c r="B7000" s="4" t="str">
        <f>IFERROR(__xludf.DUMMYFUNCTION("SPLIT(IMPORTRANGE!B7000:B16999,"";"",0,1)"),"Bash/Shell/PowerShell")</f>
        <v>Bash/Shell/PowerShell</v>
      </c>
      <c r="C7000" s="4" t="str">
        <f>IFERROR(__xludf.DUMMYFUNCTION("""COMPUTED_VALUE"""),"Clojure")</f>
        <v>Clojure</v>
      </c>
      <c r="D7000" s="4" t="str">
        <f>IFERROR(__xludf.DUMMYFUNCTION("""COMPUTED_VALUE"""),"HTML/CSS")</f>
        <v>HTML/CSS</v>
      </c>
      <c r="E7000" s="4" t="str">
        <f>IFERROR(__xludf.DUMMYFUNCTION("""COMPUTED_VALUE"""),"JavaScript")</f>
        <v>JavaScript</v>
      </c>
    </row>
    <row r="7001">
      <c r="A7001" s="3">
        <v>7000.0</v>
      </c>
      <c r="B7001" s="4" t="str">
        <f>IFERROR(__xludf.DUMMYFUNCTION("SPLIT(IMPORTRANGE!B7001:B17000,"";"",0,1)"),"HTML/CSS")</f>
        <v>HTML/CSS</v>
      </c>
      <c r="C7001" s="4" t="str">
        <f>IFERROR(__xludf.DUMMYFUNCTION("""COMPUTED_VALUE"""),"Java")</f>
        <v>Java</v>
      </c>
      <c r="D7001" s="4" t="str">
        <f>IFERROR(__xludf.DUMMYFUNCTION("""COMPUTED_VALUE"""),"JavaScript")</f>
        <v>JavaScript</v>
      </c>
      <c r="E7001" s="4" t="str">
        <f>IFERROR(__xludf.DUMMYFUNCTION("""COMPUTED_VALUE"""),"SQL")</f>
        <v>SQL</v>
      </c>
    </row>
    <row r="7002">
      <c r="A7002" s="3">
        <v>7001.0</v>
      </c>
      <c r="B7002" s="4" t="str">
        <f>IFERROR(__xludf.DUMMYFUNCTION("SPLIT(IMPORTRANGE!B7002:B17001,"";"",0,1)"),"HTML/CSS")</f>
        <v>HTML/CSS</v>
      </c>
      <c r="C7002" s="4" t="str">
        <f>IFERROR(__xludf.DUMMYFUNCTION("""COMPUTED_VALUE"""),"JavaScript")</f>
        <v>JavaScript</v>
      </c>
      <c r="D7002" s="4" t="str">
        <f>IFERROR(__xludf.DUMMYFUNCTION("""COMPUTED_VALUE"""),"VBA")</f>
        <v>VBA</v>
      </c>
    </row>
    <row r="7003">
      <c r="A7003" s="3">
        <v>7002.0</v>
      </c>
      <c r="B7003" s="4" t="str">
        <f>IFERROR(__xludf.DUMMYFUNCTION("SPLIT(IMPORTRANGE!B7003:B17002,"";"",0,1)"),"Bash/Shell/PowerShell")</f>
        <v>Bash/Shell/PowerShell</v>
      </c>
      <c r="C7003" s="4" t="str">
        <f>IFERROR(__xludf.DUMMYFUNCTION("""COMPUTED_VALUE"""),"C#")</f>
        <v>C#</v>
      </c>
    </row>
    <row r="7004">
      <c r="A7004" s="3">
        <v>7003.0</v>
      </c>
      <c r="B7004" s="4" t="str">
        <f>IFERROR(__xludf.DUMMYFUNCTION("SPLIT(IMPORTRANGE!B7004:B17003,"";"",0,1)"),"HTML/CSS")</f>
        <v>HTML/CSS</v>
      </c>
      <c r="C7004" s="4" t="str">
        <f>IFERROR(__xludf.DUMMYFUNCTION("""COMPUTED_VALUE"""),"JavaScript")</f>
        <v>JavaScript</v>
      </c>
      <c r="D7004" s="4" t="str">
        <f>IFERROR(__xludf.DUMMYFUNCTION("""COMPUTED_VALUE"""),"PHP")</f>
        <v>PHP</v>
      </c>
      <c r="E7004" s="4" t="str">
        <f>IFERROR(__xludf.DUMMYFUNCTION("""COMPUTED_VALUE"""),"SQL")</f>
        <v>SQL</v>
      </c>
    </row>
    <row r="7005">
      <c r="A7005" s="3">
        <v>7004.0</v>
      </c>
      <c r="B7005" s="4" t="str">
        <f>IFERROR(__xludf.DUMMYFUNCTION("SPLIT(IMPORTRANGE!B7005:B17004,"";"",0,1)"),"HTML/CSS")</f>
        <v>HTML/CSS</v>
      </c>
      <c r="C7005" s="4" t="str">
        <f>IFERROR(__xludf.DUMMYFUNCTION("""COMPUTED_VALUE"""),"Java")</f>
        <v>Java</v>
      </c>
      <c r="D7005" s="4" t="str">
        <f>IFERROR(__xludf.DUMMYFUNCTION("""COMPUTED_VALUE"""),"JavaScript")</f>
        <v>JavaScript</v>
      </c>
      <c r="E7005" s="4" t="str">
        <f>IFERROR(__xludf.DUMMYFUNCTION("""COMPUTED_VALUE"""),"Python")</f>
        <v>Python</v>
      </c>
      <c r="F7005" s="4" t="str">
        <f>IFERROR(__xludf.DUMMYFUNCTION("""COMPUTED_VALUE"""),"SQL")</f>
        <v>SQL</v>
      </c>
      <c r="G7005" s="4" t="str">
        <f>IFERROR(__xludf.DUMMYFUNCTION("""COMPUTED_VALUE"""),"TypeScript")</f>
        <v>TypeScript</v>
      </c>
    </row>
    <row r="7006">
      <c r="A7006" s="3">
        <v>7005.0</v>
      </c>
      <c r="B7006" s="4" t="str">
        <f>IFERROR(__xludf.DUMMYFUNCTION("SPLIT(IMPORTRANGE!B7006:B17005,"";"",0,1)"),"PHP")</f>
        <v>PHP</v>
      </c>
    </row>
    <row r="7007">
      <c r="A7007" s="3">
        <v>7006.0</v>
      </c>
      <c r="B7007" s="4" t="str">
        <f>IFERROR(__xludf.DUMMYFUNCTION("SPLIT(IMPORTRANGE!B7007:B17006,"";"",0,1)"),"Ruby")</f>
        <v>Ruby</v>
      </c>
    </row>
    <row r="7008">
      <c r="A7008" s="3">
        <v>7007.0</v>
      </c>
      <c r="B7008" s="4" t="str">
        <f>IFERROR(__xludf.DUMMYFUNCTION("SPLIT(IMPORTRANGE!B7008:B17007,"";"",0,1)"),"Bash/Shell/PowerShell")</f>
        <v>Bash/Shell/PowerShell</v>
      </c>
      <c r="C7008" s="4" t="str">
        <f>IFERROR(__xludf.DUMMYFUNCTION("""COMPUTED_VALUE"""),"C#")</f>
        <v>C#</v>
      </c>
      <c r="D7008" s="4" t="str">
        <f>IFERROR(__xludf.DUMMYFUNCTION("""COMPUTED_VALUE"""),"HTML/CSS")</f>
        <v>HTML/CSS</v>
      </c>
      <c r="E7008" s="4" t="str">
        <f>IFERROR(__xludf.DUMMYFUNCTION("""COMPUTED_VALUE"""),"JavaScript")</f>
        <v>JavaScript</v>
      </c>
      <c r="F7008" s="4" t="str">
        <f>IFERROR(__xludf.DUMMYFUNCTION("""COMPUTED_VALUE"""),"SQL")</f>
        <v>SQL</v>
      </c>
    </row>
    <row r="7009">
      <c r="A7009" s="3">
        <v>7008.0</v>
      </c>
      <c r="B7009" s="4" t="str">
        <f>IFERROR(__xludf.DUMMYFUNCTION("SPLIT(IMPORTRANGE!B7009:B17008,"";"",0,1)"),"JavaScript")</f>
        <v>JavaScript</v>
      </c>
      <c r="C7009" s="4" t="str">
        <f>IFERROR(__xludf.DUMMYFUNCTION("""COMPUTED_VALUE"""),"Scala")</f>
        <v>Scala</v>
      </c>
      <c r="D7009" s="4" t="str">
        <f>IFERROR(__xludf.DUMMYFUNCTION("""COMPUTED_VALUE"""),"TypeScript")</f>
        <v>TypeScript</v>
      </c>
    </row>
    <row r="7010">
      <c r="A7010" s="3">
        <v>7009.0</v>
      </c>
      <c r="B7010" s="4" t="str">
        <f>IFERROR(__xludf.DUMMYFUNCTION("SPLIT(IMPORTRANGE!B7010:B17009,"";"",0,1)"),"C")</f>
        <v>C</v>
      </c>
      <c r="C7010" s="4" t="str">
        <f>IFERROR(__xludf.DUMMYFUNCTION("""COMPUTED_VALUE"""),"HTML/CSS")</f>
        <v>HTML/CSS</v>
      </c>
      <c r="D7010" s="4" t="str">
        <f>IFERROR(__xludf.DUMMYFUNCTION("""COMPUTED_VALUE"""),"Java")</f>
        <v>Java</v>
      </c>
      <c r="E7010" s="4" t="str">
        <f>IFERROR(__xludf.DUMMYFUNCTION("""COMPUTED_VALUE"""),"JavaScript")</f>
        <v>JavaScript</v>
      </c>
      <c r="F7010" s="4" t="str">
        <f>IFERROR(__xludf.DUMMYFUNCTION("""COMPUTED_VALUE"""),"Objective-C")</f>
        <v>Objective-C</v>
      </c>
      <c r="G7010" s="4" t="str">
        <f>IFERROR(__xludf.DUMMYFUNCTION("""COMPUTED_VALUE"""),"PHP")</f>
        <v>PHP</v>
      </c>
      <c r="H7010" s="4" t="str">
        <f>IFERROR(__xludf.DUMMYFUNCTION("""COMPUTED_VALUE"""),"Python")</f>
        <v>Python</v>
      </c>
      <c r="I7010" s="4" t="str">
        <f>IFERROR(__xludf.DUMMYFUNCTION("""COMPUTED_VALUE"""),"Scala")</f>
        <v>Scala</v>
      </c>
      <c r="J7010" s="4" t="str">
        <f>IFERROR(__xludf.DUMMYFUNCTION("""COMPUTED_VALUE"""),"Swift")</f>
        <v>Swift</v>
      </c>
    </row>
    <row r="7011">
      <c r="A7011" s="3">
        <v>7010.0</v>
      </c>
      <c r="B7011" s="4" t="str">
        <f>IFERROR(__xludf.DUMMYFUNCTION("SPLIT(IMPORTRANGE!B7011:B17010,"";"",0,1)"),"HTML/CSS")</f>
        <v>HTML/CSS</v>
      </c>
      <c r="C7011" s="4" t="str">
        <f>IFERROR(__xludf.DUMMYFUNCTION("""COMPUTED_VALUE"""),"JavaScript")</f>
        <v>JavaScript</v>
      </c>
    </row>
    <row r="7012">
      <c r="A7012" s="3">
        <v>7011.0</v>
      </c>
      <c r="B7012" s="4" t="str">
        <f>IFERROR(__xludf.DUMMYFUNCTION("SPLIT(IMPORTRANGE!B7012:B17011,"";"",0,1)"),"Bash/Shell/PowerShell")</f>
        <v>Bash/Shell/PowerShell</v>
      </c>
      <c r="C7012" s="4" t="str">
        <f>IFERROR(__xludf.DUMMYFUNCTION("""COMPUTED_VALUE"""),"Go")</f>
        <v>Go</v>
      </c>
      <c r="D7012" s="4" t="str">
        <f>IFERROR(__xludf.DUMMYFUNCTION("""COMPUTED_VALUE"""),"HTML/CSS")</f>
        <v>HTML/CSS</v>
      </c>
      <c r="E7012" s="4" t="str">
        <f>IFERROR(__xludf.DUMMYFUNCTION("""COMPUTED_VALUE"""),"JavaScript")</f>
        <v>JavaScript</v>
      </c>
      <c r="F7012" s="4" t="str">
        <f>IFERROR(__xludf.DUMMYFUNCTION("""COMPUTED_VALUE"""),"Python")</f>
        <v>Python</v>
      </c>
      <c r="G7012" s="4" t="str">
        <f>IFERROR(__xludf.DUMMYFUNCTION("""COMPUTED_VALUE"""),"SQL")</f>
        <v>SQL</v>
      </c>
      <c r="H7012" s="4" t="str">
        <f>IFERROR(__xludf.DUMMYFUNCTION("""COMPUTED_VALUE"""),"Other(s):")</f>
        <v>Other(s):</v>
      </c>
    </row>
    <row r="7013">
      <c r="A7013" s="3">
        <v>7012.0</v>
      </c>
      <c r="B7013" s="4" t="str">
        <f>IFERROR(__xludf.DUMMYFUNCTION("SPLIT(IMPORTRANGE!B7013:B17012,"";"",0,1)"),"Bash/Shell/PowerShell")</f>
        <v>Bash/Shell/PowerShell</v>
      </c>
      <c r="C7013" s="4" t="str">
        <f>IFERROR(__xludf.DUMMYFUNCTION("""COMPUTED_VALUE"""),"HTML/CSS")</f>
        <v>HTML/CSS</v>
      </c>
      <c r="D7013" s="4" t="str">
        <f>IFERROR(__xludf.DUMMYFUNCTION("""COMPUTED_VALUE"""),"JavaScript")</f>
        <v>JavaScript</v>
      </c>
      <c r="E7013" s="4" t="str">
        <f>IFERROR(__xludf.DUMMYFUNCTION("""COMPUTED_VALUE"""),"PHP")</f>
        <v>PHP</v>
      </c>
    </row>
    <row r="7014">
      <c r="A7014" s="3">
        <v>7013.0</v>
      </c>
      <c r="B7014" s="4" t="str">
        <f>IFERROR(__xludf.DUMMYFUNCTION("SPLIT(IMPORTRANGE!B7014:B17013,"";"",0,1)"),"Bash/Shell/PowerShell")</f>
        <v>Bash/Shell/PowerShell</v>
      </c>
      <c r="C7014" s="4" t="str">
        <f>IFERROR(__xludf.DUMMYFUNCTION("""COMPUTED_VALUE"""),"HTML/CSS")</f>
        <v>HTML/CSS</v>
      </c>
      <c r="D7014" s="4" t="str">
        <f>IFERROR(__xludf.DUMMYFUNCTION("""COMPUTED_VALUE"""),"Java")</f>
        <v>Java</v>
      </c>
      <c r="E7014" s="4" t="str">
        <f>IFERROR(__xludf.DUMMYFUNCTION("""COMPUTED_VALUE"""),"JavaScript")</f>
        <v>JavaScript</v>
      </c>
      <c r="F7014" s="4" t="str">
        <f>IFERROR(__xludf.DUMMYFUNCTION("""COMPUTED_VALUE"""),"Python")</f>
        <v>Python</v>
      </c>
      <c r="G7014" s="4" t="str">
        <f>IFERROR(__xludf.DUMMYFUNCTION("""COMPUTED_VALUE"""),"Ruby")</f>
        <v>Ruby</v>
      </c>
    </row>
    <row r="7015">
      <c r="A7015" s="3">
        <v>7014.0</v>
      </c>
      <c r="B7015" s="4" t="str">
        <f>IFERROR(__xludf.DUMMYFUNCTION("SPLIT(IMPORTRANGE!B7015:B17014,"";"",0,1)"),"Dart")</f>
        <v>Dart</v>
      </c>
      <c r="C7015" s="4" t="str">
        <f>IFERROR(__xludf.DUMMYFUNCTION("""COMPUTED_VALUE"""),"Elixir")</f>
        <v>Elixir</v>
      </c>
      <c r="D7015" s="4" t="str">
        <f>IFERROR(__xludf.DUMMYFUNCTION("""COMPUTED_VALUE"""),"Go")</f>
        <v>Go</v>
      </c>
      <c r="E7015" s="4" t="str">
        <f>IFERROR(__xludf.DUMMYFUNCTION("""COMPUTED_VALUE"""),"HTML/CSS")</f>
        <v>HTML/CSS</v>
      </c>
      <c r="F7015" s="4" t="str">
        <f>IFERROR(__xludf.DUMMYFUNCTION("""COMPUTED_VALUE"""),"JavaScript")</f>
        <v>JavaScript</v>
      </c>
      <c r="G7015" s="4" t="str">
        <f>IFERROR(__xludf.DUMMYFUNCTION("""COMPUTED_VALUE"""),"Rust")</f>
        <v>Rust</v>
      </c>
      <c r="H7015" s="4" t="str">
        <f>IFERROR(__xludf.DUMMYFUNCTION("""COMPUTED_VALUE"""),"SQL")</f>
        <v>SQL</v>
      </c>
      <c r="I7015" s="4" t="str">
        <f>IFERROR(__xludf.DUMMYFUNCTION("""COMPUTED_VALUE"""),"TypeScript")</f>
        <v>TypeScript</v>
      </c>
      <c r="J7015" s="4" t="str">
        <f>IFERROR(__xludf.DUMMYFUNCTION("""COMPUTED_VALUE"""),"Other(s):")</f>
        <v>Other(s):</v>
      </c>
    </row>
    <row r="7016">
      <c r="A7016" s="3">
        <v>7015.0</v>
      </c>
      <c r="B7016" s="4" t="str">
        <f>IFERROR(__xludf.DUMMYFUNCTION("SPLIT(IMPORTRANGE!B7016:B17015,"";"",0,1)"),"Bash/Shell/PowerShell")</f>
        <v>Bash/Shell/PowerShell</v>
      </c>
      <c r="C7016" s="4" t="str">
        <f>IFERROR(__xludf.DUMMYFUNCTION("""COMPUTED_VALUE"""),"C")</f>
        <v>C</v>
      </c>
      <c r="D7016" s="4" t="str">
        <f>IFERROR(__xludf.DUMMYFUNCTION("""COMPUTED_VALUE"""),"C++")</f>
        <v>C++</v>
      </c>
      <c r="E7016" s="4" t="str">
        <f>IFERROR(__xludf.DUMMYFUNCTION("""COMPUTED_VALUE"""),"Go")</f>
        <v>Go</v>
      </c>
      <c r="F7016" s="4" t="str">
        <f>IFERROR(__xludf.DUMMYFUNCTION("""COMPUTED_VALUE"""),"HTML/CSS")</f>
        <v>HTML/CSS</v>
      </c>
      <c r="G7016" s="4" t="str">
        <f>IFERROR(__xludf.DUMMYFUNCTION("""COMPUTED_VALUE"""),"Java")</f>
        <v>Java</v>
      </c>
      <c r="H7016" s="4" t="str">
        <f>IFERROR(__xludf.DUMMYFUNCTION("""COMPUTED_VALUE"""),"JavaScript")</f>
        <v>JavaScript</v>
      </c>
      <c r="I7016" s="4" t="str">
        <f>IFERROR(__xludf.DUMMYFUNCTION("""COMPUTED_VALUE"""),"SQL")</f>
        <v>SQL</v>
      </c>
    </row>
    <row r="7017">
      <c r="A7017" s="3">
        <v>7016.0</v>
      </c>
      <c r="B7017" s="4" t="str">
        <f>IFERROR(__xludf.DUMMYFUNCTION("SPLIT(IMPORTRANGE!B7017:B17016,"";"",0,1)"),"HTML/CSS")</f>
        <v>HTML/CSS</v>
      </c>
      <c r="C7017" s="4" t="str">
        <f>IFERROR(__xludf.DUMMYFUNCTION("""COMPUTED_VALUE"""),"JavaScript")</f>
        <v>JavaScript</v>
      </c>
      <c r="D7017" s="4" t="str">
        <f>IFERROR(__xludf.DUMMYFUNCTION("""COMPUTED_VALUE"""),"PHP")</f>
        <v>PHP</v>
      </c>
      <c r="E7017" s="4" t="str">
        <f>IFERROR(__xludf.DUMMYFUNCTION("""COMPUTED_VALUE"""),"Python")</f>
        <v>Python</v>
      </c>
      <c r="F7017" s="4" t="str">
        <f>IFERROR(__xludf.DUMMYFUNCTION("""COMPUTED_VALUE"""),"SQL")</f>
        <v>SQL</v>
      </c>
      <c r="G7017" s="4" t="str">
        <f>IFERROR(__xludf.DUMMYFUNCTION("""COMPUTED_VALUE"""),"TypeScript")</f>
        <v>TypeScript</v>
      </c>
    </row>
    <row r="7018">
      <c r="A7018" s="3">
        <v>7017.0</v>
      </c>
      <c r="B7018" s="4" t="str">
        <f>IFERROR(__xludf.DUMMYFUNCTION("SPLIT(IMPORTRANGE!B7018:B17017,"";"",0,1)"),"C")</f>
        <v>C</v>
      </c>
      <c r="C7018" s="4" t="str">
        <f>IFERROR(__xludf.DUMMYFUNCTION("""COMPUTED_VALUE"""),"Go")</f>
        <v>Go</v>
      </c>
      <c r="D7018" s="4" t="str">
        <f>IFERROR(__xludf.DUMMYFUNCTION("""COMPUTED_VALUE"""),"HTML/CSS")</f>
        <v>HTML/CSS</v>
      </c>
      <c r="E7018" s="4" t="str">
        <f>IFERROR(__xludf.DUMMYFUNCTION("""COMPUTED_VALUE"""),"JavaScript")</f>
        <v>JavaScript</v>
      </c>
      <c r="F7018" s="4" t="str">
        <f>IFERROR(__xludf.DUMMYFUNCTION("""COMPUTED_VALUE"""),"PHP")</f>
        <v>PHP</v>
      </c>
      <c r="G7018" s="4" t="str">
        <f>IFERROR(__xludf.DUMMYFUNCTION("""COMPUTED_VALUE"""),"Python")</f>
        <v>Python</v>
      </c>
      <c r="H7018" s="4" t="str">
        <f>IFERROR(__xludf.DUMMYFUNCTION("""COMPUTED_VALUE"""),"SQL")</f>
        <v>SQL</v>
      </c>
      <c r="I7018" s="4" t="str">
        <f>IFERROR(__xludf.DUMMYFUNCTION("""COMPUTED_VALUE"""),"Other(s):")</f>
        <v>Other(s):</v>
      </c>
    </row>
    <row r="7019">
      <c r="A7019" s="3">
        <v>7018.0</v>
      </c>
      <c r="B7019" s="4" t="str">
        <f>IFERROR(__xludf.DUMMYFUNCTION("SPLIT(IMPORTRANGE!B7019:B17018,"";"",0,1)"),"JavaScript")</f>
        <v>JavaScript</v>
      </c>
      <c r="C7019" s="4" t="str">
        <f>IFERROR(__xludf.DUMMYFUNCTION("""COMPUTED_VALUE"""),"PHP")</f>
        <v>PHP</v>
      </c>
      <c r="D7019" s="4" t="str">
        <f>IFERROR(__xludf.DUMMYFUNCTION("""COMPUTED_VALUE"""),"SQL")</f>
        <v>SQL</v>
      </c>
      <c r="E7019" s="4" t="str">
        <f>IFERROR(__xludf.DUMMYFUNCTION("""COMPUTED_VALUE"""),"TypeScript")</f>
        <v>TypeScript</v>
      </c>
    </row>
    <row r="7020">
      <c r="A7020" s="3">
        <v>7019.0</v>
      </c>
      <c r="B7020" s="4" t="str">
        <f>IFERROR(__xludf.DUMMYFUNCTION("SPLIT(IMPORTRANGE!B7020:B17019,"";"",0,1)"),"Python")</f>
        <v>Python</v>
      </c>
    </row>
    <row r="7021">
      <c r="A7021" s="3">
        <v>7020.0</v>
      </c>
      <c r="B7021" s="4" t="str">
        <f>IFERROR(__xludf.DUMMYFUNCTION("SPLIT(IMPORTRANGE!B7021:B17020,"";"",0,1)"),"Bash/Shell/PowerShell")</f>
        <v>Bash/Shell/PowerShell</v>
      </c>
      <c r="C7021" s="4" t="str">
        <f>IFERROR(__xludf.DUMMYFUNCTION("""COMPUTED_VALUE"""),"HTML/CSS")</f>
        <v>HTML/CSS</v>
      </c>
      <c r="D7021" s="4" t="str">
        <f>IFERROR(__xludf.DUMMYFUNCTION("""COMPUTED_VALUE"""),"JavaScript")</f>
        <v>JavaScript</v>
      </c>
      <c r="E7021" s="4" t="str">
        <f>IFERROR(__xludf.DUMMYFUNCTION("""COMPUTED_VALUE"""),"Kotlin")</f>
        <v>Kotlin</v>
      </c>
      <c r="F7021" s="4" t="str">
        <f>IFERROR(__xludf.DUMMYFUNCTION("""COMPUTED_VALUE"""),"PHP")</f>
        <v>PHP</v>
      </c>
      <c r="G7021" s="4" t="str">
        <f>IFERROR(__xludf.DUMMYFUNCTION("""COMPUTED_VALUE"""),"Python")</f>
        <v>Python</v>
      </c>
      <c r="H7021" s="4" t="str">
        <f>IFERROR(__xludf.DUMMYFUNCTION("""COMPUTED_VALUE"""),"SQL")</f>
        <v>SQL</v>
      </c>
      <c r="I7021" s="4" t="str">
        <f>IFERROR(__xludf.DUMMYFUNCTION("""COMPUTED_VALUE"""),"TypeScript")</f>
        <v>TypeScript</v>
      </c>
      <c r="J7021" s="4" t="str">
        <f>IFERROR(__xludf.DUMMYFUNCTION("""COMPUTED_VALUE"""),"Other(s):")</f>
        <v>Other(s):</v>
      </c>
    </row>
    <row r="7022">
      <c r="A7022" s="3">
        <v>7021.0</v>
      </c>
      <c r="B7022" s="4" t="str">
        <f>IFERROR(__xludf.DUMMYFUNCTION("SPLIT(IMPORTRANGE!B7022:B17021,"";"",0,1)"),"HTML/CSS")</f>
        <v>HTML/CSS</v>
      </c>
      <c r="C7022" s="4" t="str">
        <f>IFERROR(__xludf.DUMMYFUNCTION("""COMPUTED_VALUE"""),"JavaScript")</f>
        <v>JavaScript</v>
      </c>
      <c r="D7022" s="4" t="str">
        <f>IFERROR(__xludf.DUMMYFUNCTION("""COMPUTED_VALUE"""),"PHP")</f>
        <v>PHP</v>
      </c>
    </row>
    <row r="7023">
      <c r="A7023" s="3">
        <v>7022.0</v>
      </c>
      <c r="B7023" s="4" t="str">
        <f>IFERROR(__xludf.DUMMYFUNCTION("SPLIT(IMPORTRANGE!B7023:B17022,"";"",0,1)"),"HTML/CSS")</f>
        <v>HTML/CSS</v>
      </c>
      <c r="C7023" s="4" t="str">
        <f>IFERROR(__xludf.DUMMYFUNCTION("""COMPUTED_VALUE"""),"Java")</f>
        <v>Java</v>
      </c>
      <c r="D7023" s="4" t="str">
        <f>IFERROR(__xludf.DUMMYFUNCTION("""COMPUTED_VALUE"""),"JavaScript")</f>
        <v>JavaScript</v>
      </c>
      <c r="E7023" s="4" t="str">
        <f>IFERROR(__xludf.DUMMYFUNCTION("""COMPUTED_VALUE"""),"PHP")</f>
        <v>PHP</v>
      </c>
      <c r="F7023" s="4" t="str">
        <f>IFERROR(__xludf.DUMMYFUNCTION("""COMPUTED_VALUE"""),"Python")</f>
        <v>Python</v>
      </c>
    </row>
    <row r="7024">
      <c r="A7024" s="3">
        <v>7023.0</v>
      </c>
      <c r="B7024" s="4" t="str">
        <f>IFERROR(__xludf.DUMMYFUNCTION("SPLIT(IMPORTRANGE!B7024:B17023,"";"",0,1)"),"Go")</f>
        <v>Go</v>
      </c>
      <c r="C7024" s="4" t="str">
        <f>IFERROR(__xludf.DUMMYFUNCTION("""COMPUTED_VALUE"""),"Java")</f>
        <v>Java</v>
      </c>
      <c r="D7024" s="4" t="str">
        <f>IFERROR(__xludf.DUMMYFUNCTION("""COMPUTED_VALUE"""),"PHP")</f>
        <v>PHP</v>
      </c>
      <c r="E7024" s="4" t="str">
        <f>IFERROR(__xludf.DUMMYFUNCTION("""COMPUTED_VALUE"""),"Scala")</f>
        <v>Scala</v>
      </c>
      <c r="F7024" s="4" t="str">
        <f>IFERROR(__xludf.DUMMYFUNCTION("""COMPUTED_VALUE"""),"SQL")</f>
        <v>SQL</v>
      </c>
    </row>
    <row r="7025">
      <c r="A7025" s="3">
        <v>7024.0</v>
      </c>
      <c r="B7025" s="4" t="str">
        <f>IFERROR(__xludf.DUMMYFUNCTION("SPLIT(IMPORTRANGE!B7025:B17024,"";"",0,1)"),"Bash/Shell/PowerShell")</f>
        <v>Bash/Shell/PowerShell</v>
      </c>
      <c r="C7025" s="4" t="str">
        <f>IFERROR(__xludf.DUMMYFUNCTION("""COMPUTED_VALUE"""),"SQL")</f>
        <v>SQL</v>
      </c>
    </row>
    <row r="7026">
      <c r="A7026" s="3">
        <v>7025.0</v>
      </c>
      <c r="B7026" s="4" t="str">
        <f>IFERROR(__xludf.DUMMYFUNCTION("SPLIT(IMPORTRANGE!B7026:B17025,"";"",0,1)"),"Assembly")</f>
        <v>Assembly</v>
      </c>
      <c r="C7026" s="4" t="str">
        <f>IFERROR(__xludf.DUMMYFUNCTION("""COMPUTED_VALUE"""),"C++")</f>
        <v>C++</v>
      </c>
      <c r="D7026" s="4" t="str">
        <f>IFERROR(__xludf.DUMMYFUNCTION("""COMPUTED_VALUE"""),"Java")</f>
        <v>Java</v>
      </c>
      <c r="E7026" s="4" t="str">
        <f>IFERROR(__xludf.DUMMYFUNCTION("""COMPUTED_VALUE"""),"Python")</f>
        <v>Python</v>
      </c>
    </row>
    <row r="7027">
      <c r="A7027" s="3">
        <v>7026.0</v>
      </c>
      <c r="B7027" s="4" t="str">
        <f>IFERROR(__xludf.DUMMYFUNCTION("SPLIT(IMPORTRANGE!B7027:B17026,"";"",0,1)"),"Bash/Shell/PowerShell")</f>
        <v>Bash/Shell/PowerShell</v>
      </c>
      <c r="C7027" s="4" t="str">
        <f>IFERROR(__xludf.DUMMYFUNCTION("""COMPUTED_VALUE"""),"C++")</f>
        <v>C++</v>
      </c>
      <c r="D7027" s="4" t="str">
        <f>IFERROR(__xludf.DUMMYFUNCTION("""COMPUTED_VALUE"""),"C#")</f>
        <v>C#</v>
      </c>
      <c r="E7027" s="4" t="str">
        <f>IFERROR(__xludf.DUMMYFUNCTION("""COMPUTED_VALUE"""),"HTML/CSS")</f>
        <v>HTML/CSS</v>
      </c>
      <c r="F7027" s="4" t="str">
        <f>IFERROR(__xludf.DUMMYFUNCTION("""COMPUTED_VALUE"""),"JavaScript")</f>
        <v>JavaScript</v>
      </c>
      <c r="G7027" s="4" t="str">
        <f>IFERROR(__xludf.DUMMYFUNCTION("""COMPUTED_VALUE"""),"SQL")</f>
        <v>SQL</v>
      </c>
    </row>
    <row r="7028">
      <c r="A7028" s="3">
        <v>7027.0</v>
      </c>
      <c r="B7028" s="4" t="str">
        <f>IFERROR(__xludf.DUMMYFUNCTION("SPLIT(IMPORTRANGE!B7028:B17027,"";"",0,1)"),"Bash/Shell/PowerShell")</f>
        <v>Bash/Shell/PowerShell</v>
      </c>
      <c r="C7028" s="4" t="str">
        <f>IFERROR(__xludf.DUMMYFUNCTION("""COMPUTED_VALUE"""),"Python")</f>
        <v>Python</v>
      </c>
      <c r="D7028" s="4" t="str">
        <f>IFERROR(__xludf.DUMMYFUNCTION("""COMPUTED_VALUE"""),"R")</f>
        <v>R</v>
      </c>
      <c r="E7028" s="4" t="str">
        <f>IFERROR(__xludf.DUMMYFUNCTION("""COMPUTED_VALUE"""),"SQL")</f>
        <v>SQL</v>
      </c>
      <c r="F7028" s="4" t="str">
        <f>IFERROR(__xludf.DUMMYFUNCTION("""COMPUTED_VALUE"""),"Other(s):")</f>
        <v>Other(s):</v>
      </c>
    </row>
    <row r="7029">
      <c r="A7029" s="3">
        <v>7028.0</v>
      </c>
      <c r="B7029" s="4" t="str">
        <f>IFERROR(__xludf.DUMMYFUNCTION("SPLIT(IMPORTRANGE!B7029:B17028,"";"",0,1)"),"Assembly")</f>
        <v>Assembly</v>
      </c>
      <c r="C7029" s="4" t="str">
        <f>IFERROR(__xludf.DUMMYFUNCTION("""COMPUTED_VALUE"""),"Bash/Shell/PowerShell")</f>
        <v>Bash/Shell/PowerShell</v>
      </c>
      <c r="D7029" s="4" t="str">
        <f>IFERROR(__xludf.DUMMYFUNCTION("""COMPUTED_VALUE"""),"C")</f>
        <v>C</v>
      </c>
      <c r="E7029" s="4" t="str">
        <f>IFERROR(__xludf.DUMMYFUNCTION("""COMPUTED_VALUE"""),"HTML/CSS")</f>
        <v>HTML/CSS</v>
      </c>
      <c r="F7029" s="4" t="str">
        <f>IFERROR(__xludf.DUMMYFUNCTION("""COMPUTED_VALUE"""),"Java")</f>
        <v>Java</v>
      </c>
      <c r="G7029" s="4" t="str">
        <f>IFERROR(__xludf.DUMMYFUNCTION("""COMPUTED_VALUE"""),"JavaScript")</f>
        <v>JavaScript</v>
      </c>
      <c r="H7029" s="4" t="str">
        <f>IFERROR(__xludf.DUMMYFUNCTION("""COMPUTED_VALUE"""),"Python")</f>
        <v>Python</v>
      </c>
      <c r="I7029" s="4" t="str">
        <f>IFERROR(__xludf.DUMMYFUNCTION("""COMPUTED_VALUE"""),"Scala")</f>
        <v>Scala</v>
      </c>
      <c r="J7029" s="4" t="str">
        <f>IFERROR(__xludf.DUMMYFUNCTION("""COMPUTED_VALUE"""),"SQL")</f>
        <v>SQL</v>
      </c>
    </row>
    <row r="7030">
      <c r="A7030" s="3">
        <v>7029.0</v>
      </c>
      <c r="B7030" s="4" t="str">
        <f>IFERROR(__xludf.DUMMYFUNCTION("SPLIT(IMPORTRANGE!B7030:B17029,"";"",0,1)"),"HTML/CSS")</f>
        <v>HTML/CSS</v>
      </c>
      <c r="C7030" s="4" t="str">
        <f>IFERROR(__xludf.DUMMYFUNCTION("""COMPUTED_VALUE"""),"Java")</f>
        <v>Java</v>
      </c>
      <c r="D7030" s="4" t="str">
        <f>IFERROR(__xludf.DUMMYFUNCTION("""COMPUTED_VALUE"""),"JavaScript")</f>
        <v>JavaScript</v>
      </c>
      <c r="E7030" s="4" t="str">
        <f>IFERROR(__xludf.DUMMYFUNCTION("""COMPUTED_VALUE"""),"PHP")</f>
        <v>PHP</v>
      </c>
      <c r="F7030" s="4" t="str">
        <f>IFERROR(__xludf.DUMMYFUNCTION("""COMPUTED_VALUE"""),"Python")</f>
        <v>Python</v>
      </c>
      <c r="G7030" s="4" t="str">
        <f>IFERROR(__xludf.DUMMYFUNCTION("""COMPUTED_VALUE"""),"SQL")</f>
        <v>SQL</v>
      </c>
    </row>
    <row r="7031">
      <c r="A7031" s="3">
        <v>7030.0</v>
      </c>
      <c r="B7031" s="4" t="str">
        <f>IFERROR(__xludf.DUMMYFUNCTION("SPLIT(IMPORTRANGE!B7031:B17030,"";"",0,1)"),"HTML/CSS")</f>
        <v>HTML/CSS</v>
      </c>
      <c r="C7031" s="4" t="str">
        <f>IFERROR(__xludf.DUMMYFUNCTION("""COMPUTED_VALUE"""),"JavaScript")</f>
        <v>JavaScript</v>
      </c>
      <c r="D7031" s="4" t="str">
        <f>IFERROR(__xludf.DUMMYFUNCTION("""COMPUTED_VALUE"""),"TypeScript")</f>
        <v>TypeScript</v>
      </c>
    </row>
    <row r="7032">
      <c r="A7032" s="3">
        <v>7031.0</v>
      </c>
      <c r="B7032" s="4" t="str">
        <f>IFERROR(__xludf.DUMMYFUNCTION("SPLIT(IMPORTRANGE!B7032:B17031,"";"",0,1)"),"Bash/Shell/PowerShell")</f>
        <v>Bash/Shell/PowerShell</v>
      </c>
      <c r="C7032" s="4" t="str">
        <f>IFERROR(__xludf.DUMMYFUNCTION("""COMPUTED_VALUE"""),"C")</f>
        <v>C</v>
      </c>
      <c r="D7032" s="4" t="str">
        <f>IFERROR(__xludf.DUMMYFUNCTION("""COMPUTED_VALUE"""),"Go")</f>
        <v>Go</v>
      </c>
      <c r="E7032" s="4" t="str">
        <f>IFERROR(__xludf.DUMMYFUNCTION("""COMPUTED_VALUE"""),"HTML/CSS")</f>
        <v>HTML/CSS</v>
      </c>
      <c r="F7032" s="4" t="str">
        <f>IFERROR(__xludf.DUMMYFUNCTION("""COMPUTED_VALUE"""),"Java")</f>
        <v>Java</v>
      </c>
      <c r="G7032" s="4" t="str">
        <f>IFERROR(__xludf.DUMMYFUNCTION("""COMPUTED_VALUE"""),"JavaScript")</f>
        <v>JavaScript</v>
      </c>
      <c r="H7032" s="4" t="str">
        <f>IFERROR(__xludf.DUMMYFUNCTION("""COMPUTED_VALUE"""),"PHP")</f>
        <v>PHP</v>
      </c>
      <c r="I7032" s="4" t="str">
        <f>IFERROR(__xludf.DUMMYFUNCTION("""COMPUTED_VALUE"""),"Python")</f>
        <v>Python</v>
      </c>
      <c r="J7032" s="4" t="str">
        <f>IFERROR(__xludf.DUMMYFUNCTION("""COMPUTED_VALUE"""),"SQL")</f>
        <v>SQL</v>
      </c>
    </row>
    <row r="7033">
      <c r="A7033" s="3">
        <v>7032.0</v>
      </c>
      <c r="B7033" s="4" t="str">
        <f>IFERROR(__xludf.DUMMYFUNCTION("SPLIT(IMPORTRANGE!B7033:B17032,"";"",0,1)"),"HTML/CSS")</f>
        <v>HTML/CSS</v>
      </c>
      <c r="C7033" s="4" t="str">
        <f>IFERROR(__xludf.DUMMYFUNCTION("""COMPUTED_VALUE"""),"Java")</f>
        <v>Java</v>
      </c>
      <c r="D7033" s="4" t="str">
        <f>IFERROR(__xludf.DUMMYFUNCTION("""COMPUTED_VALUE"""),"JavaScript")</f>
        <v>JavaScript</v>
      </c>
      <c r="E7033" s="4" t="str">
        <f>IFERROR(__xludf.DUMMYFUNCTION("""COMPUTED_VALUE"""),"SQL")</f>
        <v>SQL</v>
      </c>
      <c r="F7033" s="4" t="str">
        <f>IFERROR(__xludf.DUMMYFUNCTION("""COMPUTED_VALUE"""),"TypeScript")</f>
        <v>TypeScript</v>
      </c>
    </row>
    <row r="7034">
      <c r="A7034" s="3">
        <v>7033.0</v>
      </c>
      <c r="B7034" s="4" t="str">
        <f>IFERROR(__xludf.DUMMYFUNCTION("SPLIT(IMPORTRANGE!B7034:B17033,"";"",0,1)"),"C#")</f>
        <v>C#</v>
      </c>
      <c r="C7034" s="4" t="str">
        <f>IFERROR(__xludf.DUMMYFUNCTION("""COMPUTED_VALUE"""),"Go")</f>
        <v>Go</v>
      </c>
      <c r="D7034" s="4" t="str">
        <f>IFERROR(__xludf.DUMMYFUNCTION("""COMPUTED_VALUE"""),"HTML/CSS")</f>
        <v>HTML/CSS</v>
      </c>
      <c r="E7034" s="4" t="str">
        <f>IFERROR(__xludf.DUMMYFUNCTION("""COMPUTED_VALUE"""),"Java")</f>
        <v>Java</v>
      </c>
      <c r="F7034" s="4" t="str">
        <f>IFERROR(__xludf.DUMMYFUNCTION("""COMPUTED_VALUE"""),"JavaScript")</f>
        <v>JavaScript</v>
      </c>
      <c r="G7034" s="4" t="str">
        <f>IFERROR(__xludf.DUMMYFUNCTION("""COMPUTED_VALUE"""),"Kotlin")</f>
        <v>Kotlin</v>
      </c>
      <c r="H7034" s="4" t="str">
        <f>IFERROR(__xludf.DUMMYFUNCTION("""COMPUTED_VALUE"""),"PHP")</f>
        <v>PHP</v>
      </c>
      <c r="I7034" s="4" t="str">
        <f>IFERROR(__xludf.DUMMYFUNCTION("""COMPUTED_VALUE"""),"Python")</f>
        <v>Python</v>
      </c>
      <c r="J7034" s="4" t="str">
        <f>IFERROR(__xludf.DUMMYFUNCTION("""COMPUTED_VALUE"""),"SQL")</f>
        <v>SQL</v>
      </c>
    </row>
    <row r="7035">
      <c r="A7035" s="3">
        <v>7034.0</v>
      </c>
      <c r="B7035" s="4" t="str">
        <f>IFERROR(__xludf.DUMMYFUNCTION("SPLIT(IMPORTRANGE!B7035:B17034,"";"",0,1)"),"HTML/CSS")</f>
        <v>HTML/CSS</v>
      </c>
      <c r="C7035" s="4" t="str">
        <f>IFERROR(__xludf.DUMMYFUNCTION("""COMPUTED_VALUE"""),"Java")</f>
        <v>Java</v>
      </c>
      <c r="D7035" s="4" t="str">
        <f>IFERROR(__xludf.DUMMYFUNCTION("""COMPUTED_VALUE"""),"JavaScript")</f>
        <v>JavaScript</v>
      </c>
      <c r="E7035" s="4" t="str">
        <f>IFERROR(__xludf.DUMMYFUNCTION("""COMPUTED_VALUE"""),"Ruby")</f>
        <v>Ruby</v>
      </c>
    </row>
    <row r="7036">
      <c r="A7036" s="3">
        <v>7035.0</v>
      </c>
      <c r="B7036" s="4" t="str">
        <f>IFERROR(__xludf.DUMMYFUNCTION("SPLIT(IMPORTRANGE!B7036:B17035,"";"",0,1)"),"HTML/CSS")</f>
        <v>HTML/CSS</v>
      </c>
      <c r="C7036" s="4" t="str">
        <f>IFERROR(__xludf.DUMMYFUNCTION("""COMPUTED_VALUE"""),"Java")</f>
        <v>Java</v>
      </c>
      <c r="D7036" s="4" t="str">
        <f>IFERROR(__xludf.DUMMYFUNCTION("""COMPUTED_VALUE"""),"JavaScript")</f>
        <v>JavaScript</v>
      </c>
    </row>
    <row r="7037">
      <c r="A7037" s="3">
        <v>7036.0</v>
      </c>
      <c r="B7037" s="4" t="str">
        <f>IFERROR(__xludf.DUMMYFUNCTION("SPLIT(IMPORTRANGE!B7037:B17036,"";"",0,1)"),"Java")</f>
        <v>Java</v>
      </c>
      <c r="C7037" s="4" t="str">
        <f>IFERROR(__xludf.DUMMYFUNCTION("""COMPUTED_VALUE"""),"SQL")</f>
        <v>SQL</v>
      </c>
    </row>
    <row r="7038">
      <c r="A7038" s="3">
        <v>7037.0</v>
      </c>
      <c r="B7038" s="4" t="str">
        <f>IFERROR(__xludf.DUMMYFUNCTION("SPLIT(IMPORTRANGE!B7038:B17037,"";"",0,1)"),"C#")</f>
        <v>C#</v>
      </c>
      <c r="C7038" s="4" t="str">
        <f>IFERROR(__xludf.DUMMYFUNCTION("""COMPUTED_VALUE"""),"HTML/CSS")</f>
        <v>HTML/CSS</v>
      </c>
      <c r="D7038" s="4" t="str">
        <f>IFERROR(__xludf.DUMMYFUNCTION("""COMPUTED_VALUE"""),"JavaScript")</f>
        <v>JavaScript</v>
      </c>
      <c r="E7038" s="4" t="str">
        <f>IFERROR(__xludf.DUMMYFUNCTION("""COMPUTED_VALUE"""),"TypeScript")</f>
        <v>TypeScript</v>
      </c>
    </row>
    <row r="7039">
      <c r="A7039" s="3">
        <v>7038.0</v>
      </c>
      <c r="B7039" s="4" t="str">
        <f>IFERROR(__xludf.DUMMYFUNCTION("SPLIT(IMPORTRANGE!B7039:B17038,"";"",0,1)"),"C#")</f>
        <v>C#</v>
      </c>
      <c r="C7039" s="4" t="str">
        <f>IFERROR(__xludf.DUMMYFUNCTION("""COMPUTED_VALUE"""),"SQL")</f>
        <v>SQL</v>
      </c>
    </row>
    <row r="7040">
      <c r="A7040" s="3">
        <v>7039.0</v>
      </c>
      <c r="B7040" s="4" t="str">
        <f>IFERROR(__xludf.DUMMYFUNCTION("SPLIT(IMPORTRANGE!B7040:B17039,"";"",0,1)"),"Bash/Shell/PowerShell")</f>
        <v>Bash/Shell/PowerShell</v>
      </c>
      <c r="C7040" s="4" t="str">
        <f>IFERROR(__xludf.DUMMYFUNCTION("""COMPUTED_VALUE"""),"C")</f>
        <v>C</v>
      </c>
      <c r="D7040" s="4" t="str">
        <f>IFERROR(__xludf.DUMMYFUNCTION("""COMPUTED_VALUE"""),"C++")</f>
        <v>C++</v>
      </c>
      <c r="E7040" s="4" t="str">
        <f>IFERROR(__xludf.DUMMYFUNCTION("""COMPUTED_VALUE"""),"C#")</f>
        <v>C#</v>
      </c>
      <c r="F7040" s="4" t="str">
        <f>IFERROR(__xludf.DUMMYFUNCTION("""COMPUTED_VALUE"""),"HTML/CSS")</f>
        <v>HTML/CSS</v>
      </c>
      <c r="G7040" s="4" t="str">
        <f>IFERROR(__xludf.DUMMYFUNCTION("""COMPUTED_VALUE"""),"Java")</f>
        <v>Java</v>
      </c>
      <c r="H7040" s="4" t="str">
        <f>IFERROR(__xludf.DUMMYFUNCTION("""COMPUTED_VALUE"""),"JavaScript")</f>
        <v>JavaScript</v>
      </c>
      <c r="I7040" s="4" t="str">
        <f>IFERROR(__xludf.DUMMYFUNCTION("""COMPUTED_VALUE"""),"PHP")</f>
        <v>PHP</v>
      </c>
      <c r="J7040" s="4" t="str">
        <f>IFERROR(__xludf.DUMMYFUNCTION("""COMPUTED_VALUE"""),"SQL")</f>
        <v>SQL</v>
      </c>
      <c r="K7040" s="4" t="str">
        <f>IFERROR(__xludf.DUMMYFUNCTION("""COMPUTED_VALUE"""),"Other(s):")</f>
        <v>Other(s):</v>
      </c>
    </row>
    <row r="7041">
      <c r="A7041" s="3">
        <v>7040.0</v>
      </c>
      <c r="B7041" s="4" t="str">
        <f>IFERROR(__xludf.DUMMYFUNCTION("SPLIT(IMPORTRANGE!B7041:B17040,"";"",0,1)"),"JavaScript")</f>
        <v>JavaScript</v>
      </c>
      <c r="C7041" s="4" t="str">
        <f>IFERROR(__xludf.DUMMYFUNCTION("""COMPUTED_VALUE"""),"Python")</f>
        <v>Python</v>
      </c>
      <c r="D7041" s="4" t="str">
        <f>IFERROR(__xludf.DUMMYFUNCTION("""COMPUTED_VALUE"""),"SQL")</f>
        <v>SQL</v>
      </c>
    </row>
    <row r="7042">
      <c r="A7042" s="3">
        <v>7041.0</v>
      </c>
      <c r="B7042" s="4" t="str">
        <f>IFERROR(__xludf.DUMMYFUNCTION("SPLIT(IMPORTRANGE!B7042:B17041,"";"",0,1)"),"Bash/Shell/PowerShell")</f>
        <v>Bash/Shell/PowerShell</v>
      </c>
      <c r="C7042" s="4" t="str">
        <f>IFERROR(__xludf.DUMMYFUNCTION("""COMPUTED_VALUE"""),"HTML/CSS")</f>
        <v>HTML/CSS</v>
      </c>
      <c r="D7042" s="4" t="str">
        <f>IFERROR(__xludf.DUMMYFUNCTION("""COMPUTED_VALUE"""),"JavaScript")</f>
        <v>JavaScript</v>
      </c>
      <c r="E7042" s="4" t="str">
        <f>IFERROR(__xludf.DUMMYFUNCTION("""COMPUTED_VALUE"""),"PHP")</f>
        <v>PHP</v>
      </c>
      <c r="F7042" s="4" t="str">
        <f>IFERROR(__xludf.DUMMYFUNCTION("""COMPUTED_VALUE"""),"Ruby")</f>
        <v>Ruby</v>
      </c>
      <c r="G7042" s="4" t="str">
        <f>IFERROR(__xludf.DUMMYFUNCTION("""COMPUTED_VALUE"""),"Swift")</f>
        <v>Swift</v>
      </c>
      <c r="H7042" s="4" t="str">
        <f>IFERROR(__xludf.DUMMYFUNCTION("""COMPUTED_VALUE"""),"TypeScript")</f>
        <v>TypeScript</v>
      </c>
    </row>
    <row r="7043">
      <c r="A7043" s="3">
        <v>7042.0</v>
      </c>
      <c r="B7043" s="4" t="str">
        <f>IFERROR(__xludf.DUMMYFUNCTION("SPLIT(IMPORTRANGE!B7043:B17042,"";"",0,1)"),"Swift")</f>
        <v>Swift</v>
      </c>
    </row>
    <row r="7044">
      <c r="A7044" s="3">
        <v>7043.0</v>
      </c>
      <c r="B7044" s="4" t="str">
        <f>IFERROR(__xludf.DUMMYFUNCTION("SPLIT(IMPORTRANGE!B7044:B17043,"";"",0,1)"),"C#")</f>
        <v>C#</v>
      </c>
      <c r="C7044" s="4" t="str">
        <f>IFERROR(__xludf.DUMMYFUNCTION("""COMPUTED_VALUE"""),"HTML/CSS")</f>
        <v>HTML/CSS</v>
      </c>
      <c r="D7044" s="4" t="str">
        <f>IFERROR(__xludf.DUMMYFUNCTION("""COMPUTED_VALUE"""),"JavaScript")</f>
        <v>JavaScript</v>
      </c>
      <c r="E7044" s="4" t="str">
        <f>IFERROR(__xludf.DUMMYFUNCTION("""COMPUTED_VALUE"""),"SQL")</f>
        <v>SQL</v>
      </c>
    </row>
    <row r="7045">
      <c r="A7045" s="3">
        <v>7044.0</v>
      </c>
      <c r="B7045" s="4" t="str">
        <f>IFERROR(__xludf.DUMMYFUNCTION("SPLIT(IMPORTRANGE!B7045:B17044,"";"",0,1)"),"Objective-C")</f>
        <v>Objective-C</v>
      </c>
      <c r="C7045" s="4" t="str">
        <f>IFERROR(__xludf.DUMMYFUNCTION("""COMPUTED_VALUE"""),"Python")</f>
        <v>Python</v>
      </c>
      <c r="D7045" s="4" t="str">
        <f>IFERROR(__xludf.DUMMYFUNCTION("""COMPUTED_VALUE"""),"Swift")</f>
        <v>Swift</v>
      </c>
    </row>
    <row r="7046">
      <c r="A7046" s="3">
        <v>7045.0</v>
      </c>
      <c r="B7046" s="4" t="str">
        <f>IFERROR(__xludf.DUMMYFUNCTION("SPLIT(IMPORTRANGE!B7046:B17045,"";"",0,1)"),"JavaScript")</f>
        <v>JavaScript</v>
      </c>
      <c r="C7046" s="4" t="str">
        <f>IFERROR(__xludf.DUMMYFUNCTION("""COMPUTED_VALUE"""),"PHP")</f>
        <v>PHP</v>
      </c>
      <c r="D7046" s="4" t="str">
        <f>IFERROR(__xludf.DUMMYFUNCTION("""COMPUTED_VALUE"""),"SQL")</f>
        <v>SQL</v>
      </c>
      <c r="E7046" s="4" t="str">
        <f>IFERROR(__xludf.DUMMYFUNCTION("""COMPUTED_VALUE"""),"Other(s):")</f>
        <v>Other(s):</v>
      </c>
    </row>
    <row r="7047">
      <c r="A7047" s="3">
        <v>7046.0</v>
      </c>
      <c r="B7047" s="4" t="str">
        <f>IFERROR(__xludf.DUMMYFUNCTION("SPLIT(IMPORTRANGE!B7047:B17046,"";"",0,1)"),"Assembly")</f>
        <v>Assembly</v>
      </c>
      <c r="C7047" s="4" t="str">
        <f>IFERROR(__xludf.DUMMYFUNCTION("""COMPUTED_VALUE"""),"Bash/Shell/PowerShell")</f>
        <v>Bash/Shell/PowerShell</v>
      </c>
      <c r="D7047" s="4" t="str">
        <f>IFERROR(__xludf.DUMMYFUNCTION("""COMPUTED_VALUE"""),"C")</f>
        <v>C</v>
      </c>
      <c r="E7047" s="4" t="str">
        <f>IFERROR(__xludf.DUMMYFUNCTION("""COMPUTED_VALUE"""),"C++")</f>
        <v>C++</v>
      </c>
      <c r="F7047" s="4" t="str">
        <f>IFERROR(__xludf.DUMMYFUNCTION("""COMPUTED_VALUE"""),"C#")</f>
        <v>C#</v>
      </c>
      <c r="G7047" s="4" t="str">
        <f>IFERROR(__xludf.DUMMYFUNCTION("""COMPUTED_VALUE"""),"Python")</f>
        <v>Python</v>
      </c>
      <c r="H7047" s="4" t="str">
        <f>IFERROR(__xludf.DUMMYFUNCTION("""COMPUTED_VALUE"""),"Scala")</f>
        <v>Scala</v>
      </c>
      <c r="I7047" s="4" t="str">
        <f>IFERROR(__xludf.DUMMYFUNCTION("""COMPUTED_VALUE"""),"SQL")</f>
        <v>SQL</v>
      </c>
    </row>
    <row r="7048">
      <c r="A7048" s="3">
        <v>7047.0</v>
      </c>
      <c r="B7048" s="4" t="str">
        <f>IFERROR(__xludf.DUMMYFUNCTION("SPLIT(IMPORTRANGE!B7048:B17047,"";"",0,1)"),"Bash/Shell/PowerShell")</f>
        <v>Bash/Shell/PowerShell</v>
      </c>
      <c r="C7048" s="4" t="str">
        <f>IFERROR(__xludf.DUMMYFUNCTION("""COMPUTED_VALUE"""),"C")</f>
        <v>C</v>
      </c>
      <c r="D7048" s="4" t="str">
        <f>IFERROR(__xludf.DUMMYFUNCTION("""COMPUTED_VALUE"""),"C++")</f>
        <v>C++</v>
      </c>
      <c r="E7048" s="4" t="str">
        <f>IFERROR(__xludf.DUMMYFUNCTION("""COMPUTED_VALUE"""),"HTML/CSS")</f>
        <v>HTML/CSS</v>
      </c>
      <c r="F7048" s="4" t="str">
        <f>IFERROR(__xludf.DUMMYFUNCTION("""COMPUTED_VALUE"""),"Java")</f>
        <v>Java</v>
      </c>
      <c r="G7048" s="4" t="str">
        <f>IFERROR(__xludf.DUMMYFUNCTION("""COMPUTED_VALUE"""),"JavaScript")</f>
        <v>JavaScript</v>
      </c>
      <c r="H7048" s="4" t="str">
        <f>IFERROR(__xludf.DUMMYFUNCTION("""COMPUTED_VALUE"""),"PHP")</f>
        <v>PHP</v>
      </c>
      <c r="I7048" s="4" t="str">
        <f>IFERROR(__xludf.DUMMYFUNCTION("""COMPUTED_VALUE"""),"Python")</f>
        <v>Python</v>
      </c>
      <c r="J7048" s="4" t="str">
        <f>IFERROR(__xludf.DUMMYFUNCTION("""COMPUTED_VALUE"""),"R")</f>
        <v>R</v>
      </c>
      <c r="K7048" s="4" t="str">
        <f>IFERROR(__xludf.DUMMYFUNCTION("""COMPUTED_VALUE"""),"SQL")</f>
        <v>SQL</v>
      </c>
      <c r="L7048" s="4" t="str">
        <f>IFERROR(__xludf.DUMMYFUNCTION("""COMPUTED_VALUE"""),"VBA")</f>
        <v>VBA</v>
      </c>
    </row>
    <row r="7049">
      <c r="A7049" s="3">
        <v>7048.0</v>
      </c>
      <c r="B7049" s="4" t="str">
        <f>IFERROR(__xludf.DUMMYFUNCTION("SPLIT(IMPORTRANGE!B7049:B17048,"";"",0,1)"),"Assembly")</f>
        <v>Assembly</v>
      </c>
      <c r="C7049" s="4" t="str">
        <f>IFERROR(__xludf.DUMMYFUNCTION("""COMPUTED_VALUE"""),"Bash/Shell/PowerShell")</f>
        <v>Bash/Shell/PowerShell</v>
      </c>
      <c r="D7049" s="4" t="str">
        <f>IFERROR(__xludf.DUMMYFUNCTION("""COMPUTED_VALUE"""),"C")</f>
        <v>C</v>
      </c>
      <c r="E7049" s="4" t="str">
        <f>IFERROR(__xludf.DUMMYFUNCTION("""COMPUTED_VALUE"""),"C++")</f>
        <v>C++</v>
      </c>
      <c r="F7049" s="4" t="str">
        <f>IFERROR(__xludf.DUMMYFUNCTION("""COMPUTED_VALUE"""),"Java")</f>
        <v>Java</v>
      </c>
      <c r="G7049" s="4" t="str">
        <f>IFERROR(__xludf.DUMMYFUNCTION("""COMPUTED_VALUE"""),"Kotlin")</f>
        <v>Kotlin</v>
      </c>
      <c r="H7049" s="4" t="str">
        <f>IFERROR(__xludf.DUMMYFUNCTION("""COMPUTED_VALUE"""),"Python")</f>
        <v>Python</v>
      </c>
    </row>
    <row r="7050">
      <c r="A7050" s="3">
        <v>7049.0</v>
      </c>
      <c r="B7050" s="4" t="str">
        <f>IFERROR(__xludf.DUMMYFUNCTION("SPLIT(IMPORTRANGE!B7050:B17049,"";"",0,1)"),"Bash/Shell/PowerShell")</f>
        <v>Bash/Shell/PowerShell</v>
      </c>
      <c r="C7050" s="4" t="str">
        <f>IFERROR(__xludf.DUMMYFUNCTION("""COMPUTED_VALUE"""),"HTML/CSS")</f>
        <v>HTML/CSS</v>
      </c>
      <c r="D7050" s="4" t="str">
        <f>IFERROR(__xludf.DUMMYFUNCTION("""COMPUTED_VALUE"""),"JavaScript")</f>
        <v>JavaScript</v>
      </c>
    </row>
    <row r="7051">
      <c r="A7051" s="3">
        <v>7050.0</v>
      </c>
      <c r="B7051" s="4" t="str">
        <f>IFERROR(__xludf.DUMMYFUNCTION("SPLIT(IMPORTRANGE!B7051:B17050,"";"",0,1)"),"HTML/CSS")</f>
        <v>HTML/CSS</v>
      </c>
      <c r="C7051" s="4" t="str">
        <f>IFERROR(__xludf.DUMMYFUNCTION("""COMPUTED_VALUE"""),"Java")</f>
        <v>Java</v>
      </c>
      <c r="D7051" s="4" t="str">
        <f>IFERROR(__xludf.DUMMYFUNCTION("""COMPUTED_VALUE"""),"JavaScript")</f>
        <v>JavaScript</v>
      </c>
      <c r="E7051" s="4" t="str">
        <f>IFERROR(__xludf.DUMMYFUNCTION("""COMPUTED_VALUE"""),"PHP")</f>
        <v>PHP</v>
      </c>
      <c r="F7051" s="4" t="str">
        <f>IFERROR(__xludf.DUMMYFUNCTION("""COMPUTED_VALUE"""),"SQL")</f>
        <v>SQL</v>
      </c>
    </row>
    <row r="7052">
      <c r="A7052" s="3">
        <v>7051.0</v>
      </c>
      <c r="B7052" s="4" t="str">
        <f>IFERROR(__xludf.DUMMYFUNCTION("SPLIT(IMPORTRANGE!B7052:B17051,"";"",0,1)"),"Java")</f>
        <v>Java</v>
      </c>
      <c r="C7052" s="4" t="str">
        <f>IFERROR(__xludf.DUMMYFUNCTION("""COMPUTED_VALUE"""),"Python")</f>
        <v>Python</v>
      </c>
    </row>
    <row r="7053">
      <c r="A7053" s="3">
        <v>7052.0</v>
      </c>
      <c r="B7053" s="4" t="str">
        <f>IFERROR(__xludf.DUMMYFUNCTION("SPLIT(IMPORTRANGE!B7053:B17052,"";"",0,1)"),"C#")</f>
        <v>C#</v>
      </c>
      <c r="C7053" s="4" t="str">
        <f>IFERROR(__xludf.DUMMYFUNCTION("""COMPUTED_VALUE"""),"HTML/CSS")</f>
        <v>HTML/CSS</v>
      </c>
      <c r="D7053" s="4" t="str">
        <f>IFERROR(__xludf.DUMMYFUNCTION("""COMPUTED_VALUE"""),"Java")</f>
        <v>Java</v>
      </c>
      <c r="E7053" s="4" t="str">
        <f>IFERROR(__xludf.DUMMYFUNCTION("""COMPUTED_VALUE"""),"JavaScript")</f>
        <v>JavaScript</v>
      </c>
      <c r="F7053" s="4" t="str">
        <f>IFERROR(__xludf.DUMMYFUNCTION("""COMPUTED_VALUE"""),"Kotlin")</f>
        <v>Kotlin</v>
      </c>
      <c r="G7053" s="4" t="str">
        <f>IFERROR(__xludf.DUMMYFUNCTION("""COMPUTED_VALUE"""),"SQL")</f>
        <v>SQL</v>
      </c>
    </row>
    <row r="7054">
      <c r="A7054" s="3">
        <v>7053.0</v>
      </c>
      <c r="B7054" s="4" t="str">
        <f>IFERROR(__xludf.DUMMYFUNCTION("SPLIT(IMPORTRANGE!B7054:B17053,"";"",0,1)"),"HTML/CSS")</f>
        <v>HTML/CSS</v>
      </c>
      <c r="C7054" s="4" t="str">
        <f>IFERROR(__xludf.DUMMYFUNCTION("""COMPUTED_VALUE"""),"Java")</f>
        <v>Java</v>
      </c>
      <c r="D7054" s="4" t="str">
        <f>IFERROR(__xludf.DUMMYFUNCTION("""COMPUTED_VALUE"""),"JavaScript")</f>
        <v>JavaScript</v>
      </c>
      <c r="E7054" s="4" t="str">
        <f>IFERROR(__xludf.DUMMYFUNCTION("""COMPUTED_VALUE"""),"SQL")</f>
        <v>SQL</v>
      </c>
    </row>
    <row r="7055">
      <c r="A7055" s="3">
        <v>7054.0</v>
      </c>
      <c r="B7055" s="4" t="str">
        <f>IFERROR(__xludf.DUMMYFUNCTION("SPLIT(IMPORTRANGE!B7055:B17054,"";"",0,1)"),"Bash/Shell/PowerShell")</f>
        <v>Bash/Shell/PowerShell</v>
      </c>
      <c r="C7055" s="4" t="str">
        <f>IFERROR(__xludf.DUMMYFUNCTION("""COMPUTED_VALUE"""),"C#")</f>
        <v>C#</v>
      </c>
      <c r="D7055" s="4" t="str">
        <f>IFERROR(__xludf.DUMMYFUNCTION("""COMPUTED_VALUE"""),"HTML/CSS")</f>
        <v>HTML/CSS</v>
      </c>
      <c r="E7055" s="4" t="str">
        <f>IFERROR(__xludf.DUMMYFUNCTION("""COMPUTED_VALUE"""),"JavaScript")</f>
        <v>JavaScript</v>
      </c>
      <c r="F7055" s="4" t="str">
        <f>IFERROR(__xludf.DUMMYFUNCTION("""COMPUTED_VALUE"""),"TypeScript")</f>
        <v>TypeScript</v>
      </c>
    </row>
    <row r="7056">
      <c r="A7056" s="3">
        <v>7055.0</v>
      </c>
      <c r="B7056" s="4" t="str">
        <f>IFERROR(__xludf.DUMMYFUNCTION("SPLIT(IMPORTRANGE!B7056:B17055,"";"",0,1)"),"Bash/Shell/PowerShell")</f>
        <v>Bash/Shell/PowerShell</v>
      </c>
      <c r="C7056" s="4" t="str">
        <f>IFERROR(__xludf.DUMMYFUNCTION("""COMPUTED_VALUE"""),"Go")</f>
        <v>Go</v>
      </c>
      <c r="D7056" s="4" t="str">
        <f>IFERROR(__xludf.DUMMYFUNCTION("""COMPUTED_VALUE"""),"HTML/CSS")</f>
        <v>HTML/CSS</v>
      </c>
      <c r="E7056" s="4" t="str">
        <f>IFERROR(__xludf.DUMMYFUNCTION("""COMPUTED_VALUE"""),"JavaScript")</f>
        <v>JavaScript</v>
      </c>
      <c r="F7056" s="4" t="str">
        <f>IFERROR(__xludf.DUMMYFUNCTION("""COMPUTED_VALUE"""),"Ruby")</f>
        <v>Ruby</v>
      </c>
    </row>
    <row r="7057">
      <c r="A7057" s="3">
        <v>7056.0</v>
      </c>
      <c r="B7057" s="4" t="str">
        <f>IFERROR(__xludf.DUMMYFUNCTION("SPLIT(IMPORTRANGE!B7057:B17056,"";"",0,1)"),"C#")</f>
        <v>C#</v>
      </c>
      <c r="C7057" s="4" t="str">
        <f>IFERROR(__xludf.DUMMYFUNCTION("""COMPUTED_VALUE"""),"Java")</f>
        <v>Java</v>
      </c>
      <c r="D7057" s="4" t="str">
        <f>IFERROR(__xludf.DUMMYFUNCTION("""COMPUTED_VALUE"""),"JavaScript")</f>
        <v>JavaScript</v>
      </c>
      <c r="E7057" s="4" t="str">
        <f>IFERROR(__xludf.DUMMYFUNCTION("""COMPUTED_VALUE"""),"VBA")</f>
        <v>VBA</v>
      </c>
    </row>
    <row r="7058">
      <c r="A7058" s="3">
        <v>7057.0</v>
      </c>
      <c r="B7058" s="4" t="str">
        <f>IFERROR(__xludf.DUMMYFUNCTION("SPLIT(IMPORTRANGE!B7058:B17057,"";"",0,1)"),"C++")</f>
        <v>C++</v>
      </c>
      <c r="C7058" s="4" t="str">
        <f>IFERROR(__xludf.DUMMYFUNCTION("""COMPUTED_VALUE"""),"R")</f>
        <v>R</v>
      </c>
    </row>
    <row r="7059">
      <c r="A7059" s="3">
        <v>7058.0</v>
      </c>
      <c r="B7059" s="4" t="str">
        <f>IFERROR(__xludf.DUMMYFUNCTION("SPLIT(IMPORTRANGE!B7059:B17058,"";"",0,1)"),"C#")</f>
        <v>C#</v>
      </c>
      <c r="C7059" s="4" t="str">
        <f>IFERROR(__xludf.DUMMYFUNCTION("""COMPUTED_VALUE"""),"HTML/CSS")</f>
        <v>HTML/CSS</v>
      </c>
      <c r="D7059" s="4" t="str">
        <f>IFERROR(__xludf.DUMMYFUNCTION("""COMPUTED_VALUE"""),"JavaScript")</f>
        <v>JavaScript</v>
      </c>
      <c r="E7059" s="4" t="str">
        <f>IFERROR(__xludf.DUMMYFUNCTION("""COMPUTED_VALUE"""),"SQL")</f>
        <v>SQL</v>
      </c>
      <c r="F7059" s="4" t="str">
        <f>IFERROR(__xludf.DUMMYFUNCTION("""COMPUTED_VALUE"""),"TypeScript")</f>
        <v>TypeScript</v>
      </c>
    </row>
    <row r="7060">
      <c r="A7060" s="3">
        <v>7059.0</v>
      </c>
      <c r="B7060" s="4" t="str">
        <f>IFERROR(__xludf.DUMMYFUNCTION("SPLIT(IMPORTRANGE!B7060:B17059,"";"",0,1)"),"C++")</f>
        <v>C++</v>
      </c>
      <c r="C7060" s="4" t="str">
        <f>IFERROR(__xludf.DUMMYFUNCTION("""COMPUTED_VALUE"""),"HTML/CSS")</f>
        <v>HTML/CSS</v>
      </c>
      <c r="D7060" s="4" t="str">
        <f>IFERROR(__xludf.DUMMYFUNCTION("""COMPUTED_VALUE"""),"JavaScript")</f>
        <v>JavaScript</v>
      </c>
      <c r="E7060" s="4" t="str">
        <f>IFERROR(__xludf.DUMMYFUNCTION("""COMPUTED_VALUE"""),"PHP")</f>
        <v>PHP</v>
      </c>
      <c r="F7060" s="4" t="str">
        <f>IFERROR(__xludf.DUMMYFUNCTION("""COMPUTED_VALUE"""),"SQL")</f>
        <v>SQL</v>
      </c>
      <c r="G7060" s="4" t="str">
        <f>IFERROR(__xludf.DUMMYFUNCTION("""COMPUTED_VALUE"""),"TypeScript")</f>
        <v>TypeScript</v>
      </c>
    </row>
    <row r="7061">
      <c r="A7061" s="3">
        <v>7060.0</v>
      </c>
      <c r="B7061" s="4" t="str">
        <f>IFERROR(__xludf.DUMMYFUNCTION("SPLIT(IMPORTRANGE!B7061:B17060,"";"",0,1)"),"Bash/Shell/PowerShell")</f>
        <v>Bash/Shell/PowerShell</v>
      </c>
      <c r="C7061" s="4" t="str">
        <f>IFERROR(__xludf.DUMMYFUNCTION("""COMPUTED_VALUE"""),"Dart")</f>
        <v>Dart</v>
      </c>
      <c r="D7061" s="4" t="str">
        <f>IFERROR(__xludf.DUMMYFUNCTION("""COMPUTED_VALUE"""),"HTML/CSS")</f>
        <v>HTML/CSS</v>
      </c>
      <c r="E7061" s="4" t="str">
        <f>IFERROR(__xludf.DUMMYFUNCTION("""COMPUTED_VALUE"""),"JavaScript")</f>
        <v>JavaScript</v>
      </c>
      <c r="F7061" s="4" t="str">
        <f>IFERROR(__xludf.DUMMYFUNCTION("""COMPUTED_VALUE"""),"Python")</f>
        <v>Python</v>
      </c>
      <c r="G7061" s="4" t="str">
        <f>IFERROR(__xludf.DUMMYFUNCTION("""COMPUTED_VALUE"""),"Ruby")</f>
        <v>Ruby</v>
      </c>
    </row>
    <row r="7062">
      <c r="A7062" s="3">
        <v>7061.0</v>
      </c>
      <c r="B7062" s="4" t="str">
        <f>IFERROR(__xludf.DUMMYFUNCTION("SPLIT(IMPORTRANGE!B7062:B17061,"";"",0,1)"),"C++")</f>
        <v>C++</v>
      </c>
      <c r="C7062" s="4" t="str">
        <f>IFERROR(__xludf.DUMMYFUNCTION("""COMPUTED_VALUE"""),"C#")</f>
        <v>C#</v>
      </c>
      <c r="D7062" s="4" t="str">
        <f>IFERROR(__xludf.DUMMYFUNCTION("""COMPUTED_VALUE"""),"HTML/CSS")</f>
        <v>HTML/CSS</v>
      </c>
      <c r="E7062" s="4" t="str">
        <f>IFERROR(__xludf.DUMMYFUNCTION("""COMPUTED_VALUE"""),"JavaScript")</f>
        <v>JavaScript</v>
      </c>
      <c r="F7062" s="4" t="str">
        <f>IFERROR(__xludf.DUMMYFUNCTION("""COMPUTED_VALUE"""),"PHP")</f>
        <v>PHP</v>
      </c>
      <c r="G7062" s="4" t="str">
        <f>IFERROR(__xludf.DUMMYFUNCTION("""COMPUTED_VALUE"""),"Python")</f>
        <v>Python</v>
      </c>
      <c r="H7062" s="4" t="str">
        <f>IFERROR(__xludf.DUMMYFUNCTION("""COMPUTED_VALUE"""),"SQL")</f>
        <v>SQL</v>
      </c>
      <c r="I7062" s="4" t="str">
        <f>IFERROR(__xludf.DUMMYFUNCTION("""COMPUTED_VALUE"""),"Other(s):")</f>
        <v>Other(s):</v>
      </c>
    </row>
    <row r="7063">
      <c r="A7063" s="3">
        <v>7062.0</v>
      </c>
      <c r="B7063" s="4" t="str">
        <f>IFERROR(__xludf.DUMMYFUNCTION("SPLIT(IMPORTRANGE!B7063:B17062,"";"",0,1)"),"JavaScript")</f>
        <v>JavaScript</v>
      </c>
      <c r="C7063" s="4" t="str">
        <f>IFERROR(__xludf.DUMMYFUNCTION("""COMPUTED_VALUE"""),"PHP")</f>
        <v>PHP</v>
      </c>
      <c r="D7063" s="4" t="str">
        <f>IFERROR(__xludf.DUMMYFUNCTION("""COMPUTED_VALUE"""),"Python")</f>
        <v>Python</v>
      </c>
      <c r="E7063" s="4" t="str">
        <f>IFERROR(__xludf.DUMMYFUNCTION("""COMPUTED_VALUE"""),"SQL")</f>
        <v>SQL</v>
      </c>
      <c r="F7063" s="4" t="str">
        <f>IFERROR(__xludf.DUMMYFUNCTION("""COMPUTED_VALUE"""),"TypeScript")</f>
        <v>TypeScript</v>
      </c>
    </row>
    <row r="7064">
      <c r="A7064" s="3">
        <v>7063.0</v>
      </c>
      <c r="B7064" s="4" t="str">
        <f>IFERROR(__xludf.DUMMYFUNCTION("SPLIT(IMPORTRANGE!B7064:B17063,"";"",0,1)"),"Java")</f>
        <v>Java</v>
      </c>
      <c r="C7064" s="4" t="str">
        <f>IFERROR(__xludf.DUMMYFUNCTION("""COMPUTED_VALUE"""),"JavaScript")</f>
        <v>JavaScript</v>
      </c>
      <c r="D7064" s="4" t="str">
        <f>IFERROR(__xludf.DUMMYFUNCTION("""COMPUTED_VALUE"""),"SQL")</f>
        <v>SQL</v>
      </c>
    </row>
    <row r="7065">
      <c r="A7065" s="3">
        <v>7064.0</v>
      </c>
      <c r="B7065" s="4" t="str">
        <f>IFERROR(__xludf.DUMMYFUNCTION("SPLIT(IMPORTRANGE!B7065:B17064,"";"",0,1)"),"HTML/CSS")</f>
        <v>HTML/CSS</v>
      </c>
      <c r="C7065" s="4" t="str">
        <f>IFERROR(__xludf.DUMMYFUNCTION("""COMPUTED_VALUE"""),"JavaScript")</f>
        <v>JavaScript</v>
      </c>
      <c r="D7065" s="4" t="str">
        <f>IFERROR(__xludf.DUMMYFUNCTION("""COMPUTED_VALUE"""),"PHP")</f>
        <v>PHP</v>
      </c>
      <c r="E7065" s="4" t="str">
        <f>IFERROR(__xludf.DUMMYFUNCTION("""COMPUTED_VALUE"""),"SQL")</f>
        <v>SQL</v>
      </c>
      <c r="F7065" s="4" t="str">
        <f>IFERROR(__xludf.DUMMYFUNCTION("""COMPUTED_VALUE"""),"TypeScript")</f>
        <v>TypeScript</v>
      </c>
    </row>
    <row r="7066">
      <c r="A7066" s="3">
        <v>7065.0</v>
      </c>
      <c r="B7066" s="4" t="str">
        <f>IFERROR(__xludf.DUMMYFUNCTION("SPLIT(IMPORTRANGE!B7066:B17065,"";"",0,1)"),"C")</f>
        <v>C</v>
      </c>
      <c r="C7066" s="4" t="str">
        <f>IFERROR(__xludf.DUMMYFUNCTION("""COMPUTED_VALUE"""),"C++")</f>
        <v>C++</v>
      </c>
      <c r="D7066" s="4" t="str">
        <f>IFERROR(__xludf.DUMMYFUNCTION("""COMPUTED_VALUE"""),"Go")</f>
        <v>Go</v>
      </c>
      <c r="E7066" s="4" t="str">
        <f>IFERROR(__xludf.DUMMYFUNCTION("""COMPUTED_VALUE"""),"Java")</f>
        <v>Java</v>
      </c>
      <c r="F7066" s="4" t="str">
        <f>IFERROR(__xludf.DUMMYFUNCTION("""COMPUTED_VALUE"""),"JavaScript")</f>
        <v>JavaScript</v>
      </c>
      <c r="G7066" s="4" t="str">
        <f>IFERROR(__xludf.DUMMYFUNCTION("""COMPUTED_VALUE"""),"Python")</f>
        <v>Python</v>
      </c>
      <c r="H7066" s="4" t="str">
        <f>IFERROR(__xludf.DUMMYFUNCTION("""COMPUTED_VALUE"""),"SQL")</f>
        <v>SQL</v>
      </c>
    </row>
    <row r="7067">
      <c r="A7067" s="3">
        <v>7066.0</v>
      </c>
      <c r="B7067" s="4" t="str">
        <f>IFERROR(__xludf.DUMMYFUNCTION("SPLIT(IMPORTRANGE!B7067:B17066,"";"",0,1)"),"Other(s):")</f>
        <v>Other(s):</v>
      </c>
    </row>
    <row r="7068">
      <c r="A7068" s="3">
        <v>7067.0</v>
      </c>
      <c r="B7068" s="4" t="str">
        <f>IFERROR(__xludf.DUMMYFUNCTION("SPLIT(IMPORTRANGE!B7068:B17067,"";"",0,1)"),"C")</f>
        <v>C</v>
      </c>
      <c r="C7068" s="4" t="str">
        <f>IFERROR(__xludf.DUMMYFUNCTION("""COMPUTED_VALUE"""),"C++")</f>
        <v>C++</v>
      </c>
      <c r="D7068" s="4" t="str">
        <f>IFERROR(__xludf.DUMMYFUNCTION("""COMPUTED_VALUE"""),"Java")</f>
        <v>Java</v>
      </c>
      <c r="E7068" s="4" t="str">
        <f>IFERROR(__xludf.DUMMYFUNCTION("""COMPUTED_VALUE"""),"SQL")</f>
        <v>SQL</v>
      </c>
    </row>
    <row r="7069">
      <c r="A7069" s="3">
        <v>7068.0</v>
      </c>
      <c r="B7069" s="4" t="str">
        <f>IFERROR(__xludf.DUMMYFUNCTION("SPLIT(IMPORTRANGE!B7069:B17068,"";"",0,1)"),"HTML/CSS")</f>
        <v>HTML/CSS</v>
      </c>
      <c r="C7069" s="4" t="str">
        <f>IFERROR(__xludf.DUMMYFUNCTION("""COMPUTED_VALUE"""),"Java")</f>
        <v>Java</v>
      </c>
      <c r="D7069" s="4" t="str">
        <f>IFERROR(__xludf.DUMMYFUNCTION("""COMPUTED_VALUE"""),"JavaScript")</f>
        <v>JavaScript</v>
      </c>
      <c r="E7069" s="4" t="str">
        <f>IFERROR(__xludf.DUMMYFUNCTION("""COMPUTED_VALUE"""),"SQL")</f>
        <v>SQL</v>
      </c>
    </row>
    <row r="7070">
      <c r="A7070" s="3">
        <v>7069.0</v>
      </c>
      <c r="B7070" s="4" t="str">
        <f>IFERROR(__xludf.DUMMYFUNCTION("SPLIT(IMPORTRANGE!B7070:B17069,"";"",0,1)"),"C#")</f>
        <v>C#</v>
      </c>
      <c r="C7070" s="4" t="str">
        <f>IFERROR(__xludf.DUMMYFUNCTION("""COMPUTED_VALUE"""),"Go")</f>
        <v>Go</v>
      </c>
      <c r="D7070" s="4" t="str">
        <f>IFERROR(__xludf.DUMMYFUNCTION("""COMPUTED_VALUE"""),"HTML/CSS")</f>
        <v>HTML/CSS</v>
      </c>
      <c r="E7070" s="4" t="str">
        <f>IFERROR(__xludf.DUMMYFUNCTION("""COMPUTED_VALUE"""),"JavaScript")</f>
        <v>JavaScript</v>
      </c>
      <c r="F7070" s="4" t="str">
        <f>IFERROR(__xludf.DUMMYFUNCTION("""COMPUTED_VALUE"""),"Kotlin")</f>
        <v>Kotlin</v>
      </c>
      <c r="G7070" s="4" t="str">
        <f>IFERROR(__xludf.DUMMYFUNCTION("""COMPUTED_VALUE"""),"Python")</f>
        <v>Python</v>
      </c>
      <c r="H7070" s="4" t="str">
        <f>IFERROR(__xludf.DUMMYFUNCTION("""COMPUTED_VALUE"""),"Ruby")</f>
        <v>Ruby</v>
      </c>
      <c r="I7070" s="4" t="str">
        <f>IFERROR(__xludf.DUMMYFUNCTION("""COMPUTED_VALUE"""),"SQL")</f>
        <v>SQL</v>
      </c>
      <c r="J7070" s="4" t="str">
        <f>IFERROR(__xludf.DUMMYFUNCTION("""COMPUTED_VALUE"""),"TypeScript")</f>
        <v>TypeScript</v>
      </c>
    </row>
    <row r="7071">
      <c r="A7071" s="3">
        <v>7070.0</v>
      </c>
      <c r="B7071" s="4" t="str">
        <f>IFERROR(__xludf.DUMMYFUNCTION("SPLIT(IMPORTRANGE!B7071:B17070,"";"",0,1)"),"C#")</f>
        <v>C#</v>
      </c>
      <c r="C7071" s="4" t="str">
        <f>IFERROR(__xludf.DUMMYFUNCTION("""COMPUTED_VALUE"""),"HTML/CSS")</f>
        <v>HTML/CSS</v>
      </c>
      <c r="D7071" s="4" t="str">
        <f>IFERROR(__xludf.DUMMYFUNCTION("""COMPUTED_VALUE"""),"Java")</f>
        <v>Java</v>
      </c>
      <c r="E7071" s="4" t="str">
        <f>IFERROR(__xludf.DUMMYFUNCTION("""COMPUTED_VALUE"""),"JavaScript")</f>
        <v>JavaScript</v>
      </c>
      <c r="F7071" s="4" t="str">
        <f>IFERROR(__xludf.DUMMYFUNCTION("""COMPUTED_VALUE"""),"SQL")</f>
        <v>SQL</v>
      </c>
      <c r="G7071" s="4" t="str">
        <f>IFERROR(__xludf.DUMMYFUNCTION("""COMPUTED_VALUE"""),"VBA")</f>
        <v>VBA</v>
      </c>
    </row>
    <row r="7072">
      <c r="A7072" s="3">
        <v>7071.0</v>
      </c>
      <c r="B7072" s="4" t="str">
        <f>IFERROR(__xludf.DUMMYFUNCTION("SPLIT(IMPORTRANGE!B7072:B17071,"";"",0,1)"),"Java")</f>
        <v>Java</v>
      </c>
      <c r="C7072" s="4" t="str">
        <f>IFERROR(__xludf.DUMMYFUNCTION("""COMPUTED_VALUE"""),"JavaScript")</f>
        <v>JavaScript</v>
      </c>
      <c r="D7072" s="4" t="str">
        <f>IFERROR(__xludf.DUMMYFUNCTION("""COMPUTED_VALUE"""),"Other(s):")</f>
        <v>Other(s):</v>
      </c>
    </row>
    <row r="7073">
      <c r="A7073" s="3">
        <v>7072.0</v>
      </c>
      <c r="B7073" s="4" t="str">
        <f>IFERROR(__xludf.DUMMYFUNCTION("SPLIT(IMPORTRANGE!B7073:B17072,"";"",0,1)"),"Bash/Shell/PowerShell")</f>
        <v>Bash/Shell/PowerShell</v>
      </c>
      <c r="C7073" s="4" t="str">
        <f>IFERROR(__xludf.DUMMYFUNCTION("""COMPUTED_VALUE"""),"C#")</f>
        <v>C#</v>
      </c>
      <c r="D7073" s="4" t="str">
        <f>IFERROR(__xludf.DUMMYFUNCTION("""COMPUTED_VALUE"""),"Go")</f>
        <v>Go</v>
      </c>
      <c r="E7073" s="4" t="str">
        <f>IFERROR(__xludf.DUMMYFUNCTION("""COMPUTED_VALUE"""),"HTML/CSS")</f>
        <v>HTML/CSS</v>
      </c>
      <c r="F7073" s="4" t="str">
        <f>IFERROR(__xludf.DUMMYFUNCTION("""COMPUTED_VALUE"""),"JavaScript")</f>
        <v>JavaScript</v>
      </c>
      <c r="G7073" s="4" t="str">
        <f>IFERROR(__xludf.DUMMYFUNCTION("""COMPUTED_VALUE"""),"Ruby")</f>
        <v>Ruby</v>
      </c>
      <c r="H7073" s="4" t="str">
        <f>IFERROR(__xludf.DUMMYFUNCTION("""COMPUTED_VALUE"""),"SQL")</f>
        <v>SQL</v>
      </c>
      <c r="I7073" s="4" t="str">
        <f>IFERROR(__xludf.DUMMYFUNCTION("""COMPUTED_VALUE"""),"TypeScript")</f>
        <v>TypeScript</v>
      </c>
      <c r="J7073" s="4" t="str">
        <f>IFERROR(__xludf.DUMMYFUNCTION("""COMPUTED_VALUE"""),"Other(s):")</f>
        <v>Other(s):</v>
      </c>
    </row>
    <row r="7074">
      <c r="A7074" s="3">
        <v>7073.0</v>
      </c>
      <c r="B7074" s="4" t="str">
        <f>IFERROR(__xludf.DUMMYFUNCTION("SPLIT(IMPORTRANGE!B7074:B17073,"";"",0,1)"),"C")</f>
        <v>C</v>
      </c>
      <c r="C7074" s="4" t="str">
        <f>IFERROR(__xludf.DUMMYFUNCTION("""COMPUTED_VALUE"""),"C++")</f>
        <v>C++</v>
      </c>
      <c r="D7074" s="4" t="str">
        <f>IFERROR(__xludf.DUMMYFUNCTION("""COMPUTED_VALUE"""),"HTML/CSS")</f>
        <v>HTML/CSS</v>
      </c>
      <c r="E7074" s="4" t="str">
        <f>IFERROR(__xludf.DUMMYFUNCTION("""COMPUTED_VALUE"""),"Java")</f>
        <v>Java</v>
      </c>
      <c r="F7074" s="4" t="str">
        <f>IFERROR(__xludf.DUMMYFUNCTION("""COMPUTED_VALUE"""),"JavaScript")</f>
        <v>JavaScript</v>
      </c>
      <c r="G7074" s="4" t="str">
        <f>IFERROR(__xludf.DUMMYFUNCTION("""COMPUTED_VALUE"""),"PHP")</f>
        <v>PHP</v>
      </c>
      <c r="H7074" s="4" t="str">
        <f>IFERROR(__xludf.DUMMYFUNCTION("""COMPUTED_VALUE"""),"Python")</f>
        <v>Python</v>
      </c>
      <c r="I7074" s="4" t="str">
        <f>IFERROR(__xludf.DUMMYFUNCTION("""COMPUTED_VALUE"""),"VBA")</f>
        <v>VBA</v>
      </c>
    </row>
    <row r="7075">
      <c r="A7075" s="3">
        <v>7074.0</v>
      </c>
      <c r="B7075" s="4" t="str">
        <f>IFERROR(__xludf.DUMMYFUNCTION("SPLIT(IMPORTRANGE!B7075:B17074,"";"",0,1)"),"HTML/CSS")</f>
        <v>HTML/CSS</v>
      </c>
      <c r="C7075" s="4" t="str">
        <f>IFERROR(__xludf.DUMMYFUNCTION("""COMPUTED_VALUE"""),"JavaScript")</f>
        <v>JavaScript</v>
      </c>
      <c r="D7075" s="4" t="str">
        <f>IFERROR(__xludf.DUMMYFUNCTION("""COMPUTED_VALUE"""),"SQL")</f>
        <v>SQL</v>
      </c>
      <c r="E7075" s="4" t="str">
        <f>IFERROR(__xludf.DUMMYFUNCTION("""COMPUTED_VALUE"""),"TypeScript")</f>
        <v>TypeScript</v>
      </c>
    </row>
    <row r="7076">
      <c r="A7076" s="3">
        <v>7075.0</v>
      </c>
      <c r="B7076" s="4" t="str">
        <f>IFERROR(__xludf.DUMMYFUNCTION("SPLIT(IMPORTRANGE!B7076:B17075,"";"",0,1)"),"Bash/Shell/PowerShell")</f>
        <v>Bash/Shell/PowerShell</v>
      </c>
      <c r="C7076" s="4" t="str">
        <f>IFERROR(__xludf.DUMMYFUNCTION("""COMPUTED_VALUE"""),"C")</f>
        <v>C</v>
      </c>
      <c r="D7076" s="4" t="str">
        <f>IFERROR(__xludf.DUMMYFUNCTION("""COMPUTED_VALUE"""),"HTML/CSS")</f>
        <v>HTML/CSS</v>
      </c>
      <c r="E7076" s="4" t="str">
        <f>IFERROR(__xludf.DUMMYFUNCTION("""COMPUTED_VALUE"""),"JavaScript")</f>
        <v>JavaScript</v>
      </c>
      <c r="F7076" s="4" t="str">
        <f>IFERROR(__xludf.DUMMYFUNCTION("""COMPUTED_VALUE"""),"PHP")</f>
        <v>PHP</v>
      </c>
      <c r="G7076" s="4" t="str">
        <f>IFERROR(__xludf.DUMMYFUNCTION("""COMPUTED_VALUE"""),"Ruby")</f>
        <v>Ruby</v>
      </c>
      <c r="H7076" s="4" t="str">
        <f>IFERROR(__xludf.DUMMYFUNCTION("""COMPUTED_VALUE"""),"SQL")</f>
        <v>SQL</v>
      </c>
      <c r="I7076" s="4" t="str">
        <f>IFERROR(__xludf.DUMMYFUNCTION("""COMPUTED_VALUE"""),"Other(s):")</f>
        <v>Other(s):</v>
      </c>
    </row>
    <row r="7077">
      <c r="A7077" s="3">
        <v>7076.0</v>
      </c>
      <c r="B7077" s="4" t="str">
        <f>IFERROR(__xludf.DUMMYFUNCTION("SPLIT(IMPORTRANGE!B7077:B17076,"";"",0,1)"),"Java")</f>
        <v>Java</v>
      </c>
      <c r="C7077" s="4" t="str">
        <f>IFERROR(__xludf.DUMMYFUNCTION("""COMPUTED_VALUE"""),"R")</f>
        <v>R</v>
      </c>
    </row>
    <row r="7078">
      <c r="A7078" s="3">
        <v>7077.0</v>
      </c>
      <c r="B7078" s="4" t="str">
        <f>IFERROR(__xludf.DUMMYFUNCTION("SPLIT(IMPORTRANGE!B7078:B17077,"";"",0,1)"),"Python")</f>
        <v>Python</v>
      </c>
      <c r="C7078" s="4" t="str">
        <f>IFERROR(__xludf.DUMMYFUNCTION("""COMPUTED_VALUE"""),"R")</f>
        <v>R</v>
      </c>
      <c r="D7078" s="4" t="str">
        <f>IFERROR(__xludf.DUMMYFUNCTION("""COMPUTED_VALUE"""),"VBA")</f>
        <v>VBA</v>
      </c>
    </row>
    <row r="7079">
      <c r="A7079" s="3">
        <v>7078.0</v>
      </c>
      <c r="B7079" s="4" t="str">
        <f>IFERROR(__xludf.DUMMYFUNCTION("SPLIT(IMPORTRANGE!B7079:B17078,"";"",0,1)"),"Bash/Shell/PowerShell")</f>
        <v>Bash/Shell/PowerShell</v>
      </c>
      <c r="C7079" s="4" t="str">
        <f>IFERROR(__xludf.DUMMYFUNCTION("""COMPUTED_VALUE"""),"C++")</f>
        <v>C++</v>
      </c>
      <c r="D7079" s="4" t="str">
        <f>IFERROR(__xludf.DUMMYFUNCTION("""COMPUTED_VALUE"""),"C#")</f>
        <v>C#</v>
      </c>
      <c r="E7079" s="4" t="str">
        <f>IFERROR(__xludf.DUMMYFUNCTION("""COMPUTED_VALUE"""),"HTML/CSS")</f>
        <v>HTML/CSS</v>
      </c>
      <c r="F7079" s="4" t="str">
        <f>IFERROR(__xludf.DUMMYFUNCTION("""COMPUTED_VALUE"""),"JavaScript")</f>
        <v>JavaScript</v>
      </c>
      <c r="G7079" s="4" t="str">
        <f>IFERROR(__xludf.DUMMYFUNCTION("""COMPUTED_VALUE"""),"PHP")</f>
        <v>PHP</v>
      </c>
      <c r="H7079" s="4" t="str">
        <f>IFERROR(__xludf.DUMMYFUNCTION("""COMPUTED_VALUE"""),"SQL")</f>
        <v>SQL</v>
      </c>
      <c r="I7079" s="4" t="str">
        <f>IFERROR(__xludf.DUMMYFUNCTION("""COMPUTED_VALUE"""),"Swift")</f>
        <v>Swift</v>
      </c>
      <c r="J7079" s="4" t="str">
        <f>IFERROR(__xludf.DUMMYFUNCTION("""COMPUTED_VALUE"""),"TypeScript")</f>
        <v>TypeScript</v>
      </c>
    </row>
    <row r="7080">
      <c r="A7080" s="3">
        <v>7079.0</v>
      </c>
      <c r="B7080" s="4" t="str">
        <f>IFERROR(__xludf.DUMMYFUNCTION("SPLIT(IMPORTRANGE!B7080:B17079,"";"",0,1)"),"HTML/CSS")</f>
        <v>HTML/CSS</v>
      </c>
      <c r="C7080" s="4" t="str">
        <f>IFERROR(__xludf.DUMMYFUNCTION("""COMPUTED_VALUE"""),"Java")</f>
        <v>Java</v>
      </c>
      <c r="D7080" s="4" t="str">
        <f>IFERROR(__xludf.DUMMYFUNCTION("""COMPUTED_VALUE"""),"JavaScript")</f>
        <v>JavaScript</v>
      </c>
      <c r="E7080" s="4" t="str">
        <f>IFERROR(__xludf.DUMMYFUNCTION("""COMPUTED_VALUE"""),"PHP")</f>
        <v>PHP</v>
      </c>
      <c r="F7080" s="4" t="str">
        <f>IFERROR(__xludf.DUMMYFUNCTION("""COMPUTED_VALUE"""),"SQL")</f>
        <v>SQL</v>
      </c>
    </row>
    <row r="7081">
      <c r="A7081" s="3">
        <v>7080.0</v>
      </c>
      <c r="B7081" s="4" t="str">
        <f>IFERROR(__xludf.DUMMYFUNCTION("SPLIT(IMPORTRANGE!B7081:B17080,"";"",0,1)"),"Bash/Shell/PowerShell")</f>
        <v>Bash/Shell/PowerShell</v>
      </c>
      <c r="C7081" s="4" t="str">
        <f>IFERROR(__xludf.DUMMYFUNCTION("""COMPUTED_VALUE"""),"C")</f>
        <v>C</v>
      </c>
      <c r="D7081" s="4" t="str">
        <f>IFERROR(__xludf.DUMMYFUNCTION("""COMPUTED_VALUE"""),"C++")</f>
        <v>C++</v>
      </c>
      <c r="E7081" s="4" t="str">
        <f>IFERROR(__xludf.DUMMYFUNCTION("""COMPUTED_VALUE"""),"C#")</f>
        <v>C#</v>
      </c>
      <c r="F7081" s="4" t="str">
        <f>IFERROR(__xludf.DUMMYFUNCTION("""COMPUTED_VALUE"""),"Go")</f>
        <v>Go</v>
      </c>
      <c r="G7081" s="4" t="str">
        <f>IFERROR(__xludf.DUMMYFUNCTION("""COMPUTED_VALUE"""),"HTML/CSS")</f>
        <v>HTML/CSS</v>
      </c>
      <c r="H7081" s="4" t="str">
        <f>IFERROR(__xludf.DUMMYFUNCTION("""COMPUTED_VALUE"""),"Java")</f>
        <v>Java</v>
      </c>
      <c r="I7081" s="4" t="str">
        <f>IFERROR(__xludf.DUMMYFUNCTION("""COMPUTED_VALUE"""),"JavaScript")</f>
        <v>JavaScript</v>
      </c>
      <c r="J7081" s="4" t="str">
        <f>IFERROR(__xludf.DUMMYFUNCTION("""COMPUTED_VALUE"""),"Kotlin")</f>
        <v>Kotlin</v>
      </c>
      <c r="K7081" s="4" t="str">
        <f>IFERROR(__xludf.DUMMYFUNCTION("""COMPUTED_VALUE"""),"PHP")</f>
        <v>PHP</v>
      </c>
      <c r="L7081" s="4" t="str">
        <f>IFERROR(__xludf.DUMMYFUNCTION("""COMPUTED_VALUE"""),"Python")</f>
        <v>Python</v>
      </c>
      <c r="M7081" s="4" t="str">
        <f>IFERROR(__xludf.DUMMYFUNCTION("""COMPUTED_VALUE"""),"R")</f>
        <v>R</v>
      </c>
      <c r="N7081" s="4" t="str">
        <f>IFERROR(__xludf.DUMMYFUNCTION("""COMPUTED_VALUE"""),"Ruby")</f>
        <v>Ruby</v>
      </c>
      <c r="O7081" s="4" t="str">
        <f>IFERROR(__xludf.DUMMYFUNCTION("""COMPUTED_VALUE"""),"Scala")</f>
        <v>Scala</v>
      </c>
      <c r="P7081" s="4" t="str">
        <f>IFERROR(__xludf.DUMMYFUNCTION("""COMPUTED_VALUE"""),"SQL")</f>
        <v>SQL</v>
      </c>
    </row>
    <row r="7082">
      <c r="A7082" s="3">
        <v>7081.0</v>
      </c>
      <c r="B7082" s="4" t="str">
        <f>IFERROR(__xludf.DUMMYFUNCTION("SPLIT(IMPORTRANGE!B7082:B17081,"";"",0,1)"),"HTML/CSS")</f>
        <v>HTML/CSS</v>
      </c>
      <c r="C7082" s="4" t="str">
        <f>IFERROR(__xludf.DUMMYFUNCTION("""COMPUTED_VALUE"""),"JavaScript")</f>
        <v>JavaScript</v>
      </c>
      <c r="D7082" s="4" t="str">
        <f>IFERROR(__xludf.DUMMYFUNCTION("""COMPUTED_VALUE"""),"PHP")</f>
        <v>PHP</v>
      </c>
    </row>
    <row r="7083">
      <c r="A7083" s="3">
        <v>7082.0</v>
      </c>
      <c r="B7083" s="4" t="str">
        <f>IFERROR(__xludf.DUMMYFUNCTION("SPLIT(IMPORTRANGE!B7083:B17082,"";"",0,1)"),"Bash/Shell/PowerShell")</f>
        <v>Bash/Shell/PowerShell</v>
      </c>
      <c r="C7083" s="4" t="str">
        <f>IFERROR(__xludf.DUMMYFUNCTION("""COMPUTED_VALUE"""),"C++")</f>
        <v>C++</v>
      </c>
      <c r="D7083" s="4" t="str">
        <f>IFERROR(__xludf.DUMMYFUNCTION("""COMPUTED_VALUE"""),"Python")</f>
        <v>Python</v>
      </c>
    </row>
    <row r="7084">
      <c r="A7084" s="3">
        <v>7083.0</v>
      </c>
      <c r="B7084" s="4" t="str">
        <f>IFERROR(__xludf.DUMMYFUNCTION("SPLIT(IMPORTRANGE!B7084:B17083,"";"",0,1)"),"Java")</f>
        <v>Java</v>
      </c>
      <c r="C7084" s="4" t="str">
        <f>IFERROR(__xludf.DUMMYFUNCTION("""COMPUTED_VALUE"""),"Kotlin")</f>
        <v>Kotlin</v>
      </c>
      <c r="D7084" s="4" t="str">
        <f>IFERROR(__xludf.DUMMYFUNCTION("""COMPUTED_VALUE"""),"Ruby")</f>
        <v>Ruby</v>
      </c>
    </row>
    <row r="7085">
      <c r="A7085" s="3">
        <v>7084.0</v>
      </c>
      <c r="B7085" s="4" t="str">
        <f>IFERROR(__xludf.DUMMYFUNCTION("SPLIT(IMPORTRANGE!B7085:B17084,"";"",0,1)"),"C#")</f>
        <v>C#</v>
      </c>
      <c r="C7085" s="4" t="str">
        <f>IFERROR(__xludf.DUMMYFUNCTION("""COMPUTED_VALUE"""),"HTML/CSS")</f>
        <v>HTML/CSS</v>
      </c>
      <c r="D7085" s="4" t="str">
        <f>IFERROR(__xludf.DUMMYFUNCTION("""COMPUTED_VALUE"""),"JavaScript")</f>
        <v>JavaScript</v>
      </c>
    </row>
    <row r="7086">
      <c r="A7086" s="3">
        <v>7085.0</v>
      </c>
      <c r="B7086" s="4" t="str">
        <f>IFERROR(__xludf.DUMMYFUNCTION("SPLIT(IMPORTRANGE!B7086:B17085,"";"",0,1)"),"C")</f>
        <v>C</v>
      </c>
      <c r="C7086" s="4" t="str">
        <f>IFERROR(__xludf.DUMMYFUNCTION("""COMPUTED_VALUE"""),"C++")</f>
        <v>C++</v>
      </c>
      <c r="D7086" s="4" t="str">
        <f>IFERROR(__xludf.DUMMYFUNCTION("""COMPUTED_VALUE"""),"JavaScript")</f>
        <v>JavaScript</v>
      </c>
      <c r="E7086" s="4" t="str">
        <f>IFERROR(__xludf.DUMMYFUNCTION("""COMPUTED_VALUE"""),"Python")</f>
        <v>Python</v>
      </c>
      <c r="F7086" s="4" t="str">
        <f>IFERROR(__xludf.DUMMYFUNCTION("""COMPUTED_VALUE"""),"TypeScript")</f>
        <v>TypeScript</v>
      </c>
    </row>
    <row r="7087">
      <c r="A7087" s="3">
        <v>7086.0</v>
      </c>
      <c r="B7087" s="4" t="str">
        <f>IFERROR(__xludf.DUMMYFUNCTION("SPLIT(IMPORTRANGE!B7087:B17086,"";"",0,1)"),"C#")</f>
        <v>C#</v>
      </c>
      <c r="C7087" s="4" t="str">
        <f>IFERROR(__xludf.DUMMYFUNCTION("""COMPUTED_VALUE"""),"HTML/CSS")</f>
        <v>HTML/CSS</v>
      </c>
      <c r="D7087" s="4" t="str">
        <f>IFERROR(__xludf.DUMMYFUNCTION("""COMPUTED_VALUE"""),"Java")</f>
        <v>Java</v>
      </c>
      <c r="E7087" s="4" t="str">
        <f>IFERROR(__xludf.DUMMYFUNCTION("""COMPUTED_VALUE"""),"JavaScript")</f>
        <v>JavaScript</v>
      </c>
      <c r="F7087" s="4" t="str">
        <f>IFERROR(__xludf.DUMMYFUNCTION("""COMPUTED_VALUE"""),"SQL")</f>
        <v>SQL</v>
      </c>
    </row>
    <row r="7088">
      <c r="A7088" s="3">
        <v>7087.0</v>
      </c>
      <c r="B7088" s="4" t="str">
        <f>IFERROR(__xludf.DUMMYFUNCTION("SPLIT(IMPORTRANGE!B7088:B17087,"";"",0,1)"),"Bash/Shell/PowerShell")</f>
        <v>Bash/Shell/PowerShell</v>
      </c>
      <c r="C7088" s="4" t="str">
        <f>IFERROR(__xludf.DUMMYFUNCTION("""COMPUTED_VALUE"""),"Dart")</f>
        <v>Dart</v>
      </c>
      <c r="D7088" s="4" t="str">
        <f>IFERROR(__xludf.DUMMYFUNCTION("""COMPUTED_VALUE"""),"Go")</f>
        <v>Go</v>
      </c>
      <c r="E7088" s="4" t="str">
        <f>IFERROR(__xludf.DUMMYFUNCTION("""COMPUTED_VALUE"""),"HTML/CSS")</f>
        <v>HTML/CSS</v>
      </c>
      <c r="F7088" s="4" t="str">
        <f>IFERROR(__xludf.DUMMYFUNCTION("""COMPUTED_VALUE"""),"Java")</f>
        <v>Java</v>
      </c>
      <c r="G7088" s="4" t="str">
        <f>IFERROR(__xludf.DUMMYFUNCTION("""COMPUTED_VALUE"""),"JavaScript")</f>
        <v>JavaScript</v>
      </c>
      <c r="H7088" s="4" t="str">
        <f>IFERROR(__xludf.DUMMYFUNCTION("""COMPUTED_VALUE"""),"Kotlin")</f>
        <v>Kotlin</v>
      </c>
      <c r="I7088" s="4" t="str">
        <f>IFERROR(__xludf.DUMMYFUNCTION("""COMPUTED_VALUE"""),"Swift")</f>
        <v>Swift</v>
      </c>
    </row>
    <row r="7089">
      <c r="A7089" s="3">
        <v>7088.0</v>
      </c>
      <c r="B7089" s="4" t="str">
        <f>IFERROR(__xludf.DUMMYFUNCTION("SPLIT(IMPORTRANGE!B7089:B17088,"";"",0,1)"),"C++")</f>
        <v>C++</v>
      </c>
      <c r="C7089" s="4" t="str">
        <f>IFERROR(__xludf.DUMMYFUNCTION("""COMPUTED_VALUE"""),"C#")</f>
        <v>C#</v>
      </c>
      <c r="D7089" s="4" t="str">
        <f>IFERROR(__xludf.DUMMYFUNCTION("""COMPUTED_VALUE"""),"HTML/CSS")</f>
        <v>HTML/CSS</v>
      </c>
      <c r="E7089" s="4" t="str">
        <f>IFERROR(__xludf.DUMMYFUNCTION("""COMPUTED_VALUE"""),"JavaScript")</f>
        <v>JavaScript</v>
      </c>
      <c r="F7089" s="4" t="str">
        <f>IFERROR(__xludf.DUMMYFUNCTION("""COMPUTED_VALUE"""),"Python")</f>
        <v>Python</v>
      </c>
      <c r="G7089" s="4" t="str">
        <f>IFERROR(__xludf.DUMMYFUNCTION("""COMPUTED_VALUE"""),"TypeScript")</f>
        <v>TypeScript</v>
      </c>
    </row>
    <row r="7090">
      <c r="A7090" s="3">
        <v>7089.0</v>
      </c>
      <c r="B7090" s="4" t="str">
        <f>IFERROR(__xludf.DUMMYFUNCTION("SPLIT(IMPORTRANGE!B7090:B17089,"";"",0,1)"),"Bash/Shell/PowerShell")</f>
        <v>Bash/Shell/PowerShell</v>
      </c>
      <c r="C7090" s="4" t="str">
        <f>IFERROR(__xludf.DUMMYFUNCTION("""COMPUTED_VALUE"""),"HTML/CSS")</f>
        <v>HTML/CSS</v>
      </c>
      <c r="D7090" s="4" t="str">
        <f>IFERROR(__xludf.DUMMYFUNCTION("""COMPUTED_VALUE"""),"Java")</f>
        <v>Java</v>
      </c>
      <c r="E7090" s="4" t="str">
        <f>IFERROR(__xludf.DUMMYFUNCTION("""COMPUTED_VALUE"""),"JavaScript")</f>
        <v>JavaScript</v>
      </c>
      <c r="F7090" s="4" t="str">
        <f>IFERROR(__xludf.DUMMYFUNCTION("""COMPUTED_VALUE"""),"Objective-C")</f>
        <v>Objective-C</v>
      </c>
      <c r="G7090" s="4" t="str">
        <f>IFERROR(__xludf.DUMMYFUNCTION("""COMPUTED_VALUE"""),"PHP")</f>
        <v>PHP</v>
      </c>
      <c r="H7090" s="4" t="str">
        <f>IFERROR(__xludf.DUMMYFUNCTION("""COMPUTED_VALUE"""),"SQL")</f>
        <v>SQL</v>
      </c>
    </row>
    <row r="7091">
      <c r="A7091" s="3">
        <v>7090.0</v>
      </c>
      <c r="B7091" s="4" t="str">
        <f>IFERROR(__xludf.DUMMYFUNCTION("SPLIT(IMPORTRANGE!B7091:B17090,"";"",0,1)"),"HTML/CSS")</f>
        <v>HTML/CSS</v>
      </c>
      <c r="C7091" s="4" t="str">
        <f>IFERROR(__xludf.DUMMYFUNCTION("""COMPUTED_VALUE"""),"JavaScript")</f>
        <v>JavaScript</v>
      </c>
      <c r="D7091" s="4" t="str">
        <f>IFERROR(__xludf.DUMMYFUNCTION("""COMPUTED_VALUE"""),"PHP")</f>
        <v>PHP</v>
      </c>
      <c r="E7091" s="4" t="str">
        <f>IFERROR(__xludf.DUMMYFUNCTION("""COMPUTED_VALUE"""),"SQL")</f>
        <v>SQL</v>
      </c>
    </row>
    <row r="7092">
      <c r="A7092" s="3">
        <v>7091.0</v>
      </c>
      <c r="B7092" s="4" t="str">
        <f>IFERROR(__xludf.DUMMYFUNCTION("SPLIT(IMPORTRANGE!B7092:B17091,"";"",0,1)"),"HTML/CSS")</f>
        <v>HTML/CSS</v>
      </c>
      <c r="C7092" s="4" t="str">
        <f>IFERROR(__xludf.DUMMYFUNCTION("""COMPUTED_VALUE"""),"Java")</f>
        <v>Java</v>
      </c>
      <c r="D7092" s="4" t="str">
        <f>IFERROR(__xludf.DUMMYFUNCTION("""COMPUTED_VALUE"""),"JavaScript")</f>
        <v>JavaScript</v>
      </c>
      <c r="E7092" s="4" t="str">
        <f>IFERROR(__xludf.DUMMYFUNCTION("""COMPUTED_VALUE"""),"PHP")</f>
        <v>PHP</v>
      </c>
    </row>
    <row r="7093">
      <c r="A7093" s="3">
        <v>7092.0</v>
      </c>
      <c r="B7093" s="4" t="str">
        <f>IFERROR(__xludf.DUMMYFUNCTION("SPLIT(IMPORTRANGE!B7093:B17092,"";"",0,1)"),"C")</f>
        <v>C</v>
      </c>
      <c r="C7093" s="4" t="str">
        <f>IFERROR(__xludf.DUMMYFUNCTION("""COMPUTED_VALUE"""),"HTML/CSS")</f>
        <v>HTML/CSS</v>
      </c>
      <c r="D7093" s="4" t="str">
        <f>IFERROR(__xludf.DUMMYFUNCTION("""COMPUTED_VALUE"""),"Java")</f>
        <v>Java</v>
      </c>
      <c r="E7093" s="4" t="str">
        <f>IFERROR(__xludf.DUMMYFUNCTION("""COMPUTED_VALUE"""),"JavaScript")</f>
        <v>JavaScript</v>
      </c>
      <c r="F7093" s="4" t="str">
        <f>IFERROR(__xludf.DUMMYFUNCTION("""COMPUTED_VALUE"""),"PHP")</f>
        <v>PHP</v>
      </c>
      <c r="G7093" s="4" t="str">
        <f>IFERROR(__xludf.DUMMYFUNCTION("""COMPUTED_VALUE"""),"Python")</f>
        <v>Python</v>
      </c>
    </row>
    <row r="7094">
      <c r="A7094" s="3">
        <v>7093.0</v>
      </c>
      <c r="B7094" s="4" t="str">
        <f>IFERROR(__xludf.DUMMYFUNCTION("SPLIT(IMPORTRANGE!B7094:B17093,"";"",0,1)"),"C")</f>
        <v>C</v>
      </c>
      <c r="C7094" s="4" t="str">
        <f>IFERROR(__xludf.DUMMYFUNCTION("""COMPUTED_VALUE"""),"C++")</f>
        <v>C++</v>
      </c>
      <c r="D7094" s="4" t="str">
        <f>IFERROR(__xludf.DUMMYFUNCTION("""COMPUTED_VALUE"""),"C#")</f>
        <v>C#</v>
      </c>
      <c r="E7094" s="4" t="str">
        <f>IFERROR(__xludf.DUMMYFUNCTION("""COMPUTED_VALUE"""),"HTML/CSS")</f>
        <v>HTML/CSS</v>
      </c>
      <c r="F7094" s="4" t="str">
        <f>IFERROR(__xludf.DUMMYFUNCTION("""COMPUTED_VALUE"""),"JavaScript")</f>
        <v>JavaScript</v>
      </c>
      <c r="G7094" s="4" t="str">
        <f>IFERROR(__xludf.DUMMYFUNCTION("""COMPUTED_VALUE"""),"Python")</f>
        <v>Python</v>
      </c>
      <c r="H7094" s="4" t="str">
        <f>IFERROR(__xludf.DUMMYFUNCTION("""COMPUTED_VALUE"""),"Ruby")</f>
        <v>Ruby</v>
      </c>
      <c r="I7094" s="4" t="str">
        <f>IFERROR(__xludf.DUMMYFUNCTION("""COMPUTED_VALUE"""),"SQL")</f>
        <v>SQL</v>
      </c>
      <c r="J7094" s="4" t="str">
        <f>IFERROR(__xludf.DUMMYFUNCTION("""COMPUTED_VALUE"""),"Other(s):")</f>
        <v>Other(s):</v>
      </c>
    </row>
    <row r="7095">
      <c r="A7095" s="3">
        <v>7094.0</v>
      </c>
      <c r="B7095" s="4" t="str">
        <f>IFERROR(__xludf.DUMMYFUNCTION("SPLIT(IMPORTRANGE!B7095:B17094,"";"",0,1)"),"Go")</f>
        <v>Go</v>
      </c>
      <c r="C7095" s="4" t="str">
        <f>IFERROR(__xludf.DUMMYFUNCTION("""COMPUTED_VALUE"""),"HTML/CSS")</f>
        <v>HTML/CSS</v>
      </c>
      <c r="D7095" s="4" t="str">
        <f>IFERROR(__xludf.DUMMYFUNCTION("""COMPUTED_VALUE"""),"JavaScript")</f>
        <v>JavaScript</v>
      </c>
      <c r="E7095" s="4" t="str">
        <f>IFERROR(__xludf.DUMMYFUNCTION("""COMPUTED_VALUE"""),"PHP")</f>
        <v>PHP</v>
      </c>
      <c r="F7095" s="4" t="str">
        <f>IFERROR(__xludf.DUMMYFUNCTION("""COMPUTED_VALUE"""),"SQL")</f>
        <v>SQL</v>
      </c>
    </row>
    <row r="7096">
      <c r="A7096" s="3">
        <v>7095.0</v>
      </c>
      <c r="B7096" s="4" t="str">
        <f>IFERROR(__xludf.DUMMYFUNCTION("SPLIT(IMPORTRANGE!B7096:B17095,"";"",0,1)"),"HTML/CSS")</f>
        <v>HTML/CSS</v>
      </c>
      <c r="C7096" s="4" t="str">
        <f>IFERROR(__xludf.DUMMYFUNCTION("""COMPUTED_VALUE"""),"Java")</f>
        <v>Java</v>
      </c>
      <c r="D7096" s="4" t="str">
        <f>IFERROR(__xludf.DUMMYFUNCTION("""COMPUTED_VALUE"""),"JavaScript")</f>
        <v>JavaScript</v>
      </c>
      <c r="E7096" s="4" t="str">
        <f>IFERROR(__xludf.DUMMYFUNCTION("""COMPUTED_VALUE"""),"PHP")</f>
        <v>PHP</v>
      </c>
      <c r="F7096" s="4" t="str">
        <f>IFERROR(__xludf.DUMMYFUNCTION("""COMPUTED_VALUE"""),"Python")</f>
        <v>Python</v>
      </c>
      <c r="G7096" s="4" t="str">
        <f>IFERROR(__xludf.DUMMYFUNCTION("""COMPUTED_VALUE"""),"SQL")</f>
        <v>SQL</v>
      </c>
    </row>
    <row r="7097">
      <c r="A7097" s="3">
        <v>7096.0</v>
      </c>
      <c r="B7097" s="4" t="str">
        <f>IFERROR(__xludf.DUMMYFUNCTION("SPLIT(IMPORTRANGE!B7097:B17096,"";"",0,1)"),"C")</f>
        <v>C</v>
      </c>
      <c r="C7097" s="4" t="str">
        <f>IFERROR(__xludf.DUMMYFUNCTION("""COMPUTED_VALUE"""),"C++")</f>
        <v>C++</v>
      </c>
      <c r="D7097" s="4" t="str">
        <f>IFERROR(__xludf.DUMMYFUNCTION("""COMPUTED_VALUE"""),"C#")</f>
        <v>C#</v>
      </c>
    </row>
    <row r="7098">
      <c r="A7098" s="3">
        <v>7097.0</v>
      </c>
      <c r="B7098" s="4" t="str">
        <f>IFERROR(__xludf.DUMMYFUNCTION("SPLIT(IMPORTRANGE!B7098:B17097,"";"",0,1)"),"C++")</f>
        <v>C++</v>
      </c>
    </row>
    <row r="7099">
      <c r="A7099" s="3">
        <v>7098.0</v>
      </c>
      <c r="B7099" s="4" t="str">
        <f>IFERROR(__xludf.DUMMYFUNCTION("SPLIT(IMPORTRANGE!B7099:B17098,"";"",0,1)"),"C")</f>
        <v>C</v>
      </c>
      <c r="C7099" s="4" t="str">
        <f>IFERROR(__xludf.DUMMYFUNCTION("""COMPUTED_VALUE"""),"C++")</f>
        <v>C++</v>
      </c>
      <c r="D7099" s="4" t="str">
        <f>IFERROR(__xludf.DUMMYFUNCTION("""COMPUTED_VALUE"""),"C#")</f>
        <v>C#</v>
      </c>
      <c r="E7099" s="4" t="str">
        <f>IFERROR(__xludf.DUMMYFUNCTION("""COMPUTED_VALUE"""),"JavaScript")</f>
        <v>JavaScript</v>
      </c>
      <c r="F7099" s="4" t="str">
        <f>IFERROR(__xludf.DUMMYFUNCTION("""COMPUTED_VALUE"""),"Python")</f>
        <v>Python</v>
      </c>
    </row>
    <row r="7100">
      <c r="A7100" s="3">
        <v>7099.0</v>
      </c>
      <c r="B7100" s="4" t="str">
        <f>IFERROR(__xludf.DUMMYFUNCTION("SPLIT(IMPORTRANGE!B7100:B17099,"";"",0,1)"),"HTML/CSS")</f>
        <v>HTML/CSS</v>
      </c>
      <c r="C7100" s="4" t="str">
        <f>IFERROR(__xludf.DUMMYFUNCTION("""COMPUTED_VALUE"""),"Java")</f>
        <v>Java</v>
      </c>
      <c r="D7100" s="4" t="str">
        <f>IFERROR(__xludf.DUMMYFUNCTION("""COMPUTED_VALUE"""),"JavaScript")</f>
        <v>JavaScript</v>
      </c>
      <c r="E7100" s="4" t="str">
        <f>IFERROR(__xludf.DUMMYFUNCTION("""COMPUTED_VALUE"""),"PHP")</f>
        <v>PHP</v>
      </c>
      <c r="F7100" s="4" t="str">
        <f>IFERROR(__xludf.DUMMYFUNCTION("""COMPUTED_VALUE"""),"Ruby")</f>
        <v>Ruby</v>
      </c>
      <c r="G7100" s="4" t="str">
        <f>IFERROR(__xludf.DUMMYFUNCTION("""COMPUTED_VALUE"""),"SQL")</f>
        <v>SQL</v>
      </c>
    </row>
    <row r="7101">
      <c r="A7101" s="3">
        <v>7100.0</v>
      </c>
      <c r="B7101" s="4" t="str">
        <f>IFERROR(__xludf.DUMMYFUNCTION("SPLIT(IMPORTRANGE!B7101:B17100,"";"",0,1)"),"Bash/Shell/PowerShell")</f>
        <v>Bash/Shell/PowerShell</v>
      </c>
      <c r="C7101" s="4" t="str">
        <f>IFERROR(__xludf.DUMMYFUNCTION("""COMPUTED_VALUE"""),"Java")</f>
        <v>Java</v>
      </c>
      <c r="D7101" s="4" t="str">
        <f>IFERROR(__xludf.DUMMYFUNCTION("""COMPUTED_VALUE"""),"JavaScript")</f>
        <v>JavaScript</v>
      </c>
      <c r="E7101" s="4" t="str">
        <f>IFERROR(__xludf.DUMMYFUNCTION("""COMPUTED_VALUE"""),"Python")</f>
        <v>Python</v>
      </c>
      <c r="F7101" s="4" t="str">
        <f>IFERROR(__xludf.DUMMYFUNCTION("""COMPUTED_VALUE"""),"Scala")</f>
        <v>Scala</v>
      </c>
      <c r="G7101" s="4" t="str">
        <f>IFERROR(__xludf.DUMMYFUNCTION("""COMPUTED_VALUE"""),"SQL")</f>
        <v>SQL</v>
      </c>
    </row>
    <row r="7102">
      <c r="A7102" s="3">
        <v>7101.0</v>
      </c>
      <c r="B7102" s="4" t="str">
        <f>IFERROR(__xludf.DUMMYFUNCTION("SPLIT(IMPORTRANGE!B7102:B17101,"";"",0,1)"),"HTML/CSS")</f>
        <v>HTML/CSS</v>
      </c>
      <c r="C7102" s="4" t="str">
        <f>IFERROR(__xludf.DUMMYFUNCTION("""COMPUTED_VALUE"""),"JavaScript")</f>
        <v>JavaScript</v>
      </c>
      <c r="D7102" s="4" t="str">
        <f>IFERROR(__xludf.DUMMYFUNCTION("""COMPUTED_VALUE"""),"Python")</f>
        <v>Python</v>
      </c>
      <c r="E7102" s="4" t="str">
        <f>IFERROR(__xludf.DUMMYFUNCTION("""COMPUTED_VALUE"""),"SQL")</f>
        <v>SQL</v>
      </c>
    </row>
    <row r="7103">
      <c r="A7103" s="3">
        <v>7102.0</v>
      </c>
      <c r="B7103" s="4" t="str">
        <f>IFERROR(__xludf.DUMMYFUNCTION("SPLIT(IMPORTRANGE!B7103:B17102,"";"",0,1)"),"HTML/CSS")</f>
        <v>HTML/CSS</v>
      </c>
      <c r="C7103" s="4" t="str">
        <f>IFERROR(__xludf.DUMMYFUNCTION("""COMPUTED_VALUE"""),"JavaScript")</f>
        <v>JavaScript</v>
      </c>
      <c r="D7103" s="4" t="str">
        <f>IFERROR(__xludf.DUMMYFUNCTION("""COMPUTED_VALUE"""),"Python")</f>
        <v>Python</v>
      </c>
      <c r="E7103" s="4" t="str">
        <f>IFERROR(__xludf.DUMMYFUNCTION("""COMPUTED_VALUE"""),"SQL")</f>
        <v>SQL</v>
      </c>
    </row>
    <row r="7104">
      <c r="A7104" s="3">
        <v>7103.0</v>
      </c>
      <c r="B7104" s="4" t="str">
        <f>IFERROR(__xludf.DUMMYFUNCTION("SPLIT(IMPORTRANGE!B7104:B17103,"";"",0,1)"),"C#")</f>
        <v>C#</v>
      </c>
      <c r="C7104" s="4" t="str">
        <f>IFERROR(__xludf.DUMMYFUNCTION("""COMPUTED_VALUE"""),"HTML/CSS")</f>
        <v>HTML/CSS</v>
      </c>
      <c r="D7104" s="4" t="str">
        <f>IFERROR(__xludf.DUMMYFUNCTION("""COMPUTED_VALUE"""),"JavaScript")</f>
        <v>JavaScript</v>
      </c>
      <c r="E7104" s="4" t="str">
        <f>IFERROR(__xludf.DUMMYFUNCTION("""COMPUTED_VALUE"""),"SQL")</f>
        <v>SQL</v>
      </c>
      <c r="F7104" s="4" t="str">
        <f>IFERROR(__xludf.DUMMYFUNCTION("""COMPUTED_VALUE"""),"VBA")</f>
        <v>VBA</v>
      </c>
    </row>
    <row r="7105">
      <c r="A7105" s="3">
        <v>7104.0</v>
      </c>
      <c r="B7105" s="4" t="str">
        <f>IFERROR(__xludf.DUMMYFUNCTION("SPLIT(IMPORTRANGE!B7105:B17104,"";"",0,1)"),"C#")</f>
        <v>C#</v>
      </c>
      <c r="C7105" s="4" t="str">
        <f>IFERROR(__xludf.DUMMYFUNCTION("""COMPUTED_VALUE"""),"Dart")</f>
        <v>Dart</v>
      </c>
      <c r="D7105" s="4" t="str">
        <f>IFERROR(__xludf.DUMMYFUNCTION("""COMPUTED_VALUE"""),"F#")</f>
        <v>F#</v>
      </c>
      <c r="E7105" s="4" t="str">
        <f>IFERROR(__xludf.DUMMYFUNCTION("""COMPUTED_VALUE"""),"HTML/CSS")</f>
        <v>HTML/CSS</v>
      </c>
      <c r="F7105" s="4" t="str">
        <f>IFERROR(__xludf.DUMMYFUNCTION("""COMPUTED_VALUE"""),"JavaScript")</f>
        <v>JavaScript</v>
      </c>
      <c r="G7105" s="4" t="str">
        <f>IFERROR(__xludf.DUMMYFUNCTION("""COMPUTED_VALUE"""),"PHP")</f>
        <v>PHP</v>
      </c>
      <c r="H7105" s="4" t="str">
        <f>IFERROR(__xludf.DUMMYFUNCTION("""COMPUTED_VALUE"""),"Python")</f>
        <v>Python</v>
      </c>
      <c r="I7105" s="4" t="str">
        <f>IFERROR(__xludf.DUMMYFUNCTION("""COMPUTED_VALUE"""),"R")</f>
        <v>R</v>
      </c>
      <c r="J7105" s="4" t="str">
        <f>IFERROR(__xludf.DUMMYFUNCTION("""COMPUTED_VALUE"""),"SQL")</f>
        <v>SQL</v>
      </c>
      <c r="K7105" s="4" t="str">
        <f>IFERROR(__xludf.DUMMYFUNCTION("""COMPUTED_VALUE"""),"VBA")</f>
        <v>VBA</v>
      </c>
    </row>
    <row r="7106">
      <c r="A7106" s="3">
        <v>7105.0</v>
      </c>
      <c r="B7106" s="4" t="str">
        <f>IFERROR(__xludf.DUMMYFUNCTION("SPLIT(IMPORTRANGE!B7106:B17105,"";"",0,1)"),"HTML/CSS")</f>
        <v>HTML/CSS</v>
      </c>
      <c r="C7106" s="4" t="str">
        <f>IFERROR(__xludf.DUMMYFUNCTION("""COMPUTED_VALUE"""),"Java")</f>
        <v>Java</v>
      </c>
      <c r="D7106" s="4" t="str">
        <f>IFERROR(__xludf.DUMMYFUNCTION("""COMPUTED_VALUE"""),"JavaScript")</f>
        <v>JavaScript</v>
      </c>
      <c r="E7106" s="4" t="str">
        <f>IFERROR(__xludf.DUMMYFUNCTION("""COMPUTED_VALUE"""),"SQL")</f>
        <v>SQL</v>
      </c>
    </row>
    <row r="7107">
      <c r="A7107" s="3">
        <v>7106.0</v>
      </c>
      <c r="B7107" s="4" t="str">
        <f>IFERROR(__xludf.DUMMYFUNCTION("SPLIT(IMPORTRANGE!B7107:B17106,"";"",0,1)"),"Bash/Shell/PowerShell")</f>
        <v>Bash/Shell/PowerShell</v>
      </c>
      <c r="C7107" s="4" t="str">
        <f>IFERROR(__xludf.DUMMYFUNCTION("""COMPUTED_VALUE"""),"C++")</f>
        <v>C++</v>
      </c>
      <c r="D7107" s="4" t="str">
        <f>IFERROR(__xludf.DUMMYFUNCTION("""COMPUTED_VALUE"""),"JavaScript")</f>
        <v>JavaScript</v>
      </c>
      <c r="E7107" s="4" t="str">
        <f>IFERROR(__xludf.DUMMYFUNCTION("""COMPUTED_VALUE"""),"Python")</f>
        <v>Python</v>
      </c>
      <c r="F7107" s="4" t="str">
        <f>IFERROR(__xludf.DUMMYFUNCTION("""COMPUTED_VALUE"""),"TypeScript")</f>
        <v>TypeScript</v>
      </c>
    </row>
    <row r="7108">
      <c r="A7108" s="3">
        <v>7107.0</v>
      </c>
      <c r="B7108" s="4" t="str">
        <f>IFERROR(__xludf.DUMMYFUNCTION("SPLIT(IMPORTRANGE!B7108:B17107,"";"",0,1)"),"Bash/Shell/PowerShell")</f>
        <v>Bash/Shell/PowerShell</v>
      </c>
      <c r="C7108" s="4" t="str">
        <f>IFERROR(__xludf.DUMMYFUNCTION("""COMPUTED_VALUE"""),"Go")</f>
        <v>Go</v>
      </c>
      <c r="D7108" s="4" t="str">
        <f>IFERROR(__xludf.DUMMYFUNCTION("""COMPUTED_VALUE"""),"HTML/CSS")</f>
        <v>HTML/CSS</v>
      </c>
      <c r="E7108" s="4" t="str">
        <f>IFERROR(__xludf.DUMMYFUNCTION("""COMPUTED_VALUE"""),"JavaScript")</f>
        <v>JavaScript</v>
      </c>
      <c r="F7108" s="4" t="str">
        <f>IFERROR(__xludf.DUMMYFUNCTION("""COMPUTED_VALUE"""),"Ruby")</f>
        <v>Ruby</v>
      </c>
      <c r="G7108" s="4" t="str">
        <f>IFERROR(__xludf.DUMMYFUNCTION("""COMPUTED_VALUE"""),"TypeScript")</f>
        <v>TypeScript</v>
      </c>
    </row>
    <row r="7109">
      <c r="A7109" s="3">
        <v>7108.0</v>
      </c>
      <c r="B7109" s="4" t="str">
        <f>IFERROR(__xludf.DUMMYFUNCTION("SPLIT(IMPORTRANGE!B7109:B17108,"";"",0,1)"),"C")</f>
        <v>C</v>
      </c>
      <c r="C7109" s="4" t="str">
        <f>IFERROR(__xludf.DUMMYFUNCTION("""COMPUTED_VALUE"""),"HTML/CSS")</f>
        <v>HTML/CSS</v>
      </c>
      <c r="D7109" s="4" t="str">
        <f>IFERROR(__xludf.DUMMYFUNCTION("""COMPUTED_VALUE"""),"JavaScript")</f>
        <v>JavaScript</v>
      </c>
    </row>
    <row r="7110">
      <c r="A7110" s="3">
        <v>7109.0</v>
      </c>
      <c r="B7110" s="4" t="str">
        <f>IFERROR(__xludf.DUMMYFUNCTION("SPLIT(IMPORTRANGE!B7110:B17109,"";"",0,1)"),"Bash/Shell/PowerShell")</f>
        <v>Bash/Shell/PowerShell</v>
      </c>
      <c r="C7110" s="4" t="str">
        <f>IFERROR(__xludf.DUMMYFUNCTION("""COMPUTED_VALUE"""),"C")</f>
        <v>C</v>
      </c>
      <c r="D7110" s="4" t="str">
        <f>IFERROR(__xludf.DUMMYFUNCTION("""COMPUTED_VALUE"""),"C++")</f>
        <v>C++</v>
      </c>
      <c r="E7110" s="4" t="str">
        <f>IFERROR(__xludf.DUMMYFUNCTION("""COMPUTED_VALUE"""),"C#")</f>
        <v>C#</v>
      </c>
      <c r="F7110" s="4" t="str">
        <f>IFERROR(__xludf.DUMMYFUNCTION("""COMPUTED_VALUE"""),"HTML/CSS")</f>
        <v>HTML/CSS</v>
      </c>
      <c r="G7110" s="4" t="str">
        <f>IFERROR(__xludf.DUMMYFUNCTION("""COMPUTED_VALUE"""),"Java")</f>
        <v>Java</v>
      </c>
      <c r="H7110" s="4" t="str">
        <f>IFERROR(__xludf.DUMMYFUNCTION("""COMPUTED_VALUE"""),"JavaScript")</f>
        <v>JavaScript</v>
      </c>
      <c r="I7110" s="4" t="str">
        <f>IFERROR(__xludf.DUMMYFUNCTION("""COMPUTED_VALUE"""),"Python")</f>
        <v>Python</v>
      </c>
      <c r="J7110" s="4" t="str">
        <f>IFERROR(__xludf.DUMMYFUNCTION("""COMPUTED_VALUE"""),"R")</f>
        <v>R</v>
      </c>
      <c r="K7110" s="4" t="str">
        <f>IFERROR(__xludf.DUMMYFUNCTION("""COMPUTED_VALUE"""),"SQL")</f>
        <v>SQL</v>
      </c>
      <c r="L7110" s="4" t="str">
        <f>IFERROR(__xludf.DUMMYFUNCTION("""COMPUTED_VALUE"""),"VBA")</f>
        <v>VBA</v>
      </c>
    </row>
    <row r="7111">
      <c r="A7111" s="3">
        <v>7110.0</v>
      </c>
      <c r="B7111" s="4" t="str">
        <f>IFERROR(__xludf.DUMMYFUNCTION("SPLIT(IMPORTRANGE!B7111:B17110,"";"",0,1)"),"Assembly")</f>
        <v>Assembly</v>
      </c>
      <c r="C7111" s="4" t="str">
        <f>IFERROR(__xludf.DUMMYFUNCTION("""COMPUTED_VALUE"""),"C")</f>
        <v>C</v>
      </c>
      <c r="D7111" s="4" t="str">
        <f>IFERROR(__xludf.DUMMYFUNCTION("""COMPUTED_VALUE"""),"C++")</f>
        <v>C++</v>
      </c>
      <c r="E7111" s="4" t="str">
        <f>IFERROR(__xludf.DUMMYFUNCTION("""COMPUTED_VALUE"""),"Go")</f>
        <v>Go</v>
      </c>
      <c r="F7111" s="4" t="str">
        <f>IFERROR(__xludf.DUMMYFUNCTION("""COMPUTED_VALUE"""),"HTML/CSS")</f>
        <v>HTML/CSS</v>
      </c>
      <c r="G7111" s="4" t="str">
        <f>IFERROR(__xludf.DUMMYFUNCTION("""COMPUTED_VALUE"""),"Java")</f>
        <v>Java</v>
      </c>
      <c r="H7111" s="4" t="str">
        <f>IFERROR(__xludf.DUMMYFUNCTION("""COMPUTED_VALUE"""),"JavaScript")</f>
        <v>JavaScript</v>
      </c>
      <c r="I7111" s="4" t="str">
        <f>IFERROR(__xludf.DUMMYFUNCTION("""COMPUTED_VALUE"""),"PHP")</f>
        <v>PHP</v>
      </c>
      <c r="J7111" s="4" t="str">
        <f>IFERROR(__xludf.DUMMYFUNCTION("""COMPUTED_VALUE"""),"Python")</f>
        <v>Python</v>
      </c>
      <c r="K7111" s="4" t="str">
        <f>IFERROR(__xludf.DUMMYFUNCTION("""COMPUTED_VALUE"""),"Rust")</f>
        <v>Rust</v>
      </c>
    </row>
    <row r="7112">
      <c r="A7112" s="3">
        <v>7111.0</v>
      </c>
      <c r="B7112" s="4" t="str">
        <f>IFERROR(__xludf.DUMMYFUNCTION("SPLIT(IMPORTRANGE!B7112:B17111,"";"",0,1)"),"HTML/CSS")</f>
        <v>HTML/CSS</v>
      </c>
      <c r="C7112" s="4" t="str">
        <f>IFERROR(__xludf.DUMMYFUNCTION("""COMPUTED_VALUE"""),"JavaScript")</f>
        <v>JavaScript</v>
      </c>
      <c r="D7112" s="4" t="str">
        <f>IFERROR(__xludf.DUMMYFUNCTION("""COMPUTED_VALUE"""),"PHP")</f>
        <v>PHP</v>
      </c>
    </row>
    <row r="7113">
      <c r="A7113" s="3">
        <v>7112.0</v>
      </c>
      <c r="B7113" s="4" t="str">
        <f>IFERROR(__xludf.DUMMYFUNCTION("SPLIT(IMPORTRANGE!B7113:B17112,"";"",0,1)"),"C")</f>
        <v>C</v>
      </c>
      <c r="C7113" s="4" t="str">
        <f>IFERROR(__xludf.DUMMYFUNCTION("""COMPUTED_VALUE"""),"C++")</f>
        <v>C++</v>
      </c>
      <c r="D7113" s="4" t="str">
        <f>IFERROR(__xludf.DUMMYFUNCTION("""COMPUTED_VALUE"""),"C#")</f>
        <v>C#</v>
      </c>
      <c r="E7113" s="4" t="str">
        <f>IFERROR(__xludf.DUMMYFUNCTION("""COMPUTED_VALUE"""),"PHP")</f>
        <v>PHP</v>
      </c>
      <c r="F7113" s="4" t="str">
        <f>IFERROR(__xludf.DUMMYFUNCTION("""COMPUTED_VALUE"""),"SQL")</f>
        <v>SQL</v>
      </c>
    </row>
    <row r="7114">
      <c r="A7114" s="3">
        <v>7113.0</v>
      </c>
      <c r="B7114" s="4" t="str">
        <f>IFERROR(__xludf.DUMMYFUNCTION("SPLIT(IMPORTRANGE!B7114:B17113,"";"",0,1)"),"HTML/CSS")</f>
        <v>HTML/CSS</v>
      </c>
      <c r="C7114" s="4" t="str">
        <f>IFERROR(__xludf.DUMMYFUNCTION("""COMPUTED_VALUE"""),"Java")</f>
        <v>Java</v>
      </c>
      <c r="D7114" s="4" t="str">
        <f>IFERROR(__xludf.DUMMYFUNCTION("""COMPUTED_VALUE"""),"JavaScript")</f>
        <v>JavaScript</v>
      </c>
      <c r="E7114" s="4" t="str">
        <f>IFERROR(__xludf.DUMMYFUNCTION("""COMPUTED_VALUE"""),"PHP")</f>
        <v>PHP</v>
      </c>
      <c r="F7114" s="4" t="str">
        <f>IFERROR(__xludf.DUMMYFUNCTION("""COMPUTED_VALUE"""),"Python")</f>
        <v>Python</v>
      </c>
      <c r="G7114" s="4" t="str">
        <f>IFERROR(__xludf.DUMMYFUNCTION("""COMPUTED_VALUE"""),"Ruby")</f>
        <v>Ruby</v>
      </c>
      <c r="H7114" s="4" t="str">
        <f>IFERROR(__xludf.DUMMYFUNCTION("""COMPUTED_VALUE"""),"SQL")</f>
        <v>SQL</v>
      </c>
    </row>
    <row r="7115">
      <c r="A7115" s="3">
        <v>7114.0</v>
      </c>
      <c r="B7115" s="4" t="str">
        <f>IFERROR(__xludf.DUMMYFUNCTION("SPLIT(IMPORTRANGE!B7115:B17114,"";"",0,1)"),"C")</f>
        <v>C</v>
      </c>
      <c r="C7115" s="4" t="str">
        <f>IFERROR(__xludf.DUMMYFUNCTION("""COMPUTED_VALUE"""),"C++")</f>
        <v>C++</v>
      </c>
      <c r="D7115" s="4" t="str">
        <f>IFERROR(__xludf.DUMMYFUNCTION("""COMPUTED_VALUE"""),"HTML/CSS")</f>
        <v>HTML/CSS</v>
      </c>
      <c r="E7115" s="4" t="str">
        <f>IFERROR(__xludf.DUMMYFUNCTION("""COMPUTED_VALUE"""),"JavaScript")</f>
        <v>JavaScript</v>
      </c>
      <c r="F7115" s="4" t="str">
        <f>IFERROR(__xludf.DUMMYFUNCTION("""COMPUTED_VALUE"""),"Python")</f>
        <v>Python</v>
      </c>
    </row>
    <row r="7116">
      <c r="A7116" s="3">
        <v>7115.0</v>
      </c>
      <c r="B7116" s="4" t="str">
        <f>IFERROR(__xludf.DUMMYFUNCTION("SPLIT(IMPORTRANGE!B7116:B17115,"";"",0,1)"),"Assembly")</f>
        <v>Assembly</v>
      </c>
      <c r="C7116" s="4" t="str">
        <f>IFERROR(__xludf.DUMMYFUNCTION("""COMPUTED_VALUE"""),"HTML/CSS")</f>
        <v>HTML/CSS</v>
      </c>
      <c r="D7116" s="4" t="str">
        <f>IFERROR(__xludf.DUMMYFUNCTION("""COMPUTED_VALUE"""),"JavaScript")</f>
        <v>JavaScript</v>
      </c>
      <c r="E7116" s="4" t="str">
        <f>IFERROR(__xludf.DUMMYFUNCTION("""COMPUTED_VALUE"""),"Python")</f>
        <v>Python</v>
      </c>
      <c r="F7116" s="4" t="str">
        <f>IFERROR(__xludf.DUMMYFUNCTION("""COMPUTED_VALUE"""),"TypeScript")</f>
        <v>TypeScript</v>
      </c>
    </row>
    <row r="7117">
      <c r="A7117" s="3">
        <v>7116.0</v>
      </c>
      <c r="B7117" s="4" t="str">
        <f>IFERROR(__xludf.DUMMYFUNCTION("SPLIT(IMPORTRANGE!B7117:B17116,"";"",0,1)"),"HTML/CSS")</f>
        <v>HTML/CSS</v>
      </c>
      <c r="C7117" s="4" t="str">
        <f>IFERROR(__xludf.DUMMYFUNCTION("""COMPUTED_VALUE"""),"Java")</f>
        <v>Java</v>
      </c>
      <c r="D7117" s="4" t="str">
        <f>IFERROR(__xludf.DUMMYFUNCTION("""COMPUTED_VALUE"""),"JavaScript")</f>
        <v>JavaScript</v>
      </c>
      <c r="E7117" s="4" t="str">
        <f>IFERROR(__xludf.DUMMYFUNCTION("""COMPUTED_VALUE"""),"Python")</f>
        <v>Python</v>
      </c>
      <c r="F7117" s="4" t="str">
        <f>IFERROR(__xludf.DUMMYFUNCTION("""COMPUTED_VALUE"""),"TypeScript")</f>
        <v>TypeScript</v>
      </c>
    </row>
    <row r="7118">
      <c r="A7118" s="3">
        <v>7117.0</v>
      </c>
      <c r="B7118" s="4" t="str">
        <f>IFERROR(__xludf.DUMMYFUNCTION("SPLIT(IMPORTRANGE!B7118:B17117,"";"",0,1)"),"C#")</f>
        <v>C#</v>
      </c>
      <c r="C7118" s="4" t="str">
        <f>IFERROR(__xludf.DUMMYFUNCTION("""COMPUTED_VALUE"""),"Clojure")</f>
        <v>Clojure</v>
      </c>
      <c r="D7118" s="4" t="str">
        <f>IFERROR(__xludf.DUMMYFUNCTION("""COMPUTED_VALUE"""),"JavaScript")</f>
        <v>JavaScript</v>
      </c>
      <c r="E7118" s="4" t="str">
        <f>IFERROR(__xludf.DUMMYFUNCTION("""COMPUTED_VALUE"""),"Objective-C")</f>
        <v>Objective-C</v>
      </c>
      <c r="F7118" s="4" t="str">
        <f>IFERROR(__xludf.DUMMYFUNCTION("""COMPUTED_VALUE"""),"SQL")</f>
        <v>SQL</v>
      </c>
    </row>
    <row r="7119">
      <c r="A7119" s="3">
        <v>7118.0</v>
      </c>
      <c r="B7119" s="4" t="str">
        <f>IFERROR(__xludf.DUMMYFUNCTION("SPLIT(IMPORTRANGE!B7119:B17118,"";"",0,1)"),"C")</f>
        <v>C</v>
      </c>
      <c r="C7119" s="4" t="str">
        <f>IFERROR(__xludf.DUMMYFUNCTION("""COMPUTED_VALUE"""),"C++")</f>
        <v>C++</v>
      </c>
      <c r="D7119" s="4" t="str">
        <f>IFERROR(__xludf.DUMMYFUNCTION("""COMPUTED_VALUE"""),"C#")</f>
        <v>C#</v>
      </c>
      <c r="E7119" s="4" t="str">
        <f>IFERROR(__xludf.DUMMYFUNCTION("""COMPUTED_VALUE"""),"Java")</f>
        <v>Java</v>
      </c>
      <c r="F7119" s="4" t="str">
        <f>IFERROR(__xludf.DUMMYFUNCTION("""COMPUTED_VALUE"""),"PHP")</f>
        <v>PHP</v>
      </c>
      <c r="G7119" s="4" t="str">
        <f>IFERROR(__xludf.DUMMYFUNCTION("""COMPUTED_VALUE"""),"SQL")</f>
        <v>SQL</v>
      </c>
    </row>
    <row r="7120">
      <c r="A7120" s="3">
        <v>7119.0</v>
      </c>
      <c r="B7120" s="4" t="str">
        <f>IFERROR(__xludf.DUMMYFUNCTION("SPLIT(IMPORTRANGE!B7120:B17119,"";"",0,1)"),"Bash/Shell/PowerShell")</f>
        <v>Bash/Shell/PowerShell</v>
      </c>
      <c r="C7120" s="4" t="str">
        <f>IFERROR(__xludf.DUMMYFUNCTION("""COMPUTED_VALUE"""),"Go")</f>
        <v>Go</v>
      </c>
      <c r="D7120" s="4" t="str">
        <f>IFERROR(__xludf.DUMMYFUNCTION("""COMPUTED_VALUE"""),"HTML/CSS")</f>
        <v>HTML/CSS</v>
      </c>
      <c r="E7120" s="4" t="str">
        <f>IFERROR(__xludf.DUMMYFUNCTION("""COMPUTED_VALUE"""),"Java")</f>
        <v>Java</v>
      </c>
      <c r="F7120" s="4" t="str">
        <f>IFERROR(__xludf.DUMMYFUNCTION("""COMPUTED_VALUE"""),"Python")</f>
        <v>Python</v>
      </c>
      <c r="G7120" s="4" t="str">
        <f>IFERROR(__xludf.DUMMYFUNCTION("""COMPUTED_VALUE"""),"Ruby")</f>
        <v>Ruby</v>
      </c>
    </row>
    <row r="7121">
      <c r="A7121" s="3">
        <v>7120.0</v>
      </c>
      <c r="B7121" s="4" t="str">
        <f>IFERROR(__xludf.DUMMYFUNCTION("SPLIT(IMPORTRANGE!B7121:B17120,"";"",0,1)"),"C")</f>
        <v>C</v>
      </c>
      <c r="C7121" s="4" t="str">
        <f>IFERROR(__xludf.DUMMYFUNCTION("""COMPUTED_VALUE"""),"C#")</f>
        <v>C#</v>
      </c>
      <c r="D7121" s="4" t="str">
        <f>IFERROR(__xludf.DUMMYFUNCTION("""COMPUTED_VALUE"""),"HTML/CSS")</f>
        <v>HTML/CSS</v>
      </c>
      <c r="E7121" s="4" t="str">
        <f>IFERROR(__xludf.DUMMYFUNCTION("""COMPUTED_VALUE"""),"Java")</f>
        <v>Java</v>
      </c>
      <c r="F7121" s="4" t="str">
        <f>IFERROR(__xludf.DUMMYFUNCTION("""COMPUTED_VALUE"""),"JavaScript")</f>
        <v>JavaScript</v>
      </c>
      <c r="G7121" s="4" t="str">
        <f>IFERROR(__xludf.DUMMYFUNCTION("""COMPUTED_VALUE"""),"Python")</f>
        <v>Python</v>
      </c>
      <c r="H7121" s="4" t="str">
        <f>IFERROR(__xludf.DUMMYFUNCTION("""COMPUTED_VALUE"""),"SQL")</f>
        <v>SQL</v>
      </c>
      <c r="I7121" s="4" t="str">
        <f>IFERROR(__xludf.DUMMYFUNCTION("""COMPUTED_VALUE"""),"TypeScript")</f>
        <v>TypeScript</v>
      </c>
    </row>
    <row r="7122">
      <c r="A7122" s="3">
        <v>7121.0</v>
      </c>
      <c r="B7122" s="4" t="str">
        <f>IFERROR(__xludf.DUMMYFUNCTION("SPLIT(IMPORTRANGE!B7122:B17121,"";"",0,1)"),"Bash/Shell/PowerShell")</f>
        <v>Bash/Shell/PowerShell</v>
      </c>
      <c r="C7122" s="4" t="str">
        <f>IFERROR(__xludf.DUMMYFUNCTION("""COMPUTED_VALUE"""),"C")</f>
        <v>C</v>
      </c>
      <c r="D7122" s="4" t="str">
        <f>IFERROR(__xludf.DUMMYFUNCTION("""COMPUTED_VALUE"""),"C++")</f>
        <v>C++</v>
      </c>
      <c r="E7122" s="4" t="str">
        <f>IFERROR(__xludf.DUMMYFUNCTION("""COMPUTED_VALUE"""),"HTML/CSS")</f>
        <v>HTML/CSS</v>
      </c>
      <c r="F7122" s="4" t="str">
        <f>IFERROR(__xludf.DUMMYFUNCTION("""COMPUTED_VALUE"""),"Java")</f>
        <v>Java</v>
      </c>
      <c r="G7122" s="4" t="str">
        <f>IFERROR(__xludf.DUMMYFUNCTION("""COMPUTED_VALUE"""),"JavaScript")</f>
        <v>JavaScript</v>
      </c>
      <c r="H7122" s="4" t="str">
        <f>IFERROR(__xludf.DUMMYFUNCTION("""COMPUTED_VALUE"""),"Kotlin")</f>
        <v>Kotlin</v>
      </c>
      <c r="I7122" s="4" t="str">
        <f>IFERROR(__xludf.DUMMYFUNCTION("""COMPUTED_VALUE"""),"Python")</f>
        <v>Python</v>
      </c>
      <c r="J7122" s="4" t="str">
        <f>IFERROR(__xludf.DUMMYFUNCTION("""COMPUTED_VALUE"""),"SQL")</f>
        <v>SQL</v>
      </c>
    </row>
    <row r="7123">
      <c r="A7123" s="3">
        <v>7122.0</v>
      </c>
      <c r="B7123" s="4" t="str">
        <f>IFERROR(__xludf.DUMMYFUNCTION("SPLIT(IMPORTRANGE!B7123:B17122,"";"",0,1)"),"Bash/Shell/PowerShell")</f>
        <v>Bash/Shell/PowerShell</v>
      </c>
      <c r="C7123" s="4" t="str">
        <f>IFERROR(__xludf.DUMMYFUNCTION("""COMPUTED_VALUE"""),"HTML/CSS")</f>
        <v>HTML/CSS</v>
      </c>
      <c r="D7123" s="4" t="str">
        <f>IFERROR(__xludf.DUMMYFUNCTION("""COMPUTED_VALUE"""),"Java")</f>
        <v>Java</v>
      </c>
      <c r="E7123" s="4" t="str">
        <f>IFERROR(__xludf.DUMMYFUNCTION("""COMPUTED_VALUE"""),"JavaScript")</f>
        <v>JavaScript</v>
      </c>
      <c r="F7123" s="4" t="str">
        <f>IFERROR(__xludf.DUMMYFUNCTION("""COMPUTED_VALUE"""),"SQL")</f>
        <v>SQL</v>
      </c>
    </row>
    <row r="7124">
      <c r="A7124" s="3">
        <v>7123.0</v>
      </c>
      <c r="B7124" s="4" t="str">
        <f>IFERROR(__xludf.DUMMYFUNCTION("SPLIT(IMPORTRANGE!B7124:B17123,"";"",0,1)"),"Bash/Shell/PowerShell")</f>
        <v>Bash/Shell/PowerShell</v>
      </c>
      <c r="C7124" s="4" t="str">
        <f>IFERROR(__xludf.DUMMYFUNCTION("""COMPUTED_VALUE"""),"C")</f>
        <v>C</v>
      </c>
      <c r="D7124" s="4" t="str">
        <f>IFERROR(__xludf.DUMMYFUNCTION("""COMPUTED_VALUE"""),"C#")</f>
        <v>C#</v>
      </c>
    </row>
    <row r="7125">
      <c r="A7125" s="3">
        <v>7124.0</v>
      </c>
      <c r="B7125" s="4" t="str">
        <f>IFERROR(__xludf.DUMMYFUNCTION("SPLIT(IMPORTRANGE!B7125:B17124,"";"",0,1)"),"Bash/Shell/PowerShell")</f>
        <v>Bash/Shell/PowerShell</v>
      </c>
      <c r="C7125" s="4" t="str">
        <f>IFERROR(__xludf.DUMMYFUNCTION("""COMPUTED_VALUE"""),"Go")</f>
        <v>Go</v>
      </c>
      <c r="D7125" s="4" t="str">
        <f>IFERROR(__xludf.DUMMYFUNCTION("""COMPUTED_VALUE"""),"HTML/CSS")</f>
        <v>HTML/CSS</v>
      </c>
      <c r="E7125" s="4" t="str">
        <f>IFERROR(__xludf.DUMMYFUNCTION("""COMPUTED_VALUE"""),"Java")</f>
        <v>Java</v>
      </c>
      <c r="F7125" s="4" t="str">
        <f>IFERROR(__xludf.DUMMYFUNCTION("""COMPUTED_VALUE"""),"JavaScript")</f>
        <v>JavaScript</v>
      </c>
      <c r="G7125" s="4" t="str">
        <f>IFERROR(__xludf.DUMMYFUNCTION("""COMPUTED_VALUE"""),"Python")</f>
        <v>Python</v>
      </c>
      <c r="H7125" s="4" t="str">
        <f>IFERROR(__xludf.DUMMYFUNCTION("""COMPUTED_VALUE"""),"SQL")</f>
        <v>SQL</v>
      </c>
      <c r="I7125" s="4" t="str">
        <f>IFERROR(__xludf.DUMMYFUNCTION("""COMPUTED_VALUE"""),"TypeScript")</f>
        <v>TypeScript</v>
      </c>
    </row>
    <row r="7126">
      <c r="A7126" s="3">
        <v>7125.0</v>
      </c>
      <c r="B7126" s="4" t="str">
        <f>IFERROR(__xludf.DUMMYFUNCTION("SPLIT(IMPORTRANGE!B7126:B17125,"";"",0,1)"),"HTML/CSS")</f>
        <v>HTML/CSS</v>
      </c>
      <c r="C7126" s="4" t="str">
        <f>IFERROR(__xludf.DUMMYFUNCTION("""COMPUTED_VALUE"""),"JavaScript")</f>
        <v>JavaScript</v>
      </c>
      <c r="D7126" s="4" t="str">
        <f>IFERROR(__xludf.DUMMYFUNCTION("""COMPUTED_VALUE"""),"PHP")</f>
        <v>PHP</v>
      </c>
      <c r="E7126" s="4" t="str">
        <f>IFERROR(__xludf.DUMMYFUNCTION("""COMPUTED_VALUE"""),"TypeScript")</f>
        <v>TypeScript</v>
      </c>
    </row>
    <row r="7127">
      <c r="A7127" s="3">
        <v>7126.0</v>
      </c>
      <c r="B7127" s="4" t="str">
        <f>IFERROR(__xludf.DUMMYFUNCTION("SPLIT(IMPORTRANGE!B7127:B17126,"";"",0,1)"),"Bash/Shell/PowerShell")</f>
        <v>Bash/Shell/PowerShell</v>
      </c>
      <c r="C7127" s="4" t="str">
        <f>IFERROR(__xludf.DUMMYFUNCTION("""COMPUTED_VALUE"""),"HTML/CSS")</f>
        <v>HTML/CSS</v>
      </c>
      <c r="D7127" s="4" t="str">
        <f>IFERROR(__xludf.DUMMYFUNCTION("""COMPUTED_VALUE"""),"JavaScript")</f>
        <v>JavaScript</v>
      </c>
      <c r="E7127" s="4" t="str">
        <f>IFERROR(__xludf.DUMMYFUNCTION("""COMPUTED_VALUE"""),"Python")</f>
        <v>Python</v>
      </c>
      <c r="F7127" s="4" t="str">
        <f>IFERROR(__xludf.DUMMYFUNCTION("""COMPUTED_VALUE"""),"Scala")</f>
        <v>Scala</v>
      </c>
      <c r="G7127" s="4" t="str">
        <f>IFERROR(__xludf.DUMMYFUNCTION("""COMPUTED_VALUE"""),"SQL")</f>
        <v>SQL</v>
      </c>
    </row>
    <row r="7128">
      <c r="A7128" s="3">
        <v>7127.0</v>
      </c>
      <c r="B7128" s="4" t="str">
        <f>IFERROR(__xludf.DUMMYFUNCTION("SPLIT(IMPORTRANGE!B7128:B17127,"";"",0,1)"),"Assembly")</f>
        <v>Assembly</v>
      </c>
      <c r="C7128" s="4" t="str">
        <f>IFERROR(__xludf.DUMMYFUNCTION("""COMPUTED_VALUE"""),"C")</f>
        <v>C</v>
      </c>
      <c r="D7128" s="4" t="str">
        <f>IFERROR(__xludf.DUMMYFUNCTION("""COMPUTED_VALUE"""),"C++")</f>
        <v>C++</v>
      </c>
      <c r="E7128" s="4" t="str">
        <f>IFERROR(__xludf.DUMMYFUNCTION("""COMPUTED_VALUE"""),"HTML/CSS")</f>
        <v>HTML/CSS</v>
      </c>
      <c r="F7128" s="4" t="str">
        <f>IFERROR(__xludf.DUMMYFUNCTION("""COMPUTED_VALUE"""),"Java")</f>
        <v>Java</v>
      </c>
      <c r="G7128" s="4" t="str">
        <f>IFERROR(__xludf.DUMMYFUNCTION("""COMPUTED_VALUE"""),"JavaScript")</f>
        <v>JavaScript</v>
      </c>
      <c r="H7128" s="4" t="str">
        <f>IFERROR(__xludf.DUMMYFUNCTION("""COMPUTED_VALUE"""),"SQL")</f>
        <v>SQL</v>
      </c>
    </row>
    <row r="7129">
      <c r="A7129" s="3">
        <v>7128.0</v>
      </c>
      <c r="B7129" s="4" t="str">
        <f>IFERROR(__xludf.DUMMYFUNCTION("SPLIT(IMPORTRANGE!B7129:B17128,"";"",0,1)"),"HTML/CSS")</f>
        <v>HTML/CSS</v>
      </c>
      <c r="C7129" s="4" t="str">
        <f>IFERROR(__xludf.DUMMYFUNCTION("""COMPUTED_VALUE"""),"Java")</f>
        <v>Java</v>
      </c>
      <c r="D7129" s="4" t="str">
        <f>IFERROR(__xludf.DUMMYFUNCTION("""COMPUTED_VALUE"""),"JavaScript")</f>
        <v>JavaScript</v>
      </c>
      <c r="E7129" s="4" t="str">
        <f>IFERROR(__xludf.DUMMYFUNCTION("""COMPUTED_VALUE"""),"SQL")</f>
        <v>SQL</v>
      </c>
      <c r="F7129" s="4" t="str">
        <f>IFERROR(__xludf.DUMMYFUNCTION("""COMPUTED_VALUE"""),"TypeScript")</f>
        <v>TypeScript</v>
      </c>
    </row>
    <row r="7130">
      <c r="A7130" s="3">
        <v>7129.0</v>
      </c>
      <c r="B7130" s="4" t="str">
        <f>IFERROR(__xludf.DUMMYFUNCTION("SPLIT(IMPORTRANGE!B7130:B17129,"";"",0,1)"),"HTML/CSS")</f>
        <v>HTML/CSS</v>
      </c>
      <c r="C7130" s="4" t="str">
        <f>IFERROR(__xludf.DUMMYFUNCTION("""COMPUTED_VALUE"""),"Java")</f>
        <v>Java</v>
      </c>
      <c r="D7130" s="4" t="str">
        <f>IFERROR(__xludf.DUMMYFUNCTION("""COMPUTED_VALUE"""),"JavaScript")</f>
        <v>JavaScript</v>
      </c>
      <c r="E7130" s="4" t="str">
        <f>IFERROR(__xludf.DUMMYFUNCTION("""COMPUTED_VALUE"""),"SQL")</f>
        <v>SQL</v>
      </c>
    </row>
    <row r="7131">
      <c r="A7131" s="3">
        <v>7130.0</v>
      </c>
      <c r="B7131" s="4" t="str">
        <f>IFERROR(__xludf.DUMMYFUNCTION("SPLIT(IMPORTRANGE!B7131:B17130,"";"",0,1)"),"Bash/Shell/PowerShell")</f>
        <v>Bash/Shell/PowerShell</v>
      </c>
      <c r="C7131" s="4" t="str">
        <f>IFERROR(__xludf.DUMMYFUNCTION("""COMPUTED_VALUE"""),"HTML/CSS")</f>
        <v>HTML/CSS</v>
      </c>
      <c r="D7131" s="4" t="str">
        <f>IFERROR(__xludf.DUMMYFUNCTION("""COMPUTED_VALUE"""),"JavaScript")</f>
        <v>JavaScript</v>
      </c>
      <c r="E7131" s="4" t="str">
        <f>IFERROR(__xludf.DUMMYFUNCTION("""COMPUTED_VALUE"""),"PHP")</f>
        <v>PHP</v>
      </c>
      <c r="F7131" s="4" t="str">
        <f>IFERROR(__xludf.DUMMYFUNCTION("""COMPUTED_VALUE"""),"SQL")</f>
        <v>SQL</v>
      </c>
    </row>
    <row r="7132">
      <c r="A7132" s="3">
        <v>7131.0</v>
      </c>
      <c r="B7132" s="4" t="str">
        <f>IFERROR(__xludf.DUMMYFUNCTION("SPLIT(IMPORTRANGE!B7132:B17131,"";"",0,1)"),"C")</f>
        <v>C</v>
      </c>
      <c r="C7132" s="4" t="str">
        <f>IFERROR(__xludf.DUMMYFUNCTION("""COMPUTED_VALUE"""),"HTML/CSS")</f>
        <v>HTML/CSS</v>
      </c>
      <c r="D7132" s="4" t="str">
        <f>IFERROR(__xludf.DUMMYFUNCTION("""COMPUTED_VALUE"""),"JavaScript")</f>
        <v>JavaScript</v>
      </c>
      <c r="E7132" s="4" t="str">
        <f>IFERROR(__xludf.DUMMYFUNCTION("""COMPUTED_VALUE"""),"PHP")</f>
        <v>PHP</v>
      </c>
      <c r="F7132" s="4" t="str">
        <f>IFERROR(__xludf.DUMMYFUNCTION("""COMPUTED_VALUE"""),"SQL")</f>
        <v>SQL</v>
      </c>
      <c r="G7132" s="4" t="str">
        <f>IFERROR(__xludf.DUMMYFUNCTION("""COMPUTED_VALUE"""),"Other(s):")</f>
        <v>Other(s):</v>
      </c>
    </row>
    <row r="7133">
      <c r="A7133" s="3">
        <v>7132.0</v>
      </c>
      <c r="B7133" s="4" t="str">
        <f>IFERROR(__xludf.DUMMYFUNCTION("SPLIT(IMPORTRANGE!B7133:B17132,"";"",0,1)"),"Assembly")</f>
        <v>Assembly</v>
      </c>
      <c r="C7133" s="4" t="str">
        <f>IFERROR(__xludf.DUMMYFUNCTION("""COMPUTED_VALUE"""),"Bash/Shell/PowerShell")</f>
        <v>Bash/Shell/PowerShell</v>
      </c>
      <c r="D7133" s="4" t="str">
        <f>IFERROR(__xludf.DUMMYFUNCTION("""COMPUTED_VALUE"""),"C#")</f>
        <v>C#</v>
      </c>
      <c r="E7133" s="4" t="str">
        <f>IFERROR(__xludf.DUMMYFUNCTION("""COMPUTED_VALUE"""),"HTML/CSS")</f>
        <v>HTML/CSS</v>
      </c>
      <c r="F7133" s="4" t="str">
        <f>IFERROR(__xludf.DUMMYFUNCTION("""COMPUTED_VALUE"""),"JavaScript")</f>
        <v>JavaScript</v>
      </c>
      <c r="G7133" s="4" t="str">
        <f>IFERROR(__xludf.DUMMYFUNCTION("""COMPUTED_VALUE"""),"Python")</f>
        <v>Python</v>
      </c>
      <c r="H7133" s="4" t="str">
        <f>IFERROR(__xludf.DUMMYFUNCTION("""COMPUTED_VALUE"""),"Ruby")</f>
        <v>Ruby</v>
      </c>
      <c r="I7133" s="4" t="str">
        <f>IFERROR(__xludf.DUMMYFUNCTION("""COMPUTED_VALUE"""),"SQL")</f>
        <v>SQL</v>
      </c>
    </row>
    <row r="7134">
      <c r="A7134" s="3">
        <v>7133.0</v>
      </c>
      <c r="B7134" s="4" t="str">
        <f>IFERROR(__xludf.DUMMYFUNCTION("SPLIT(IMPORTRANGE!B7134:B17133,"";"",0,1)"),"Bash/Shell/PowerShell")</f>
        <v>Bash/Shell/PowerShell</v>
      </c>
      <c r="C7134" s="4" t="str">
        <f>IFERROR(__xludf.DUMMYFUNCTION("""COMPUTED_VALUE"""),"C#")</f>
        <v>C#</v>
      </c>
      <c r="D7134" s="4" t="str">
        <f>IFERROR(__xludf.DUMMYFUNCTION("""COMPUTED_VALUE"""),"HTML/CSS")</f>
        <v>HTML/CSS</v>
      </c>
      <c r="E7134" s="4" t="str">
        <f>IFERROR(__xludf.DUMMYFUNCTION("""COMPUTED_VALUE"""),"JavaScript")</f>
        <v>JavaScript</v>
      </c>
      <c r="F7134" s="4" t="str">
        <f>IFERROR(__xludf.DUMMYFUNCTION("""COMPUTED_VALUE"""),"SQL")</f>
        <v>SQL</v>
      </c>
      <c r="G7134" s="4" t="str">
        <f>IFERROR(__xludf.DUMMYFUNCTION("""COMPUTED_VALUE"""),"TypeScript")</f>
        <v>TypeScript</v>
      </c>
    </row>
    <row r="7135">
      <c r="A7135" s="3">
        <v>7134.0</v>
      </c>
      <c r="B7135" s="4" t="str">
        <f>IFERROR(__xludf.DUMMYFUNCTION("SPLIT(IMPORTRANGE!B7135:B17134,"";"",0,1)"),"Bash/Shell/PowerShell")</f>
        <v>Bash/Shell/PowerShell</v>
      </c>
      <c r="C7135" s="4" t="str">
        <f>IFERROR(__xludf.DUMMYFUNCTION("""COMPUTED_VALUE"""),"C++")</f>
        <v>C++</v>
      </c>
      <c r="D7135" s="4" t="str">
        <f>IFERROR(__xludf.DUMMYFUNCTION("""COMPUTED_VALUE"""),"HTML/CSS")</f>
        <v>HTML/CSS</v>
      </c>
      <c r="E7135" s="4" t="str">
        <f>IFERROR(__xludf.DUMMYFUNCTION("""COMPUTED_VALUE"""),"Java")</f>
        <v>Java</v>
      </c>
      <c r="F7135" s="4" t="str">
        <f>IFERROR(__xludf.DUMMYFUNCTION("""COMPUTED_VALUE"""),"Python")</f>
        <v>Python</v>
      </c>
      <c r="G7135" s="4" t="str">
        <f>IFERROR(__xludf.DUMMYFUNCTION("""COMPUTED_VALUE"""),"R")</f>
        <v>R</v>
      </c>
      <c r="H7135" s="4" t="str">
        <f>IFERROR(__xludf.DUMMYFUNCTION("""COMPUTED_VALUE"""),"SQL")</f>
        <v>SQL</v>
      </c>
    </row>
    <row r="7136">
      <c r="A7136" s="3">
        <v>7135.0</v>
      </c>
      <c r="B7136" s="4" t="str">
        <f>IFERROR(__xludf.DUMMYFUNCTION("SPLIT(IMPORTRANGE!B7136:B17135,"";"",0,1)"),"Assembly")</f>
        <v>Assembly</v>
      </c>
      <c r="C7136" s="4" t="str">
        <f>IFERROR(__xludf.DUMMYFUNCTION("""COMPUTED_VALUE"""),"Bash/Shell/PowerShell")</f>
        <v>Bash/Shell/PowerShell</v>
      </c>
      <c r="D7136" s="4" t="str">
        <f>IFERROR(__xludf.DUMMYFUNCTION("""COMPUTED_VALUE"""),"C")</f>
        <v>C</v>
      </c>
      <c r="E7136" s="4" t="str">
        <f>IFERROR(__xludf.DUMMYFUNCTION("""COMPUTED_VALUE"""),"C++")</f>
        <v>C++</v>
      </c>
      <c r="F7136" s="4" t="str">
        <f>IFERROR(__xludf.DUMMYFUNCTION("""COMPUTED_VALUE"""),"C#")</f>
        <v>C#</v>
      </c>
      <c r="G7136" s="4" t="str">
        <f>IFERROR(__xludf.DUMMYFUNCTION("""COMPUTED_VALUE"""),"JavaScript")</f>
        <v>JavaScript</v>
      </c>
      <c r="H7136" s="4" t="str">
        <f>IFERROR(__xludf.DUMMYFUNCTION("""COMPUTED_VALUE"""),"Python")</f>
        <v>Python</v>
      </c>
      <c r="I7136" s="4" t="str">
        <f>IFERROR(__xludf.DUMMYFUNCTION("""COMPUTED_VALUE"""),"SQL")</f>
        <v>SQL</v>
      </c>
      <c r="J7136" s="4" t="str">
        <f>IFERROR(__xludf.DUMMYFUNCTION("""COMPUTED_VALUE"""),"VBA")</f>
        <v>VBA</v>
      </c>
    </row>
    <row r="7137">
      <c r="A7137" s="3">
        <v>7136.0</v>
      </c>
      <c r="B7137" s="4" t="str">
        <f>IFERROR(__xludf.DUMMYFUNCTION("SPLIT(IMPORTRANGE!B7137:B17136,"";"",0,1)"),"Python")</f>
        <v>Python</v>
      </c>
      <c r="C7137" s="4" t="str">
        <f>IFERROR(__xludf.DUMMYFUNCTION("""COMPUTED_VALUE"""),"SQL")</f>
        <v>SQL</v>
      </c>
      <c r="D7137" s="4" t="str">
        <f>IFERROR(__xludf.DUMMYFUNCTION("""COMPUTED_VALUE"""),"Other(s):")</f>
        <v>Other(s):</v>
      </c>
    </row>
    <row r="7138">
      <c r="A7138" s="3">
        <v>7137.0</v>
      </c>
      <c r="B7138" s="4" t="str">
        <f>IFERROR(__xludf.DUMMYFUNCTION("SPLIT(IMPORTRANGE!B7138:B17137,"";"",0,1)"),"Python")</f>
        <v>Python</v>
      </c>
    </row>
    <row r="7139">
      <c r="A7139" s="3">
        <v>7138.0</v>
      </c>
      <c r="B7139" s="4" t="str">
        <f>IFERROR(__xludf.DUMMYFUNCTION("SPLIT(IMPORTRANGE!B7139:B17138,"";"",0,1)"),"Bash/Shell/PowerShell")</f>
        <v>Bash/Shell/PowerShell</v>
      </c>
      <c r="C7139" s="4" t="str">
        <f>IFERROR(__xludf.DUMMYFUNCTION("""COMPUTED_VALUE"""),"Objective-C")</f>
        <v>Objective-C</v>
      </c>
      <c r="D7139" s="4" t="str">
        <f>IFERROR(__xludf.DUMMYFUNCTION("""COMPUTED_VALUE"""),"Swift")</f>
        <v>Swift</v>
      </c>
      <c r="E7139" s="4" t="str">
        <f>IFERROR(__xludf.DUMMYFUNCTION("""COMPUTED_VALUE"""),"Other(s):")</f>
        <v>Other(s):</v>
      </c>
    </row>
    <row r="7140">
      <c r="A7140" s="3">
        <v>7139.0</v>
      </c>
      <c r="B7140" s="4" t="str">
        <f>IFERROR(__xludf.DUMMYFUNCTION("SPLIT(IMPORTRANGE!B7140:B17139,"";"",0,1)"),"C")</f>
        <v>C</v>
      </c>
      <c r="C7140" s="4" t="str">
        <f>IFERROR(__xludf.DUMMYFUNCTION("""COMPUTED_VALUE"""),"C++")</f>
        <v>C++</v>
      </c>
      <c r="D7140" s="4" t="str">
        <f>IFERROR(__xludf.DUMMYFUNCTION("""COMPUTED_VALUE"""),"C#")</f>
        <v>C#</v>
      </c>
      <c r="E7140" s="4" t="str">
        <f>IFERROR(__xludf.DUMMYFUNCTION("""COMPUTED_VALUE"""),"Elixir")</f>
        <v>Elixir</v>
      </c>
      <c r="F7140" s="4" t="str">
        <f>IFERROR(__xludf.DUMMYFUNCTION("""COMPUTED_VALUE"""),"HTML/CSS")</f>
        <v>HTML/CSS</v>
      </c>
      <c r="G7140" s="4" t="str">
        <f>IFERROR(__xludf.DUMMYFUNCTION("""COMPUTED_VALUE"""),"JavaScript")</f>
        <v>JavaScript</v>
      </c>
      <c r="H7140" s="4" t="str">
        <f>IFERROR(__xludf.DUMMYFUNCTION("""COMPUTED_VALUE"""),"PHP")</f>
        <v>PHP</v>
      </c>
      <c r="I7140" s="4" t="str">
        <f>IFERROR(__xludf.DUMMYFUNCTION("""COMPUTED_VALUE"""),"SQL")</f>
        <v>SQL</v>
      </c>
    </row>
    <row r="7141">
      <c r="A7141" s="3">
        <v>7140.0</v>
      </c>
      <c r="B7141" s="4" t="str">
        <f>IFERROR(__xludf.DUMMYFUNCTION("SPLIT(IMPORTRANGE!B7141:B17140,"";"",0,1)"),"Assembly")</f>
        <v>Assembly</v>
      </c>
      <c r="C7141" s="4" t="str">
        <f>IFERROR(__xludf.DUMMYFUNCTION("""COMPUTED_VALUE"""),"Bash/Shell/PowerShell")</f>
        <v>Bash/Shell/PowerShell</v>
      </c>
      <c r="D7141" s="4" t="str">
        <f>IFERROR(__xludf.DUMMYFUNCTION("""COMPUTED_VALUE"""),"C")</f>
        <v>C</v>
      </c>
      <c r="E7141" s="4" t="str">
        <f>IFERROR(__xludf.DUMMYFUNCTION("""COMPUTED_VALUE"""),"C++")</f>
        <v>C++</v>
      </c>
      <c r="F7141" s="4" t="str">
        <f>IFERROR(__xludf.DUMMYFUNCTION("""COMPUTED_VALUE"""),"HTML/CSS")</f>
        <v>HTML/CSS</v>
      </c>
      <c r="G7141" s="4" t="str">
        <f>IFERROR(__xludf.DUMMYFUNCTION("""COMPUTED_VALUE"""),"Java")</f>
        <v>Java</v>
      </c>
      <c r="H7141" s="4" t="str">
        <f>IFERROR(__xludf.DUMMYFUNCTION("""COMPUTED_VALUE"""),"JavaScript")</f>
        <v>JavaScript</v>
      </c>
      <c r="I7141" s="4" t="str">
        <f>IFERROR(__xludf.DUMMYFUNCTION("""COMPUTED_VALUE"""),"Kotlin")</f>
        <v>Kotlin</v>
      </c>
      <c r="J7141" s="4" t="str">
        <f>IFERROR(__xludf.DUMMYFUNCTION("""COMPUTED_VALUE"""),"PHP")</f>
        <v>PHP</v>
      </c>
      <c r="K7141" s="4" t="str">
        <f>IFERROR(__xludf.DUMMYFUNCTION("""COMPUTED_VALUE"""),"Python")</f>
        <v>Python</v>
      </c>
      <c r="L7141" s="4" t="str">
        <f>IFERROR(__xludf.DUMMYFUNCTION("""COMPUTED_VALUE"""),"SQL")</f>
        <v>SQL</v>
      </c>
    </row>
    <row r="7142">
      <c r="A7142" s="3">
        <v>7141.0</v>
      </c>
      <c r="B7142" s="4" t="str">
        <f>IFERROR(__xludf.DUMMYFUNCTION("SPLIT(IMPORTRANGE!B7142:B17141,"";"",0,1)"),"HTML/CSS")</f>
        <v>HTML/CSS</v>
      </c>
      <c r="C7142" s="4" t="str">
        <f>IFERROR(__xludf.DUMMYFUNCTION("""COMPUTED_VALUE"""),"JavaScript")</f>
        <v>JavaScript</v>
      </c>
      <c r="D7142" s="4" t="str">
        <f>IFERROR(__xludf.DUMMYFUNCTION("""COMPUTED_VALUE"""),"Python")</f>
        <v>Python</v>
      </c>
      <c r="E7142" s="4" t="str">
        <f>IFERROR(__xludf.DUMMYFUNCTION("""COMPUTED_VALUE"""),"Ruby")</f>
        <v>Ruby</v>
      </c>
      <c r="F7142" s="4" t="str">
        <f>IFERROR(__xludf.DUMMYFUNCTION("""COMPUTED_VALUE"""),"SQL")</f>
        <v>SQL</v>
      </c>
      <c r="G7142" s="4" t="str">
        <f>IFERROR(__xludf.DUMMYFUNCTION("""COMPUTED_VALUE"""),"Swift")</f>
        <v>Swift</v>
      </c>
    </row>
    <row r="7143">
      <c r="A7143" s="3">
        <v>7142.0</v>
      </c>
      <c r="B7143" s="4" t="str">
        <f>IFERROR(__xludf.DUMMYFUNCTION("SPLIT(IMPORTRANGE!B7143:B17142,"";"",0,1)"),"HTML/CSS")</f>
        <v>HTML/CSS</v>
      </c>
      <c r="C7143" s="4" t="str">
        <f>IFERROR(__xludf.DUMMYFUNCTION("""COMPUTED_VALUE"""),"Python")</f>
        <v>Python</v>
      </c>
    </row>
    <row r="7144">
      <c r="A7144" s="3">
        <v>7143.0</v>
      </c>
      <c r="B7144" s="4" t="str">
        <f>IFERROR(__xludf.DUMMYFUNCTION("SPLIT(IMPORTRANGE!B7144:B17143,"";"",0,1)"),"C")</f>
        <v>C</v>
      </c>
      <c r="C7144" s="4" t="str">
        <f>IFERROR(__xludf.DUMMYFUNCTION("""COMPUTED_VALUE"""),"C++")</f>
        <v>C++</v>
      </c>
      <c r="D7144" s="4" t="str">
        <f>IFERROR(__xludf.DUMMYFUNCTION("""COMPUTED_VALUE"""),"C#")</f>
        <v>C#</v>
      </c>
      <c r="E7144" s="4" t="str">
        <f>IFERROR(__xludf.DUMMYFUNCTION("""COMPUTED_VALUE"""),"HTML/CSS")</f>
        <v>HTML/CSS</v>
      </c>
      <c r="F7144" s="4" t="str">
        <f>IFERROR(__xludf.DUMMYFUNCTION("""COMPUTED_VALUE"""),"Java")</f>
        <v>Java</v>
      </c>
      <c r="G7144" s="4" t="str">
        <f>IFERROR(__xludf.DUMMYFUNCTION("""COMPUTED_VALUE"""),"JavaScript")</f>
        <v>JavaScript</v>
      </c>
      <c r="H7144" s="4" t="str">
        <f>IFERROR(__xludf.DUMMYFUNCTION("""COMPUTED_VALUE"""),"PHP")</f>
        <v>PHP</v>
      </c>
      <c r="I7144" s="4" t="str">
        <f>IFERROR(__xludf.DUMMYFUNCTION("""COMPUTED_VALUE"""),"Python")</f>
        <v>Python</v>
      </c>
      <c r="J7144" s="4" t="str">
        <f>IFERROR(__xludf.DUMMYFUNCTION("""COMPUTED_VALUE"""),"Ruby")</f>
        <v>Ruby</v>
      </c>
      <c r="K7144" s="4" t="str">
        <f>IFERROR(__xludf.DUMMYFUNCTION("""COMPUTED_VALUE"""),"SQL")</f>
        <v>SQL</v>
      </c>
      <c r="L7144" s="4" t="str">
        <f>IFERROR(__xludf.DUMMYFUNCTION("""COMPUTED_VALUE"""),"Swift")</f>
        <v>Swift</v>
      </c>
      <c r="M7144" s="4" t="str">
        <f>IFERROR(__xludf.DUMMYFUNCTION("""COMPUTED_VALUE"""),"TypeScript")</f>
        <v>TypeScript</v>
      </c>
    </row>
    <row r="7145">
      <c r="A7145" s="3">
        <v>7144.0</v>
      </c>
      <c r="B7145" s="4" t="str">
        <f>IFERROR(__xludf.DUMMYFUNCTION("SPLIT(IMPORTRANGE!B7145:B17144,"";"",0,1)"),"Bash/Shell/PowerShell")</f>
        <v>Bash/Shell/PowerShell</v>
      </c>
      <c r="C7145" s="4" t="str">
        <f>IFERROR(__xludf.DUMMYFUNCTION("""COMPUTED_VALUE"""),"C")</f>
        <v>C</v>
      </c>
      <c r="D7145" s="4" t="str">
        <f>IFERROR(__xludf.DUMMYFUNCTION("""COMPUTED_VALUE"""),"HTML/CSS")</f>
        <v>HTML/CSS</v>
      </c>
      <c r="E7145" s="4" t="str">
        <f>IFERROR(__xludf.DUMMYFUNCTION("""COMPUTED_VALUE"""),"Ruby")</f>
        <v>Ruby</v>
      </c>
    </row>
    <row r="7146">
      <c r="A7146" s="3">
        <v>7145.0</v>
      </c>
      <c r="B7146" s="4" t="str">
        <f>IFERROR(__xludf.DUMMYFUNCTION("SPLIT(IMPORTRANGE!B7146:B17145,"";"",0,1)"),"C++")</f>
        <v>C++</v>
      </c>
      <c r="C7146" s="4" t="str">
        <f>IFERROR(__xludf.DUMMYFUNCTION("""COMPUTED_VALUE"""),"C#")</f>
        <v>C#</v>
      </c>
      <c r="D7146" s="4" t="str">
        <f>IFERROR(__xludf.DUMMYFUNCTION("""COMPUTED_VALUE"""),"HTML/CSS")</f>
        <v>HTML/CSS</v>
      </c>
      <c r="E7146" s="4" t="str">
        <f>IFERROR(__xludf.DUMMYFUNCTION("""COMPUTED_VALUE"""),"Java")</f>
        <v>Java</v>
      </c>
      <c r="F7146" s="4" t="str">
        <f>IFERROR(__xludf.DUMMYFUNCTION("""COMPUTED_VALUE"""),"JavaScript")</f>
        <v>JavaScript</v>
      </c>
      <c r="G7146" s="4" t="str">
        <f>IFERROR(__xludf.DUMMYFUNCTION("""COMPUTED_VALUE"""),"SQL")</f>
        <v>SQL</v>
      </c>
      <c r="H7146" s="4" t="str">
        <f>IFERROR(__xludf.DUMMYFUNCTION("""COMPUTED_VALUE"""),"Swift")</f>
        <v>Swift</v>
      </c>
      <c r="I7146" s="4" t="str">
        <f>IFERROR(__xludf.DUMMYFUNCTION("""COMPUTED_VALUE"""),"VBA")</f>
        <v>VBA</v>
      </c>
    </row>
    <row r="7147">
      <c r="A7147" s="3">
        <v>7146.0</v>
      </c>
      <c r="B7147" s="4" t="str">
        <f>IFERROR(__xludf.DUMMYFUNCTION("SPLIT(IMPORTRANGE!B7147:B17146,"";"",0,1)"),"C++")</f>
        <v>C++</v>
      </c>
      <c r="C7147" s="4" t="str">
        <f>IFERROR(__xludf.DUMMYFUNCTION("""COMPUTED_VALUE"""),"Python")</f>
        <v>Python</v>
      </c>
      <c r="D7147" s="4" t="str">
        <f>IFERROR(__xludf.DUMMYFUNCTION("""COMPUTED_VALUE"""),"Scala")</f>
        <v>Scala</v>
      </c>
      <c r="E7147" s="4" t="str">
        <f>IFERROR(__xludf.DUMMYFUNCTION("""COMPUTED_VALUE"""),"SQL")</f>
        <v>SQL</v>
      </c>
    </row>
    <row r="7148">
      <c r="A7148" s="3">
        <v>7147.0</v>
      </c>
      <c r="B7148" s="4" t="str">
        <f>IFERROR(__xludf.DUMMYFUNCTION("SPLIT(IMPORTRANGE!B7148:B17147,"";"",0,1)"),"Assembly")</f>
        <v>Assembly</v>
      </c>
      <c r="C7148" s="4" t="str">
        <f>IFERROR(__xludf.DUMMYFUNCTION("""COMPUTED_VALUE"""),"Bash/Shell/PowerShell")</f>
        <v>Bash/Shell/PowerShell</v>
      </c>
      <c r="D7148" s="4" t="str">
        <f>IFERROR(__xludf.DUMMYFUNCTION("""COMPUTED_VALUE"""),"C")</f>
        <v>C</v>
      </c>
      <c r="E7148" s="4" t="str">
        <f>IFERROR(__xludf.DUMMYFUNCTION("""COMPUTED_VALUE"""),"C++")</f>
        <v>C++</v>
      </c>
      <c r="F7148" s="4" t="str">
        <f>IFERROR(__xludf.DUMMYFUNCTION("""COMPUTED_VALUE"""),"C#")</f>
        <v>C#</v>
      </c>
      <c r="G7148" s="4" t="str">
        <f>IFERROR(__xludf.DUMMYFUNCTION("""COMPUTED_VALUE"""),"HTML/CSS")</f>
        <v>HTML/CSS</v>
      </c>
      <c r="H7148" s="4" t="str">
        <f>IFERROR(__xludf.DUMMYFUNCTION("""COMPUTED_VALUE"""),"Java")</f>
        <v>Java</v>
      </c>
      <c r="I7148" s="4" t="str">
        <f>IFERROR(__xludf.DUMMYFUNCTION("""COMPUTED_VALUE"""),"JavaScript")</f>
        <v>JavaScript</v>
      </c>
      <c r="J7148" s="4" t="str">
        <f>IFERROR(__xludf.DUMMYFUNCTION("""COMPUTED_VALUE"""),"Objective-C")</f>
        <v>Objective-C</v>
      </c>
      <c r="K7148" s="4" t="str">
        <f>IFERROR(__xludf.DUMMYFUNCTION("""COMPUTED_VALUE"""),"PHP")</f>
        <v>PHP</v>
      </c>
      <c r="L7148" s="4" t="str">
        <f>IFERROR(__xludf.DUMMYFUNCTION("""COMPUTED_VALUE"""),"Python")</f>
        <v>Python</v>
      </c>
      <c r="M7148" s="4" t="str">
        <f>IFERROR(__xludf.DUMMYFUNCTION("""COMPUTED_VALUE"""),"R")</f>
        <v>R</v>
      </c>
      <c r="N7148" s="4" t="str">
        <f>IFERROR(__xludf.DUMMYFUNCTION("""COMPUTED_VALUE"""),"SQL")</f>
        <v>SQL</v>
      </c>
      <c r="O7148" s="4" t="str">
        <f>IFERROR(__xludf.DUMMYFUNCTION("""COMPUTED_VALUE"""),"Other(s):")</f>
        <v>Other(s):</v>
      </c>
    </row>
    <row r="7149">
      <c r="A7149" s="3">
        <v>7148.0</v>
      </c>
      <c r="B7149" s="4" t="str">
        <f>IFERROR(__xludf.DUMMYFUNCTION("SPLIT(IMPORTRANGE!B7149:B17148,"";"",0,1)"),"C")</f>
        <v>C</v>
      </c>
      <c r="C7149" s="4" t="str">
        <f>IFERROR(__xludf.DUMMYFUNCTION("""COMPUTED_VALUE"""),"C++")</f>
        <v>C++</v>
      </c>
      <c r="D7149" s="4" t="str">
        <f>IFERROR(__xludf.DUMMYFUNCTION("""COMPUTED_VALUE"""),"Java")</f>
        <v>Java</v>
      </c>
      <c r="E7149" s="4" t="str">
        <f>IFERROR(__xludf.DUMMYFUNCTION("""COMPUTED_VALUE"""),"SQL")</f>
        <v>SQL</v>
      </c>
    </row>
    <row r="7150">
      <c r="A7150" s="3">
        <v>7149.0</v>
      </c>
      <c r="B7150" s="4" t="str">
        <f>IFERROR(__xludf.DUMMYFUNCTION("SPLIT(IMPORTRANGE!B7150:B17149,"";"",0,1)"),"HTML/CSS")</f>
        <v>HTML/CSS</v>
      </c>
      <c r="C7150" s="4" t="str">
        <f>IFERROR(__xludf.DUMMYFUNCTION("""COMPUTED_VALUE"""),"JavaScript")</f>
        <v>JavaScript</v>
      </c>
      <c r="D7150" s="4" t="str">
        <f>IFERROR(__xludf.DUMMYFUNCTION("""COMPUTED_VALUE"""),"Python")</f>
        <v>Python</v>
      </c>
    </row>
    <row r="7151">
      <c r="A7151" s="3">
        <v>7150.0</v>
      </c>
      <c r="B7151" s="4" t="str">
        <f>IFERROR(__xludf.DUMMYFUNCTION("SPLIT(IMPORTRANGE!B7151:B17150,"";"",0,1)"),"HTML/CSS")</f>
        <v>HTML/CSS</v>
      </c>
      <c r="C7151" s="4" t="str">
        <f>IFERROR(__xludf.DUMMYFUNCTION("""COMPUTED_VALUE"""),"JavaScript")</f>
        <v>JavaScript</v>
      </c>
      <c r="D7151" s="4" t="str">
        <f>IFERROR(__xludf.DUMMYFUNCTION("""COMPUTED_VALUE"""),"TypeScript")</f>
        <v>TypeScript</v>
      </c>
    </row>
    <row r="7152">
      <c r="A7152" s="3">
        <v>7151.0</v>
      </c>
      <c r="B7152" s="4" t="str">
        <f>IFERROR(__xludf.DUMMYFUNCTION("SPLIT(IMPORTRANGE!B7152:B17151,"";"",0,1)"),"Bash/Shell/PowerShell")</f>
        <v>Bash/Shell/PowerShell</v>
      </c>
      <c r="C7152" s="4" t="str">
        <f>IFERROR(__xludf.DUMMYFUNCTION("""COMPUTED_VALUE"""),"C#")</f>
        <v>C#</v>
      </c>
      <c r="D7152" s="4" t="str">
        <f>IFERROR(__xludf.DUMMYFUNCTION("""COMPUTED_VALUE"""),"HTML/CSS")</f>
        <v>HTML/CSS</v>
      </c>
      <c r="E7152" s="4" t="str">
        <f>IFERROR(__xludf.DUMMYFUNCTION("""COMPUTED_VALUE"""),"JavaScript")</f>
        <v>JavaScript</v>
      </c>
      <c r="F7152" s="4" t="str">
        <f>IFERROR(__xludf.DUMMYFUNCTION("""COMPUTED_VALUE"""),"PHP")</f>
        <v>PHP</v>
      </c>
      <c r="G7152" s="4" t="str">
        <f>IFERROR(__xludf.DUMMYFUNCTION("""COMPUTED_VALUE"""),"Python")</f>
        <v>Python</v>
      </c>
      <c r="H7152" s="4" t="str">
        <f>IFERROR(__xludf.DUMMYFUNCTION("""COMPUTED_VALUE"""),"SQL")</f>
        <v>SQL</v>
      </c>
    </row>
    <row r="7153">
      <c r="A7153" s="3">
        <v>7152.0</v>
      </c>
      <c r="B7153" s="4" t="str">
        <f>IFERROR(__xludf.DUMMYFUNCTION("SPLIT(IMPORTRANGE!B7153:B17152,"";"",0,1)"),"Assembly")</f>
        <v>Assembly</v>
      </c>
      <c r="C7153" s="4" t="str">
        <f>IFERROR(__xludf.DUMMYFUNCTION("""COMPUTED_VALUE"""),"Bash/Shell/PowerShell")</f>
        <v>Bash/Shell/PowerShell</v>
      </c>
      <c r="D7153" s="4" t="str">
        <f>IFERROR(__xludf.DUMMYFUNCTION("""COMPUTED_VALUE"""),"C")</f>
        <v>C</v>
      </c>
      <c r="E7153" s="4" t="str">
        <f>IFERROR(__xludf.DUMMYFUNCTION("""COMPUTED_VALUE"""),"C++")</f>
        <v>C++</v>
      </c>
      <c r="F7153" s="4" t="str">
        <f>IFERROR(__xludf.DUMMYFUNCTION("""COMPUTED_VALUE"""),"C#")</f>
        <v>C#</v>
      </c>
      <c r="G7153" s="4" t="str">
        <f>IFERROR(__xludf.DUMMYFUNCTION("""COMPUTED_VALUE"""),"HTML/CSS")</f>
        <v>HTML/CSS</v>
      </c>
      <c r="H7153" s="4" t="str">
        <f>IFERROR(__xludf.DUMMYFUNCTION("""COMPUTED_VALUE"""),"Java")</f>
        <v>Java</v>
      </c>
      <c r="I7153" s="4" t="str">
        <f>IFERROR(__xludf.DUMMYFUNCTION("""COMPUTED_VALUE"""),"JavaScript")</f>
        <v>JavaScript</v>
      </c>
      <c r="J7153" s="4" t="str">
        <f>IFERROR(__xludf.DUMMYFUNCTION("""COMPUTED_VALUE"""),"PHP")</f>
        <v>PHP</v>
      </c>
      <c r="K7153" s="4" t="str">
        <f>IFERROR(__xludf.DUMMYFUNCTION("""COMPUTED_VALUE"""),"SQL")</f>
        <v>SQL</v>
      </c>
      <c r="L7153" s="4" t="str">
        <f>IFERROR(__xludf.DUMMYFUNCTION("""COMPUTED_VALUE"""),"VBA")</f>
        <v>VBA</v>
      </c>
      <c r="M7153" s="4" t="str">
        <f>IFERROR(__xludf.DUMMYFUNCTION("""COMPUTED_VALUE"""),"Other(s):")</f>
        <v>Other(s):</v>
      </c>
    </row>
    <row r="7154">
      <c r="A7154" s="3">
        <v>7153.0</v>
      </c>
      <c r="B7154" s="4" t="str">
        <f>IFERROR(__xludf.DUMMYFUNCTION("SPLIT(IMPORTRANGE!B7154:B17153,"";"",0,1)"),"Java")</f>
        <v>Java</v>
      </c>
    </row>
    <row r="7155">
      <c r="A7155" s="3">
        <v>7154.0</v>
      </c>
      <c r="B7155" s="4" t="str">
        <f>IFERROR(__xludf.DUMMYFUNCTION("SPLIT(IMPORTRANGE!B7155:B17154,"";"",0,1)"),"C#")</f>
        <v>C#</v>
      </c>
      <c r="C7155" s="4" t="str">
        <f>IFERROR(__xludf.DUMMYFUNCTION("""COMPUTED_VALUE"""),"HTML/CSS")</f>
        <v>HTML/CSS</v>
      </c>
      <c r="D7155" s="4" t="str">
        <f>IFERROR(__xludf.DUMMYFUNCTION("""COMPUTED_VALUE"""),"JavaScript")</f>
        <v>JavaScript</v>
      </c>
      <c r="E7155" s="4" t="str">
        <f>IFERROR(__xludf.DUMMYFUNCTION("""COMPUTED_VALUE"""),"SQL")</f>
        <v>SQL</v>
      </c>
    </row>
    <row r="7156">
      <c r="A7156" s="3">
        <v>7155.0</v>
      </c>
      <c r="B7156" s="4" t="str">
        <f>IFERROR(__xludf.DUMMYFUNCTION("SPLIT(IMPORTRANGE!B7156:B17155,"";"",0,1)"),"C")</f>
        <v>C</v>
      </c>
      <c r="C7156" s="4" t="str">
        <f>IFERROR(__xludf.DUMMYFUNCTION("""COMPUTED_VALUE"""),"C++")</f>
        <v>C++</v>
      </c>
      <c r="D7156" s="4" t="str">
        <f>IFERROR(__xludf.DUMMYFUNCTION("""COMPUTED_VALUE"""),"JavaScript")</f>
        <v>JavaScript</v>
      </c>
      <c r="E7156" s="4" t="str">
        <f>IFERROR(__xludf.DUMMYFUNCTION("""COMPUTED_VALUE"""),"Rust")</f>
        <v>Rust</v>
      </c>
    </row>
    <row r="7157">
      <c r="A7157" s="3">
        <v>7156.0</v>
      </c>
      <c r="B7157" s="4" t="str">
        <f>IFERROR(__xludf.DUMMYFUNCTION("SPLIT(IMPORTRANGE!B7157:B17156,"";"",0,1)"),"Bash/Shell/PowerShell")</f>
        <v>Bash/Shell/PowerShell</v>
      </c>
      <c r="C7157" s="4" t="str">
        <f>IFERROR(__xludf.DUMMYFUNCTION("""COMPUTED_VALUE"""),"HTML/CSS")</f>
        <v>HTML/CSS</v>
      </c>
      <c r="D7157" s="4" t="str">
        <f>IFERROR(__xludf.DUMMYFUNCTION("""COMPUTED_VALUE"""),"Java")</f>
        <v>Java</v>
      </c>
      <c r="E7157" s="4" t="str">
        <f>IFERROR(__xludf.DUMMYFUNCTION("""COMPUTED_VALUE"""),"JavaScript")</f>
        <v>JavaScript</v>
      </c>
      <c r="F7157" s="4" t="str">
        <f>IFERROR(__xludf.DUMMYFUNCTION("""COMPUTED_VALUE"""),"Python")</f>
        <v>Python</v>
      </c>
    </row>
    <row r="7158">
      <c r="A7158" s="3">
        <v>7157.0</v>
      </c>
      <c r="B7158" s="4" t="str">
        <f>IFERROR(__xludf.DUMMYFUNCTION("SPLIT(IMPORTRANGE!B7158:B17157,"";"",0,1)"),"HTML/CSS")</f>
        <v>HTML/CSS</v>
      </c>
      <c r="C7158" s="4" t="str">
        <f>IFERROR(__xludf.DUMMYFUNCTION("""COMPUTED_VALUE"""),"JavaScript")</f>
        <v>JavaScript</v>
      </c>
      <c r="D7158" s="4" t="str">
        <f>IFERROR(__xludf.DUMMYFUNCTION("""COMPUTED_VALUE"""),"PHP")</f>
        <v>PHP</v>
      </c>
    </row>
    <row r="7159">
      <c r="A7159" s="3">
        <v>7158.0</v>
      </c>
      <c r="B7159" s="4" t="str">
        <f>IFERROR(__xludf.DUMMYFUNCTION("SPLIT(IMPORTRANGE!B7159:B17158,"";"",0,1)"),"C")</f>
        <v>C</v>
      </c>
      <c r="C7159" s="4" t="str">
        <f>IFERROR(__xludf.DUMMYFUNCTION("""COMPUTED_VALUE"""),"C++")</f>
        <v>C++</v>
      </c>
      <c r="D7159" s="4" t="str">
        <f>IFERROR(__xludf.DUMMYFUNCTION("""COMPUTED_VALUE"""),"Java")</f>
        <v>Java</v>
      </c>
      <c r="E7159" s="4" t="str">
        <f>IFERROR(__xludf.DUMMYFUNCTION("""COMPUTED_VALUE"""),"JavaScript")</f>
        <v>JavaScript</v>
      </c>
      <c r="F7159" s="4" t="str">
        <f>IFERROR(__xludf.DUMMYFUNCTION("""COMPUTED_VALUE"""),"SQL")</f>
        <v>SQL</v>
      </c>
    </row>
    <row r="7160">
      <c r="A7160" s="3">
        <v>7159.0</v>
      </c>
      <c r="B7160" s="4" t="str">
        <f>IFERROR(__xludf.DUMMYFUNCTION("SPLIT(IMPORTRANGE!B7160:B17159,"";"",0,1)"),"Python")</f>
        <v>Python</v>
      </c>
    </row>
    <row r="7161">
      <c r="A7161" s="3">
        <v>7160.0</v>
      </c>
      <c r="B7161" s="4" t="str">
        <f>IFERROR(__xludf.DUMMYFUNCTION("SPLIT(IMPORTRANGE!B7161:B17160,"";"",0,1)"),"C")</f>
        <v>C</v>
      </c>
      <c r="C7161" s="4" t="str">
        <f>IFERROR(__xludf.DUMMYFUNCTION("""COMPUTED_VALUE"""),"C++")</f>
        <v>C++</v>
      </c>
      <c r="D7161" s="4" t="str">
        <f>IFERROR(__xludf.DUMMYFUNCTION("""COMPUTED_VALUE"""),"HTML/CSS")</f>
        <v>HTML/CSS</v>
      </c>
      <c r="E7161" s="4" t="str">
        <f>IFERROR(__xludf.DUMMYFUNCTION("""COMPUTED_VALUE"""),"Java")</f>
        <v>Java</v>
      </c>
      <c r="F7161" s="4" t="str">
        <f>IFERROR(__xludf.DUMMYFUNCTION("""COMPUTED_VALUE"""),"JavaScript")</f>
        <v>JavaScript</v>
      </c>
      <c r="G7161" s="4" t="str">
        <f>IFERROR(__xludf.DUMMYFUNCTION("""COMPUTED_VALUE"""),"SQL")</f>
        <v>SQL</v>
      </c>
    </row>
    <row r="7162">
      <c r="A7162" s="3">
        <v>7161.0</v>
      </c>
      <c r="B7162" s="4" t="str">
        <f>IFERROR(__xludf.DUMMYFUNCTION("SPLIT(IMPORTRANGE!B7162:B17161,"";"",0,1)"),"Python")</f>
        <v>Python</v>
      </c>
    </row>
    <row r="7163">
      <c r="A7163" s="3">
        <v>7162.0</v>
      </c>
      <c r="B7163" s="4" t="str">
        <f>IFERROR(__xludf.DUMMYFUNCTION("SPLIT(IMPORTRANGE!B7163:B17162,"";"",0,1)"),"Bash/Shell/PowerShell")</f>
        <v>Bash/Shell/PowerShell</v>
      </c>
      <c r="C7163" s="4" t="str">
        <f>IFERROR(__xludf.DUMMYFUNCTION("""COMPUTED_VALUE"""),"HTML/CSS")</f>
        <v>HTML/CSS</v>
      </c>
      <c r="D7163" s="4" t="str">
        <f>IFERROR(__xludf.DUMMYFUNCTION("""COMPUTED_VALUE"""),"Java")</f>
        <v>Java</v>
      </c>
      <c r="E7163" s="4" t="str">
        <f>IFERROR(__xludf.DUMMYFUNCTION("""COMPUTED_VALUE"""),"Python")</f>
        <v>Python</v>
      </c>
      <c r="F7163" s="4" t="str">
        <f>IFERROR(__xludf.DUMMYFUNCTION("""COMPUTED_VALUE"""),"SQL")</f>
        <v>SQL</v>
      </c>
    </row>
    <row r="7164">
      <c r="A7164" s="3">
        <v>7163.0</v>
      </c>
      <c r="B7164" s="4" t="str">
        <f>IFERROR(__xludf.DUMMYFUNCTION("SPLIT(IMPORTRANGE!B7164:B17163,"";"",0,1)"),"C")</f>
        <v>C</v>
      </c>
      <c r="C7164" s="4" t="str">
        <f>IFERROR(__xludf.DUMMYFUNCTION("""COMPUTED_VALUE"""),"C++")</f>
        <v>C++</v>
      </c>
      <c r="D7164" s="4" t="str">
        <f>IFERROR(__xludf.DUMMYFUNCTION("""COMPUTED_VALUE"""),"C#")</f>
        <v>C#</v>
      </c>
    </row>
    <row r="7165">
      <c r="A7165" s="3">
        <v>7164.0</v>
      </c>
      <c r="B7165" s="4" t="str">
        <f>IFERROR(__xludf.DUMMYFUNCTION("SPLIT(IMPORTRANGE!B7165:B17164,"";"",0,1)"),"Assembly")</f>
        <v>Assembly</v>
      </c>
      <c r="C7165" s="4" t="str">
        <f>IFERROR(__xludf.DUMMYFUNCTION("""COMPUTED_VALUE"""),"Bash/Shell/PowerShell")</f>
        <v>Bash/Shell/PowerShell</v>
      </c>
      <c r="D7165" s="4" t="str">
        <f>IFERROR(__xludf.DUMMYFUNCTION("""COMPUTED_VALUE"""),"C")</f>
        <v>C</v>
      </c>
      <c r="E7165" s="4" t="str">
        <f>IFERROR(__xludf.DUMMYFUNCTION("""COMPUTED_VALUE"""),"HTML/CSS")</f>
        <v>HTML/CSS</v>
      </c>
    </row>
    <row r="7166">
      <c r="A7166" s="3">
        <v>7165.0</v>
      </c>
      <c r="B7166" s="4" t="str">
        <f>IFERROR(__xludf.DUMMYFUNCTION("SPLIT(IMPORTRANGE!B7166:B17165,"";"",0,1)"),"Bash/Shell/PowerShell")</f>
        <v>Bash/Shell/PowerShell</v>
      </c>
      <c r="C7166" s="4" t="str">
        <f>IFERROR(__xludf.DUMMYFUNCTION("""COMPUTED_VALUE"""),"C#")</f>
        <v>C#</v>
      </c>
      <c r="D7166" s="4" t="str">
        <f>IFERROR(__xludf.DUMMYFUNCTION("""COMPUTED_VALUE"""),"HTML/CSS")</f>
        <v>HTML/CSS</v>
      </c>
      <c r="E7166" s="4" t="str">
        <f>IFERROR(__xludf.DUMMYFUNCTION("""COMPUTED_VALUE"""),"JavaScript")</f>
        <v>JavaScript</v>
      </c>
      <c r="F7166" s="4" t="str">
        <f>IFERROR(__xludf.DUMMYFUNCTION("""COMPUTED_VALUE"""),"SQL")</f>
        <v>SQL</v>
      </c>
    </row>
    <row r="7167">
      <c r="A7167" s="3">
        <v>7166.0</v>
      </c>
      <c r="B7167" s="4" t="str">
        <f>IFERROR(__xludf.DUMMYFUNCTION("SPLIT(IMPORTRANGE!B7167:B17166,"";"",0,1)"),"Java")</f>
        <v>Java</v>
      </c>
    </row>
    <row r="7168">
      <c r="A7168" s="3">
        <v>7167.0</v>
      </c>
      <c r="B7168" s="4" t="str">
        <f>IFERROR(__xludf.DUMMYFUNCTION("SPLIT(IMPORTRANGE!B7168:B17167,"";"",0,1)"),"Bash/Shell/PowerShell")</f>
        <v>Bash/Shell/PowerShell</v>
      </c>
      <c r="C7168" s="4" t="str">
        <f>IFERROR(__xludf.DUMMYFUNCTION("""COMPUTED_VALUE"""),"C#")</f>
        <v>C#</v>
      </c>
      <c r="D7168" s="4" t="str">
        <f>IFERROR(__xludf.DUMMYFUNCTION("""COMPUTED_VALUE"""),"HTML/CSS")</f>
        <v>HTML/CSS</v>
      </c>
      <c r="E7168" s="4" t="str">
        <f>IFERROR(__xludf.DUMMYFUNCTION("""COMPUTED_VALUE"""),"JavaScript")</f>
        <v>JavaScript</v>
      </c>
      <c r="F7168" s="4" t="str">
        <f>IFERROR(__xludf.DUMMYFUNCTION("""COMPUTED_VALUE"""),"SQL")</f>
        <v>SQL</v>
      </c>
    </row>
    <row r="7169">
      <c r="A7169" s="3">
        <v>7168.0</v>
      </c>
      <c r="B7169" s="4" t="str">
        <f>IFERROR(__xludf.DUMMYFUNCTION("SPLIT(IMPORTRANGE!B7169:B17168,"";"",0,1)"),"Python")</f>
        <v>Python</v>
      </c>
    </row>
    <row r="7170">
      <c r="A7170" s="3">
        <v>7169.0</v>
      </c>
      <c r="B7170" s="4" t="str">
        <f>IFERROR(__xludf.DUMMYFUNCTION("SPLIT(IMPORTRANGE!B7170:B17169,"";"",0,1)"),"Bash/Shell/PowerShell")</f>
        <v>Bash/Shell/PowerShell</v>
      </c>
      <c r="C7170" s="4" t="str">
        <f>IFERROR(__xludf.DUMMYFUNCTION("""COMPUTED_VALUE"""),"HTML/CSS")</f>
        <v>HTML/CSS</v>
      </c>
      <c r="D7170" s="4" t="str">
        <f>IFERROR(__xludf.DUMMYFUNCTION("""COMPUTED_VALUE"""),"JavaScript")</f>
        <v>JavaScript</v>
      </c>
      <c r="E7170" s="4" t="str">
        <f>IFERROR(__xludf.DUMMYFUNCTION("""COMPUTED_VALUE"""),"PHP")</f>
        <v>PHP</v>
      </c>
    </row>
    <row r="7171">
      <c r="A7171" s="3">
        <v>7170.0</v>
      </c>
      <c r="B7171" s="4" t="str">
        <f>IFERROR(__xludf.DUMMYFUNCTION("SPLIT(IMPORTRANGE!B7171:B17170,"";"",0,1)"),"C#")</f>
        <v>C#</v>
      </c>
      <c r="C7171" s="4" t="str">
        <f>IFERROR(__xludf.DUMMYFUNCTION("""COMPUTED_VALUE"""),"Java")</f>
        <v>Java</v>
      </c>
    </row>
    <row r="7172">
      <c r="A7172" s="3">
        <v>7171.0</v>
      </c>
      <c r="B7172" s="4" t="str">
        <f>IFERROR(__xludf.DUMMYFUNCTION("SPLIT(IMPORTRANGE!B7172:B17171,"";"",0,1)"),"Assembly")</f>
        <v>Assembly</v>
      </c>
      <c r="C7172" s="4" t="str">
        <f>IFERROR(__xludf.DUMMYFUNCTION("""COMPUTED_VALUE"""),"Java")</f>
        <v>Java</v>
      </c>
    </row>
    <row r="7173">
      <c r="A7173" s="3">
        <v>7172.0</v>
      </c>
      <c r="B7173" s="4" t="str">
        <f>IFERROR(__xludf.DUMMYFUNCTION("SPLIT(IMPORTRANGE!B7173:B17172,"";"",0,1)"),"Bash/Shell/PowerShell")</f>
        <v>Bash/Shell/PowerShell</v>
      </c>
      <c r="C7173" s="4" t="str">
        <f>IFERROR(__xludf.DUMMYFUNCTION("""COMPUTED_VALUE"""),"Go")</f>
        <v>Go</v>
      </c>
      <c r="D7173" s="4" t="str">
        <f>IFERROR(__xludf.DUMMYFUNCTION("""COMPUTED_VALUE"""),"JavaScript")</f>
        <v>JavaScript</v>
      </c>
      <c r="E7173" s="4" t="str">
        <f>IFERROR(__xludf.DUMMYFUNCTION("""COMPUTED_VALUE"""),"SQL")</f>
        <v>SQL</v>
      </c>
    </row>
    <row r="7174">
      <c r="A7174" s="3">
        <v>7173.0</v>
      </c>
      <c r="B7174" s="4" t="str">
        <f>IFERROR(__xludf.DUMMYFUNCTION("SPLIT(IMPORTRANGE!B7174:B17173,"";"",0,1)"),"C")</f>
        <v>C</v>
      </c>
      <c r="C7174" s="4" t="str">
        <f>IFERROR(__xludf.DUMMYFUNCTION("""COMPUTED_VALUE"""),"C++")</f>
        <v>C++</v>
      </c>
      <c r="D7174" s="4" t="str">
        <f>IFERROR(__xludf.DUMMYFUNCTION("""COMPUTED_VALUE"""),"C#")</f>
        <v>C#</v>
      </c>
      <c r="E7174" s="4" t="str">
        <f>IFERROR(__xludf.DUMMYFUNCTION("""COMPUTED_VALUE"""),"Java")</f>
        <v>Java</v>
      </c>
      <c r="F7174" s="4" t="str">
        <f>IFERROR(__xludf.DUMMYFUNCTION("""COMPUTED_VALUE"""),"SQL")</f>
        <v>SQL</v>
      </c>
    </row>
    <row r="7175">
      <c r="A7175" s="3">
        <v>7174.0</v>
      </c>
      <c r="B7175" s="4" t="str">
        <f>IFERROR(__xludf.DUMMYFUNCTION("SPLIT(IMPORTRANGE!B7175:B17174,"";"",0,1)"),"Python")</f>
        <v>Python</v>
      </c>
      <c r="C7175" s="4" t="str">
        <f>IFERROR(__xludf.DUMMYFUNCTION("""COMPUTED_VALUE"""),"Other(s):")</f>
        <v>Other(s):</v>
      </c>
    </row>
    <row r="7176">
      <c r="A7176" s="3">
        <v>7175.0</v>
      </c>
      <c r="B7176" s="4" t="str">
        <f>IFERROR(__xludf.DUMMYFUNCTION("SPLIT(IMPORTRANGE!B7176:B17175,"";"",0,1)"),"Bash/Shell/PowerShell")</f>
        <v>Bash/Shell/PowerShell</v>
      </c>
      <c r="C7176" s="4" t="str">
        <f>IFERROR(__xludf.DUMMYFUNCTION("""COMPUTED_VALUE"""),"C")</f>
        <v>C</v>
      </c>
      <c r="D7176" s="4" t="str">
        <f>IFERROR(__xludf.DUMMYFUNCTION("""COMPUTED_VALUE"""),"C++")</f>
        <v>C++</v>
      </c>
      <c r="E7176" s="4" t="str">
        <f>IFERROR(__xludf.DUMMYFUNCTION("""COMPUTED_VALUE"""),"C#")</f>
        <v>C#</v>
      </c>
      <c r="F7176" s="4" t="str">
        <f>IFERROR(__xludf.DUMMYFUNCTION("""COMPUTED_VALUE"""),"HTML/CSS")</f>
        <v>HTML/CSS</v>
      </c>
      <c r="G7176" s="4" t="str">
        <f>IFERROR(__xludf.DUMMYFUNCTION("""COMPUTED_VALUE"""),"Java")</f>
        <v>Java</v>
      </c>
      <c r="H7176" s="4" t="str">
        <f>IFERROR(__xludf.DUMMYFUNCTION("""COMPUTED_VALUE"""),"JavaScript")</f>
        <v>JavaScript</v>
      </c>
      <c r="I7176" s="4" t="str">
        <f>IFERROR(__xludf.DUMMYFUNCTION("""COMPUTED_VALUE"""),"PHP")</f>
        <v>PHP</v>
      </c>
      <c r="J7176" s="4" t="str">
        <f>IFERROR(__xludf.DUMMYFUNCTION("""COMPUTED_VALUE"""),"Python")</f>
        <v>Python</v>
      </c>
      <c r="K7176" s="4" t="str">
        <f>IFERROR(__xludf.DUMMYFUNCTION("""COMPUTED_VALUE"""),"R")</f>
        <v>R</v>
      </c>
      <c r="L7176" s="4" t="str">
        <f>IFERROR(__xludf.DUMMYFUNCTION("""COMPUTED_VALUE"""),"VBA")</f>
        <v>VBA</v>
      </c>
    </row>
    <row r="7177">
      <c r="A7177" s="3">
        <v>7176.0</v>
      </c>
      <c r="B7177" s="4" t="str">
        <f>IFERROR(__xludf.DUMMYFUNCTION("SPLIT(IMPORTRANGE!B7177:B17176,"";"",0,1)"),"Bash/Shell/PowerShell")</f>
        <v>Bash/Shell/PowerShell</v>
      </c>
      <c r="C7177" s="4" t="str">
        <f>IFERROR(__xludf.DUMMYFUNCTION("""COMPUTED_VALUE"""),"Go")</f>
        <v>Go</v>
      </c>
      <c r="D7177" s="4" t="str">
        <f>IFERROR(__xludf.DUMMYFUNCTION("""COMPUTED_VALUE"""),"HTML/CSS")</f>
        <v>HTML/CSS</v>
      </c>
      <c r="E7177" s="4" t="str">
        <f>IFERROR(__xludf.DUMMYFUNCTION("""COMPUTED_VALUE"""),"Java")</f>
        <v>Java</v>
      </c>
      <c r="F7177" s="4" t="str">
        <f>IFERROR(__xludf.DUMMYFUNCTION("""COMPUTED_VALUE"""),"Python")</f>
        <v>Python</v>
      </c>
      <c r="G7177" s="4" t="str">
        <f>IFERROR(__xludf.DUMMYFUNCTION("""COMPUTED_VALUE"""),"SQL")</f>
        <v>SQL</v>
      </c>
      <c r="H7177" s="4" t="str">
        <f>IFERROR(__xludf.DUMMYFUNCTION("""COMPUTED_VALUE"""),"TypeScript")</f>
        <v>TypeScript</v>
      </c>
    </row>
    <row r="7178">
      <c r="A7178" s="3">
        <v>7177.0</v>
      </c>
      <c r="B7178" s="4" t="str">
        <f>IFERROR(__xludf.DUMMYFUNCTION("SPLIT(IMPORTRANGE!B7178:B17177,"";"",0,1)"),"HTML/CSS")</f>
        <v>HTML/CSS</v>
      </c>
      <c r="C7178" s="4" t="str">
        <f>IFERROR(__xludf.DUMMYFUNCTION("""COMPUTED_VALUE"""),"Java")</f>
        <v>Java</v>
      </c>
      <c r="D7178" s="4" t="str">
        <f>IFERROR(__xludf.DUMMYFUNCTION("""COMPUTED_VALUE"""),"JavaScript")</f>
        <v>JavaScript</v>
      </c>
      <c r="E7178" s="4" t="str">
        <f>IFERROR(__xludf.DUMMYFUNCTION("""COMPUTED_VALUE"""),"Python")</f>
        <v>Python</v>
      </c>
      <c r="F7178" s="4" t="str">
        <f>IFERROR(__xludf.DUMMYFUNCTION("""COMPUTED_VALUE"""),"SQL")</f>
        <v>SQL</v>
      </c>
      <c r="G7178" s="4" t="str">
        <f>IFERROR(__xludf.DUMMYFUNCTION("""COMPUTED_VALUE"""),"TypeScript")</f>
        <v>TypeScript</v>
      </c>
    </row>
    <row r="7179">
      <c r="A7179" s="3">
        <v>7178.0</v>
      </c>
      <c r="B7179" s="4" t="str">
        <f>IFERROR(__xludf.DUMMYFUNCTION("SPLIT(IMPORTRANGE!B7179:B17178,"";"",0,1)"),"Bash/Shell/PowerShell")</f>
        <v>Bash/Shell/PowerShell</v>
      </c>
      <c r="C7179" s="4" t="str">
        <f>IFERROR(__xludf.DUMMYFUNCTION("""COMPUTED_VALUE"""),"HTML/CSS")</f>
        <v>HTML/CSS</v>
      </c>
      <c r="D7179" s="4" t="str">
        <f>IFERROR(__xludf.DUMMYFUNCTION("""COMPUTED_VALUE"""),"Java")</f>
        <v>Java</v>
      </c>
      <c r="E7179" s="4" t="str">
        <f>IFERROR(__xludf.DUMMYFUNCTION("""COMPUTED_VALUE"""),"JavaScript")</f>
        <v>JavaScript</v>
      </c>
      <c r="F7179" s="4" t="str">
        <f>IFERROR(__xludf.DUMMYFUNCTION("""COMPUTED_VALUE"""),"SQL")</f>
        <v>SQL</v>
      </c>
    </row>
    <row r="7180">
      <c r="A7180" s="3">
        <v>7179.0</v>
      </c>
      <c r="B7180" s="4" t="str">
        <f>IFERROR(__xludf.DUMMYFUNCTION("SPLIT(IMPORTRANGE!B7180:B17179,"";"",0,1)"),"Clojure")</f>
        <v>Clojure</v>
      </c>
      <c r="C7180" s="4" t="str">
        <f>IFERROR(__xludf.DUMMYFUNCTION("""COMPUTED_VALUE"""),"TypeScript")</f>
        <v>TypeScript</v>
      </c>
      <c r="D7180" s="4" t="str">
        <f>IFERROR(__xludf.DUMMYFUNCTION("""COMPUTED_VALUE"""),"Other(s):")</f>
        <v>Other(s):</v>
      </c>
    </row>
    <row r="7181">
      <c r="A7181" s="3">
        <v>7180.0</v>
      </c>
      <c r="B7181" s="4" t="str">
        <f>IFERROR(__xludf.DUMMYFUNCTION("SPLIT(IMPORTRANGE!B7181:B17180,"";"",0,1)"),"HTML/CSS")</f>
        <v>HTML/CSS</v>
      </c>
      <c r="C7181" s="4" t="str">
        <f>IFERROR(__xludf.DUMMYFUNCTION("""COMPUTED_VALUE"""),"JavaScript")</f>
        <v>JavaScript</v>
      </c>
      <c r="D7181" s="4" t="str">
        <f>IFERROR(__xludf.DUMMYFUNCTION("""COMPUTED_VALUE"""),"PHP")</f>
        <v>PHP</v>
      </c>
      <c r="E7181" s="4" t="str">
        <f>IFERROR(__xludf.DUMMYFUNCTION("""COMPUTED_VALUE"""),"Python")</f>
        <v>Python</v>
      </c>
      <c r="F7181" s="4" t="str">
        <f>IFERROR(__xludf.DUMMYFUNCTION("""COMPUTED_VALUE"""),"SQL")</f>
        <v>SQL</v>
      </c>
    </row>
    <row r="7182">
      <c r="A7182" s="3">
        <v>7181.0</v>
      </c>
      <c r="B7182" s="4" t="str">
        <f>IFERROR(__xludf.DUMMYFUNCTION("SPLIT(IMPORTRANGE!B7182:B17181,"";"",0,1)"),"Assembly")</f>
        <v>Assembly</v>
      </c>
      <c r="C7182" s="4" t="str">
        <f>IFERROR(__xludf.DUMMYFUNCTION("""COMPUTED_VALUE"""),"C")</f>
        <v>C</v>
      </c>
      <c r="D7182" s="4" t="str">
        <f>IFERROR(__xludf.DUMMYFUNCTION("""COMPUTED_VALUE"""),"C++")</f>
        <v>C++</v>
      </c>
      <c r="E7182" s="4" t="str">
        <f>IFERROR(__xludf.DUMMYFUNCTION("""COMPUTED_VALUE"""),"C#")</f>
        <v>C#</v>
      </c>
      <c r="F7182" s="4" t="str">
        <f>IFERROR(__xludf.DUMMYFUNCTION("""COMPUTED_VALUE"""),"HTML/CSS")</f>
        <v>HTML/CSS</v>
      </c>
      <c r="G7182" s="4" t="str">
        <f>IFERROR(__xludf.DUMMYFUNCTION("""COMPUTED_VALUE"""),"JavaScript")</f>
        <v>JavaScript</v>
      </c>
      <c r="H7182" s="4" t="str">
        <f>IFERROR(__xludf.DUMMYFUNCTION("""COMPUTED_VALUE"""),"PHP")</f>
        <v>PHP</v>
      </c>
      <c r="I7182" s="4" t="str">
        <f>IFERROR(__xludf.DUMMYFUNCTION("""COMPUTED_VALUE"""),"Python")</f>
        <v>Python</v>
      </c>
      <c r="J7182" s="4" t="str">
        <f>IFERROR(__xludf.DUMMYFUNCTION("""COMPUTED_VALUE"""),"SQL")</f>
        <v>SQL</v>
      </c>
    </row>
    <row r="7183">
      <c r="A7183" s="3">
        <v>7182.0</v>
      </c>
      <c r="B7183" s="4" t="str">
        <f>IFERROR(__xludf.DUMMYFUNCTION("SPLIT(IMPORTRANGE!B7183:B17182,"";"",0,1)"),"HTML/CSS")</f>
        <v>HTML/CSS</v>
      </c>
      <c r="C7183" s="4" t="str">
        <f>IFERROR(__xludf.DUMMYFUNCTION("""COMPUTED_VALUE"""),"Java")</f>
        <v>Java</v>
      </c>
      <c r="D7183" s="4" t="str">
        <f>IFERROR(__xludf.DUMMYFUNCTION("""COMPUTED_VALUE"""),"JavaScript")</f>
        <v>JavaScript</v>
      </c>
      <c r="E7183" s="4" t="str">
        <f>IFERROR(__xludf.DUMMYFUNCTION("""COMPUTED_VALUE"""),"Python")</f>
        <v>Python</v>
      </c>
      <c r="F7183" s="4" t="str">
        <f>IFERROR(__xludf.DUMMYFUNCTION("""COMPUTED_VALUE"""),"SQL")</f>
        <v>SQL</v>
      </c>
    </row>
    <row r="7184">
      <c r="A7184" s="3">
        <v>7183.0</v>
      </c>
      <c r="B7184" s="4" t="str">
        <f>IFERROR(__xludf.DUMMYFUNCTION("SPLIT(IMPORTRANGE!B7184:B17183,"";"",0,1)"),"Bash/Shell/PowerShell")</f>
        <v>Bash/Shell/PowerShell</v>
      </c>
      <c r="C7184" s="4" t="str">
        <f>IFERROR(__xludf.DUMMYFUNCTION("""COMPUTED_VALUE"""),"HTML/CSS")</f>
        <v>HTML/CSS</v>
      </c>
      <c r="D7184" s="4" t="str">
        <f>IFERROR(__xludf.DUMMYFUNCTION("""COMPUTED_VALUE"""),"JavaScript")</f>
        <v>JavaScript</v>
      </c>
      <c r="E7184" s="4" t="str">
        <f>IFERROR(__xludf.DUMMYFUNCTION("""COMPUTED_VALUE"""),"Python")</f>
        <v>Python</v>
      </c>
    </row>
    <row r="7185">
      <c r="A7185" s="3">
        <v>7184.0</v>
      </c>
      <c r="B7185" s="4" t="str">
        <f>IFERROR(__xludf.DUMMYFUNCTION("SPLIT(IMPORTRANGE!B7185:B17184,"";"",0,1)"),"Assembly")</f>
        <v>Assembly</v>
      </c>
      <c r="C7185" s="4" t="str">
        <f>IFERROR(__xludf.DUMMYFUNCTION("""COMPUTED_VALUE"""),"C")</f>
        <v>C</v>
      </c>
      <c r="D7185" s="4" t="str">
        <f>IFERROR(__xludf.DUMMYFUNCTION("""COMPUTED_VALUE"""),"C++")</f>
        <v>C++</v>
      </c>
      <c r="E7185" s="4" t="str">
        <f>IFERROR(__xludf.DUMMYFUNCTION("""COMPUTED_VALUE"""),"C#")</f>
        <v>C#</v>
      </c>
      <c r="F7185" s="4" t="str">
        <f>IFERROR(__xludf.DUMMYFUNCTION("""COMPUTED_VALUE"""),"Go")</f>
        <v>Go</v>
      </c>
      <c r="G7185" s="4" t="str">
        <f>IFERROR(__xludf.DUMMYFUNCTION("""COMPUTED_VALUE"""),"HTML/CSS")</f>
        <v>HTML/CSS</v>
      </c>
      <c r="H7185" s="4" t="str">
        <f>IFERROR(__xludf.DUMMYFUNCTION("""COMPUTED_VALUE"""),"Java")</f>
        <v>Java</v>
      </c>
      <c r="I7185" s="4" t="str">
        <f>IFERROR(__xludf.DUMMYFUNCTION("""COMPUTED_VALUE"""),"JavaScript")</f>
        <v>JavaScript</v>
      </c>
      <c r="J7185" s="4" t="str">
        <f>IFERROR(__xludf.DUMMYFUNCTION("""COMPUTED_VALUE"""),"PHP")</f>
        <v>PHP</v>
      </c>
      <c r="K7185" s="4" t="str">
        <f>IFERROR(__xludf.DUMMYFUNCTION("""COMPUTED_VALUE"""),"SQL")</f>
        <v>SQL</v>
      </c>
      <c r="L7185" s="4" t="str">
        <f>IFERROR(__xludf.DUMMYFUNCTION("""COMPUTED_VALUE"""),"TypeScript")</f>
        <v>TypeScript</v>
      </c>
    </row>
    <row r="7186">
      <c r="A7186" s="3">
        <v>7185.0</v>
      </c>
      <c r="B7186" s="4" t="str">
        <f>IFERROR(__xludf.DUMMYFUNCTION("SPLIT(IMPORTRANGE!B7186:B17185,"";"",0,1)"),"Bash/Shell/PowerShell")</f>
        <v>Bash/Shell/PowerShell</v>
      </c>
      <c r="C7186" s="4" t="str">
        <f>IFERROR(__xludf.DUMMYFUNCTION("""COMPUTED_VALUE"""),"Java")</f>
        <v>Java</v>
      </c>
      <c r="D7186" s="4" t="str">
        <f>IFERROR(__xludf.DUMMYFUNCTION("""COMPUTED_VALUE"""),"JavaScript")</f>
        <v>JavaScript</v>
      </c>
      <c r="E7186" s="4" t="str">
        <f>IFERROR(__xludf.DUMMYFUNCTION("""COMPUTED_VALUE"""),"SQL")</f>
        <v>SQL</v>
      </c>
    </row>
    <row r="7187">
      <c r="A7187" s="3">
        <v>7186.0</v>
      </c>
      <c r="B7187" s="4" t="str">
        <f>IFERROR(__xludf.DUMMYFUNCTION("SPLIT(IMPORTRANGE!B7187:B17186,"";"",0,1)"),"Go")</f>
        <v>Go</v>
      </c>
      <c r="C7187" s="4" t="str">
        <f>IFERROR(__xludf.DUMMYFUNCTION("""COMPUTED_VALUE"""),"JavaScript")</f>
        <v>JavaScript</v>
      </c>
    </row>
    <row r="7188">
      <c r="A7188" s="3">
        <v>7187.0</v>
      </c>
      <c r="B7188" s="4" t="str">
        <f>IFERROR(__xludf.DUMMYFUNCTION("SPLIT(IMPORTRANGE!B7188:B17187,"";"",0,1)"),"HTML/CSS")</f>
        <v>HTML/CSS</v>
      </c>
      <c r="C7188" s="4" t="str">
        <f>IFERROR(__xludf.DUMMYFUNCTION("""COMPUTED_VALUE"""),"Java")</f>
        <v>Java</v>
      </c>
      <c r="D7188" s="4" t="str">
        <f>IFERROR(__xludf.DUMMYFUNCTION("""COMPUTED_VALUE"""),"JavaScript")</f>
        <v>JavaScript</v>
      </c>
      <c r="E7188" s="4" t="str">
        <f>IFERROR(__xludf.DUMMYFUNCTION("""COMPUTED_VALUE"""),"PHP")</f>
        <v>PHP</v>
      </c>
      <c r="F7188" s="4" t="str">
        <f>IFERROR(__xludf.DUMMYFUNCTION("""COMPUTED_VALUE"""),"Ruby")</f>
        <v>Ruby</v>
      </c>
      <c r="G7188" s="4" t="str">
        <f>IFERROR(__xludf.DUMMYFUNCTION("""COMPUTED_VALUE"""),"SQL")</f>
        <v>SQL</v>
      </c>
    </row>
    <row r="7189">
      <c r="A7189" s="3">
        <v>7188.0</v>
      </c>
      <c r="B7189" s="4" t="str">
        <f>IFERROR(__xludf.DUMMYFUNCTION("SPLIT(IMPORTRANGE!B7189:B17188,"";"",0,1)"),"HTML/CSS")</f>
        <v>HTML/CSS</v>
      </c>
      <c r="C7189" s="4" t="str">
        <f>IFERROR(__xludf.DUMMYFUNCTION("""COMPUTED_VALUE"""),"JavaScript")</f>
        <v>JavaScript</v>
      </c>
      <c r="D7189" s="4" t="str">
        <f>IFERROR(__xludf.DUMMYFUNCTION("""COMPUTED_VALUE"""),"Python")</f>
        <v>Python</v>
      </c>
      <c r="E7189" s="4" t="str">
        <f>IFERROR(__xludf.DUMMYFUNCTION("""COMPUTED_VALUE"""),"TypeScript")</f>
        <v>TypeScript</v>
      </c>
    </row>
    <row r="7190">
      <c r="A7190" s="3">
        <v>7189.0</v>
      </c>
      <c r="B7190" s="4" t="str">
        <f>IFERROR(__xludf.DUMMYFUNCTION("SPLIT(IMPORTRANGE!B7190:B17189,"";"",0,1)"),"HTML/CSS")</f>
        <v>HTML/CSS</v>
      </c>
      <c r="C7190" s="4" t="str">
        <f>IFERROR(__xludf.DUMMYFUNCTION("""COMPUTED_VALUE"""),"Java")</f>
        <v>Java</v>
      </c>
      <c r="D7190" s="4" t="str">
        <f>IFERROR(__xludf.DUMMYFUNCTION("""COMPUTED_VALUE"""),"JavaScript")</f>
        <v>JavaScript</v>
      </c>
      <c r="E7190" s="4" t="str">
        <f>IFERROR(__xludf.DUMMYFUNCTION("""COMPUTED_VALUE"""),"SQL")</f>
        <v>SQL</v>
      </c>
    </row>
    <row r="7191">
      <c r="A7191" s="3">
        <v>7190.0</v>
      </c>
      <c r="B7191" s="4" t="str">
        <f>IFERROR(__xludf.DUMMYFUNCTION("SPLIT(IMPORTRANGE!B7191:B17190,"";"",0,1)"),"Bash/Shell/PowerShell")</f>
        <v>Bash/Shell/PowerShell</v>
      </c>
      <c r="C7191" s="4" t="str">
        <f>IFERROR(__xludf.DUMMYFUNCTION("""COMPUTED_VALUE"""),"C")</f>
        <v>C</v>
      </c>
      <c r="D7191" s="4" t="str">
        <f>IFERROR(__xludf.DUMMYFUNCTION("""COMPUTED_VALUE"""),"HTML/CSS")</f>
        <v>HTML/CSS</v>
      </c>
      <c r="E7191" s="4" t="str">
        <f>IFERROR(__xludf.DUMMYFUNCTION("""COMPUTED_VALUE"""),"JavaScript")</f>
        <v>JavaScript</v>
      </c>
      <c r="F7191" s="4" t="str">
        <f>IFERROR(__xludf.DUMMYFUNCTION("""COMPUTED_VALUE"""),"Python")</f>
        <v>Python</v>
      </c>
      <c r="G7191" s="4" t="str">
        <f>IFERROR(__xludf.DUMMYFUNCTION("""COMPUTED_VALUE"""),"Ruby")</f>
        <v>Ruby</v>
      </c>
      <c r="H7191" s="4" t="str">
        <f>IFERROR(__xludf.DUMMYFUNCTION("""COMPUTED_VALUE"""),"Rust")</f>
        <v>Rust</v>
      </c>
      <c r="I7191" s="4" t="str">
        <f>IFERROR(__xludf.DUMMYFUNCTION("""COMPUTED_VALUE"""),"Swift")</f>
        <v>Swift</v>
      </c>
    </row>
    <row r="7192">
      <c r="A7192" s="3">
        <v>7191.0</v>
      </c>
      <c r="B7192" s="4" t="str">
        <f>IFERROR(__xludf.DUMMYFUNCTION("SPLIT(IMPORTRANGE!B7192:B17191,"";"",0,1)"),"C#")</f>
        <v>C#</v>
      </c>
      <c r="C7192" s="4" t="str">
        <f>IFERROR(__xludf.DUMMYFUNCTION("""COMPUTED_VALUE"""),"HTML/CSS")</f>
        <v>HTML/CSS</v>
      </c>
      <c r="D7192" s="4" t="str">
        <f>IFERROR(__xludf.DUMMYFUNCTION("""COMPUTED_VALUE"""),"JavaScript")</f>
        <v>JavaScript</v>
      </c>
    </row>
    <row r="7193">
      <c r="A7193" s="3">
        <v>7192.0</v>
      </c>
      <c r="B7193" s="4" t="str">
        <f>IFERROR(__xludf.DUMMYFUNCTION("SPLIT(IMPORTRANGE!B7193:B17192,"";"",0,1)"),"C#")</f>
        <v>C#</v>
      </c>
      <c r="C7193" s="4" t="str">
        <f>IFERROR(__xludf.DUMMYFUNCTION("""COMPUTED_VALUE"""),"JavaScript")</f>
        <v>JavaScript</v>
      </c>
      <c r="D7193" s="4" t="str">
        <f>IFERROR(__xludf.DUMMYFUNCTION("""COMPUTED_VALUE"""),"TypeScript")</f>
        <v>TypeScript</v>
      </c>
    </row>
    <row r="7194">
      <c r="A7194" s="3">
        <v>7193.0</v>
      </c>
      <c r="B7194" s="4" t="str">
        <f>IFERROR(__xludf.DUMMYFUNCTION("SPLIT(IMPORTRANGE!B7194:B17193,"";"",0,1)"),"C++")</f>
        <v>C++</v>
      </c>
      <c r="C7194" s="4" t="str">
        <f>IFERROR(__xludf.DUMMYFUNCTION("""COMPUTED_VALUE"""),"C#")</f>
        <v>C#</v>
      </c>
      <c r="D7194" s="4" t="str">
        <f>IFERROR(__xludf.DUMMYFUNCTION("""COMPUTED_VALUE"""),"Go")</f>
        <v>Go</v>
      </c>
      <c r="E7194" s="4" t="str">
        <f>IFERROR(__xludf.DUMMYFUNCTION("""COMPUTED_VALUE"""),"HTML/CSS")</f>
        <v>HTML/CSS</v>
      </c>
      <c r="F7194" s="4" t="str">
        <f>IFERROR(__xludf.DUMMYFUNCTION("""COMPUTED_VALUE"""),"Java")</f>
        <v>Java</v>
      </c>
      <c r="G7194" s="4" t="str">
        <f>IFERROR(__xludf.DUMMYFUNCTION("""COMPUTED_VALUE"""),"JavaScript")</f>
        <v>JavaScript</v>
      </c>
      <c r="H7194" s="4" t="str">
        <f>IFERROR(__xludf.DUMMYFUNCTION("""COMPUTED_VALUE"""),"SQL")</f>
        <v>SQL</v>
      </c>
    </row>
    <row r="7195">
      <c r="A7195" s="3">
        <v>7194.0</v>
      </c>
      <c r="B7195" s="4" t="str">
        <f>IFERROR(__xludf.DUMMYFUNCTION("SPLIT(IMPORTRANGE!B7195:B17194,"";"",0,1)"),"JavaScript")</f>
        <v>JavaScript</v>
      </c>
    </row>
    <row r="7196">
      <c r="A7196" s="3">
        <v>7195.0</v>
      </c>
      <c r="B7196" s="4" t="str">
        <f>IFERROR(__xludf.DUMMYFUNCTION("SPLIT(IMPORTRANGE!B7196:B17195,"";"",0,1)"),"HTML/CSS")</f>
        <v>HTML/CSS</v>
      </c>
      <c r="C7196" s="4" t="str">
        <f>IFERROR(__xludf.DUMMYFUNCTION("""COMPUTED_VALUE"""),"JavaScript")</f>
        <v>JavaScript</v>
      </c>
      <c r="D7196" s="4" t="str">
        <f>IFERROR(__xludf.DUMMYFUNCTION("""COMPUTED_VALUE"""),"Objective-C")</f>
        <v>Objective-C</v>
      </c>
      <c r="E7196" s="4" t="str">
        <f>IFERROR(__xludf.DUMMYFUNCTION("""COMPUTED_VALUE"""),"Swift")</f>
        <v>Swift</v>
      </c>
    </row>
    <row r="7197">
      <c r="A7197" s="3">
        <v>7196.0</v>
      </c>
      <c r="B7197" s="4" t="str">
        <f>IFERROR(__xludf.DUMMYFUNCTION("SPLIT(IMPORTRANGE!B7197:B17196,"";"",0,1)"),"Bash/Shell/PowerShell")</f>
        <v>Bash/Shell/PowerShell</v>
      </c>
      <c r="C7197" s="4" t="str">
        <f>IFERROR(__xludf.DUMMYFUNCTION("""COMPUTED_VALUE"""),"HTML/CSS")</f>
        <v>HTML/CSS</v>
      </c>
      <c r="D7197" s="4" t="str">
        <f>IFERROR(__xludf.DUMMYFUNCTION("""COMPUTED_VALUE"""),"Java")</f>
        <v>Java</v>
      </c>
      <c r="E7197" s="4" t="str">
        <f>IFERROR(__xludf.DUMMYFUNCTION("""COMPUTED_VALUE"""),"JavaScript")</f>
        <v>JavaScript</v>
      </c>
      <c r="F7197" s="4" t="str">
        <f>IFERROR(__xludf.DUMMYFUNCTION("""COMPUTED_VALUE"""),"PHP")</f>
        <v>PHP</v>
      </c>
      <c r="G7197" s="4" t="str">
        <f>IFERROR(__xludf.DUMMYFUNCTION("""COMPUTED_VALUE"""),"Python")</f>
        <v>Python</v>
      </c>
      <c r="H7197" s="4" t="str">
        <f>IFERROR(__xludf.DUMMYFUNCTION("""COMPUTED_VALUE"""),"Ruby")</f>
        <v>Ruby</v>
      </c>
      <c r="I7197" s="4" t="str">
        <f>IFERROR(__xludf.DUMMYFUNCTION("""COMPUTED_VALUE"""),"SQL")</f>
        <v>SQL</v>
      </c>
      <c r="J7197" s="4" t="str">
        <f>IFERROR(__xludf.DUMMYFUNCTION("""COMPUTED_VALUE"""),"TypeScript")</f>
        <v>TypeScript</v>
      </c>
      <c r="K7197" s="4" t="str">
        <f>IFERROR(__xludf.DUMMYFUNCTION("""COMPUTED_VALUE"""),"WebAssembly")</f>
        <v>WebAssembly</v>
      </c>
    </row>
    <row r="7198">
      <c r="A7198" s="3">
        <v>7197.0</v>
      </c>
      <c r="B7198" s="4" t="str">
        <f>IFERROR(__xludf.DUMMYFUNCTION("SPLIT(IMPORTRANGE!B7198:B17197,"";"",0,1)"),"Bash/Shell/PowerShell")</f>
        <v>Bash/Shell/PowerShell</v>
      </c>
      <c r="C7198" s="4" t="str">
        <f>IFERROR(__xludf.DUMMYFUNCTION("""COMPUTED_VALUE"""),"C#")</f>
        <v>C#</v>
      </c>
      <c r="D7198" s="4" t="str">
        <f>IFERROR(__xludf.DUMMYFUNCTION("""COMPUTED_VALUE"""),"HTML/CSS")</f>
        <v>HTML/CSS</v>
      </c>
      <c r="E7198" s="4" t="str">
        <f>IFERROR(__xludf.DUMMYFUNCTION("""COMPUTED_VALUE"""),"JavaScript")</f>
        <v>JavaScript</v>
      </c>
      <c r="F7198" s="4" t="str">
        <f>IFERROR(__xludf.DUMMYFUNCTION("""COMPUTED_VALUE"""),"Python")</f>
        <v>Python</v>
      </c>
      <c r="G7198" s="4" t="str">
        <f>IFERROR(__xludf.DUMMYFUNCTION("""COMPUTED_VALUE"""),"SQL")</f>
        <v>SQL</v>
      </c>
      <c r="H7198" s="4" t="str">
        <f>IFERROR(__xludf.DUMMYFUNCTION("""COMPUTED_VALUE"""),"TypeScript")</f>
        <v>TypeScript</v>
      </c>
    </row>
    <row r="7199">
      <c r="A7199" s="3">
        <v>7198.0</v>
      </c>
      <c r="B7199" s="4" t="str">
        <f>IFERROR(__xludf.DUMMYFUNCTION("SPLIT(IMPORTRANGE!B7199:B17198,"";"",0,1)"),"C")</f>
        <v>C</v>
      </c>
      <c r="C7199" s="4" t="str">
        <f>IFERROR(__xludf.DUMMYFUNCTION("""COMPUTED_VALUE"""),"HTML/CSS")</f>
        <v>HTML/CSS</v>
      </c>
      <c r="D7199" s="4" t="str">
        <f>IFERROR(__xludf.DUMMYFUNCTION("""COMPUTED_VALUE"""),"JavaScript")</f>
        <v>JavaScript</v>
      </c>
      <c r="E7199" s="4" t="str">
        <f>IFERROR(__xludf.DUMMYFUNCTION("""COMPUTED_VALUE"""),"Python")</f>
        <v>Python</v>
      </c>
    </row>
    <row r="7200">
      <c r="A7200" s="3">
        <v>7199.0</v>
      </c>
      <c r="B7200" s="4" t="str">
        <f>IFERROR(__xludf.DUMMYFUNCTION("SPLIT(IMPORTRANGE!B7200:B17199,"";"",0,1)"),"C")</f>
        <v>C</v>
      </c>
      <c r="C7200" s="4" t="str">
        <f>IFERROR(__xludf.DUMMYFUNCTION("""COMPUTED_VALUE"""),"C++")</f>
        <v>C++</v>
      </c>
      <c r="D7200" s="4" t="str">
        <f>IFERROR(__xludf.DUMMYFUNCTION("""COMPUTED_VALUE"""),"HTML/CSS")</f>
        <v>HTML/CSS</v>
      </c>
      <c r="E7200" s="4" t="str">
        <f>IFERROR(__xludf.DUMMYFUNCTION("""COMPUTED_VALUE"""),"JavaScript")</f>
        <v>JavaScript</v>
      </c>
      <c r="F7200" s="4" t="str">
        <f>IFERROR(__xludf.DUMMYFUNCTION("""COMPUTED_VALUE"""),"PHP")</f>
        <v>PHP</v>
      </c>
      <c r="G7200" s="4" t="str">
        <f>IFERROR(__xludf.DUMMYFUNCTION("""COMPUTED_VALUE"""),"Python")</f>
        <v>Python</v>
      </c>
      <c r="H7200" s="4" t="str">
        <f>IFERROR(__xludf.DUMMYFUNCTION("""COMPUTED_VALUE"""),"SQL")</f>
        <v>SQL</v>
      </c>
      <c r="I7200" s="4" t="str">
        <f>IFERROR(__xludf.DUMMYFUNCTION("""COMPUTED_VALUE"""),"TypeScript")</f>
        <v>TypeScript</v>
      </c>
    </row>
    <row r="7201">
      <c r="A7201" s="3">
        <v>7200.0</v>
      </c>
      <c r="B7201" s="4" t="str">
        <f>IFERROR(__xludf.DUMMYFUNCTION("SPLIT(IMPORTRANGE!B7201:B17200,"";"",0,1)"),"Bash/Shell/PowerShell")</f>
        <v>Bash/Shell/PowerShell</v>
      </c>
      <c r="C7201" s="4" t="str">
        <f>IFERROR(__xludf.DUMMYFUNCTION("""COMPUTED_VALUE"""),"C++")</f>
        <v>C++</v>
      </c>
      <c r="D7201" s="4" t="str">
        <f>IFERROR(__xludf.DUMMYFUNCTION("""COMPUTED_VALUE"""),"HTML/CSS")</f>
        <v>HTML/CSS</v>
      </c>
      <c r="E7201" s="4" t="str">
        <f>IFERROR(__xludf.DUMMYFUNCTION("""COMPUTED_VALUE"""),"Java")</f>
        <v>Java</v>
      </c>
      <c r="F7201" s="4" t="str">
        <f>IFERROR(__xludf.DUMMYFUNCTION("""COMPUTED_VALUE"""),"JavaScript")</f>
        <v>JavaScript</v>
      </c>
      <c r="G7201" s="4" t="str">
        <f>IFERROR(__xludf.DUMMYFUNCTION("""COMPUTED_VALUE"""),"SQL")</f>
        <v>SQL</v>
      </c>
      <c r="H7201" s="4" t="str">
        <f>IFERROR(__xludf.DUMMYFUNCTION("""COMPUTED_VALUE"""),"Other(s):")</f>
        <v>Other(s):</v>
      </c>
    </row>
    <row r="7202">
      <c r="A7202" s="3">
        <v>7201.0</v>
      </c>
      <c r="B7202" s="4" t="str">
        <f>IFERROR(__xludf.DUMMYFUNCTION("SPLIT(IMPORTRANGE!B7202:B17201,"";"",0,1)"),"Bash/Shell/PowerShell")</f>
        <v>Bash/Shell/PowerShell</v>
      </c>
      <c r="C7202" s="4" t="str">
        <f>IFERROR(__xludf.DUMMYFUNCTION("""COMPUTED_VALUE"""),"C++")</f>
        <v>C++</v>
      </c>
      <c r="D7202" s="4" t="str">
        <f>IFERROR(__xludf.DUMMYFUNCTION("""COMPUTED_VALUE"""),"C#")</f>
        <v>C#</v>
      </c>
      <c r="E7202" s="4" t="str">
        <f>IFERROR(__xludf.DUMMYFUNCTION("""COMPUTED_VALUE"""),"HTML/CSS")</f>
        <v>HTML/CSS</v>
      </c>
      <c r="F7202" s="4" t="str">
        <f>IFERROR(__xludf.DUMMYFUNCTION("""COMPUTED_VALUE"""),"Java")</f>
        <v>Java</v>
      </c>
      <c r="G7202" s="4" t="str">
        <f>IFERROR(__xludf.DUMMYFUNCTION("""COMPUTED_VALUE"""),"JavaScript")</f>
        <v>JavaScript</v>
      </c>
      <c r="H7202" s="4" t="str">
        <f>IFERROR(__xludf.DUMMYFUNCTION("""COMPUTED_VALUE"""),"SQL")</f>
        <v>SQL</v>
      </c>
    </row>
    <row r="7203">
      <c r="A7203" s="3">
        <v>7202.0</v>
      </c>
      <c r="B7203" s="4" t="str">
        <f>IFERROR(__xludf.DUMMYFUNCTION("SPLIT(IMPORTRANGE!B7203:B17202,"";"",0,1)"),"Bash/Shell/PowerShell")</f>
        <v>Bash/Shell/PowerShell</v>
      </c>
      <c r="C7203" s="4" t="str">
        <f>IFERROR(__xludf.DUMMYFUNCTION("""COMPUTED_VALUE"""),"HTML/CSS")</f>
        <v>HTML/CSS</v>
      </c>
      <c r="D7203" s="4" t="str">
        <f>IFERROR(__xludf.DUMMYFUNCTION("""COMPUTED_VALUE"""),"JavaScript")</f>
        <v>JavaScript</v>
      </c>
      <c r="E7203" s="4" t="str">
        <f>IFERROR(__xludf.DUMMYFUNCTION("""COMPUTED_VALUE"""),"PHP")</f>
        <v>PHP</v>
      </c>
      <c r="F7203" s="4" t="str">
        <f>IFERROR(__xludf.DUMMYFUNCTION("""COMPUTED_VALUE"""),"Python")</f>
        <v>Python</v>
      </c>
      <c r="G7203" s="4" t="str">
        <f>IFERROR(__xludf.DUMMYFUNCTION("""COMPUTED_VALUE"""),"SQL")</f>
        <v>SQL</v>
      </c>
    </row>
    <row r="7204">
      <c r="A7204" s="3">
        <v>7203.0</v>
      </c>
      <c r="B7204" s="4" t="str">
        <f>IFERROR(__xludf.DUMMYFUNCTION("SPLIT(IMPORTRANGE!B7204:B17203,"";"",0,1)"),"Bash/Shell/PowerShell")</f>
        <v>Bash/Shell/PowerShell</v>
      </c>
      <c r="C7204" s="4" t="str">
        <f>IFERROR(__xludf.DUMMYFUNCTION("""COMPUTED_VALUE"""),"C#")</f>
        <v>C#</v>
      </c>
      <c r="D7204" s="4" t="str">
        <f>IFERROR(__xludf.DUMMYFUNCTION("""COMPUTED_VALUE"""),"Python")</f>
        <v>Python</v>
      </c>
      <c r="E7204" s="4" t="str">
        <f>IFERROR(__xludf.DUMMYFUNCTION("""COMPUTED_VALUE"""),"SQL")</f>
        <v>SQL</v>
      </c>
      <c r="F7204" s="4" t="str">
        <f>IFERROR(__xludf.DUMMYFUNCTION("""COMPUTED_VALUE"""),"VBA")</f>
        <v>VBA</v>
      </c>
    </row>
    <row r="7205">
      <c r="A7205" s="3">
        <v>7204.0</v>
      </c>
      <c r="B7205" s="4" t="str">
        <f>IFERROR(__xludf.DUMMYFUNCTION("SPLIT(IMPORTRANGE!B7205:B17204,"";"",0,1)"),"HTML/CSS")</f>
        <v>HTML/CSS</v>
      </c>
      <c r="C7205" s="4" t="str">
        <f>IFERROR(__xludf.DUMMYFUNCTION("""COMPUTED_VALUE"""),"JavaScript")</f>
        <v>JavaScript</v>
      </c>
      <c r="D7205" s="4" t="str">
        <f>IFERROR(__xludf.DUMMYFUNCTION("""COMPUTED_VALUE"""),"PHP")</f>
        <v>PHP</v>
      </c>
      <c r="E7205" s="4" t="str">
        <f>IFERROR(__xludf.DUMMYFUNCTION("""COMPUTED_VALUE"""),"Ruby")</f>
        <v>Ruby</v>
      </c>
      <c r="F7205" s="4" t="str">
        <f>IFERROR(__xludf.DUMMYFUNCTION("""COMPUTED_VALUE"""),"SQL")</f>
        <v>SQL</v>
      </c>
      <c r="G7205" s="4" t="str">
        <f>IFERROR(__xludf.DUMMYFUNCTION("""COMPUTED_VALUE"""),"TypeScript")</f>
        <v>TypeScript</v>
      </c>
    </row>
    <row r="7206">
      <c r="A7206" s="3">
        <v>7205.0</v>
      </c>
      <c r="B7206" s="4" t="str">
        <f>IFERROR(__xludf.DUMMYFUNCTION("SPLIT(IMPORTRANGE!B7206:B17205,"";"",0,1)"),"C")</f>
        <v>C</v>
      </c>
      <c r="C7206" s="4" t="str">
        <f>IFERROR(__xludf.DUMMYFUNCTION("""COMPUTED_VALUE"""),"C++")</f>
        <v>C++</v>
      </c>
    </row>
    <row r="7207">
      <c r="A7207" s="3">
        <v>7206.0</v>
      </c>
      <c r="B7207" s="4" t="str">
        <f>IFERROR(__xludf.DUMMYFUNCTION("SPLIT(IMPORTRANGE!B7207:B17206,"";"",0,1)"),"C#")</f>
        <v>C#</v>
      </c>
      <c r="C7207" s="4" t="str">
        <f>IFERROR(__xludf.DUMMYFUNCTION("""COMPUTED_VALUE"""),"HTML/CSS")</f>
        <v>HTML/CSS</v>
      </c>
      <c r="D7207" s="4" t="str">
        <f>IFERROR(__xludf.DUMMYFUNCTION("""COMPUTED_VALUE"""),"Python")</f>
        <v>Python</v>
      </c>
      <c r="E7207" s="4" t="str">
        <f>IFERROR(__xludf.DUMMYFUNCTION("""COMPUTED_VALUE"""),"SQL")</f>
        <v>SQL</v>
      </c>
    </row>
    <row r="7208">
      <c r="A7208" s="3">
        <v>7207.0</v>
      </c>
      <c r="B7208" s="4" t="str">
        <f>IFERROR(__xludf.DUMMYFUNCTION("SPLIT(IMPORTRANGE!B7208:B17207,"";"",0,1)"),"C++")</f>
        <v>C++</v>
      </c>
      <c r="C7208" s="4" t="str">
        <f>IFERROR(__xludf.DUMMYFUNCTION("""COMPUTED_VALUE"""),"Clojure")</f>
        <v>Clojure</v>
      </c>
      <c r="D7208" s="4" t="str">
        <f>IFERROR(__xludf.DUMMYFUNCTION("""COMPUTED_VALUE"""),"Java")</f>
        <v>Java</v>
      </c>
      <c r="E7208" s="4" t="str">
        <f>IFERROR(__xludf.DUMMYFUNCTION("""COMPUTED_VALUE"""),"Kotlin")</f>
        <v>Kotlin</v>
      </c>
      <c r="F7208" s="4" t="str">
        <f>IFERROR(__xludf.DUMMYFUNCTION("""COMPUTED_VALUE"""),"PHP")</f>
        <v>PHP</v>
      </c>
      <c r="G7208" s="4" t="str">
        <f>IFERROR(__xludf.DUMMYFUNCTION("""COMPUTED_VALUE"""),"Python")</f>
        <v>Python</v>
      </c>
      <c r="H7208" s="4" t="str">
        <f>IFERROR(__xludf.DUMMYFUNCTION("""COMPUTED_VALUE"""),"Ruby")</f>
        <v>Ruby</v>
      </c>
    </row>
    <row r="7209">
      <c r="A7209" s="3">
        <v>7208.0</v>
      </c>
      <c r="B7209" s="4" t="str">
        <f>IFERROR(__xludf.DUMMYFUNCTION("SPLIT(IMPORTRANGE!B7209:B17208,"";"",0,1)"),"C")</f>
        <v>C</v>
      </c>
      <c r="C7209" s="4" t="str">
        <f>IFERROR(__xludf.DUMMYFUNCTION("""COMPUTED_VALUE"""),"C++")</f>
        <v>C++</v>
      </c>
      <c r="D7209" s="4" t="str">
        <f>IFERROR(__xludf.DUMMYFUNCTION("""COMPUTED_VALUE"""),"HTML/CSS")</f>
        <v>HTML/CSS</v>
      </c>
      <c r="E7209" s="4" t="str">
        <f>IFERROR(__xludf.DUMMYFUNCTION("""COMPUTED_VALUE"""),"Java")</f>
        <v>Java</v>
      </c>
      <c r="F7209" s="4" t="str">
        <f>IFERROR(__xludf.DUMMYFUNCTION("""COMPUTED_VALUE"""),"JavaScript")</f>
        <v>JavaScript</v>
      </c>
      <c r="G7209" s="4" t="str">
        <f>IFERROR(__xludf.DUMMYFUNCTION("""COMPUTED_VALUE"""),"Python")</f>
        <v>Python</v>
      </c>
    </row>
    <row r="7210">
      <c r="A7210" s="3">
        <v>7209.0</v>
      </c>
      <c r="B7210" s="4" t="str">
        <f>IFERROR(__xludf.DUMMYFUNCTION("SPLIT(IMPORTRANGE!B7210:B17209,"";"",0,1)"),"Clojure")</f>
        <v>Clojure</v>
      </c>
    </row>
    <row r="7211">
      <c r="A7211" s="3">
        <v>7210.0</v>
      </c>
      <c r="B7211" s="4" t="str">
        <f>IFERROR(__xludf.DUMMYFUNCTION("SPLIT(IMPORTRANGE!B7211:B17210,"";"",0,1)"),"C#")</f>
        <v>C#</v>
      </c>
      <c r="C7211" s="4" t="str">
        <f>IFERROR(__xludf.DUMMYFUNCTION("""COMPUTED_VALUE"""),"HTML/CSS")</f>
        <v>HTML/CSS</v>
      </c>
      <c r="D7211" s="4" t="str">
        <f>IFERROR(__xludf.DUMMYFUNCTION("""COMPUTED_VALUE"""),"JavaScript")</f>
        <v>JavaScript</v>
      </c>
      <c r="E7211" s="4" t="str">
        <f>IFERROR(__xludf.DUMMYFUNCTION("""COMPUTED_VALUE"""),"SQL")</f>
        <v>SQL</v>
      </c>
    </row>
    <row r="7212">
      <c r="A7212" s="3">
        <v>7211.0</v>
      </c>
      <c r="B7212" s="4" t="str">
        <f>IFERROR(__xludf.DUMMYFUNCTION("SPLIT(IMPORTRANGE!B7212:B17211,"";"",0,1)"),"C#")</f>
        <v>C#</v>
      </c>
      <c r="C7212" s="4" t="str">
        <f>IFERROR(__xludf.DUMMYFUNCTION("""COMPUTED_VALUE"""),"HTML/CSS")</f>
        <v>HTML/CSS</v>
      </c>
      <c r="D7212" s="4" t="str">
        <f>IFERROR(__xludf.DUMMYFUNCTION("""COMPUTED_VALUE"""),"JavaScript")</f>
        <v>JavaScript</v>
      </c>
      <c r="E7212" s="4" t="str">
        <f>IFERROR(__xludf.DUMMYFUNCTION("""COMPUTED_VALUE"""),"Ruby")</f>
        <v>Ruby</v>
      </c>
      <c r="F7212" s="4" t="str">
        <f>IFERROR(__xludf.DUMMYFUNCTION("""COMPUTED_VALUE"""),"TypeScript")</f>
        <v>TypeScript</v>
      </c>
    </row>
    <row r="7213">
      <c r="A7213" s="3">
        <v>7212.0</v>
      </c>
      <c r="B7213" s="4" t="str">
        <f>IFERROR(__xludf.DUMMYFUNCTION("SPLIT(IMPORTRANGE!B7213:B17212,"";"",0,1)"),"C++")</f>
        <v>C++</v>
      </c>
      <c r="C7213" s="4" t="str">
        <f>IFERROR(__xludf.DUMMYFUNCTION("""COMPUTED_VALUE"""),"Go")</f>
        <v>Go</v>
      </c>
      <c r="D7213" s="4" t="str">
        <f>IFERROR(__xludf.DUMMYFUNCTION("""COMPUTED_VALUE"""),"Java")</f>
        <v>Java</v>
      </c>
      <c r="E7213" s="4" t="str">
        <f>IFERROR(__xludf.DUMMYFUNCTION("""COMPUTED_VALUE"""),"JavaScript")</f>
        <v>JavaScript</v>
      </c>
      <c r="F7213" s="4" t="str">
        <f>IFERROR(__xludf.DUMMYFUNCTION("""COMPUTED_VALUE"""),"Python")</f>
        <v>Python</v>
      </c>
      <c r="G7213" s="4" t="str">
        <f>IFERROR(__xludf.DUMMYFUNCTION("""COMPUTED_VALUE"""),"R")</f>
        <v>R</v>
      </c>
      <c r="H7213" s="4" t="str">
        <f>IFERROR(__xludf.DUMMYFUNCTION("""COMPUTED_VALUE"""),"VBA")</f>
        <v>VBA</v>
      </c>
    </row>
    <row r="7214">
      <c r="A7214" s="3">
        <v>7213.0</v>
      </c>
      <c r="B7214" s="4" t="str">
        <f>IFERROR(__xludf.DUMMYFUNCTION("SPLIT(IMPORTRANGE!B7214:B17213,"";"",0,1)"),"Bash/Shell/PowerShell")</f>
        <v>Bash/Shell/PowerShell</v>
      </c>
      <c r="C7214" s="4" t="str">
        <f>IFERROR(__xludf.DUMMYFUNCTION("""COMPUTED_VALUE"""),"C#")</f>
        <v>C#</v>
      </c>
      <c r="D7214" s="4" t="str">
        <f>IFERROR(__xludf.DUMMYFUNCTION("""COMPUTED_VALUE"""),"F#")</f>
        <v>F#</v>
      </c>
      <c r="E7214" s="4" t="str">
        <f>IFERROR(__xludf.DUMMYFUNCTION("""COMPUTED_VALUE"""),"HTML/CSS")</f>
        <v>HTML/CSS</v>
      </c>
      <c r="F7214" s="4" t="str">
        <f>IFERROR(__xludf.DUMMYFUNCTION("""COMPUTED_VALUE"""),"JavaScript")</f>
        <v>JavaScript</v>
      </c>
      <c r="G7214" s="4" t="str">
        <f>IFERROR(__xludf.DUMMYFUNCTION("""COMPUTED_VALUE"""),"PHP")</f>
        <v>PHP</v>
      </c>
      <c r="H7214" s="4" t="str">
        <f>IFERROR(__xludf.DUMMYFUNCTION("""COMPUTED_VALUE"""),"Python")</f>
        <v>Python</v>
      </c>
      <c r="I7214" s="4" t="str">
        <f>IFERROR(__xludf.DUMMYFUNCTION("""COMPUTED_VALUE"""),"TypeScript")</f>
        <v>TypeScript</v>
      </c>
      <c r="J7214" s="4" t="str">
        <f>IFERROR(__xludf.DUMMYFUNCTION("""COMPUTED_VALUE"""),"Other(s):")</f>
        <v>Other(s):</v>
      </c>
    </row>
    <row r="7215">
      <c r="A7215" s="3">
        <v>7214.0</v>
      </c>
      <c r="B7215" s="4" t="str">
        <f>IFERROR(__xludf.DUMMYFUNCTION("SPLIT(IMPORTRANGE!B7215:B17214,"";"",0,1)"),"C++")</f>
        <v>C++</v>
      </c>
      <c r="C7215" s="4" t="str">
        <f>IFERROR(__xludf.DUMMYFUNCTION("""COMPUTED_VALUE"""),"JavaScript")</f>
        <v>JavaScript</v>
      </c>
      <c r="D7215" s="4" t="str">
        <f>IFERROR(__xludf.DUMMYFUNCTION("""COMPUTED_VALUE"""),"Python")</f>
        <v>Python</v>
      </c>
      <c r="E7215" s="4" t="str">
        <f>IFERROR(__xludf.DUMMYFUNCTION("""COMPUTED_VALUE"""),"SQL")</f>
        <v>SQL</v>
      </c>
    </row>
    <row r="7216">
      <c r="A7216" s="3">
        <v>7215.0</v>
      </c>
      <c r="B7216" s="4" t="str">
        <f>IFERROR(__xludf.DUMMYFUNCTION("SPLIT(IMPORTRANGE!B7216:B17215,"";"",0,1)"),"C++")</f>
        <v>C++</v>
      </c>
      <c r="C7216" s="4" t="str">
        <f>IFERROR(__xludf.DUMMYFUNCTION("""COMPUTED_VALUE"""),"C#")</f>
        <v>C#</v>
      </c>
      <c r="D7216" s="4" t="str">
        <f>IFERROR(__xludf.DUMMYFUNCTION("""COMPUTED_VALUE"""),"HTML/CSS")</f>
        <v>HTML/CSS</v>
      </c>
      <c r="E7216" s="4" t="str">
        <f>IFERROR(__xludf.DUMMYFUNCTION("""COMPUTED_VALUE"""),"Java")</f>
        <v>Java</v>
      </c>
      <c r="F7216" s="4" t="str">
        <f>IFERROR(__xludf.DUMMYFUNCTION("""COMPUTED_VALUE"""),"JavaScript")</f>
        <v>JavaScript</v>
      </c>
      <c r="G7216" s="4" t="str">
        <f>IFERROR(__xludf.DUMMYFUNCTION("""COMPUTED_VALUE"""),"SQL")</f>
        <v>SQL</v>
      </c>
    </row>
    <row r="7217">
      <c r="A7217" s="3">
        <v>7216.0</v>
      </c>
      <c r="B7217" s="4" t="str">
        <f>IFERROR(__xludf.DUMMYFUNCTION("SPLIT(IMPORTRANGE!B7217:B17216,"";"",0,1)"),"C#")</f>
        <v>C#</v>
      </c>
      <c r="C7217" s="4" t="str">
        <f>IFERROR(__xludf.DUMMYFUNCTION("""COMPUTED_VALUE"""),"HTML/CSS")</f>
        <v>HTML/CSS</v>
      </c>
      <c r="D7217" s="4" t="str">
        <f>IFERROR(__xludf.DUMMYFUNCTION("""COMPUTED_VALUE"""),"JavaScript")</f>
        <v>JavaScript</v>
      </c>
      <c r="E7217" s="4" t="str">
        <f>IFERROR(__xludf.DUMMYFUNCTION("""COMPUTED_VALUE"""),"SQL")</f>
        <v>SQL</v>
      </c>
    </row>
    <row r="7218">
      <c r="A7218" s="3">
        <v>7217.0</v>
      </c>
      <c r="B7218" s="4" t="str">
        <f>IFERROR(__xludf.DUMMYFUNCTION("SPLIT(IMPORTRANGE!B7218:B17217,"";"",0,1)"),"SQL")</f>
        <v>SQL</v>
      </c>
    </row>
    <row r="7219">
      <c r="A7219" s="3">
        <v>7218.0</v>
      </c>
      <c r="B7219" s="4" t="str">
        <f>IFERROR(__xludf.DUMMYFUNCTION("SPLIT(IMPORTRANGE!B7219:B17218,"";"",0,1)"),"HTML/CSS")</f>
        <v>HTML/CSS</v>
      </c>
      <c r="C7219" s="4" t="str">
        <f>IFERROR(__xludf.DUMMYFUNCTION("""COMPUTED_VALUE"""),"JavaScript")</f>
        <v>JavaScript</v>
      </c>
      <c r="D7219" s="4" t="str">
        <f>IFERROR(__xludf.DUMMYFUNCTION("""COMPUTED_VALUE"""),"Python")</f>
        <v>Python</v>
      </c>
    </row>
    <row r="7220">
      <c r="A7220" s="3">
        <v>7219.0</v>
      </c>
      <c r="B7220" s="4" t="str">
        <f>IFERROR(__xludf.DUMMYFUNCTION("SPLIT(IMPORTRANGE!B7220:B17219,"";"",0,1)"),"Java")</f>
        <v>Java</v>
      </c>
    </row>
    <row r="7221">
      <c r="A7221" s="3">
        <v>7220.0</v>
      </c>
      <c r="B7221" s="4" t="str">
        <f>IFERROR(__xludf.DUMMYFUNCTION("SPLIT(IMPORTRANGE!B7221:B17220,"";"",0,1)"),"Bash/Shell/PowerShell")</f>
        <v>Bash/Shell/PowerShell</v>
      </c>
      <c r="C7221" s="4" t="str">
        <f>IFERROR(__xludf.DUMMYFUNCTION("""COMPUTED_VALUE"""),"C")</f>
        <v>C</v>
      </c>
      <c r="D7221" s="4" t="str">
        <f>IFERROR(__xludf.DUMMYFUNCTION("""COMPUTED_VALUE"""),"HTML/CSS")</f>
        <v>HTML/CSS</v>
      </c>
      <c r="E7221" s="4" t="str">
        <f>IFERROR(__xludf.DUMMYFUNCTION("""COMPUTED_VALUE"""),"JavaScript")</f>
        <v>JavaScript</v>
      </c>
      <c r="F7221" s="4" t="str">
        <f>IFERROR(__xludf.DUMMYFUNCTION("""COMPUTED_VALUE"""),"Python")</f>
        <v>Python</v>
      </c>
      <c r="G7221" s="4" t="str">
        <f>IFERROR(__xludf.DUMMYFUNCTION("""COMPUTED_VALUE"""),"SQL")</f>
        <v>SQL</v>
      </c>
      <c r="H7221" s="4" t="str">
        <f>IFERROR(__xludf.DUMMYFUNCTION("""COMPUTED_VALUE"""),"Other(s):")</f>
        <v>Other(s):</v>
      </c>
    </row>
    <row r="7222">
      <c r="A7222" s="3">
        <v>7221.0</v>
      </c>
      <c r="B7222" s="4" t="str">
        <f>IFERROR(__xludf.DUMMYFUNCTION("SPLIT(IMPORTRANGE!B7222:B17221,"";"",0,1)"),"C#")</f>
        <v>C#</v>
      </c>
    </row>
    <row r="7223">
      <c r="A7223" s="3">
        <v>7222.0</v>
      </c>
      <c r="B7223" s="4" t="str">
        <f>IFERROR(__xludf.DUMMYFUNCTION("SPLIT(IMPORTRANGE!B7223:B17222,"";"",0,1)"),"Other(s):")</f>
        <v>Other(s):</v>
      </c>
    </row>
    <row r="7224">
      <c r="A7224" s="3">
        <v>7223.0</v>
      </c>
      <c r="B7224" s="4" t="str">
        <f>IFERROR(__xludf.DUMMYFUNCTION("SPLIT(IMPORTRANGE!B7224:B17223,"";"",0,1)"),"HTML/CSS")</f>
        <v>HTML/CSS</v>
      </c>
      <c r="C7224" s="4" t="str">
        <f>IFERROR(__xludf.DUMMYFUNCTION("""COMPUTED_VALUE"""),"Java")</f>
        <v>Java</v>
      </c>
      <c r="D7224" s="4" t="str">
        <f>IFERROR(__xludf.DUMMYFUNCTION("""COMPUTED_VALUE"""),"JavaScript")</f>
        <v>JavaScript</v>
      </c>
      <c r="E7224" s="4" t="str">
        <f>IFERROR(__xludf.DUMMYFUNCTION("""COMPUTED_VALUE"""),"PHP")</f>
        <v>PHP</v>
      </c>
      <c r="F7224" s="4" t="str">
        <f>IFERROR(__xludf.DUMMYFUNCTION("""COMPUTED_VALUE"""),"SQL")</f>
        <v>SQL</v>
      </c>
    </row>
    <row r="7225">
      <c r="A7225" s="3">
        <v>7224.0</v>
      </c>
      <c r="B7225" s="4" t="str">
        <f>IFERROR(__xludf.DUMMYFUNCTION("SPLIT(IMPORTRANGE!B7225:B17224,"";"",0,1)"),"HTML/CSS")</f>
        <v>HTML/CSS</v>
      </c>
      <c r="C7225" s="4" t="str">
        <f>IFERROR(__xludf.DUMMYFUNCTION("""COMPUTED_VALUE"""),"Java")</f>
        <v>Java</v>
      </c>
      <c r="D7225" s="4" t="str">
        <f>IFERROR(__xludf.DUMMYFUNCTION("""COMPUTED_VALUE"""),"JavaScript")</f>
        <v>JavaScript</v>
      </c>
      <c r="E7225" s="4" t="str">
        <f>IFERROR(__xludf.DUMMYFUNCTION("""COMPUTED_VALUE"""),"SQL")</f>
        <v>SQL</v>
      </c>
    </row>
    <row r="7226">
      <c r="A7226" s="3">
        <v>7225.0</v>
      </c>
      <c r="B7226" s="4" t="str">
        <f>IFERROR(__xludf.DUMMYFUNCTION("SPLIT(IMPORTRANGE!B7226:B17225,"";"",0,1)"),"Java")</f>
        <v>Java</v>
      </c>
      <c r="C7226" s="4" t="str">
        <f>IFERROR(__xludf.DUMMYFUNCTION("""COMPUTED_VALUE"""),"Kotlin")</f>
        <v>Kotlin</v>
      </c>
      <c r="D7226" s="4" t="str">
        <f>IFERROR(__xludf.DUMMYFUNCTION("""COMPUTED_VALUE"""),"Swift")</f>
        <v>Swift</v>
      </c>
    </row>
    <row r="7227">
      <c r="A7227" s="3">
        <v>7226.0</v>
      </c>
      <c r="B7227" s="4" t="str">
        <f>IFERROR(__xludf.DUMMYFUNCTION("SPLIT(IMPORTRANGE!B7227:B17226,"";"",0,1)"),"Bash/Shell/PowerShell")</f>
        <v>Bash/Shell/PowerShell</v>
      </c>
      <c r="C7227" s="4" t="str">
        <f>IFERROR(__xludf.DUMMYFUNCTION("""COMPUTED_VALUE"""),"HTML/CSS")</f>
        <v>HTML/CSS</v>
      </c>
      <c r="D7227" s="4" t="str">
        <f>IFERROR(__xludf.DUMMYFUNCTION("""COMPUTED_VALUE"""),"JavaScript")</f>
        <v>JavaScript</v>
      </c>
      <c r="E7227" s="4" t="str">
        <f>IFERROR(__xludf.DUMMYFUNCTION("""COMPUTED_VALUE"""),"Python")</f>
        <v>Python</v>
      </c>
      <c r="F7227" s="4" t="str">
        <f>IFERROR(__xludf.DUMMYFUNCTION("""COMPUTED_VALUE"""),"SQL")</f>
        <v>SQL</v>
      </c>
      <c r="G7227" s="4" t="str">
        <f>IFERROR(__xludf.DUMMYFUNCTION("""COMPUTED_VALUE"""),"TypeScript")</f>
        <v>TypeScript</v>
      </c>
    </row>
    <row r="7228">
      <c r="A7228" s="3">
        <v>7227.0</v>
      </c>
      <c r="B7228" s="4" t="str">
        <f>IFERROR(__xludf.DUMMYFUNCTION("SPLIT(IMPORTRANGE!B7228:B17227,"";"",0,1)"),"C#")</f>
        <v>C#</v>
      </c>
    </row>
    <row r="7229">
      <c r="A7229" s="3">
        <v>7228.0</v>
      </c>
      <c r="B7229" s="4" t="str">
        <f>IFERROR(__xludf.DUMMYFUNCTION("SPLIT(IMPORTRANGE!B7229:B17228,"";"",0,1)"),"Bash/Shell/PowerShell")</f>
        <v>Bash/Shell/PowerShell</v>
      </c>
      <c r="C7229" s="4" t="str">
        <f>IFERROR(__xludf.DUMMYFUNCTION("""COMPUTED_VALUE"""),"C")</f>
        <v>C</v>
      </c>
      <c r="D7229" s="4" t="str">
        <f>IFERROR(__xludf.DUMMYFUNCTION("""COMPUTED_VALUE"""),"C++")</f>
        <v>C++</v>
      </c>
      <c r="E7229" s="4" t="str">
        <f>IFERROR(__xludf.DUMMYFUNCTION("""COMPUTED_VALUE"""),"Go")</f>
        <v>Go</v>
      </c>
      <c r="F7229" s="4" t="str">
        <f>IFERROR(__xludf.DUMMYFUNCTION("""COMPUTED_VALUE"""),"HTML/CSS")</f>
        <v>HTML/CSS</v>
      </c>
      <c r="G7229" s="4" t="str">
        <f>IFERROR(__xludf.DUMMYFUNCTION("""COMPUTED_VALUE"""),"JavaScript")</f>
        <v>JavaScript</v>
      </c>
      <c r="H7229" s="4" t="str">
        <f>IFERROR(__xludf.DUMMYFUNCTION("""COMPUTED_VALUE"""),"PHP")</f>
        <v>PHP</v>
      </c>
      <c r="I7229" s="4" t="str">
        <f>IFERROR(__xludf.DUMMYFUNCTION("""COMPUTED_VALUE"""),"Python")</f>
        <v>Python</v>
      </c>
      <c r="J7229" s="4" t="str">
        <f>IFERROR(__xludf.DUMMYFUNCTION("""COMPUTED_VALUE"""),"R")</f>
        <v>R</v>
      </c>
      <c r="K7229" s="4" t="str">
        <f>IFERROR(__xludf.DUMMYFUNCTION("""COMPUTED_VALUE"""),"Rust")</f>
        <v>Rust</v>
      </c>
      <c r="L7229" s="4" t="str">
        <f>IFERROR(__xludf.DUMMYFUNCTION("""COMPUTED_VALUE"""),"SQL")</f>
        <v>SQL</v>
      </c>
      <c r="M7229" s="4" t="str">
        <f>IFERROR(__xludf.DUMMYFUNCTION("""COMPUTED_VALUE"""),"Other(s):")</f>
        <v>Other(s):</v>
      </c>
    </row>
    <row r="7230">
      <c r="A7230" s="3">
        <v>7229.0</v>
      </c>
      <c r="B7230" s="4" t="str">
        <f>IFERROR(__xludf.DUMMYFUNCTION("SPLIT(IMPORTRANGE!B7230:B17229,"";"",0,1)"),"Bash/Shell/PowerShell")</f>
        <v>Bash/Shell/PowerShell</v>
      </c>
      <c r="C7230" s="4" t="str">
        <f>IFERROR(__xludf.DUMMYFUNCTION("""COMPUTED_VALUE"""),"HTML/CSS")</f>
        <v>HTML/CSS</v>
      </c>
      <c r="D7230" s="4" t="str">
        <f>IFERROR(__xludf.DUMMYFUNCTION("""COMPUTED_VALUE"""),"SQL")</f>
        <v>SQL</v>
      </c>
      <c r="E7230" s="4" t="str">
        <f>IFERROR(__xludf.DUMMYFUNCTION("""COMPUTED_VALUE"""),"VBA")</f>
        <v>VBA</v>
      </c>
    </row>
    <row r="7231">
      <c r="A7231" s="3">
        <v>7230.0</v>
      </c>
      <c r="B7231" s="4" t="str">
        <f>IFERROR(__xludf.DUMMYFUNCTION("SPLIT(IMPORTRANGE!B7231:B17230,"";"",0,1)"),"Bash/Shell/PowerShell")</f>
        <v>Bash/Shell/PowerShell</v>
      </c>
      <c r="C7231" s="4" t="str">
        <f>IFERROR(__xludf.DUMMYFUNCTION("""COMPUTED_VALUE"""),"Ruby")</f>
        <v>Ruby</v>
      </c>
      <c r="D7231" s="4" t="str">
        <f>IFERROR(__xludf.DUMMYFUNCTION("""COMPUTED_VALUE"""),"SQL")</f>
        <v>SQL</v>
      </c>
    </row>
    <row r="7232">
      <c r="A7232" s="3">
        <v>7231.0</v>
      </c>
      <c r="B7232" s="4" t="str">
        <f>IFERROR(__xludf.DUMMYFUNCTION("SPLIT(IMPORTRANGE!B7232:B17231,"";"",0,1)"),"JavaScript")</f>
        <v>JavaScript</v>
      </c>
      <c r="C7232" s="4" t="str">
        <f>IFERROR(__xludf.DUMMYFUNCTION("""COMPUTED_VALUE"""),"Objective-C")</f>
        <v>Objective-C</v>
      </c>
      <c r="D7232" s="4" t="str">
        <f>IFERROR(__xludf.DUMMYFUNCTION("""COMPUTED_VALUE"""),"SQL")</f>
        <v>SQL</v>
      </c>
      <c r="E7232" s="4" t="str">
        <f>IFERROR(__xludf.DUMMYFUNCTION("""COMPUTED_VALUE"""),"Swift")</f>
        <v>Swift</v>
      </c>
    </row>
    <row r="7233">
      <c r="A7233" s="3">
        <v>7232.0</v>
      </c>
      <c r="B7233" s="4" t="str">
        <f>IFERROR(__xludf.DUMMYFUNCTION("SPLIT(IMPORTRANGE!B7233:B17232,"";"",0,1)"),"Bash/Shell/PowerShell")</f>
        <v>Bash/Shell/PowerShell</v>
      </c>
      <c r="C7233" s="4" t="str">
        <f>IFERROR(__xludf.DUMMYFUNCTION("""COMPUTED_VALUE"""),"C")</f>
        <v>C</v>
      </c>
      <c r="D7233" s="4" t="str">
        <f>IFERROR(__xludf.DUMMYFUNCTION("""COMPUTED_VALUE"""),"C++")</f>
        <v>C++</v>
      </c>
      <c r="E7233" s="4" t="str">
        <f>IFERROR(__xludf.DUMMYFUNCTION("""COMPUTED_VALUE"""),"C#")</f>
        <v>C#</v>
      </c>
      <c r="F7233" s="4" t="str">
        <f>IFERROR(__xludf.DUMMYFUNCTION("""COMPUTED_VALUE"""),"HTML/CSS")</f>
        <v>HTML/CSS</v>
      </c>
      <c r="G7233" s="4" t="str">
        <f>IFERROR(__xludf.DUMMYFUNCTION("""COMPUTED_VALUE"""),"JavaScript")</f>
        <v>JavaScript</v>
      </c>
      <c r="H7233" s="4" t="str">
        <f>IFERROR(__xludf.DUMMYFUNCTION("""COMPUTED_VALUE"""),"TypeScript")</f>
        <v>TypeScript</v>
      </c>
    </row>
    <row r="7234">
      <c r="A7234" s="3">
        <v>7233.0</v>
      </c>
      <c r="B7234" s="4" t="str">
        <f>IFERROR(__xludf.DUMMYFUNCTION("SPLIT(IMPORTRANGE!B7234:B17233,"";"",0,1)"),"C")</f>
        <v>C</v>
      </c>
      <c r="C7234" s="4" t="str">
        <f>IFERROR(__xludf.DUMMYFUNCTION("""COMPUTED_VALUE"""),"HTML/CSS")</f>
        <v>HTML/CSS</v>
      </c>
      <c r="D7234" s="4" t="str">
        <f>IFERROR(__xludf.DUMMYFUNCTION("""COMPUTED_VALUE"""),"Java")</f>
        <v>Java</v>
      </c>
      <c r="E7234" s="4" t="str">
        <f>IFERROR(__xludf.DUMMYFUNCTION("""COMPUTED_VALUE"""),"JavaScript")</f>
        <v>JavaScript</v>
      </c>
      <c r="F7234" s="4" t="str">
        <f>IFERROR(__xludf.DUMMYFUNCTION("""COMPUTED_VALUE"""),"PHP")</f>
        <v>PHP</v>
      </c>
      <c r="G7234" s="4" t="str">
        <f>IFERROR(__xludf.DUMMYFUNCTION("""COMPUTED_VALUE"""),"Python")</f>
        <v>Python</v>
      </c>
      <c r="H7234" s="4" t="str">
        <f>IFERROR(__xludf.DUMMYFUNCTION("""COMPUTED_VALUE"""),"R")</f>
        <v>R</v>
      </c>
      <c r="I7234" s="4" t="str">
        <f>IFERROR(__xludf.DUMMYFUNCTION("""COMPUTED_VALUE"""),"Ruby")</f>
        <v>Ruby</v>
      </c>
      <c r="J7234" s="4" t="str">
        <f>IFERROR(__xludf.DUMMYFUNCTION("""COMPUTED_VALUE"""),"TypeScript")</f>
        <v>TypeScript</v>
      </c>
    </row>
    <row r="7235">
      <c r="A7235" s="3">
        <v>7234.0</v>
      </c>
      <c r="B7235" s="4" t="str">
        <f>IFERROR(__xludf.DUMMYFUNCTION("SPLIT(IMPORTRANGE!B7235:B17234,"";"",0,1)"),"C++")</f>
        <v>C++</v>
      </c>
      <c r="C7235" s="4" t="str">
        <f>IFERROR(__xludf.DUMMYFUNCTION("""COMPUTED_VALUE"""),"HTML/CSS")</f>
        <v>HTML/CSS</v>
      </c>
      <c r="D7235" s="4" t="str">
        <f>IFERROR(__xludf.DUMMYFUNCTION("""COMPUTED_VALUE"""),"Java")</f>
        <v>Java</v>
      </c>
      <c r="E7235" s="4" t="str">
        <f>IFERROR(__xludf.DUMMYFUNCTION("""COMPUTED_VALUE"""),"JavaScript")</f>
        <v>JavaScript</v>
      </c>
      <c r="F7235" s="4" t="str">
        <f>IFERROR(__xludf.DUMMYFUNCTION("""COMPUTED_VALUE"""),"Kotlin")</f>
        <v>Kotlin</v>
      </c>
      <c r="G7235" s="4" t="str">
        <f>IFERROR(__xludf.DUMMYFUNCTION("""COMPUTED_VALUE"""),"PHP")</f>
        <v>PHP</v>
      </c>
      <c r="H7235" s="4" t="str">
        <f>IFERROR(__xludf.DUMMYFUNCTION("""COMPUTED_VALUE"""),"Python")</f>
        <v>Python</v>
      </c>
      <c r="I7235" s="4" t="str">
        <f>IFERROR(__xludf.DUMMYFUNCTION("""COMPUTED_VALUE"""),"SQL")</f>
        <v>SQL</v>
      </c>
    </row>
    <row r="7236">
      <c r="A7236" s="3">
        <v>7235.0</v>
      </c>
      <c r="B7236" s="4" t="str">
        <f>IFERROR(__xludf.DUMMYFUNCTION("SPLIT(IMPORTRANGE!B7236:B17235,"";"",0,1)"),"HTML/CSS")</f>
        <v>HTML/CSS</v>
      </c>
      <c r="C7236" s="4" t="str">
        <f>IFERROR(__xludf.DUMMYFUNCTION("""COMPUTED_VALUE"""),"Java")</f>
        <v>Java</v>
      </c>
      <c r="D7236" s="4" t="str">
        <f>IFERROR(__xludf.DUMMYFUNCTION("""COMPUTED_VALUE"""),"JavaScript")</f>
        <v>JavaScript</v>
      </c>
      <c r="E7236" s="4" t="str">
        <f>IFERROR(__xludf.DUMMYFUNCTION("""COMPUTED_VALUE"""),"SQL")</f>
        <v>SQL</v>
      </c>
      <c r="F7236" s="4" t="str">
        <f>IFERROR(__xludf.DUMMYFUNCTION("""COMPUTED_VALUE"""),"TypeScript")</f>
        <v>TypeScript</v>
      </c>
    </row>
    <row r="7237">
      <c r="A7237" s="3">
        <v>7236.0</v>
      </c>
      <c r="B7237" s="4" t="str">
        <f>IFERROR(__xludf.DUMMYFUNCTION("SPLIT(IMPORTRANGE!B7237:B17236,"";"",0,1)"),"SQL")</f>
        <v>SQL</v>
      </c>
      <c r="C7237" s="4" t="str">
        <f>IFERROR(__xludf.DUMMYFUNCTION("""COMPUTED_VALUE"""),"Other(s):")</f>
        <v>Other(s):</v>
      </c>
    </row>
    <row r="7238">
      <c r="A7238" s="3">
        <v>7237.0</v>
      </c>
      <c r="B7238" s="4" t="str">
        <f>IFERROR(__xludf.DUMMYFUNCTION("SPLIT(IMPORTRANGE!B7238:B17237,"";"",0,1)"),"C")</f>
        <v>C</v>
      </c>
      <c r="C7238" s="4" t="str">
        <f>IFERROR(__xludf.DUMMYFUNCTION("""COMPUTED_VALUE"""),"C++")</f>
        <v>C++</v>
      </c>
      <c r="D7238" s="4" t="str">
        <f>IFERROR(__xludf.DUMMYFUNCTION("""COMPUTED_VALUE"""),"Objective-C")</f>
        <v>Objective-C</v>
      </c>
    </row>
    <row r="7239">
      <c r="A7239" s="3">
        <v>7238.0</v>
      </c>
      <c r="B7239" s="4" t="str">
        <f>IFERROR(__xludf.DUMMYFUNCTION("SPLIT(IMPORTRANGE!B7239:B17238,"";"",0,1)"),"HTML/CSS")</f>
        <v>HTML/CSS</v>
      </c>
      <c r="C7239" s="4" t="str">
        <f>IFERROR(__xludf.DUMMYFUNCTION("""COMPUTED_VALUE"""),"JavaScript")</f>
        <v>JavaScript</v>
      </c>
      <c r="D7239" s="4" t="str">
        <f>IFERROR(__xludf.DUMMYFUNCTION("""COMPUTED_VALUE"""),"PHP")</f>
        <v>PHP</v>
      </c>
      <c r="E7239" s="4" t="str">
        <f>IFERROR(__xludf.DUMMYFUNCTION("""COMPUTED_VALUE"""),"SQL")</f>
        <v>SQL</v>
      </c>
    </row>
    <row r="7240">
      <c r="A7240" s="3">
        <v>7239.0</v>
      </c>
      <c r="B7240" s="4" t="str">
        <f>IFERROR(__xludf.DUMMYFUNCTION("SPLIT(IMPORTRANGE!B7240:B17239,"";"",0,1)"),"Assembly")</f>
        <v>Assembly</v>
      </c>
      <c r="C7240" s="4" t="str">
        <f>IFERROR(__xludf.DUMMYFUNCTION("""COMPUTED_VALUE"""),"C")</f>
        <v>C</v>
      </c>
      <c r="D7240" s="4" t="str">
        <f>IFERROR(__xludf.DUMMYFUNCTION("""COMPUTED_VALUE"""),"Clojure")</f>
        <v>Clojure</v>
      </c>
      <c r="E7240" s="4" t="str">
        <f>IFERROR(__xludf.DUMMYFUNCTION("""COMPUTED_VALUE"""),"Erlang")</f>
        <v>Erlang</v>
      </c>
      <c r="F7240" s="4" t="str">
        <f>IFERROR(__xludf.DUMMYFUNCTION("""COMPUTED_VALUE"""),"Java")</f>
        <v>Java</v>
      </c>
      <c r="G7240" s="4" t="str">
        <f>IFERROR(__xludf.DUMMYFUNCTION("""COMPUTED_VALUE"""),"R")</f>
        <v>R</v>
      </c>
      <c r="H7240" s="4" t="str">
        <f>IFERROR(__xludf.DUMMYFUNCTION("""COMPUTED_VALUE"""),"Ruby")</f>
        <v>Ruby</v>
      </c>
      <c r="I7240" s="4" t="str">
        <f>IFERROR(__xludf.DUMMYFUNCTION("""COMPUTED_VALUE"""),"Rust")</f>
        <v>Rust</v>
      </c>
      <c r="J7240" s="4" t="str">
        <f>IFERROR(__xludf.DUMMYFUNCTION("""COMPUTED_VALUE"""),"WebAssembly")</f>
        <v>WebAssembly</v>
      </c>
      <c r="K7240" s="4" t="str">
        <f>IFERROR(__xludf.DUMMYFUNCTION("""COMPUTED_VALUE"""),"Other(s):")</f>
        <v>Other(s):</v>
      </c>
    </row>
    <row r="7241">
      <c r="A7241" s="3">
        <v>7240.0</v>
      </c>
      <c r="B7241" s="4" t="str">
        <f>IFERROR(__xludf.DUMMYFUNCTION("SPLIT(IMPORTRANGE!B7241:B17240,"";"",0,1)"),"C++")</f>
        <v>C++</v>
      </c>
      <c r="C7241" s="4" t="str">
        <f>IFERROR(__xludf.DUMMYFUNCTION("""COMPUTED_VALUE"""),"C#")</f>
        <v>C#</v>
      </c>
      <c r="D7241" s="4" t="str">
        <f>IFERROR(__xludf.DUMMYFUNCTION("""COMPUTED_VALUE"""),"Go")</f>
        <v>Go</v>
      </c>
      <c r="E7241" s="4" t="str">
        <f>IFERROR(__xludf.DUMMYFUNCTION("""COMPUTED_VALUE"""),"HTML/CSS")</f>
        <v>HTML/CSS</v>
      </c>
      <c r="F7241" s="4" t="str">
        <f>IFERROR(__xludf.DUMMYFUNCTION("""COMPUTED_VALUE"""),"JavaScript")</f>
        <v>JavaScript</v>
      </c>
      <c r="G7241" s="4" t="str">
        <f>IFERROR(__xludf.DUMMYFUNCTION("""COMPUTED_VALUE"""),"TypeScript")</f>
        <v>TypeScript</v>
      </c>
    </row>
    <row r="7242">
      <c r="A7242" s="3">
        <v>7241.0</v>
      </c>
      <c r="B7242" s="4" t="str">
        <f>IFERROR(__xludf.DUMMYFUNCTION("SPLIT(IMPORTRANGE!B7242:B17241,"";"",0,1)"),"HTML/CSS")</f>
        <v>HTML/CSS</v>
      </c>
      <c r="C7242" s="4" t="str">
        <f>IFERROR(__xludf.DUMMYFUNCTION("""COMPUTED_VALUE"""),"Java")</f>
        <v>Java</v>
      </c>
      <c r="D7242" s="4" t="str">
        <f>IFERROR(__xludf.DUMMYFUNCTION("""COMPUTED_VALUE"""),"JavaScript")</f>
        <v>JavaScript</v>
      </c>
      <c r="E7242" s="4" t="str">
        <f>IFERROR(__xludf.DUMMYFUNCTION("""COMPUTED_VALUE"""),"SQL")</f>
        <v>SQL</v>
      </c>
      <c r="F7242" s="4" t="str">
        <f>IFERROR(__xludf.DUMMYFUNCTION("""COMPUTED_VALUE"""),"Other(s):")</f>
        <v>Other(s):</v>
      </c>
    </row>
    <row r="7243">
      <c r="A7243" s="3">
        <v>7242.0</v>
      </c>
      <c r="B7243" s="4" t="str">
        <f>IFERROR(__xludf.DUMMYFUNCTION("SPLIT(IMPORTRANGE!B7243:B17242,"";"",0,1)"),"HTML/CSS")</f>
        <v>HTML/CSS</v>
      </c>
      <c r="C7243" s="4" t="str">
        <f>IFERROR(__xludf.DUMMYFUNCTION("""COMPUTED_VALUE"""),"JavaScript")</f>
        <v>JavaScript</v>
      </c>
    </row>
    <row r="7244">
      <c r="A7244" s="3">
        <v>7243.0</v>
      </c>
      <c r="B7244" s="4" t="str">
        <f>IFERROR(__xludf.DUMMYFUNCTION("SPLIT(IMPORTRANGE!B7244:B17243,"";"",0,1)"),"Java")</f>
        <v>Java</v>
      </c>
    </row>
    <row r="7245">
      <c r="A7245" s="3">
        <v>7244.0</v>
      </c>
      <c r="B7245" s="4" t="str">
        <f>IFERROR(__xludf.DUMMYFUNCTION("SPLIT(IMPORTRANGE!B7245:B17244,"";"",0,1)"),"Java")</f>
        <v>Java</v>
      </c>
      <c r="C7245" s="4" t="str">
        <f>IFERROR(__xludf.DUMMYFUNCTION("""COMPUTED_VALUE"""),"SQL")</f>
        <v>SQL</v>
      </c>
    </row>
    <row r="7246">
      <c r="A7246" s="3">
        <v>7245.0</v>
      </c>
      <c r="B7246" s="4" t="str">
        <f>IFERROR(__xludf.DUMMYFUNCTION("SPLIT(IMPORTRANGE!B7246:B17245,"";"",0,1)"),"Java")</f>
        <v>Java</v>
      </c>
      <c r="C7246" s="4" t="str">
        <f>IFERROR(__xludf.DUMMYFUNCTION("""COMPUTED_VALUE"""),"Python")</f>
        <v>Python</v>
      </c>
    </row>
    <row r="7247">
      <c r="A7247" s="3">
        <v>7246.0</v>
      </c>
      <c r="B7247" s="4" t="str">
        <f>IFERROR(__xludf.DUMMYFUNCTION("SPLIT(IMPORTRANGE!B7247:B17246,"";"",0,1)"),"Other(s):")</f>
        <v>Other(s):</v>
      </c>
    </row>
    <row r="7248">
      <c r="A7248" s="3">
        <v>7247.0</v>
      </c>
      <c r="B7248" s="4" t="str">
        <f>IFERROR(__xludf.DUMMYFUNCTION("SPLIT(IMPORTRANGE!B7248:B17247,"";"",0,1)"),"HTML/CSS")</f>
        <v>HTML/CSS</v>
      </c>
      <c r="C7248" s="4" t="str">
        <f>IFERROR(__xludf.DUMMYFUNCTION("""COMPUTED_VALUE"""),"Java")</f>
        <v>Java</v>
      </c>
      <c r="D7248" s="4" t="str">
        <f>IFERROR(__xludf.DUMMYFUNCTION("""COMPUTED_VALUE"""),"JavaScript")</f>
        <v>JavaScript</v>
      </c>
      <c r="E7248" s="4" t="str">
        <f>IFERROR(__xludf.DUMMYFUNCTION("""COMPUTED_VALUE"""),"PHP")</f>
        <v>PHP</v>
      </c>
      <c r="F7248" s="4" t="str">
        <f>IFERROR(__xludf.DUMMYFUNCTION("""COMPUTED_VALUE"""),"SQL")</f>
        <v>SQL</v>
      </c>
    </row>
    <row r="7249">
      <c r="A7249" s="3">
        <v>7248.0</v>
      </c>
      <c r="B7249" s="4" t="str">
        <f>IFERROR(__xludf.DUMMYFUNCTION("SPLIT(IMPORTRANGE!B7249:B17248,"";"",0,1)"),"C#")</f>
        <v>C#</v>
      </c>
      <c r="C7249" s="4" t="str">
        <f>IFERROR(__xludf.DUMMYFUNCTION("""COMPUTED_VALUE"""),"HTML/CSS")</f>
        <v>HTML/CSS</v>
      </c>
      <c r="D7249" s="4" t="str">
        <f>IFERROR(__xludf.DUMMYFUNCTION("""COMPUTED_VALUE"""),"JavaScript")</f>
        <v>JavaScript</v>
      </c>
      <c r="E7249" s="4" t="str">
        <f>IFERROR(__xludf.DUMMYFUNCTION("""COMPUTED_VALUE"""),"PHP")</f>
        <v>PHP</v>
      </c>
      <c r="F7249" s="4" t="str">
        <f>IFERROR(__xludf.DUMMYFUNCTION("""COMPUTED_VALUE"""),"SQL")</f>
        <v>SQL</v>
      </c>
      <c r="G7249" s="4" t="str">
        <f>IFERROR(__xludf.DUMMYFUNCTION("""COMPUTED_VALUE"""),"TypeScript")</f>
        <v>TypeScript</v>
      </c>
    </row>
    <row r="7250">
      <c r="A7250" s="3">
        <v>7249.0</v>
      </c>
      <c r="B7250" s="4" t="str">
        <f>IFERROR(__xludf.DUMMYFUNCTION("SPLIT(IMPORTRANGE!B7250:B17249,"";"",0,1)"),"Bash/Shell/PowerShell")</f>
        <v>Bash/Shell/PowerShell</v>
      </c>
      <c r="C7250" s="4" t="str">
        <f>IFERROR(__xludf.DUMMYFUNCTION("""COMPUTED_VALUE"""),"C++")</f>
        <v>C++</v>
      </c>
      <c r="D7250" s="4" t="str">
        <f>IFERROR(__xludf.DUMMYFUNCTION("""COMPUTED_VALUE"""),"HTML/CSS")</f>
        <v>HTML/CSS</v>
      </c>
      <c r="E7250" s="4" t="str">
        <f>IFERROR(__xludf.DUMMYFUNCTION("""COMPUTED_VALUE"""),"JavaScript")</f>
        <v>JavaScript</v>
      </c>
      <c r="F7250" s="4" t="str">
        <f>IFERROR(__xludf.DUMMYFUNCTION("""COMPUTED_VALUE"""),"Python")</f>
        <v>Python</v>
      </c>
      <c r="G7250" s="4" t="str">
        <f>IFERROR(__xludf.DUMMYFUNCTION("""COMPUTED_VALUE"""),"SQL")</f>
        <v>SQL</v>
      </c>
    </row>
    <row r="7251">
      <c r="A7251" s="3">
        <v>7250.0</v>
      </c>
      <c r="B7251" s="4" t="str">
        <f>IFERROR(__xludf.DUMMYFUNCTION("SPLIT(IMPORTRANGE!B7251:B17250,"";"",0,1)"),"HTML/CSS")</f>
        <v>HTML/CSS</v>
      </c>
      <c r="C7251" s="4" t="str">
        <f>IFERROR(__xludf.DUMMYFUNCTION("""COMPUTED_VALUE"""),"JavaScript")</f>
        <v>JavaScript</v>
      </c>
      <c r="D7251" s="4" t="str">
        <f>IFERROR(__xludf.DUMMYFUNCTION("""COMPUTED_VALUE"""),"Python")</f>
        <v>Python</v>
      </c>
      <c r="E7251" s="4" t="str">
        <f>IFERROR(__xludf.DUMMYFUNCTION("""COMPUTED_VALUE"""),"R")</f>
        <v>R</v>
      </c>
      <c r="F7251" s="4" t="str">
        <f>IFERROR(__xludf.DUMMYFUNCTION("""COMPUTED_VALUE"""),"SQL")</f>
        <v>SQL</v>
      </c>
      <c r="G7251" s="4" t="str">
        <f>IFERROR(__xludf.DUMMYFUNCTION("""COMPUTED_VALUE"""),"VBA")</f>
        <v>VBA</v>
      </c>
    </row>
    <row r="7252">
      <c r="A7252" s="3">
        <v>7251.0</v>
      </c>
      <c r="B7252" s="4" t="str">
        <f>IFERROR(__xludf.DUMMYFUNCTION("SPLIT(IMPORTRANGE!B7252:B17251,"";"",0,1)"),"HTML/CSS")</f>
        <v>HTML/CSS</v>
      </c>
      <c r="C7252" s="4" t="str">
        <f>IFERROR(__xludf.DUMMYFUNCTION("""COMPUTED_VALUE"""),"JavaScript")</f>
        <v>JavaScript</v>
      </c>
      <c r="D7252" s="4" t="str">
        <f>IFERROR(__xludf.DUMMYFUNCTION("""COMPUTED_VALUE"""),"Python")</f>
        <v>Python</v>
      </c>
      <c r="E7252" s="4" t="str">
        <f>IFERROR(__xludf.DUMMYFUNCTION("""COMPUTED_VALUE"""),"R")</f>
        <v>R</v>
      </c>
    </row>
    <row r="7253">
      <c r="A7253" s="3">
        <v>7252.0</v>
      </c>
      <c r="B7253" s="4" t="str">
        <f>IFERROR(__xludf.DUMMYFUNCTION("SPLIT(IMPORTRANGE!B7253:B17252,"";"",0,1)"),"Bash/Shell/PowerShell")</f>
        <v>Bash/Shell/PowerShell</v>
      </c>
      <c r="C7253" s="4" t="str">
        <f>IFERROR(__xludf.DUMMYFUNCTION("""COMPUTED_VALUE"""),"C")</f>
        <v>C</v>
      </c>
      <c r="D7253" s="4" t="str">
        <f>IFERROR(__xludf.DUMMYFUNCTION("""COMPUTED_VALUE"""),"HTML/CSS")</f>
        <v>HTML/CSS</v>
      </c>
      <c r="E7253" s="4" t="str">
        <f>IFERROR(__xludf.DUMMYFUNCTION("""COMPUTED_VALUE"""),"Java")</f>
        <v>Java</v>
      </c>
      <c r="F7253" s="4" t="str">
        <f>IFERROR(__xludf.DUMMYFUNCTION("""COMPUTED_VALUE"""),"JavaScript")</f>
        <v>JavaScript</v>
      </c>
      <c r="G7253" s="4" t="str">
        <f>IFERROR(__xludf.DUMMYFUNCTION("""COMPUTED_VALUE"""),"PHP")</f>
        <v>PHP</v>
      </c>
      <c r="H7253" s="4" t="str">
        <f>IFERROR(__xludf.DUMMYFUNCTION("""COMPUTED_VALUE"""),"SQL")</f>
        <v>SQL</v>
      </c>
      <c r="I7253" s="4" t="str">
        <f>IFERROR(__xludf.DUMMYFUNCTION("""COMPUTED_VALUE"""),"Other(s):")</f>
        <v>Other(s):</v>
      </c>
    </row>
    <row r="7254">
      <c r="A7254" s="3">
        <v>7253.0</v>
      </c>
      <c r="B7254" s="4" t="str">
        <f>IFERROR(__xludf.DUMMYFUNCTION("SPLIT(IMPORTRANGE!B7254:B17253,"";"",0,1)"),"Bash/Shell/PowerShell")</f>
        <v>Bash/Shell/PowerShell</v>
      </c>
      <c r="C7254" s="4" t="str">
        <f>IFERROR(__xludf.DUMMYFUNCTION("""COMPUTED_VALUE"""),"HTML/CSS")</f>
        <v>HTML/CSS</v>
      </c>
      <c r="D7254" s="4" t="str">
        <f>IFERROR(__xludf.DUMMYFUNCTION("""COMPUTED_VALUE"""),"JavaScript")</f>
        <v>JavaScript</v>
      </c>
      <c r="E7254" s="4" t="str">
        <f>IFERROR(__xludf.DUMMYFUNCTION("""COMPUTED_VALUE"""),"PHP")</f>
        <v>PHP</v>
      </c>
      <c r="F7254" s="4" t="str">
        <f>IFERROR(__xludf.DUMMYFUNCTION("""COMPUTED_VALUE"""),"Python")</f>
        <v>Python</v>
      </c>
      <c r="G7254" s="4" t="str">
        <f>IFERROR(__xludf.DUMMYFUNCTION("""COMPUTED_VALUE"""),"SQL")</f>
        <v>SQL</v>
      </c>
    </row>
    <row r="7255">
      <c r="A7255" s="3">
        <v>7254.0</v>
      </c>
      <c r="B7255" s="4" t="str">
        <f>IFERROR(__xludf.DUMMYFUNCTION("SPLIT(IMPORTRANGE!B7255:B17254,"";"",0,1)"),"Other(s):")</f>
        <v>Other(s):</v>
      </c>
    </row>
    <row r="7256">
      <c r="A7256" s="3">
        <v>7255.0</v>
      </c>
      <c r="B7256" s="4" t="str">
        <f>IFERROR(__xludf.DUMMYFUNCTION("SPLIT(IMPORTRANGE!B7256:B17255,"";"",0,1)"),"C#")</f>
        <v>C#</v>
      </c>
      <c r="C7256" s="4" t="str">
        <f>IFERROR(__xludf.DUMMYFUNCTION("""COMPUTED_VALUE"""),"HTML/CSS")</f>
        <v>HTML/CSS</v>
      </c>
      <c r="D7256" s="4" t="str">
        <f>IFERROR(__xludf.DUMMYFUNCTION("""COMPUTED_VALUE"""),"JavaScript")</f>
        <v>JavaScript</v>
      </c>
      <c r="E7256" s="4" t="str">
        <f>IFERROR(__xludf.DUMMYFUNCTION("""COMPUTED_VALUE"""),"SQL")</f>
        <v>SQL</v>
      </c>
    </row>
    <row r="7257">
      <c r="A7257" s="3">
        <v>7256.0</v>
      </c>
      <c r="B7257" s="4" t="str">
        <f>IFERROR(__xludf.DUMMYFUNCTION("SPLIT(IMPORTRANGE!B7257:B17256,"";"",0,1)"),"Bash/Shell/PowerShell")</f>
        <v>Bash/Shell/PowerShell</v>
      </c>
      <c r="C7257" s="4" t="str">
        <f>IFERROR(__xludf.DUMMYFUNCTION("""COMPUTED_VALUE"""),"C++")</f>
        <v>C++</v>
      </c>
      <c r="D7257" s="4" t="str">
        <f>IFERROR(__xludf.DUMMYFUNCTION("""COMPUTED_VALUE"""),"C#")</f>
        <v>C#</v>
      </c>
      <c r="E7257" s="4" t="str">
        <f>IFERROR(__xludf.DUMMYFUNCTION("""COMPUTED_VALUE"""),"HTML/CSS")</f>
        <v>HTML/CSS</v>
      </c>
      <c r="F7257" s="4" t="str">
        <f>IFERROR(__xludf.DUMMYFUNCTION("""COMPUTED_VALUE"""),"JavaScript")</f>
        <v>JavaScript</v>
      </c>
      <c r="G7257" s="4" t="str">
        <f>IFERROR(__xludf.DUMMYFUNCTION("""COMPUTED_VALUE"""),"PHP")</f>
        <v>PHP</v>
      </c>
      <c r="H7257" s="4" t="str">
        <f>IFERROR(__xludf.DUMMYFUNCTION("""COMPUTED_VALUE"""),"R")</f>
        <v>R</v>
      </c>
      <c r="I7257" s="4" t="str">
        <f>IFERROR(__xludf.DUMMYFUNCTION("""COMPUTED_VALUE"""),"SQL")</f>
        <v>SQL</v>
      </c>
    </row>
    <row r="7258">
      <c r="A7258" s="3">
        <v>7257.0</v>
      </c>
      <c r="B7258" s="4" t="str">
        <f>IFERROR(__xludf.DUMMYFUNCTION("SPLIT(IMPORTRANGE!B7258:B17257,"";"",0,1)"),"C#")</f>
        <v>C#</v>
      </c>
      <c r="C7258" s="4" t="str">
        <f>IFERROR(__xludf.DUMMYFUNCTION("""COMPUTED_VALUE"""),"HTML/CSS")</f>
        <v>HTML/CSS</v>
      </c>
      <c r="D7258" s="4" t="str">
        <f>IFERROR(__xludf.DUMMYFUNCTION("""COMPUTED_VALUE"""),"JavaScript")</f>
        <v>JavaScript</v>
      </c>
      <c r="E7258" s="4" t="str">
        <f>IFERROR(__xludf.DUMMYFUNCTION("""COMPUTED_VALUE"""),"SQL")</f>
        <v>SQL</v>
      </c>
    </row>
    <row r="7259">
      <c r="A7259" s="3">
        <v>7258.0</v>
      </c>
      <c r="B7259" s="4" t="str">
        <f>IFERROR(__xludf.DUMMYFUNCTION("SPLIT(IMPORTRANGE!B7259:B17258,"";"",0,1)"),"Bash/Shell/PowerShell")</f>
        <v>Bash/Shell/PowerShell</v>
      </c>
      <c r="C7259" s="4" t="str">
        <f>IFERROR(__xludf.DUMMYFUNCTION("""COMPUTED_VALUE"""),"C")</f>
        <v>C</v>
      </c>
      <c r="D7259" s="4" t="str">
        <f>IFERROR(__xludf.DUMMYFUNCTION("""COMPUTED_VALUE"""),"C++")</f>
        <v>C++</v>
      </c>
      <c r="E7259" s="4" t="str">
        <f>IFERROR(__xludf.DUMMYFUNCTION("""COMPUTED_VALUE"""),"R")</f>
        <v>R</v>
      </c>
      <c r="F7259" s="4" t="str">
        <f>IFERROR(__xludf.DUMMYFUNCTION("""COMPUTED_VALUE"""),"SQL")</f>
        <v>SQL</v>
      </c>
    </row>
    <row r="7260">
      <c r="A7260" s="3">
        <v>7259.0</v>
      </c>
      <c r="B7260" s="4" t="str">
        <f>IFERROR(__xludf.DUMMYFUNCTION("SPLIT(IMPORTRANGE!B7260:B17259,"";"",0,1)"),"Bash/Shell/PowerShell")</f>
        <v>Bash/Shell/PowerShell</v>
      </c>
      <c r="C7260" s="4" t="str">
        <f>IFERROR(__xludf.DUMMYFUNCTION("""COMPUTED_VALUE"""),"Go")</f>
        <v>Go</v>
      </c>
      <c r="D7260" s="4" t="str">
        <f>IFERROR(__xludf.DUMMYFUNCTION("""COMPUTED_VALUE"""),"Java")</f>
        <v>Java</v>
      </c>
      <c r="E7260" s="4" t="str">
        <f>IFERROR(__xludf.DUMMYFUNCTION("""COMPUTED_VALUE"""),"Python")</f>
        <v>Python</v>
      </c>
      <c r="F7260" s="4" t="str">
        <f>IFERROR(__xludf.DUMMYFUNCTION("""COMPUTED_VALUE"""),"R")</f>
        <v>R</v>
      </c>
      <c r="G7260" s="4" t="str">
        <f>IFERROR(__xludf.DUMMYFUNCTION("""COMPUTED_VALUE"""),"Scala")</f>
        <v>Scala</v>
      </c>
      <c r="H7260" s="4" t="str">
        <f>IFERROR(__xludf.DUMMYFUNCTION("""COMPUTED_VALUE"""),"SQL")</f>
        <v>SQL</v>
      </c>
      <c r="I7260" s="4" t="str">
        <f>IFERROR(__xludf.DUMMYFUNCTION("""COMPUTED_VALUE"""),"VBA")</f>
        <v>VBA</v>
      </c>
    </row>
    <row r="7261">
      <c r="A7261" s="3">
        <v>7260.0</v>
      </c>
      <c r="B7261" s="4" t="str">
        <f>IFERROR(__xludf.DUMMYFUNCTION("SPLIT(IMPORTRANGE!B7261:B17260,"";"",0,1)"),"Bash/Shell/PowerShell")</f>
        <v>Bash/Shell/PowerShell</v>
      </c>
      <c r="C7261" s="4" t="str">
        <f>IFERROR(__xludf.DUMMYFUNCTION("""COMPUTED_VALUE"""),"C")</f>
        <v>C</v>
      </c>
      <c r="D7261" s="4" t="str">
        <f>IFERROR(__xludf.DUMMYFUNCTION("""COMPUTED_VALUE"""),"C++")</f>
        <v>C++</v>
      </c>
      <c r="E7261" s="4" t="str">
        <f>IFERROR(__xludf.DUMMYFUNCTION("""COMPUTED_VALUE"""),"C#")</f>
        <v>C#</v>
      </c>
      <c r="F7261" s="4" t="str">
        <f>IFERROR(__xludf.DUMMYFUNCTION("""COMPUTED_VALUE"""),"HTML/CSS")</f>
        <v>HTML/CSS</v>
      </c>
      <c r="G7261" s="4" t="str">
        <f>IFERROR(__xludf.DUMMYFUNCTION("""COMPUTED_VALUE"""),"Java")</f>
        <v>Java</v>
      </c>
      <c r="H7261" s="4" t="str">
        <f>IFERROR(__xludf.DUMMYFUNCTION("""COMPUTED_VALUE"""),"JavaScript")</f>
        <v>JavaScript</v>
      </c>
      <c r="I7261" s="4" t="str">
        <f>IFERROR(__xludf.DUMMYFUNCTION("""COMPUTED_VALUE"""),"Objective-C")</f>
        <v>Objective-C</v>
      </c>
      <c r="J7261" s="4" t="str">
        <f>IFERROR(__xludf.DUMMYFUNCTION("""COMPUTED_VALUE"""),"Python")</f>
        <v>Python</v>
      </c>
      <c r="K7261" s="4" t="str">
        <f>IFERROR(__xludf.DUMMYFUNCTION("""COMPUTED_VALUE"""),"SQL")</f>
        <v>SQL</v>
      </c>
    </row>
    <row r="7262">
      <c r="A7262" s="3">
        <v>7261.0</v>
      </c>
      <c r="B7262" s="4" t="str">
        <f>IFERROR(__xludf.DUMMYFUNCTION("SPLIT(IMPORTRANGE!B7262:B17261,"";"",0,1)"),"HTML/CSS")</f>
        <v>HTML/CSS</v>
      </c>
      <c r="C7262" s="4" t="str">
        <f>IFERROR(__xludf.DUMMYFUNCTION("""COMPUTED_VALUE"""),"JavaScript")</f>
        <v>JavaScript</v>
      </c>
      <c r="D7262" s="4" t="str">
        <f>IFERROR(__xludf.DUMMYFUNCTION("""COMPUTED_VALUE"""),"Ruby")</f>
        <v>Ruby</v>
      </c>
      <c r="E7262" s="4" t="str">
        <f>IFERROR(__xludf.DUMMYFUNCTION("""COMPUTED_VALUE"""),"SQL")</f>
        <v>SQL</v>
      </c>
    </row>
    <row r="7263">
      <c r="A7263" s="3">
        <v>7262.0</v>
      </c>
      <c r="B7263" s="4" t="str">
        <f>IFERROR(__xludf.DUMMYFUNCTION("SPLIT(IMPORTRANGE!B7263:B17262,"";"",0,1)"),"C#")</f>
        <v>C#</v>
      </c>
      <c r="C7263" s="4" t="str">
        <f>IFERROR(__xludf.DUMMYFUNCTION("""COMPUTED_VALUE"""),"HTML/CSS")</f>
        <v>HTML/CSS</v>
      </c>
      <c r="D7263" s="4" t="str">
        <f>IFERROR(__xludf.DUMMYFUNCTION("""COMPUTED_VALUE"""),"JavaScript")</f>
        <v>JavaScript</v>
      </c>
      <c r="E7263" s="4" t="str">
        <f>IFERROR(__xludf.DUMMYFUNCTION("""COMPUTED_VALUE"""),"Python")</f>
        <v>Python</v>
      </c>
      <c r="F7263" s="4" t="str">
        <f>IFERROR(__xludf.DUMMYFUNCTION("""COMPUTED_VALUE"""),"SQL")</f>
        <v>SQL</v>
      </c>
      <c r="G7263" s="4" t="str">
        <f>IFERROR(__xludf.DUMMYFUNCTION("""COMPUTED_VALUE"""),"TypeScript")</f>
        <v>TypeScript</v>
      </c>
    </row>
    <row r="7264">
      <c r="A7264" s="3">
        <v>7263.0</v>
      </c>
      <c r="B7264" s="4" t="str">
        <f>IFERROR(__xludf.DUMMYFUNCTION("SPLIT(IMPORTRANGE!B7264:B17263,"";"",0,1)"),"HTML/CSS")</f>
        <v>HTML/CSS</v>
      </c>
      <c r="C7264" s="4" t="str">
        <f>IFERROR(__xludf.DUMMYFUNCTION("""COMPUTED_VALUE"""),"Java")</f>
        <v>Java</v>
      </c>
      <c r="D7264" s="4" t="str">
        <f>IFERROR(__xludf.DUMMYFUNCTION("""COMPUTED_VALUE"""),"Kotlin")</f>
        <v>Kotlin</v>
      </c>
    </row>
    <row r="7265">
      <c r="A7265" s="3">
        <v>7264.0</v>
      </c>
      <c r="B7265" s="4" t="str">
        <f>IFERROR(__xludf.DUMMYFUNCTION("SPLIT(IMPORTRANGE!B7265:B17264,"";"",0,1)"),"Bash/Shell/PowerShell")</f>
        <v>Bash/Shell/PowerShell</v>
      </c>
      <c r="C7265" s="4" t="str">
        <f>IFERROR(__xludf.DUMMYFUNCTION("""COMPUTED_VALUE"""),"C#")</f>
        <v>C#</v>
      </c>
      <c r="D7265" s="4" t="str">
        <f>IFERROR(__xludf.DUMMYFUNCTION("""COMPUTED_VALUE"""),"Dart")</f>
        <v>Dart</v>
      </c>
      <c r="E7265" s="4" t="str">
        <f>IFERROR(__xludf.DUMMYFUNCTION("""COMPUTED_VALUE"""),"HTML/CSS")</f>
        <v>HTML/CSS</v>
      </c>
      <c r="F7265" s="4" t="str">
        <f>IFERROR(__xludf.DUMMYFUNCTION("""COMPUTED_VALUE"""),"Python")</f>
        <v>Python</v>
      </c>
      <c r="G7265" s="4" t="str">
        <f>IFERROR(__xludf.DUMMYFUNCTION("""COMPUTED_VALUE"""),"SQL")</f>
        <v>SQL</v>
      </c>
      <c r="H7265" s="4" t="str">
        <f>IFERROR(__xludf.DUMMYFUNCTION("""COMPUTED_VALUE"""),"TypeScript")</f>
        <v>TypeScript</v>
      </c>
      <c r="I7265" s="4" t="str">
        <f>IFERROR(__xludf.DUMMYFUNCTION("""COMPUTED_VALUE"""),"Other(s):")</f>
        <v>Other(s):</v>
      </c>
    </row>
    <row r="7266">
      <c r="A7266" s="3">
        <v>7265.0</v>
      </c>
      <c r="B7266" s="4" t="str">
        <f>IFERROR(__xludf.DUMMYFUNCTION("SPLIT(IMPORTRANGE!B7266:B17265,"";"",0,1)"),"HTML/CSS")</f>
        <v>HTML/CSS</v>
      </c>
      <c r="C7266" s="4" t="str">
        <f>IFERROR(__xludf.DUMMYFUNCTION("""COMPUTED_VALUE"""),"Java")</f>
        <v>Java</v>
      </c>
      <c r="D7266" s="4" t="str">
        <f>IFERROR(__xludf.DUMMYFUNCTION("""COMPUTED_VALUE"""),"JavaScript")</f>
        <v>JavaScript</v>
      </c>
    </row>
    <row r="7267">
      <c r="A7267" s="3">
        <v>7266.0</v>
      </c>
      <c r="B7267" s="4" t="str">
        <f>IFERROR(__xludf.DUMMYFUNCTION("SPLIT(IMPORTRANGE!B7267:B17266,"";"",0,1)"),"C")</f>
        <v>C</v>
      </c>
      <c r="C7267" s="4" t="str">
        <f>IFERROR(__xludf.DUMMYFUNCTION("""COMPUTED_VALUE"""),"C#")</f>
        <v>C#</v>
      </c>
      <c r="D7267" s="4" t="str">
        <f>IFERROR(__xludf.DUMMYFUNCTION("""COMPUTED_VALUE"""),"JavaScript")</f>
        <v>JavaScript</v>
      </c>
      <c r="E7267" s="4" t="str">
        <f>IFERROR(__xludf.DUMMYFUNCTION("""COMPUTED_VALUE"""),"VBA")</f>
        <v>VBA</v>
      </c>
    </row>
    <row r="7268">
      <c r="A7268" s="3">
        <v>7267.0</v>
      </c>
      <c r="B7268" s="4" t="str">
        <f>IFERROR(__xludf.DUMMYFUNCTION("SPLIT(IMPORTRANGE!B7268:B17267,"";"",0,1)"),"Java")</f>
        <v>Java</v>
      </c>
      <c r="C7268" s="4" t="str">
        <f>IFERROR(__xludf.DUMMYFUNCTION("""COMPUTED_VALUE"""),"JavaScript")</f>
        <v>JavaScript</v>
      </c>
      <c r="D7268" s="4" t="str">
        <f>IFERROR(__xludf.DUMMYFUNCTION("""COMPUTED_VALUE"""),"SQL")</f>
        <v>SQL</v>
      </c>
    </row>
    <row r="7269">
      <c r="A7269" s="3">
        <v>7268.0</v>
      </c>
      <c r="B7269" s="4" t="str">
        <f>IFERROR(__xludf.DUMMYFUNCTION("SPLIT(IMPORTRANGE!B7269:B17268,"";"",0,1)"),"C#")</f>
        <v>C#</v>
      </c>
    </row>
    <row r="7270">
      <c r="A7270" s="3">
        <v>7269.0</v>
      </c>
      <c r="B7270" s="4" t="str">
        <f>IFERROR(__xludf.DUMMYFUNCTION("SPLIT(IMPORTRANGE!B7270:B17269,"";"",0,1)"),"C")</f>
        <v>C</v>
      </c>
      <c r="C7270" s="4" t="str">
        <f>IFERROR(__xludf.DUMMYFUNCTION("""COMPUTED_VALUE"""),"C++")</f>
        <v>C++</v>
      </c>
      <c r="D7270" s="4" t="str">
        <f>IFERROR(__xludf.DUMMYFUNCTION("""COMPUTED_VALUE"""),"Go")</f>
        <v>Go</v>
      </c>
      <c r="E7270" s="4" t="str">
        <f>IFERROR(__xludf.DUMMYFUNCTION("""COMPUTED_VALUE"""),"HTML/CSS")</f>
        <v>HTML/CSS</v>
      </c>
      <c r="F7270" s="4" t="str">
        <f>IFERROR(__xludf.DUMMYFUNCTION("""COMPUTED_VALUE"""),"Java")</f>
        <v>Java</v>
      </c>
      <c r="G7270" s="4" t="str">
        <f>IFERROR(__xludf.DUMMYFUNCTION("""COMPUTED_VALUE"""),"Python")</f>
        <v>Python</v>
      </c>
    </row>
    <row r="7271">
      <c r="A7271" s="3">
        <v>7270.0</v>
      </c>
      <c r="B7271" s="4" t="str">
        <f>IFERROR(__xludf.DUMMYFUNCTION("SPLIT(IMPORTRANGE!B7271:B17270,"";"",0,1)"),"C#")</f>
        <v>C#</v>
      </c>
      <c r="C7271" s="4" t="str">
        <f>IFERROR(__xludf.DUMMYFUNCTION("""COMPUTED_VALUE"""),"Dart")</f>
        <v>Dart</v>
      </c>
      <c r="D7271" s="4" t="str">
        <f>IFERROR(__xludf.DUMMYFUNCTION("""COMPUTED_VALUE"""),"HTML/CSS")</f>
        <v>HTML/CSS</v>
      </c>
      <c r="E7271" s="4" t="str">
        <f>IFERROR(__xludf.DUMMYFUNCTION("""COMPUTED_VALUE"""),"Java")</f>
        <v>Java</v>
      </c>
      <c r="F7271" s="4" t="str">
        <f>IFERROR(__xludf.DUMMYFUNCTION("""COMPUTED_VALUE"""),"JavaScript")</f>
        <v>JavaScript</v>
      </c>
      <c r="G7271" s="4" t="str">
        <f>IFERROR(__xludf.DUMMYFUNCTION("""COMPUTED_VALUE"""),"TypeScript")</f>
        <v>TypeScript</v>
      </c>
    </row>
    <row r="7272">
      <c r="A7272" s="3">
        <v>7271.0</v>
      </c>
      <c r="B7272" s="4" t="str">
        <f>IFERROR(__xludf.DUMMYFUNCTION("SPLIT(IMPORTRANGE!B7272:B17271,"";"",0,1)"),"Bash/Shell/PowerShell")</f>
        <v>Bash/Shell/PowerShell</v>
      </c>
      <c r="C7272" s="4" t="str">
        <f>IFERROR(__xludf.DUMMYFUNCTION("""COMPUTED_VALUE"""),"HTML/CSS")</f>
        <v>HTML/CSS</v>
      </c>
      <c r="D7272" s="4" t="str">
        <f>IFERROR(__xludf.DUMMYFUNCTION("""COMPUTED_VALUE"""),"JavaScript")</f>
        <v>JavaScript</v>
      </c>
      <c r="E7272" s="4" t="str">
        <f>IFERROR(__xludf.DUMMYFUNCTION("""COMPUTED_VALUE"""),"Python")</f>
        <v>Python</v>
      </c>
    </row>
    <row r="7273">
      <c r="A7273" s="3">
        <v>7272.0</v>
      </c>
      <c r="B7273" s="4" t="str">
        <f>IFERROR(__xludf.DUMMYFUNCTION("SPLIT(IMPORTRANGE!B7273:B17272,"";"",0,1)"),"C++")</f>
        <v>C++</v>
      </c>
      <c r="C7273" s="4" t="str">
        <f>IFERROR(__xludf.DUMMYFUNCTION("""COMPUTED_VALUE"""),"Java")</f>
        <v>Java</v>
      </c>
      <c r="D7273" s="4" t="str">
        <f>IFERROR(__xludf.DUMMYFUNCTION("""COMPUTED_VALUE"""),"Kotlin")</f>
        <v>Kotlin</v>
      </c>
      <c r="E7273" s="4" t="str">
        <f>IFERROR(__xludf.DUMMYFUNCTION("""COMPUTED_VALUE"""),"TypeScript")</f>
        <v>TypeScript</v>
      </c>
    </row>
    <row r="7274">
      <c r="A7274" s="3">
        <v>7273.0</v>
      </c>
      <c r="B7274" s="4" t="str">
        <f>IFERROR(__xludf.DUMMYFUNCTION("SPLIT(IMPORTRANGE!B7274:B17273,"";"",0,1)"),"HTML/CSS")</f>
        <v>HTML/CSS</v>
      </c>
      <c r="C7274" s="4" t="str">
        <f>IFERROR(__xludf.DUMMYFUNCTION("""COMPUTED_VALUE"""),"JavaScript")</f>
        <v>JavaScript</v>
      </c>
      <c r="D7274" s="4" t="str">
        <f>IFERROR(__xludf.DUMMYFUNCTION("""COMPUTED_VALUE"""),"PHP")</f>
        <v>PHP</v>
      </c>
    </row>
    <row r="7275">
      <c r="A7275" s="3">
        <v>7274.0</v>
      </c>
      <c r="B7275" s="4" t="str">
        <f>IFERROR(__xludf.DUMMYFUNCTION("SPLIT(IMPORTRANGE!B7275:B17274,"";"",0,1)"),"Bash/Shell/PowerShell")</f>
        <v>Bash/Shell/PowerShell</v>
      </c>
      <c r="C7275" s="4" t="str">
        <f>IFERROR(__xludf.DUMMYFUNCTION("""COMPUTED_VALUE"""),"HTML/CSS")</f>
        <v>HTML/CSS</v>
      </c>
      <c r="D7275" s="4" t="str">
        <f>IFERROR(__xludf.DUMMYFUNCTION("""COMPUTED_VALUE"""),"JavaScript")</f>
        <v>JavaScript</v>
      </c>
      <c r="E7275" s="4" t="str">
        <f>IFERROR(__xludf.DUMMYFUNCTION("""COMPUTED_VALUE"""),"PHP")</f>
        <v>PHP</v>
      </c>
      <c r="F7275" s="4" t="str">
        <f>IFERROR(__xludf.DUMMYFUNCTION("""COMPUTED_VALUE"""),"SQL")</f>
        <v>SQL</v>
      </c>
      <c r="G7275" s="4" t="str">
        <f>IFERROR(__xludf.DUMMYFUNCTION("""COMPUTED_VALUE"""),"TypeScript")</f>
        <v>TypeScript</v>
      </c>
      <c r="H7275" s="4" t="str">
        <f>IFERROR(__xludf.DUMMYFUNCTION("""COMPUTED_VALUE"""),"Other(s):")</f>
        <v>Other(s):</v>
      </c>
    </row>
    <row r="7276">
      <c r="A7276" s="3">
        <v>7275.0</v>
      </c>
      <c r="B7276" s="4" t="str">
        <f>IFERROR(__xludf.DUMMYFUNCTION("SPLIT(IMPORTRANGE!B7276:B17275,"";"",0,1)"),"Clojure")</f>
        <v>Clojure</v>
      </c>
      <c r="C7276" s="4" t="str">
        <f>IFERROR(__xludf.DUMMYFUNCTION("""COMPUTED_VALUE"""),"Java")</f>
        <v>Java</v>
      </c>
    </row>
    <row r="7277">
      <c r="A7277" s="3">
        <v>7276.0</v>
      </c>
      <c r="B7277" s="4" t="str">
        <f>IFERROR(__xludf.DUMMYFUNCTION("SPLIT(IMPORTRANGE!B7277:B17276,"";"",0,1)"),"Java")</f>
        <v>Java</v>
      </c>
      <c r="C7277" s="4" t="str">
        <f>IFERROR(__xludf.DUMMYFUNCTION("""COMPUTED_VALUE"""),"JavaScript")</f>
        <v>JavaScript</v>
      </c>
      <c r="D7277" s="4" t="str">
        <f>IFERROR(__xludf.DUMMYFUNCTION("""COMPUTED_VALUE"""),"Python")</f>
        <v>Python</v>
      </c>
      <c r="E7277" s="4" t="str">
        <f>IFERROR(__xludf.DUMMYFUNCTION("""COMPUTED_VALUE"""),"SQL")</f>
        <v>SQL</v>
      </c>
    </row>
    <row r="7278">
      <c r="A7278" s="3">
        <v>7277.0</v>
      </c>
      <c r="B7278" s="4" t="str">
        <f>IFERROR(__xludf.DUMMYFUNCTION("SPLIT(IMPORTRANGE!B7278:B17277,"";"",0,1)"),"C++")</f>
        <v>C++</v>
      </c>
      <c r="C7278" s="4" t="str">
        <f>IFERROR(__xludf.DUMMYFUNCTION("""COMPUTED_VALUE"""),"Python")</f>
        <v>Python</v>
      </c>
    </row>
    <row r="7279">
      <c r="A7279" s="3">
        <v>7278.0</v>
      </c>
      <c r="B7279" s="4" t="str">
        <f>IFERROR(__xludf.DUMMYFUNCTION("SPLIT(IMPORTRANGE!B7279:B17278,"";"",0,1)"),"Assembly")</f>
        <v>Assembly</v>
      </c>
      <c r="C7279" s="4" t="str">
        <f>IFERROR(__xludf.DUMMYFUNCTION("""COMPUTED_VALUE"""),"C#")</f>
        <v>C#</v>
      </c>
      <c r="D7279" s="4" t="str">
        <f>IFERROR(__xludf.DUMMYFUNCTION("""COMPUTED_VALUE"""),"Clojure")</f>
        <v>Clojure</v>
      </c>
      <c r="E7279" s="4" t="str">
        <f>IFERROR(__xludf.DUMMYFUNCTION("""COMPUTED_VALUE"""),"HTML/CSS")</f>
        <v>HTML/CSS</v>
      </c>
      <c r="F7279" s="4" t="str">
        <f>IFERROR(__xludf.DUMMYFUNCTION("""COMPUTED_VALUE"""),"Java")</f>
        <v>Java</v>
      </c>
      <c r="G7279" s="4" t="str">
        <f>IFERROR(__xludf.DUMMYFUNCTION("""COMPUTED_VALUE"""),"JavaScript")</f>
        <v>JavaScript</v>
      </c>
      <c r="H7279" s="4" t="str">
        <f>IFERROR(__xludf.DUMMYFUNCTION("""COMPUTED_VALUE"""),"Kotlin")</f>
        <v>Kotlin</v>
      </c>
      <c r="I7279" s="4" t="str">
        <f>IFERROR(__xludf.DUMMYFUNCTION("""COMPUTED_VALUE"""),"PHP")</f>
        <v>PHP</v>
      </c>
      <c r="J7279" s="4" t="str">
        <f>IFERROR(__xludf.DUMMYFUNCTION("""COMPUTED_VALUE"""),"Swift")</f>
        <v>Swift</v>
      </c>
      <c r="K7279" s="4" t="str">
        <f>IFERROR(__xludf.DUMMYFUNCTION("""COMPUTED_VALUE"""),"TypeScript")</f>
        <v>TypeScript</v>
      </c>
    </row>
    <row r="7280">
      <c r="A7280" s="3">
        <v>7279.0</v>
      </c>
      <c r="B7280" s="4" t="str">
        <f>IFERROR(__xludf.DUMMYFUNCTION("SPLIT(IMPORTRANGE!B7280:B17279,"";"",0,1)"),"HTML/CSS")</f>
        <v>HTML/CSS</v>
      </c>
      <c r="C7280" s="4" t="str">
        <f>IFERROR(__xludf.DUMMYFUNCTION("""COMPUTED_VALUE"""),"JavaScript")</f>
        <v>JavaScript</v>
      </c>
    </row>
    <row r="7281">
      <c r="A7281" s="3">
        <v>7280.0</v>
      </c>
      <c r="B7281" s="4" t="str">
        <f>IFERROR(__xludf.DUMMYFUNCTION("SPLIT(IMPORTRANGE!B7281:B17280,"";"",0,1)"),"Bash/Shell/PowerShell")</f>
        <v>Bash/Shell/PowerShell</v>
      </c>
      <c r="C7281" s="4" t="str">
        <f>IFERROR(__xludf.DUMMYFUNCTION("""COMPUTED_VALUE"""),"C")</f>
        <v>C</v>
      </c>
      <c r="D7281" s="4" t="str">
        <f>IFERROR(__xludf.DUMMYFUNCTION("""COMPUTED_VALUE"""),"C#")</f>
        <v>C#</v>
      </c>
      <c r="E7281" s="4" t="str">
        <f>IFERROR(__xludf.DUMMYFUNCTION("""COMPUTED_VALUE"""),"HTML/CSS")</f>
        <v>HTML/CSS</v>
      </c>
      <c r="F7281" s="4" t="str">
        <f>IFERROR(__xludf.DUMMYFUNCTION("""COMPUTED_VALUE"""),"PHP")</f>
        <v>PHP</v>
      </c>
      <c r="G7281" s="4" t="str">
        <f>IFERROR(__xludf.DUMMYFUNCTION("""COMPUTED_VALUE"""),"Python")</f>
        <v>Python</v>
      </c>
      <c r="H7281" s="4" t="str">
        <f>IFERROR(__xludf.DUMMYFUNCTION("""COMPUTED_VALUE"""),"Ruby")</f>
        <v>Ruby</v>
      </c>
      <c r="I7281" s="4" t="str">
        <f>IFERROR(__xludf.DUMMYFUNCTION("""COMPUTED_VALUE"""),"Rust")</f>
        <v>Rust</v>
      </c>
      <c r="J7281" s="4" t="str">
        <f>IFERROR(__xludf.DUMMYFUNCTION("""COMPUTED_VALUE"""),"SQL")</f>
        <v>SQL</v>
      </c>
      <c r="K7281" s="4" t="str">
        <f>IFERROR(__xludf.DUMMYFUNCTION("""COMPUTED_VALUE"""),"VBA")</f>
        <v>VBA</v>
      </c>
    </row>
    <row r="7282">
      <c r="A7282" s="3">
        <v>7281.0</v>
      </c>
      <c r="B7282" s="4" t="str">
        <f>IFERROR(__xludf.DUMMYFUNCTION("SPLIT(IMPORTRANGE!B7282:B17281,"";"",0,1)"),"HTML/CSS")</f>
        <v>HTML/CSS</v>
      </c>
      <c r="C7282" s="4" t="str">
        <f>IFERROR(__xludf.DUMMYFUNCTION("""COMPUTED_VALUE"""),"Java")</f>
        <v>Java</v>
      </c>
      <c r="D7282" s="4" t="str">
        <f>IFERROR(__xludf.DUMMYFUNCTION("""COMPUTED_VALUE"""),"JavaScript")</f>
        <v>JavaScript</v>
      </c>
      <c r="E7282" s="4" t="str">
        <f>IFERROR(__xludf.DUMMYFUNCTION("""COMPUTED_VALUE"""),"SQL")</f>
        <v>SQL</v>
      </c>
      <c r="F7282" s="4" t="str">
        <f>IFERROR(__xludf.DUMMYFUNCTION("""COMPUTED_VALUE"""),"TypeScript")</f>
        <v>TypeScript</v>
      </c>
    </row>
    <row r="7283">
      <c r="A7283" s="3">
        <v>7282.0</v>
      </c>
      <c r="B7283" s="4" t="str">
        <f>IFERROR(__xludf.DUMMYFUNCTION("SPLIT(IMPORTRANGE!B7283:B17282,"";"",0,1)"),"Java")</f>
        <v>Java</v>
      </c>
      <c r="C7283" s="4" t="str">
        <f>IFERROR(__xludf.DUMMYFUNCTION("""COMPUTED_VALUE"""),"Kotlin")</f>
        <v>Kotlin</v>
      </c>
      <c r="D7283" s="4" t="str">
        <f>IFERROR(__xludf.DUMMYFUNCTION("""COMPUTED_VALUE"""),"Python")</f>
        <v>Python</v>
      </c>
      <c r="E7283" s="4" t="str">
        <f>IFERROR(__xludf.DUMMYFUNCTION("""COMPUTED_VALUE"""),"Ruby")</f>
        <v>Ruby</v>
      </c>
      <c r="F7283" s="4" t="str">
        <f>IFERROR(__xludf.DUMMYFUNCTION("""COMPUTED_VALUE"""),"SQL")</f>
        <v>SQL</v>
      </c>
    </row>
    <row r="7284">
      <c r="A7284" s="3">
        <v>7283.0</v>
      </c>
      <c r="B7284" s="4" t="str">
        <f>IFERROR(__xludf.DUMMYFUNCTION("SPLIT(IMPORTRANGE!B7284:B17283,"";"",0,1)"),"C#")</f>
        <v>C#</v>
      </c>
      <c r="C7284" s="4" t="str">
        <f>IFERROR(__xludf.DUMMYFUNCTION("""COMPUTED_VALUE"""),"JavaScript")</f>
        <v>JavaScript</v>
      </c>
    </row>
    <row r="7285">
      <c r="A7285" s="3">
        <v>7284.0</v>
      </c>
      <c r="B7285" s="4" t="str">
        <f>IFERROR(__xludf.DUMMYFUNCTION("SPLIT(IMPORTRANGE!B7285:B17284,"";"",0,1)"),"HTML/CSS")</f>
        <v>HTML/CSS</v>
      </c>
      <c r="C7285" s="4" t="str">
        <f>IFERROR(__xludf.DUMMYFUNCTION("""COMPUTED_VALUE"""),"Java")</f>
        <v>Java</v>
      </c>
      <c r="D7285" s="4" t="str">
        <f>IFERROR(__xludf.DUMMYFUNCTION("""COMPUTED_VALUE"""),"JavaScript")</f>
        <v>JavaScript</v>
      </c>
      <c r="E7285" s="4" t="str">
        <f>IFERROR(__xludf.DUMMYFUNCTION("""COMPUTED_VALUE"""),"PHP")</f>
        <v>PHP</v>
      </c>
      <c r="F7285" s="4" t="str">
        <f>IFERROR(__xludf.DUMMYFUNCTION("""COMPUTED_VALUE"""),"Python")</f>
        <v>Python</v>
      </c>
      <c r="G7285" s="4" t="str">
        <f>IFERROR(__xludf.DUMMYFUNCTION("""COMPUTED_VALUE"""),"SQL")</f>
        <v>SQL</v>
      </c>
    </row>
    <row r="7286">
      <c r="A7286" s="3">
        <v>7285.0</v>
      </c>
      <c r="B7286" s="4" t="str">
        <f>IFERROR(__xludf.DUMMYFUNCTION("SPLIT(IMPORTRANGE!B7286:B17285,"";"",0,1)"),"Java")</f>
        <v>Java</v>
      </c>
      <c r="C7286" s="4" t="str">
        <f>IFERROR(__xludf.DUMMYFUNCTION("""COMPUTED_VALUE"""),"Python")</f>
        <v>Python</v>
      </c>
      <c r="D7286" s="4" t="str">
        <f>IFERROR(__xludf.DUMMYFUNCTION("""COMPUTED_VALUE"""),"Ruby")</f>
        <v>Ruby</v>
      </c>
      <c r="E7286" s="4" t="str">
        <f>IFERROR(__xludf.DUMMYFUNCTION("""COMPUTED_VALUE"""),"SQL")</f>
        <v>SQL</v>
      </c>
    </row>
    <row r="7287">
      <c r="A7287" s="3">
        <v>7286.0</v>
      </c>
      <c r="B7287" s="4" t="str">
        <f>IFERROR(__xludf.DUMMYFUNCTION("SPLIT(IMPORTRANGE!B7287:B17286,"";"",0,1)"),"HTML/CSS")</f>
        <v>HTML/CSS</v>
      </c>
      <c r="C7287" s="4" t="str">
        <f>IFERROR(__xludf.DUMMYFUNCTION("""COMPUTED_VALUE"""),"JavaScript")</f>
        <v>JavaScript</v>
      </c>
      <c r="D7287" s="4" t="str">
        <f>IFERROR(__xludf.DUMMYFUNCTION("""COMPUTED_VALUE"""),"Ruby")</f>
        <v>Ruby</v>
      </c>
      <c r="E7287" s="4" t="str">
        <f>IFERROR(__xludf.DUMMYFUNCTION("""COMPUTED_VALUE"""),"SQL")</f>
        <v>SQL</v>
      </c>
    </row>
    <row r="7288">
      <c r="A7288" s="3">
        <v>7287.0</v>
      </c>
      <c r="B7288" s="4" t="str">
        <f>IFERROR(__xludf.DUMMYFUNCTION("SPLIT(IMPORTRANGE!B7288:B17287,"";"",0,1)"),"C#")</f>
        <v>C#</v>
      </c>
      <c r="C7288" s="4" t="str">
        <f>IFERROR(__xludf.DUMMYFUNCTION("""COMPUTED_VALUE"""),"Rust")</f>
        <v>Rust</v>
      </c>
      <c r="D7288" s="4" t="str">
        <f>IFERROR(__xludf.DUMMYFUNCTION("""COMPUTED_VALUE"""),"SQL")</f>
        <v>SQL</v>
      </c>
    </row>
    <row r="7289">
      <c r="A7289" s="3">
        <v>7288.0</v>
      </c>
      <c r="B7289" s="4" t="str">
        <f>IFERROR(__xludf.DUMMYFUNCTION("SPLIT(IMPORTRANGE!B7289:B17288,"";"",0,1)"),"JavaScript")</f>
        <v>JavaScript</v>
      </c>
      <c r="C7289" s="4" t="str">
        <f>IFERROR(__xludf.DUMMYFUNCTION("""COMPUTED_VALUE"""),"PHP")</f>
        <v>PHP</v>
      </c>
    </row>
    <row r="7290">
      <c r="A7290" s="3">
        <v>7289.0</v>
      </c>
      <c r="B7290" s="4" t="str">
        <f>IFERROR(__xludf.DUMMYFUNCTION("SPLIT(IMPORTRANGE!B7290:B17289,"";"",0,1)"),"Bash/Shell/PowerShell")</f>
        <v>Bash/Shell/PowerShell</v>
      </c>
      <c r="C7290" s="4" t="str">
        <f>IFERROR(__xludf.DUMMYFUNCTION("""COMPUTED_VALUE"""),"Go")</f>
        <v>Go</v>
      </c>
      <c r="D7290" s="4" t="str">
        <f>IFERROR(__xludf.DUMMYFUNCTION("""COMPUTED_VALUE"""),"HTML/CSS")</f>
        <v>HTML/CSS</v>
      </c>
      <c r="E7290" s="4" t="str">
        <f>IFERROR(__xludf.DUMMYFUNCTION("""COMPUTED_VALUE"""),"JavaScript")</f>
        <v>JavaScript</v>
      </c>
      <c r="F7290" s="4" t="str">
        <f>IFERROR(__xludf.DUMMYFUNCTION("""COMPUTED_VALUE"""),"PHP")</f>
        <v>PHP</v>
      </c>
      <c r="G7290" s="4" t="str">
        <f>IFERROR(__xludf.DUMMYFUNCTION("""COMPUTED_VALUE"""),"SQL")</f>
        <v>SQL</v>
      </c>
    </row>
    <row r="7291">
      <c r="A7291" s="3">
        <v>7290.0</v>
      </c>
      <c r="B7291" s="4" t="str">
        <f>IFERROR(__xludf.DUMMYFUNCTION("SPLIT(IMPORTRANGE!B7291:B17290,"";"",0,1)"),"Java")</f>
        <v>Java</v>
      </c>
      <c r="C7291" s="4" t="str">
        <f>IFERROR(__xludf.DUMMYFUNCTION("""COMPUTED_VALUE"""),"JavaScript")</f>
        <v>JavaScript</v>
      </c>
      <c r="D7291" s="4" t="str">
        <f>IFERROR(__xludf.DUMMYFUNCTION("""COMPUTED_VALUE"""),"TypeScript")</f>
        <v>TypeScript</v>
      </c>
    </row>
    <row r="7292">
      <c r="A7292" s="3">
        <v>7291.0</v>
      </c>
      <c r="B7292" s="4" t="str">
        <f>IFERROR(__xludf.DUMMYFUNCTION("SPLIT(IMPORTRANGE!B7292:B17291,"";"",0,1)"),"HTML/CSS")</f>
        <v>HTML/CSS</v>
      </c>
      <c r="C7292" s="4" t="str">
        <f>IFERROR(__xludf.DUMMYFUNCTION("""COMPUTED_VALUE"""),"Java")</f>
        <v>Java</v>
      </c>
      <c r="D7292" s="4" t="str">
        <f>IFERROR(__xludf.DUMMYFUNCTION("""COMPUTED_VALUE"""),"Python")</f>
        <v>Python</v>
      </c>
    </row>
    <row r="7293">
      <c r="A7293" s="3">
        <v>7292.0</v>
      </c>
      <c r="B7293" s="4" t="str">
        <f>IFERROR(__xludf.DUMMYFUNCTION("SPLIT(IMPORTRANGE!B7293:B17292,"";"",0,1)"),"Bash/Shell/PowerShell")</f>
        <v>Bash/Shell/PowerShell</v>
      </c>
      <c r="C7293" s="4" t="str">
        <f>IFERROR(__xludf.DUMMYFUNCTION("""COMPUTED_VALUE"""),"Go")</f>
        <v>Go</v>
      </c>
      <c r="D7293" s="4" t="str">
        <f>IFERROR(__xludf.DUMMYFUNCTION("""COMPUTED_VALUE"""),"Java")</f>
        <v>Java</v>
      </c>
      <c r="E7293" s="4" t="str">
        <f>IFERROR(__xludf.DUMMYFUNCTION("""COMPUTED_VALUE"""),"Python")</f>
        <v>Python</v>
      </c>
    </row>
    <row r="7294">
      <c r="A7294" s="3">
        <v>7293.0</v>
      </c>
      <c r="B7294" s="4" t="str">
        <f>IFERROR(__xludf.DUMMYFUNCTION("SPLIT(IMPORTRANGE!B7294:B17293,"";"",0,1)"),"Bash/Shell/PowerShell")</f>
        <v>Bash/Shell/PowerShell</v>
      </c>
      <c r="C7294" s="4" t="str">
        <f>IFERROR(__xludf.DUMMYFUNCTION("""COMPUTED_VALUE"""),"Go")</f>
        <v>Go</v>
      </c>
      <c r="D7294" s="4" t="str">
        <f>IFERROR(__xludf.DUMMYFUNCTION("""COMPUTED_VALUE"""),"Python")</f>
        <v>Python</v>
      </c>
      <c r="E7294" s="4" t="str">
        <f>IFERROR(__xludf.DUMMYFUNCTION("""COMPUTED_VALUE"""),"Ruby")</f>
        <v>Ruby</v>
      </c>
      <c r="F7294" s="4" t="str">
        <f>IFERROR(__xludf.DUMMYFUNCTION("""COMPUTED_VALUE"""),"Other(s):")</f>
        <v>Other(s):</v>
      </c>
    </row>
    <row r="7295">
      <c r="A7295" s="3">
        <v>7294.0</v>
      </c>
      <c r="B7295" s="4" t="str">
        <f>IFERROR(__xludf.DUMMYFUNCTION("SPLIT(IMPORTRANGE!B7295:B17294,"";"",0,1)"),"HTML/CSS")</f>
        <v>HTML/CSS</v>
      </c>
      <c r="C7295" s="4" t="str">
        <f>IFERROR(__xludf.DUMMYFUNCTION("""COMPUTED_VALUE"""),"JavaScript")</f>
        <v>JavaScript</v>
      </c>
      <c r="D7295" s="4" t="str">
        <f>IFERROR(__xludf.DUMMYFUNCTION("""COMPUTED_VALUE"""),"PHP")</f>
        <v>PHP</v>
      </c>
      <c r="E7295" s="4" t="str">
        <f>IFERROR(__xludf.DUMMYFUNCTION("""COMPUTED_VALUE"""),"SQL")</f>
        <v>SQL</v>
      </c>
    </row>
    <row r="7296">
      <c r="A7296" s="3">
        <v>7295.0</v>
      </c>
      <c r="B7296" s="4" t="str">
        <f>IFERROR(__xludf.DUMMYFUNCTION("SPLIT(IMPORTRANGE!B7296:B17295,"";"",0,1)"),"Assembly")</f>
        <v>Assembly</v>
      </c>
      <c r="C7296" s="4" t="str">
        <f>IFERROR(__xludf.DUMMYFUNCTION("""COMPUTED_VALUE"""),"Bash/Shell/PowerShell")</f>
        <v>Bash/Shell/PowerShell</v>
      </c>
      <c r="D7296" s="4" t="str">
        <f>IFERROR(__xludf.DUMMYFUNCTION("""COMPUTED_VALUE"""),"C")</f>
        <v>C</v>
      </c>
      <c r="E7296" s="4" t="str">
        <f>IFERROR(__xludf.DUMMYFUNCTION("""COMPUTED_VALUE"""),"C++")</f>
        <v>C++</v>
      </c>
      <c r="F7296" s="4" t="str">
        <f>IFERROR(__xludf.DUMMYFUNCTION("""COMPUTED_VALUE"""),"HTML/CSS")</f>
        <v>HTML/CSS</v>
      </c>
      <c r="G7296" s="4" t="str">
        <f>IFERROR(__xludf.DUMMYFUNCTION("""COMPUTED_VALUE"""),"JavaScript")</f>
        <v>JavaScript</v>
      </c>
      <c r="H7296" s="4" t="str">
        <f>IFERROR(__xludf.DUMMYFUNCTION("""COMPUTED_VALUE"""),"PHP")</f>
        <v>PHP</v>
      </c>
      <c r="I7296" s="4" t="str">
        <f>IFERROR(__xludf.DUMMYFUNCTION("""COMPUTED_VALUE"""),"Python")</f>
        <v>Python</v>
      </c>
      <c r="J7296" s="4" t="str">
        <f>IFERROR(__xludf.DUMMYFUNCTION("""COMPUTED_VALUE"""),"SQL")</f>
        <v>SQL</v>
      </c>
    </row>
    <row r="7297">
      <c r="A7297" s="3">
        <v>7296.0</v>
      </c>
      <c r="B7297" s="4" t="str">
        <f>IFERROR(__xludf.DUMMYFUNCTION("SPLIT(IMPORTRANGE!B7297:B17296,"";"",0,1)"),"HTML/CSS")</f>
        <v>HTML/CSS</v>
      </c>
      <c r="C7297" s="4" t="str">
        <f>IFERROR(__xludf.DUMMYFUNCTION("""COMPUTED_VALUE"""),"JavaScript")</f>
        <v>JavaScript</v>
      </c>
      <c r="D7297" s="4" t="str">
        <f>IFERROR(__xludf.DUMMYFUNCTION("""COMPUTED_VALUE"""),"PHP")</f>
        <v>PHP</v>
      </c>
      <c r="E7297" s="4" t="str">
        <f>IFERROR(__xludf.DUMMYFUNCTION("""COMPUTED_VALUE"""),"SQL")</f>
        <v>SQL</v>
      </c>
    </row>
    <row r="7298">
      <c r="A7298" s="3">
        <v>7297.0</v>
      </c>
      <c r="B7298" s="4" t="str">
        <f>IFERROR(__xludf.DUMMYFUNCTION("SPLIT(IMPORTRANGE!B7298:B17297,"";"",0,1)"),"C")</f>
        <v>C</v>
      </c>
      <c r="C7298" s="4" t="str">
        <f>IFERROR(__xludf.DUMMYFUNCTION("""COMPUTED_VALUE"""),"C++")</f>
        <v>C++</v>
      </c>
      <c r="D7298" s="4" t="str">
        <f>IFERROR(__xludf.DUMMYFUNCTION("""COMPUTED_VALUE"""),"HTML/CSS")</f>
        <v>HTML/CSS</v>
      </c>
      <c r="E7298" s="4" t="str">
        <f>IFERROR(__xludf.DUMMYFUNCTION("""COMPUTED_VALUE"""),"Java")</f>
        <v>Java</v>
      </c>
      <c r="F7298" s="4" t="str">
        <f>IFERROR(__xludf.DUMMYFUNCTION("""COMPUTED_VALUE"""),"JavaScript")</f>
        <v>JavaScript</v>
      </c>
      <c r="G7298" s="4" t="str">
        <f>IFERROR(__xludf.DUMMYFUNCTION("""COMPUTED_VALUE"""),"PHP")</f>
        <v>PHP</v>
      </c>
      <c r="H7298" s="4" t="str">
        <f>IFERROR(__xludf.DUMMYFUNCTION("""COMPUTED_VALUE"""),"Swift")</f>
        <v>Swift</v>
      </c>
      <c r="I7298" s="4" t="str">
        <f>IFERROR(__xludf.DUMMYFUNCTION("""COMPUTED_VALUE"""),"VBA")</f>
        <v>VBA</v>
      </c>
    </row>
    <row r="7299">
      <c r="A7299" s="3">
        <v>7298.0</v>
      </c>
      <c r="B7299" s="4" t="str">
        <f>IFERROR(__xludf.DUMMYFUNCTION("SPLIT(IMPORTRANGE!B7299:B17298,"";"",0,1)"),"HTML/CSS")</f>
        <v>HTML/CSS</v>
      </c>
      <c r="C7299" s="4" t="str">
        <f>IFERROR(__xludf.DUMMYFUNCTION("""COMPUTED_VALUE"""),"JavaScript")</f>
        <v>JavaScript</v>
      </c>
      <c r="D7299" s="4" t="str">
        <f>IFERROR(__xludf.DUMMYFUNCTION("""COMPUTED_VALUE"""),"PHP")</f>
        <v>PHP</v>
      </c>
    </row>
    <row r="7300">
      <c r="A7300" s="3">
        <v>7299.0</v>
      </c>
      <c r="B7300" s="4" t="str">
        <f>IFERROR(__xludf.DUMMYFUNCTION("SPLIT(IMPORTRANGE!B7300:B17299,"";"",0,1)"),"C#")</f>
        <v>C#</v>
      </c>
      <c r="C7300" s="4" t="str">
        <f>IFERROR(__xludf.DUMMYFUNCTION("""COMPUTED_VALUE"""),"Go")</f>
        <v>Go</v>
      </c>
      <c r="D7300" s="4" t="str">
        <f>IFERROR(__xludf.DUMMYFUNCTION("""COMPUTED_VALUE"""),"HTML/CSS")</f>
        <v>HTML/CSS</v>
      </c>
      <c r="E7300" s="4" t="str">
        <f>IFERROR(__xludf.DUMMYFUNCTION("""COMPUTED_VALUE"""),"Java")</f>
        <v>Java</v>
      </c>
      <c r="F7300" s="4" t="str">
        <f>IFERROR(__xludf.DUMMYFUNCTION("""COMPUTED_VALUE"""),"PHP")</f>
        <v>PHP</v>
      </c>
      <c r="G7300" s="4" t="str">
        <f>IFERROR(__xludf.DUMMYFUNCTION("""COMPUTED_VALUE"""),"SQL")</f>
        <v>SQL</v>
      </c>
    </row>
    <row r="7301">
      <c r="A7301" s="3">
        <v>7300.0</v>
      </c>
      <c r="B7301" s="4" t="str">
        <f>IFERROR(__xludf.DUMMYFUNCTION("SPLIT(IMPORTRANGE!B7301:B17300,"";"",0,1)"),"Go")</f>
        <v>Go</v>
      </c>
      <c r="C7301" s="4" t="str">
        <f>IFERROR(__xludf.DUMMYFUNCTION("""COMPUTED_VALUE"""),"SQL")</f>
        <v>SQL</v>
      </c>
    </row>
    <row r="7302">
      <c r="A7302" s="3">
        <v>7301.0</v>
      </c>
      <c r="B7302" s="4" t="str">
        <f>IFERROR(__xludf.DUMMYFUNCTION("SPLIT(IMPORTRANGE!B7302:B17301,"";"",0,1)"),"C++")</f>
        <v>C++</v>
      </c>
      <c r="C7302" s="4" t="str">
        <f>IFERROR(__xludf.DUMMYFUNCTION("""COMPUTED_VALUE"""),"Java")</f>
        <v>Java</v>
      </c>
      <c r="D7302" s="4" t="str">
        <f>IFERROR(__xludf.DUMMYFUNCTION("""COMPUTED_VALUE"""),"JavaScript")</f>
        <v>JavaScript</v>
      </c>
      <c r="E7302" s="4" t="str">
        <f>IFERROR(__xludf.DUMMYFUNCTION("""COMPUTED_VALUE"""),"Kotlin")</f>
        <v>Kotlin</v>
      </c>
      <c r="F7302" s="4" t="str">
        <f>IFERROR(__xludf.DUMMYFUNCTION("""COMPUTED_VALUE"""),"Objective-C")</f>
        <v>Objective-C</v>
      </c>
      <c r="G7302" s="4" t="str">
        <f>IFERROR(__xludf.DUMMYFUNCTION("""COMPUTED_VALUE"""),"Python")</f>
        <v>Python</v>
      </c>
      <c r="H7302" s="4" t="str">
        <f>IFERROR(__xludf.DUMMYFUNCTION("""COMPUTED_VALUE"""),"Swift")</f>
        <v>Swift</v>
      </c>
    </row>
    <row r="7303">
      <c r="A7303" s="3">
        <v>7302.0</v>
      </c>
      <c r="B7303" s="4" t="str">
        <f>IFERROR(__xludf.DUMMYFUNCTION("SPLIT(IMPORTRANGE!B7303:B17302,"";"",0,1)"),"Bash/Shell/PowerShell")</f>
        <v>Bash/Shell/PowerShell</v>
      </c>
      <c r="C7303" s="4" t="str">
        <f>IFERROR(__xludf.DUMMYFUNCTION("""COMPUTED_VALUE"""),"HTML/CSS")</f>
        <v>HTML/CSS</v>
      </c>
      <c r="D7303" s="4" t="str">
        <f>IFERROR(__xludf.DUMMYFUNCTION("""COMPUTED_VALUE"""),"JavaScript")</f>
        <v>JavaScript</v>
      </c>
      <c r="E7303" s="4" t="str">
        <f>IFERROR(__xludf.DUMMYFUNCTION("""COMPUTED_VALUE"""),"Python")</f>
        <v>Python</v>
      </c>
      <c r="F7303" s="4" t="str">
        <f>IFERROR(__xludf.DUMMYFUNCTION("""COMPUTED_VALUE"""),"SQL")</f>
        <v>SQL</v>
      </c>
    </row>
    <row r="7304">
      <c r="A7304" s="3">
        <v>7303.0</v>
      </c>
      <c r="B7304" s="4" t="str">
        <f>IFERROR(__xludf.DUMMYFUNCTION("SPLIT(IMPORTRANGE!B7304:B17303,"";"",0,1)"),"C#")</f>
        <v>C#</v>
      </c>
      <c r="C7304" s="4" t="str">
        <f>IFERROR(__xludf.DUMMYFUNCTION("""COMPUTED_VALUE"""),"SQL")</f>
        <v>SQL</v>
      </c>
    </row>
    <row r="7305">
      <c r="A7305" s="3">
        <v>7304.0</v>
      </c>
      <c r="B7305" s="4" t="str">
        <f>IFERROR(__xludf.DUMMYFUNCTION("SPLIT(IMPORTRANGE!B7305:B17304,"";"",0,1)"),"Bash/Shell/PowerShell")</f>
        <v>Bash/Shell/PowerShell</v>
      </c>
      <c r="C7305" s="4" t="str">
        <f>IFERROR(__xludf.DUMMYFUNCTION("""COMPUTED_VALUE"""),"HTML/CSS")</f>
        <v>HTML/CSS</v>
      </c>
      <c r="D7305" s="4" t="str">
        <f>IFERROR(__xludf.DUMMYFUNCTION("""COMPUTED_VALUE"""),"Java")</f>
        <v>Java</v>
      </c>
      <c r="E7305" s="4" t="str">
        <f>IFERROR(__xludf.DUMMYFUNCTION("""COMPUTED_VALUE"""),"JavaScript")</f>
        <v>JavaScript</v>
      </c>
      <c r="F7305" s="4" t="str">
        <f>IFERROR(__xludf.DUMMYFUNCTION("""COMPUTED_VALUE"""),"Scala")</f>
        <v>Scala</v>
      </c>
      <c r="G7305" s="4" t="str">
        <f>IFERROR(__xludf.DUMMYFUNCTION("""COMPUTED_VALUE"""),"Other(s):")</f>
        <v>Other(s):</v>
      </c>
    </row>
    <row r="7306">
      <c r="A7306" s="3">
        <v>7305.0</v>
      </c>
      <c r="B7306" s="4" t="str">
        <f>IFERROR(__xludf.DUMMYFUNCTION("SPLIT(IMPORTRANGE!B7306:B17305,"";"",0,1)"),"C++")</f>
        <v>C++</v>
      </c>
    </row>
    <row r="7307">
      <c r="A7307" s="3">
        <v>7306.0</v>
      </c>
      <c r="B7307" s="4" t="str">
        <f>IFERROR(__xludf.DUMMYFUNCTION("SPLIT(IMPORTRANGE!B7307:B17306,"";"",0,1)"),"C")</f>
        <v>C</v>
      </c>
      <c r="C7307" s="4" t="str">
        <f>IFERROR(__xludf.DUMMYFUNCTION("""COMPUTED_VALUE"""),"C++")</f>
        <v>C++</v>
      </c>
      <c r="D7307" s="4" t="str">
        <f>IFERROR(__xludf.DUMMYFUNCTION("""COMPUTED_VALUE"""),"C#")</f>
        <v>C#</v>
      </c>
    </row>
    <row r="7308">
      <c r="A7308" s="3">
        <v>7307.0</v>
      </c>
      <c r="B7308" s="4" t="str">
        <f>IFERROR(__xludf.DUMMYFUNCTION("SPLIT(IMPORTRANGE!B7308:B17307,"";"",0,1)"),"HTML/CSS")</f>
        <v>HTML/CSS</v>
      </c>
      <c r="C7308" s="4" t="str">
        <f>IFERROR(__xludf.DUMMYFUNCTION("""COMPUTED_VALUE"""),"JavaScript")</f>
        <v>JavaScript</v>
      </c>
    </row>
    <row r="7309">
      <c r="A7309" s="3">
        <v>7308.0</v>
      </c>
      <c r="B7309" s="4" t="str">
        <f>IFERROR(__xludf.DUMMYFUNCTION("SPLIT(IMPORTRANGE!B7309:B17308,"";"",0,1)"),"Bash/Shell/PowerShell")</f>
        <v>Bash/Shell/PowerShell</v>
      </c>
      <c r="C7309" s="4" t="str">
        <f>IFERROR(__xludf.DUMMYFUNCTION("""COMPUTED_VALUE"""),"C#")</f>
        <v>C#</v>
      </c>
      <c r="D7309" s="4" t="str">
        <f>IFERROR(__xludf.DUMMYFUNCTION("""COMPUTED_VALUE"""),"HTML/CSS")</f>
        <v>HTML/CSS</v>
      </c>
      <c r="E7309" s="4" t="str">
        <f>IFERROR(__xludf.DUMMYFUNCTION("""COMPUTED_VALUE"""),"JavaScript")</f>
        <v>JavaScript</v>
      </c>
      <c r="F7309" s="4" t="str">
        <f>IFERROR(__xludf.DUMMYFUNCTION("""COMPUTED_VALUE"""),"Other(s):")</f>
        <v>Other(s):</v>
      </c>
    </row>
    <row r="7310">
      <c r="A7310" s="3">
        <v>7309.0</v>
      </c>
      <c r="B7310" s="4" t="str">
        <f>IFERROR(__xludf.DUMMYFUNCTION("SPLIT(IMPORTRANGE!B7310:B17309,"";"",0,1)"),"Bash/Shell/PowerShell")</f>
        <v>Bash/Shell/PowerShell</v>
      </c>
      <c r="C7310" s="4" t="str">
        <f>IFERROR(__xludf.DUMMYFUNCTION("""COMPUTED_VALUE"""),"HTML/CSS")</f>
        <v>HTML/CSS</v>
      </c>
      <c r="D7310" s="4" t="str">
        <f>IFERROR(__xludf.DUMMYFUNCTION("""COMPUTED_VALUE"""),"JavaScript")</f>
        <v>JavaScript</v>
      </c>
      <c r="E7310" s="4" t="str">
        <f>IFERROR(__xludf.DUMMYFUNCTION("""COMPUTED_VALUE"""),"Objective-C")</f>
        <v>Objective-C</v>
      </c>
      <c r="F7310" s="4" t="str">
        <f>IFERROR(__xludf.DUMMYFUNCTION("""COMPUTED_VALUE"""),"Ruby")</f>
        <v>Ruby</v>
      </c>
      <c r="G7310" s="4" t="str">
        <f>IFERROR(__xludf.DUMMYFUNCTION("""COMPUTED_VALUE"""),"Swift")</f>
        <v>Swift</v>
      </c>
    </row>
    <row r="7311">
      <c r="A7311" s="3">
        <v>7310.0</v>
      </c>
      <c r="B7311" s="4" t="str">
        <f>IFERROR(__xludf.DUMMYFUNCTION("SPLIT(IMPORTRANGE!B7311:B17310,"";"",0,1)"),"C++")</f>
        <v>C++</v>
      </c>
      <c r="C7311" s="4" t="str">
        <f>IFERROR(__xludf.DUMMYFUNCTION("""COMPUTED_VALUE"""),"R")</f>
        <v>R</v>
      </c>
    </row>
    <row r="7312">
      <c r="A7312" s="3">
        <v>7311.0</v>
      </c>
      <c r="B7312" s="4" t="str">
        <f>IFERROR(__xludf.DUMMYFUNCTION("SPLIT(IMPORTRANGE!B7312:B17311,"";"",0,1)"),"C")</f>
        <v>C</v>
      </c>
      <c r="C7312" s="4" t="str">
        <f>IFERROR(__xludf.DUMMYFUNCTION("""COMPUTED_VALUE"""),"C++")</f>
        <v>C++</v>
      </c>
      <c r="D7312" s="4" t="str">
        <f>IFERROR(__xludf.DUMMYFUNCTION("""COMPUTED_VALUE"""),"HTML/CSS")</f>
        <v>HTML/CSS</v>
      </c>
      <c r="E7312" s="4" t="str">
        <f>IFERROR(__xludf.DUMMYFUNCTION("""COMPUTED_VALUE"""),"JavaScript")</f>
        <v>JavaScript</v>
      </c>
      <c r="F7312" s="4" t="str">
        <f>IFERROR(__xludf.DUMMYFUNCTION("""COMPUTED_VALUE"""),"Python")</f>
        <v>Python</v>
      </c>
      <c r="G7312" s="4" t="str">
        <f>IFERROR(__xludf.DUMMYFUNCTION("""COMPUTED_VALUE"""),"R")</f>
        <v>R</v>
      </c>
    </row>
    <row r="7313">
      <c r="A7313" s="3">
        <v>7312.0</v>
      </c>
      <c r="B7313" s="4" t="str">
        <f>IFERROR(__xludf.DUMMYFUNCTION("SPLIT(IMPORTRANGE!B7313:B17312,"";"",0,1)"),"C#")</f>
        <v>C#</v>
      </c>
      <c r="C7313" s="4" t="str">
        <f>IFERROR(__xludf.DUMMYFUNCTION("""COMPUTED_VALUE"""),"HTML/CSS")</f>
        <v>HTML/CSS</v>
      </c>
      <c r="D7313" s="4" t="str">
        <f>IFERROR(__xludf.DUMMYFUNCTION("""COMPUTED_VALUE"""),"JavaScript")</f>
        <v>JavaScript</v>
      </c>
      <c r="E7313" s="4" t="str">
        <f>IFERROR(__xludf.DUMMYFUNCTION("""COMPUTED_VALUE"""),"SQL")</f>
        <v>SQL</v>
      </c>
    </row>
    <row r="7314">
      <c r="A7314" s="3">
        <v>7313.0</v>
      </c>
      <c r="B7314" s="4" t="str">
        <f>IFERROR(__xludf.DUMMYFUNCTION("SPLIT(IMPORTRANGE!B7314:B17313,"";"",0,1)"),"Bash/Shell/PowerShell")</f>
        <v>Bash/Shell/PowerShell</v>
      </c>
      <c r="C7314" s="4" t="str">
        <f>IFERROR(__xludf.DUMMYFUNCTION("""COMPUTED_VALUE"""),"C#")</f>
        <v>C#</v>
      </c>
      <c r="D7314" s="4" t="str">
        <f>IFERROR(__xludf.DUMMYFUNCTION("""COMPUTED_VALUE"""),"HTML/CSS")</f>
        <v>HTML/CSS</v>
      </c>
      <c r="E7314" s="4" t="str">
        <f>IFERROR(__xludf.DUMMYFUNCTION("""COMPUTED_VALUE"""),"Java")</f>
        <v>Java</v>
      </c>
      <c r="F7314" s="4" t="str">
        <f>IFERROR(__xludf.DUMMYFUNCTION("""COMPUTED_VALUE"""),"JavaScript")</f>
        <v>JavaScript</v>
      </c>
      <c r="G7314" s="4" t="str">
        <f>IFERROR(__xludf.DUMMYFUNCTION("""COMPUTED_VALUE"""),"SQL")</f>
        <v>SQL</v>
      </c>
      <c r="H7314" s="4" t="str">
        <f>IFERROR(__xludf.DUMMYFUNCTION("""COMPUTED_VALUE"""),"TypeScript")</f>
        <v>TypeScript</v>
      </c>
    </row>
    <row r="7315">
      <c r="A7315" s="3">
        <v>7314.0</v>
      </c>
      <c r="B7315" s="4" t="str">
        <f>IFERROR(__xludf.DUMMYFUNCTION("SPLIT(IMPORTRANGE!B7315:B17314,"";"",0,1)"),"Assembly")</f>
        <v>Assembly</v>
      </c>
      <c r="C7315" s="4" t="str">
        <f>IFERROR(__xludf.DUMMYFUNCTION("""COMPUTED_VALUE"""),"Bash/Shell/PowerShell")</f>
        <v>Bash/Shell/PowerShell</v>
      </c>
      <c r="D7315" s="4" t="str">
        <f>IFERROR(__xludf.DUMMYFUNCTION("""COMPUTED_VALUE"""),"C++")</f>
        <v>C++</v>
      </c>
      <c r="E7315" s="4" t="str">
        <f>IFERROR(__xludf.DUMMYFUNCTION("""COMPUTED_VALUE"""),"HTML/CSS")</f>
        <v>HTML/CSS</v>
      </c>
      <c r="F7315" s="4" t="str">
        <f>IFERROR(__xludf.DUMMYFUNCTION("""COMPUTED_VALUE"""),"Java")</f>
        <v>Java</v>
      </c>
      <c r="G7315" s="4" t="str">
        <f>IFERROR(__xludf.DUMMYFUNCTION("""COMPUTED_VALUE"""),"JavaScript")</f>
        <v>JavaScript</v>
      </c>
      <c r="H7315" s="4" t="str">
        <f>IFERROR(__xludf.DUMMYFUNCTION("""COMPUTED_VALUE"""),"Objective-C")</f>
        <v>Objective-C</v>
      </c>
      <c r="I7315" s="4" t="str">
        <f>IFERROR(__xludf.DUMMYFUNCTION("""COMPUTED_VALUE"""),"SQL")</f>
        <v>SQL</v>
      </c>
      <c r="J7315" s="4" t="str">
        <f>IFERROR(__xludf.DUMMYFUNCTION("""COMPUTED_VALUE"""),"Other(s):")</f>
        <v>Other(s):</v>
      </c>
    </row>
    <row r="7316">
      <c r="A7316" s="3">
        <v>7315.0</v>
      </c>
      <c r="B7316" s="4" t="str">
        <f>IFERROR(__xludf.DUMMYFUNCTION("SPLIT(IMPORTRANGE!B7316:B17315,"";"",0,1)"),"Assembly")</f>
        <v>Assembly</v>
      </c>
      <c r="C7316" s="4" t="str">
        <f>IFERROR(__xludf.DUMMYFUNCTION("""COMPUTED_VALUE"""),"Bash/Shell/PowerShell")</f>
        <v>Bash/Shell/PowerShell</v>
      </c>
      <c r="D7316" s="4" t="str">
        <f>IFERROR(__xludf.DUMMYFUNCTION("""COMPUTED_VALUE"""),"C")</f>
        <v>C</v>
      </c>
      <c r="E7316" s="4" t="str">
        <f>IFERROR(__xludf.DUMMYFUNCTION("""COMPUTED_VALUE"""),"C#")</f>
        <v>C#</v>
      </c>
      <c r="F7316" s="4" t="str">
        <f>IFERROR(__xludf.DUMMYFUNCTION("""COMPUTED_VALUE"""),"HTML/CSS")</f>
        <v>HTML/CSS</v>
      </c>
      <c r="G7316" s="4" t="str">
        <f>IFERROR(__xludf.DUMMYFUNCTION("""COMPUTED_VALUE"""),"Java")</f>
        <v>Java</v>
      </c>
      <c r="H7316" s="4" t="str">
        <f>IFERROR(__xludf.DUMMYFUNCTION("""COMPUTED_VALUE"""),"JavaScript")</f>
        <v>JavaScript</v>
      </c>
      <c r="I7316" s="4" t="str">
        <f>IFERROR(__xludf.DUMMYFUNCTION("""COMPUTED_VALUE"""),"PHP")</f>
        <v>PHP</v>
      </c>
      <c r="J7316" s="4" t="str">
        <f>IFERROR(__xludf.DUMMYFUNCTION("""COMPUTED_VALUE"""),"Python")</f>
        <v>Python</v>
      </c>
      <c r="K7316" s="4" t="str">
        <f>IFERROR(__xludf.DUMMYFUNCTION("""COMPUTED_VALUE"""),"TypeScript")</f>
        <v>TypeScript</v>
      </c>
    </row>
    <row r="7317">
      <c r="A7317" s="3">
        <v>7316.0</v>
      </c>
      <c r="B7317" s="4" t="str">
        <f>IFERROR(__xludf.DUMMYFUNCTION("SPLIT(IMPORTRANGE!B7317:B17316,"";"",0,1)"),"C")</f>
        <v>C</v>
      </c>
      <c r="C7317" s="4" t="str">
        <f>IFERROR(__xludf.DUMMYFUNCTION("""COMPUTED_VALUE"""),"HTML/CSS")</f>
        <v>HTML/CSS</v>
      </c>
      <c r="D7317" s="4" t="str">
        <f>IFERROR(__xludf.DUMMYFUNCTION("""COMPUTED_VALUE"""),"Java")</f>
        <v>Java</v>
      </c>
      <c r="E7317" s="4" t="str">
        <f>IFERROR(__xludf.DUMMYFUNCTION("""COMPUTED_VALUE"""),"Kotlin")</f>
        <v>Kotlin</v>
      </c>
      <c r="F7317" s="4" t="str">
        <f>IFERROR(__xludf.DUMMYFUNCTION("""COMPUTED_VALUE"""),"PHP")</f>
        <v>PHP</v>
      </c>
      <c r="G7317" s="4" t="str">
        <f>IFERROR(__xludf.DUMMYFUNCTION("""COMPUTED_VALUE"""),"Python")</f>
        <v>Python</v>
      </c>
      <c r="H7317" s="4" t="str">
        <f>IFERROR(__xludf.DUMMYFUNCTION("""COMPUTED_VALUE"""),"Ruby")</f>
        <v>Ruby</v>
      </c>
      <c r="I7317" s="4" t="str">
        <f>IFERROR(__xludf.DUMMYFUNCTION("""COMPUTED_VALUE"""),"SQL")</f>
        <v>SQL</v>
      </c>
    </row>
    <row r="7318">
      <c r="A7318" s="3">
        <v>7317.0</v>
      </c>
      <c r="B7318" s="4" t="str">
        <f>IFERROR(__xludf.DUMMYFUNCTION("SPLIT(IMPORTRANGE!B7318:B17317,"";"",0,1)"),"HTML/CSS")</f>
        <v>HTML/CSS</v>
      </c>
      <c r="C7318" s="4" t="str">
        <f>IFERROR(__xludf.DUMMYFUNCTION("""COMPUTED_VALUE"""),"JavaScript")</f>
        <v>JavaScript</v>
      </c>
      <c r="D7318" s="4" t="str">
        <f>IFERROR(__xludf.DUMMYFUNCTION("""COMPUTED_VALUE"""),"Python")</f>
        <v>Python</v>
      </c>
      <c r="E7318" s="4" t="str">
        <f>IFERROR(__xludf.DUMMYFUNCTION("""COMPUTED_VALUE"""),"R")</f>
        <v>R</v>
      </c>
      <c r="F7318" s="4" t="str">
        <f>IFERROR(__xludf.DUMMYFUNCTION("""COMPUTED_VALUE"""),"SQL")</f>
        <v>SQL</v>
      </c>
    </row>
    <row r="7319">
      <c r="A7319" s="3">
        <v>7318.0</v>
      </c>
      <c r="B7319" s="4" t="str">
        <f>IFERROR(__xludf.DUMMYFUNCTION("SPLIT(IMPORTRANGE!B7319:B17318,"";"",0,1)"),"Assembly")</f>
        <v>Assembly</v>
      </c>
      <c r="C7319" s="4" t="str">
        <f>IFERROR(__xludf.DUMMYFUNCTION("""COMPUTED_VALUE"""),"HTML/CSS")</f>
        <v>HTML/CSS</v>
      </c>
      <c r="D7319" s="4" t="str">
        <f>IFERROR(__xludf.DUMMYFUNCTION("""COMPUTED_VALUE"""),"JavaScript")</f>
        <v>JavaScript</v>
      </c>
      <c r="E7319" s="4" t="str">
        <f>IFERROR(__xludf.DUMMYFUNCTION("""COMPUTED_VALUE"""),"PHP")</f>
        <v>PHP</v>
      </c>
    </row>
    <row r="7320">
      <c r="A7320" s="3">
        <v>7319.0</v>
      </c>
      <c r="B7320" s="4" t="str">
        <f>IFERROR(__xludf.DUMMYFUNCTION("SPLIT(IMPORTRANGE!B7320:B17319,"";"",0,1)"),"Bash/Shell/PowerShell")</f>
        <v>Bash/Shell/PowerShell</v>
      </c>
      <c r="C7320" s="4" t="str">
        <f>IFERROR(__xludf.DUMMYFUNCTION("""COMPUTED_VALUE"""),"Go")</f>
        <v>Go</v>
      </c>
      <c r="D7320" s="4" t="str">
        <f>IFERROR(__xludf.DUMMYFUNCTION("""COMPUTED_VALUE"""),"HTML/CSS")</f>
        <v>HTML/CSS</v>
      </c>
      <c r="E7320" s="4" t="str">
        <f>IFERROR(__xludf.DUMMYFUNCTION("""COMPUTED_VALUE"""),"Java")</f>
        <v>Java</v>
      </c>
      <c r="F7320" s="4" t="str">
        <f>IFERROR(__xludf.DUMMYFUNCTION("""COMPUTED_VALUE"""),"JavaScript")</f>
        <v>JavaScript</v>
      </c>
      <c r="G7320" s="4" t="str">
        <f>IFERROR(__xludf.DUMMYFUNCTION("""COMPUTED_VALUE"""),"Kotlin")</f>
        <v>Kotlin</v>
      </c>
      <c r="H7320" s="4" t="str">
        <f>IFERROR(__xludf.DUMMYFUNCTION("""COMPUTED_VALUE"""),"Objective-C")</f>
        <v>Objective-C</v>
      </c>
      <c r="I7320" s="4" t="str">
        <f>IFERROR(__xludf.DUMMYFUNCTION("""COMPUTED_VALUE"""),"Python")</f>
        <v>Python</v>
      </c>
      <c r="J7320" s="4" t="str">
        <f>IFERROR(__xludf.DUMMYFUNCTION("""COMPUTED_VALUE"""),"Swift")</f>
        <v>Swift</v>
      </c>
      <c r="K7320" s="4" t="str">
        <f>IFERROR(__xludf.DUMMYFUNCTION("""COMPUTED_VALUE"""),"TypeScript")</f>
        <v>TypeScript</v>
      </c>
    </row>
    <row r="7321">
      <c r="A7321" s="3">
        <v>7320.0</v>
      </c>
      <c r="B7321" s="4" t="str">
        <f>IFERROR(__xludf.DUMMYFUNCTION("SPLIT(IMPORTRANGE!B7321:B17320,"";"",0,1)"),"C#")</f>
        <v>C#</v>
      </c>
      <c r="C7321" s="4" t="str">
        <f>IFERROR(__xludf.DUMMYFUNCTION("""COMPUTED_VALUE"""),"JavaScript")</f>
        <v>JavaScript</v>
      </c>
      <c r="D7321" s="4" t="str">
        <f>IFERROR(__xludf.DUMMYFUNCTION("""COMPUTED_VALUE"""),"SQL")</f>
        <v>SQL</v>
      </c>
    </row>
    <row r="7322">
      <c r="A7322" s="3">
        <v>7321.0</v>
      </c>
      <c r="B7322" s="4" t="str">
        <f>IFERROR(__xludf.DUMMYFUNCTION("SPLIT(IMPORTRANGE!B7322:B17321,"";"",0,1)"),"Assembly")</f>
        <v>Assembly</v>
      </c>
      <c r="C7322" s="4" t="str">
        <f>IFERROR(__xludf.DUMMYFUNCTION("""COMPUTED_VALUE"""),"Go")</f>
        <v>Go</v>
      </c>
      <c r="D7322" s="4" t="str">
        <f>IFERROR(__xludf.DUMMYFUNCTION("""COMPUTED_VALUE"""),"HTML/CSS")</f>
        <v>HTML/CSS</v>
      </c>
      <c r="E7322" s="4" t="str">
        <f>IFERROR(__xludf.DUMMYFUNCTION("""COMPUTED_VALUE"""),"Java")</f>
        <v>Java</v>
      </c>
      <c r="F7322" s="4" t="str">
        <f>IFERROR(__xludf.DUMMYFUNCTION("""COMPUTED_VALUE"""),"JavaScript")</f>
        <v>JavaScript</v>
      </c>
      <c r="G7322" s="4" t="str">
        <f>IFERROR(__xludf.DUMMYFUNCTION("""COMPUTED_VALUE"""),"Swift")</f>
        <v>Swift</v>
      </c>
      <c r="H7322" s="4" t="str">
        <f>IFERROR(__xludf.DUMMYFUNCTION("""COMPUTED_VALUE"""),"TypeScript")</f>
        <v>TypeScript</v>
      </c>
    </row>
    <row r="7323">
      <c r="A7323" s="3">
        <v>7322.0</v>
      </c>
      <c r="B7323" s="4" t="str">
        <f>IFERROR(__xludf.DUMMYFUNCTION("SPLIT(IMPORTRANGE!B7323:B17322,"";"",0,1)"),"Assembly")</f>
        <v>Assembly</v>
      </c>
      <c r="C7323" s="4" t="str">
        <f>IFERROR(__xludf.DUMMYFUNCTION("""COMPUTED_VALUE"""),"Bash/Shell/PowerShell")</f>
        <v>Bash/Shell/PowerShell</v>
      </c>
      <c r="D7323" s="4" t="str">
        <f>IFERROR(__xludf.DUMMYFUNCTION("""COMPUTED_VALUE"""),"C#")</f>
        <v>C#</v>
      </c>
      <c r="E7323" s="4" t="str">
        <f>IFERROR(__xludf.DUMMYFUNCTION("""COMPUTED_VALUE"""),"HTML/CSS")</f>
        <v>HTML/CSS</v>
      </c>
      <c r="F7323" s="4" t="str">
        <f>IFERROR(__xludf.DUMMYFUNCTION("""COMPUTED_VALUE"""),"JavaScript")</f>
        <v>JavaScript</v>
      </c>
      <c r="G7323" s="4" t="str">
        <f>IFERROR(__xludf.DUMMYFUNCTION("""COMPUTED_VALUE"""),"Python")</f>
        <v>Python</v>
      </c>
    </row>
    <row r="7324">
      <c r="A7324" s="3">
        <v>7323.0</v>
      </c>
      <c r="B7324" s="4" t="str">
        <f>IFERROR(__xludf.DUMMYFUNCTION("SPLIT(IMPORTRANGE!B7324:B17323,"";"",0,1)"),"Bash/Shell/PowerShell")</f>
        <v>Bash/Shell/PowerShell</v>
      </c>
      <c r="C7324" s="4" t="str">
        <f>IFERROR(__xludf.DUMMYFUNCTION("""COMPUTED_VALUE"""),"Elixir")</f>
        <v>Elixir</v>
      </c>
      <c r="D7324" s="4" t="str">
        <f>IFERROR(__xludf.DUMMYFUNCTION("""COMPUTED_VALUE"""),"Python")</f>
        <v>Python</v>
      </c>
      <c r="E7324" s="4" t="str">
        <f>IFERROR(__xludf.DUMMYFUNCTION("""COMPUTED_VALUE"""),"Other(s):")</f>
        <v>Other(s):</v>
      </c>
    </row>
    <row r="7325">
      <c r="A7325" s="3">
        <v>7324.0</v>
      </c>
      <c r="B7325" s="4" t="str">
        <f>IFERROR(__xludf.DUMMYFUNCTION("SPLIT(IMPORTRANGE!B7325:B17324,"";"",0,1)"),"Bash/Shell/PowerShell")</f>
        <v>Bash/Shell/PowerShell</v>
      </c>
      <c r="C7325" s="4" t="str">
        <f>IFERROR(__xludf.DUMMYFUNCTION("""COMPUTED_VALUE"""),"C#")</f>
        <v>C#</v>
      </c>
      <c r="D7325" s="4" t="str">
        <f>IFERROR(__xludf.DUMMYFUNCTION("""COMPUTED_VALUE"""),"Java")</f>
        <v>Java</v>
      </c>
      <c r="E7325" s="4" t="str">
        <f>IFERROR(__xludf.DUMMYFUNCTION("""COMPUTED_VALUE"""),"Python")</f>
        <v>Python</v>
      </c>
    </row>
    <row r="7326">
      <c r="A7326" s="3">
        <v>7325.0</v>
      </c>
      <c r="B7326" s="4" t="str">
        <f>IFERROR(__xludf.DUMMYFUNCTION("SPLIT(IMPORTRANGE!B7326:B17325,"";"",0,1)"),"Assembly")</f>
        <v>Assembly</v>
      </c>
      <c r="C7326" s="4" t="str">
        <f>IFERROR(__xludf.DUMMYFUNCTION("""COMPUTED_VALUE"""),"Bash/Shell/PowerShell")</f>
        <v>Bash/Shell/PowerShell</v>
      </c>
      <c r="D7326" s="4" t="str">
        <f>IFERROR(__xludf.DUMMYFUNCTION("""COMPUTED_VALUE"""),"HTML/CSS")</f>
        <v>HTML/CSS</v>
      </c>
      <c r="E7326" s="4" t="str">
        <f>IFERROR(__xludf.DUMMYFUNCTION("""COMPUTED_VALUE"""),"Java")</f>
        <v>Java</v>
      </c>
      <c r="F7326" s="4" t="str">
        <f>IFERROR(__xludf.DUMMYFUNCTION("""COMPUTED_VALUE"""),"JavaScript")</f>
        <v>JavaScript</v>
      </c>
      <c r="G7326" s="4" t="str">
        <f>IFERROR(__xludf.DUMMYFUNCTION("""COMPUTED_VALUE"""),"PHP")</f>
        <v>PHP</v>
      </c>
      <c r="H7326" s="4" t="str">
        <f>IFERROR(__xludf.DUMMYFUNCTION("""COMPUTED_VALUE"""),"Python")</f>
        <v>Python</v>
      </c>
      <c r="I7326" s="4" t="str">
        <f>IFERROR(__xludf.DUMMYFUNCTION("""COMPUTED_VALUE"""),"SQL")</f>
        <v>SQL</v>
      </c>
      <c r="J7326" s="4" t="str">
        <f>IFERROR(__xludf.DUMMYFUNCTION("""COMPUTED_VALUE"""),"Swift")</f>
        <v>Swift</v>
      </c>
    </row>
    <row r="7327">
      <c r="A7327" s="3">
        <v>7326.0</v>
      </c>
      <c r="B7327" s="4" t="str">
        <f>IFERROR(__xludf.DUMMYFUNCTION("SPLIT(IMPORTRANGE!B7327:B17326,"";"",0,1)"),"HTML/CSS")</f>
        <v>HTML/CSS</v>
      </c>
      <c r="C7327" s="4" t="str">
        <f>IFERROR(__xludf.DUMMYFUNCTION("""COMPUTED_VALUE"""),"JavaScript")</f>
        <v>JavaScript</v>
      </c>
      <c r="D7327" s="4" t="str">
        <f>IFERROR(__xludf.DUMMYFUNCTION("""COMPUTED_VALUE"""),"Python")</f>
        <v>Python</v>
      </c>
      <c r="E7327" s="4" t="str">
        <f>IFERROR(__xludf.DUMMYFUNCTION("""COMPUTED_VALUE"""),"R")</f>
        <v>R</v>
      </c>
      <c r="F7327" s="4" t="str">
        <f>IFERROR(__xludf.DUMMYFUNCTION("""COMPUTED_VALUE"""),"Scala")</f>
        <v>Scala</v>
      </c>
      <c r="G7327" s="4" t="str">
        <f>IFERROR(__xludf.DUMMYFUNCTION("""COMPUTED_VALUE"""),"SQL")</f>
        <v>SQL</v>
      </c>
    </row>
    <row r="7328">
      <c r="A7328" s="3">
        <v>7327.0</v>
      </c>
      <c r="B7328" s="4" t="str">
        <f>IFERROR(__xludf.DUMMYFUNCTION("SPLIT(IMPORTRANGE!B7328:B17327,"";"",0,1)"),"HTML/CSS")</f>
        <v>HTML/CSS</v>
      </c>
      <c r="C7328" s="4" t="str">
        <f>IFERROR(__xludf.DUMMYFUNCTION("""COMPUTED_VALUE"""),"JavaScript")</f>
        <v>JavaScript</v>
      </c>
      <c r="D7328" s="4" t="str">
        <f>IFERROR(__xludf.DUMMYFUNCTION("""COMPUTED_VALUE"""),"Python")</f>
        <v>Python</v>
      </c>
    </row>
    <row r="7329">
      <c r="A7329" s="3">
        <v>7328.0</v>
      </c>
      <c r="B7329" s="4" t="str">
        <f>IFERROR(__xludf.DUMMYFUNCTION("SPLIT(IMPORTRANGE!B7329:B17328,"";"",0,1)"),"Bash/Shell/PowerShell")</f>
        <v>Bash/Shell/PowerShell</v>
      </c>
      <c r="C7329" s="4" t="str">
        <f>IFERROR(__xludf.DUMMYFUNCTION("""COMPUTED_VALUE"""),"C++")</f>
        <v>C++</v>
      </c>
      <c r="D7329" s="4" t="str">
        <f>IFERROR(__xludf.DUMMYFUNCTION("""COMPUTED_VALUE"""),"Go")</f>
        <v>Go</v>
      </c>
      <c r="E7329" s="4" t="str">
        <f>IFERROR(__xludf.DUMMYFUNCTION("""COMPUTED_VALUE"""),"HTML/CSS")</f>
        <v>HTML/CSS</v>
      </c>
      <c r="F7329" s="4" t="str">
        <f>IFERROR(__xludf.DUMMYFUNCTION("""COMPUTED_VALUE"""),"Python")</f>
        <v>Python</v>
      </c>
      <c r="G7329" s="4" t="str">
        <f>IFERROR(__xludf.DUMMYFUNCTION("""COMPUTED_VALUE"""),"SQL")</f>
        <v>SQL</v>
      </c>
    </row>
    <row r="7330">
      <c r="A7330" s="3">
        <v>7329.0</v>
      </c>
      <c r="B7330" s="4" t="str">
        <f>IFERROR(__xludf.DUMMYFUNCTION("SPLIT(IMPORTRANGE!B7330:B17329,"";"",0,1)"),"HTML/CSS")</f>
        <v>HTML/CSS</v>
      </c>
      <c r="C7330" s="4" t="str">
        <f>IFERROR(__xludf.DUMMYFUNCTION("""COMPUTED_VALUE"""),"JavaScript")</f>
        <v>JavaScript</v>
      </c>
      <c r="D7330" s="4" t="str">
        <f>IFERROR(__xludf.DUMMYFUNCTION("""COMPUTED_VALUE"""),"TypeScript")</f>
        <v>TypeScript</v>
      </c>
    </row>
    <row r="7331">
      <c r="A7331" s="3">
        <v>7330.0</v>
      </c>
      <c r="B7331" s="4" t="str">
        <f>IFERROR(__xludf.DUMMYFUNCTION("SPLIT(IMPORTRANGE!B7331:B17330,"";"",0,1)"),"Objective-C")</f>
        <v>Objective-C</v>
      </c>
      <c r="C7331" s="4" t="str">
        <f>IFERROR(__xludf.DUMMYFUNCTION("""COMPUTED_VALUE"""),"Swift")</f>
        <v>Swift</v>
      </c>
    </row>
    <row r="7332">
      <c r="A7332" s="3">
        <v>7331.0</v>
      </c>
      <c r="B7332" s="4" t="str">
        <f>IFERROR(__xludf.DUMMYFUNCTION("SPLIT(IMPORTRANGE!B7332:B17331,"";"",0,1)"),"C")</f>
        <v>C</v>
      </c>
      <c r="C7332" s="4" t="str">
        <f>IFERROR(__xludf.DUMMYFUNCTION("""COMPUTED_VALUE"""),"C++")</f>
        <v>C++</v>
      </c>
      <c r="D7332" s="4" t="str">
        <f>IFERROR(__xludf.DUMMYFUNCTION("""COMPUTED_VALUE"""),"Erlang")</f>
        <v>Erlang</v>
      </c>
      <c r="E7332" s="4" t="str">
        <f>IFERROR(__xludf.DUMMYFUNCTION("""COMPUTED_VALUE"""),"Java")</f>
        <v>Java</v>
      </c>
      <c r="F7332" s="4" t="str">
        <f>IFERROR(__xludf.DUMMYFUNCTION("""COMPUTED_VALUE"""),"JavaScript")</f>
        <v>JavaScript</v>
      </c>
      <c r="G7332" s="4" t="str">
        <f>IFERROR(__xludf.DUMMYFUNCTION("""COMPUTED_VALUE"""),"Python")</f>
        <v>Python</v>
      </c>
      <c r="H7332" s="4" t="str">
        <f>IFERROR(__xludf.DUMMYFUNCTION("""COMPUTED_VALUE"""),"SQL")</f>
        <v>SQL</v>
      </c>
    </row>
    <row r="7333">
      <c r="A7333" s="3">
        <v>7332.0</v>
      </c>
      <c r="B7333" s="4" t="str">
        <f>IFERROR(__xludf.DUMMYFUNCTION("SPLIT(IMPORTRANGE!B7333:B17332,"";"",0,1)"),"Bash/Shell/PowerShell")</f>
        <v>Bash/Shell/PowerShell</v>
      </c>
      <c r="C7333" s="4" t="str">
        <f>IFERROR(__xludf.DUMMYFUNCTION("""COMPUTED_VALUE"""),"HTML/CSS")</f>
        <v>HTML/CSS</v>
      </c>
      <c r="D7333" s="4" t="str">
        <f>IFERROR(__xludf.DUMMYFUNCTION("""COMPUTED_VALUE"""),"Java")</f>
        <v>Java</v>
      </c>
      <c r="E7333" s="4" t="str">
        <f>IFERROR(__xludf.DUMMYFUNCTION("""COMPUTED_VALUE"""),"JavaScript")</f>
        <v>JavaScript</v>
      </c>
      <c r="F7333" s="4" t="str">
        <f>IFERROR(__xludf.DUMMYFUNCTION("""COMPUTED_VALUE"""),"Python")</f>
        <v>Python</v>
      </c>
      <c r="G7333" s="4" t="str">
        <f>IFERROR(__xludf.DUMMYFUNCTION("""COMPUTED_VALUE"""),"SQL")</f>
        <v>SQL</v>
      </c>
      <c r="H7333" s="4" t="str">
        <f>IFERROR(__xludf.DUMMYFUNCTION("""COMPUTED_VALUE"""),"TypeScript")</f>
        <v>TypeScript</v>
      </c>
    </row>
    <row r="7334">
      <c r="A7334" s="3">
        <v>7333.0</v>
      </c>
      <c r="B7334" s="4" t="str">
        <f>IFERROR(__xludf.DUMMYFUNCTION("SPLIT(IMPORTRANGE!B7334:B17333,"";"",0,1)"),"Bash/Shell/PowerShell")</f>
        <v>Bash/Shell/PowerShell</v>
      </c>
      <c r="C7334" s="4" t="str">
        <f>IFERROR(__xludf.DUMMYFUNCTION("""COMPUTED_VALUE"""),"HTML/CSS")</f>
        <v>HTML/CSS</v>
      </c>
      <c r="D7334" s="4" t="str">
        <f>IFERROR(__xludf.DUMMYFUNCTION("""COMPUTED_VALUE"""),"Java")</f>
        <v>Java</v>
      </c>
      <c r="E7334" s="4" t="str">
        <f>IFERROR(__xludf.DUMMYFUNCTION("""COMPUTED_VALUE"""),"JavaScript")</f>
        <v>JavaScript</v>
      </c>
      <c r="F7334" s="4" t="str">
        <f>IFERROR(__xludf.DUMMYFUNCTION("""COMPUTED_VALUE"""),"Python")</f>
        <v>Python</v>
      </c>
    </row>
    <row r="7335">
      <c r="A7335" s="3">
        <v>7334.0</v>
      </c>
      <c r="B7335" s="4" t="str">
        <f>IFERROR(__xludf.DUMMYFUNCTION("SPLIT(IMPORTRANGE!B7335:B17334,"";"",0,1)"),"C++")</f>
        <v>C++</v>
      </c>
      <c r="C7335" s="4" t="str">
        <f>IFERROR(__xludf.DUMMYFUNCTION("""COMPUTED_VALUE"""),"C#")</f>
        <v>C#</v>
      </c>
      <c r="D7335" s="4" t="str">
        <f>IFERROR(__xludf.DUMMYFUNCTION("""COMPUTED_VALUE"""),"HTML/CSS")</f>
        <v>HTML/CSS</v>
      </c>
      <c r="E7335" s="4" t="str">
        <f>IFERROR(__xludf.DUMMYFUNCTION("""COMPUTED_VALUE"""),"Python")</f>
        <v>Python</v>
      </c>
    </row>
    <row r="7336">
      <c r="A7336" s="3">
        <v>7335.0</v>
      </c>
      <c r="B7336" s="4" t="str">
        <f>IFERROR(__xludf.DUMMYFUNCTION("SPLIT(IMPORTRANGE!B7336:B17335,"";"",0,1)"),"JavaScript")</f>
        <v>JavaScript</v>
      </c>
      <c r="C7336" s="4" t="str">
        <f>IFERROR(__xludf.DUMMYFUNCTION("""COMPUTED_VALUE"""),"TypeScript")</f>
        <v>TypeScript</v>
      </c>
    </row>
    <row r="7337">
      <c r="A7337" s="3">
        <v>7336.0</v>
      </c>
      <c r="B7337" s="4" t="str">
        <f>IFERROR(__xludf.DUMMYFUNCTION("SPLIT(IMPORTRANGE!B7337:B17336,"";"",0,1)"),"Bash/Shell/PowerShell")</f>
        <v>Bash/Shell/PowerShell</v>
      </c>
      <c r="C7337" s="4" t="str">
        <f>IFERROR(__xludf.DUMMYFUNCTION("""COMPUTED_VALUE"""),"C")</f>
        <v>C</v>
      </c>
      <c r="D7337" s="4" t="str">
        <f>IFERROR(__xludf.DUMMYFUNCTION("""COMPUTED_VALUE"""),"Go")</f>
        <v>Go</v>
      </c>
      <c r="E7337" s="4" t="str">
        <f>IFERROR(__xludf.DUMMYFUNCTION("""COMPUTED_VALUE"""),"HTML/CSS")</f>
        <v>HTML/CSS</v>
      </c>
      <c r="F7337" s="4" t="str">
        <f>IFERROR(__xludf.DUMMYFUNCTION("""COMPUTED_VALUE"""),"JavaScript")</f>
        <v>JavaScript</v>
      </c>
      <c r="G7337" s="4" t="str">
        <f>IFERROR(__xludf.DUMMYFUNCTION("""COMPUTED_VALUE"""),"Python")</f>
        <v>Python</v>
      </c>
      <c r="H7337" s="4" t="str">
        <f>IFERROR(__xludf.DUMMYFUNCTION("""COMPUTED_VALUE"""),"SQL")</f>
        <v>SQL</v>
      </c>
      <c r="I7337" s="4" t="str">
        <f>IFERROR(__xludf.DUMMYFUNCTION("""COMPUTED_VALUE"""),"TypeScript")</f>
        <v>TypeScript</v>
      </c>
    </row>
    <row r="7338">
      <c r="A7338" s="3">
        <v>7337.0</v>
      </c>
      <c r="B7338" s="4" t="str">
        <f>IFERROR(__xludf.DUMMYFUNCTION("SPLIT(IMPORTRANGE!B7338:B17337,"";"",0,1)"),"Other(s):")</f>
        <v>Other(s):</v>
      </c>
    </row>
    <row r="7339">
      <c r="A7339" s="3">
        <v>7338.0</v>
      </c>
      <c r="B7339" s="4" t="str">
        <f>IFERROR(__xludf.DUMMYFUNCTION("SPLIT(IMPORTRANGE!B7339:B17338,"";"",0,1)"),"C#")</f>
        <v>C#</v>
      </c>
      <c r="C7339" s="4" t="str">
        <f>IFERROR(__xludf.DUMMYFUNCTION("""COMPUTED_VALUE"""),"HTML/CSS")</f>
        <v>HTML/CSS</v>
      </c>
      <c r="D7339" s="4" t="str">
        <f>IFERROR(__xludf.DUMMYFUNCTION("""COMPUTED_VALUE"""),"JavaScript")</f>
        <v>JavaScript</v>
      </c>
      <c r="E7339" s="4" t="str">
        <f>IFERROR(__xludf.DUMMYFUNCTION("""COMPUTED_VALUE"""),"SQL")</f>
        <v>SQL</v>
      </c>
      <c r="F7339" s="4" t="str">
        <f>IFERROR(__xludf.DUMMYFUNCTION("""COMPUTED_VALUE"""),"TypeScript")</f>
        <v>TypeScript</v>
      </c>
    </row>
    <row r="7340">
      <c r="A7340" s="3">
        <v>7339.0</v>
      </c>
      <c r="B7340" s="4" t="str">
        <f>IFERROR(__xludf.DUMMYFUNCTION("SPLIT(IMPORTRANGE!B7340:B17339,"";"",0,1)"),"JavaScript")</f>
        <v>JavaScript</v>
      </c>
      <c r="C7340" s="4" t="str">
        <f>IFERROR(__xludf.DUMMYFUNCTION("""COMPUTED_VALUE"""),"PHP")</f>
        <v>PHP</v>
      </c>
      <c r="D7340" s="4" t="str">
        <f>IFERROR(__xludf.DUMMYFUNCTION("""COMPUTED_VALUE"""),"Python")</f>
        <v>Python</v>
      </c>
    </row>
    <row r="7341">
      <c r="A7341" s="3">
        <v>7340.0</v>
      </c>
      <c r="B7341" s="4" t="str">
        <f>IFERROR(__xludf.DUMMYFUNCTION("SPLIT(IMPORTRANGE!B7341:B17340,"";"",0,1)"),"HTML/CSS")</f>
        <v>HTML/CSS</v>
      </c>
      <c r="C7341" s="4" t="str">
        <f>IFERROR(__xludf.DUMMYFUNCTION("""COMPUTED_VALUE"""),"JavaScript")</f>
        <v>JavaScript</v>
      </c>
      <c r="D7341" s="4" t="str">
        <f>IFERROR(__xludf.DUMMYFUNCTION("""COMPUTED_VALUE"""),"PHP")</f>
        <v>PHP</v>
      </c>
      <c r="E7341" s="4" t="str">
        <f>IFERROR(__xludf.DUMMYFUNCTION("""COMPUTED_VALUE"""),"SQL")</f>
        <v>SQL</v>
      </c>
    </row>
    <row r="7342">
      <c r="A7342" s="3">
        <v>7341.0</v>
      </c>
      <c r="B7342" s="4" t="str">
        <f>IFERROR(__xludf.DUMMYFUNCTION("SPLIT(IMPORTRANGE!B7342:B17341,"";"",0,1)"),"C++")</f>
        <v>C++</v>
      </c>
      <c r="C7342" s="4" t="str">
        <f>IFERROR(__xludf.DUMMYFUNCTION("""COMPUTED_VALUE"""),"C#")</f>
        <v>C#</v>
      </c>
      <c r="D7342" s="4" t="str">
        <f>IFERROR(__xludf.DUMMYFUNCTION("""COMPUTED_VALUE"""),"HTML/CSS")</f>
        <v>HTML/CSS</v>
      </c>
      <c r="E7342" s="4" t="str">
        <f>IFERROR(__xludf.DUMMYFUNCTION("""COMPUTED_VALUE"""),"JavaScript")</f>
        <v>JavaScript</v>
      </c>
      <c r="F7342" s="4" t="str">
        <f>IFERROR(__xludf.DUMMYFUNCTION("""COMPUTED_VALUE"""),"PHP")</f>
        <v>PHP</v>
      </c>
    </row>
    <row r="7343">
      <c r="A7343" s="3">
        <v>7342.0</v>
      </c>
      <c r="B7343" s="4" t="str">
        <f>IFERROR(__xludf.DUMMYFUNCTION("SPLIT(IMPORTRANGE!B7343:B17342,"";"",0,1)"),"HTML/CSS")</f>
        <v>HTML/CSS</v>
      </c>
      <c r="C7343" s="4" t="str">
        <f>IFERROR(__xludf.DUMMYFUNCTION("""COMPUTED_VALUE"""),"JavaScript")</f>
        <v>JavaScript</v>
      </c>
      <c r="D7343" s="4" t="str">
        <f>IFERROR(__xludf.DUMMYFUNCTION("""COMPUTED_VALUE"""),"TypeScript")</f>
        <v>TypeScript</v>
      </c>
    </row>
    <row r="7344">
      <c r="A7344" s="3">
        <v>7343.0</v>
      </c>
      <c r="B7344" s="4" t="str">
        <f>IFERROR(__xludf.DUMMYFUNCTION("SPLIT(IMPORTRANGE!B7344:B17343,"";"",0,1)"),"C#")</f>
        <v>C#</v>
      </c>
      <c r="C7344" s="4" t="str">
        <f>IFERROR(__xludf.DUMMYFUNCTION("""COMPUTED_VALUE"""),"Java")</f>
        <v>Java</v>
      </c>
      <c r="D7344" s="4" t="str">
        <f>IFERROR(__xludf.DUMMYFUNCTION("""COMPUTED_VALUE"""),"JavaScript")</f>
        <v>JavaScript</v>
      </c>
      <c r="E7344" s="4" t="str">
        <f>IFERROR(__xludf.DUMMYFUNCTION("""COMPUTED_VALUE"""),"SQL")</f>
        <v>SQL</v>
      </c>
    </row>
    <row r="7345">
      <c r="A7345" s="3">
        <v>7344.0</v>
      </c>
      <c r="B7345" s="4" t="str">
        <f>IFERROR(__xludf.DUMMYFUNCTION("SPLIT(IMPORTRANGE!B7345:B17344,"";"",0,1)"),"C#")</f>
        <v>C#</v>
      </c>
      <c r="C7345" s="4" t="str">
        <f>IFERROR(__xludf.DUMMYFUNCTION("""COMPUTED_VALUE"""),"HTML/CSS")</f>
        <v>HTML/CSS</v>
      </c>
      <c r="D7345" s="4" t="str">
        <f>IFERROR(__xludf.DUMMYFUNCTION("""COMPUTED_VALUE"""),"JavaScript")</f>
        <v>JavaScript</v>
      </c>
      <c r="E7345" s="4" t="str">
        <f>IFERROR(__xludf.DUMMYFUNCTION("""COMPUTED_VALUE"""),"SQL")</f>
        <v>SQL</v>
      </c>
    </row>
    <row r="7346">
      <c r="A7346" s="3">
        <v>7345.0</v>
      </c>
      <c r="B7346" s="4" t="str">
        <f>IFERROR(__xludf.DUMMYFUNCTION("SPLIT(IMPORTRANGE!B7346:B17345,"";"",0,1)"),"Bash/Shell/PowerShell")</f>
        <v>Bash/Shell/PowerShell</v>
      </c>
      <c r="C7346" s="4" t="str">
        <f>IFERROR(__xludf.DUMMYFUNCTION("""COMPUTED_VALUE"""),"C")</f>
        <v>C</v>
      </c>
      <c r="D7346" s="4" t="str">
        <f>IFERROR(__xludf.DUMMYFUNCTION("""COMPUTED_VALUE"""),"C++")</f>
        <v>C++</v>
      </c>
      <c r="E7346" s="4" t="str">
        <f>IFERROR(__xludf.DUMMYFUNCTION("""COMPUTED_VALUE"""),"Java")</f>
        <v>Java</v>
      </c>
      <c r="F7346" s="4" t="str">
        <f>IFERROR(__xludf.DUMMYFUNCTION("""COMPUTED_VALUE"""),"Objective-C")</f>
        <v>Objective-C</v>
      </c>
      <c r="G7346" s="4" t="str">
        <f>IFERROR(__xludf.DUMMYFUNCTION("""COMPUTED_VALUE"""),"Python")</f>
        <v>Python</v>
      </c>
      <c r="H7346" s="4" t="str">
        <f>IFERROR(__xludf.DUMMYFUNCTION("""COMPUTED_VALUE"""),"SQL")</f>
        <v>SQL</v>
      </c>
      <c r="I7346" s="4" t="str">
        <f>IFERROR(__xludf.DUMMYFUNCTION("""COMPUTED_VALUE"""),"Swift")</f>
        <v>Swift</v>
      </c>
      <c r="J7346" s="4" t="str">
        <f>IFERROR(__xludf.DUMMYFUNCTION("""COMPUTED_VALUE"""),"VBA")</f>
        <v>VBA</v>
      </c>
    </row>
    <row r="7347">
      <c r="A7347" s="3">
        <v>7346.0</v>
      </c>
      <c r="B7347" s="4" t="str">
        <f>IFERROR(__xludf.DUMMYFUNCTION("SPLIT(IMPORTRANGE!B7347:B17346,"";"",0,1)"),"HTML/CSS")</f>
        <v>HTML/CSS</v>
      </c>
      <c r="C7347" s="4" t="str">
        <f>IFERROR(__xludf.DUMMYFUNCTION("""COMPUTED_VALUE"""),"JavaScript")</f>
        <v>JavaScript</v>
      </c>
      <c r="D7347" s="4" t="str">
        <f>IFERROR(__xludf.DUMMYFUNCTION("""COMPUTED_VALUE"""),"Objective-C")</f>
        <v>Objective-C</v>
      </c>
      <c r="E7347" s="4" t="str">
        <f>IFERROR(__xludf.DUMMYFUNCTION("""COMPUTED_VALUE"""),"Python")</f>
        <v>Python</v>
      </c>
      <c r="F7347" s="4" t="str">
        <f>IFERROR(__xludf.DUMMYFUNCTION("""COMPUTED_VALUE"""),"VBA")</f>
        <v>VBA</v>
      </c>
    </row>
    <row r="7348">
      <c r="A7348" s="3">
        <v>7347.0</v>
      </c>
      <c r="B7348" s="4" t="str">
        <f>IFERROR(__xludf.DUMMYFUNCTION("SPLIT(IMPORTRANGE!B7348:B17347,"";"",0,1)"),"HTML/CSS")</f>
        <v>HTML/CSS</v>
      </c>
      <c r="C7348" s="4" t="str">
        <f>IFERROR(__xludf.DUMMYFUNCTION("""COMPUTED_VALUE"""),"JavaScript")</f>
        <v>JavaScript</v>
      </c>
      <c r="D7348" s="4" t="str">
        <f>IFERROR(__xludf.DUMMYFUNCTION("""COMPUTED_VALUE"""),"PHP")</f>
        <v>PHP</v>
      </c>
      <c r="E7348" s="4" t="str">
        <f>IFERROR(__xludf.DUMMYFUNCTION("""COMPUTED_VALUE"""),"Other(s):")</f>
        <v>Other(s):</v>
      </c>
    </row>
    <row r="7349">
      <c r="A7349" s="3">
        <v>7348.0</v>
      </c>
      <c r="B7349" s="4" t="str">
        <f>IFERROR(__xludf.DUMMYFUNCTION("SPLIT(IMPORTRANGE!B7349:B17348,"";"",0,1)"),"Bash/Shell/PowerShell")</f>
        <v>Bash/Shell/PowerShell</v>
      </c>
      <c r="C7349" s="4" t="str">
        <f>IFERROR(__xludf.DUMMYFUNCTION("""COMPUTED_VALUE"""),"C#")</f>
        <v>C#</v>
      </c>
      <c r="D7349" s="4" t="str">
        <f>IFERROR(__xludf.DUMMYFUNCTION("""COMPUTED_VALUE"""),"HTML/CSS")</f>
        <v>HTML/CSS</v>
      </c>
      <c r="E7349" s="4" t="str">
        <f>IFERROR(__xludf.DUMMYFUNCTION("""COMPUTED_VALUE"""),"VBA")</f>
        <v>VBA</v>
      </c>
    </row>
    <row r="7350">
      <c r="A7350" s="3">
        <v>7349.0</v>
      </c>
      <c r="B7350" s="4" t="str">
        <f>IFERROR(__xludf.DUMMYFUNCTION("SPLIT(IMPORTRANGE!B7350:B17349,"";"",0,1)"),"C#")</f>
        <v>C#</v>
      </c>
      <c r="C7350" s="4" t="str">
        <f>IFERROR(__xludf.DUMMYFUNCTION("""COMPUTED_VALUE"""),"HTML/CSS")</f>
        <v>HTML/CSS</v>
      </c>
      <c r="D7350" s="4" t="str">
        <f>IFERROR(__xludf.DUMMYFUNCTION("""COMPUTED_VALUE"""),"JavaScript")</f>
        <v>JavaScript</v>
      </c>
    </row>
    <row r="7351">
      <c r="A7351" s="3">
        <v>7350.0</v>
      </c>
      <c r="B7351" s="4" t="str">
        <f>IFERROR(__xludf.DUMMYFUNCTION("SPLIT(IMPORTRANGE!B7351:B17350,"";"",0,1)"),"Swift")</f>
        <v>Swift</v>
      </c>
    </row>
    <row r="7352">
      <c r="A7352" s="3">
        <v>7351.0</v>
      </c>
      <c r="B7352" s="4" t="str">
        <f>IFERROR(__xludf.DUMMYFUNCTION("SPLIT(IMPORTRANGE!B7352:B17351,"";"",0,1)"),"C#")</f>
        <v>C#</v>
      </c>
      <c r="C7352" s="4" t="str">
        <f>IFERROR(__xludf.DUMMYFUNCTION("""COMPUTED_VALUE"""),"Go")</f>
        <v>Go</v>
      </c>
      <c r="D7352" s="4" t="str">
        <f>IFERROR(__xludf.DUMMYFUNCTION("""COMPUTED_VALUE"""),"HTML/CSS")</f>
        <v>HTML/CSS</v>
      </c>
      <c r="E7352" s="4" t="str">
        <f>IFERROR(__xludf.DUMMYFUNCTION("""COMPUTED_VALUE"""),"Java")</f>
        <v>Java</v>
      </c>
      <c r="F7352" s="4" t="str">
        <f>IFERROR(__xludf.DUMMYFUNCTION("""COMPUTED_VALUE"""),"JavaScript")</f>
        <v>JavaScript</v>
      </c>
      <c r="G7352" s="4" t="str">
        <f>IFERROR(__xludf.DUMMYFUNCTION("""COMPUTED_VALUE"""),"Python")</f>
        <v>Python</v>
      </c>
      <c r="H7352" s="4" t="str">
        <f>IFERROR(__xludf.DUMMYFUNCTION("""COMPUTED_VALUE"""),"Scala")</f>
        <v>Scala</v>
      </c>
      <c r="I7352" s="4" t="str">
        <f>IFERROR(__xludf.DUMMYFUNCTION("""COMPUTED_VALUE"""),"SQL")</f>
        <v>SQL</v>
      </c>
    </row>
    <row r="7353">
      <c r="A7353" s="3">
        <v>7352.0</v>
      </c>
      <c r="B7353" s="4" t="str">
        <f>IFERROR(__xludf.DUMMYFUNCTION("SPLIT(IMPORTRANGE!B7353:B17352,"";"",0,1)"),"C#")</f>
        <v>C#</v>
      </c>
      <c r="C7353" s="4" t="str">
        <f>IFERROR(__xludf.DUMMYFUNCTION("""COMPUTED_VALUE"""),"HTML/CSS")</f>
        <v>HTML/CSS</v>
      </c>
      <c r="D7353" s="4" t="str">
        <f>IFERROR(__xludf.DUMMYFUNCTION("""COMPUTED_VALUE"""),"SQL")</f>
        <v>SQL</v>
      </c>
      <c r="E7353" s="4" t="str">
        <f>IFERROR(__xludf.DUMMYFUNCTION("""COMPUTED_VALUE"""),"VBA")</f>
        <v>VBA</v>
      </c>
    </row>
    <row r="7354">
      <c r="A7354" s="3">
        <v>7353.0</v>
      </c>
      <c r="B7354" s="4" t="str">
        <f>IFERROR(__xludf.DUMMYFUNCTION("SPLIT(IMPORTRANGE!B7354:B17353,"";"",0,1)"),"Bash/Shell/PowerShell")</f>
        <v>Bash/Shell/PowerShell</v>
      </c>
      <c r="C7354" s="4" t="str">
        <f>IFERROR(__xludf.DUMMYFUNCTION("""COMPUTED_VALUE"""),"HTML/CSS")</f>
        <v>HTML/CSS</v>
      </c>
      <c r="D7354" s="4" t="str">
        <f>IFERROR(__xludf.DUMMYFUNCTION("""COMPUTED_VALUE"""),"Java")</f>
        <v>Java</v>
      </c>
      <c r="E7354" s="4" t="str">
        <f>IFERROR(__xludf.DUMMYFUNCTION("""COMPUTED_VALUE"""),"JavaScript")</f>
        <v>JavaScript</v>
      </c>
    </row>
    <row r="7355">
      <c r="A7355" s="3">
        <v>7354.0</v>
      </c>
      <c r="B7355" s="4" t="str">
        <f>IFERROR(__xludf.DUMMYFUNCTION("SPLIT(IMPORTRANGE!B7355:B17354,"";"",0,1)"),"Bash/Shell/PowerShell")</f>
        <v>Bash/Shell/PowerShell</v>
      </c>
      <c r="C7355" s="4" t="str">
        <f>IFERROR(__xludf.DUMMYFUNCTION("""COMPUTED_VALUE"""),"HTML/CSS")</f>
        <v>HTML/CSS</v>
      </c>
      <c r="D7355" s="4" t="str">
        <f>IFERROR(__xludf.DUMMYFUNCTION("""COMPUTED_VALUE"""),"Python")</f>
        <v>Python</v>
      </c>
      <c r="E7355" s="4" t="str">
        <f>IFERROR(__xludf.DUMMYFUNCTION("""COMPUTED_VALUE"""),"Ruby")</f>
        <v>Ruby</v>
      </c>
    </row>
    <row r="7356">
      <c r="A7356" s="3">
        <v>7355.0</v>
      </c>
      <c r="B7356" s="4" t="str">
        <f>IFERROR(__xludf.DUMMYFUNCTION("SPLIT(IMPORTRANGE!B7356:B17355,"";"",0,1)"),"C#")</f>
        <v>C#</v>
      </c>
      <c r="C7356" s="4" t="str">
        <f>IFERROR(__xludf.DUMMYFUNCTION("""COMPUTED_VALUE"""),"HTML/CSS")</f>
        <v>HTML/CSS</v>
      </c>
      <c r="D7356" s="4" t="str">
        <f>IFERROR(__xludf.DUMMYFUNCTION("""COMPUTED_VALUE"""),"JavaScript")</f>
        <v>JavaScript</v>
      </c>
      <c r="E7356" s="4" t="str">
        <f>IFERROR(__xludf.DUMMYFUNCTION("""COMPUTED_VALUE"""),"TypeScript")</f>
        <v>TypeScript</v>
      </c>
    </row>
    <row r="7357">
      <c r="A7357" s="3">
        <v>7356.0</v>
      </c>
      <c r="B7357" s="4" t="str">
        <f>IFERROR(__xludf.DUMMYFUNCTION("SPLIT(IMPORTRANGE!B7357:B17356,"";"",0,1)"),"C++")</f>
        <v>C++</v>
      </c>
      <c r="C7357" s="4" t="str">
        <f>IFERROR(__xludf.DUMMYFUNCTION("""COMPUTED_VALUE"""),"C#")</f>
        <v>C#</v>
      </c>
      <c r="D7357" s="4" t="str">
        <f>IFERROR(__xludf.DUMMYFUNCTION("""COMPUTED_VALUE"""),"HTML/CSS")</f>
        <v>HTML/CSS</v>
      </c>
      <c r="E7357" s="4" t="str">
        <f>IFERROR(__xludf.DUMMYFUNCTION("""COMPUTED_VALUE"""),"Python")</f>
        <v>Python</v>
      </c>
      <c r="F7357" s="4" t="str">
        <f>IFERROR(__xludf.DUMMYFUNCTION("""COMPUTED_VALUE"""),"SQL")</f>
        <v>SQL</v>
      </c>
      <c r="G7357" s="4" t="str">
        <f>IFERROR(__xludf.DUMMYFUNCTION("""COMPUTED_VALUE"""),"Other(s):")</f>
        <v>Other(s):</v>
      </c>
    </row>
    <row r="7358">
      <c r="A7358" s="3">
        <v>7357.0</v>
      </c>
      <c r="B7358" s="4" t="str">
        <f>IFERROR(__xludf.DUMMYFUNCTION("SPLIT(IMPORTRANGE!B7358:B17357,"";"",0,1)"),"Bash/Shell/PowerShell")</f>
        <v>Bash/Shell/PowerShell</v>
      </c>
      <c r="C7358" s="4" t="str">
        <f>IFERROR(__xludf.DUMMYFUNCTION("""COMPUTED_VALUE"""),"HTML/CSS")</f>
        <v>HTML/CSS</v>
      </c>
      <c r="D7358" s="4" t="str">
        <f>IFERROR(__xludf.DUMMYFUNCTION("""COMPUTED_VALUE"""),"JavaScript")</f>
        <v>JavaScript</v>
      </c>
      <c r="E7358" s="4" t="str">
        <f>IFERROR(__xludf.DUMMYFUNCTION("""COMPUTED_VALUE"""),"SQL")</f>
        <v>SQL</v>
      </c>
      <c r="F7358" s="4" t="str">
        <f>IFERROR(__xludf.DUMMYFUNCTION("""COMPUTED_VALUE"""),"TypeScript")</f>
        <v>TypeScript</v>
      </c>
    </row>
    <row r="7359">
      <c r="A7359" s="3">
        <v>7358.0</v>
      </c>
      <c r="B7359" s="4" t="str">
        <f>IFERROR(__xludf.DUMMYFUNCTION("SPLIT(IMPORTRANGE!B7359:B17358,"";"",0,1)"),"Bash/Shell/PowerShell")</f>
        <v>Bash/Shell/PowerShell</v>
      </c>
      <c r="C7359" s="4" t="str">
        <f>IFERROR(__xludf.DUMMYFUNCTION("""COMPUTED_VALUE"""),"C")</f>
        <v>C</v>
      </c>
      <c r="D7359" s="4" t="str">
        <f>IFERROR(__xludf.DUMMYFUNCTION("""COMPUTED_VALUE"""),"C++")</f>
        <v>C++</v>
      </c>
      <c r="E7359" s="4" t="str">
        <f>IFERROR(__xludf.DUMMYFUNCTION("""COMPUTED_VALUE"""),"Go")</f>
        <v>Go</v>
      </c>
      <c r="F7359" s="4" t="str">
        <f>IFERROR(__xludf.DUMMYFUNCTION("""COMPUTED_VALUE"""),"Java")</f>
        <v>Java</v>
      </c>
      <c r="G7359" s="4" t="str">
        <f>IFERROR(__xludf.DUMMYFUNCTION("""COMPUTED_VALUE"""),"Python")</f>
        <v>Python</v>
      </c>
      <c r="H7359" s="4" t="str">
        <f>IFERROR(__xludf.DUMMYFUNCTION("""COMPUTED_VALUE"""),"SQL")</f>
        <v>SQL</v>
      </c>
      <c r="I7359" s="4" t="str">
        <f>IFERROR(__xludf.DUMMYFUNCTION("""COMPUTED_VALUE"""),"Other(s):")</f>
        <v>Other(s):</v>
      </c>
    </row>
    <row r="7360">
      <c r="A7360" s="3">
        <v>7359.0</v>
      </c>
      <c r="B7360" s="4" t="str">
        <f>IFERROR(__xludf.DUMMYFUNCTION("SPLIT(IMPORTRANGE!B7360:B17359,"";"",0,1)"),"Bash/Shell/PowerShell")</f>
        <v>Bash/Shell/PowerShell</v>
      </c>
      <c r="C7360" s="4" t="str">
        <f>IFERROR(__xludf.DUMMYFUNCTION("""COMPUTED_VALUE"""),"HTML/CSS")</f>
        <v>HTML/CSS</v>
      </c>
      <c r="D7360" s="4" t="str">
        <f>IFERROR(__xludf.DUMMYFUNCTION("""COMPUTED_VALUE"""),"Java")</f>
        <v>Java</v>
      </c>
      <c r="E7360" s="4" t="str">
        <f>IFERROR(__xludf.DUMMYFUNCTION("""COMPUTED_VALUE"""),"SQL")</f>
        <v>SQL</v>
      </c>
    </row>
    <row r="7361">
      <c r="A7361" s="3">
        <v>7360.0</v>
      </c>
      <c r="B7361" s="4" t="str">
        <f>IFERROR(__xludf.DUMMYFUNCTION("SPLIT(IMPORTRANGE!B7361:B17360,"";"",0,1)"),"Bash/Shell/PowerShell")</f>
        <v>Bash/Shell/PowerShell</v>
      </c>
      <c r="C7361" s="4" t="str">
        <f>IFERROR(__xludf.DUMMYFUNCTION("""COMPUTED_VALUE"""),"C")</f>
        <v>C</v>
      </c>
      <c r="D7361" s="4" t="str">
        <f>IFERROR(__xludf.DUMMYFUNCTION("""COMPUTED_VALUE"""),"Go")</f>
        <v>Go</v>
      </c>
      <c r="E7361" s="4" t="str">
        <f>IFERROR(__xludf.DUMMYFUNCTION("""COMPUTED_VALUE"""),"HTML/CSS")</f>
        <v>HTML/CSS</v>
      </c>
      <c r="F7361" s="4" t="str">
        <f>IFERROR(__xludf.DUMMYFUNCTION("""COMPUTED_VALUE"""),"Java")</f>
        <v>Java</v>
      </c>
      <c r="G7361" s="4" t="str">
        <f>IFERROR(__xludf.DUMMYFUNCTION("""COMPUTED_VALUE"""),"JavaScript")</f>
        <v>JavaScript</v>
      </c>
      <c r="H7361" s="4" t="str">
        <f>IFERROR(__xludf.DUMMYFUNCTION("""COMPUTED_VALUE"""),"PHP")</f>
        <v>PHP</v>
      </c>
      <c r="I7361" s="4" t="str">
        <f>IFERROR(__xludf.DUMMYFUNCTION("""COMPUTED_VALUE"""),"Python")</f>
        <v>Python</v>
      </c>
      <c r="J7361" s="4" t="str">
        <f>IFERROR(__xludf.DUMMYFUNCTION("""COMPUTED_VALUE"""),"SQL")</f>
        <v>SQL</v>
      </c>
      <c r="K7361" s="4" t="str">
        <f>IFERROR(__xludf.DUMMYFUNCTION("""COMPUTED_VALUE"""),"Swift")</f>
        <v>Swift</v>
      </c>
      <c r="L7361" s="4" t="str">
        <f>IFERROR(__xludf.DUMMYFUNCTION("""COMPUTED_VALUE"""),"Other(s):")</f>
        <v>Other(s):</v>
      </c>
    </row>
    <row r="7362">
      <c r="A7362" s="3">
        <v>7361.0</v>
      </c>
      <c r="B7362" s="4" t="str">
        <f>IFERROR(__xludf.DUMMYFUNCTION("SPLIT(IMPORTRANGE!B7362:B17361,"";"",0,1)"),"F#")</f>
        <v>F#</v>
      </c>
      <c r="C7362" s="4" t="str">
        <f>IFERROR(__xludf.DUMMYFUNCTION("""COMPUTED_VALUE"""),"HTML/CSS")</f>
        <v>HTML/CSS</v>
      </c>
      <c r="D7362" s="4" t="str">
        <f>IFERROR(__xludf.DUMMYFUNCTION("""COMPUTED_VALUE"""),"JavaScript")</f>
        <v>JavaScript</v>
      </c>
      <c r="E7362" s="4" t="str">
        <f>IFERROR(__xludf.DUMMYFUNCTION("""COMPUTED_VALUE"""),"Python")</f>
        <v>Python</v>
      </c>
      <c r="F7362" s="4" t="str">
        <f>IFERROR(__xludf.DUMMYFUNCTION("""COMPUTED_VALUE"""),"Other(s):")</f>
        <v>Other(s):</v>
      </c>
    </row>
    <row r="7363">
      <c r="A7363" s="3">
        <v>7362.0</v>
      </c>
      <c r="B7363" s="4" t="str">
        <f>IFERROR(__xludf.DUMMYFUNCTION("SPLIT(IMPORTRANGE!B7363:B17362,"";"",0,1)"),"Java")</f>
        <v>Java</v>
      </c>
      <c r="C7363" s="4" t="str">
        <f>IFERROR(__xludf.DUMMYFUNCTION("""COMPUTED_VALUE"""),"JavaScript")</f>
        <v>JavaScript</v>
      </c>
      <c r="D7363" s="4" t="str">
        <f>IFERROR(__xludf.DUMMYFUNCTION("""COMPUTED_VALUE"""),"SQL")</f>
        <v>SQL</v>
      </c>
      <c r="E7363" s="4" t="str">
        <f>IFERROR(__xludf.DUMMYFUNCTION("""COMPUTED_VALUE"""),"Other(s):")</f>
        <v>Other(s):</v>
      </c>
    </row>
    <row r="7364">
      <c r="A7364" s="3">
        <v>7363.0</v>
      </c>
      <c r="B7364" s="4" t="str">
        <f>IFERROR(__xludf.DUMMYFUNCTION("SPLIT(IMPORTRANGE!B7364:B17363,"";"",0,1)"),"Bash/Shell/PowerShell")</f>
        <v>Bash/Shell/PowerShell</v>
      </c>
      <c r="C7364" s="4" t="str">
        <f>IFERROR(__xludf.DUMMYFUNCTION("""COMPUTED_VALUE"""),"C")</f>
        <v>C</v>
      </c>
      <c r="D7364" s="4" t="str">
        <f>IFERROR(__xludf.DUMMYFUNCTION("""COMPUTED_VALUE"""),"C++")</f>
        <v>C++</v>
      </c>
      <c r="E7364" s="4" t="str">
        <f>IFERROR(__xludf.DUMMYFUNCTION("""COMPUTED_VALUE"""),"HTML/CSS")</f>
        <v>HTML/CSS</v>
      </c>
      <c r="F7364" s="4" t="str">
        <f>IFERROR(__xludf.DUMMYFUNCTION("""COMPUTED_VALUE"""),"JavaScript")</f>
        <v>JavaScript</v>
      </c>
      <c r="G7364" s="4" t="str">
        <f>IFERROR(__xludf.DUMMYFUNCTION("""COMPUTED_VALUE"""),"Python")</f>
        <v>Python</v>
      </c>
      <c r="H7364" s="4" t="str">
        <f>IFERROR(__xludf.DUMMYFUNCTION("""COMPUTED_VALUE"""),"Rust")</f>
        <v>Rust</v>
      </c>
    </row>
    <row r="7365">
      <c r="A7365" s="3">
        <v>7364.0</v>
      </c>
      <c r="B7365" s="4" t="str">
        <f>IFERROR(__xludf.DUMMYFUNCTION("SPLIT(IMPORTRANGE!B7365:B17364,"";"",0,1)"),"C#")</f>
        <v>C#</v>
      </c>
      <c r="C7365" s="4" t="str">
        <f>IFERROR(__xludf.DUMMYFUNCTION("""COMPUTED_VALUE"""),"Dart")</f>
        <v>Dart</v>
      </c>
      <c r="D7365" s="4" t="str">
        <f>IFERROR(__xludf.DUMMYFUNCTION("""COMPUTED_VALUE"""),"HTML/CSS")</f>
        <v>HTML/CSS</v>
      </c>
      <c r="E7365" s="4" t="str">
        <f>IFERROR(__xludf.DUMMYFUNCTION("""COMPUTED_VALUE"""),"JavaScript")</f>
        <v>JavaScript</v>
      </c>
      <c r="F7365" s="4" t="str">
        <f>IFERROR(__xludf.DUMMYFUNCTION("""COMPUTED_VALUE"""),"PHP")</f>
        <v>PHP</v>
      </c>
      <c r="G7365" s="4" t="str">
        <f>IFERROR(__xludf.DUMMYFUNCTION("""COMPUTED_VALUE"""),"Python")</f>
        <v>Python</v>
      </c>
      <c r="H7365" s="4" t="str">
        <f>IFERROR(__xludf.DUMMYFUNCTION("""COMPUTED_VALUE"""),"SQL")</f>
        <v>SQL</v>
      </c>
      <c r="I7365" s="4" t="str">
        <f>IFERROR(__xludf.DUMMYFUNCTION("""COMPUTED_VALUE"""),"TypeScript")</f>
        <v>TypeScript</v>
      </c>
    </row>
    <row r="7366">
      <c r="A7366" s="3">
        <v>7365.0</v>
      </c>
      <c r="B7366" s="4" t="str">
        <f>IFERROR(__xludf.DUMMYFUNCTION("SPLIT(IMPORTRANGE!B7366:B17365,"";"",0,1)"),"HTML/CSS")</f>
        <v>HTML/CSS</v>
      </c>
      <c r="C7366" s="4" t="str">
        <f>IFERROR(__xludf.DUMMYFUNCTION("""COMPUTED_VALUE"""),"JavaScript")</f>
        <v>JavaScript</v>
      </c>
      <c r="D7366" s="4" t="str">
        <f>IFERROR(__xludf.DUMMYFUNCTION("""COMPUTED_VALUE"""),"Ruby")</f>
        <v>Ruby</v>
      </c>
      <c r="E7366" s="4" t="str">
        <f>IFERROR(__xludf.DUMMYFUNCTION("""COMPUTED_VALUE"""),"TypeScript")</f>
        <v>TypeScript</v>
      </c>
    </row>
    <row r="7367">
      <c r="A7367" s="3">
        <v>7366.0</v>
      </c>
      <c r="B7367" s="4" t="str">
        <f>IFERROR(__xludf.DUMMYFUNCTION("SPLIT(IMPORTRANGE!B7367:B17366,"";"",0,1)"),"Bash/Shell/PowerShell")</f>
        <v>Bash/Shell/PowerShell</v>
      </c>
      <c r="C7367" s="4" t="str">
        <f>IFERROR(__xludf.DUMMYFUNCTION("""COMPUTED_VALUE"""),"C")</f>
        <v>C</v>
      </c>
      <c r="D7367" s="4" t="str">
        <f>IFERROR(__xludf.DUMMYFUNCTION("""COMPUTED_VALUE"""),"C++")</f>
        <v>C++</v>
      </c>
      <c r="E7367" s="4" t="str">
        <f>IFERROR(__xludf.DUMMYFUNCTION("""COMPUTED_VALUE"""),"HTML/CSS")</f>
        <v>HTML/CSS</v>
      </c>
      <c r="F7367" s="4" t="str">
        <f>IFERROR(__xludf.DUMMYFUNCTION("""COMPUTED_VALUE"""),"Java")</f>
        <v>Java</v>
      </c>
      <c r="G7367" s="4" t="str">
        <f>IFERROR(__xludf.DUMMYFUNCTION("""COMPUTED_VALUE"""),"JavaScript")</f>
        <v>JavaScript</v>
      </c>
      <c r="H7367" s="4" t="str">
        <f>IFERROR(__xludf.DUMMYFUNCTION("""COMPUTED_VALUE"""),"Objective-C")</f>
        <v>Objective-C</v>
      </c>
      <c r="I7367" s="4" t="str">
        <f>IFERROR(__xludf.DUMMYFUNCTION("""COMPUTED_VALUE"""),"PHP")</f>
        <v>PHP</v>
      </c>
      <c r="J7367" s="4" t="str">
        <f>IFERROR(__xludf.DUMMYFUNCTION("""COMPUTED_VALUE"""),"Python")</f>
        <v>Python</v>
      </c>
      <c r="K7367" s="4" t="str">
        <f>IFERROR(__xludf.DUMMYFUNCTION("""COMPUTED_VALUE"""),"SQL")</f>
        <v>SQL</v>
      </c>
      <c r="L7367" s="4" t="str">
        <f>IFERROR(__xludf.DUMMYFUNCTION("""COMPUTED_VALUE"""),"Swift")</f>
        <v>Swift</v>
      </c>
      <c r="M7367" s="4" t="str">
        <f>IFERROR(__xludf.DUMMYFUNCTION("""COMPUTED_VALUE"""),"Other(s):")</f>
        <v>Other(s):</v>
      </c>
    </row>
    <row r="7368">
      <c r="A7368" s="3">
        <v>7367.0</v>
      </c>
      <c r="B7368" s="4" t="str">
        <f>IFERROR(__xludf.DUMMYFUNCTION("SPLIT(IMPORTRANGE!B7368:B17367,"";"",0,1)"),"Java")</f>
        <v>Java</v>
      </c>
    </row>
    <row r="7369">
      <c r="A7369" s="3">
        <v>7368.0</v>
      </c>
      <c r="B7369" s="4" t="str">
        <f>IFERROR(__xludf.DUMMYFUNCTION("SPLIT(IMPORTRANGE!B7369:B17368,"";"",0,1)"),"Assembly")</f>
        <v>Assembly</v>
      </c>
      <c r="C7369" s="4" t="str">
        <f>IFERROR(__xludf.DUMMYFUNCTION("""COMPUTED_VALUE"""),"Bash/Shell/PowerShell")</f>
        <v>Bash/Shell/PowerShell</v>
      </c>
      <c r="D7369" s="4" t="str">
        <f>IFERROR(__xludf.DUMMYFUNCTION("""COMPUTED_VALUE"""),"C")</f>
        <v>C</v>
      </c>
      <c r="E7369" s="4" t="str">
        <f>IFERROR(__xludf.DUMMYFUNCTION("""COMPUTED_VALUE"""),"C++")</f>
        <v>C++</v>
      </c>
      <c r="F7369" s="4" t="str">
        <f>IFERROR(__xludf.DUMMYFUNCTION("""COMPUTED_VALUE"""),"C#")</f>
        <v>C#</v>
      </c>
      <c r="G7369" s="4" t="str">
        <f>IFERROR(__xludf.DUMMYFUNCTION("""COMPUTED_VALUE"""),"HTML/CSS")</f>
        <v>HTML/CSS</v>
      </c>
      <c r="H7369" s="4" t="str">
        <f>IFERROR(__xludf.DUMMYFUNCTION("""COMPUTED_VALUE"""),"Java")</f>
        <v>Java</v>
      </c>
      <c r="I7369" s="4" t="str">
        <f>IFERROR(__xludf.DUMMYFUNCTION("""COMPUTED_VALUE"""),"JavaScript")</f>
        <v>JavaScript</v>
      </c>
      <c r="J7369" s="4" t="str">
        <f>IFERROR(__xludf.DUMMYFUNCTION("""COMPUTED_VALUE"""),"PHP")</f>
        <v>PHP</v>
      </c>
      <c r="K7369" s="4" t="str">
        <f>IFERROR(__xludf.DUMMYFUNCTION("""COMPUTED_VALUE"""),"Python")</f>
        <v>Python</v>
      </c>
      <c r="L7369" s="4" t="str">
        <f>IFERROR(__xludf.DUMMYFUNCTION("""COMPUTED_VALUE"""),"Ruby")</f>
        <v>Ruby</v>
      </c>
      <c r="M7369" s="4" t="str">
        <f>IFERROR(__xludf.DUMMYFUNCTION("""COMPUTED_VALUE"""),"Scala")</f>
        <v>Scala</v>
      </c>
      <c r="N7369" s="4" t="str">
        <f>IFERROR(__xludf.DUMMYFUNCTION("""COMPUTED_VALUE"""),"Other(s):")</f>
        <v>Other(s):</v>
      </c>
    </row>
    <row r="7370">
      <c r="A7370" s="3">
        <v>7369.0</v>
      </c>
      <c r="B7370" s="4" t="str">
        <f>IFERROR(__xludf.DUMMYFUNCTION("SPLIT(IMPORTRANGE!B7370:B17369,"";"",0,1)"),"HTML/CSS")</f>
        <v>HTML/CSS</v>
      </c>
      <c r="C7370" s="4" t="str">
        <f>IFERROR(__xludf.DUMMYFUNCTION("""COMPUTED_VALUE"""),"JavaScript")</f>
        <v>JavaScript</v>
      </c>
      <c r="D7370" s="4" t="str">
        <f>IFERROR(__xludf.DUMMYFUNCTION("""COMPUTED_VALUE"""),"SQL")</f>
        <v>SQL</v>
      </c>
      <c r="E7370" s="4" t="str">
        <f>IFERROR(__xludf.DUMMYFUNCTION("""COMPUTED_VALUE"""),"TypeScript")</f>
        <v>TypeScript</v>
      </c>
    </row>
    <row r="7371">
      <c r="A7371" s="3">
        <v>7370.0</v>
      </c>
      <c r="B7371" s="4" t="str">
        <f>IFERROR(__xludf.DUMMYFUNCTION("SPLIT(IMPORTRANGE!B7371:B17370,"";"",0,1)"),"Bash/Shell/PowerShell")</f>
        <v>Bash/Shell/PowerShell</v>
      </c>
      <c r="C7371" s="4" t="str">
        <f>IFERROR(__xludf.DUMMYFUNCTION("""COMPUTED_VALUE"""),"C")</f>
        <v>C</v>
      </c>
      <c r="D7371" s="4" t="str">
        <f>IFERROR(__xludf.DUMMYFUNCTION("""COMPUTED_VALUE"""),"C#")</f>
        <v>C#</v>
      </c>
      <c r="E7371" s="4" t="str">
        <f>IFERROR(__xludf.DUMMYFUNCTION("""COMPUTED_VALUE"""),"HTML/CSS")</f>
        <v>HTML/CSS</v>
      </c>
      <c r="F7371" s="4" t="str">
        <f>IFERROR(__xludf.DUMMYFUNCTION("""COMPUTED_VALUE"""),"Java")</f>
        <v>Java</v>
      </c>
      <c r="G7371" s="4" t="str">
        <f>IFERROR(__xludf.DUMMYFUNCTION("""COMPUTED_VALUE"""),"JavaScript")</f>
        <v>JavaScript</v>
      </c>
      <c r="H7371" s="4" t="str">
        <f>IFERROR(__xludf.DUMMYFUNCTION("""COMPUTED_VALUE"""),"PHP")</f>
        <v>PHP</v>
      </c>
      <c r="I7371" s="4" t="str">
        <f>IFERROR(__xludf.DUMMYFUNCTION("""COMPUTED_VALUE"""),"Python")</f>
        <v>Python</v>
      </c>
      <c r="J7371" s="4" t="str">
        <f>IFERROR(__xludf.DUMMYFUNCTION("""COMPUTED_VALUE"""),"Rust")</f>
        <v>Rust</v>
      </c>
      <c r="K7371" s="4" t="str">
        <f>IFERROR(__xludf.DUMMYFUNCTION("""COMPUTED_VALUE"""),"SQL")</f>
        <v>SQL</v>
      </c>
      <c r="L7371" s="4" t="str">
        <f>IFERROR(__xludf.DUMMYFUNCTION("""COMPUTED_VALUE"""),"VBA")</f>
        <v>VBA</v>
      </c>
    </row>
    <row r="7372">
      <c r="A7372" s="3">
        <v>7371.0</v>
      </c>
      <c r="B7372" s="4" t="str">
        <f>IFERROR(__xludf.DUMMYFUNCTION("SPLIT(IMPORTRANGE!B7372:B17371,"";"",0,1)"),"Bash/Shell/PowerShell")</f>
        <v>Bash/Shell/PowerShell</v>
      </c>
      <c r="C7372" s="4" t="str">
        <f>IFERROR(__xludf.DUMMYFUNCTION("""COMPUTED_VALUE"""),"SQL")</f>
        <v>SQL</v>
      </c>
    </row>
    <row r="7373">
      <c r="A7373" s="3">
        <v>7372.0</v>
      </c>
      <c r="B7373" s="4" t="str">
        <f>IFERROR(__xludf.DUMMYFUNCTION("SPLIT(IMPORTRANGE!B7373:B17372,"";"",0,1)"),"C++")</f>
        <v>C++</v>
      </c>
      <c r="C7373" s="4" t="str">
        <f>IFERROR(__xludf.DUMMYFUNCTION("""COMPUTED_VALUE"""),"Go")</f>
        <v>Go</v>
      </c>
      <c r="D7373" s="4" t="str">
        <f>IFERROR(__xludf.DUMMYFUNCTION("""COMPUTED_VALUE"""),"HTML/CSS")</f>
        <v>HTML/CSS</v>
      </c>
      <c r="E7373" s="4" t="str">
        <f>IFERROR(__xludf.DUMMYFUNCTION("""COMPUTED_VALUE"""),"Java")</f>
        <v>Java</v>
      </c>
      <c r="F7373" s="4" t="str">
        <f>IFERROR(__xludf.DUMMYFUNCTION("""COMPUTED_VALUE"""),"JavaScript")</f>
        <v>JavaScript</v>
      </c>
      <c r="G7373" s="4" t="str">
        <f>IFERROR(__xludf.DUMMYFUNCTION("""COMPUTED_VALUE"""),"Kotlin")</f>
        <v>Kotlin</v>
      </c>
      <c r="H7373" s="4" t="str">
        <f>IFERROR(__xludf.DUMMYFUNCTION("""COMPUTED_VALUE"""),"Objective-C")</f>
        <v>Objective-C</v>
      </c>
      <c r="I7373" s="4" t="str">
        <f>IFERROR(__xludf.DUMMYFUNCTION("""COMPUTED_VALUE"""),"PHP")</f>
        <v>PHP</v>
      </c>
      <c r="J7373" s="4" t="str">
        <f>IFERROR(__xludf.DUMMYFUNCTION("""COMPUTED_VALUE"""),"Python")</f>
        <v>Python</v>
      </c>
      <c r="K7373" s="4" t="str">
        <f>IFERROR(__xludf.DUMMYFUNCTION("""COMPUTED_VALUE"""),"R")</f>
        <v>R</v>
      </c>
      <c r="L7373" s="4" t="str">
        <f>IFERROR(__xludf.DUMMYFUNCTION("""COMPUTED_VALUE"""),"Ruby")</f>
        <v>Ruby</v>
      </c>
      <c r="M7373" s="4" t="str">
        <f>IFERROR(__xludf.DUMMYFUNCTION("""COMPUTED_VALUE"""),"Scala")</f>
        <v>Scala</v>
      </c>
      <c r="N7373" s="4" t="str">
        <f>IFERROR(__xludf.DUMMYFUNCTION("""COMPUTED_VALUE"""),"SQL")</f>
        <v>SQL</v>
      </c>
      <c r="O7373" s="4" t="str">
        <f>IFERROR(__xludf.DUMMYFUNCTION("""COMPUTED_VALUE"""),"TypeScript")</f>
        <v>TypeScript</v>
      </c>
    </row>
    <row r="7374">
      <c r="A7374" s="3">
        <v>7373.0</v>
      </c>
      <c r="B7374" s="4" t="str">
        <f>IFERROR(__xludf.DUMMYFUNCTION("SPLIT(IMPORTRANGE!B7374:B17373,"";"",0,1)"),"Bash/Shell/PowerShell")</f>
        <v>Bash/Shell/PowerShell</v>
      </c>
      <c r="C7374" s="4" t="str">
        <f>IFERROR(__xludf.DUMMYFUNCTION("""COMPUTED_VALUE"""),"C++")</f>
        <v>C++</v>
      </c>
      <c r="D7374" s="4" t="str">
        <f>IFERROR(__xludf.DUMMYFUNCTION("""COMPUTED_VALUE"""),"HTML/CSS")</f>
        <v>HTML/CSS</v>
      </c>
      <c r="E7374" s="4" t="str">
        <f>IFERROR(__xludf.DUMMYFUNCTION("""COMPUTED_VALUE"""),"JavaScript")</f>
        <v>JavaScript</v>
      </c>
      <c r="F7374" s="4" t="str">
        <f>IFERROR(__xludf.DUMMYFUNCTION("""COMPUTED_VALUE"""),"Kotlin")</f>
        <v>Kotlin</v>
      </c>
      <c r="G7374" s="4" t="str">
        <f>IFERROR(__xludf.DUMMYFUNCTION("""COMPUTED_VALUE"""),"Python")</f>
        <v>Python</v>
      </c>
      <c r="H7374" s="4" t="str">
        <f>IFERROR(__xludf.DUMMYFUNCTION("""COMPUTED_VALUE"""),"Ruby")</f>
        <v>Ruby</v>
      </c>
      <c r="I7374" s="4" t="str">
        <f>IFERROR(__xludf.DUMMYFUNCTION("""COMPUTED_VALUE"""),"SQL")</f>
        <v>SQL</v>
      </c>
    </row>
    <row r="7375">
      <c r="A7375" s="3">
        <v>7374.0</v>
      </c>
      <c r="B7375" s="4" t="str">
        <f>IFERROR(__xludf.DUMMYFUNCTION("SPLIT(IMPORTRANGE!B7375:B17374,"";"",0,1)"),"C#")</f>
        <v>C#</v>
      </c>
      <c r="C7375" s="4" t="str">
        <f>IFERROR(__xludf.DUMMYFUNCTION("""COMPUTED_VALUE"""),"SQL")</f>
        <v>SQL</v>
      </c>
    </row>
    <row r="7376">
      <c r="A7376" s="3">
        <v>7375.0</v>
      </c>
      <c r="B7376" s="4" t="str">
        <f>IFERROR(__xludf.DUMMYFUNCTION("SPLIT(IMPORTRANGE!B7376:B17375,"";"",0,1)"),"C")</f>
        <v>C</v>
      </c>
      <c r="C7376" s="4" t="str">
        <f>IFERROR(__xludf.DUMMYFUNCTION("""COMPUTED_VALUE"""),"C++")</f>
        <v>C++</v>
      </c>
      <c r="D7376" s="4" t="str">
        <f>IFERROR(__xludf.DUMMYFUNCTION("""COMPUTED_VALUE"""),"HTML/CSS")</f>
        <v>HTML/CSS</v>
      </c>
      <c r="E7376" s="4" t="str">
        <f>IFERROR(__xludf.DUMMYFUNCTION("""COMPUTED_VALUE"""),"Java")</f>
        <v>Java</v>
      </c>
      <c r="F7376" s="4" t="str">
        <f>IFERROR(__xludf.DUMMYFUNCTION("""COMPUTED_VALUE"""),"JavaScript")</f>
        <v>JavaScript</v>
      </c>
      <c r="G7376" s="4" t="str">
        <f>IFERROR(__xludf.DUMMYFUNCTION("""COMPUTED_VALUE"""),"Python")</f>
        <v>Python</v>
      </c>
      <c r="H7376" s="4" t="str">
        <f>IFERROR(__xludf.DUMMYFUNCTION("""COMPUTED_VALUE"""),"SQL")</f>
        <v>SQL</v>
      </c>
      <c r="I7376" s="4" t="str">
        <f>IFERROR(__xludf.DUMMYFUNCTION("""COMPUTED_VALUE"""),"TypeScript")</f>
        <v>TypeScript</v>
      </c>
    </row>
    <row r="7377">
      <c r="A7377" s="3">
        <v>7376.0</v>
      </c>
      <c r="B7377" s="4" t="str">
        <f>IFERROR(__xludf.DUMMYFUNCTION("SPLIT(IMPORTRANGE!B7377:B17376,"";"",0,1)"),"Bash/Shell/PowerShell")</f>
        <v>Bash/Shell/PowerShell</v>
      </c>
      <c r="C7377" s="4" t="str">
        <f>IFERROR(__xludf.DUMMYFUNCTION("""COMPUTED_VALUE"""),"C#")</f>
        <v>C#</v>
      </c>
      <c r="D7377" s="4" t="str">
        <f>IFERROR(__xludf.DUMMYFUNCTION("""COMPUTED_VALUE"""),"HTML/CSS")</f>
        <v>HTML/CSS</v>
      </c>
      <c r="E7377" s="4" t="str">
        <f>IFERROR(__xludf.DUMMYFUNCTION("""COMPUTED_VALUE"""),"JavaScript")</f>
        <v>JavaScript</v>
      </c>
      <c r="F7377" s="4" t="str">
        <f>IFERROR(__xludf.DUMMYFUNCTION("""COMPUTED_VALUE"""),"SQL")</f>
        <v>SQL</v>
      </c>
      <c r="G7377" s="4" t="str">
        <f>IFERROR(__xludf.DUMMYFUNCTION("""COMPUTED_VALUE"""),"TypeScript")</f>
        <v>TypeScript</v>
      </c>
    </row>
    <row r="7378">
      <c r="A7378" s="3">
        <v>7377.0</v>
      </c>
      <c r="B7378" s="4" t="str">
        <f>IFERROR(__xludf.DUMMYFUNCTION("SPLIT(IMPORTRANGE!B7378:B17377,"";"",0,1)"),"Bash/Shell/PowerShell")</f>
        <v>Bash/Shell/PowerShell</v>
      </c>
      <c r="C7378" s="4" t="str">
        <f>IFERROR(__xludf.DUMMYFUNCTION("""COMPUTED_VALUE"""),"HTML/CSS")</f>
        <v>HTML/CSS</v>
      </c>
      <c r="D7378" s="4" t="str">
        <f>IFERROR(__xludf.DUMMYFUNCTION("""COMPUTED_VALUE"""),"JavaScript")</f>
        <v>JavaScript</v>
      </c>
      <c r="E7378" s="4" t="str">
        <f>IFERROR(__xludf.DUMMYFUNCTION("""COMPUTED_VALUE"""),"Python")</f>
        <v>Python</v>
      </c>
      <c r="F7378" s="4" t="str">
        <f>IFERROR(__xludf.DUMMYFUNCTION("""COMPUTED_VALUE"""),"Rust")</f>
        <v>Rust</v>
      </c>
      <c r="G7378" s="4" t="str">
        <f>IFERROR(__xludf.DUMMYFUNCTION("""COMPUTED_VALUE"""),"SQL")</f>
        <v>SQL</v>
      </c>
    </row>
    <row r="7379">
      <c r="A7379" s="3">
        <v>7378.0</v>
      </c>
      <c r="B7379" s="4" t="str">
        <f>IFERROR(__xludf.DUMMYFUNCTION("SPLIT(IMPORTRANGE!B7379:B17378,"";"",0,1)"),"C++")</f>
        <v>C++</v>
      </c>
      <c r="C7379" s="4" t="str">
        <f>IFERROR(__xludf.DUMMYFUNCTION("""COMPUTED_VALUE"""),"C#")</f>
        <v>C#</v>
      </c>
      <c r="D7379" s="4" t="str">
        <f>IFERROR(__xludf.DUMMYFUNCTION("""COMPUTED_VALUE"""),"SQL")</f>
        <v>SQL</v>
      </c>
      <c r="E7379" s="4" t="str">
        <f>IFERROR(__xludf.DUMMYFUNCTION("""COMPUTED_VALUE"""),"Other(s):")</f>
        <v>Other(s):</v>
      </c>
    </row>
    <row r="7380">
      <c r="A7380" s="3">
        <v>7379.0</v>
      </c>
      <c r="B7380" s="4" t="str">
        <f>IFERROR(__xludf.DUMMYFUNCTION("SPLIT(IMPORTRANGE!B7380:B17379,"";"",0,1)"),"Bash/Shell/PowerShell")</f>
        <v>Bash/Shell/PowerShell</v>
      </c>
      <c r="C7380" s="4" t="str">
        <f>IFERROR(__xludf.DUMMYFUNCTION("""COMPUTED_VALUE"""),"Java")</f>
        <v>Java</v>
      </c>
    </row>
    <row r="7381">
      <c r="A7381" s="3">
        <v>7380.0</v>
      </c>
      <c r="B7381" s="4" t="str">
        <f>IFERROR(__xludf.DUMMYFUNCTION("SPLIT(IMPORTRANGE!B7381:B17380,"";"",0,1)"),"Bash/Shell/PowerShell")</f>
        <v>Bash/Shell/PowerShell</v>
      </c>
      <c r="C7381" s="4" t="str">
        <f>IFERROR(__xludf.DUMMYFUNCTION("""COMPUTED_VALUE"""),"HTML/CSS")</f>
        <v>HTML/CSS</v>
      </c>
      <c r="D7381" s="4" t="str">
        <f>IFERROR(__xludf.DUMMYFUNCTION("""COMPUTED_VALUE"""),"JavaScript")</f>
        <v>JavaScript</v>
      </c>
      <c r="E7381" s="4" t="str">
        <f>IFERROR(__xludf.DUMMYFUNCTION("""COMPUTED_VALUE"""),"Ruby")</f>
        <v>Ruby</v>
      </c>
      <c r="F7381" s="4" t="str">
        <f>IFERROR(__xludf.DUMMYFUNCTION("""COMPUTED_VALUE"""),"SQL")</f>
        <v>SQL</v>
      </c>
      <c r="G7381" s="4" t="str">
        <f>IFERROR(__xludf.DUMMYFUNCTION("""COMPUTED_VALUE"""),"TypeScript")</f>
        <v>TypeScript</v>
      </c>
    </row>
    <row r="7382">
      <c r="A7382" s="3">
        <v>7381.0</v>
      </c>
      <c r="B7382" s="4" t="str">
        <f>IFERROR(__xludf.DUMMYFUNCTION("SPLIT(IMPORTRANGE!B7382:B17381,"";"",0,1)"),"Bash/Shell/PowerShell")</f>
        <v>Bash/Shell/PowerShell</v>
      </c>
      <c r="C7382" s="4" t="str">
        <f>IFERROR(__xludf.DUMMYFUNCTION("""COMPUTED_VALUE"""),"Elixir")</f>
        <v>Elixir</v>
      </c>
      <c r="D7382" s="4" t="str">
        <f>IFERROR(__xludf.DUMMYFUNCTION("""COMPUTED_VALUE"""),"Erlang")</f>
        <v>Erlang</v>
      </c>
      <c r="E7382" s="4" t="str">
        <f>IFERROR(__xludf.DUMMYFUNCTION("""COMPUTED_VALUE"""),"Go")</f>
        <v>Go</v>
      </c>
      <c r="F7382" s="4" t="str">
        <f>IFERROR(__xludf.DUMMYFUNCTION("""COMPUTED_VALUE"""),"HTML/CSS")</f>
        <v>HTML/CSS</v>
      </c>
      <c r="G7382" s="4" t="str">
        <f>IFERROR(__xludf.DUMMYFUNCTION("""COMPUTED_VALUE"""),"Java")</f>
        <v>Java</v>
      </c>
      <c r="H7382" s="4" t="str">
        <f>IFERROR(__xludf.DUMMYFUNCTION("""COMPUTED_VALUE"""),"JavaScript")</f>
        <v>JavaScript</v>
      </c>
      <c r="I7382" s="4" t="str">
        <f>IFERROR(__xludf.DUMMYFUNCTION("""COMPUTED_VALUE"""),"Objective-C")</f>
        <v>Objective-C</v>
      </c>
      <c r="J7382" s="4" t="str">
        <f>IFERROR(__xludf.DUMMYFUNCTION("""COMPUTED_VALUE"""),"PHP")</f>
        <v>PHP</v>
      </c>
      <c r="K7382" s="4" t="str">
        <f>IFERROR(__xludf.DUMMYFUNCTION("""COMPUTED_VALUE"""),"Python")</f>
        <v>Python</v>
      </c>
      <c r="L7382" s="4" t="str">
        <f>IFERROR(__xludf.DUMMYFUNCTION("""COMPUTED_VALUE"""),"Ruby")</f>
        <v>Ruby</v>
      </c>
      <c r="M7382" s="4" t="str">
        <f>IFERROR(__xludf.DUMMYFUNCTION("""COMPUTED_VALUE"""),"Rust")</f>
        <v>Rust</v>
      </c>
      <c r="N7382" s="4" t="str">
        <f>IFERROR(__xludf.DUMMYFUNCTION("""COMPUTED_VALUE"""),"Scala")</f>
        <v>Scala</v>
      </c>
      <c r="O7382" s="4" t="str">
        <f>IFERROR(__xludf.DUMMYFUNCTION("""COMPUTED_VALUE"""),"SQL")</f>
        <v>SQL</v>
      </c>
      <c r="P7382" s="4" t="str">
        <f>IFERROR(__xludf.DUMMYFUNCTION("""COMPUTED_VALUE"""),"Swift")</f>
        <v>Swift</v>
      </c>
      <c r="Q7382" s="4" t="str">
        <f>IFERROR(__xludf.DUMMYFUNCTION("""COMPUTED_VALUE"""),"TypeScript")</f>
        <v>TypeScript</v>
      </c>
    </row>
    <row r="7383">
      <c r="A7383" s="3">
        <v>7382.0</v>
      </c>
      <c r="B7383" s="4" t="str">
        <f>IFERROR(__xludf.DUMMYFUNCTION("SPLIT(IMPORTRANGE!B7383:B17382,"";"",0,1)"),"Bash/Shell/PowerShell")</f>
        <v>Bash/Shell/PowerShell</v>
      </c>
      <c r="C7383" s="4" t="str">
        <f>IFERROR(__xludf.DUMMYFUNCTION("""COMPUTED_VALUE"""),"HTML/CSS")</f>
        <v>HTML/CSS</v>
      </c>
      <c r="D7383" s="4" t="str">
        <f>IFERROR(__xludf.DUMMYFUNCTION("""COMPUTED_VALUE"""),"Java")</f>
        <v>Java</v>
      </c>
      <c r="E7383" s="4" t="str">
        <f>IFERROR(__xludf.DUMMYFUNCTION("""COMPUTED_VALUE"""),"JavaScript")</f>
        <v>JavaScript</v>
      </c>
      <c r="F7383" s="4" t="str">
        <f>IFERROR(__xludf.DUMMYFUNCTION("""COMPUTED_VALUE"""),"PHP")</f>
        <v>PHP</v>
      </c>
      <c r="G7383" s="4" t="str">
        <f>IFERROR(__xludf.DUMMYFUNCTION("""COMPUTED_VALUE"""),"SQL")</f>
        <v>SQL</v>
      </c>
    </row>
    <row r="7384">
      <c r="A7384" s="3">
        <v>7383.0</v>
      </c>
      <c r="B7384" s="4" t="str">
        <f>IFERROR(__xludf.DUMMYFUNCTION("SPLIT(IMPORTRANGE!B7384:B17383,"";"",0,1)"),"Java")</f>
        <v>Java</v>
      </c>
      <c r="C7384" s="4" t="str">
        <f>IFERROR(__xludf.DUMMYFUNCTION("""COMPUTED_VALUE"""),"Python")</f>
        <v>Python</v>
      </c>
      <c r="D7384" s="4" t="str">
        <f>IFERROR(__xludf.DUMMYFUNCTION("""COMPUTED_VALUE"""),"Scala")</f>
        <v>Scala</v>
      </c>
    </row>
    <row r="7385">
      <c r="A7385" s="3">
        <v>7384.0</v>
      </c>
      <c r="B7385" s="4" t="str">
        <f>IFERROR(__xludf.DUMMYFUNCTION("SPLIT(IMPORTRANGE!B7385:B17384,"";"",0,1)"),"C++")</f>
        <v>C++</v>
      </c>
      <c r="C7385" s="4" t="str">
        <f>IFERROR(__xludf.DUMMYFUNCTION("""COMPUTED_VALUE"""),"Dart")</f>
        <v>Dart</v>
      </c>
      <c r="D7385" s="4" t="str">
        <f>IFERROR(__xludf.DUMMYFUNCTION("""COMPUTED_VALUE"""),"HTML/CSS")</f>
        <v>HTML/CSS</v>
      </c>
      <c r="E7385" s="4" t="str">
        <f>IFERROR(__xludf.DUMMYFUNCTION("""COMPUTED_VALUE"""),"JavaScript")</f>
        <v>JavaScript</v>
      </c>
      <c r="F7385" s="4" t="str">
        <f>IFERROR(__xludf.DUMMYFUNCTION("""COMPUTED_VALUE"""),"PHP")</f>
        <v>PHP</v>
      </c>
      <c r="G7385" s="4" t="str">
        <f>IFERROR(__xludf.DUMMYFUNCTION("""COMPUTED_VALUE"""),"SQL")</f>
        <v>SQL</v>
      </c>
      <c r="H7385" s="4" t="str">
        <f>IFERROR(__xludf.DUMMYFUNCTION("""COMPUTED_VALUE"""),"TypeScript")</f>
        <v>TypeScript</v>
      </c>
    </row>
    <row r="7386">
      <c r="A7386" s="3">
        <v>7385.0</v>
      </c>
      <c r="B7386" s="4" t="str">
        <f>IFERROR(__xludf.DUMMYFUNCTION("SPLIT(IMPORTRANGE!B7386:B17385,"";"",0,1)"),"Bash/Shell/PowerShell")</f>
        <v>Bash/Shell/PowerShell</v>
      </c>
      <c r="C7386" s="4" t="str">
        <f>IFERROR(__xludf.DUMMYFUNCTION("""COMPUTED_VALUE"""),"C#")</f>
        <v>C#</v>
      </c>
      <c r="D7386" s="4" t="str">
        <f>IFERROR(__xludf.DUMMYFUNCTION("""COMPUTED_VALUE"""),"HTML/CSS")</f>
        <v>HTML/CSS</v>
      </c>
      <c r="E7386" s="4" t="str">
        <f>IFERROR(__xludf.DUMMYFUNCTION("""COMPUTED_VALUE"""),"JavaScript")</f>
        <v>JavaScript</v>
      </c>
      <c r="F7386" s="4" t="str">
        <f>IFERROR(__xludf.DUMMYFUNCTION("""COMPUTED_VALUE"""),"SQL")</f>
        <v>SQL</v>
      </c>
      <c r="G7386" s="4" t="str">
        <f>IFERROR(__xludf.DUMMYFUNCTION("""COMPUTED_VALUE"""),"TypeScript")</f>
        <v>TypeScript</v>
      </c>
      <c r="H7386" s="4" t="str">
        <f>IFERROR(__xludf.DUMMYFUNCTION("""COMPUTED_VALUE"""),"VBA")</f>
        <v>VBA</v>
      </c>
    </row>
    <row r="7387">
      <c r="A7387" s="3">
        <v>7386.0</v>
      </c>
      <c r="B7387" s="4" t="str">
        <f>IFERROR(__xludf.DUMMYFUNCTION("SPLIT(IMPORTRANGE!B7387:B17386,"";"",0,1)"),"HTML/CSS")</f>
        <v>HTML/CSS</v>
      </c>
      <c r="C7387" s="4" t="str">
        <f>IFERROR(__xludf.DUMMYFUNCTION("""COMPUTED_VALUE"""),"JavaScript")</f>
        <v>JavaScript</v>
      </c>
      <c r="D7387" s="4" t="str">
        <f>IFERROR(__xludf.DUMMYFUNCTION("""COMPUTED_VALUE"""),"PHP")</f>
        <v>PHP</v>
      </c>
      <c r="E7387" s="4" t="str">
        <f>IFERROR(__xludf.DUMMYFUNCTION("""COMPUTED_VALUE"""),"SQL")</f>
        <v>SQL</v>
      </c>
    </row>
    <row r="7388">
      <c r="A7388" s="3">
        <v>7387.0</v>
      </c>
      <c r="B7388" s="4" t="str">
        <f>IFERROR(__xludf.DUMMYFUNCTION("SPLIT(IMPORTRANGE!B7388:B17387,"";"",0,1)"),"Bash/Shell/PowerShell")</f>
        <v>Bash/Shell/PowerShell</v>
      </c>
      <c r="C7388" s="4" t="str">
        <f>IFERROR(__xludf.DUMMYFUNCTION("""COMPUTED_VALUE"""),"C")</f>
        <v>C</v>
      </c>
      <c r="D7388" s="4" t="str">
        <f>IFERROR(__xludf.DUMMYFUNCTION("""COMPUTED_VALUE"""),"Java")</f>
        <v>Java</v>
      </c>
      <c r="E7388" s="4" t="str">
        <f>IFERROR(__xludf.DUMMYFUNCTION("""COMPUTED_VALUE"""),"JavaScript")</f>
        <v>JavaScript</v>
      </c>
      <c r="F7388" s="4" t="str">
        <f>IFERROR(__xludf.DUMMYFUNCTION("""COMPUTED_VALUE"""),"PHP")</f>
        <v>PHP</v>
      </c>
      <c r="G7388" s="4" t="str">
        <f>IFERROR(__xludf.DUMMYFUNCTION("""COMPUTED_VALUE"""),"Python")</f>
        <v>Python</v>
      </c>
      <c r="H7388" s="4" t="str">
        <f>IFERROR(__xludf.DUMMYFUNCTION("""COMPUTED_VALUE"""),"R")</f>
        <v>R</v>
      </c>
      <c r="I7388" s="4" t="str">
        <f>IFERROR(__xludf.DUMMYFUNCTION("""COMPUTED_VALUE"""),"SQL")</f>
        <v>SQL</v>
      </c>
    </row>
    <row r="7389">
      <c r="A7389" s="3">
        <v>7388.0</v>
      </c>
      <c r="B7389" s="4" t="str">
        <f>IFERROR(__xludf.DUMMYFUNCTION("SPLIT(IMPORTRANGE!B7389:B17388,"";"",0,1)"),"HTML/CSS")</f>
        <v>HTML/CSS</v>
      </c>
      <c r="C7389" s="4" t="str">
        <f>IFERROR(__xludf.DUMMYFUNCTION("""COMPUTED_VALUE"""),"JavaScript")</f>
        <v>JavaScript</v>
      </c>
      <c r="D7389" s="4" t="str">
        <f>IFERROR(__xludf.DUMMYFUNCTION("""COMPUTED_VALUE"""),"TypeScript")</f>
        <v>TypeScript</v>
      </c>
    </row>
    <row r="7390">
      <c r="A7390" s="3">
        <v>7389.0</v>
      </c>
      <c r="B7390" s="4" t="str">
        <f>IFERROR(__xludf.DUMMYFUNCTION("SPLIT(IMPORTRANGE!B7390:B17389,"";"",0,1)"),"C++")</f>
        <v>C++</v>
      </c>
      <c r="C7390" s="4" t="str">
        <f>IFERROR(__xludf.DUMMYFUNCTION("""COMPUTED_VALUE"""),"Python")</f>
        <v>Python</v>
      </c>
      <c r="D7390" s="4" t="str">
        <f>IFERROR(__xludf.DUMMYFUNCTION("""COMPUTED_VALUE"""),"Other(s):")</f>
        <v>Other(s):</v>
      </c>
    </row>
    <row r="7391">
      <c r="A7391" s="3">
        <v>7390.0</v>
      </c>
      <c r="B7391" s="4" t="str">
        <f>IFERROR(__xludf.DUMMYFUNCTION("SPLIT(IMPORTRANGE!B7391:B17390,"";"",0,1)"),"Bash/Shell/PowerShell")</f>
        <v>Bash/Shell/PowerShell</v>
      </c>
      <c r="C7391" s="4" t="str">
        <f>IFERROR(__xludf.DUMMYFUNCTION("""COMPUTED_VALUE"""),"HTML/CSS")</f>
        <v>HTML/CSS</v>
      </c>
      <c r="D7391" s="4" t="str">
        <f>IFERROR(__xludf.DUMMYFUNCTION("""COMPUTED_VALUE"""),"Java")</f>
        <v>Java</v>
      </c>
      <c r="E7391" s="4" t="str">
        <f>IFERROR(__xludf.DUMMYFUNCTION("""COMPUTED_VALUE"""),"Python")</f>
        <v>Python</v>
      </c>
      <c r="F7391" s="4" t="str">
        <f>IFERROR(__xludf.DUMMYFUNCTION("""COMPUTED_VALUE"""),"Swift")</f>
        <v>Swift</v>
      </c>
    </row>
    <row r="7392">
      <c r="A7392" s="3">
        <v>7391.0</v>
      </c>
      <c r="B7392" s="4" t="str">
        <f>IFERROR(__xludf.DUMMYFUNCTION("SPLIT(IMPORTRANGE!B7392:B17391,"";"",0,1)"),"Bash/Shell/PowerShell")</f>
        <v>Bash/Shell/PowerShell</v>
      </c>
      <c r="C7392" s="4" t="str">
        <f>IFERROR(__xludf.DUMMYFUNCTION("""COMPUTED_VALUE"""),"C")</f>
        <v>C</v>
      </c>
      <c r="D7392" s="4" t="str">
        <f>IFERROR(__xludf.DUMMYFUNCTION("""COMPUTED_VALUE"""),"C++")</f>
        <v>C++</v>
      </c>
    </row>
    <row r="7393">
      <c r="A7393" s="3">
        <v>7392.0</v>
      </c>
      <c r="B7393" s="4" t="str">
        <f>IFERROR(__xludf.DUMMYFUNCTION("SPLIT(IMPORTRANGE!B7393:B17392,"";"",0,1)"),"C++")</f>
        <v>C++</v>
      </c>
      <c r="C7393" s="4" t="str">
        <f>IFERROR(__xludf.DUMMYFUNCTION("""COMPUTED_VALUE"""),"C#")</f>
        <v>C#</v>
      </c>
      <c r="D7393" s="4" t="str">
        <f>IFERROR(__xludf.DUMMYFUNCTION("""COMPUTED_VALUE"""),"Python")</f>
        <v>Python</v>
      </c>
    </row>
    <row r="7394">
      <c r="A7394" s="3">
        <v>7393.0</v>
      </c>
      <c r="B7394" s="4" t="str">
        <f>IFERROR(__xludf.DUMMYFUNCTION("SPLIT(IMPORTRANGE!B7394:B17393,"";"",0,1)"),"Ruby")</f>
        <v>Ruby</v>
      </c>
    </row>
    <row r="7395">
      <c r="A7395" s="3">
        <v>7394.0</v>
      </c>
      <c r="B7395" s="4" t="str">
        <f>IFERROR(__xludf.DUMMYFUNCTION("SPLIT(IMPORTRANGE!B7395:B17394,"";"",0,1)"),"C#")</f>
        <v>C#</v>
      </c>
      <c r="C7395" s="4" t="str">
        <f>IFERROR(__xludf.DUMMYFUNCTION("""COMPUTED_VALUE"""),"Go")</f>
        <v>Go</v>
      </c>
      <c r="D7395" s="4" t="str">
        <f>IFERROR(__xludf.DUMMYFUNCTION("""COMPUTED_VALUE"""),"Python")</f>
        <v>Python</v>
      </c>
      <c r="E7395" s="4" t="str">
        <f>IFERROR(__xludf.DUMMYFUNCTION("""COMPUTED_VALUE"""),"SQL")</f>
        <v>SQL</v>
      </c>
    </row>
    <row r="7396">
      <c r="A7396" s="3">
        <v>7395.0</v>
      </c>
      <c r="B7396" s="4" t="str">
        <f>IFERROR(__xludf.DUMMYFUNCTION("SPLIT(IMPORTRANGE!B7396:B17395,"";"",0,1)"),"C++")</f>
        <v>C++</v>
      </c>
      <c r="C7396" s="4" t="str">
        <f>IFERROR(__xludf.DUMMYFUNCTION("""COMPUTED_VALUE"""),"C#")</f>
        <v>C#</v>
      </c>
      <c r="D7396" s="4" t="str">
        <f>IFERROR(__xludf.DUMMYFUNCTION("""COMPUTED_VALUE"""),"HTML/CSS")</f>
        <v>HTML/CSS</v>
      </c>
      <c r="E7396" s="4" t="str">
        <f>IFERROR(__xludf.DUMMYFUNCTION("""COMPUTED_VALUE"""),"SQL")</f>
        <v>SQL</v>
      </c>
      <c r="F7396" s="4" t="str">
        <f>IFERROR(__xludf.DUMMYFUNCTION("""COMPUTED_VALUE"""),"TypeScript")</f>
        <v>TypeScript</v>
      </c>
    </row>
    <row r="7397">
      <c r="A7397" s="3">
        <v>7396.0</v>
      </c>
      <c r="B7397" s="4" t="str">
        <f>IFERROR(__xludf.DUMMYFUNCTION("SPLIT(IMPORTRANGE!B7397:B17396,"";"",0,1)"),"C#")</f>
        <v>C#</v>
      </c>
      <c r="C7397" s="4" t="str">
        <f>IFERROR(__xludf.DUMMYFUNCTION("""COMPUTED_VALUE"""),"HTML/CSS")</f>
        <v>HTML/CSS</v>
      </c>
      <c r="D7397" s="4" t="str">
        <f>IFERROR(__xludf.DUMMYFUNCTION("""COMPUTED_VALUE"""),"Java")</f>
        <v>Java</v>
      </c>
      <c r="E7397" s="4" t="str">
        <f>IFERROR(__xludf.DUMMYFUNCTION("""COMPUTED_VALUE"""),"JavaScript")</f>
        <v>JavaScript</v>
      </c>
      <c r="F7397" s="4" t="str">
        <f>IFERROR(__xludf.DUMMYFUNCTION("""COMPUTED_VALUE"""),"Kotlin")</f>
        <v>Kotlin</v>
      </c>
      <c r="G7397" s="4" t="str">
        <f>IFERROR(__xludf.DUMMYFUNCTION("""COMPUTED_VALUE"""),"PHP")</f>
        <v>PHP</v>
      </c>
      <c r="H7397" s="4" t="str">
        <f>IFERROR(__xludf.DUMMYFUNCTION("""COMPUTED_VALUE"""),"Rust")</f>
        <v>Rust</v>
      </c>
      <c r="I7397" s="4" t="str">
        <f>IFERROR(__xludf.DUMMYFUNCTION("""COMPUTED_VALUE"""),"SQL")</f>
        <v>SQL</v>
      </c>
    </row>
    <row r="7398">
      <c r="A7398" s="3">
        <v>7397.0</v>
      </c>
      <c r="B7398" s="4" t="str">
        <f>IFERROR(__xludf.DUMMYFUNCTION("SPLIT(IMPORTRANGE!B7398:B17397,"";"",0,1)"),"Bash/Shell/PowerShell")</f>
        <v>Bash/Shell/PowerShell</v>
      </c>
      <c r="C7398" s="4" t="str">
        <f>IFERROR(__xludf.DUMMYFUNCTION("""COMPUTED_VALUE"""),"C#")</f>
        <v>C#</v>
      </c>
      <c r="D7398" s="4" t="str">
        <f>IFERROR(__xludf.DUMMYFUNCTION("""COMPUTED_VALUE"""),"HTML/CSS")</f>
        <v>HTML/CSS</v>
      </c>
      <c r="E7398" s="4" t="str">
        <f>IFERROR(__xludf.DUMMYFUNCTION("""COMPUTED_VALUE"""),"JavaScript")</f>
        <v>JavaScript</v>
      </c>
      <c r="F7398" s="4" t="str">
        <f>IFERROR(__xludf.DUMMYFUNCTION("""COMPUTED_VALUE"""),"Python")</f>
        <v>Python</v>
      </c>
      <c r="G7398" s="4" t="str">
        <f>IFERROR(__xludf.DUMMYFUNCTION("""COMPUTED_VALUE"""),"SQL")</f>
        <v>SQL</v>
      </c>
      <c r="H7398" s="4" t="str">
        <f>IFERROR(__xludf.DUMMYFUNCTION("""COMPUTED_VALUE"""),"Other(s):")</f>
        <v>Other(s):</v>
      </c>
    </row>
    <row r="7399">
      <c r="A7399" s="3">
        <v>7398.0</v>
      </c>
      <c r="B7399" s="4" t="str">
        <f>IFERROR(__xludf.DUMMYFUNCTION("SPLIT(IMPORTRANGE!B7399:B17398,"";"",0,1)"),"C++")</f>
        <v>C++</v>
      </c>
      <c r="C7399" s="4" t="str">
        <f>IFERROR(__xludf.DUMMYFUNCTION("""COMPUTED_VALUE"""),"HTML/CSS")</f>
        <v>HTML/CSS</v>
      </c>
      <c r="D7399" s="4" t="str">
        <f>IFERROR(__xludf.DUMMYFUNCTION("""COMPUTED_VALUE"""),"Java")</f>
        <v>Java</v>
      </c>
      <c r="E7399" s="4" t="str">
        <f>IFERROR(__xludf.DUMMYFUNCTION("""COMPUTED_VALUE"""),"JavaScript")</f>
        <v>JavaScript</v>
      </c>
      <c r="F7399" s="4" t="str">
        <f>IFERROR(__xludf.DUMMYFUNCTION("""COMPUTED_VALUE"""),"PHP")</f>
        <v>PHP</v>
      </c>
      <c r="G7399" s="4" t="str">
        <f>IFERROR(__xludf.DUMMYFUNCTION("""COMPUTED_VALUE"""),"Python")</f>
        <v>Python</v>
      </c>
      <c r="H7399" s="4" t="str">
        <f>IFERROR(__xludf.DUMMYFUNCTION("""COMPUTED_VALUE"""),"SQL")</f>
        <v>SQL</v>
      </c>
    </row>
    <row r="7400">
      <c r="A7400" s="3">
        <v>7399.0</v>
      </c>
      <c r="B7400" s="4" t="str">
        <f>IFERROR(__xludf.DUMMYFUNCTION("SPLIT(IMPORTRANGE!B7400:B17399,"";"",0,1)"),"Bash/Shell/PowerShell")</f>
        <v>Bash/Shell/PowerShell</v>
      </c>
      <c r="C7400" s="4" t="str">
        <f>IFERROR(__xludf.DUMMYFUNCTION("""COMPUTED_VALUE"""),"C#")</f>
        <v>C#</v>
      </c>
      <c r="D7400" s="4" t="str">
        <f>IFERROR(__xludf.DUMMYFUNCTION("""COMPUTED_VALUE"""),"HTML/CSS")</f>
        <v>HTML/CSS</v>
      </c>
      <c r="E7400" s="4" t="str">
        <f>IFERROR(__xludf.DUMMYFUNCTION("""COMPUTED_VALUE"""),"Java")</f>
        <v>Java</v>
      </c>
      <c r="F7400" s="4" t="str">
        <f>IFERROR(__xludf.DUMMYFUNCTION("""COMPUTED_VALUE"""),"JavaScript")</f>
        <v>JavaScript</v>
      </c>
      <c r="G7400" s="4" t="str">
        <f>IFERROR(__xludf.DUMMYFUNCTION("""COMPUTED_VALUE"""),"PHP")</f>
        <v>PHP</v>
      </c>
      <c r="H7400" s="4" t="str">
        <f>IFERROR(__xludf.DUMMYFUNCTION("""COMPUTED_VALUE"""),"SQL")</f>
        <v>SQL</v>
      </c>
    </row>
    <row r="7401">
      <c r="A7401" s="3">
        <v>7400.0</v>
      </c>
      <c r="B7401" s="4" t="str">
        <f>IFERROR(__xludf.DUMMYFUNCTION("SPLIT(IMPORTRANGE!B7401:B17400,"";"",0,1)"),"HTML/CSS")</f>
        <v>HTML/CSS</v>
      </c>
      <c r="C7401" s="4" t="str">
        <f>IFERROR(__xludf.DUMMYFUNCTION("""COMPUTED_VALUE"""),"JavaScript")</f>
        <v>JavaScript</v>
      </c>
      <c r="D7401" s="4" t="str">
        <f>IFERROR(__xludf.DUMMYFUNCTION("""COMPUTED_VALUE"""),"Python")</f>
        <v>Python</v>
      </c>
      <c r="E7401" s="4" t="str">
        <f>IFERROR(__xludf.DUMMYFUNCTION("""COMPUTED_VALUE"""),"R")</f>
        <v>R</v>
      </c>
    </row>
    <row r="7402">
      <c r="A7402" s="3">
        <v>7401.0</v>
      </c>
      <c r="B7402" s="4" t="str">
        <f>IFERROR(__xludf.DUMMYFUNCTION("SPLIT(IMPORTRANGE!B7402:B17401,"";"",0,1)"),"Bash/Shell/PowerShell")</f>
        <v>Bash/Shell/PowerShell</v>
      </c>
      <c r="C7402" s="4" t="str">
        <f>IFERROR(__xludf.DUMMYFUNCTION("""COMPUTED_VALUE"""),"HTML/CSS")</f>
        <v>HTML/CSS</v>
      </c>
      <c r="D7402" s="4" t="str">
        <f>IFERROR(__xludf.DUMMYFUNCTION("""COMPUTED_VALUE"""),"Java")</f>
        <v>Java</v>
      </c>
      <c r="E7402" s="4" t="str">
        <f>IFERROR(__xludf.DUMMYFUNCTION("""COMPUTED_VALUE"""),"JavaScript")</f>
        <v>JavaScript</v>
      </c>
      <c r="F7402" s="4" t="str">
        <f>IFERROR(__xludf.DUMMYFUNCTION("""COMPUTED_VALUE"""),"Scala")</f>
        <v>Scala</v>
      </c>
    </row>
    <row r="7403">
      <c r="A7403" s="3">
        <v>7402.0</v>
      </c>
      <c r="B7403" s="4" t="str">
        <f>IFERROR(__xludf.DUMMYFUNCTION("SPLIT(IMPORTRANGE!B7403:B17402,"";"",0,1)"),"F#")</f>
        <v>F#</v>
      </c>
      <c r="C7403" s="4" t="str">
        <f>IFERROR(__xludf.DUMMYFUNCTION("""COMPUTED_VALUE"""),"Python")</f>
        <v>Python</v>
      </c>
      <c r="D7403" s="4" t="str">
        <f>IFERROR(__xludf.DUMMYFUNCTION("""COMPUTED_VALUE"""),"Other(s):")</f>
        <v>Other(s):</v>
      </c>
    </row>
    <row r="7404">
      <c r="A7404" s="3">
        <v>7403.0</v>
      </c>
      <c r="B7404" s="4" t="str">
        <f>IFERROR(__xludf.DUMMYFUNCTION("SPLIT(IMPORTRANGE!B7404:B17403,"";"",0,1)"),"Bash/Shell/PowerShell")</f>
        <v>Bash/Shell/PowerShell</v>
      </c>
      <c r="C7404" s="4" t="str">
        <f>IFERROR(__xludf.DUMMYFUNCTION("""COMPUTED_VALUE"""),"C#")</f>
        <v>C#</v>
      </c>
      <c r="D7404" s="4" t="str">
        <f>IFERROR(__xludf.DUMMYFUNCTION("""COMPUTED_VALUE"""),"HTML/CSS")</f>
        <v>HTML/CSS</v>
      </c>
      <c r="E7404" s="4" t="str">
        <f>IFERROR(__xludf.DUMMYFUNCTION("""COMPUTED_VALUE"""),"JavaScript")</f>
        <v>JavaScript</v>
      </c>
      <c r="F7404" s="4" t="str">
        <f>IFERROR(__xludf.DUMMYFUNCTION("""COMPUTED_VALUE"""),"TypeScript")</f>
        <v>TypeScript</v>
      </c>
    </row>
    <row r="7405">
      <c r="A7405" s="3">
        <v>7404.0</v>
      </c>
      <c r="B7405" s="4" t="str">
        <f>IFERROR(__xludf.DUMMYFUNCTION("SPLIT(IMPORTRANGE!B7405:B17404,"";"",0,1)"),"C")</f>
        <v>C</v>
      </c>
      <c r="C7405" s="4" t="str">
        <f>IFERROR(__xludf.DUMMYFUNCTION("""COMPUTED_VALUE"""),"C++")</f>
        <v>C++</v>
      </c>
      <c r="D7405" s="4" t="str">
        <f>IFERROR(__xludf.DUMMYFUNCTION("""COMPUTED_VALUE"""),"C#")</f>
        <v>C#</v>
      </c>
      <c r="E7405" s="4" t="str">
        <f>IFERROR(__xludf.DUMMYFUNCTION("""COMPUTED_VALUE"""),"HTML/CSS")</f>
        <v>HTML/CSS</v>
      </c>
      <c r="F7405" s="4" t="str">
        <f>IFERROR(__xludf.DUMMYFUNCTION("""COMPUTED_VALUE"""),"Java")</f>
        <v>Java</v>
      </c>
      <c r="G7405" s="4" t="str">
        <f>IFERROR(__xludf.DUMMYFUNCTION("""COMPUTED_VALUE"""),"JavaScript")</f>
        <v>JavaScript</v>
      </c>
      <c r="H7405" s="4" t="str">
        <f>IFERROR(__xludf.DUMMYFUNCTION("""COMPUTED_VALUE"""),"Python")</f>
        <v>Python</v>
      </c>
      <c r="I7405" s="4" t="str">
        <f>IFERROR(__xludf.DUMMYFUNCTION("""COMPUTED_VALUE"""),"SQL")</f>
        <v>SQL</v>
      </c>
      <c r="J7405" s="4" t="str">
        <f>IFERROR(__xludf.DUMMYFUNCTION("""COMPUTED_VALUE"""),"TypeScript")</f>
        <v>TypeScript</v>
      </c>
    </row>
    <row r="7406">
      <c r="A7406" s="3">
        <v>7405.0</v>
      </c>
      <c r="B7406" s="4" t="str">
        <f>IFERROR(__xludf.DUMMYFUNCTION("SPLIT(IMPORTRANGE!B7406:B17405,"";"",0,1)"),"Bash/Shell/PowerShell")</f>
        <v>Bash/Shell/PowerShell</v>
      </c>
      <c r="C7406" s="4" t="str">
        <f>IFERROR(__xludf.DUMMYFUNCTION("""COMPUTED_VALUE"""),"C++")</f>
        <v>C++</v>
      </c>
      <c r="D7406" s="4" t="str">
        <f>IFERROR(__xludf.DUMMYFUNCTION("""COMPUTED_VALUE"""),"Python")</f>
        <v>Python</v>
      </c>
    </row>
    <row r="7407">
      <c r="A7407" s="3">
        <v>7406.0</v>
      </c>
      <c r="B7407" s="4" t="str">
        <f>IFERROR(__xludf.DUMMYFUNCTION("SPLIT(IMPORTRANGE!B7407:B17406,"";"",0,1)"),"Objective-C")</f>
        <v>Objective-C</v>
      </c>
      <c r="C7407" s="4" t="str">
        <f>IFERROR(__xludf.DUMMYFUNCTION("""COMPUTED_VALUE"""),"Python")</f>
        <v>Python</v>
      </c>
      <c r="D7407" s="4" t="str">
        <f>IFERROR(__xludf.DUMMYFUNCTION("""COMPUTED_VALUE"""),"Swift")</f>
        <v>Swift</v>
      </c>
    </row>
    <row r="7408">
      <c r="A7408" s="3">
        <v>7407.0</v>
      </c>
      <c r="B7408" s="4" t="str">
        <f>IFERROR(__xludf.DUMMYFUNCTION("SPLIT(IMPORTRANGE!B7408:B17407,"";"",0,1)"),"C#")</f>
        <v>C#</v>
      </c>
      <c r="C7408" s="4" t="str">
        <f>IFERROR(__xludf.DUMMYFUNCTION("""COMPUTED_VALUE"""),"JavaScript")</f>
        <v>JavaScript</v>
      </c>
      <c r="D7408" s="4" t="str">
        <f>IFERROR(__xludf.DUMMYFUNCTION("""COMPUTED_VALUE"""),"PHP")</f>
        <v>PHP</v>
      </c>
      <c r="E7408" s="4" t="str">
        <f>IFERROR(__xludf.DUMMYFUNCTION("""COMPUTED_VALUE"""),"SQL")</f>
        <v>SQL</v>
      </c>
      <c r="F7408" s="4" t="str">
        <f>IFERROR(__xludf.DUMMYFUNCTION("""COMPUTED_VALUE"""),"TypeScript")</f>
        <v>TypeScript</v>
      </c>
    </row>
    <row r="7409">
      <c r="A7409" s="3">
        <v>7408.0</v>
      </c>
      <c r="B7409" s="4" t="str">
        <f>IFERROR(__xludf.DUMMYFUNCTION("SPLIT(IMPORTRANGE!B7409:B17408,"";"",0,1)"),"Bash/Shell/PowerShell")</f>
        <v>Bash/Shell/PowerShell</v>
      </c>
      <c r="C7409" s="4" t="str">
        <f>IFERROR(__xludf.DUMMYFUNCTION("""COMPUTED_VALUE"""),"HTML/CSS")</f>
        <v>HTML/CSS</v>
      </c>
      <c r="D7409" s="4" t="str">
        <f>IFERROR(__xludf.DUMMYFUNCTION("""COMPUTED_VALUE"""),"JavaScript")</f>
        <v>JavaScript</v>
      </c>
      <c r="E7409" s="4" t="str">
        <f>IFERROR(__xludf.DUMMYFUNCTION("""COMPUTED_VALUE"""),"PHP")</f>
        <v>PHP</v>
      </c>
      <c r="F7409" s="4" t="str">
        <f>IFERROR(__xludf.DUMMYFUNCTION("""COMPUTED_VALUE"""),"Other(s):")</f>
        <v>Other(s):</v>
      </c>
    </row>
    <row r="7410">
      <c r="A7410" s="3">
        <v>7409.0</v>
      </c>
      <c r="B7410" s="4" t="str">
        <f>IFERROR(__xludf.DUMMYFUNCTION("SPLIT(IMPORTRANGE!B7410:B17409,"";"",0,1)"),"C#")</f>
        <v>C#</v>
      </c>
      <c r="C7410" s="4" t="str">
        <f>IFERROR(__xludf.DUMMYFUNCTION("""COMPUTED_VALUE"""),"HTML/CSS")</f>
        <v>HTML/CSS</v>
      </c>
      <c r="D7410" s="4" t="str">
        <f>IFERROR(__xludf.DUMMYFUNCTION("""COMPUTED_VALUE"""),"JavaScript")</f>
        <v>JavaScript</v>
      </c>
      <c r="E7410" s="4" t="str">
        <f>IFERROR(__xludf.DUMMYFUNCTION("""COMPUTED_VALUE"""),"Python")</f>
        <v>Python</v>
      </c>
      <c r="F7410" s="4" t="str">
        <f>IFERROR(__xludf.DUMMYFUNCTION("""COMPUTED_VALUE"""),"TypeScript")</f>
        <v>TypeScript</v>
      </c>
    </row>
    <row r="7411">
      <c r="A7411" s="3">
        <v>7410.0</v>
      </c>
      <c r="B7411" s="4" t="str">
        <f>IFERROR(__xludf.DUMMYFUNCTION("SPLIT(IMPORTRANGE!B7411:B17410,"";"",0,1)"),"C")</f>
        <v>C</v>
      </c>
      <c r="C7411" s="4" t="str">
        <f>IFERROR(__xludf.DUMMYFUNCTION("""COMPUTED_VALUE"""),"C++")</f>
        <v>C++</v>
      </c>
    </row>
    <row r="7412">
      <c r="A7412" s="3">
        <v>7411.0</v>
      </c>
      <c r="B7412" s="4" t="str">
        <f>IFERROR(__xludf.DUMMYFUNCTION("SPLIT(IMPORTRANGE!B7412:B17411,"";"",0,1)"),"HTML/CSS")</f>
        <v>HTML/CSS</v>
      </c>
      <c r="C7412" s="4" t="str">
        <f>IFERROR(__xludf.DUMMYFUNCTION("""COMPUTED_VALUE"""),"Java")</f>
        <v>Java</v>
      </c>
      <c r="D7412" s="4" t="str">
        <f>IFERROR(__xludf.DUMMYFUNCTION("""COMPUTED_VALUE"""),"JavaScript")</f>
        <v>JavaScript</v>
      </c>
      <c r="E7412" s="4" t="str">
        <f>IFERROR(__xludf.DUMMYFUNCTION("""COMPUTED_VALUE"""),"SQL")</f>
        <v>SQL</v>
      </c>
    </row>
    <row r="7413">
      <c r="A7413" s="3">
        <v>7412.0</v>
      </c>
      <c r="B7413" s="4" t="str">
        <f>IFERROR(__xludf.DUMMYFUNCTION("SPLIT(IMPORTRANGE!B7413:B17412,"";"",0,1)"),"Bash/Shell/PowerShell")</f>
        <v>Bash/Shell/PowerShell</v>
      </c>
      <c r="C7413" s="4" t="str">
        <f>IFERROR(__xludf.DUMMYFUNCTION("""COMPUTED_VALUE"""),"HTML/CSS")</f>
        <v>HTML/CSS</v>
      </c>
      <c r="D7413" s="4" t="str">
        <f>IFERROR(__xludf.DUMMYFUNCTION("""COMPUTED_VALUE"""),"Java")</f>
        <v>Java</v>
      </c>
      <c r="E7413" s="4" t="str">
        <f>IFERROR(__xludf.DUMMYFUNCTION("""COMPUTED_VALUE"""),"Ruby")</f>
        <v>Ruby</v>
      </c>
      <c r="F7413" s="4" t="str">
        <f>IFERROR(__xludf.DUMMYFUNCTION("""COMPUTED_VALUE"""),"SQL")</f>
        <v>SQL</v>
      </c>
    </row>
    <row r="7414">
      <c r="A7414" s="3">
        <v>7413.0</v>
      </c>
      <c r="B7414" s="4" t="str">
        <f>IFERROR(__xludf.DUMMYFUNCTION("SPLIT(IMPORTRANGE!B7414:B17413,"";"",0,1)"),"C#")</f>
        <v>C#</v>
      </c>
      <c r="C7414" s="4" t="str">
        <f>IFERROR(__xludf.DUMMYFUNCTION("""COMPUTED_VALUE"""),"HTML/CSS")</f>
        <v>HTML/CSS</v>
      </c>
      <c r="D7414" s="4" t="str">
        <f>IFERROR(__xludf.DUMMYFUNCTION("""COMPUTED_VALUE"""),"JavaScript")</f>
        <v>JavaScript</v>
      </c>
    </row>
    <row r="7415">
      <c r="A7415" s="3">
        <v>7414.0</v>
      </c>
      <c r="B7415" s="4" t="str">
        <f>IFERROR(__xludf.DUMMYFUNCTION("SPLIT(IMPORTRANGE!B7415:B17414,"";"",0,1)"),"HTML/CSS")</f>
        <v>HTML/CSS</v>
      </c>
      <c r="C7415" s="4" t="str">
        <f>IFERROR(__xludf.DUMMYFUNCTION("""COMPUTED_VALUE"""),"JavaScript")</f>
        <v>JavaScript</v>
      </c>
    </row>
    <row r="7416">
      <c r="A7416" s="3">
        <v>7415.0</v>
      </c>
      <c r="B7416" s="4" t="str">
        <f>IFERROR(__xludf.DUMMYFUNCTION("SPLIT(IMPORTRANGE!B7416:B17415,"";"",0,1)"),"Bash/Shell/PowerShell")</f>
        <v>Bash/Shell/PowerShell</v>
      </c>
      <c r="C7416" s="4" t="str">
        <f>IFERROR(__xludf.DUMMYFUNCTION("""COMPUTED_VALUE"""),"Go")</f>
        <v>Go</v>
      </c>
      <c r="D7416" s="4" t="str">
        <f>IFERROR(__xludf.DUMMYFUNCTION("""COMPUTED_VALUE"""),"HTML/CSS")</f>
        <v>HTML/CSS</v>
      </c>
      <c r="E7416" s="4" t="str">
        <f>IFERROR(__xludf.DUMMYFUNCTION("""COMPUTED_VALUE"""),"JavaScript")</f>
        <v>JavaScript</v>
      </c>
    </row>
    <row r="7417">
      <c r="A7417" s="3">
        <v>7416.0</v>
      </c>
      <c r="B7417" s="4" t="str">
        <f>IFERROR(__xludf.DUMMYFUNCTION("SPLIT(IMPORTRANGE!B7417:B17416,"";"",0,1)"),"C#")</f>
        <v>C#</v>
      </c>
      <c r="C7417" s="4" t="str">
        <f>IFERROR(__xludf.DUMMYFUNCTION("""COMPUTED_VALUE"""),"HTML/CSS")</f>
        <v>HTML/CSS</v>
      </c>
      <c r="D7417" s="4" t="str">
        <f>IFERROR(__xludf.DUMMYFUNCTION("""COMPUTED_VALUE"""),"JavaScript")</f>
        <v>JavaScript</v>
      </c>
      <c r="E7417" s="4" t="str">
        <f>IFERROR(__xludf.DUMMYFUNCTION("""COMPUTED_VALUE"""),"Python")</f>
        <v>Python</v>
      </c>
      <c r="F7417" s="4" t="str">
        <f>IFERROR(__xludf.DUMMYFUNCTION("""COMPUTED_VALUE"""),"SQL")</f>
        <v>SQL</v>
      </c>
    </row>
    <row r="7418">
      <c r="A7418" s="3">
        <v>7417.0</v>
      </c>
      <c r="B7418" s="4" t="str">
        <f>IFERROR(__xludf.DUMMYFUNCTION("SPLIT(IMPORTRANGE!B7418:B17417,"";"",0,1)"),"Bash/Shell/PowerShell")</f>
        <v>Bash/Shell/PowerShell</v>
      </c>
      <c r="C7418" s="4" t="str">
        <f>IFERROR(__xludf.DUMMYFUNCTION("""COMPUTED_VALUE"""),"C#")</f>
        <v>C#</v>
      </c>
      <c r="D7418" s="4" t="str">
        <f>IFERROR(__xludf.DUMMYFUNCTION("""COMPUTED_VALUE"""),"HTML/CSS")</f>
        <v>HTML/CSS</v>
      </c>
      <c r="E7418" s="4" t="str">
        <f>IFERROR(__xludf.DUMMYFUNCTION("""COMPUTED_VALUE"""),"JavaScript")</f>
        <v>JavaScript</v>
      </c>
      <c r="F7418" s="4" t="str">
        <f>IFERROR(__xludf.DUMMYFUNCTION("""COMPUTED_VALUE"""),"SQL")</f>
        <v>SQL</v>
      </c>
    </row>
    <row r="7419">
      <c r="A7419" s="3">
        <v>7418.0</v>
      </c>
      <c r="B7419" s="4" t="str">
        <f>IFERROR(__xludf.DUMMYFUNCTION("SPLIT(IMPORTRANGE!B7419:B17418,"";"",0,1)"),"Bash/Shell/PowerShell")</f>
        <v>Bash/Shell/PowerShell</v>
      </c>
      <c r="C7419" s="4" t="str">
        <f>IFERROR(__xludf.DUMMYFUNCTION("""COMPUTED_VALUE"""),"HTML/CSS")</f>
        <v>HTML/CSS</v>
      </c>
      <c r="D7419" s="4" t="str">
        <f>IFERROR(__xludf.DUMMYFUNCTION("""COMPUTED_VALUE"""),"JavaScript")</f>
        <v>JavaScript</v>
      </c>
      <c r="E7419" s="4" t="str">
        <f>IFERROR(__xludf.DUMMYFUNCTION("""COMPUTED_VALUE"""),"Python")</f>
        <v>Python</v>
      </c>
      <c r="F7419" s="4" t="str">
        <f>IFERROR(__xludf.DUMMYFUNCTION("""COMPUTED_VALUE"""),"SQL")</f>
        <v>SQL</v>
      </c>
      <c r="G7419" s="4" t="str">
        <f>IFERROR(__xludf.DUMMYFUNCTION("""COMPUTED_VALUE"""),"Other(s):")</f>
        <v>Other(s):</v>
      </c>
    </row>
    <row r="7420">
      <c r="A7420" s="3">
        <v>7419.0</v>
      </c>
      <c r="B7420" s="4" t="str">
        <f>IFERROR(__xludf.DUMMYFUNCTION("SPLIT(IMPORTRANGE!B7420:B17419,"";"",0,1)"),"Bash/Shell/PowerShell")</f>
        <v>Bash/Shell/PowerShell</v>
      </c>
      <c r="C7420" s="4" t="str">
        <f>IFERROR(__xludf.DUMMYFUNCTION("""COMPUTED_VALUE"""),"C++")</f>
        <v>C++</v>
      </c>
      <c r="D7420" s="4" t="str">
        <f>IFERROR(__xludf.DUMMYFUNCTION("""COMPUTED_VALUE"""),"HTML/CSS")</f>
        <v>HTML/CSS</v>
      </c>
      <c r="E7420" s="4" t="str">
        <f>IFERROR(__xludf.DUMMYFUNCTION("""COMPUTED_VALUE"""),"JavaScript")</f>
        <v>JavaScript</v>
      </c>
      <c r="F7420" s="4" t="str">
        <f>IFERROR(__xludf.DUMMYFUNCTION("""COMPUTED_VALUE"""),"PHP")</f>
        <v>PHP</v>
      </c>
      <c r="G7420" s="4" t="str">
        <f>IFERROR(__xludf.DUMMYFUNCTION("""COMPUTED_VALUE"""),"Python")</f>
        <v>Python</v>
      </c>
      <c r="H7420" s="4" t="str">
        <f>IFERROR(__xludf.DUMMYFUNCTION("""COMPUTED_VALUE"""),"TypeScript")</f>
        <v>TypeScript</v>
      </c>
    </row>
    <row r="7421">
      <c r="A7421" s="3">
        <v>7420.0</v>
      </c>
      <c r="B7421" s="4" t="str">
        <f>IFERROR(__xludf.DUMMYFUNCTION("SPLIT(IMPORTRANGE!B7421:B17420,"";"",0,1)"),"C#")</f>
        <v>C#</v>
      </c>
      <c r="C7421" s="4" t="str">
        <f>IFERROR(__xludf.DUMMYFUNCTION("""COMPUTED_VALUE"""),"HTML/CSS")</f>
        <v>HTML/CSS</v>
      </c>
      <c r="D7421" s="4" t="str">
        <f>IFERROR(__xludf.DUMMYFUNCTION("""COMPUTED_VALUE"""),"JavaScript")</f>
        <v>JavaScript</v>
      </c>
      <c r="E7421" s="4" t="str">
        <f>IFERROR(__xludf.DUMMYFUNCTION("""COMPUTED_VALUE"""),"Python")</f>
        <v>Python</v>
      </c>
      <c r="F7421" s="4" t="str">
        <f>IFERROR(__xludf.DUMMYFUNCTION("""COMPUTED_VALUE"""),"SQL")</f>
        <v>SQL</v>
      </c>
    </row>
    <row r="7422">
      <c r="A7422" s="3">
        <v>7421.0</v>
      </c>
      <c r="B7422" s="4" t="str">
        <f>IFERROR(__xludf.DUMMYFUNCTION("SPLIT(IMPORTRANGE!B7422:B17421,"";"",0,1)"),"HTML/CSS")</f>
        <v>HTML/CSS</v>
      </c>
      <c r="C7422" s="4" t="str">
        <f>IFERROR(__xludf.DUMMYFUNCTION("""COMPUTED_VALUE"""),"JavaScript")</f>
        <v>JavaScript</v>
      </c>
    </row>
    <row r="7423">
      <c r="A7423" s="3">
        <v>7422.0</v>
      </c>
      <c r="B7423" s="4" t="str">
        <f>IFERROR(__xludf.DUMMYFUNCTION("SPLIT(IMPORTRANGE!B7423:B17422,"";"",0,1)"),"Bash/Shell/PowerShell")</f>
        <v>Bash/Shell/PowerShell</v>
      </c>
      <c r="C7423" s="4" t="str">
        <f>IFERROR(__xludf.DUMMYFUNCTION("""COMPUTED_VALUE"""),"HTML/CSS")</f>
        <v>HTML/CSS</v>
      </c>
      <c r="D7423" s="4" t="str">
        <f>IFERROR(__xludf.DUMMYFUNCTION("""COMPUTED_VALUE"""),"JavaScript")</f>
        <v>JavaScript</v>
      </c>
      <c r="E7423" s="4" t="str">
        <f>IFERROR(__xludf.DUMMYFUNCTION("""COMPUTED_VALUE"""),"Scala")</f>
        <v>Scala</v>
      </c>
      <c r="F7423" s="4" t="str">
        <f>IFERROR(__xludf.DUMMYFUNCTION("""COMPUTED_VALUE"""),"TypeScript")</f>
        <v>TypeScript</v>
      </c>
    </row>
    <row r="7424">
      <c r="A7424" s="3">
        <v>7423.0</v>
      </c>
      <c r="B7424" s="4" t="str">
        <f>IFERROR(__xludf.DUMMYFUNCTION("SPLIT(IMPORTRANGE!B7424:B17423,"";"",0,1)"),"Assembly")</f>
        <v>Assembly</v>
      </c>
      <c r="C7424" s="4" t="str">
        <f>IFERROR(__xludf.DUMMYFUNCTION("""COMPUTED_VALUE"""),"Java")</f>
        <v>Java</v>
      </c>
      <c r="D7424" s="4" t="str">
        <f>IFERROR(__xludf.DUMMYFUNCTION("""COMPUTED_VALUE"""),"PHP")</f>
        <v>PHP</v>
      </c>
      <c r="E7424" s="4" t="str">
        <f>IFERROR(__xludf.DUMMYFUNCTION("""COMPUTED_VALUE"""),"Swift")</f>
        <v>Swift</v>
      </c>
    </row>
    <row r="7425">
      <c r="A7425" s="3">
        <v>7424.0</v>
      </c>
      <c r="B7425" s="4" t="str">
        <f>IFERROR(__xludf.DUMMYFUNCTION("SPLIT(IMPORTRANGE!B7425:B17424,"";"",0,1)"),"Bash/Shell/PowerShell")</f>
        <v>Bash/Shell/PowerShell</v>
      </c>
      <c r="C7425" s="4" t="str">
        <f>IFERROR(__xludf.DUMMYFUNCTION("""COMPUTED_VALUE"""),"Elixir")</f>
        <v>Elixir</v>
      </c>
      <c r="D7425" s="4" t="str">
        <f>IFERROR(__xludf.DUMMYFUNCTION("""COMPUTED_VALUE"""),"Java")</f>
        <v>Java</v>
      </c>
      <c r="E7425" s="4" t="str">
        <f>IFERROR(__xludf.DUMMYFUNCTION("""COMPUTED_VALUE"""),"JavaScript")</f>
        <v>JavaScript</v>
      </c>
    </row>
    <row r="7426">
      <c r="A7426" s="3">
        <v>7425.0</v>
      </c>
      <c r="B7426" s="4" t="str">
        <f>IFERROR(__xludf.DUMMYFUNCTION("SPLIT(IMPORTRANGE!B7426:B17425,"";"",0,1)"),"Assembly")</f>
        <v>Assembly</v>
      </c>
      <c r="C7426" s="4" t="str">
        <f>IFERROR(__xludf.DUMMYFUNCTION("""COMPUTED_VALUE"""),"Bash/Shell/PowerShell")</f>
        <v>Bash/Shell/PowerShell</v>
      </c>
      <c r="D7426" s="4" t="str">
        <f>IFERROR(__xludf.DUMMYFUNCTION("""COMPUTED_VALUE"""),"C")</f>
        <v>C</v>
      </c>
      <c r="E7426" s="4" t="str">
        <f>IFERROR(__xludf.DUMMYFUNCTION("""COMPUTED_VALUE"""),"HTML/CSS")</f>
        <v>HTML/CSS</v>
      </c>
      <c r="F7426" s="4" t="str">
        <f>IFERROR(__xludf.DUMMYFUNCTION("""COMPUTED_VALUE"""),"Java")</f>
        <v>Java</v>
      </c>
      <c r="G7426" s="4" t="str">
        <f>IFERROR(__xludf.DUMMYFUNCTION("""COMPUTED_VALUE"""),"PHP")</f>
        <v>PHP</v>
      </c>
      <c r="H7426" s="4" t="str">
        <f>IFERROR(__xludf.DUMMYFUNCTION("""COMPUTED_VALUE"""),"Python")</f>
        <v>Python</v>
      </c>
      <c r="I7426" s="4" t="str">
        <f>IFERROR(__xludf.DUMMYFUNCTION("""COMPUTED_VALUE"""),"SQL")</f>
        <v>SQL</v>
      </c>
    </row>
    <row r="7427">
      <c r="A7427" s="3">
        <v>7426.0</v>
      </c>
      <c r="B7427" s="4" t="str">
        <f>IFERROR(__xludf.DUMMYFUNCTION("SPLIT(IMPORTRANGE!B7427:B17426,"";"",0,1)"),"Bash/Shell/PowerShell")</f>
        <v>Bash/Shell/PowerShell</v>
      </c>
      <c r="C7427" s="4" t="str">
        <f>IFERROR(__xludf.DUMMYFUNCTION("""COMPUTED_VALUE"""),"C#")</f>
        <v>C#</v>
      </c>
      <c r="D7427" s="4" t="str">
        <f>IFERROR(__xludf.DUMMYFUNCTION("""COMPUTED_VALUE"""),"HTML/CSS")</f>
        <v>HTML/CSS</v>
      </c>
      <c r="E7427" s="4" t="str">
        <f>IFERROR(__xludf.DUMMYFUNCTION("""COMPUTED_VALUE"""),"JavaScript")</f>
        <v>JavaScript</v>
      </c>
      <c r="F7427" s="4" t="str">
        <f>IFERROR(__xludf.DUMMYFUNCTION("""COMPUTED_VALUE"""),"PHP")</f>
        <v>PHP</v>
      </c>
      <c r="G7427" s="4" t="str">
        <f>IFERROR(__xludf.DUMMYFUNCTION("""COMPUTED_VALUE"""),"SQL")</f>
        <v>SQL</v>
      </c>
    </row>
    <row r="7428">
      <c r="A7428" s="3">
        <v>7427.0</v>
      </c>
      <c r="B7428" s="4" t="str">
        <f>IFERROR(__xludf.DUMMYFUNCTION("SPLIT(IMPORTRANGE!B7428:B17427,"";"",0,1)"),"Java")</f>
        <v>Java</v>
      </c>
      <c r="C7428" s="4" t="str">
        <f>IFERROR(__xludf.DUMMYFUNCTION("""COMPUTED_VALUE"""),"Python")</f>
        <v>Python</v>
      </c>
    </row>
    <row r="7429">
      <c r="A7429" s="3">
        <v>7428.0</v>
      </c>
      <c r="B7429" s="4" t="str">
        <f>IFERROR(__xludf.DUMMYFUNCTION("SPLIT(IMPORTRANGE!B7429:B17428,"";"",0,1)"),"Go")</f>
        <v>Go</v>
      </c>
      <c r="C7429" s="4" t="str">
        <f>IFERROR(__xludf.DUMMYFUNCTION("""COMPUTED_VALUE"""),"HTML/CSS")</f>
        <v>HTML/CSS</v>
      </c>
      <c r="D7429" s="4" t="str">
        <f>IFERROR(__xludf.DUMMYFUNCTION("""COMPUTED_VALUE"""),"JavaScript")</f>
        <v>JavaScript</v>
      </c>
      <c r="E7429" s="4" t="str">
        <f>IFERROR(__xludf.DUMMYFUNCTION("""COMPUTED_VALUE"""),"TypeScript")</f>
        <v>TypeScript</v>
      </c>
    </row>
    <row r="7430">
      <c r="A7430" s="3">
        <v>7429.0</v>
      </c>
      <c r="B7430" s="4" t="str">
        <f>IFERROR(__xludf.DUMMYFUNCTION("SPLIT(IMPORTRANGE!B7430:B17429,"";"",0,1)"),"C")</f>
        <v>C</v>
      </c>
      <c r="C7430" s="4" t="str">
        <f>IFERROR(__xludf.DUMMYFUNCTION("""COMPUTED_VALUE"""),"C++")</f>
        <v>C++</v>
      </c>
      <c r="D7430" s="4" t="str">
        <f>IFERROR(__xludf.DUMMYFUNCTION("""COMPUTED_VALUE"""),"C#")</f>
        <v>C#</v>
      </c>
      <c r="E7430" s="4" t="str">
        <f>IFERROR(__xludf.DUMMYFUNCTION("""COMPUTED_VALUE"""),"HTML/CSS")</f>
        <v>HTML/CSS</v>
      </c>
      <c r="F7430" s="4" t="str">
        <f>IFERROR(__xludf.DUMMYFUNCTION("""COMPUTED_VALUE"""),"Java")</f>
        <v>Java</v>
      </c>
      <c r="G7430" s="4" t="str">
        <f>IFERROR(__xludf.DUMMYFUNCTION("""COMPUTED_VALUE"""),"JavaScript")</f>
        <v>JavaScript</v>
      </c>
      <c r="H7430" s="4" t="str">
        <f>IFERROR(__xludf.DUMMYFUNCTION("""COMPUTED_VALUE"""),"R")</f>
        <v>R</v>
      </c>
      <c r="I7430" s="4" t="str">
        <f>IFERROR(__xludf.DUMMYFUNCTION("""COMPUTED_VALUE"""),"SQL")</f>
        <v>SQL</v>
      </c>
    </row>
    <row r="7431">
      <c r="A7431" s="3">
        <v>7430.0</v>
      </c>
      <c r="B7431" s="4" t="str">
        <f>IFERROR(__xludf.DUMMYFUNCTION("SPLIT(IMPORTRANGE!B7431:B17430,"";"",0,1)"),"HTML/CSS")</f>
        <v>HTML/CSS</v>
      </c>
      <c r="C7431" s="4" t="str">
        <f>IFERROR(__xludf.DUMMYFUNCTION("""COMPUTED_VALUE"""),"Java")</f>
        <v>Java</v>
      </c>
      <c r="D7431" s="4" t="str">
        <f>IFERROR(__xludf.DUMMYFUNCTION("""COMPUTED_VALUE"""),"JavaScript")</f>
        <v>JavaScript</v>
      </c>
      <c r="E7431" s="4" t="str">
        <f>IFERROR(__xludf.DUMMYFUNCTION("""COMPUTED_VALUE"""),"Python")</f>
        <v>Python</v>
      </c>
    </row>
    <row r="7432">
      <c r="A7432" s="3">
        <v>7431.0</v>
      </c>
      <c r="B7432" s="4" t="str">
        <f>IFERROR(__xludf.DUMMYFUNCTION("SPLIT(IMPORTRANGE!B7432:B17431,"";"",0,1)"),"Bash/Shell/PowerShell")</f>
        <v>Bash/Shell/PowerShell</v>
      </c>
      <c r="C7432" s="4" t="str">
        <f>IFERROR(__xludf.DUMMYFUNCTION("""COMPUTED_VALUE"""),"C#")</f>
        <v>C#</v>
      </c>
      <c r="D7432" s="4" t="str">
        <f>IFERROR(__xludf.DUMMYFUNCTION("""COMPUTED_VALUE"""),"HTML/CSS")</f>
        <v>HTML/CSS</v>
      </c>
      <c r="E7432" s="4" t="str">
        <f>IFERROR(__xludf.DUMMYFUNCTION("""COMPUTED_VALUE"""),"JavaScript")</f>
        <v>JavaScript</v>
      </c>
      <c r="F7432" s="4" t="str">
        <f>IFERROR(__xludf.DUMMYFUNCTION("""COMPUTED_VALUE"""),"TypeScript")</f>
        <v>TypeScript</v>
      </c>
    </row>
    <row r="7433">
      <c r="A7433" s="3">
        <v>7432.0</v>
      </c>
      <c r="B7433" s="4" t="str">
        <f>IFERROR(__xludf.DUMMYFUNCTION("SPLIT(IMPORTRANGE!B7433:B17432,"";"",0,1)"),"C#")</f>
        <v>C#</v>
      </c>
      <c r="C7433" s="4" t="str">
        <f>IFERROR(__xludf.DUMMYFUNCTION("""COMPUTED_VALUE"""),"HTML/CSS")</f>
        <v>HTML/CSS</v>
      </c>
      <c r="D7433" s="4" t="str">
        <f>IFERROR(__xludf.DUMMYFUNCTION("""COMPUTED_VALUE"""),"JavaScript")</f>
        <v>JavaScript</v>
      </c>
      <c r="E7433" s="4" t="str">
        <f>IFERROR(__xludf.DUMMYFUNCTION("""COMPUTED_VALUE"""),"SQL")</f>
        <v>SQL</v>
      </c>
    </row>
    <row r="7434">
      <c r="A7434" s="3">
        <v>7433.0</v>
      </c>
      <c r="B7434" s="4" t="str">
        <f>IFERROR(__xludf.DUMMYFUNCTION("SPLIT(IMPORTRANGE!B7434:B17433,"";"",0,1)"),"Python")</f>
        <v>Python</v>
      </c>
      <c r="C7434" s="4" t="str">
        <f>IFERROR(__xludf.DUMMYFUNCTION("""COMPUTED_VALUE"""),"Scala")</f>
        <v>Scala</v>
      </c>
      <c r="D7434" s="4" t="str">
        <f>IFERROR(__xludf.DUMMYFUNCTION("""COMPUTED_VALUE"""),"SQL")</f>
        <v>SQL</v>
      </c>
    </row>
    <row r="7435">
      <c r="A7435" s="3">
        <v>7434.0</v>
      </c>
      <c r="B7435" s="4" t="str">
        <f>IFERROR(__xludf.DUMMYFUNCTION("SPLIT(IMPORTRANGE!B7435:B17434,"";"",0,1)"),"C")</f>
        <v>C</v>
      </c>
      <c r="C7435" s="4" t="str">
        <f>IFERROR(__xludf.DUMMYFUNCTION("""COMPUTED_VALUE"""),"C++")</f>
        <v>C++</v>
      </c>
      <c r="D7435" s="4" t="str">
        <f>IFERROR(__xludf.DUMMYFUNCTION("""COMPUTED_VALUE"""),"C#")</f>
        <v>C#</v>
      </c>
      <c r="E7435" s="4" t="str">
        <f>IFERROR(__xludf.DUMMYFUNCTION("""COMPUTED_VALUE"""),"HTML/CSS")</f>
        <v>HTML/CSS</v>
      </c>
      <c r="F7435" s="4" t="str">
        <f>IFERROR(__xludf.DUMMYFUNCTION("""COMPUTED_VALUE"""),"Java")</f>
        <v>Java</v>
      </c>
      <c r="G7435" s="4" t="str">
        <f>IFERROR(__xludf.DUMMYFUNCTION("""COMPUTED_VALUE"""),"JavaScript")</f>
        <v>JavaScript</v>
      </c>
      <c r="H7435" s="4" t="str">
        <f>IFERROR(__xludf.DUMMYFUNCTION("""COMPUTED_VALUE"""),"PHP")</f>
        <v>PHP</v>
      </c>
      <c r="I7435" s="4" t="str">
        <f>IFERROR(__xludf.DUMMYFUNCTION("""COMPUTED_VALUE"""),"Python")</f>
        <v>Python</v>
      </c>
      <c r="J7435" s="4" t="str">
        <f>IFERROR(__xludf.DUMMYFUNCTION("""COMPUTED_VALUE"""),"SQL")</f>
        <v>SQL</v>
      </c>
      <c r="K7435" s="4" t="str">
        <f>IFERROR(__xludf.DUMMYFUNCTION("""COMPUTED_VALUE"""),"Other(s):")</f>
        <v>Other(s):</v>
      </c>
    </row>
    <row r="7436">
      <c r="A7436" s="3">
        <v>7435.0</v>
      </c>
      <c r="B7436" s="4" t="str">
        <f>IFERROR(__xludf.DUMMYFUNCTION("SPLIT(IMPORTRANGE!B7436:B17435,"";"",0,1)"),"Bash/Shell/PowerShell")</f>
        <v>Bash/Shell/PowerShell</v>
      </c>
      <c r="C7436" s="4" t="str">
        <f>IFERROR(__xludf.DUMMYFUNCTION("""COMPUTED_VALUE"""),"HTML/CSS")</f>
        <v>HTML/CSS</v>
      </c>
      <c r="D7436" s="4" t="str">
        <f>IFERROR(__xludf.DUMMYFUNCTION("""COMPUTED_VALUE"""),"JavaScript")</f>
        <v>JavaScript</v>
      </c>
      <c r="E7436" s="4" t="str">
        <f>IFERROR(__xludf.DUMMYFUNCTION("""COMPUTED_VALUE"""),"PHP")</f>
        <v>PHP</v>
      </c>
      <c r="F7436" s="4" t="str">
        <f>IFERROR(__xludf.DUMMYFUNCTION("""COMPUTED_VALUE"""),"SQL")</f>
        <v>SQL</v>
      </c>
    </row>
    <row r="7437">
      <c r="A7437" s="3">
        <v>7436.0</v>
      </c>
      <c r="B7437" s="4" t="str">
        <f>IFERROR(__xludf.DUMMYFUNCTION("SPLIT(IMPORTRANGE!B7437:B17436,"";"",0,1)"),"Assembly")</f>
        <v>Assembly</v>
      </c>
      <c r="C7437" s="4" t="str">
        <f>IFERROR(__xludf.DUMMYFUNCTION("""COMPUTED_VALUE"""),"Bash/Shell/PowerShell")</f>
        <v>Bash/Shell/PowerShell</v>
      </c>
      <c r="D7437" s="4" t="str">
        <f>IFERROR(__xludf.DUMMYFUNCTION("""COMPUTED_VALUE"""),"C")</f>
        <v>C</v>
      </c>
      <c r="E7437" s="4" t="str">
        <f>IFERROR(__xludf.DUMMYFUNCTION("""COMPUTED_VALUE"""),"C++")</f>
        <v>C++</v>
      </c>
      <c r="F7437" s="4" t="str">
        <f>IFERROR(__xludf.DUMMYFUNCTION("""COMPUTED_VALUE"""),"C#")</f>
        <v>C#</v>
      </c>
      <c r="G7437" s="4" t="str">
        <f>IFERROR(__xludf.DUMMYFUNCTION("""COMPUTED_VALUE"""),"Python")</f>
        <v>Python</v>
      </c>
    </row>
    <row r="7438">
      <c r="A7438" s="3">
        <v>7437.0</v>
      </c>
      <c r="B7438" s="4" t="str">
        <f>IFERROR(__xludf.DUMMYFUNCTION("SPLIT(IMPORTRANGE!B7438:B17437,"";"",0,1)"),"Java")</f>
        <v>Java</v>
      </c>
      <c r="C7438" s="4" t="str">
        <f>IFERROR(__xludf.DUMMYFUNCTION("""COMPUTED_VALUE"""),"Kotlin")</f>
        <v>Kotlin</v>
      </c>
    </row>
    <row r="7439">
      <c r="A7439" s="3">
        <v>7438.0</v>
      </c>
      <c r="B7439" s="4" t="str">
        <f>IFERROR(__xludf.DUMMYFUNCTION("SPLIT(IMPORTRANGE!B7439:B17438,"";"",0,1)"),"Bash/Shell/PowerShell")</f>
        <v>Bash/Shell/PowerShell</v>
      </c>
      <c r="C7439" s="4" t="str">
        <f>IFERROR(__xludf.DUMMYFUNCTION("""COMPUTED_VALUE"""),"C#")</f>
        <v>C#</v>
      </c>
      <c r="D7439" s="4" t="str">
        <f>IFERROR(__xludf.DUMMYFUNCTION("""COMPUTED_VALUE"""),"HTML/CSS")</f>
        <v>HTML/CSS</v>
      </c>
      <c r="E7439" s="4" t="str">
        <f>IFERROR(__xludf.DUMMYFUNCTION("""COMPUTED_VALUE"""),"Java")</f>
        <v>Java</v>
      </c>
      <c r="F7439" s="4" t="str">
        <f>IFERROR(__xludf.DUMMYFUNCTION("""COMPUTED_VALUE"""),"JavaScript")</f>
        <v>JavaScript</v>
      </c>
      <c r="G7439" s="4" t="str">
        <f>IFERROR(__xludf.DUMMYFUNCTION("""COMPUTED_VALUE"""),"Objective-C")</f>
        <v>Objective-C</v>
      </c>
      <c r="H7439" s="4" t="str">
        <f>IFERROR(__xludf.DUMMYFUNCTION("""COMPUTED_VALUE"""),"PHP")</f>
        <v>PHP</v>
      </c>
      <c r="I7439" s="4" t="str">
        <f>IFERROR(__xludf.DUMMYFUNCTION("""COMPUTED_VALUE"""),"TypeScript")</f>
        <v>TypeScript</v>
      </c>
    </row>
    <row r="7440">
      <c r="A7440" s="3">
        <v>7439.0</v>
      </c>
      <c r="B7440" s="4" t="str">
        <f>IFERROR(__xludf.DUMMYFUNCTION("SPLIT(IMPORTRANGE!B7440:B17439,"";"",0,1)"),"C#")</f>
        <v>C#</v>
      </c>
      <c r="C7440" s="4" t="str">
        <f>IFERROR(__xludf.DUMMYFUNCTION("""COMPUTED_VALUE"""),"JavaScript")</f>
        <v>JavaScript</v>
      </c>
      <c r="D7440" s="4" t="str">
        <f>IFERROR(__xludf.DUMMYFUNCTION("""COMPUTED_VALUE"""),"Python")</f>
        <v>Python</v>
      </c>
      <c r="E7440" s="4" t="str">
        <f>IFERROR(__xludf.DUMMYFUNCTION("""COMPUTED_VALUE"""),"Ruby")</f>
        <v>Ruby</v>
      </c>
      <c r="F7440" s="4" t="str">
        <f>IFERROR(__xludf.DUMMYFUNCTION("""COMPUTED_VALUE"""),"Swift")</f>
        <v>Swift</v>
      </c>
    </row>
    <row r="7441">
      <c r="A7441" s="3">
        <v>7440.0</v>
      </c>
      <c r="B7441" s="4" t="str">
        <f>IFERROR(__xludf.DUMMYFUNCTION("SPLIT(IMPORTRANGE!B7441:B17440,"";"",0,1)"),"C#")</f>
        <v>C#</v>
      </c>
      <c r="C7441" s="4" t="str">
        <f>IFERROR(__xludf.DUMMYFUNCTION("""COMPUTED_VALUE"""),"HTML/CSS")</f>
        <v>HTML/CSS</v>
      </c>
      <c r="D7441" s="4" t="str">
        <f>IFERROR(__xludf.DUMMYFUNCTION("""COMPUTED_VALUE"""),"Java")</f>
        <v>Java</v>
      </c>
      <c r="E7441" s="4" t="str">
        <f>IFERROR(__xludf.DUMMYFUNCTION("""COMPUTED_VALUE"""),"JavaScript")</f>
        <v>JavaScript</v>
      </c>
      <c r="F7441" s="4" t="str">
        <f>IFERROR(__xludf.DUMMYFUNCTION("""COMPUTED_VALUE"""),"PHP")</f>
        <v>PHP</v>
      </c>
    </row>
    <row r="7442">
      <c r="A7442" s="3">
        <v>7441.0</v>
      </c>
      <c r="B7442" s="4" t="str">
        <f>IFERROR(__xludf.DUMMYFUNCTION("SPLIT(IMPORTRANGE!B7442:B17441,"";"",0,1)"),"Bash/Shell/PowerShell")</f>
        <v>Bash/Shell/PowerShell</v>
      </c>
      <c r="C7442" s="4" t="str">
        <f>IFERROR(__xludf.DUMMYFUNCTION("""COMPUTED_VALUE"""),"HTML/CSS")</f>
        <v>HTML/CSS</v>
      </c>
      <c r="D7442" s="4" t="str">
        <f>IFERROR(__xludf.DUMMYFUNCTION("""COMPUTED_VALUE"""),"Java")</f>
        <v>Java</v>
      </c>
      <c r="E7442" s="4" t="str">
        <f>IFERROR(__xludf.DUMMYFUNCTION("""COMPUTED_VALUE"""),"JavaScript")</f>
        <v>JavaScript</v>
      </c>
      <c r="F7442" s="4" t="str">
        <f>IFERROR(__xludf.DUMMYFUNCTION("""COMPUTED_VALUE"""),"Python")</f>
        <v>Python</v>
      </c>
      <c r="G7442" s="4" t="str">
        <f>IFERROR(__xludf.DUMMYFUNCTION("""COMPUTED_VALUE"""),"SQL")</f>
        <v>SQL</v>
      </c>
    </row>
    <row r="7443">
      <c r="A7443" s="3">
        <v>7442.0</v>
      </c>
      <c r="B7443" s="4" t="str">
        <f>IFERROR(__xludf.DUMMYFUNCTION("SPLIT(IMPORTRANGE!B7443:B17442,"";"",0,1)"),"C")</f>
        <v>C</v>
      </c>
      <c r="C7443" s="4" t="str">
        <f>IFERROR(__xludf.DUMMYFUNCTION("""COMPUTED_VALUE"""),"C++")</f>
        <v>C++</v>
      </c>
      <c r="D7443" s="4" t="str">
        <f>IFERROR(__xludf.DUMMYFUNCTION("""COMPUTED_VALUE"""),"Go")</f>
        <v>Go</v>
      </c>
      <c r="E7443" s="4" t="str">
        <f>IFERROR(__xludf.DUMMYFUNCTION("""COMPUTED_VALUE"""),"HTML/CSS")</f>
        <v>HTML/CSS</v>
      </c>
      <c r="F7443" s="4" t="str">
        <f>IFERROR(__xludf.DUMMYFUNCTION("""COMPUTED_VALUE"""),"Java")</f>
        <v>Java</v>
      </c>
      <c r="G7443" s="4" t="str">
        <f>IFERROR(__xludf.DUMMYFUNCTION("""COMPUTED_VALUE"""),"JavaScript")</f>
        <v>JavaScript</v>
      </c>
      <c r="H7443" s="4" t="str">
        <f>IFERROR(__xludf.DUMMYFUNCTION("""COMPUTED_VALUE"""),"PHP")</f>
        <v>PHP</v>
      </c>
      <c r="I7443" s="4" t="str">
        <f>IFERROR(__xludf.DUMMYFUNCTION("""COMPUTED_VALUE"""),"SQL")</f>
        <v>SQL</v>
      </c>
    </row>
    <row r="7444">
      <c r="A7444" s="3">
        <v>7443.0</v>
      </c>
      <c r="B7444" s="4" t="str">
        <f>IFERROR(__xludf.DUMMYFUNCTION("SPLIT(IMPORTRANGE!B7444:B17443,"";"",0,1)"),"C++")</f>
        <v>C++</v>
      </c>
      <c r="C7444" s="4" t="str">
        <f>IFERROR(__xludf.DUMMYFUNCTION("""COMPUTED_VALUE"""),"Go")</f>
        <v>Go</v>
      </c>
      <c r="D7444" s="4" t="str">
        <f>IFERROR(__xludf.DUMMYFUNCTION("""COMPUTED_VALUE"""),"HTML/CSS")</f>
        <v>HTML/CSS</v>
      </c>
      <c r="E7444" s="4" t="str">
        <f>IFERROR(__xludf.DUMMYFUNCTION("""COMPUTED_VALUE"""),"JavaScript")</f>
        <v>JavaScript</v>
      </c>
      <c r="F7444" s="4" t="str">
        <f>IFERROR(__xludf.DUMMYFUNCTION("""COMPUTED_VALUE"""),"SQL")</f>
        <v>SQL</v>
      </c>
    </row>
    <row r="7445">
      <c r="A7445" s="3">
        <v>7444.0</v>
      </c>
      <c r="B7445" s="4" t="str">
        <f>IFERROR(__xludf.DUMMYFUNCTION("SPLIT(IMPORTRANGE!B7445:B17444,"";"",0,1)"),"Bash/Shell/PowerShell")</f>
        <v>Bash/Shell/PowerShell</v>
      </c>
      <c r="C7445" s="4" t="str">
        <f>IFERROR(__xludf.DUMMYFUNCTION("""COMPUTED_VALUE"""),"Python")</f>
        <v>Python</v>
      </c>
    </row>
    <row r="7446">
      <c r="A7446" s="3">
        <v>7445.0</v>
      </c>
      <c r="B7446" s="4" t="str">
        <f>IFERROR(__xludf.DUMMYFUNCTION("SPLIT(IMPORTRANGE!B7446:B17445,"";"",0,1)"),"HTML/CSS")</f>
        <v>HTML/CSS</v>
      </c>
      <c r="C7446" s="4" t="str">
        <f>IFERROR(__xludf.DUMMYFUNCTION("""COMPUTED_VALUE"""),"JavaScript")</f>
        <v>JavaScript</v>
      </c>
      <c r="D7446" s="4" t="str">
        <f>IFERROR(__xludf.DUMMYFUNCTION("""COMPUTED_VALUE"""),"PHP")</f>
        <v>PHP</v>
      </c>
    </row>
    <row r="7447">
      <c r="A7447" s="3">
        <v>7446.0</v>
      </c>
      <c r="B7447" s="4" t="str">
        <f>IFERROR(__xludf.DUMMYFUNCTION("SPLIT(IMPORTRANGE!B7447:B17446,"";"",0,1)"),"C")</f>
        <v>C</v>
      </c>
    </row>
    <row r="7448">
      <c r="A7448" s="3">
        <v>7447.0</v>
      </c>
      <c r="B7448" s="4" t="str">
        <f>IFERROR(__xludf.DUMMYFUNCTION("SPLIT(IMPORTRANGE!B7448:B17447,"";"",0,1)"),"HTML/CSS")</f>
        <v>HTML/CSS</v>
      </c>
      <c r="C7448" s="4" t="str">
        <f>IFERROR(__xludf.DUMMYFUNCTION("""COMPUTED_VALUE"""),"JavaScript")</f>
        <v>JavaScript</v>
      </c>
      <c r="D7448" s="4" t="str">
        <f>IFERROR(__xludf.DUMMYFUNCTION("""COMPUTED_VALUE"""),"Python")</f>
        <v>Python</v>
      </c>
    </row>
    <row r="7449">
      <c r="A7449" s="3">
        <v>7448.0</v>
      </c>
      <c r="B7449" s="4" t="str">
        <f>IFERROR(__xludf.DUMMYFUNCTION("SPLIT(IMPORTRANGE!B7449:B17448,"";"",0,1)"),"Java")</f>
        <v>Java</v>
      </c>
      <c r="C7449" s="4" t="str">
        <f>IFERROR(__xludf.DUMMYFUNCTION("""COMPUTED_VALUE"""),"PHP")</f>
        <v>PHP</v>
      </c>
      <c r="D7449" s="4" t="str">
        <f>IFERROR(__xludf.DUMMYFUNCTION("""COMPUTED_VALUE"""),"Python")</f>
        <v>Python</v>
      </c>
      <c r="E7449" s="4" t="str">
        <f>IFERROR(__xludf.DUMMYFUNCTION("""COMPUTED_VALUE"""),"SQL")</f>
        <v>SQL</v>
      </c>
    </row>
    <row r="7450">
      <c r="A7450" s="3">
        <v>7449.0</v>
      </c>
      <c r="B7450" s="4" t="str">
        <f>IFERROR(__xludf.DUMMYFUNCTION("SPLIT(IMPORTRANGE!B7450:B17449,"";"",0,1)"),"HTML/CSS")</f>
        <v>HTML/CSS</v>
      </c>
      <c r="C7450" s="4" t="str">
        <f>IFERROR(__xludf.DUMMYFUNCTION("""COMPUTED_VALUE"""),"JavaScript")</f>
        <v>JavaScript</v>
      </c>
      <c r="D7450" s="4" t="str">
        <f>IFERROR(__xludf.DUMMYFUNCTION("""COMPUTED_VALUE"""),"PHP")</f>
        <v>PHP</v>
      </c>
      <c r="E7450" s="4" t="str">
        <f>IFERROR(__xludf.DUMMYFUNCTION("""COMPUTED_VALUE"""),"SQL")</f>
        <v>SQL</v>
      </c>
    </row>
    <row r="7451">
      <c r="A7451" s="3">
        <v>7450.0</v>
      </c>
      <c r="B7451" s="4" t="str">
        <f>IFERROR(__xludf.DUMMYFUNCTION("SPLIT(IMPORTRANGE!B7451:B17450,"";"",0,1)"),"HTML/CSS")</f>
        <v>HTML/CSS</v>
      </c>
      <c r="C7451" s="4" t="str">
        <f>IFERROR(__xludf.DUMMYFUNCTION("""COMPUTED_VALUE"""),"JavaScript")</f>
        <v>JavaScript</v>
      </c>
      <c r="D7451" s="4" t="str">
        <f>IFERROR(__xludf.DUMMYFUNCTION("""COMPUTED_VALUE"""),"PHP")</f>
        <v>PHP</v>
      </c>
      <c r="E7451" s="4" t="str">
        <f>IFERROR(__xludf.DUMMYFUNCTION("""COMPUTED_VALUE"""),"SQL")</f>
        <v>SQL</v>
      </c>
      <c r="F7451" s="4" t="str">
        <f>IFERROR(__xludf.DUMMYFUNCTION("""COMPUTED_VALUE"""),"VBA")</f>
        <v>VBA</v>
      </c>
    </row>
    <row r="7452">
      <c r="A7452" s="3">
        <v>7451.0</v>
      </c>
      <c r="B7452" s="4" t="str">
        <f>IFERROR(__xludf.DUMMYFUNCTION("SPLIT(IMPORTRANGE!B7452:B17451,"";"",0,1)"),"C++")</f>
        <v>C++</v>
      </c>
      <c r="C7452" s="4" t="str">
        <f>IFERROR(__xludf.DUMMYFUNCTION("""COMPUTED_VALUE"""),"HTML/CSS")</f>
        <v>HTML/CSS</v>
      </c>
      <c r="D7452" s="4" t="str">
        <f>IFERROR(__xludf.DUMMYFUNCTION("""COMPUTED_VALUE"""),"Java")</f>
        <v>Java</v>
      </c>
      <c r="E7452" s="4" t="str">
        <f>IFERROR(__xludf.DUMMYFUNCTION("""COMPUTED_VALUE"""),"JavaScript")</f>
        <v>JavaScript</v>
      </c>
      <c r="F7452" s="4" t="str">
        <f>IFERROR(__xludf.DUMMYFUNCTION("""COMPUTED_VALUE"""),"PHP")</f>
        <v>PHP</v>
      </c>
      <c r="G7452" s="4" t="str">
        <f>IFERROR(__xludf.DUMMYFUNCTION("""COMPUTED_VALUE"""),"SQL")</f>
        <v>SQL</v>
      </c>
    </row>
    <row r="7453">
      <c r="A7453" s="3">
        <v>7452.0</v>
      </c>
      <c r="B7453" s="4" t="str">
        <f>IFERROR(__xludf.DUMMYFUNCTION("SPLIT(IMPORTRANGE!B7453:B17452,"";"",0,1)"),"HTML/CSS")</f>
        <v>HTML/CSS</v>
      </c>
      <c r="C7453" s="4" t="str">
        <f>IFERROR(__xludf.DUMMYFUNCTION("""COMPUTED_VALUE"""),"JavaScript")</f>
        <v>JavaScript</v>
      </c>
      <c r="D7453" s="4" t="str">
        <f>IFERROR(__xludf.DUMMYFUNCTION("""COMPUTED_VALUE"""),"PHP")</f>
        <v>PHP</v>
      </c>
      <c r="E7453" s="4" t="str">
        <f>IFERROR(__xludf.DUMMYFUNCTION("""COMPUTED_VALUE"""),"SQL")</f>
        <v>SQL</v>
      </c>
    </row>
    <row r="7454">
      <c r="A7454" s="3">
        <v>7453.0</v>
      </c>
      <c r="B7454" s="4" t="str">
        <f>IFERROR(__xludf.DUMMYFUNCTION("SPLIT(IMPORTRANGE!B7454:B17453,"";"",0,1)"),"C#")</f>
        <v>C#</v>
      </c>
      <c r="C7454" s="4" t="str">
        <f>IFERROR(__xludf.DUMMYFUNCTION("""COMPUTED_VALUE"""),"HTML/CSS")</f>
        <v>HTML/CSS</v>
      </c>
      <c r="D7454" s="4" t="str">
        <f>IFERROR(__xludf.DUMMYFUNCTION("""COMPUTED_VALUE"""),"JavaScript")</f>
        <v>JavaScript</v>
      </c>
      <c r="E7454" s="4" t="str">
        <f>IFERROR(__xludf.DUMMYFUNCTION("""COMPUTED_VALUE"""),"SQL")</f>
        <v>SQL</v>
      </c>
      <c r="F7454" s="4" t="str">
        <f>IFERROR(__xludf.DUMMYFUNCTION("""COMPUTED_VALUE"""),"TypeScript")</f>
        <v>TypeScript</v>
      </c>
    </row>
    <row r="7455">
      <c r="A7455" s="3">
        <v>7454.0</v>
      </c>
      <c r="B7455" s="4" t="str">
        <f>IFERROR(__xludf.DUMMYFUNCTION("SPLIT(IMPORTRANGE!B7455:B17454,"";"",0,1)"),"HTML/CSS")</f>
        <v>HTML/CSS</v>
      </c>
      <c r="C7455" s="4" t="str">
        <f>IFERROR(__xludf.DUMMYFUNCTION("""COMPUTED_VALUE"""),"JavaScript")</f>
        <v>JavaScript</v>
      </c>
    </row>
    <row r="7456">
      <c r="A7456" s="3">
        <v>7455.0</v>
      </c>
      <c r="B7456" s="4" t="str">
        <f>IFERROR(__xludf.DUMMYFUNCTION("SPLIT(IMPORTRANGE!B7456:B17455,"";"",0,1)"),"C++")</f>
        <v>C++</v>
      </c>
      <c r="C7456" s="4" t="str">
        <f>IFERROR(__xludf.DUMMYFUNCTION("""COMPUTED_VALUE"""),"HTML/CSS")</f>
        <v>HTML/CSS</v>
      </c>
      <c r="D7456" s="4" t="str">
        <f>IFERROR(__xludf.DUMMYFUNCTION("""COMPUTED_VALUE"""),"Java")</f>
        <v>Java</v>
      </c>
      <c r="E7456" s="4" t="str">
        <f>IFERROR(__xludf.DUMMYFUNCTION("""COMPUTED_VALUE"""),"SQL")</f>
        <v>SQL</v>
      </c>
    </row>
    <row r="7457">
      <c r="A7457" s="3">
        <v>7456.0</v>
      </c>
      <c r="B7457" s="4" t="str">
        <f>IFERROR(__xludf.DUMMYFUNCTION("SPLIT(IMPORTRANGE!B7457:B17456,"";"",0,1)"),"Java")</f>
        <v>Java</v>
      </c>
    </row>
    <row r="7458">
      <c r="A7458" s="3">
        <v>7457.0</v>
      </c>
      <c r="B7458" s="4" t="str">
        <f>IFERROR(__xludf.DUMMYFUNCTION("SPLIT(IMPORTRANGE!B7458:B17457,"";"",0,1)"),"Bash/Shell/PowerShell")</f>
        <v>Bash/Shell/PowerShell</v>
      </c>
      <c r="C7458" s="4" t="str">
        <f>IFERROR(__xludf.DUMMYFUNCTION("""COMPUTED_VALUE"""),"HTML/CSS")</f>
        <v>HTML/CSS</v>
      </c>
      <c r="D7458" s="4" t="str">
        <f>IFERROR(__xludf.DUMMYFUNCTION("""COMPUTED_VALUE"""),"Java")</f>
        <v>Java</v>
      </c>
      <c r="E7458" s="4" t="str">
        <f>IFERROR(__xludf.DUMMYFUNCTION("""COMPUTED_VALUE"""),"JavaScript")</f>
        <v>JavaScript</v>
      </c>
      <c r="F7458" s="4" t="str">
        <f>IFERROR(__xludf.DUMMYFUNCTION("""COMPUTED_VALUE"""),"Kotlin")</f>
        <v>Kotlin</v>
      </c>
      <c r="G7458" s="4" t="str">
        <f>IFERROR(__xludf.DUMMYFUNCTION("""COMPUTED_VALUE"""),"Python")</f>
        <v>Python</v>
      </c>
    </row>
    <row r="7459">
      <c r="A7459" s="3">
        <v>7458.0</v>
      </c>
      <c r="B7459" s="4" t="str">
        <f>IFERROR(__xludf.DUMMYFUNCTION("SPLIT(IMPORTRANGE!B7459:B17458,"";"",0,1)"),"Bash/Shell/PowerShell")</f>
        <v>Bash/Shell/PowerShell</v>
      </c>
      <c r="C7459" s="4" t="str">
        <f>IFERROR(__xludf.DUMMYFUNCTION("""COMPUTED_VALUE"""),"C++")</f>
        <v>C++</v>
      </c>
    </row>
    <row r="7460">
      <c r="A7460" s="3">
        <v>7459.0</v>
      </c>
      <c r="B7460" s="4" t="str">
        <f>IFERROR(__xludf.DUMMYFUNCTION("SPLIT(IMPORTRANGE!B7460:B17459,"";"",0,1)"),"C#")</f>
        <v>C#</v>
      </c>
      <c r="C7460" s="4" t="str">
        <f>IFERROR(__xludf.DUMMYFUNCTION("""COMPUTED_VALUE"""),"HTML/CSS")</f>
        <v>HTML/CSS</v>
      </c>
      <c r="D7460" s="4" t="str">
        <f>IFERROR(__xludf.DUMMYFUNCTION("""COMPUTED_VALUE"""),"JavaScript")</f>
        <v>JavaScript</v>
      </c>
      <c r="E7460" s="4" t="str">
        <f>IFERROR(__xludf.DUMMYFUNCTION("""COMPUTED_VALUE"""),"Python")</f>
        <v>Python</v>
      </c>
      <c r="F7460" s="4" t="str">
        <f>IFERROR(__xludf.DUMMYFUNCTION("""COMPUTED_VALUE"""),"SQL")</f>
        <v>SQL</v>
      </c>
    </row>
    <row r="7461">
      <c r="A7461" s="3">
        <v>7460.0</v>
      </c>
      <c r="B7461" s="4" t="str">
        <f>IFERROR(__xludf.DUMMYFUNCTION("SPLIT(IMPORTRANGE!B7461:B17460,"";"",0,1)"),"JavaScript")</f>
        <v>JavaScript</v>
      </c>
      <c r="C7461" s="4" t="str">
        <f>IFERROR(__xludf.DUMMYFUNCTION("""COMPUTED_VALUE"""),"PHP")</f>
        <v>PHP</v>
      </c>
    </row>
    <row r="7462">
      <c r="A7462" s="3">
        <v>7461.0</v>
      </c>
      <c r="B7462" s="4" t="str">
        <f>IFERROR(__xludf.DUMMYFUNCTION("SPLIT(IMPORTRANGE!B7462:B17461,"";"",0,1)"),"C#")</f>
        <v>C#</v>
      </c>
      <c r="C7462" s="4" t="str">
        <f>IFERROR(__xludf.DUMMYFUNCTION("""COMPUTED_VALUE"""),"JavaScript")</f>
        <v>JavaScript</v>
      </c>
      <c r="D7462" s="4" t="str">
        <f>IFERROR(__xludf.DUMMYFUNCTION("""COMPUTED_VALUE"""),"Python")</f>
        <v>Python</v>
      </c>
      <c r="E7462" s="4" t="str">
        <f>IFERROR(__xludf.DUMMYFUNCTION("""COMPUTED_VALUE"""),"TypeScript")</f>
        <v>TypeScript</v>
      </c>
    </row>
    <row r="7463">
      <c r="A7463" s="3">
        <v>7462.0</v>
      </c>
      <c r="B7463" s="4" t="str">
        <f>IFERROR(__xludf.DUMMYFUNCTION("SPLIT(IMPORTRANGE!B7463:B17462,"";"",0,1)"),"Bash/Shell/PowerShell")</f>
        <v>Bash/Shell/PowerShell</v>
      </c>
      <c r="C7463" s="4" t="str">
        <f>IFERROR(__xludf.DUMMYFUNCTION("""COMPUTED_VALUE"""),"SQL")</f>
        <v>SQL</v>
      </c>
      <c r="D7463" s="4" t="str">
        <f>IFERROR(__xludf.DUMMYFUNCTION("""COMPUTED_VALUE"""),"Swift")</f>
        <v>Swift</v>
      </c>
    </row>
    <row r="7464">
      <c r="A7464" s="3">
        <v>7463.0</v>
      </c>
      <c r="B7464" s="4" t="str">
        <f>IFERROR(__xludf.DUMMYFUNCTION("SPLIT(IMPORTRANGE!B7464:B17463,"";"",0,1)"),"Python")</f>
        <v>Python</v>
      </c>
    </row>
    <row r="7465">
      <c r="A7465" s="3">
        <v>7464.0</v>
      </c>
      <c r="B7465" s="4" t="str">
        <f>IFERROR(__xludf.DUMMYFUNCTION("SPLIT(IMPORTRANGE!B7465:B17464,"";"",0,1)"),"C")</f>
        <v>C</v>
      </c>
      <c r="C7465" s="4" t="str">
        <f>IFERROR(__xludf.DUMMYFUNCTION("""COMPUTED_VALUE"""),"C#")</f>
        <v>C#</v>
      </c>
      <c r="D7465" s="4" t="str">
        <f>IFERROR(__xludf.DUMMYFUNCTION("""COMPUTED_VALUE"""),"VBA")</f>
        <v>VBA</v>
      </c>
    </row>
    <row r="7466">
      <c r="A7466" s="3">
        <v>7465.0</v>
      </c>
      <c r="B7466" s="4" t="str">
        <f>IFERROR(__xludf.DUMMYFUNCTION("SPLIT(IMPORTRANGE!B7466:B17465,"";"",0,1)"),"HTML/CSS")</f>
        <v>HTML/CSS</v>
      </c>
      <c r="C7466" s="4" t="str">
        <f>IFERROR(__xludf.DUMMYFUNCTION("""COMPUTED_VALUE"""),"Java")</f>
        <v>Java</v>
      </c>
      <c r="D7466" s="4" t="str">
        <f>IFERROR(__xludf.DUMMYFUNCTION("""COMPUTED_VALUE"""),"TypeScript")</f>
        <v>TypeScript</v>
      </c>
    </row>
    <row r="7467">
      <c r="A7467" s="3">
        <v>7466.0</v>
      </c>
      <c r="B7467" s="4" t="str">
        <f>IFERROR(__xludf.DUMMYFUNCTION("SPLIT(IMPORTRANGE!B7467:B17466,"";"",0,1)"),"C#")</f>
        <v>C#</v>
      </c>
      <c r="C7467" s="4" t="str">
        <f>IFERROR(__xludf.DUMMYFUNCTION("""COMPUTED_VALUE"""),"HTML/CSS")</f>
        <v>HTML/CSS</v>
      </c>
      <c r="D7467" s="4" t="str">
        <f>IFERROR(__xludf.DUMMYFUNCTION("""COMPUTED_VALUE"""),"JavaScript")</f>
        <v>JavaScript</v>
      </c>
      <c r="E7467" s="4" t="str">
        <f>IFERROR(__xludf.DUMMYFUNCTION("""COMPUTED_VALUE"""),"SQL")</f>
        <v>SQL</v>
      </c>
    </row>
    <row r="7468">
      <c r="A7468" s="3">
        <v>7467.0</v>
      </c>
      <c r="B7468" s="4" t="str">
        <f>IFERROR(__xludf.DUMMYFUNCTION("SPLIT(IMPORTRANGE!B7468:B17467,"";"",0,1)"),"Bash/Shell/PowerShell")</f>
        <v>Bash/Shell/PowerShell</v>
      </c>
      <c r="C7468" s="4" t="str">
        <f>IFERROR(__xludf.DUMMYFUNCTION("""COMPUTED_VALUE"""),"HTML/CSS")</f>
        <v>HTML/CSS</v>
      </c>
      <c r="D7468" s="4" t="str">
        <f>IFERROR(__xludf.DUMMYFUNCTION("""COMPUTED_VALUE"""),"JavaScript")</f>
        <v>JavaScript</v>
      </c>
      <c r="E7468" s="4" t="str">
        <f>IFERROR(__xludf.DUMMYFUNCTION("""COMPUTED_VALUE"""),"Ruby")</f>
        <v>Ruby</v>
      </c>
    </row>
    <row r="7469">
      <c r="A7469" s="3">
        <v>7468.0</v>
      </c>
      <c r="B7469" s="4" t="str">
        <f>IFERROR(__xludf.DUMMYFUNCTION("SPLIT(IMPORTRANGE!B7469:B17468,"";"",0,1)"),"C")</f>
        <v>C</v>
      </c>
      <c r="C7469" s="4" t="str">
        <f>IFERROR(__xludf.DUMMYFUNCTION("""COMPUTED_VALUE"""),"HTML/CSS")</f>
        <v>HTML/CSS</v>
      </c>
      <c r="D7469" s="4" t="str">
        <f>IFERROR(__xludf.DUMMYFUNCTION("""COMPUTED_VALUE"""),"SQL")</f>
        <v>SQL</v>
      </c>
    </row>
    <row r="7470">
      <c r="A7470" s="3">
        <v>7469.0</v>
      </c>
      <c r="B7470" s="4" t="str">
        <f>IFERROR(__xludf.DUMMYFUNCTION("SPLIT(IMPORTRANGE!B7470:B17469,"";"",0,1)"),"Assembly")</f>
        <v>Assembly</v>
      </c>
      <c r="C7470" s="4" t="str">
        <f>IFERROR(__xludf.DUMMYFUNCTION("""COMPUTED_VALUE"""),"C")</f>
        <v>C</v>
      </c>
      <c r="D7470" s="4" t="str">
        <f>IFERROR(__xludf.DUMMYFUNCTION("""COMPUTED_VALUE"""),"C++")</f>
        <v>C++</v>
      </c>
      <c r="E7470" s="4" t="str">
        <f>IFERROR(__xludf.DUMMYFUNCTION("""COMPUTED_VALUE"""),"C#")</f>
        <v>C#</v>
      </c>
      <c r="F7470" s="4" t="str">
        <f>IFERROR(__xludf.DUMMYFUNCTION("""COMPUTED_VALUE"""),"HTML/CSS")</f>
        <v>HTML/CSS</v>
      </c>
      <c r="G7470" s="4" t="str">
        <f>IFERROR(__xludf.DUMMYFUNCTION("""COMPUTED_VALUE"""),"Java")</f>
        <v>Java</v>
      </c>
      <c r="H7470" s="4" t="str">
        <f>IFERROR(__xludf.DUMMYFUNCTION("""COMPUTED_VALUE"""),"JavaScript")</f>
        <v>JavaScript</v>
      </c>
      <c r="I7470" s="4" t="str">
        <f>IFERROR(__xludf.DUMMYFUNCTION("""COMPUTED_VALUE"""),"Objective-C")</f>
        <v>Objective-C</v>
      </c>
      <c r="J7470" s="4" t="str">
        <f>IFERROR(__xludf.DUMMYFUNCTION("""COMPUTED_VALUE"""),"Python")</f>
        <v>Python</v>
      </c>
      <c r="K7470" s="4" t="str">
        <f>IFERROR(__xludf.DUMMYFUNCTION("""COMPUTED_VALUE"""),"Scala")</f>
        <v>Scala</v>
      </c>
      <c r="L7470" s="4" t="str">
        <f>IFERROR(__xludf.DUMMYFUNCTION("""COMPUTED_VALUE"""),"SQL")</f>
        <v>SQL</v>
      </c>
      <c r="M7470" s="4" t="str">
        <f>IFERROR(__xludf.DUMMYFUNCTION("""COMPUTED_VALUE"""),"Swift")</f>
        <v>Swift</v>
      </c>
      <c r="N7470" s="4" t="str">
        <f>IFERROR(__xludf.DUMMYFUNCTION("""COMPUTED_VALUE"""),"TypeScript")</f>
        <v>TypeScript</v>
      </c>
    </row>
    <row r="7471">
      <c r="A7471" s="3">
        <v>7470.0</v>
      </c>
      <c r="B7471" s="4" t="str">
        <f>IFERROR(__xludf.DUMMYFUNCTION("SPLIT(IMPORTRANGE!B7471:B17470,"";"",0,1)"),"Go")</f>
        <v>Go</v>
      </c>
      <c r="C7471" s="4" t="str">
        <f>IFERROR(__xludf.DUMMYFUNCTION("""COMPUTED_VALUE"""),"JavaScript")</f>
        <v>JavaScript</v>
      </c>
      <c r="D7471" s="4" t="str">
        <f>IFERROR(__xludf.DUMMYFUNCTION("""COMPUTED_VALUE"""),"Ruby")</f>
        <v>Ruby</v>
      </c>
    </row>
    <row r="7472">
      <c r="A7472" s="3">
        <v>7471.0</v>
      </c>
      <c r="B7472" s="4" t="str">
        <f>IFERROR(__xludf.DUMMYFUNCTION("SPLIT(IMPORTRANGE!B7472:B17471,"";"",0,1)"),"C#")</f>
        <v>C#</v>
      </c>
      <c r="C7472" s="4" t="str">
        <f>IFERROR(__xludf.DUMMYFUNCTION("""COMPUTED_VALUE"""),"JavaScript")</f>
        <v>JavaScript</v>
      </c>
      <c r="D7472" s="4" t="str">
        <f>IFERROR(__xludf.DUMMYFUNCTION("""COMPUTED_VALUE"""),"TypeScript")</f>
        <v>TypeScript</v>
      </c>
    </row>
    <row r="7473">
      <c r="A7473" s="3">
        <v>7472.0</v>
      </c>
      <c r="B7473" s="4" t="str">
        <f>IFERROR(__xludf.DUMMYFUNCTION("SPLIT(IMPORTRANGE!B7473:B17472,"";"",0,1)"),"C#")</f>
        <v>C#</v>
      </c>
      <c r="C7473" s="4" t="str">
        <f>IFERROR(__xludf.DUMMYFUNCTION("""COMPUTED_VALUE"""),"HTML/CSS")</f>
        <v>HTML/CSS</v>
      </c>
      <c r="D7473" s="4" t="str">
        <f>IFERROR(__xludf.DUMMYFUNCTION("""COMPUTED_VALUE"""),"Java")</f>
        <v>Java</v>
      </c>
      <c r="E7473" s="4" t="str">
        <f>IFERROR(__xludf.DUMMYFUNCTION("""COMPUTED_VALUE"""),"JavaScript")</f>
        <v>JavaScript</v>
      </c>
      <c r="F7473" s="4" t="str">
        <f>IFERROR(__xludf.DUMMYFUNCTION("""COMPUTED_VALUE"""),"SQL")</f>
        <v>SQL</v>
      </c>
    </row>
    <row r="7474">
      <c r="A7474" s="3">
        <v>7473.0</v>
      </c>
      <c r="B7474" s="4" t="str">
        <f>IFERROR(__xludf.DUMMYFUNCTION("SPLIT(IMPORTRANGE!B7474:B17473,"";"",0,1)"),"Bash/Shell/PowerShell")</f>
        <v>Bash/Shell/PowerShell</v>
      </c>
      <c r="C7474" s="4" t="str">
        <f>IFERROR(__xludf.DUMMYFUNCTION("""COMPUTED_VALUE"""),"HTML/CSS")</f>
        <v>HTML/CSS</v>
      </c>
      <c r="D7474" s="4" t="str">
        <f>IFERROR(__xludf.DUMMYFUNCTION("""COMPUTED_VALUE"""),"Java")</f>
        <v>Java</v>
      </c>
      <c r="E7474" s="4" t="str">
        <f>IFERROR(__xludf.DUMMYFUNCTION("""COMPUTED_VALUE"""),"JavaScript")</f>
        <v>JavaScript</v>
      </c>
      <c r="F7474" s="4" t="str">
        <f>IFERROR(__xludf.DUMMYFUNCTION("""COMPUTED_VALUE"""),"SQL")</f>
        <v>SQL</v>
      </c>
    </row>
    <row r="7475">
      <c r="A7475" s="3">
        <v>7474.0</v>
      </c>
      <c r="B7475" s="4" t="str">
        <f>IFERROR(__xludf.DUMMYFUNCTION("SPLIT(IMPORTRANGE!B7475:B17474,"";"",0,1)"),"C++")</f>
        <v>C++</v>
      </c>
      <c r="C7475" s="4" t="str">
        <f>IFERROR(__xludf.DUMMYFUNCTION("""COMPUTED_VALUE"""),"Java")</f>
        <v>Java</v>
      </c>
      <c r="D7475" s="4" t="str">
        <f>IFERROR(__xludf.DUMMYFUNCTION("""COMPUTED_VALUE"""),"Python")</f>
        <v>Python</v>
      </c>
      <c r="E7475" s="4" t="str">
        <f>IFERROR(__xludf.DUMMYFUNCTION("""COMPUTED_VALUE"""),"SQL")</f>
        <v>SQL</v>
      </c>
    </row>
    <row r="7476">
      <c r="A7476" s="3">
        <v>7475.0</v>
      </c>
      <c r="B7476" s="4" t="str">
        <f>IFERROR(__xludf.DUMMYFUNCTION("SPLIT(IMPORTRANGE!B7476:B17475,"";"",0,1)"),"R")</f>
        <v>R</v>
      </c>
      <c r="C7476" s="4" t="str">
        <f>IFERROR(__xludf.DUMMYFUNCTION("""COMPUTED_VALUE"""),"VBA")</f>
        <v>VBA</v>
      </c>
    </row>
    <row r="7477">
      <c r="A7477" s="3">
        <v>7476.0</v>
      </c>
      <c r="B7477" s="4" t="str">
        <f>IFERROR(__xludf.DUMMYFUNCTION("SPLIT(IMPORTRANGE!B7477:B17476,"";"",0,1)"),"C#")</f>
        <v>C#</v>
      </c>
      <c r="C7477" s="4" t="str">
        <f>IFERROR(__xludf.DUMMYFUNCTION("""COMPUTED_VALUE"""),"HTML/CSS")</f>
        <v>HTML/CSS</v>
      </c>
      <c r="D7477" s="4" t="str">
        <f>IFERROR(__xludf.DUMMYFUNCTION("""COMPUTED_VALUE"""),"JavaScript")</f>
        <v>JavaScript</v>
      </c>
      <c r="E7477" s="4" t="str">
        <f>IFERROR(__xludf.DUMMYFUNCTION("""COMPUTED_VALUE"""),"SQL")</f>
        <v>SQL</v>
      </c>
    </row>
    <row r="7478">
      <c r="A7478" s="3">
        <v>7477.0</v>
      </c>
      <c r="B7478" s="4" t="str">
        <f>IFERROR(__xludf.DUMMYFUNCTION("SPLIT(IMPORTRANGE!B7478:B17477,"";"",0,1)"),"C++")</f>
        <v>C++</v>
      </c>
      <c r="C7478" s="4" t="str">
        <f>IFERROR(__xludf.DUMMYFUNCTION("""COMPUTED_VALUE"""),"HTML/CSS")</f>
        <v>HTML/CSS</v>
      </c>
      <c r="D7478" s="4" t="str">
        <f>IFERROR(__xludf.DUMMYFUNCTION("""COMPUTED_VALUE"""),"Java")</f>
        <v>Java</v>
      </c>
      <c r="E7478" s="4" t="str">
        <f>IFERROR(__xludf.DUMMYFUNCTION("""COMPUTED_VALUE"""),"JavaScript")</f>
        <v>JavaScript</v>
      </c>
      <c r="F7478" s="4" t="str">
        <f>IFERROR(__xludf.DUMMYFUNCTION("""COMPUTED_VALUE"""),"PHP")</f>
        <v>PHP</v>
      </c>
      <c r="G7478" s="4" t="str">
        <f>IFERROR(__xludf.DUMMYFUNCTION("""COMPUTED_VALUE"""),"SQL")</f>
        <v>SQL</v>
      </c>
    </row>
    <row r="7479">
      <c r="A7479" s="3">
        <v>7478.0</v>
      </c>
      <c r="B7479" s="4" t="str">
        <f>IFERROR(__xludf.DUMMYFUNCTION("SPLIT(IMPORTRANGE!B7479:B17478,"";"",0,1)"),"C")</f>
        <v>C</v>
      </c>
      <c r="C7479" s="4" t="str">
        <f>IFERROR(__xludf.DUMMYFUNCTION("""COMPUTED_VALUE"""),"C++")</f>
        <v>C++</v>
      </c>
      <c r="D7479" s="4" t="str">
        <f>IFERROR(__xludf.DUMMYFUNCTION("""COMPUTED_VALUE"""),"Python")</f>
        <v>Python</v>
      </c>
    </row>
    <row r="7480">
      <c r="A7480" s="3">
        <v>7479.0</v>
      </c>
      <c r="B7480" s="4" t="str">
        <f>IFERROR(__xludf.DUMMYFUNCTION("SPLIT(IMPORTRANGE!B7480:B17479,"";"",0,1)"),"C#")</f>
        <v>C#</v>
      </c>
      <c r="C7480" s="4" t="str">
        <f>IFERROR(__xludf.DUMMYFUNCTION("""COMPUTED_VALUE"""),"HTML/CSS")</f>
        <v>HTML/CSS</v>
      </c>
      <c r="D7480" s="4" t="str">
        <f>IFERROR(__xludf.DUMMYFUNCTION("""COMPUTED_VALUE"""),"JavaScript")</f>
        <v>JavaScript</v>
      </c>
      <c r="E7480" s="4" t="str">
        <f>IFERROR(__xludf.DUMMYFUNCTION("""COMPUTED_VALUE"""),"PHP")</f>
        <v>PHP</v>
      </c>
      <c r="F7480" s="4" t="str">
        <f>IFERROR(__xludf.DUMMYFUNCTION("""COMPUTED_VALUE"""),"Ruby")</f>
        <v>Ruby</v>
      </c>
      <c r="G7480" s="4" t="str">
        <f>IFERROR(__xludf.DUMMYFUNCTION("""COMPUTED_VALUE"""),"SQL")</f>
        <v>SQL</v>
      </c>
    </row>
    <row r="7481">
      <c r="A7481" s="3">
        <v>7480.0</v>
      </c>
      <c r="B7481" s="4" t="str">
        <f>IFERROR(__xludf.DUMMYFUNCTION("SPLIT(IMPORTRANGE!B7481:B17480,"";"",0,1)"),"Assembly")</f>
        <v>Assembly</v>
      </c>
      <c r="C7481" s="4" t="str">
        <f>IFERROR(__xludf.DUMMYFUNCTION("""COMPUTED_VALUE"""),"C#")</f>
        <v>C#</v>
      </c>
      <c r="D7481" s="4" t="str">
        <f>IFERROR(__xludf.DUMMYFUNCTION("""COMPUTED_VALUE"""),"HTML/CSS")</f>
        <v>HTML/CSS</v>
      </c>
      <c r="E7481" s="4" t="str">
        <f>IFERROR(__xludf.DUMMYFUNCTION("""COMPUTED_VALUE"""),"Java")</f>
        <v>Java</v>
      </c>
      <c r="F7481" s="4" t="str">
        <f>IFERROR(__xludf.DUMMYFUNCTION("""COMPUTED_VALUE"""),"JavaScript")</f>
        <v>JavaScript</v>
      </c>
      <c r="G7481" s="4" t="str">
        <f>IFERROR(__xludf.DUMMYFUNCTION("""COMPUTED_VALUE"""),"Python")</f>
        <v>Python</v>
      </c>
      <c r="H7481" s="4" t="str">
        <f>IFERROR(__xludf.DUMMYFUNCTION("""COMPUTED_VALUE"""),"SQL")</f>
        <v>SQL</v>
      </c>
      <c r="I7481" s="4" t="str">
        <f>IFERROR(__xludf.DUMMYFUNCTION("""COMPUTED_VALUE"""),"TypeScript")</f>
        <v>TypeScript</v>
      </c>
    </row>
    <row r="7482">
      <c r="A7482" s="3">
        <v>7481.0</v>
      </c>
      <c r="B7482" s="4" t="str">
        <f>IFERROR(__xludf.DUMMYFUNCTION("SPLIT(IMPORTRANGE!B7482:B17481,"";"",0,1)"),"Bash/Shell/PowerShell")</f>
        <v>Bash/Shell/PowerShell</v>
      </c>
      <c r="C7482" s="4" t="str">
        <f>IFERROR(__xludf.DUMMYFUNCTION("""COMPUTED_VALUE"""),"Python")</f>
        <v>Python</v>
      </c>
      <c r="D7482" s="4" t="str">
        <f>IFERROR(__xludf.DUMMYFUNCTION("""COMPUTED_VALUE"""),"Rust")</f>
        <v>Rust</v>
      </c>
    </row>
    <row r="7483">
      <c r="A7483" s="3">
        <v>7482.0</v>
      </c>
      <c r="B7483" s="4" t="str">
        <f>IFERROR(__xludf.DUMMYFUNCTION("SPLIT(IMPORTRANGE!B7483:B17482,"";"",0,1)"),"Bash/Shell/PowerShell")</f>
        <v>Bash/Shell/PowerShell</v>
      </c>
      <c r="C7483" s="4" t="str">
        <f>IFERROR(__xludf.DUMMYFUNCTION("""COMPUTED_VALUE"""),"C")</f>
        <v>C</v>
      </c>
      <c r="D7483" s="4" t="str">
        <f>IFERROR(__xludf.DUMMYFUNCTION("""COMPUTED_VALUE"""),"C++")</f>
        <v>C++</v>
      </c>
      <c r="E7483" s="4" t="str">
        <f>IFERROR(__xludf.DUMMYFUNCTION("""COMPUTED_VALUE"""),"HTML/CSS")</f>
        <v>HTML/CSS</v>
      </c>
      <c r="F7483" s="4" t="str">
        <f>IFERROR(__xludf.DUMMYFUNCTION("""COMPUTED_VALUE"""),"Java")</f>
        <v>Java</v>
      </c>
      <c r="G7483" s="4" t="str">
        <f>IFERROR(__xludf.DUMMYFUNCTION("""COMPUTED_VALUE"""),"JavaScript")</f>
        <v>JavaScript</v>
      </c>
      <c r="H7483" s="4" t="str">
        <f>IFERROR(__xludf.DUMMYFUNCTION("""COMPUTED_VALUE"""),"TypeScript")</f>
        <v>TypeScript</v>
      </c>
    </row>
    <row r="7484">
      <c r="A7484" s="3">
        <v>7483.0</v>
      </c>
      <c r="B7484" s="4" t="str">
        <f>IFERROR(__xludf.DUMMYFUNCTION("SPLIT(IMPORTRANGE!B7484:B17483,"";"",0,1)"),"C++")</f>
        <v>C++</v>
      </c>
      <c r="C7484" s="4" t="str">
        <f>IFERROR(__xludf.DUMMYFUNCTION("""COMPUTED_VALUE"""),"HTML/CSS")</f>
        <v>HTML/CSS</v>
      </c>
      <c r="D7484" s="4" t="str">
        <f>IFERROR(__xludf.DUMMYFUNCTION("""COMPUTED_VALUE"""),"Java")</f>
        <v>Java</v>
      </c>
      <c r="E7484" s="4" t="str">
        <f>IFERROR(__xludf.DUMMYFUNCTION("""COMPUTED_VALUE"""),"JavaScript")</f>
        <v>JavaScript</v>
      </c>
      <c r="F7484" s="4" t="str">
        <f>IFERROR(__xludf.DUMMYFUNCTION("""COMPUTED_VALUE"""),"Python")</f>
        <v>Python</v>
      </c>
      <c r="G7484" s="4" t="str">
        <f>IFERROR(__xludf.DUMMYFUNCTION("""COMPUTED_VALUE"""),"SQL")</f>
        <v>SQL</v>
      </c>
    </row>
    <row r="7485">
      <c r="A7485" s="3">
        <v>7484.0</v>
      </c>
      <c r="B7485" s="4" t="str">
        <f>IFERROR(__xludf.DUMMYFUNCTION("SPLIT(IMPORTRANGE!B7485:B17484,"";"",0,1)"),"C#")</f>
        <v>C#</v>
      </c>
      <c r="C7485" s="4" t="str">
        <f>IFERROR(__xludf.DUMMYFUNCTION("""COMPUTED_VALUE"""),"HTML/CSS")</f>
        <v>HTML/CSS</v>
      </c>
      <c r="D7485" s="4" t="str">
        <f>IFERROR(__xludf.DUMMYFUNCTION("""COMPUTED_VALUE"""),"JavaScript")</f>
        <v>JavaScript</v>
      </c>
      <c r="E7485" s="4" t="str">
        <f>IFERROR(__xludf.DUMMYFUNCTION("""COMPUTED_VALUE"""),"Python")</f>
        <v>Python</v>
      </c>
      <c r="F7485" s="4" t="str">
        <f>IFERROR(__xludf.DUMMYFUNCTION("""COMPUTED_VALUE"""),"SQL")</f>
        <v>SQL</v>
      </c>
      <c r="G7485" s="4" t="str">
        <f>IFERROR(__xludf.DUMMYFUNCTION("""COMPUTED_VALUE"""),"TypeScript")</f>
        <v>TypeScript</v>
      </c>
    </row>
    <row r="7486">
      <c r="A7486" s="3">
        <v>7485.0</v>
      </c>
      <c r="B7486" s="4" t="str">
        <f>IFERROR(__xludf.DUMMYFUNCTION("SPLIT(IMPORTRANGE!B7486:B17485,"";"",0,1)"),"Bash/Shell/PowerShell")</f>
        <v>Bash/Shell/PowerShell</v>
      </c>
      <c r="C7486" s="4" t="str">
        <f>IFERROR(__xludf.DUMMYFUNCTION("""COMPUTED_VALUE"""),"C")</f>
        <v>C</v>
      </c>
      <c r="D7486" s="4" t="str">
        <f>IFERROR(__xludf.DUMMYFUNCTION("""COMPUTED_VALUE"""),"C#")</f>
        <v>C#</v>
      </c>
      <c r="E7486" s="4" t="str">
        <f>IFERROR(__xludf.DUMMYFUNCTION("""COMPUTED_VALUE"""),"Java")</f>
        <v>Java</v>
      </c>
      <c r="F7486" s="4" t="str">
        <f>IFERROR(__xludf.DUMMYFUNCTION("""COMPUTED_VALUE"""),"Python")</f>
        <v>Python</v>
      </c>
      <c r="G7486" s="4" t="str">
        <f>IFERROR(__xludf.DUMMYFUNCTION("""COMPUTED_VALUE"""),"Ruby")</f>
        <v>Ruby</v>
      </c>
      <c r="H7486" s="4" t="str">
        <f>IFERROR(__xludf.DUMMYFUNCTION("""COMPUTED_VALUE"""),"Scala")</f>
        <v>Scala</v>
      </c>
    </row>
    <row r="7487">
      <c r="A7487" s="3">
        <v>7486.0</v>
      </c>
      <c r="B7487" s="4" t="str">
        <f>IFERROR(__xludf.DUMMYFUNCTION("SPLIT(IMPORTRANGE!B7487:B17486,"";"",0,1)"),"Java")</f>
        <v>Java</v>
      </c>
      <c r="C7487" s="4" t="str">
        <f>IFERROR(__xludf.DUMMYFUNCTION("""COMPUTED_VALUE"""),"JavaScript")</f>
        <v>JavaScript</v>
      </c>
      <c r="D7487" s="4" t="str">
        <f>IFERROR(__xludf.DUMMYFUNCTION("""COMPUTED_VALUE"""),"Python")</f>
        <v>Python</v>
      </c>
      <c r="E7487" s="4" t="str">
        <f>IFERROR(__xludf.DUMMYFUNCTION("""COMPUTED_VALUE"""),"SQL")</f>
        <v>SQL</v>
      </c>
      <c r="F7487" s="4" t="str">
        <f>IFERROR(__xludf.DUMMYFUNCTION("""COMPUTED_VALUE"""),"TypeScript")</f>
        <v>TypeScript</v>
      </c>
    </row>
    <row r="7488">
      <c r="A7488" s="3">
        <v>7487.0</v>
      </c>
      <c r="B7488" s="4" t="str">
        <f>IFERROR(__xludf.DUMMYFUNCTION("SPLIT(IMPORTRANGE!B7488:B17487,"";"",0,1)"),"Bash/Shell/PowerShell")</f>
        <v>Bash/Shell/PowerShell</v>
      </c>
      <c r="C7488" s="4" t="str">
        <f>IFERROR(__xludf.DUMMYFUNCTION("""COMPUTED_VALUE"""),"C++")</f>
        <v>C++</v>
      </c>
      <c r="D7488" s="4" t="str">
        <f>IFERROR(__xludf.DUMMYFUNCTION("""COMPUTED_VALUE"""),"Go")</f>
        <v>Go</v>
      </c>
      <c r="E7488" s="4" t="str">
        <f>IFERROR(__xludf.DUMMYFUNCTION("""COMPUTED_VALUE"""),"HTML/CSS")</f>
        <v>HTML/CSS</v>
      </c>
      <c r="F7488" s="4" t="str">
        <f>IFERROR(__xludf.DUMMYFUNCTION("""COMPUTED_VALUE"""),"Java")</f>
        <v>Java</v>
      </c>
      <c r="G7488" s="4" t="str">
        <f>IFERROR(__xludf.DUMMYFUNCTION("""COMPUTED_VALUE"""),"JavaScript")</f>
        <v>JavaScript</v>
      </c>
      <c r="H7488" s="4" t="str">
        <f>IFERROR(__xludf.DUMMYFUNCTION("""COMPUTED_VALUE"""),"Objective-C")</f>
        <v>Objective-C</v>
      </c>
      <c r="I7488" s="4" t="str">
        <f>IFERROR(__xludf.DUMMYFUNCTION("""COMPUTED_VALUE"""),"PHP")</f>
        <v>PHP</v>
      </c>
      <c r="J7488" s="4" t="str">
        <f>IFERROR(__xludf.DUMMYFUNCTION("""COMPUTED_VALUE"""),"Python")</f>
        <v>Python</v>
      </c>
      <c r="K7488" s="4" t="str">
        <f>IFERROR(__xludf.DUMMYFUNCTION("""COMPUTED_VALUE"""),"SQL")</f>
        <v>SQL</v>
      </c>
    </row>
    <row r="7489">
      <c r="A7489" s="3">
        <v>7488.0</v>
      </c>
      <c r="B7489" s="4" t="str">
        <f>IFERROR(__xludf.DUMMYFUNCTION("SPLIT(IMPORTRANGE!B7489:B17488,"";"",0,1)"),"Bash/Shell/PowerShell")</f>
        <v>Bash/Shell/PowerShell</v>
      </c>
      <c r="C7489" s="4" t="str">
        <f>IFERROR(__xludf.DUMMYFUNCTION("""COMPUTED_VALUE"""),"C#")</f>
        <v>C#</v>
      </c>
      <c r="D7489" s="4" t="str">
        <f>IFERROR(__xludf.DUMMYFUNCTION("""COMPUTED_VALUE"""),"HTML/CSS")</f>
        <v>HTML/CSS</v>
      </c>
      <c r="E7489" s="4" t="str">
        <f>IFERROR(__xludf.DUMMYFUNCTION("""COMPUTED_VALUE"""),"Java")</f>
        <v>Java</v>
      </c>
      <c r="F7489" s="4" t="str">
        <f>IFERROR(__xludf.DUMMYFUNCTION("""COMPUTED_VALUE"""),"JavaScript")</f>
        <v>JavaScript</v>
      </c>
      <c r="G7489" s="4" t="str">
        <f>IFERROR(__xludf.DUMMYFUNCTION("""COMPUTED_VALUE"""),"Python")</f>
        <v>Python</v>
      </c>
      <c r="H7489" s="4" t="str">
        <f>IFERROR(__xludf.DUMMYFUNCTION("""COMPUTED_VALUE"""),"Scala")</f>
        <v>Scala</v>
      </c>
      <c r="I7489" s="4" t="str">
        <f>IFERROR(__xludf.DUMMYFUNCTION("""COMPUTED_VALUE"""),"SQL")</f>
        <v>SQL</v>
      </c>
    </row>
    <row r="7490">
      <c r="A7490" s="3">
        <v>7489.0</v>
      </c>
      <c r="B7490" s="4" t="str">
        <f>IFERROR(__xludf.DUMMYFUNCTION("SPLIT(IMPORTRANGE!B7490:B17489,"";"",0,1)"),"Bash/Shell/PowerShell")</f>
        <v>Bash/Shell/PowerShell</v>
      </c>
      <c r="C7490" s="4" t="str">
        <f>IFERROR(__xludf.DUMMYFUNCTION("""COMPUTED_VALUE"""),"HTML/CSS")</f>
        <v>HTML/CSS</v>
      </c>
      <c r="D7490" s="4" t="str">
        <f>IFERROR(__xludf.DUMMYFUNCTION("""COMPUTED_VALUE"""),"JavaScript")</f>
        <v>JavaScript</v>
      </c>
      <c r="E7490" s="4" t="str">
        <f>IFERROR(__xludf.DUMMYFUNCTION("""COMPUTED_VALUE"""),"Python")</f>
        <v>Python</v>
      </c>
    </row>
    <row r="7491">
      <c r="A7491" s="3">
        <v>7490.0</v>
      </c>
      <c r="B7491" s="4" t="str">
        <f>IFERROR(__xludf.DUMMYFUNCTION("SPLIT(IMPORTRANGE!B7491:B17490,"";"",0,1)"),"HTML/CSS")</f>
        <v>HTML/CSS</v>
      </c>
      <c r="C7491" s="4" t="str">
        <f>IFERROR(__xludf.DUMMYFUNCTION("""COMPUTED_VALUE"""),"JavaScript")</f>
        <v>JavaScript</v>
      </c>
      <c r="D7491" s="4" t="str">
        <f>IFERROR(__xludf.DUMMYFUNCTION("""COMPUTED_VALUE"""),"SQL")</f>
        <v>SQL</v>
      </c>
      <c r="E7491" s="4" t="str">
        <f>IFERROR(__xludf.DUMMYFUNCTION("""COMPUTED_VALUE"""),"Other(s):")</f>
        <v>Other(s):</v>
      </c>
    </row>
    <row r="7492">
      <c r="A7492" s="3">
        <v>7491.0</v>
      </c>
      <c r="B7492" s="4" t="str">
        <f>IFERROR(__xludf.DUMMYFUNCTION("SPLIT(IMPORTRANGE!B7492:B17491,"";"",0,1)"),"C")</f>
        <v>C</v>
      </c>
      <c r="C7492" s="4" t="str">
        <f>IFERROR(__xludf.DUMMYFUNCTION("""COMPUTED_VALUE"""),"C++")</f>
        <v>C++</v>
      </c>
      <c r="D7492" s="4" t="str">
        <f>IFERROR(__xludf.DUMMYFUNCTION("""COMPUTED_VALUE"""),"C#")</f>
        <v>C#</v>
      </c>
      <c r="E7492" s="4" t="str">
        <f>IFERROR(__xludf.DUMMYFUNCTION("""COMPUTED_VALUE"""),"HTML/CSS")</f>
        <v>HTML/CSS</v>
      </c>
      <c r="F7492" s="4" t="str">
        <f>IFERROR(__xludf.DUMMYFUNCTION("""COMPUTED_VALUE"""),"Java")</f>
        <v>Java</v>
      </c>
      <c r="G7492" s="4" t="str">
        <f>IFERROR(__xludf.DUMMYFUNCTION("""COMPUTED_VALUE"""),"JavaScript")</f>
        <v>JavaScript</v>
      </c>
      <c r="H7492" s="4" t="str">
        <f>IFERROR(__xludf.DUMMYFUNCTION("""COMPUTED_VALUE"""),"R")</f>
        <v>R</v>
      </c>
      <c r="I7492" s="4" t="str">
        <f>IFERROR(__xludf.DUMMYFUNCTION("""COMPUTED_VALUE"""),"SQL")</f>
        <v>SQL</v>
      </c>
    </row>
    <row r="7493">
      <c r="A7493" s="3">
        <v>7492.0</v>
      </c>
      <c r="B7493" s="4" t="str">
        <f>IFERROR(__xludf.DUMMYFUNCTION("SPLIT(IMPORTRANGE!B7493:B17492,"";"",0,1)"),"HTML/CSS")</f>
        <v>HTML/CSS</v>
      </c>
      <c r="C7493" s="4" t="str">
        <f>IFERROR(__xludf.DUMMYFUNCTION("""COMPUTED_VALUE"""),"Java")</f>
        <v>Java</v>
      </c>
      <c r="D7493" s="4" t="str">
        <f>IFERROR(__xludf.DUMMYFUNCTION("""COMPUTED_VALUE"""),"JavaScript")</f>
        <v>JavaScript</v>
      </c>
      <c r="E7493" s="4" t="str">
        <f>IFERROR(__xludf.DUMMYFUNCTION("""COMPUTED_VALUE"""),"SQL")</f>
        <v>SQL</v>
      </c>
      <c r="F7493" s="4" t="str">
        <f>IFERROR(__xludf.DUMMYFUNCTION("""COMPUTED_VALUE"""),"TypeScript")</f>
        <v>TypeScript</v>
      </c>
    </row>
    <row r="7494">
      <c r="A7494" s="3">
        <v>7493.0</v>
      </c>
      <c r="B7494" s="4" t="str">
        <f>IFERROR(__xludf.DUMMYFUNCTION("SPLIT(IMPORTRANGE!B7494:B17493,"";"",0,1)"),"C")</f>
        <v>C</v>
      </c>
      <c r="C7494" s="4" t="str">
        <f>IFERROR(__xludf.DUMMYFUNCTION("""COMPUTED_VALUE"""),"HTML/CSS")</f>
        <v>HTML/CSS</v>
      </c>
      <c r="D7494" s="4" t="str">
        <f>IFERROR(__xludf.DUMMYFUNCTION("""COMPUTED_VALUE"""),"JavaScript")</f>
        <v>JavaScript</v>
      </c>
    </row>
    <row r="7495">
      <c r="A7495" s="3">
        <v>7494.0</v>
      </c>
      <c r="B7495" s="4" t="str">
        <f>IFERROR(__xludf.DUMMYFUNCTION("SPLIT(IMPORTRANGE!B7495:B17494,"";"",0,1)"),"Bash/Shell/PowerShell")</f>
        <v>Bash/Shell/PowerShell</v>
      </c>
      <c r="C7495" s="4" t="str">
        <f>IFERROR(__xludf.DUMMYFUNCTION("""COMPUTED_VALUE"""),"Go")</f>
        <v>Go</v>
      </c>
      <c r="D7495" s="4" t="str">
        <f>IFERROR(__xludf.DUMMYFUNCTION("""COMPUTED_VALUE"""),"HTML/CSS")</f>
        <v>HTML/CSS</v>
      </c>
      <c r="E7495" s="4" t="str">
        <f>IFERROR(__xludf.DUMMYFUNCTION("""COMPUTED_VALUE"""),"Java")</f>
        <v>Java</v>
      </c>
      <c r="F7495" s="4" t="str">
        <f>IFERROR(__xludf.DUMMYFUNCTION("""COMPUTED_VALUE"""),"JavaScript")</f>
        <v>JavaScript</v>
      </c>
      <c r="G7495" s="4" t="str">
        <f>IFERROR(__xludf.DUMMYFUNCTION("""COMPUTED_VALUE"""),"Objective-C")</f>
        <v>Objective-C</v>
      </c>
      <c r="H7495" s="4" t="str">
        <f>IFERROR(__xludf.DUMMYFUNCTION("""COMPUTED_VALUE"""),"PHP")</f>
        <v>PHP</v>
      </c>
      <c r="I7495" s="4" t="str">
        <f>IFERROR(__xludf.DUMMYFUNCTION("""COMPUTED_VALUE"""),"Python")</f>
        <v>Python</v>
      </c>
      <c r="J7495" s="4" t="str">
        <f>IFERROR(__xludf.DUMMYFUNCTION("""COMPUTED_VALUE"""),"R")</f>
        <v>R</v>
      </c>
      <c r="K7495" s="4" t="str">
        <f>IFERROR(__xludf.DUMMYFUNCTION("""COMPUTED_VALUE"""),"Ruby")</f>
        <v>Ruby</v>
      </c>
      <c r="L7495" s="4" t="str">
        <f>IFERROR(__xludf.DUMMYFUNCTION("""COMPUTED_VALUE"""),"SQL")</f>
        <v>SQL</v>
      </c>
      <c r="M7495" s="4" t="str">
        <f>IFERROR(__xludf.DUMMYFUNCTION("""COMPUTED_VALUE"""),"Swift")</f>
        <v>Swift</v>
      </c>
      <c r="N7495" s="4" t="str">
        <f>IFERROR(__xludf.DUMMYFUNCTION("""COMPUTED_VALUE"""),"TypeScript")</f>
        <v>TypeScript</v>
      </c>
    </row>
    <row r="7496">
      <c r="A7496" s="3">
        <v>7495.0</v>
      </c>
      <c r="B7496" s="4" t="str">
        <f>IFERROR(__xludf.DUMMYFUNCTION("SPLIT(IMPORTRANGE!B7496:B17495,"";"",0,1)"),"HTML/CSS")</f>
        <v>HTML/CSS</v>
      </c>
      <c r="C7496" s="4" t="str">
        <f>IFERROR(__xludf.DUMMYFUNCTION("""COMPUTED_VALUE"""),"JavaScript")</f>
        <v>JavaScript</v>
      </c>
      <c r="D7496" s="4" t="str">
        <f>IFERROR(__xludf.DUMMYFUNCTION("""COMPUTED_VALUE"""),"PHP")</f>
        <v>PHP</v>
      </c>
      <c r="E7496" s="4" t="str">
        <f>IFERROR(__xludf.DUMMYFUNCTION("""COMPUTED_VALUE"""),"SQL")</f>
        <v>SQL</v>
      </c>
    </row>
    <row r="7497">
      <c r="A7497" s="3">
        <v>7496.0</v>
      </c>
      <c r="B7497" s="4" t="str">
        <f>IFERROR(__xludf.DUMMYFUNCTION("SPLIT(IMPORTRANGE!B7497:B17496,"";"",0,1)"),"C")</f>
        <v>C</v>
      </c>
      <c r="C7497" s="4" t="str">
        <f>IFERROR(__xludf.DUMMYFUNCTION("""COMPUTED_VALUE"""),"Python")</f>
        <v>Python</v>
      </c>
    </row>
    <row r="7498">
      <c r="A7498" s="3">
        <v>7497.0</v>
      </c>
      <c r="B7498" s="4" t="str">
        <f>IFERROR(__xludf.DUMMYFUNCTION("SPLIT(IMPORTRANGE!B7498:B17497,"";"",0,1)"),"C++")</f>
        <v>C++</v>
      </c>
      <c r="C7498" s="4" t="str">
        <f>IFERROR(__xludf.DUMMYFUNCTION("""COMPUTED_VALUE"""),"JavaScript")</f>
        <v>JavaScript</v>
      </c>
    </row>
    <row r="7499">
      <c r="A7499" s="3">
        <v>7498.0</v>
      </c>
      <c r="B7499" s="4" t="str">
        <f>IFERROR(__xludf.DUMMYFUNCTION("SPLIT(IMPORTRANGE!B7499:B17498,"";"",0,1)"),"Bash/Shell/PowerShell")</f>
        <v>Bash/Shell/PowerShell</v>
      </c>
      <c r="C7499" s="4" t="str">
        <f>IFERROR(__xludf.DUMMYFUNCTION("""COMPUTED_VALUE"""),"C#")</f>
        <v>C#</v>
      </c>
    </row>
    <row r="7500">
      <c r="A7500" s="3">
        <v>7499.0</v>
      </c>
      <c r="B7500" s="4" t="str">
        <f>IFERROR(__xludf.DUMMYFUNCTION("SPLIT(IMPORTRANGE!B7500:B17499,"";"",0,1)"),"C#")</f>
        <v>C#</v>
      </c>
      <c r="C7500" s="4" t="str">
        <f>IFERROR(__xludf.DUMMYFUNCTION("""COMPUTED_VALUE"""),"HTML/CSS")</f>
        <v>HTML/CSS</v>
      </c>
      <c r="D7500" s="4" t="str">
        <f>IFERROR(__xludf.DUMMYFUNCTION("""COMPUTED_VALUE"""),"JavaScript")</f>
        <v>JavaScript</v>
      </c>
      <c r="E7500" s="4" t="str">
        <f>IFERROR(__xludf.DUMMYFUNCTION("""COMPUTED_VALUE"""),"SQL")</f>
        <v>SQL</v>
      </c>
      <c r="F7500" s="4" t="str">
        <f>IFERROR(__xludf.DUMMYFUNCTION("""COMPUTED_VALUE"""),"TypeScript")</f>
        <v>TypeScript</v>
      </c>
    </row>
    <row r="7501">
      <c r="A7501" s="3">
        <v>7500.0</v>
      </c>
      <c r="B7501" s="4" t="str">
        <f>IFERROR(__xludf.DUMMYFUNCTION("SPLIT(IMPORTRANGE!B7501:B17500,"";"",0,1)"),"Python")</f>
        <v>Python</v>
      </c>
      <c r="C7501" s="4" t="str">
        <f>IFERROR(__xludf.DUMMYFUNCTION("""COMPUTED_VALUE"""),"Other(s):")</f>
        <v>Other(s):</v>
      </c>
    </row>
    <row r="7502">
      <c r="A7502" s="3">
        <v>7501.0</v>
      </c>
      <c r="B7502" s="4" t="str">
        <f>IFERROR(__xludf.DUMMYFUNCTION("SPLIT(IMPORTRANGE!B7502:B17501,"";"",0,1)"),"Java")</f>
        <v>Java</v>
      </c>
      <c r="C7502" s="4" t="str">
        <f>IFERROR(__xludf.DUMMYFUNCTION("""COMPUTED_VALUE"""),"JavaScript")</f>
        <v>JavaScript</v>
      </c>
      <c r="D7502" s="4" t="str">
        <f>IFERROR(__xludf.DUMMYFUNCTION("""COMPUTED_VALUE"""),"SQL")</f>
        <v>SQL</v>
      </c>
    </row>
    <row r="7503">
      <c r="A7503" s="3">
        <v>7502.0</v>
      </c>
      <c r="B7503" s="4" t="str">
        <f>IFERROR(__xludf.DUMMYFUNCTION("SPLIT(IMPORTRANGE!B7503:B17502,"";"",0,1)"),"C#")</f>
        <v>C#</v>
      </c>
      <c r="C7503" s="4" t="str">
        <f>IFERROR(__xludf.DUMMYFUNCTION("""COMPUTED_VALUE"""),"HTML/CSS")</f>
        <v>HTML/CSS</v>
      </c>
      <c r="D7503" s="4" t="str">
        <f>IFERROR(__xludf.DUMMYFUNCTION("""COMPUTED_VALUE"""),"Java")</f>
        <v>Java</v>
      </c>
      <c r="E7503" s="4" t="str">
        <f>IFERROR(__xludf.DUMMYFUNCTION("""COMPUTED_VALUE"""),"JavaScript")</f>
        <v>JavaScript</v>
      </c>
      <c r="F7503" s="4" t="str">
        <f>IFERROR(__xludf.DUMMYFUNCTION("""COMPUTED_VALUE"""),"Python")</f>
        <v>Python</v>
      </c>
      <c r="G7503" s="4" t="str">
        <f>IFERROR(__xludf.DUMMYFUNCTION("""COMPUTED_VALUE"""),"SQL")</f>
        <v>SQL</v>
      </c>
      <c r="H7503" s="4" t="str">
        <f>IFERROR(__xludf.DUMMYFUNCTION("""COMPUTED_VALUE"""),"TypeScript")</f>
        <v>TypeScript</v>
      </c>
    </row>
    <row r="7504">
      <c r="A7504" s="3">
        <v>7503.0</v>
      </c>
      <c r="B7504" s="4" t="str">
        <f>IFERROR(__xludf.DUMMYFUNCTION("SPLIT(IMPORTRANGE!B7504:B17503,"";"",0,1)"),"Assembly")</f>
        <v>Assembly</v>
      </c>
      <c r="C7504" s="4" t="str">
        <f>IFERROR(__xludf.DUMMYFUNCTION("""COMPUTED_VALUE"""),"Bash/Shell/PowerShell")</f>
        <v>Bash/Shell/PowerShell</v>
      </c>
      <c r="D7504" s="4" t="str">
        <f>IFERROR(__xludf.DUMMYFUNCTION("""COMPUTED_VALUE"""),"Java")</f>
        <v>Java</v>
      </c>
      <c r="E7504" s="4" t="str">
        <f>IFERROR(__xludf.DUMMYFUNCTION("""COMPUTED_VALUE"""),"Python")</f>
        <v>Python</v>
      </c>
      <c r="F7504" s="4" t="str">
        <f>IFERROR(__xludf.DUMMYFUNCTION("""COMPUTED_VALUE"""),"R")</f>
        <v>R</v>
      </c>
      <c r="G7504" s="4" t="str">
        <f>IFERROR(__xludf.DUMMYFUNCTION("""COMPUTED_VALUE"""),"SQL")</f>
        <v>SQL</v>
      </c>
    </row>
    <row r="7505">
      <c r="A7505" s="3">
        <v>7504.0</v>
      </c>
      <c r="B7505" s="4" t="str">
        <f>IFERROR(__xludf.DUMMYFUNCTION("SPLIT(IMPORTRANGE!B7505:B17504,"";"",0,1)"),"Bash/Shell/PowerShell")</f>
        <v>Bash/Shell/PowerShell</v>
      </c>
      <c r="C7505" s="4" t="str">
        <f>IFERROR(__xludf.DUMMYFUNCTION("""COMPUTED_VALUE"""),"C#")</f>
        <v>C#</v>
      </c>
      <c r="D7505" s="4" t="str">
        <f>IFERROR(__xludf.DUMMYFUNCTION("""COMPUTED_VALUE"""),"HTML/CSS")</f>
        <v>HTML/CSS</v>
      </c>
      <c r="E7505" s="4" t="str">
        <f>IFERROR(__xludf.DUMMYFUNCTION("""COMPUTED_VALUE"""),"JavaScript")</f>
        <v>JavaScript</v>
      </c>
      <c r="F7505" s="4" t="str">
        <f>IFERROR(__xludf.DUMMYFUNCTION("""COMPUTED_VALUE"""),"SQL")</f>
        <v>SQL</v>
      </c>
      <c r="G7505" s="4" t="str">
        <f>IFERROR(__xludf.DUMMYFUNCTION("""COMPUTED_VALUE"""),"TypeScript")</f>
        <v>TypeScript</v>
      </c>
    </row>
    <row r="7506">
      <c r="A7506" s="3">
        <v>7505.0</v>
      </c>
      <c r="B7506" s="4" t="str">
        <f>IFERROR(__xludf.DUMMYFUNCTION("SPLIT(IMPORTRANGE!B7506:B17505,"";"",0,1)"),"C")</f>
        <v>C</v>
      </c>
      <c r="C7506" s="4" t="str">
        <f>IFERROR(__xludf.DUMMYFUNCTION("""COMPUTED_VALUE"""),"C++")</f>
        <v>C++</v>
      </c>
      <c r="D7506" s="4" t="str">
        <f>IFERROR(__xludf.DUMMYFUNCTION("""COMPUTED_VALUE"""),"Elixir")</f>
        <v>Elixir</v>
      </c>
      <c r="E7506" s="4" t="str">
        <f>IFERROR(__xludf.DUMMYFUNCTION("""COMPUTED_VALUE"""),"JavaScript")</f>
        <v>JavaScript</v>
      </c>
      <c r="F7506" s="4" t="str">
        <f>IFERROR(__xludf.DUMMYFUNCTION("""COMPUTED_VALUE"""),"Python")</f>
        <v>Python</v>
      </c>
      <c r="G7506" s="4" t="str">
        <f>IFERROR(__xludf.DUMMYFUNCTION("""COMPUTED_VALUE"""),"R")</f>
        <v>R</v>
      </c>
      <c r="H7506" s="4" t="str">
        <f>IFERROR(__xludf.DUMMYFUNCTION("""COMPUTED_VALUE"""),"SQL")</f>
        <v>SQL</v>
      </c>
    </row>
    <row r="7507">
      <c r="A7507" s="3">
        <v>7506.0</v>
      </c>
      <c r="B7507" s="4" t="str">
        <f>IFERROR(__xludf.DUMMYFUNCTION("SPLIT(IMPORTRANGE!B7507:B17506,"";"",0,1)"),"Objective-C")</f>
        <v>Objective-C</v>
      </c>
      <c r="C7507" s="4" t="str">
        <f>IFERROR(__xludf.DUMMYFUNCTION("""COMPUTED_VALUE"""),"Swift")</f>
        <v>Swift</v>
      </c>
    </row>
    <row r="7508">
      <c r="A7508" s="3">
        <v>7507.0</v>
      </c>
      <c r="B7508" s="4" t="str">
        <f>IFERROR(__xludf.DUMMYFUNCTION("SPLIT(IMPORTRANGE!B7508:B17507,"";"",0,1)"),"HTML/CSS")</f>
        <v>HTML/CSS</v>
      </c>
      <c r="C7508" s="4" t="str">
        <f>IFERROR(__xludf.DUMMYFUNCTION("""COMPUTED_VALUE"""),"JavaScript")</f>
        <v>JavaScript</v>
      </c>
      <c r="D7508" s="4" t="str">
        <f>IFERROR(__xludf.DUMMYFUNCTION("""COMPUTED_VALUE"""),"Python")</f>
        <v>Python</v>
      </c>
    </row>
    <row r="7509">
      <c r="A7509" s="3">
        <v>7508.0</v>
      </c>
      <c r="B7509" s="4" t="str">
        <f>IFERROR(__xludf.DUMMYFUNCTION("SPLIT(IMPORTRANGE!B7509:B17508,"";"",0,1)"),"Java")</f>
        <v>Java</v>
      </c>
      <c r="C7509" s="4" t="str">
        <f>IFERROR(__xludf.DUMMYFUNCTION("""COMPUTED_VALUE"""),"Kotlin")</f>
        <v>Kotlin</v>
      </c>
    </row>
    <row r="7510">
      <c r="A7510" s="3">
        <v>7509.0</v>
      </c>
      <c r="B7510" s="4" t="str">
        <f>IFERROR(__xludf.DUMMYFUNCTION("SPLIT(IMPORTRANGE!B7510:B17509,"";"",0,1)"),"Assembly")</f>
        <v>Assembly</v>
      </c>
      <c r="C7510" s="4" t="str">
        <f>IFERROR(__xludf.DUMMYFUNCTION("""COMPUTED_VALUE"""),"C")</f>
        <v>C</v>
      </c>
      <c r="D7510" s="4" t="str">
        <f>IFERROR(__xludf.DUMMYFUNCTION("""COMPUTED_VALUE"""),"Go")</f>
        <v>Go</v>
      </c>
      <c r="E7510" s="4" t="str">
        <f>IFERROR(__xludf.DUMMYFUNCTION("""COMPUTED_VALUE"""),"HTML/CSS")</f>
        <v>HTML/CSS</v>
      </c>
      <c r="F7510" s="4" t="str">
        <f>IFERROR(__xludf.DUMMYFUNCTION("""COMPUTED_VALUE"""),"Java")</f>
        <v>Java</v>
      </c>
      <c r="G7510" s="4" t="str">
        <f>IFERROR(__xludf.DUMMYFUNCTION("""COMPUTED_VALUE"""),"JavaScript")</f>
        <v>JavaScript</v>
      </c>
      <c r="H7510" s="4" t="str">
        <f>IFERROR(__xludf.DUMMYFUNCTION("""COMPUTED_VALUE"""),"Python")</f>
        <v>Python</v>
      </c>
      <c r="I7510" s="4" t="str">
        <f>IFERROR(__xludf.DUMMYFUNCTION("""COMPUTED_VALUE"""),"R")</f>
        <v>R</v>
      </c>
      <c r="J7510" s="4" t="str">
        <f>IFERROR(__xludf.DUMMYFUNCTION("""COMPUTED_VALUE"""),"SQL")</f>
        <v>SQL</v>
      </c>
    </row>
    <row r="7511">
      <c r="A7511" s="3">
        <v>7510.0</v>
      </c>
      <c r="B7511" s="4" t="str">
        <f>IFERROR(__xludf.DUMMYFUNCTION("SPLIT(IMPORTRANGE!B7511:B17510,"";"",0,1)"),"C#")</f>
        <v>C#</v>
      </c>
      <c r="C7511" s="4" t="str">
        <f>IFERROR(__xludf.DUMMYFUNCTION("""COMPUTED_VALUE"""),"HTML/CSS")</f>
        <v>HTML/CSS</v>
      </c>
      <c r="D7511" s="4" t="str">
        <f>IFERROR(__xludf.DUMMYFUNCTION("""COMPUTED_VALUE"""),"Java")</f>
        <v>Java</v>
      </c>
      <c r="E7511" s="4" t="str">
        <f>IFERROR(__xludf.DUMMYFUNCTION("""COMPUTED_VALUE"""),"Python")</f>
        <v>Python</v>
      </c>
      <c r="F7511" s="4" t="str">
        <f>IFERROR(__xludf.DUMMYFUNCTION("""COMPUTED_VALUE"""),"VBA")</f>
        <v>VBA</v>
      </c>
    </row>
    <row r="7512">
      <c r="A7512" s="3">
        <v>7511.0</v>
      </c>
      <c r="B7512" s="4" t="str">
        <f>IFERROR(__xludf.DUMMYFUNCTION("SPLIT(IMPORTRANGE!B7512:B17511,"";"",0,1)"),"Ruby")</f>
        <v>Ruby</v>
      </c>
      <c r="C7512" s="4" t="str">
        <f>IFERROR(__xludf.DUMMYFUNCTION("""COMPUTED_VALUE"""),"Swift")</f>
        <v>Swift</v>
      </c>
    </row>
    <row r="7513">
      <c r="A7513" s="3">
        <v>7512.0</v>
      </c>
      <c r="B7513" s="4" t="str">
        <f>IFERROR(__xludf.DUMMYFUNCTION("SPLIT(IMPORTRANGE!B7513:B17512,"";"",0,1)"),"HTML/CSS")</f>
        <v>HTML/CSS</v>
      </c>
      <c r="C7513" s="4" t="str">
        <f>IFERROR(__xludf.DUMMYFUNCTION("""COMPUTED_VALUE"""),"JavaScript")</f>
        <v>JavaScript</v>
      </c>
    </row>
    <row r="7514">
      <c r="A7514" s="3">
        <v>7513.0</v>
      </c>
      <c r="B7514" s="4" t="str">
        <f>IFERROR(__xludf.DUMMYFUNCTION("SPLIT(IMPORTRANGE!B7514:B17513,"";"",0,1)"),"Java")</f>
        <v>Java</v>
      </c>
      <c r="C7514" s="4" t="str">
        <f>IFERROR(__xludf.DUMMYFUNCTION("""COMPUTED_VALUE"""),"SQL")</f>
        <v>SQL</v>
      </c>
    </row>
    <row r="7515">
      <c r="A7515" s="3">
        <v>7514.0</v>
      </c>
      <c r="B7515" s="4" t="str">
        <f>IFERROR(__xludf.DUMMYFUNCTION("SPLIT(IMPORTRANGE!B7515:B17514,"";"",0,1)"),"HTML/CSS")</f>
        <v>HTML/CSS</v>
      </c>
      <c r="C7515" s="4" t="str">
        <f>IFERROR(__xludf.DUMMYFUNCTION("""COMPUTED_VALUE"""),"JavaScript")</f>
        <v>JavaScript</v>
      </c>
      <c r="D7515" s="4" t="str">
        <f>IFERROR(__xludf.DUMMYFUNCTION("""COMPUTED_VALUE"""),"PHP")</f>
        <v>PHP</v>
      </c>
    </row>
    <row r="7516">
      <c r="A7516" s="3">
        <v>7515.0</v>
      </c>
      <c r="B7516" s="4" t="str">
        <f>IFERROR(__xludf.DUMMYFUNCTION("SPLIT(IMPORTRANGE!B7516:B17515,"";"",0,1)"),"Bash/Shell/PowerShell")</f>
        <v>Bash/Shell/PowerShell</v>
      </c>
      <c r="C7516" s="4" t="str">
        <f>IFERROR(__xludf.DUMMYFUNCTION("""COMPUTED_VALUE"""),"C++")</f>
        <v>C++</v>
      </c>
      <c r="D7516" s="4" t="str">
        <f>IFERROR(__xludf.DUMMYFUNCTION("""COMPUTED_VALUE"""),"Dart")</f>
        <v>Dart</v>
      </c>
      <c r="E7516" s="4" t="str">
        <f>IFERROR(__xludf.DUMMYFUNCTION("""COMPUTED_VALUE"""),"Elixir")</f>
        <v>Elixir</v>
      </c>
      <c r="F7516" s="4" t="str">
        <f>IFERROR(__xludf.DUMMYFUNCTION("""COMPUTED_VALUE"""),"HTML/CSS")</f>
        <v>HTML/CSS</v>
      </c>
      <c r="G7516" s="4" t="str">
        <f>IFERROR(__xludf.DUMMYFUNCTION("""COMPUTED_VALUE"""),"Java")</f>
        <v>Java</v>
      </c>
      <c r="H7516" s="4" t="str">
        <f>IFERROR(__xludf.DUMMYFUNCTION("""COMPUTED_VALUE"""),"JavaScript")</f>
        <v>JavaScript</v>
      </c>
      <c r="I7516" s="4" t="str">
        <f>IFERROR(__xludf.DUMMYFUNCTION("""COMPUTED_VALUE"""),"Kotlin")</f>
        <v>Kotlin</v>
      </c>
      <c r="J7516" s="4" t="str">
        <f>IFERROR(__xludf.DUMMYFUNCTION("""COMPUTED_VALUE"""),"Objective-C")</f>
        <v>Objective-C</v>
      </c>
      <c r="K7516" s="4" t="str">
        <f>IFERROR(__xludf.DUMMYFUNCTION("""COMPUTED_VALUE"""),"Python")</f>
        <v>Python</v>
      </c>
      <c r="L7516" s="4" t="str">
        <f>IFERROR(__xludf.DUMMYFUNCTION("""COMPUTED_VALUE"""),"Ruby")</f>
        <v>Ruby</v>
      </c>
      <c r="M7516" s="4" t="str">
        <f>IFERROR(__xludf.DUMMYFUNCTION("""COMPUTED_VALUE"""),"SQL")</f>
        <v>SQL</v>
      </c>
      <c r="N7516" s="4" t="str">
        <f>IFERROR(__xludf.DUMMYFUNCTION("""COMPUTED_VALUE"""),"Swift")</f>
        <v>Swift</v>
      </c>
    </row>
    <row r="7517">
      <c r="A7517" s="3">
        <v>7516.0</v>
      </c>
      <c r="B7517" s="4" t="str">
        <f>IFERROR(__xludf.DUMMYFUNCTION("SPLIT(IMPORTRANGE!B7517:B17516,"";"",0,1)"),"Bash/Shell/PowerShell")</f>
        <v>Bash/Shell/PowerShell</v>
      </c>
      <c r="C7517" s="4" t="str">
        <f>IFERROR(__xludf.DUMMYFUNCTION("""COMPUTED_VALUE"""),"HTML/CSS")</f>
        <v>HTML/CSS</v>
      </c>
      <c r="D7517" s="4" t="str">
        <f>IFERROR(__xludf.DUMMYFUNCTION("""COMPUTED_VALUE"""),"JavaScript")</f>
        <v>JavaScript</v>
      </c>
    </row>
    <row r="7518">
      <c r="A7518" s="3">
        <v>7517.0</v>
      </c>
      <c r="B7518" s="4" t="str">
        <f>IFERROR(__xludf.DUMMYFUNCTION("SPLIT(IMPORTRANGE!B7518:B17517,"";"",0,1)"),"HTML/CSS")</f>
        <v>HTML/CSS</v>
      </c>
      <c r="C7518" s="4" t="str">
        <f>IFERROR(__xludf.DUMMYFUNCTION("""COMPUTED_VALUE"""),"JavaScript")</f>
        <v>JavaScript</v>
      </c>
    </row>
    <row r="7519">
      <c r="A7519" s="3">
        <v>7518.0</v>
      </c>
      <c r="B7519" s="4" t="str">
        <f>IFERROR(__xludf.DUMMYFUNCTION("SPLIT(IMPORTRANGE!B7519:B17518,"";"",0,1)"),"Python")</f>
        <v>Python</v>
      </c>
      <c r="C7519" s="4" t="str">
        <f>IFERROR(__xludf.DUMMYFUNCTION("""COMPUTED_VALUE"""),"R")</f>
        <v>R</v>
      </c>
      <c r="D7519" s="4" t="str">
        <f>IFERROR(__xludf.DUMMYFUNCTION("""COMPUTED_VALUE"""),"SQL")</f>
        <v>SQL</v>
      </c>
    </row>
    <row r="7520">
      <c r="A7520" s="3">
        <v>7519.0</v>
      </c>
      <c r="B7520" s="4" t="str">
        <f>IFERROR(__xludf.DUMMYFUNCTION("SPLIT(IMPORTRANGE!B7520:B17519,"";"",0,1)"),"Bash/Shell/PowerShell")</f>
        <v>Bash/Shell/PowerShell</v>
      </c>
      <c r="C7520" s="4" t="str">
        <f>IFERROR(__xludf.DUMMYFUNCTION("""COMPUTED_VALUE"""),"C++")</f>
        <v>C++</v>
      </c>
      <c r="D7520" s="4" t="str">
        <f>IFERROR(__xludf.DUMMYFUNCTION("""COMPUTED_VALUE"""),"HTML/CSS")</f>
        <v>HTML/CSS</v>
      </c>
      <c r="E7520" s="4" t="str">
        <f>IFERROR(__xludf.DUMMYFUNCTION("""COMPUTED_VALUE"""),"JavaScript")</f>
        <v>JavaScript</v>
      </c>
      <c r="F7520" s="4" t="str">
        <f>IFERROR(__xludf.DUMMYFUNCTION("""COMPUTED_VALUE"""),"Python")</f>
        <v>Python</v>
      </c>
    </row>
    <row r="7521">
      <c r="A7521" s="3">
        <v>7520.0</v>
      </c>
      <c r="B7521" s="4" t="str">
        <f>IFERROR(__xludf.DUMMYFUNCTION("SPLIT(IMPORTRANGE!B7521:B17520,"";"",0,1)"),"HTML/CSS")</f>
        <v>HTML/CSS</v>
      </c>
      <c r="C7521" s="4" t="str">
        <f>IFERROR(__xludf.DUMMYFUNCTION("""COMPUTED_VALUE"""),"JavaScript")</f>
        <v>JavaScript</v>
      </c>
      <c r="D7521" s="4" t="str">
        <f>IFERROR(__xludf.DUMMYFUNCTION("""COMPUTED_VALUE"""),"PHP")</f>
        <v>PHP</v>
      </c>
    </row>
    <row r="7522">
      <c r="A7522" s="3">
        <v>7521.0</v>
      </c>
      <c r="B7522" s="4" t="str">
        <f>IFERROR(__xludf.DUMMYFUNCTION("SPLIT(IMPORTRANGE!B7522:B17521,"";"",0,1)"),"Bash/Shell/PowerShell")</f>
        <v>Bash/Shell/PowerShell</v>
      </c>
      <c r="C7522" s="4" t="str">
        <f>IFERROR(__xludf.DUMMYFUNCTION("""COMPUTED_VALUE"""),"C")</f>
        <v>C</v>
      </c>
      <c r="D7522" s="4" t="str">
        <f>IFERROR(__xludf.DUMMYFUNCTION("""COMPUTED_VALUE"""),"C++")</f>
        <v>C++</v>
      </c>
      <c r="E7522" s="4" t="str">
        <f>IFERROR(__xludf.DUMMYFUNCTION("""COMPUTED_VALUE"""),"Other(s):")</f>
        <v>Other(s):</v>
      </c>
    </row>
    <row r="7523">
      <c r="A7523" s="3">
        <v>7522.0</v>
      </c>
      <c r="B7523" s="4" t="str">
        <f>IFERROR(__xludf.DUMMYFUNCTION("SPLIT(IMPORTRANGE!B7523:B17522,"";"",0,1)"),"C")</f>
        <v>C</v>
      </c>
      <c r="C7523" s="4" t="str">
        <f>IFERROR(__xludf.DUMMYFUNCTION("""COMPUTED_VALUE"""),"C#")</f>
        <v>C#</v>
      </c>
      <c r="D7523" s="4" t="str">
        <f>IFERROR(__xludf.DUMMYFUNCTION("""COMPUTED_VALUE"""),"Dart")</f>
        <v>Dart</v>
      </c>
      <c r="E7523" s="4" t="str">
        <f>IFERROR(__xludf.DUMMYFUNCTION("""COMPUTED_VALUE"""),"HTML/CSS")</f>
        <v>HTML/CSS</v>
      </c>
      <c r="F7523" s="4" t="str">
        <f>IFERROR(__xludf.DUMMYFUNCTION("""COMPUTED_VALUE"""),"Java")</f>
        <v>Java</v>
      </c>
    </row>
    <row r="7524">
      <c r="A7524" s="3">
        <v>7523.0</v>
      </c>
      <c r="B7524" s="4" t="str">
        <f>IFERROR(__xludf.DUMMYFUNCTION("SPLIT(IMPORTRANGE!B7524:B17523,"";"",0,1)"),"HTML/CSS")</f>
        <v>HTML/CSS</v>
      </c>
      <c r="C7524" s="4" t="str">
        <f>IFERROR(__xludf.DUMMYFUNCTION("""COMPUTED_VALUE"""),"Java")</f>
        <v>Java</v>
      </c>
      <c r="D7524" s="4" t="str">
        <f>IFERROR(__xludf.DUMMYFUNCTION("""COMPUTED_VALUE"""),"JavaScript")</f>
        <v>JavaScript</v>
      </c>
      <c r="E7524" s="4" t="str">
        <f>IFERROR(__xludf.DUMMYFUNCTION("""COMPUTED_VALUE"""),"Kotlin")</f>
        <v>Kotlin</v>
      </c>
      <c r="F7524" s="4" t="str">
        <f>IFERROR(__xludf.DUMMYFUNCTION("""COMPUTED_VALUE"""),"PHP")</f>
        <v>PHP</v>
      </c>
      <c r="G7524" s="4" t="str">
        <f>IFERROR(__xludf.DUMMYFUNCTION("""COMPUTED_VALUE"""),"SQL")</f>
        <v>SQL</v>
      </c>
    </row>
    <row r="7525">
      <c r="A7525" s="3">
        <v>7524.0</v>
      </c>
      <c r="B7525" s="4" t="str">
        <f>IFERROR(__xludf.DUMMYFUNCTION("SPLIT(IMPORTRANGE!B7525:B17524,"";"",0,1)"),"C#")</f>
        <v>C#</v>
      </c>
      <c r="C7525" s="4" t="str">
        <f>IFERROR(__xludf.DUMMYFUNCTION("""COMPUTED_VALUE"""),"HTML/CSS")</f>
        <v>HTML/CSS</v>
      </c>
      <c r="D7525" s="4" t="str">
        <f>IFERROR(__xludf.DUMMYFUNCTION("""COMPUTED_VALUE"""),"Java")</f>
        <v>Java</v>
      </c>
      <c r="E7525" s="4" t="str">
        <f>IFERROR(__xludf.DUMMYFUNCTION("""COMPUTED_VALUE"""),"JavaScript")</f>
        <v>JavaScript</v>
      </c>
      <c r="F7525" s="4" t="str">
        <f>IFERROR(__xludf.DUMMYFUNCTION("""COMPUTED_VALUE"""),"SQL")</f>
        <v>SQL</v>
      </c>
      <c r="G7525" s="4" t="str">
        <f>IFERROR(__xludf.DUMMYFUNCTION("""COMPUTED_VALUE"""),"VBA")</f>
        <v>VBA</v>
      </c>
    </row>
    <row r="7526">
      <c r="A7526" s="3">
        <v>7525.0</v>
      </c>
      <c r="B7526" s="4" t="str">
        <f>IFERROR(__xludf.DUMMYFUNCTION("SPLIT(IMPORTRANGE!B7526:B17525,"";"",0,1)"),"Bash/Shell/PowerShell")</f>
        <v>Bash/Shell/PowerShell</v>
      </c>
      <c r="C7526" s="4" t="str">
        <f>IFERROR(__xludf.DUMMYFUNCTION("""COMPUTED_VALUE"""),"HTML/CSS")</f>
        <v>HTML/CSS</v>
      </c>
      <c r="D7526" s="4" t="str">
        <f>IFERROR(__xludf.DUMMYFUNCTION("""COMPUTED_VALUE"""),"JavaScript")</f>
        <v>JavaScript</v>
      </c>
      <c r="E7526" s="4" t="str">
        <f>IFERROR(__xludf.DUMMYFUNCTION("""COMPUTED_VALUE"""),"PHP")</f>
        <v>PHP</v>
      </c>
      <c r="F7526" s="4" t="str">
        <f>IFERROR(__xludf.DUMMYFUNCTION("""COMPUTED_VALUE"""),"SQL")</f>
        <v>SQL</v>
      </c>
      <c r="G7526" s="4" t="str">
        <f>IFERROR(__xludf.DUMMYFUNCTION("""COMPUTED_VALUE"""),"VBA")</f>
        <v>VBA</v>
      </c>
    </row>
    <row r="7527">
      <c r="A7527" s="3">
        <v>7526.0</v>
      </c>
      <c r="B7527" s="4" t="str">
        <f>IFERROR(__xludf.DUMMYFUNCTION("SPLIT(IMPORTRANGE!B7527:B17526,"";"",0,1)"),"C")</f>
        <v>C</v>
      </c>
      <c r="C7527" s="4" t="str">
        <f>IFERROR(__xludf.DUMMYFUNCTION("""COMPUTED_VALUE"""),"C++")</f>
        <v>C++</v>
      </c>
      <c r="D7527" s="4" t="str">
        <f>IFERROR(__xludf.DUMMYFUNCTION("""COMPUTED_VALUE"""),"C#")</f>
        <v>C#</v>
      </c>
      <c r="E7527" s="4" t="str">
        <f>IFERROR(__xludf.DUMMYFUNCTION("""COMPUTED_VALUE"""),"HTML/CSS")</f>
        <v>HTML/CSS</v>
      </c>
      <c r="F7527" s="4" t="str">
        <f>IFERROR(__xludf.DUMMYFUNCTION("""COMPUTED_VALUE"""),"JavaScript")</f>
        <v>JavaScript</v>
      </c>
      <c r="G7527" s="4" t="str">
        <f>IFERROR(__xludf.DUMMYFUNCTION("""COMPUTED_VALUE"""),"PHP")</f>
        <v>PHP</v>
      </c>
      <c r="H7527" s="4" t="str">
        <f>IFERROR(__xludf.DUMMYFUNCTION("""COMPUTED_VALUE"""),"Swift")</f>
        <v>Swift</v>
      </c>
      <c r="I7527" s="4" t="str">
        <f>IFERROR(__xludf.DUMMYFUNCTION("""COMPUTED_VALUE"""),"TypeScript")</f>
        <v>TypeScript</v>
      </c>
    </row>
    <row r="7528">
      <c r="A7528" s="3">
        <v>7527.0</v>
      </c>
      <c r="B7528" s="4" t="str">
        <f>IFERROR(__xludf.DUMMYFUNCTION("SPLIT(IMPORTRANGE!B7528:B17527,"";"",0,1)"),"C++")</f>
        <v>C++</v>
      </c>
      <c r="C7528" s="4" t="str">
        <f>IFERROR(__xludf.DUMMYFUNCTION("""COMPUTED_VALUE"""),"C#")</f>
        <v>C#</v>
      </c>
      <c r="D7528" s="4" t="str">
        <f>IFERROR(__xludf.DUMMYFUNCTION("""COMPUTED_VALUE"""),"HTML/CSS")</f>
        <v>HTML/CSS</v>
      </c>
      <c r="E7528" s="4" t="str">
        <f>IFERROR(__xludf.DUMMYFUNCTION("""COMPUTED_VALUE"""),"JavaScript")</f>
        <v>JavaScript</v>
      </c>
      <c r="F7528" s="4" t="str">
        <f>IFERROR(__xludf.DUMMYFUNCTION("""COMPUTED_VALUE"""),"Ruby")</f>
        <v>Ruby</v>
      </c>
    </row>
    <row r="7529">
      <c r="A7529" s="3">
        <v>7528.0</v>
      </c>
      <c r="B7529" s="4" t="str">
        <f>IFERROR(__xludf.DUMMYFUNCTION("SPLIT(IMPORTRANGE!B7529:B17528,"";"",0,1)"),"C++")</f>
        <v>C++</v>
      </c>
      <c r="C7529" s="4" t="str">
        <f>IFERROR(__xludf.DUMMYFUNCTION("""COMPUTED_VALUE"""),"Python")</f>
        <v>Python</v>
      </c>
      <c r="D7529" s="4" t="str">
        <f>IFERROR(__xludf.DUMMYFUNCTION("""COMPUTED_VALUE"""),"Swift")</f>
        <v>Swift</v>
      </c>
    </row>
    <row r="7530">
      <c r="A7530" s="3">
        <v>7529.0</v>
      </c>
      <c r="B7530" s="4" t="str">
        <f>IFERROR(__xludf.DUMMYFUNCTION("SPLIT(IMPORTRANGE!B7530:B17529,"";"",0,1)"),"C")</f>
        <v>C</v>
      </c>
      <c r="C7530" s="4" t="str">
        <f>IFERROR(__xludf.DUMMYFUNCTION("""COMPUTED_VALUE"""),"C++")</f>
        <v>C++</v>
      </c>
      <c r="D7530" s="4" t="str">
        <f>IFERROR(__xludf.DUMMYFUNCTION("""COMPUTED_VALUE"""),"C#")</f>
        <v>C#</v>
      </c>
      <c r="E7530" s="4" t="str">
        <f>IFERROR(__xludf.DUMMYFUNCTION("""COMPUTED_VALUE"""),"Go")</f>
        <v>Go</v>
      </c>
      <c r="F7530" s="4" t="str">
        <f>IFERROR(__xludf.DUMMYFUNCTION("""COMPUTED_VALUE"""),"HTML/CSS")</f>
        <v>HTML/CSS</v>
      </c>
      <c r="G7530" s="4" t="str">
        <f>IFERROR(__xludf.DUMMYFUNCTION("""COMPUTED_VALUE"""),"Java")</f>
        <v>Java</v>
      </c>
      <c r="H7530" s="4" t="str">
        <f>IFERROR(__xludf.DUMMYFUNCTION("""COMPUTED_VALUE"""),"Python")</f>
        <v>Python</v>
      </c>
    </row>
    <row r="7531">
      <c r="A7531" s="3">
        <v>7530.0</v>
      </c>
      <c r="B7531" s="4" t="str">
        <f>IFERROR(__xludf.DUMMYFUNCTION("SPLIT(IMPORTRANGE!B7531:B17530,"";"",0,1)"),"HTML/CSS")</f>
        <v>HTML/CSS</v>
      </c>
      <c r="C7531" s="4" t="str">
        <f>IFERROR(__xludf.DUMMYFUNCTION("""COMPUTED_VALUE"""),"Java")</f>
        <v>Java</v>
      </c>
      <c r="D7531" s="4" t="str">
        <f>IFERROR(__xludf.DUMMYFUNCTION("""COMPUTED_VALUE"""),"JavaScript")</f>
        <v>JavaScript</v>
      </c>
    </row>
    <row r="7532">
      <c r="A7532" s="3">
        <v>7531.0</v>
      </c>
      <c r="B7532" s="4" t="str">
        <f>IFERROR(__xludf.DUMMYFUNCTION("SPLIT(IMPORTRANGE!B7532:B17531,"";"",0,1)"),"Bash/Shell/PowerShell")</f>
        <v>Bash/Shell/PowerShell</v>
      </c>
      <c r="C7532" s="4" t="str">
        <f>IFERROR(__xludf.DUMMYFUNCTION("""COMPUTED_VALUE"""),"HTML/CSS")</f>
        <v>HTML/CSS</v>
      </c>
      <c r="D7532" s="4" t="str">
        <f>IFERROR(__xludf.DUMMYFUNCTION("""COMPUTED_VALUE"""),"Java")</f>
        <v>Java</v>
      </c>
      <c r="E7532" s="4" t="str">
        <f>IFERROR(__xludf.DUMMYFUNCTION("""COMPUTED_VALUE"""),"JavaScript")</f>
        <v>JavaScript</v>
      </c>
      <c r="F7532" s="4" t="str">
        <f>IFERROR(__xludf.DUMMYFUNCTION("""COMPUTED_VALUE"""),"PHP")</f>
        <v>PHP</v>
      </c>
      <c r="G7532" s="4" t="str">
        <f>IFERROR(__xludf.DUMMYFUNCTION("""COMPUTED_VALUE"""),"Python")</f>
        <v>Python</v>
      </c>
      <c r="H7532" s="4" t="str">
        <f>IFERROR(__xludf.DUMMYFUNCTION("""COMPUTED_VALUE"""),"SQL")</f>
        <v>SQL</v>
      </c>
    </row>
    <row r="7533">
      <c r="A7533" s="3">
        <v>7532.0</v>
      </c>
      <c r="B7533" s="4" t="str">
        <f>IFERROR(__xludf.DUMMYFUNCTION("SPLIT(IMPORTRANGE!B7533:B17532,"";"",0,1)"),"Bash/Shell/PowerShell")</f>
        <v>Bash/Shell/PowerShell</v>
      </c>
      <c r="C7533" s="4" t="str">
        <f>IFERROR(__xludf.DUMMYFUNCTION("""COMPUTED_VALUE"""),"C")</f>
        <v>C</v>
      </c>
      <c r="D7533" s="4" t="str">
        <f>IFERROR(__xludf.DUMMYFUNCTION("""COMPUTED_VALUE"""),"C++")</f>
        <v>C++</v>
      </c>
      <c r="E7533" s="4" t="str">
        <f>IFERROR(__xludf.DUMMYFUNCTION("""COMPUTED_VALUE"""),"C#")</f>
        <v>C#</v>
      </c>
      <c r="F7533" s="4" t="str">
        <f>IFERROR(__xludf.DUMMYFUNCTION("""COMPUTED_VALUE"""),"HTML/CSS")</f>
        <v>HTML/CSS</v>
      </c>
      <c r="G7533" s="4" t="str">
        <f>IFERROR(__xludf.DUMMYFUNCTION("""COMPUTED_VALUE"""),"Java")</f>
        <v>Java</v>
      </c>
      <c r="H7533" s="4" t="str">
        <f>IFERROR(__xludf.DUMMYFUNCTION("""COMPUTED_VALUE"""),"JavaScript")</f>
        <v>JavaScript</v>
      </c>
      <c r="I7533" s="4" t="str">
        <f>IFERROR(__xludf.DUMMYFUNCTION("""COMPUTED_VALUE"""),"Objective-C")</f>
        <v>Objective-C</v>
      </c>
      <c r="J7533" s="4" t="str">
        <f>IFERROR(__xludf.DUMMYFUNCTION("""COMPUTED_VALUE"""),"PHP")</f>
        <v>PHP</v>
      </c>
      <c r="K7533" s="4" t="str">
        <f>IFERROR(__xludf.DUMMYFUNCTION("""COMPUTED_VALUE"""),"Python")</f>
        <v>Python</v>
      </c>
      <c r="L7533" s="4" t="str">
        <f>IFERROR(__xludf.DUMMYFUNCTION("""COMPUTED_VALUE"""),"SQL")</f>
        <v>SQL</v>
      </c>
      <c r="M7533" s="4" t="str">
        <f>IFERROR(__xludf.DUMMYFUNCTION("""COMPUTED_VALUE"""),"VBA")</f>
        <v>VBA</v>
      </c>
    </row>
    <row r="7534">
      <c r="A7534" s="3">
        <v>7533.0</v>
      </c>
      <c r="B7534" s="4" t="str">
        <f>IFERROR(__xludf.DUMMYFUNCTION("SPLIT(IMPORTRANGE!B7534:B17533,"";"",0,1)"),"Python")</f>
        <v>Python</v>
      </c>
    </row>
    <row r="7535">
      <c r="A7535" s="3">
        <v>7534.0</v>
      </c>
      <c r="B7535" s="4" t="str">
        <f>IFERROR(__xludf.DUMMYFUNCTION("SPLIT(IMPORTRANGE!B7535:B17534,"";"",0,1)"),"HTML/CSS")</f>
        <v>HTML/CSS</v>
      </c>
      <c r="C7535" s="4" t="str">
        <f>IFERROR(__xludf.DUMMYFUNCTION("""COMPUTED_VALUE"""),"JavaScript")</f>
        <v>JavaScript</v>
      </c>
      <c r="D7535" s="4" t="str">
        <f>IFERROR(__xludf.DUMMYFUNCTION("""COMPUTED_VALUE"""),"Python")</f>
        <v>Python</v>
      </c>
      <c r="E7535" s="4" t="str">
        <f>IFERROR(__xludf.DUMMYFUNCTION("""COMPUTED_VALUE"""),"SQL")</f>
        <v>SQL</v>
      </c>
    </row>
    <row r="7536">
      <c r="A7536" s="3">
        <v>7535.0</v>
      </c>
      <c r="B7536" s="4" t="str">
        <f>IFERROR(__xludf.DUMMYFUNCTION("SPLIT(IMPORTRANGE!B7536:B17535,"";"",0,1)"),"Bash/Shell/PowerShell")</f>
        <v>Bash/Shell/PowerShell</v>
      </c>
      <c r="C7536" s="4" t="str">
        <f>IFERROR(__xludf.DUMMYFUNCTION("""COMPUTED_VALUE"""),"HTML/CSS")</f>
        <v>HTML/CSS</v>
      </c>
      <c r="D7536" s="4" t="str">
        <f>IFERROR(__xludf.DUMMYFUNCTION("""COMPUTED_VALUE"""),"JavaScript")</f>
        <v>JavaScript</v>
      </c>
      <c r="E7536" s="4" t="str">
        <f>IFERROR(__xludf.DUMMYFUNCTION("""COMPUTED_VALUE"""),"SQL")</f>
        <v>SQL</v>
      </c>
      <c r="F7536" s="4" t="str">
        <f>IFERROR(__xludf.DUMMYFUNCTION("""COMPUTED_VALUE"""),"TypeScript")</f>
        <v>TypeScript</v>
      </c>
    </row>
    <row r="7537">
      <c r="A7537" s="3">
        <v>7536.0</v>
      </c>
      <c r="B7537" s="4" t="str">
        <f>IFERROR(__xludf.DUMMYFUNCTION("SPLIT(IMPORTRANGE!B7537:B17536,"";"",0,1)"),"HTML/CSS")</f>
        <v>HTML/CSS</v>
      </c>
      <c r="C7537" s="4" t="str">
        <f>IFERROR(__xludf.DUMMYFUNCTION("""COMPUTED_VALUE"""),"Java")</f>
        <v>Java</v>
      </c>
      <c r="D7537" s="4" t="str">
        <f>IFERROR(__xludf.DUMMYFUNCTION("""COMPUTED_VALUE"""),"JavaScript")</f>
        <v>JavaScript</v>
      </c>
    </row>
    <row r="7538">
      <c r="A7538" s="3">
        <v>7537.0</v>
      </c>
      <c r="B7538" s="4" t="str">
        <f>IFERROR(__xludf.DUMMYFUNCTION("SPLIT(IMPORTRANGE!B7538:B17537,"";"",0,1)"),"Bash/Shell/PowerShell")</f>
        <v>Bash/Shell/PowerShell</v>
      </c>
      <c r="C7538" s="4" t="str">
        <f>IFERROR(__xludf.DUMMYFUNCTION("""COMPUTED_VALUE"""),"C#")</f>
        <v>C#</v>
      </c>
      <c r="D7538" s="4" t="str">
        <f>IFERROR(__xludf.DUMMYFUNCTION("""COMPUTED_VALUE"""),"HTML/CSS")</f>
        <v>HTML/CSS</v>
      </c>
      <c r="E7538" s="4" t="str">
        <f>IFERROR(__xludf.DUMMYFUNCTION("""COMPUTED_VALUE"""),"Java")</f>
        <v>Java</v>
      </c>
      <c r="F7538" s="4" t="str">
        <f>IFERROR(__xludf.DUMMYFUNCTION("""COMPUTED_VALUE"""),"JavaScript")</f>
        <v>JavaScript</v>
      </c>
      <c r="G7538" s="4" t="str">
        <f>IFERROR(__xludf.DUMMYFUNCTION("""COMPUTED_VALUE"""),"Kotlin")</f>
        <v>Kotlin</v>
      </c>
      <c r="H7538" s="4" t="str">
        <f>IFERROR(__xludf.DUMMYFUNCTION("""COMPUTED_VALUE"""),"SQL")</f>
        <v>SQL</v>
      </c>
      <c r="I7538" s="4" t="str">
        <f>IFERROR(__xludf.DUMMYFUNCTION("""COMPUTED_VALUE"""),"TypeScript")</f>
        <v>TypeScript</v>
      </c>
    </row>
    <row r="7539">
      <c r="A7539" s="3">
        <v>7538.0</v>
      </c>
      <c r="B7539" s="4" t="str">
        <f>IFERROR(__xludf.DUMMYFUNCTION("SPLIT(IMPORTRANGE!B7539:B17538,"";"",0,1)"),"C")</f>
        <v>C</v>
      </c>
      <c r="C7539" s="4" t="str">
        <f>IFERROR(__xludf.DUMMYFUNCTION("""COMPUTED_VALUE"""),"C++")</f>
        <v>C++</v>
      </c>
      <c r="D7539" s="4" t="str">
        <f>IFERROR(__xludf.DUMMYFUNCTION("""COMPUTED_VALUE"""),"HTML/CSS")</f>
        <v>HTML/CSS</v>
      </c>
      <c r="E7539" s="4" t="str">
        <f>IFERROR(__xludf.DUMMYFUNCTION("""COMPUTED_VALUE"""),"Java")</f>
        <v>Java</v>
      </c>
      <c r="F7539" s="4" t="str">
        <f>IFERROR(__xludf.DUMMYFUNCTION("""COMPUTED_VALUE"""),"JavaScript")</f>
        <v>JavaScript</v>
      </c>
      <c r="G7539" s="4" t="str">
        <f>IFERROR(__xludf.DUMMYFUNCTION("""COMPUTED_VALUE"""),"Kotlin")</f>
        <v>Kotlin</v>
      </c>
      <c r="H7539" s="4" t="str">
        <f>IFERROR(__xludf.DUMMYFUNCTION("""COMPUTED_VALUE"""),"PHP")</f>
        <v>PHP</v>
      </c>
      <c r="I7539" s="4" t="str">
        <f>IFERROR(__xludf.DUMMYFUNCTION("""COMPUTED_VALUE"""),"SQL")</f>
        <v>SQL</v>
      </c>
    </row>
    <row r="7540">
      <c r="A7540" s="3">
        <v>7539.0</v>
      </c>
      <c r="B7540" s="4" t="str">
        <f>IFERROR(__xludf.DUMMYFUNCTION("SPLIT(IMPORTRANGE!B7540:B17539,"";"",0,1)"),"HTML/CSS")</f>
        <v>HTML/CSS</v>
      </c>
      <c r="C7540" s="4" t="str">
        <f>IFERROR(__xludf.DUMMYFUNCTION("""COMPUTED_VALUE"""),"JavaScript")</f>
        <v>JavaScript</v>
      </c>
      <c r="D7540" s="4" t="str">
        <f>IFERROR(__xludf.DUMMYFUNCTION("""COMPUTED_VALUE"""),"PHP")</f>
        <v>PHP</v>
      </c>
    </row>
    <row r="7541">
      <c r="A7541" s="3">
        <v>7540.0</v>
      </c>
      <c r="B7541" s="4" t="str">
        <f>IFERROR(__xludf.DUMMYFUNCTION("SPLIT(IMPORTRANGE!B7541:B17540,"";"",0,1)"),"C")</f>
        <v>C</v>
      </c>
      <c r="C7541" s="4" t="str">
        <f>IFERROR(__xludf.DUMMYFUNCTION("""COMPUTED_VALUE"""),"C++")</f>
        <v>C++</v>
      </c>
    </row>
    <row r="7542">
      <c r="A7542" s="3">
        <v>7541.0</v>
      </c>
      <c r="B7542" s="4" t="str">
        <f>IFERROR(__xludf.DUMMYFUNCTION("SPLIT(IMPORTRANGE!B7542:B17541,"";"",0,1)"),"C++")</f>
        <v>C++</v>
      </c>
    </row>
    <row r="7543">
      <c r="A7543" s="3">
        <v>7542.0</v>
      </c>
      <c r="B7543" s="4" t="str">
        <f>IFERROR(__xludf.DUMMYFUNCTION("SPLIT(IMPORTRANGE!B7543:B17542,"";"",0,1)"),"Python")</f>
        <v>Python</v>
      </c>
      <c r="C7543" s="4" t="str">
        <f>IFERROR(__xludf.DUMMYFUNCTION("""COMPUTED_VALUE"""),"TypeScript")</f>
        <v>TypeScript</v>
      </c>
    </row>
    <row r="7544">
      <c r="A7544" s="3">
        <v>7543.0</v>
      </c>
      <c r="B7544" s="4" t="str">
        <f>IFERROR(__xludf.DUMMYFUNCTION("SPLIT(IMPORTRANGE!B7544:B17543,"";"",0,1)"),"Java")</f>
        <v>Java</v>
      </c>
    </row>
    <row r="7545">
      <c r="A7545" s="3">
        <v>7544.0</v>
      </c>
      <c r="B7545" s="4" t="str">
        <f>IFERROR(__xludf.DUMMYFUNCTION("SPLIT(IMPORTRANGE!B7545:B17544,"";"",0,1)"),"Bash/Shell/PowerShell")</f>
        <v>Bash/Shell/PowerShell</v>
      </c>
      <c r="C7545" s="4" t="str">
        <f>IFERROR(__xludf.DUMMYFUNCTION("""COMPUTED_VALUE"""),"HTML/CSS")</f>
        <v>HTML/CSS</v>
      </c>
      <c r="D7545" s="4" t="str">
        <f>IFERROR(__xludf.DUMMYFUNCTION("""COMPUTED_VALUE"""),"Java")</f>
        <v>Java</v>
      </c>
      <c r="E7545" s="4" t="str">
        <f>IFERROR(__xludf.DUMMYFUNCTION("""COMPUTED_VALUE"""),"JavaScript")</f>
        <v>JavaScript</v>
      </c>
      <c r="F7545" s="4" t="str">
        <f>IFERROR(__xludf.DUMMYFUNCTION("""COMPUTED_VALUE"""),"SQL")</f>
        <v>SQL</v>
      </c>
      <c r="G7545" s="4" t="str">
        <f>IFERROR(__xludf.DUMMYFUNCTION("""COMPUTED_VALUE"""),"TypeScript")</f>
        <v>TypeScript</v>
      </c>
    </row>
    <row r="7546">
      <c r="A7546" s="3">
        <v>7545.0</v>
      </c>
      <c r="B7546" s="4" t="str">
        <f>IFERROR(__xludf.DUMMYFUNCTION("SPLIT(IMPORTRANGE!B7546:B17545,"";"",0,1)"),"C#")</f>
        <v>C#</v>
      </c>
      <c r="C7546" s="4" t="str">
        <f>IFERROR(__xludf.DUMMYFUNCTION("""COMPUTED_VALUE"""),"HTML/CSS")</f>
        <v>HTML/CSS</v>
      </c>
      <c r="D7546" s="4" t="str">
        <f>IFERROR(__xludf.DUMMYFUNCTION("""COMPUTED_VALUE"""),"JavaScript")</f>
        <v>JavaScript</v>
      </c>
      <c r="E7546" s="4" t="str">
        <f>IFERROR(__xludf.DUMMYFUNCTION("""COMPUTED_VALUE"""),"Python")</f>
        <v>Python</v>
      </c>
      <c r="F7546" s="4" t="str">
        <f>IFERROR(__xludf.DUMMYFUNCTION("""COMPUTED_VALUE"""),"R")</f>
        <v>R</v>
      </c>
      <c r="G7546" s="4" t="str">
        <f>IFERROR(__xludf.DUMMYFUNCTION("""COMPUTED_VALUE"""),"SQL")</f>
        <v>SQL</v>
      </c>
      <c r="H7546" s="4" t="str">
        <f>IFERROR(__xludf.DUMMYFUNCTION("""COMPUTED_VALUE"""),"TypeScript")</f>
        <v>TypeScript</v>
      </c>
    </row>
    <row r="7547">
      <c r="A7547" s="3">
        <v>7546.0</v>
      </c>
      <c r="B7547" s="4" t="str">
        <f>IFERROR(__xludf.DUMMYFUNCTION("SPLIT(IMPORTRANGE!B7547:B17546,"";"",0,1)"),"Bash/Shell/PowerShell")</f>
        <v>Bash/Shell/PowerShell</v>
      </c>
      <c r="C7547" s="4" t="str">
        <f>IFERROR(__xludf.DUMMYFUNCTION("""COMPUTED_VALUE"""),"Java")</f>
        <v>Java</v>
      </c>
      <c r="D7547" s="4" t="str">
        <f>IFERROR(__xludf.DUMMYFUNCTION("""COMPUTED_VALUE"""),"Python")</f>
        <v>Python</v>
      </c>
      <c r="E7547" s="4" t="str">
        <f>IFERROR(__xludf.DUMMYFUNCTION("""COMPUTED_VALUE"""),"SQL")</f>
        <v>SQL</v>
      </c>
    </row>
    <row r="7548">
      <c r="A7548" s="3">
        <v>7547.0</v>
      </c>
      <c r="B7548" s="4" t="str">
        <f>IFERROR(__xludf.DUMMYFUNCTION("SPLIT(IMPORTRANGE!B7548:B17547,"";"",0,1)"),"C++")</f>
        <v>C++</v>
      </c>
      <c r="C7548" s="4" t="str">
        <f>IFERROR(__xludf.DUMMYFUNCTION("""COMPUTED_VALUE"""),"C#")</f>
        <v>C#</v>
      </c>
      <c r="D7548" s="4" t="str">
        <f>IFERROR(__xludf.DUMMYFUNCTION("""COMPUTED_VALUE"""),"Java")</f>
        <v>Java</v>
      </c>
      <c r="E7548" s="4" t="str">
        <f>IFERROR(__xludf.DUMMYFUNCTION("""COMPUTED_VALUE"""),"Python")</f>
        <v>Python</v>
      </c>
    </row>
    <row r="7549">
      <c r="A7549" s="3">
        <v>7548.0</v>
      </c>
      <c r="B7549" s="4" t="str">
        <f>IFERROR(__xludf.DUMMYFUNCTION("SPLIT(IMPORTRANGE!B7549:B17548,"";"",0,1)"),"Bash/Shell/PowerShell")</f>
        <v>Bash/Shell/PowerShell</v>
      </c>
      <c r="C7549" s="4" t="str">
        <f>IFERROR(__xludf.DUMMYFUNCTION("""COMPUTED_VALUE"""),"C#")</f>
        <v>C#</v>
      </c>
      <c r="D7549" s="4" t="str">
        <f>IFERROR(__xludf.DUMMYFUNCTION("""COMPUTED_VALUE"""),"HTML/CSS")</f>
        <v>HTML/CSS</v>
      </c>
      <c r="E7549" s="4" t="str">
        <f>IFERROR(__xludf.DUMMYFUNCTION("""COMPUTED_VALUE"""),"JavaScript")</f>
        <v>JavaScript</v>
      </c>
      <c r="F7549" s="4" t="str">
        <f>IFERROR(__xludf.DUMMYFUNCTION("""COMPUTED_VALUE"""),"SQL")</f>
        <v>SQL</v>
      </c>
      <c r="G7549" s="4" t="str">
        <f>IFERROR(__xludf.DUMMYFUNCTION("""COMPUTED_VALUE"""),"VBA")</f>
        <v>VBA</v>
      </c>
    </row>
    <row r="7550">
      <c r="A7550" s="3">
        <v>7549.0</v>
      </c>
      <c r="B7550" s="4" t="str">
        <f>IFERROR(__xludf.DUMMYFUNCTION("SPLIT(IMPORTRANGE!B7550:B17549,"";"",0,1)"),"PHP")</f>
        <v>PHP</v>
      </c>
      <c r="C7550" s="4" t="str">
        <f>IFERROR(__xludf.DUMMYFUNCTION("""COMPUTED_VALUE"""),"Python")</f>
        <v>Python</v>
      </c>
      <c r="D7550" s="4" t="str">
        <f>IFERROR(__xludf.DUMMYFUNCTION("""COMPUTED_VALUE"""),"SQL")</f>
        <v>SQL</v>
      </c>
    </row>
    <row r="7551">
      <c r="A7551" s="3">
        <v>7550.0</v>
      </c>
      <c r="B7551" s="4" t="str">
        <f>IFERROR(__xludf.DUMMYFUNCTION("SPLIT(IMPORTRANGE!B7551:B17550,"";"",0,1)"),"Bash/Shell/PowerShell")</f>
        <v>Bash/Shell/PowerShell</v>
      </c>
      <c r="C7551" s="4" t="str">
        <f>IFERROR(__xludf.DUMMYFUNCTION("""COMPUTED_VALUE"""),"HTML/CSS")</f>
        <v>HTML/CSS</v>
      </c>
      <c r="D7551" s="4" t="str">
        <f>IFERROR(__xludf.DUMMYFUNCTION("""COMPUTED_VALUE"""),"JavaScript")</f>
        <v>JavaScript</v>
      </c>
      <c r="E7551" s="4" t="str">
        <f>IFERROR(__xludf.DUMMYFUNCTION("""COMPUTED_VALUE"""),"SQL")</f>
        <v>SQL</v>
      </c>
      <c r="F7551" s="4" t="str">
        <f>IFERROR(__xludf.DUMMYFUNCTION("""COMPUTED_VALUE"""),"Other(s):")</f>
        <v>Other(s):</v>
      </c>
    </row>
    <row r="7552">
      <c r="A7552" s="3">
        <v>7551.0</v>
      </c>
      <c r="B7552" s="4" t="str">
        <f>IFERROR(__xludf.DUMMYFUNCTION("SPLIT(IMPORTRANGE!B7552:B17551,"";"",0,1)"),"Bash/Shell/PowerShell")</f>
        <v>Bash/Shell/PowerShell</v>
      </c>
      <c r="C7552" s="4" t="str">
        <f>IFERROR(__xludf.DUMMYFUNCTION("""COMPUTED_VALUE"""),"HTML/CSS")</f>
        <v>HTML/CSS</v>
      </c>
      <c r="D7552" s="4" t="str">
        <f>IFERROR(__xludf.DUMMYFUNCTION("""COMPUTED_VALUE"""),"JavaScript")</f>
        <v>JavaScript</v>
      </c>
    </row>
    <row r="7553">
      <c r="A7553" s="3">
        <v>7552.0</v>
      </c>
      <c r="B7553" s="4" t="str">
        <f>IFERROR(__xludf.DUMMYFUNCTION("SPLIT(IMPORTRANGE!B7553:B17552,"";"",0,1)"),"HTML/CSS")</f>
        <v>HTML/CSS</v>
      </c>
      <c r="C7553" s="4" t="str">
        <f>IFERROR(__xludf.DUMMYFUNCTION("""COMPUTED_VALUE"""),"Java")</f>
        <v>Java</v>
      </c>
      <c r="D7553" s="4" t="str">
        <f>IFERROR(__xludf.DUMMYFUNCTION("""COMPUTED_VALUE"""),"Python")</f>
        <v>Python</v>
      </c>
    </row>
    <row r="7554">
      <c r="A7554" s="3">
        <v>7553.0</v>
      </c>
      <c r="B7554" s="4" t="str">
        <f>IFERROR(__xludf.DUMMYFUNCTION("SPLIT(IMPORTRANGE!B7554:B17553,"";"",0,1)"),"C#")</f>
        <v>C#</v>
      </c>
      <c r="C7554" s="4" t="str">
        <f>IFERROR(__xludf.DUMMYFUNCTION("""COMPUTED_VALUE"""),"HTML/CSS")</f>
        <v>HTML/CSS</v>
      </c>
      <c r="D7554" s="4" t="str">
        <f>IFERROR(__xludf.DUMMYFUNCTION("""COMPUTED_VALUE"""),"JavaScript")</f>
        <v>JavaScript</v>
      </c>
      <c r="E7554" s="4" t="str">
        <f>IFERROR(__xludf.DUMMYFUNCTION("""COMPUTED_VALUE"""),"SQL")</f>
        <v>SQL</v>
      </c>
      <c r="F7554" s="4" t="str">
        <f>IFERROR(__xludf.DUMMYFUNCTION("""COMPUTED_VALUE"""),"VBA")</f>
        <v>VBA</v>
      </c>
    </row>
    <row r="7555">
      <c r="A7555" s="3">
        <v>7554.0</v>
      </c>
      <c r="B7555" s="4" t="str">
        <f>IFERROR(__xludf.DUMMYFUNCTION("SPLIT(IMPORTRANGE!B7555:B17554,"";"",0,1)"),"C++")</f>
        <v>C++</v>
      </c>
      <c r="C7555" s="4" t="str">
        <f>IFERROR(__xludf.DUMMYFUNCTION("""COMPUTED_VALUE"""),"Go")</f>
        <v>Go</v>
      </c>
      <c r="D7555" s="4" t="str">
        <f>IFERROR(__xludf.DUMMYFUNCTION("""COMPUTED_VALUE"""),"JavaScript")</f>
        <v>JavaScript</v>
      </c>
      <c r="E7555" s="4" t="str">
        <f>IFERROR(__xludf.DUMMYFUNCTION("""COMPUTED_VALUE"""),"Python")</f>
        <v>Python</v>
      </c>
    </row>
    <row r="7556">
      <c r="A7556" s="3">
        <v>7555.0</v>
      </c>
      <c r="B7556" s="4" t="str">
        <f>IFERROR(__xludf.DUMMYFUNCTION("SPLIT(IMPORTRANGE!B7556:B17555,"";"",0,1)"),"Bash/Shell/PowerShell")</f>
        <v>Bash/Shell/PowerShell</v>
      </c>
      <c r="C7556" s="4" t="str">
        <f>IFERROR(__xludf.DUMMYFUNCTION("""COMPUTED_VALUE"""),"C#")</f>
        <v>C#</v>
      </c>
      <c r="D7556" s="4" t="str">
        <f>IFERROR(__xludf.DUMMYFUNCTION("""COMPUTED_VALUE"""),"HTML/CSS")</f>
        <v>HTML/CSS</v>
      </c>
      <c r="E7556" s="4" t="str">
        <f>IFERROR(__xludf.DUMMYFUNCTION("""COMPUTED_VALUE"""),"JavaScript")</f>
        <v>JavaScript</v>
      </c>
      <c r="F7556" s="4" t="str">
        <f>IFERROR(__xludf.DUMMYFUNCTION("""COMPUTED_VALUE"""),"PHP")</f>
        <v>PHP</v>
      </c>
      <c r="G7556" s="4" t="str">
        <f>IFERROR(__xludf.DUMMYFUNCTION("""COMPUTED_VALUE"""),"Python")</f>
        <v>Python</v>
      </c>
      <c r="H7556" s="4" t="str">
        <f>IFERROR(__xludf.DUMMYFUNCTION("""COMPUTED_VALUE"""),"Ruby")</f>
        <v>Ruby</v>
      </c>
      <c r="I7556" s="4" t="str">
        <f>IFERROR(__xludf.DUMMYFUNCTION("""COMPUTED_VALUE"""),"SQL")</f>
        <v>SQL</v>
      </c>
    </row>
    <row r="7557">
      <c r="A7557" s="3">
        <v>7556.0</v>
      </c>
      <c r="B7557" s="4" t="str">
        <f>IFERROR(__xludf.DUMMYFUNCTION("SPLIT(IMPORTRANGE!B7557:B17556,"";"",0,1)"),"Java")</f>
        <v>Java</v>
      </c>
      <c r="C7557" s="4" t="str">
        <f>IFERROR(__xludf.DUMMYFUNCTION("""COMPUTED_VALUE"""),"JavaScript")</f>
        <v>JavaScript</v>
      </c>
      <c r="D7557" s="4" t="str">
        <f>IFERROR(__xludf.DUMMYFUNCTION("""COMPUTED_VALUE"""),"Python")</f>
        <v>Python</v>
      </c>
    </row>
    <row r="7558">
      <c r="A7558" s="3">
        <v>7557.0</v>
      </c>
      <c r="B7558" s="4" t="str">
        <f>IFERROR(__xludf.DUMMYFUNCTION("SPLIT(IMPORTRANGE!B7558:B17557,"";"",0,1)"),"Bash/Shell/PowerShell")</f>
        <v>Bash/Shell/PowerShell</v>
      </c>
      <c r="C7558" s="4" t="str">
        <f>IFERROR(__xludf.DUMMYFUNCTION("""COMPUTED_VALUE"""),"HTML/CSS")</f>
        <v>HTML/CSS</v>
      </c>
      <c r="D7558" s="4" t="str">
        <f>IFERROR(__xludf.DUMMYFUNCTION("""COMPUTED_VALUE"""),"JavaScript")</f>
        <v>JavaScript</v>
      </c>
      <c r="E7558" s="4" t="str">
        <f>IFERROR(__xludf.DUMMYFUNCTION("""COMPUTED_VALUE"""),"PHP")</f>
        <v>PHP</v>
      </c>
      <c r="F7558" s="4" t="str">
        <f>IFERROR(__xludf.DUMMYFUNCTION("""COMPUTED_VALUE"""),"Python")</f>
        <v>Python</v>
      </c>
      <c r="G7558" s="4" t="str">
        <f>IFERROR(__xludf.DUMMYFUNCTION("""COMPUTED_VALUE"""),"Ruby")</f>
        <v>Ruby</v>
      </c>
      <c r="H7558" s="4" t="str">
        <f>IFERROR(__xludf.DUMMYFUNCTION("""COMPUTED_VALUE"""),"Other(s):")</f>
        <v>Other(s):</v>
      </c>
    </row>
    <row r="7559">
      <c r="A7559" s="3">
        <v>7558.0</v>
      </c>
      <c r="B7559" s="4" t="str">
        <f>IFERROR(__xludf.DUMMYFUNCTION("SPLIT(IMPORTRANGE!B7559:B17558,"";"",0,1)"),"Assembly")</f>
        <v>Assembly</v>
      </c>
      <c r="C7559" s="4" t="str">
        <f>IFERROR(__xludf.DUMMYFUNCTION("""COMPUTED_VALUE"""),"Bash/Shell/PowerShell")</f>
        <v>Bash/Shell/PowerShell</v>
      </c>
      <c r="D7559" s="4" t="str">
        <f>IFERROR(__xludf.DUMMYFUNCTION("""COMPUTED_VALUE"""),"C")</f>
        <v>C</v>
      </c>
      <c r="E7559" s="4" t="str">
        <f>IFERROR(__xludf.DUMMYFUNCTION("""COMPUTED_VALUE"""),"C#")</f>
        <v>C#</v>
      </c>
      <c r="F7559" s="4" t="str">
        <f>IFERROR(__xludf.DUMMYFUNCTION("""COMPUTED_VALUE"""),"Clojure")</f>
        <v>Clojure</v>
      </c>
      <c r="G7559" s="4" t="str">
        <f>IFERROR(__xludf.DUMMYFUNCTION("""COMPUTED_VALUE"""),"HTML/CSS")</f>
        <v>HTML/CSS</v>
      </c>
      <c r="H7559" s="4" t="str">
        <f>IFERROR(__xludf.DUMMYFUNCTION("""COMPUTED_VALUE"""),"Java")</f>
        <v>Java</v>
      </c>
      <c r="I7559" s="4" t="str">
        <f>IFERROR(__xludf.DUMMYFUNCTION("""COMPUTED_VALUE"""),"JavaScript")</f>
        <v>JavaScript</v>
      </c>
      <c r="J7559" s="4" t="str">
        <f>IFERROR(__xludf.DUMMYFUNCTION("""COMPUTED_VALUE"""),"Python")</f>
        <v>Python</v>
      </c>
      <c r="K7559" s="4" t="str">
        <f>IFERROR(__xludf.DUMMYFUNCTION("""COMPUTED_VALUE"""),"Rust")</f>
        <v>Rust</v>
      </c>
      <c r="L7559" s="4" t="str">
        <f>IFERROR(__xludf.DUMMYFUNCTION("""COMPUTED_VALUE"""),"SQL")</f>
        <v>SQL</v>
      </c>
    </row>
    <row r="7560">
      <c r="A7560" s="3">
        <v>7559.0</v>
      </c>
      <c r="B7560" s="4" t="str">
        <f>IFERROR(__xludf.DUMMYFUNCTION("SPLIT(IMPORTRANGE!B7560:B17559,"";"",0,1)"),"C++")</f>
        <v>C++</v>
      </c>
      <c r="C7560" s="4" t="str">
        <f>IFERROR(__xludf.DUMMYFUNCTION("""COMPUTED_VALUE"""),"C#")</f>
        <v>C#</v>
      </c>
      <c r="D7560" s="4" t="str">
        <f>IFERROR(__xludf.DUMMYFUNCTION("""COMPUTED_VALUE"""),"Python")</f>
        <v>Python</v>
      </c>
      <c r="E7560" s="4" t="str">
        <f>IFERROR(__xludf.DUMMYFUNCTION("""COMPUTED_VALUE"""),"SQL")</f>
        <v>SQL</v>
      </c>
    </row>
    <row r="7561">
      <c r="A7561" s="3">
        <v>7560.0</v>
      </c>
      <c r="B7561" s="4" t="str">
        <f>IFERROR(__xludf.DUMMYFUNCTION("SPLIT(IMPORTRANGE!B7561:B17560,"";"",0,1)"),"C")</f>
        <v>C</v>
      </c>
      <c r="C7561" s="4" t="str">
        <f>IFERROR(__xludf.DUMMYFUNCTION("""COMPUTED_VALUE"""),"C++")</f>
        <v>C++</v>
      </c>
      <c r="D7561" s="4" t="str">
        <f>IFERROR(__xludf.DUMMYFUNCTION("""COMPUTED_VALUE"""),"PHP")</f>
        <v>PHP</v>
      </c>
      <c r="E7561" s="4" t="str">
        <f>IFERROR(__xludf.DUMMYFUNCTION("""COMPUTED_VALUE"""),"Python")</f>
        <v>Python</v>
      </c>
      <c r="F7561" s="4" t="str">
        <f>IFERROR(__xludf.DUMMYFUNCTION("""COMPUTED_VALUE"""),"R")</f>
        <v>R</v>
      </c>
      <c r="G7561" s="4" t="str">
        <f>IFERROR(__xludf.DUMMYFUNCTION("""COMPUTED_VALUE"""),"Ruby")</f>
        <v>Ruby</v>
      </c>
    </row>
    <row r="7562">
      <c r="A7562" s="3">
        <v>7561.0</v>
      </c>
      <c r="B7562" s="4" t="str">
        <f>IFERROR(__xludf.DUMMYFUNCTION("SPLIT(IMPORTRANGE!B7562:B17561,"";"",0,1)"),"Assembly")</f>
        <v>Assembly</v>
      </c>
      <c r="C7562" s="4" t="str">
        <f>IFERROR(__xludf.DUMMYFUNCTION("""COMPUTED_VALUE"""),"Bash/Shell/PowerShell")</f>
        <v>Bash/Shell/PowerShell</v>
      </c>
      <c r="D7562" s="4" t="str">
        <f>IFERROR(__xludf.DUMMYFUNCTION("""COMPUTED_VALUE"""),"C")</f>
        <v>C</v>
      </c>
      <c r="E7562" s="4" t="str">
        <f>IFERROR(__xludf.DUMMYFUNCTION("""COMPUTED_VALUE"""),"Erlang")</f>
        <v>Erlang</v>
      </c>
      <c r="F7562" s="4" t="str">
        <f>IFERROR(__xludf.DUMMYFUNCTION("""COMPUTED_VALUE"""),"HTML/CSS")</f>
        <v>HTML/CSS</v>
      </c>
      <c r="G7562" s="4" t="str">
        <f>IFERROR(__xludf.DUMMYFUNCTION("""COMPUTED_VALUE"""),"Java")</f>
        <v>Java</v>
      </c>
      <c r="H7562" s="4" t="str">
        <f>IFERROR(__xludf.DUMMYFUNCTION("""COMPUTED_VALUE"""),"JavaScript")</f>
        <v>JavaScript</v>
      </c>
      <c r="I7562" s="4" t="str">
        <f>IFERROR(__xludf.DUMMYFUNCTION("""COMPUTED_VALUE"""),"Python")</f>
        <v>Python</v>
      </c>
      <c r="J7562" s="4" t="str">
        <f>IFERROR(__xludf.DUMMYFUNCTION("""COMPUTED_VALUE"""),"SQL")</f>
        <v>SQL</v>
      </c>
    </row>
    <row r="7563">
      <c r="A7563" s="3">
        <v>7562.0</v>
      </c>
      <c r="B7563" s="4" t="str">
        <f>IFERROR(__xludf.DUMMYFUNCTION("SPLIT(IMPORTRANGE!B7563:B17562,"";"",0,1)"),"C++")</f>
        <v>C++</v>
      </c>
      <c r="C7563" s="4" t="str">
        <f>IFERROR(__xludf.DUMMYFUNCTION("""COMPUTED_VALUE"""),"HTML/CSS")</f>
        <v>HTML/CSS</v>
      </c>
      <c r="D7563" s="4" t="str">
        <f>IFERROR(__xludf.DUMMYFUNCTION("""COMPUTED_VALUE"""),"Java")</f>
        <v>Java</v>
      </c>
      <c r="E7563" s="4" t="str">
        <f>IFERROR(__xludf.DUMMYFUNCTION("""COMPUTED_VALUE"""),"JavaScript")</f>
        <v>JavaScript</v>
      </c>
      <c r="F7563" s="4" t="str">
        <f>IFERROR(__xludf.DUMMYFUNCTION("""COMPUTED_VALUE"""),"Python")</f>
        <v>Python</v>
      </c>
      <c r="G7563" s="4" t="str">
        <f>IFERROR(__xludf.DUMMYFUNCTION("""COMPUTED_VALUE"""),"TypeScript")</f>
        <v>TypeScript</v>
      </c>
    </row>
    <row r="7564">
      <c r="A7564" s="3">
        <v>7563.0</v>
      </c>
      <c r="B7564" s="4" t="str">
        <f>IFERROR(__xludf.DUMMYFUNCTION("SPLIT(IMPORTRANGE!B7564:B17563,"";"",0,1)"),"HTML/CSS")</f>
        <v>HTML/CSS</v>
      </c>
      <c r="C7564" s="4" t="str">
        <f>IFERROR(__xludf.DUMMYFUNCTION("""COMPUTED_VALUE"""),"PHP")</f>
        <v>PHP</v>
      </c>
      <c r="D7564" s="4" t="str">
        <f>IFERROR(__xludf.DUMMYFUNCTION("""COMPUTED_VALUE"""),"Python")</f>
        <v>Python</v>
      </c>
    </row>
    <row r="7565">
      <c r="A7565" s="3">
        <v>7564.0</v>
      </c>
      <c r="B7565" s="4" t="str">
        <f>IFERROR(__xludf.DUMMYFUNCTION("SPLIT(IMPORTRANGE!B7565:B17564,"";"",0,1)"),"Bash/Shell/PowerShell")</f>
        <v>Bash/Shell/PowerShell</v>
      </c>
      <c r="C7565" s="4" t="str">
        <f>IFERROR(__xludf.DUMMYFUNCTION("""COMPUTED_VALUE"""),"HTML/CSS")</f>
        <v>HTML/CSS</v>
      </c>
      <c r="D7565" s="4" t="str">
        <f>IFERROR(__xludf.DUMMYFUNCTION("""COMPUTED_VALUE"""),"JavaScript")</f>
        <v>JavaScript</v>
      </c>
      <c r="E7565" s="4" t="str">
        <f>IFERROR(__xludf.DUMMYFUNCTION("""COMPUTED_VALUE"""),"Python")</f>
        <v>Python</v>
      </c>
      <c r="F7565" s="4" t="str">
        <f>IFERROR(__xludf.DUMMYFUNCTION("""COMPUTED_VALUE"""),"R")</f>
        <v>R</v>
      </c>
      <c r="G7565" s="4" t="str">
        <f>IFERROR(__xludf.DUMMYFUNCTION("""COMPUTED_VALUE"""),"SQL")</f>
        <v>SQL</v>
      </c>
    </row>
    <row r="7566">
      <c r="A7566" s="3">
        <v>7565.0</v>
      </c>
      <c r="B7566" s="4" t="str">
        <f>IFERROR(__xludf.DUMMYFUNCTION("SPLIT(IMPORTRANGE!B7566:B17565,"";"",0,1)"),"Bash/Shell/PowerShell")</f>
        <v>Bash/Shell/PowerShell</v>
      </c>
      <c r="C7566" s="4" t="str">
        <f>IFERROR(__xludf.DUMMYFUNCTION("""COMPUTED_VALUE"""),"C")</f>
        <v>C</v>
      </c>
      <c r="D7566" s="4" t="str">
        <f>IFERROR(__xludf.DUMMYFUNCTION("""COMPUTED_VALUE"""),"Java")</f>
        <v>Java</v>
      </c>
      <c r="E7566" s="4" t="str">
        <f>IFERROR(__xludf.DUMMYFUNCTION("""COMPUTED_VALUE"""),"Kotlin")</f>
        <v>Kotlin</v>
      </c>
      <c r="F7566" s="4" t="str">
        <f>IFERROR(__xludf.DUMMYFUNCTION("""COMPUTED_VALUE"""),"Python")</f>
        <v>Python</v>
      </c>
    </row>
    <row r="7567">
      <c r="A7567" s="3">
        <v>7566.0</v>
      </c>
      <c r="B7567" s="4" t="str">
        <f>IFERROR(__xludf.DUMMYFUNCTION("SPLIT(IMPORTRANGE!B7567:B17566,"";"",0,1)"),"Bash/Shell/PowerShell")</f>
        <v>Bash/Shell/PowerShell</v>
      </c>
      <c r="C7567" s="4" t="str">
        <f>IFERROR(__xludf.DUMMYFUNCTION("""COMPUTED_VALUE"""),"HTML/CSS")</f>
        <v>HTML/CSS</v>
      </c>
      <c r="D7567" s="4" t="str">
        <f>IFERROR(__xludf.DUMMYFUNCTION("""COMPUTED_VALUE"""),"JavaScript")</f>
        <v>JavaScript</v>
      </c>
      <c r="E7567" s="4" t="str">
        <f>IFERROR(__xludf.DUMMYFUNCTION("""COMPUTED_VALUE"""),"PHP")</f>
        <v>PHP</v>
      </c>
      <c r="F7567" s="4" t="str">
        <f>IFERROR(__xludf.DUMMYFUNCTION("""COMPUTED_VALUE"""),"Rust")</f>
        <v>Rust</v>
      </c>
      <c r="G7567" s="4" t="str">
        <f>IFERROR(__xludf.DUMMYFUNCTION("""COMPUTED_VALUE"""),"Other(s):")</f>
        <v>Other(s):</v>
      </c>
    </row>
    <row r="7568">
      <c r="A7568" s="3">
        <v>7567.0</v>
      </c>
      <c r="B7568" s="4" t="str">
        <f>IFERROR(__xludf.DUMMYFUNCTION("SPLIT(IMPORTRANGE!B7568:B17567,"";"",0,1)"),"Go")</f>
        <v>Go</v>
      </c>
      <c r="C7568" s="4" t="str">
        <f>IFERROR(__xludf.DUMMYFUNCTION("""COMPUTED_VALUE"""),"Python")</f>
        <v>Python</v>
      </c>
      <c r="D7568" s="4" t="str">
        <f>IFERROR(__xludf.DUMMYFUNCTION("""COMPUTED_VALUE"""),"SQL")</f>
        <v>SQL</v>
      </c>
    </row>
    <row r="7569">
      <c r="A7569" s="3">
        <v>7568.0</v>
      </c>
      <c r="B7569" s="4" t="str">
        <f>IFERROR(__xludf.DUMMYFUNCTION("SPLIT(IMPORTRANGE!B7569:B17568,"";"",0,1)"),"Bash/Shell/PowerShell")</f>
        <v>Bash/Shell/PowerShell</v>
      </c>
      <c r="C7569" s="4" t="str">
        <f>IFERROR(__xludf.DUMMYFUNCTION("""COMPUTED_VALUE"""),"C")</f>
        <v>C</v>
      </c>
      <c r="D7569" s="4" t="str">
        <f>IFERROR(__xludf.DUMMYFUNCTION("""COMPUTED_VALUE"""),"C++")</f>
        <v>C++</v>
      </c>
      <c r="E7569" s="4" t="str">
        <f>IFERROR(__xludf.DUMMYFUNCTION("""COMPUTED_VALUE"""),"HTML/CSS")</f>
        <v>HTML/CSS</v>
      </c>
      <c r="F7569" s="4" t="str">
        <f>IFERROR(__xludf.DUMMYFUNCTION("""COMPUTED_VALUE"""),"JavaScript")</f>
        <v>JavaScript</v>
      </c>
      <c r="G7569" s="4" t="str">
        <f>IFERROR(__xludf.DUMMYFUNCTION("""COMPUTED_VALUE"""),"PHP")</f>
        <v>PHP</v>
      </c>
      <c r="H7569" s="4" t="str">
        <f>IFERROR(__xludf.DUMMYFUNCTION("""COMPUTED_VALUE"""),"Python")</f>
        <v>Python</v>
      </c>
      <c r="I7569" s="4" t="str">
        <f>IFERROR(__xludf.DUMMYFUNCTION("""COMPUTED_VALUE"""),"R")</f>
        <v>R</v>
      </c>
      <c r="J7569" s="4" t="str">
        <f>IFERROR(__xludf.DUMMYFUNCTION("""COMPUTED_VALUE"""),"SQL")</f>
        <v>SQL</v>
      </c>
      <c r="K7569" s="4" t="str">
        <f>IFERROR(__xludf.DUMMYFUNCTION("""COMPUTED_VALUE"""),"VBA")</f>
        <v>VBA</v>
      </c>
    </row>
    <row r="7570">
      <c r="A7570" s="3">
        <v>7569.0</v>
      </c>
      <c r="B7570" s="4" t="str">
        <f>IFERROR(__xludf.DUMMYFUNCTION("SPLIT(IMPORTRANGE!B7570:B17569,"";"",0,1)"),"HTML/CSS")</f>
        <v>HTML/CSS</v>
      </c>
      <c r="C7570" s="4" t="str">
        <f>IFERROR(__xludf.DUMMYFUNCTION("""COMPUTED_VALUE"""),"Java")</f>
        <v>Java</v>
      </c>
      <c r="D7570" s="4" t="str">
        <f>IFERROR(__xludf.DUMMYFUNCTION("""COMPUTED_VALUE"""),"JavaScript")</f>
        <v>JavaScript</v>
      </c>
      <c r="E7570" s="4" t="str">
        <f>IFERROR(__xludf.DUMMYFUNCTION("""COMPUTED_VALUE"""),"Kotlin")</f>
        <v>Kotlin</v>
      </c>
    </row>
    <row r="7571">
      <c r="A7571" s="3">
        <v>7570.0</v>
      </c>
      <c r="B7571" s="4" t="str">
        <f>IFERROR(__xludf.DUMMYFUNCTION("SPLIT(IMPORTRANGE!B7571:B17570,"";"",0,1)"),"Bash/Shell/PowerShell")</f>
        <v>Bash/Shell/PowerShell</v>
      </c>
      <c r="C7571" s="4" t="str">
        <f>IFERROR(__xludf.DUMMYFUNCTION("""COMPUTED_VALUE"""),"C++")</f>
        <v>C++</v>
      </c>
      <c r="D7571" s="4" t="str">
        <f>IFERROR(__xludf.DUMMYFUNCTION("""COMPUTED_VALUE"""),"C#")</f>
        <v>C#</v>
      </c>
      <c r="E7571" s="4" t="str">
        <f>IFERROR(__xludf.DUMMYFUNCTION("""COMPUTED_VALUE"""),"HTML/CSS")</f>
        <v>HTML/CSS</v>
      </c>
      <c r="F7571" s="4" t="str">
        <f>IFERROR(__xludf.DUMMYFUNCTION("""COMPUTED_VALUE"""),"Java")</f>
        <v>Java</v>
      </c>
      <c r="G7571" s="4" t="str">
        <f>IFERROR(__xludf.DUMMYFUNCTION("""COMPUTED_VALUE"""),"JavaScript")</f>
        <v>JavaScript</v>
      </c>
      <c r="H7571" s="4" t="str">
        <f>IFERROR(__xludf.DUMMYFUNCTION("""COMPUTED_VALUE"""),"PHP")</f>
        <v>PHP</v>
      </c>
      <c r="I7571" s="4" t="str">
        <f>IFERROR(__xludf.DUMMYFUNCTION("""COMPUTED_VALUE"""),"Python")</f>
        <v>Python</v>
      </c>
      <c r="J7571" s="4" t="str">
        <f>IFERROR(__xludf.DUMMYFUNCTION("""COMPUTED_VALUE"""),"Ruby")</f>
        <v>Ruby</v>
      </c>
      <c r="K7571" s="4" t="str">
        <f>IFERROR(__xludf.DUMMYFUNCTION("""COMPUTED_VALUE"""),"SQL")</f>
        <v>SQL</v>
      </c>
      <c r="L7571" s="4" t="str">
        <f>IFERROR(__xludf.DUMMYFUNCTION("""COMPUTED_VALUE"""),"Swift")</f>
        <v>Swift</v>
      </c>
      <c r="M7571" s="4" t="str">
        <f>IFERROR(__xludf.DUMMYFUNCTION("""COMPUTED_VALUE"""),"TypeScript")</f>
        <v>TypeScript</v>
      </c>
    </row>
    <row r="7572">
      <c r="A7572" s="3">
        <v>7571.0</v>
      </c>
      <c r="B7572" s="4" t="str">
        <f>IFERROR(__xludf.DUMMYFUNCTION("SPLIT(IMPORTRANGE!B7572:B17571,"";"",0,1)"),"Bash/Shell/PowerShell")</f>
        <v>Bash/Shell/PowerShell</v>
      </c>
      <c r="C7572" s="4" t="str">
        <f>IFERROR(__xludf.DUMMYFUNCTION("""COMPUTED_VALUE"""),"JavaScript")</f>
        <v>JavaScript</v>
      </c>
      <c r="D7572" s="4" t="str">
        <f>IFERROR(__xludf.DUMMYFUNCTION("""COMPUTED_VALUE"""),"Python")</f>
        <v>Python</v>
      </c>
      <c r="E7572" s="4" t="str">
        <f>IFERROR(__xludf.DUMMYFUNCTION("""COMPUTED_VALUE"""),"Rust")</f>
        <v>Rust</v>
      </c>
      <c r="F7572" s="4" t="str">
        <f>IFERROR(__xludf.DUMMYFUNCTION("""COMPUTED_VALUE"""),"Other(s):")</f>
        <v>Other(s):</v>
      </c>
    </row>
    <row r="7573">
      <c r="A7573" s="3">
        <v>7572.0</v>
      </c>
      <c r="B7573" s="4" t="str">
        <f>IFERROR(__xludf.DUMMYFUNCTION("SPLIT(IMPORTRANGE!B7573:B17572,"";"",0,1)"),"Python")</f>
        <v>Python</v>
      </c>
      <c r="C7573" s="4" t="str">
        <f>IFERROR(__xludf.DUMMYFUNCTION("""COMPUTED_VALUE"""),"Swift")</f>
        <v>Swift</v>
      </c>
    </row>
    <row r="7574">
      <c r="A7574" s="3">
        <v>7573.0</v>
      </c>
      <c r="B7574" s="4" t="str">
        <f>IFERROR(__xludf.DUMMYFUNCTION("SPLIT(IMPORTRANGE!B7574:B17573,"";"",0,1)"),"C#")</f>
        <v>C#</v>
      </c>
      <c r="C7574" s="4" t="str">
        <f>IFERROR(__xludf.DUMMYFUNCTION("""COMPUTED_VALUE"""),"HTML/CSS")</f>
        <v>HTML/CSS</v>
      </c>
      <c r="D7574" s="4" t="str">
        <f>IFERROR(__xludf.DUMMYFUNCTION("""COMPUTED_VALUE"""),"JavaScript")</f>
        <v>JavaScript</v>
      </c>
      <c r="E7574" s="4" t="str">
        <f>IFERROR(__xludf.DUMMYFUNCTION("""COMPUTED_VALUE"""),"SQL")</f>
        <v>SQL</v>
      </c>
    </row>
    <row r="7575">
      <c r="A7575" s="3">
        <v>7574.0</v>
      </c>
      <c r="B7575" s="4" t="str">
        <f>IFERROR(__xludf.DUMMYFUNCTION("SPLIT(IMPORTRANGE!B7575:B17574,"";"",0,1)"),"Bash/Shell/PowerShell")</f>
        <v>Bash/Shell/PowerShell</v>
      </c>
      <c r="C7575" s="4" t="str">
        <f>IFERROR(__xludf.DUMMYFUNCTION("""COMPUTED_VALUE"""),"HTML/CSS")</f>
        <v>HTML/CSS</v>
      </c>
      <c r="D7575" s="4" t="str">
        <f>IFERROR(__xludf.DUMMYFUNCTION("""COMPUTED_VALUE"""),"Java")</f>
        <v>Java</v>
      </c>
      <c r="E7575" s="4" t="str">
        <f>IFERROR(__xludf.DUMMYFUNCTION("""COMPUTED_VALUE"""),"JavaScript")</f>
        <v>JavaScript</v>
      </c>
      <c r="F7575" s="4" t="str">
        <f>IFERROR(__xludf.DUMMYFUNCTION("""COMPUTED_VALUE"""),"PHP")</f>
        <v>PHP</v>
      </c>
      <c r="G7575" s="4" t="str">
        <f>IFERROR(__xludf.DUMMYFUNCTION("""COMPUTED_VALUE"""),"Python")</f>
        <v>Python</v>
      </c>
      <c r="H7575" s="4" t="str">
        <f>IFERROR(__xludf.DUMMYFUNCTION("""COMPUTED_VALUE"""),"Ruby")</f>
        <v>Ruby</v>
      </c>
      <c r="I7575" s="4" t="str">
        <f>IFERROR(__xludf.DUMMYFUNCTION("""COMPUTED_VALUE"""),"TypeScript")</f>
        <v>TypeScript</v>
      </c>
    </row>
    <row r="7576">
      <c r="A7576" s="3">
        <v>7575.0</v>
      </c>
      <c r="B7576" s="4" t="str">
        <f>IFERROR(__xludf.DUMMYFUNCTION("SPLIT(IMPORTRANGE!B7576:B17575,"";"",0,1)"),"Dart")</f>
        <v>Dart</v>
      </c>
      <c r="C7576" s="4" t="str">
        <f>IFERROR(__xludf.DUMMYFUNCTION("""COMPUTED_VALUE"""),"HTML/CSS")</f>
        <v>HTML/CSS</v>
      </c>
      <c r="D7576" s="4" t="str">
        <f>IFERROR(__xludf.DUMMYFUNCTION("""COMPUTED_VALUE"""),"Java")</f>
        <v>Java</v>
      </c>
      <c r="E7576" s="4" t="str">
        <f>IFERROR(__xludf.DUMMYFUNCTION("""COMPUTED_VALUE"""),"PHP")</f>
        <v>PHP</v>
      </c>
      <c r="F7576" s="4" t="str">
        <f>IFERROR(__xludf.DUMMYFUNCTION("""COMPUTED_VALUE"""),"Python")</f>
        <v>Python</v>
      </c>
      <c r="G7576" s="4" t="str">
        <f>IFERROR(__xludf.DUMMYFUNCTION("""COMPUTED_VALUE"""),"SQL")</f>
        <v>SQL</v>
      </c>
      <c r="H7576" s="4" t="str">
        <f>IFERROR(__xludf.DUMMYFUNCTION("""COMPUTED_VALUE"""),"TypeScript")</f>
        <v>TypeScript</v>
      </c>
    </row>
    <row r="7577">
      <c r="A7577" s="3">
        <v>7576.0</v>
      </c>
      <c r="B7577" s="4" t="str">
        <f>IFERROR(__xludf.DUMMYFUNCTION("SPLIT(IMPORTRANGE!B7577:B17576,"";"",0,1)"),"C++")</f>
        <v>C++</v>
      </c>
    </row>
    <row r="7578">
      <c r="A7578" s="3">
        <v>7577.0</v>
      </c>
      <c r="B7578" s="4" t="str">
        <f>IFERROR(__xludf.DUMMYFUNCTION("SPLIT(IMPORTRANGE!B7578:B17577,"";"",0,1)"),"Bash/Shell/PowerShell")</f>
        <v>Bash/Shell/PowerShell</v>
      </c>
      <c r="C7578" s="4" t="str">
        <f>IFERROR(__xludf.DUMMYFUNCTION("""COMPUTED_VALUE"""),"HTML/CSS")</f>
        <v>HTML/CSS</v>
      </c>
      <c r="D7578" s="4" t="str">
        <f>IFERROR(__xludf.DUMMYFUNCTION("""COMPUTED_VALUE"""),"Java")</f>
        <v>Java</v>
      </c>
      <c r="E7578" s="4" t="str">
        <f>IFERROR(__xludf.DUMMYFUNCTION("""COMPUTED_VALUE"""),"JavaScript")</f>
        <v>JavaScript</v>
      </c>
      <c r="F7578" s="4" t="str">
        <f>IFERROR(__xludf.DUMMYFUNCTION("""COMPUTED_VALUE"""),"Python")</f>
        <v>Python</v>
      </c>
      <c r="G7578" s="4" t="str">
        <f>IFERROR(__xludf.DUMMYFUNCTION("""COMPUTED_VALUE"""),"SQL")</f>
        <v>SQL</v>
      </c>
    </row>
    <row r="7579">
      <c r="A7579" s="3">
        <v>7578.0</v>
      </c>
      <c r="B7579" s="4" t="str">
        <f>IFERROR(__xludf.DUMMYFUNCTION("SPLIT(IMPORTRANGE!B7579:B17578,"";"",0,1)"),"Bash/Shell/PowerShell")</f>
        <v>Bash/Shell/PowerShell</v>
      </c>
      <c r="C7579" s="4" t="str">
        <f>IFERROR(__xludf.DUMMYFUNCTION("""COMPUTED_VALUE"""),"C")</f>
        <v>C</v>
      </c>
      <c r="D7579" s="4" t="str">
        <f>IFERROR(__xludf.DUMMYFUNCTION("""COMPUTED_VALUE"""),"C++")</f>
        <v>C++</v>
      </c>
      <c r="E7579" s="4" t="str">
        <f>IFERROR(__xludf.DUMMYFUNCTION("""COMPUTED_VALUE"""),"Go")</f>
        <v>Go</v>
      </c>
      <c r="F7579" s="4" t="str">
        <f>IFERROR(__xludf.DUMMYFUNCTION("""COMPUTED_VALUE"""),"HTML/CSS")</f>
        <v>HTML/CSS</v>
      </c>
      <c r="G7579" s="4" t="str">
        <f>IFERROR(__xludf.DUMMYFUNCTION("""COMPUTED_VALUE"""),"Java")</f>
        <v>Java</v>
      </c>
      <c r="H7579" s="4" t="str">
        <f>IFERROR(__xludf.DUMMYFUNCTION("""COMPUTED_VALUE"""),"JavaScript")</f>
        <v>JavaScript</v>
      </c>
      <c r="I7579" s="4" t="str">
        <f>IFERROR(__xludf.DUMMYFUNCTION("""COMPUTED_VALUE"""),"Kotlin")</f>
        <v>Kotlin</v>
      </c>
      <c r="J7579" s="4" t="str">
        <f>IFERROR(__xludf.DUMMYFUNCTION("""COMPUTED_VALUE"""),"PHP")</f>
        <v>PHP</v>
      </c>
      <c r="K7579" s="4" t="str">
        <f>IFERROR(__xludf.DUMMYFUNCTION("""COMPUTED_VALUE"""),"Python")</f>
        <v>Python</v>
      </c>
      <c r="L7579" s="4" t="str">
        <f>IFERROR(__xludf.DUMMYFUNCTION("""COMPUTED_VALUE"""),"SQL")</f>
        <v>SQL</v>
      </c>
    </row>
    <row r="7580">
      <c r="A7580" s="3">
        <v>7579.0</v>
      </c>
      <c r="B7580" s="4" t="str">
        <f>IFERROR(__xludf.DUMMYFUNCTION("SPLIT(IMPORTRANGE!B7580:B17579,"";"",0,1)"),"C")</f>
        <v>C</v>
      </c>
      <c r="C7580" s="4" t="str">
        <f>IFERROR(__xludf.DUMMYFUNCTION("""COMPUTED_VALUE"""),"C++")</f>
        <v>C++</v>
      </c>
      <c r="D7580" s="4" t="str">
        <f>IFERROR(__xludf.DUMMYFUNCTION("""COMPUTED_VALUE"""),"C#")</f>
        <v>C#</v>
      </c>
      <c r="E7580" s="4" t="str">
        <f>IFERROR(__xludf.DUMMYFUNCTION("""COMPUTED_VALUE"""),"HTML/CSS")</f>
        <v>HTML/CSS</v>
      </c>
      <c r="F7580" s="4" t="str">
        <f>IFERROR(__xludf.DUMMYFUNCTION("""COMPUTED_VALUE"""),"JavaScript")</f>
        <v>JavaScript</v>
      </c>
      <c r="G7580" s="4" t="str">
        <f>IFERROR(__xludf.DUMMYFUNCTION("""COMPUTED_VALUE"""),"PHP")</f>
        <v>PHP</v>
      </c>
    </row>
    <row r="7581">
      <c r="A7581" s="3">
        <v>7580.0</v>
      </c>
      <c r="B7581" s="4" t="str">
        <f>IFERROR(__xludf.DUMMYFUNCTION("SPLIT(IMPORTRANGE!B7581:B17580,"";"",0,1)"),"Dart")</f>
        <v>Dart</v>
      </c>
      <c r="C7581" s="4" t="str">
        <f>IFERROR(__xludf.DUMMYFUNCTION("""COMPUTED_VALUE"""),"HTML/CSS")</f>
        <v>HTML/CSS</v>
      </c>
      <c r="D7581" s="4" t="str">
        <f>IFERROR(__xludf.DUMMYFUNCTION("""COMPUTED_VALUE"""),"Java")</f>
        <v>Java</v>
      </c>
      <c r="E7581" s="4" t="str">
        <f>IFERROR(__xludf.DUMMYFUNCTION("""COMPUTED_VALUE"""),"JavaScript")</f>
        <v>JavaScript</v>
      </c>
    </row>
    <row r="7582">
      <c r="A7582" s="3">
        <v>7581.0</v>
      </c>
      <c r="B7582" s="4" t="str">
        <f>IFERROR(__xludf.DUMMYFUNCTION("SPLIT(IMPORTRANGE!B7582:B17581,"";"",0,1)"),"Bash/Shell/PowerShell")</f>
        <v>Bash/Shell/PowerShell</v>
      </c>
      <c r="C7582" s="4" t="str">
        <f>IFERROR(__xludf.DUMMYFUNCTION("""COMPUTED_VALUE"""),"C#")</f>
        <v>C#</v>
      </c>
      <c r="D7582" s="4" t="str">
        <f>IFERROR(__xludf.DUMMYFUNCTION("""COMPUTED_VALUE"""),"HTML/CSS")</f>
        <v>HTML/CSS</v>
      </c>
      <c r="E7582" s="4" t="str">
        <f>IFERROR(__xludf.DUMMYFUNCTION("""COMPUTED_VALUE"""),"Java")</f>
        <v>Java</v>
      </c>
      <c r="F7582" s="4" t="str">
        <f>IFERROR(__xludf.DUMMYFUNCTION("""COMPUTED_VALUE"""),"JavaScript")</f>
        <v>JavaScript</v>
      </c>
      <c r="G7582" s="4" t="str">
        <f>IFERROR(__xludf.DUMMYFUNCTION("""COMPUTED_VALUE"""),"SQL")</f>
        <v>SQL</v>
      </c>
      <c r="H7582" s="4" t="str">
        <f>IFERROR(__xludf.DUMMYFUNCTION("""COMPUTED_VALUE"""),"VBA")</f>
        <v>VBA</v>
      </c>
      <c r="I7582" s="4" t="str">
        <f>IFERROR(__xludf.DUMMYFUNCTION("""COMPUTED_VALUE"""),"WebAssembly")</f>
        <v>WebAssembly</v>
      </c>
    </row>
    <row r="7583">
      <c r="A7583" s="3">
        <v>7582.0</v>
      </c>
      <c r="B7583" s="4" t="str">
        <f>IFERROR(__xludf.DUMMYFUNCTION("SPLIT(IMPORTRANGE!B7583:B17582,"";"",0,1)"),"Go")</f>
        <v>Go</v>
      </c>
      <c r="C7583" s="4" t="str">
        <f>IFERROR(__xludf.DUMMYFUNCTION("""COMPUTED_VALUE"""),"Java")</f>
        <v>Java</v>
      </c>
      <c r="D7583" s="4" t="str">
        <f>IFERROR(__xludf.DUMMYFUNCTION("""COMPUTED_VALUE"""),"Kotlin")</f>
        <v>Kotlin</v>
      </c>
    </row>
    <row r="7584">
      <c r="A7584" s="3">
        <v>7583.0</v>
      </c>
      <c r="B7584" s="4" t="str">
        <f>IFERROR(__xludf.DUMMYFUNCTION("SPLIT(IMPORTRANGE!B7584:B17583,"";"",0,1)"),"C++")</f>
        <v>C++</v>
      </c>
      <c r="C7584" s="4" t="str">
        <f>IFERROR(__xludf.DUMMYFUNCTION("""COMPUTED_VALUE"""),"HTML/CSS")</f>
        <v>HTML/CSS</v>
      </c>
      <c r="D7584" s="4" t="str">
        <f>IFERROR(__xludf.DUMMYFUNCTION("""COMPUTED_VALUE"""),"Java")</f>
        <v>Java</v>
      </c>
      <c r="E7584" s="4" t="str">
        <f>IFERROR(__xludf.DUMMYFUNCTION("""COMPUTED_VALUE"""),"JavaScript")</f>
        <v>JavaScript</v>
      </c>
      <c r="F7584" s="4" t="str">
        <f>IFERROR(__xludf.DUMMYFUNCTION("""COMPUTED_VALUE"""),"SQL")</f>
        <v>SQL</v>
      </c>
    </row>
    <row r="7585">
      <c r="A7585" s="3">
        <v>7584.0</v>
      </c>
      <c r="B7585" s="4" t="str">
        <f>IFERROR(__xludf.DUMMYFUNCTION("SPLIT(IMPORTRANGE!B7585:B17584,"";"",0,1)"),"C#")</f>
        <v>C#</v>
      </c>
      <c r="C7585" s="4" t="str">
        <f>IFERROR(__xludf.DUMMYFUNCTION("""COMPUTED_VALUE"""),"HTML/CSS")</f>
        <v>HTML/CSS</v>
      </c>
      <c r="D7585" s="4" t="str">
        <f>IFERROR(__xludf.DUMMYFUNCTION("""COMPUTED_VALUE"""),"JavaScript")</f>
        <v>JavaScript</v>
      </c>
    </row>
    <row r="7586">
      <c r="A7586" s="3">
        <v>7585.0</v>
      </c>
      <c r="B7586" s="4" t="str">
        <f>IFERROR(__xludf.DUMMYFUNCTION("SPLIT(IMPORTRANGE!B7586:B17585,"";"",0,1)"),"C#")</f>
        <v>C#</v>
      </c>
      <c r="C7586" s="4" t="str">
        <f>IFERROR(__xludf.DUMMYFUNCTION("""COMPUTED_VALUE"""),"HTML/CSS")</f>
        <v>HTML/CSS</v>
      </c>
      <c r="D7586" s="4" t="str">
        <f>IFERROR(__xludf.DUMMYFUNCTION("""COMPUTED_VALUE"""),"JavaScript")</f>
        <v>JavaScript</v>
      </c>
      <c r="E7586" s="4" t="str">
        <f>IFERROR(__xludf.DUMMYFUNCTION("""COMPUTED_VALUE"""),"PHP")</f>
        <v>PHP</v>
      </c>
      <c r="F7586" s="4" t="str">
        <f>IFERROR(__xludf.DUMMYFUNCTION("""COMPUTED_VALUE"""),"Python")</f>
        <v>Python</v>
      </c>
      <c r="G7586" s="4" t="str">
        <f>IFERROR(__xludf.DUMMYFUNCTION("""COMPUTED_VALUE"""),"SQL")</f>
        <v>SQL</v>
      </c>
    </row>
    <row r="7587">
      <c r="A7587" s="3">
        <v>7586.0</v>
      </c>
      <c r="B7587" s="4" t="str">
        <f>IFERROR(__xludf.DUMMYFUNCTION("SPLIT(IMPORTRANGE!B7587:B17586,"";"",0,1)"),"Java")</f>
        <v>Java</v>
      </c>
    </row>
    <row r="7588">
      <c r="A7588" s="3">
        <v>7587.0</v>
      </c>
      <c r="B7588" s="4" t="str">
        <f>IFERROR(__xludf.DUMMYFUNCTION("SPLIT(IMPORTRANGE!B7588:B17587,"";"",0,1)"),"Bash/Shell/PowerShell")</f>
        <v>Bash/Shell/PowerShell</v>
      </c>
      <c r="C7588" s="4" t="str">
        <f>IFERROR(__xludf.DUMMYFUNCTION("""COMPUTED_VALUE"""),"C#")</f>
        <v>C#</v>
      </c>
    </row>
    <row r="7589">
      <c r="A7589" s="3">
        <v>7588.0</v>
      </c>
      <c r="B7589" s="4" t="str">
        <f>IFERROR(__xludf.DUMMYFUNCTION("SPLIT(IMPORTRANGE!B7589:B17588,"";"",0,1)"),"HTML/CSS")</f>
        <v>HTML/CSS</v>
      </c>
      <c r="C7589" s="4" t="str">
        <f>IFERROR(__xludf.DUMMYFUNCTION("""COMPUTED_VALUE"""),"JavaScript")</f>
        <v>JavaScript</v>
      </c>
      <c r="D7589" s="4" t="str">
        <f>IFERROR(__xludf.DUMMYFUNCTION("""COMPUTED_VALUE"""),"PHP")</f>
        <v>PHP</v>
      </c>
      <c r="E7589" s="4" t="str">
        <f>IFERROR(__xludf.DUMMYFUNCTION("""COMPUTED_VALUE"""),"SQL")</f>
        <v>SQL</v>
      </c>
    </row>
    <row r="7590">
      <c r="A7590" s="3">
        <v>7589.0</v>
      </c>
      <c r="B7590" s="4" t="str">
        <f>IFERROR(__xludf.DUMMYFUNCTION("SPLIT(IMPORTRANGE!B7590:B17589,"";"",0,1)"),"C++")</f>
        <v>C++</v>
      </c>
      <c r="C7590" s="4" t="str">
        <f>IFERROR(__xludf.DUMMYFUNCTION("""COMPUTED_VALUE"""),"C#")</f>
        <v>C#</v>
      </c>
      <c r="D7590" s="4" t="str">
        <f>IFERROR(__xludf.DUMMYFUNCTION("""COMPUTED_VALUE"""),"HTML/CSS")</f>
        <v>HTML/CSS</v>
      </c>
      <c r="E7590" s="4" t="str">
        <f>IFERROR(__xludf.DUMMYFUNCTION("""COMPUTED_VALUE"""),"Java")</f>
        <v>Java</v>
      </c>
      <c r="F7590" s="4" t="str">
        <f>IFERROR(__xludf.DUMMYFUNCTION("""COMPUTED_VALUE"""),"JavaScript")</f>
        <v>JavaScript</v>
      </c>
      <c r="G7590" s="4" t="str">
        <f>IFERROR(__xludf.DUMMYFUNCTION("""COMPUTED_VALUE"""),"PHP")</f>
        <v>PHP</v>
      </c>
      <c r="H7590" s="4" t="str">
        <f>IFERROR(__xludf.DUMMYFUNCTION("""COMPUTED_VALUE"""),"SQL")</f>
        <v>SQL</v>
      </c>
      <c r="I7590" s="4" t="str">
        <f>IFERROR(__xludf.DUMMYFUNCTION("""COMPUTED_VALUE"""),"Swift")</f>
        <v>Swift</v>
      </c>
      <c r="J7590" s="4" t="str">
        <f>IFERROR(__xludf.DUMMYFUNCTION("""COMPUTED_VALUE"""),"TypeScript")</f>
        <v>TypeScript</v>
      </c>
    </row>
    <row r="7591">
      <c r="A7591" s="3">
        <v>7590.0</v>
      </c>
      <c r="B7591" s="4" t="str">
        <f>IFERROR(__xludf.DUMMYFUNCTION("SPLIT(IMPORTRANGE!B7591:B17590,"";"",0,1)"),"HTML/CSS")</f>
        <v>HTML/CSS</v>
      </c>
      <c r="C7591" s="4" t="str">
        <f>IFERROR(__xludf.DUMMYFUNCTION("""COMPUTED_VALUE"""),"Java")</f>
        <v>Java</v>
      </c>
      <c r="D7591" s="4" t="str">
        <f>IFERROR(__xludf.DUMMYFUNCTION("""COMPUTED_VALUE"""),"JavaScript")</f>
        <v>JavaScript</v>
      </c>
    </row>
    <row r="7592">
      <c r="A7592" s="3">
        <v>7591.0</v>
      </c>
      <c r="B7592" s="4" t="str">
        <f>IFERROR(__xludf.DUMMYFUNCTION("SPLIT(IMPORTRANGE!B7592:B17591,"";"",0,1)"),"Assembly")</f>
        <v>Assembly</v>
      </c>
      <c r="C7592" s="4" t="str">
        <f>IFERROR(__xludf.DUMMYFUNCTION("""COMPUTED_VALUE"""),"C")</f>
        <v>C</v>
      </c>
      <c r="D7592" s="4" t="str">
        <f>IFERROR(__xludf.DUMMYFUNCTION("""COMPUTED_VALUE"""),"C++")</f>
        <v>C++</v>
      </c>
      <c r="E7592" s="4" t="str">
        <f>IFERROR(__xludf.DUMMYFUNCTION("""COMPUTED_VALUE"""),"Java")</f>
        <v>Java</v>
      </c>
      <c r="F7592" s="4" t="str">
        <f>IFERROR(__xludf.DUMMYFUNCTION("""COMPUTED_VALUE"""),"Other(s):")</f>
        <v>Other(s):</v>
      </c>
    </row>
    <row r="7593">
      <c r="A7593" s="3">
        <v>7592.0</v>
      </c>
      <c r="B7593" s="4" t="str">
        <f>IFERROR(__xludf.DUMMYFUNCTION("SPLIT(IMPORTRANGE!B7593:B17592,"";"",0,1)"),"Bash/Shell/PowerShell")</f>
        <v>Bash/Shell/PowerShell</v>
      </c>
      <c r="C7593" s="4" t="str">
        <f>IFERROR(__xludf.DUMMYFUNCTION("""COMPUTED_VALUE"""),"Java")</f>
        <v>Java</v>
      </c>
      <c r="D7593" s="4" t="str">
        <f>IFERROR(__xludf.DUMMYFUNCTION("""COMPUTED_VALUE"""),"JavaScript")</f>
        <v>JavaScript</v>
      </c>
      <c r="E7593" s="4" t="str">
        <f>IFERROR(__xludf.DUMMYFUNCTION("""COMPUTED_VALUE"""),"Other(s):")</f>
        <v>Other(s):</v>
      </c>
    </row>
    <row r="7594">
      <c r="A7594" s="3">
        <v>7593.0</v>
      </c>
      <c r="B7594" s="4" t="str">
        <f>IFERROR(__xludf.DUMMYFUNCTION("SPLIT(IMPORTRANGE!B7594:B17593,"";"",0,1)"),"C++")</f>
        <v>C++</v>
      </c>
      <c r="C7594" s="4" t="str">
        <f>IFERROR(__xludf.DUMMYFUNCTION("""COMPUTED_VALUE"""),"C#")</f>
        <v>C#</v>
      </c>
      <c r="D7594" s="4" t="str">
        <f>IFERROR(__xludf.DUMMYFUNCTION("""COMPUTED_VALUE"""),"Ruby")</f>
        <v>Ruby</v>
      </c>
      <c r="E7594" s="4" t="str">
        <f>IFERROR(__xludf.DUMMYFUNCTION("""COMPUTED_VALUE"""),"SQL")</f>
        <v>SQL</v>
      </c>
    </row>
    <row r="7595">
      <c r="A7595" s="3">
        <v>7594.0</v>
      </c>
      <c r="B7595" s="4" t="str">
        <f>IFERROR(__xludf.DUMMYFUNCTION("SPLIT(IMPORTRANGE!B7595:B17594,"";"",0,1)"),"Bash/Shell/PowerShell")</f>
        <v>Bash/Shell/PowerShell</v>
      </c>
      <c r="C7595" s="4" t="str">
        <f>IFERROR(__xludf.DUMMYFUNCTION("""COMPUTED_VALUE"""),"C#")</f>
        <v>C#</v>
      </c>
      <c r="D7595" s="4" t="str">
        <f>IFERROR(__xludf.DUMMYFUNCTION("""COMPUTED_VALUE"""),"HTML/CSS")</f>
        <v>HTML/CSS</v>
      </c>
      <c r="E7595" s="4" t="str">
        <f>IFERROR(__xludf.DUMMYFUNCTION("""COMPUTED_VALUE"""),"JavaScript")</f>
        <v>JavaScript</v>
      </c>
      <c r="F7595" s="4" t="str">
        <f>IFERROR(__xludf.DUMMYFUNCTION("""COMPUTED_VALUE"""),"SQL")</f>
        <v>SQL</v>
      </c>
      <c r="G7595" s="4" t="str">
        <f>IFERROR(__xludf.DUMMYFUNCTION("""COMPUTED_VALUE"""),"VBA")</f>
        <v>VBA</v>
      </c>
    </row>
    <row r="7596">
      <c r="A7596" s="3">
        <v>7595.0</v>
      </c>
      <c r="B7596" s="4" t="str">
        <f>IFERROR(__xludf.DUMMYFUNCTION("SPLIT(IMPORTRANGE!B7596:B17595,"";"",0,1)"),"Bash/Shell/PowerShell")</f>
        <v>Bash/Shell/PowerShell</v>
      </c>
      <c r="C7596" s="4" t="str">
        <f>IFERROR(__xludf.DUMMYFUNCTION("""COMPUTED_VALUE"""),"C#")</f>
        <v>C#</v>
      </c>
      <c r="D7596" s="4" t="str">
        <f>IFERROR(__xludf.DUMMYFUNCTION("""COMPUTED_VALUE"""),"SQL")</f>
        <v>SQL</v>
      </c>
    </row>
    <row r="7597">
      <c r="A7597" s="3">
        <v>7596.0</v>
      </c>
      <c r="B7597" s="4" t="str">
        <f>IFERROR(__xludf.DUMMYFUNCTION("SPLIT(IMPORTRANGE!B7597:B17596,"";"",0,1)"),"C++")</f>
        <v>C++</v>
      </c>
      <c r="C7597" s="4" t="str">
        <f>IFERROR(__xludf.DUMMYFUNCTION("""COMPUTED_VALUE"""),"Python")</f>
        <v>Python</v>
      </c>
      <c r="D7597" s="4" t="str">
        <f>IFERROR(__xludf.DUMMYFUNCTION("""COMPUTED_VALUE"""),"Other(s):")</f>
        <v>Other(s):</v>
      </c>
    </row>
    <row r="7598">
      <c r="A7598" s="3">
        <v>7597.0</v>
      </c>
      <c r="B7598" s="4" t="str">
        <f>IFERROR(__xludf.DUMMYFUNCTION("SPLIT(IMPORTRANGE!B7598:B17597,"";"",0,1)"),"C")</f>
        <v>C</v>
      </c>
      <c r="C7598" s="4" t="str">
        <f>IFERROR(__xludf.DUMMYFUNCTION("""COMPUTED_VALUE"""),"SQL")</f>
        <v>SQL</v>
      </c>
      <c r="D7598" s="4" t="str">
        <f>IFERROR(__xludf.DUMMYFUNCTION("""COMPUTED_VALUE"""),"VBA")</f>
        <v>VBA</v>
      </c>
    </row>
    <row r="7599">
      <c r="A7599" s="3">
        <v>7598.0</v>
      </c>
      <c r="B7599" s="4" t="str">
        <f>IFERROR(__xludf.DUMMYFUNCTION("SPLIT(IMPORTRANGE!B7599:B17598,"";"",0,1)"),"HTML/CSS")</f>
        <v>HTML/CSS</v>
      </c>
      <c r="C7599" s="4" t="str">
        <f>IFERROR(__xludf.DUMMYFUNCTION("""COMPUTED_VALUE"""),"JavaScript")</f>
        <v>JavaScript</v>
      </c>
      <c r="D7599" s="4" t="str">
        <f>IFERROR(__xludf.DUMMYFUNCTION("""COMPUTED_VALUE"""),"Python")</f>
        <v>Python</v>
      </c>
    </row>
    <row r="7600">
      <c r="A7600" s="3">
        <v>7599.0</v>
      </c>
      <c r="B7600" s="4" t="str">
        <f>IFERROR(__xludf.DUMMYFUNCTION("SPLIT(IMPORTRANGE!B7600:B17599,"";"",0,1)"),"HTML/CSS")</f>
        <v>HTML/CSS</v>
      </c>
      <c r="C7600" s="4" t="str">
        <f>IFERROR(__xludf.DUMMYFUNCTION("""COMPUTED_VALUE"""),"JavaScript")</f>
        <v>JavaScript</v>
      </c>
      <c r="D7600" s="4" t="str">
        <f>IFERROR(__xludf.DUMMYFUNCTION("""COMPUTED_VALUE"""),"PHP")</f>
        <v>PHP</v>
      </c>
      <c r="E7600" s="4" t="str">
        <f>IFERROR(__xludf.DUMMYFUNCTION("""COMPUTED_VALUE"""),"SQL")</f>
        <v>SQL</v>
      </c>
    </row>
    <row r="7601">
      <c r="A7601" s="3">
        <v>7600.0</v>
      </c>
      <c r="B7601" s="4" t="str">
        <f>IFERROR(__xludf.DUMMYFUNCTION("SPLIT(IMPORTRANGE!B7601:B17600,"";"",0,1)"),"C")</f>
        <v>C</v>
      </c>
      <c r="C7601" s="4" t="str">
        <f>IFERROR(__xludf.DUMMYFUNCTION("""COMPUTED_VALUE"""),"C++")</f>
        <v>C++</v>
      </c>
      <c r="D7601" s="4" t="str">
        <f>IFERROR(__xludf.DUMMYFUNCTION("""COMPUTED_VALUE"""),"C#")</f>
        <v>C#</v>
      </c>
      <c r="E7601" s="4" t="str">
        <f>IFERROR(__xludf.DUMMYFUNCTION("""COMPUTED_VALUE"""),"HTML/CSS")</f>
        <v>HTML/CSS</v>
      </c>
      <c r="F7601" s="4" t="str">
        <f>IFERROR(__xludf.DUMMYFUNCTION("""COMPUTED_VALUE"""),"Java")</f>
        <v>Java</v>
      </c>
      <c r="G7601" s="4" t="str">
        <f>IFERROR(__xludf.DUMMYFUNCTION("""COMPUTED_VALUE"""),"JavaScript")</f>
        <v>JavaScript</v>
      </c>
      <c r="H7601" s="4" t="str">
        <f>IFERROR(__xludf.DUMMYFUNCTION("""COMPUTED_VALUE"""),"PHP")</f>
        <v>PHP</v>
      </c>
      <c r="I7601" s="4" t="str">
        <f>IFERROR(__xludf.DUMMYFUNCTION("""COMPUTED_VALUE"""),"Python")</f>
        <v>Python</v>
      </c>
      <c r="J7601" s="4" t="str">
        <f>IFERROR(__xludf.DUMMYFUNCTION("""COMPUTED_VALUE"""),"SQL")</f>
        <v>SQL</v>
      </c>
    </row>
    <row r="7602">
      <c r="A7602" s="3">
        <v>7601.0</v>
      </c>
      <c r="B7602" s="4" t="str">
        <f>IFERROR(__xludf.DUMMYFUNCTION("SPLIT(IMPORTRANGE!B7602:B17601,"";"",0,1)"),"Bash/Shell/PowerShell")</f>
        <v>Bash/Shell/PowerShell</v>
      </c>
      <c r="C7602" s="4" t="str">
        <f>IFERROR(__xludf.DUMMYFUNCTION("""COMPUTED_VALUE"""),"Go")</f>
        <v>Go</v>
      </c>
      <c r="D7602" s="4" t="str">
        <f>IFERROR(__xludf.DUMMYFUNCTION("""COMPUTED_VALUE"""),"Java")</f>
        <v>Java</v>
      </c>
      <c r="E7602" s="4" t="str">
        <f>IFERROR(__xludf.DUMMYFUNCTION("""COMPUTED_VALUE"""),"Python")</f>
        <v>Python</v>
      </c>
      <c r="F7602" s="4" t="str">
        <f>IFERROR(__xludf.DUMMYFUNCTION("""COMPUTED_VALUE"""),"Other(s):")</f>
        <v>Other(s):</v>
      </c>
    </row>
    <row r="7603">
      <c r="A7603" s="3">
        <v>7602.0</v>
      </c>
      <c r="B7603" s="4" t="str">
        <f>IFERROR(__xludf.DUMMYFUNCTION("SPLIT(IMPORTRANGE!B7603:B17602,"";"",0,1)"),"Bash/Shell/PowerShell")</f>
        <v>Bash/Shell/PowerShell</v>
      </c>
      <c r="C7603" s="4" t="str">
        <f>IFERROR(__xludf.DUMMYFUNCTION("""COMPUTED_VALUE"""),"C++")</f>
        <v>C++</v>
      </c>
      <c r="D7603" s="4" t="str">
        <f>IFERROR(__xludf.DUMMYFUNCTION("""COMPUTED_VALUE"""),"C#")</f>
        <v>C#</v>
      </c>
      <c r="E7603" s="4" t="str">
        <f>IFERROR(__xludf.DUMMYFUNCTION("""COMPUTED_VALUE"""),"Dart")</f>
        <v>Dart</v>
      </c>
      <c r="F7603" s="4" t="str">
        <f>IFERROR(__xludf.DUMMYFUNCTION("""COMPUTED_VALUE"""),"F#")</f>
        <v>F#</v>
      </c>
      <c r="G7603" s="4" t="str">
        <f>IFERROR(__xludf.DUMMYFUNCTION("""COMPUTED_VALUE"""),"Go")</f>
        <v>Go</v>
      </c>
      <c r="H7603" s="4" t="str">
        <f>IFERROR(__xludf.DUMMYFUNCTION("""COMPUTED_VALUE"""),"HTML/CSS")</f>
        <v>HTML/CSS</v>
      </c>
      <c r="I7603" s="4" t="str">
        <f>IFERROR(__xludf.DUMMYFUNCTION("""COMPUTED_VALUE"""),"Java")</f>
        <v>Java</v>
      </c>
      <c r="J7603" s="4" t="str">
        <f>IFERROR(__xludf.DUMMYFUNCTION("""COMPUTED_VALUE"""),"JavaScript")</f>
        <v>JavaScript</v>
      </c>
      <c r="K7603" s="4" t="str">
        <f>IFERROR(__xludf.DUMMYFUNCTION("""COMPUTED_VALUE"""),"Rust")</f>
        <v>Rust</v>
      </c>
      <c r="L7603" s="4" t="str">
        <f>IFERROR(__xludf.DUMMYFUNCTION("""COMPUTED_VALUE"""),"SQL")</f>
        <v>SQL</v>
      </c>
      <c r="M7603" s="4" t="str">
        <f>IFERROR(__xludf.DUMMYFUNCTION("""COMPUTED_VALUE"""),"TypeScript")</f>
        <v>TypeScript</v>
      </c>
      <c r="N7603" s="4" t="str">
        <f>IFERROR(__xludf.DUMMYFUNCTION("""COMPUTED_VALUE"""),"VBA")</f>
        <v>VBA</v>
      </c>
      <c r="O7603" s="4" t="str">
        <f>IFERROR(__xludf.DUMMYFUNCTION("""COMPUTED_VALUE"""),"WebAssembly")</f>
        <v>WebAssembly</v>
      </c>
    </row>
    <row r="7604">
      <c r="A7604" s="3">
        <v>7603.0</v>
      </c>
      <c r="B7604" s="4" t="str">
        <f>IFERROR(__xludf.DUMMYFUNCTION("SPLIT(IMPORTRANGE!B7604:B17603,"";"",0,1)"),"HTML/CSS")</f>
        <v>HTML/CSS</v>
      </c>
      <c r="C7604" s="4" t="str">
        <f>IFERROR(__xludf.DUMMYFUNCTION("""COMPUTED_VALUE"""),"Java")</f>
        <v>Java</v>
      </c>
      <c r="D7604" s="4" t="str">
        <f>IFERROR(__xludf.DUMMYFUNCTION("""COMPUTED_VALUE"""),"JavaScript")</f>
        <v>JavaScript</v>
      </c>
      <c r="E7604" s="4" t="str">
        <f>IFERROR(__xludf.DUMMYFUNCTION("""COMPUTED_VALUE"""),"SQL")</f>
        <v>SQL</v>
      </c>
    </row>
    <row r="7605">
      <c r="A7605" s="3">
        <v>7604.0</v>
      </c>
      <c r="B7605" s="4" t="str">
        <f>IFERROR(__xludf.DUMMYFUNCTION("SPLIT(IMPORTRANGE!B7605:B17604,"";"",0,1)"),"Bash/Shell/PowerShell")</f>
        <v>Bash/Shell/PowerShell</v>
      </c>
      <c r="C7605" s="4" t="str">
        <f>IFERROR(__xludf.DUMMYFUNCTION("""COMPUTED_VALUE"""),"HTML/CSS")</f>
        <v>HTML/CSS</v>
      </c>
      <c r="D7605" s="4" t="str">
        <f>IFERROR(__xludf.DUMMYFUNCTION("""COMPUTED_VALUE"""),"Java")</f>
        <v>Java</v>
      </c>
      <c r="E7605" s="4" t="str">
        <f>IFERROR(__xludf.DUMMYFUNCTION("""COMPUTED_VALUE"""),"Python")</f>
        <v>Python</v>
      </c>
      <c r="F7605" s="4" t="str">
        <f>IFERROR(__xludf.DUMMYFUNCTION("""COMPUTED_VALUE"""),"Ruby")</f>
        <v>Ruby</v>
      </c>
      <c r="G7605" s="4" t="str">
        <f>IFERROR(__xludf.DUMMYFUNCTION("""COMPUTED_VALUE"""),"SQL")</f>
        <v>SQL</v>
      </c>
    </row>
    <row r="7606">
      <c r="A7606" s="3">
        <v>7605.0</v>
      </c>
      <c r="B7606" s="4" t="str">
        <f>IFERROR(__xludf.DUMMYFUNCTION("SPLIT(IMPORTRANGE!B7606:B17605,"";"",0,1)"),"Assembly")</f>
        <v>Assembly</v>
      </c>
      <c r="C7606" s="4" t="str">
        <f>IFERROR(__xludf.DUMMYFUNCTION("""COMPUTED_VALUE"""),"Bash/Shell/PowerShell")</f>
        <v>Bash/Shell/PowerShell</v>
      </c>
      <c r="D7606" s="4" t="str">
        <f>IFERROR(__xludf.DUMMYFUNCTION("""COMPUTED_VALUE"""),"C")</f>
        <v>C</v>
      </c>
      <c r="E7606" s="4" t="str">
        <f>IFERROR(__xludf.DUMMYFUNCTION("""COMPUTED_VALUE"""),"C++")</f>
        <v>C++</v>
      </c>
      <c r="F7606" s="4" t="str">
        <f>IFERROR(__xludf.DUMMYFUNCTION("""COMPUTED_VALUE"""),"C#")</f>
        <v>C#</v>
      </c>
      <c r="G7606" s="4" t="str">
        <f>IFERROR(__xludf.DUMMYFUNCTION("""COMPUTED_VALUE"""),"HTML/CSS")</f>
        <v>HTML/CSS</v>
      </c>
      <c r="H7606" s="4" t="str">
        <f>IFERROR(__xludf.DUMMYFUNCTION("""COMPUTED_VALUE"""),"Java")</f>
        <v>Java</v>
      </c>
      <c r="I7606" s="4" t="str">
        <f>IFERROR(__xludf.DUMMYFUNCTION("""COMPUTED_VALUE"""),"JavaScript")</f>
        <v>JavaScript</v>
      </c>
      <c r="J7606" s="4" t="str">
        <f>IFERROR(__xludf.DUMMYFUNCTION("""COMPUTED_VALUE"""),"Python")</f>
        <v>Python</v>
      </c>
    </row>
    <row r="7607">
      <c r="A7607" s="3">
        <v>7606.0</v>
      </c>
      <c r="B7607" s="4" t="str">
        <f>IFERROR(__xludf.DUMMYFUNCTION("SPLIT(IMPORTRANGE!B7607:B17606,"";"",0,1)"),"Bash/Shell/PowerShell")</f>
        <v>Bash/Shell/PowerShell</v>
      </c>
      <c r="C7607" s="4" t="str">
        <f>IFERROR(__xludf.DUMMYFUNCTION("""COMPUTED_VALUE"""),"C++")</f>
        <v>C++</v>
      </c>
      <c r="D7607" s="4" t="str">
        <f>IFERROR(__xludf.DUMMYFUNCTION("""COMPUTED_VALUE"""),"C#")</f>
        <v>C#</v>
      </c>
      <c r="E7607" s="4" t="str">
        <f>IFERROR(__xludf.DUMMYFUNCTION("""COMPUTED_VALUE"""),"HTML/CSS")</f>
        <v>HTML/CSS</v>
      </c>
      <c r="F7607" s="4" t="str">
        <f>IFERROR(__xludf.DUMMYFUNCTION("""COMPUTED_VALUE"""),"Java")</f>
        <v>Java</v>
      </c>
      <c r="G7607" s="4" t="str">
        <f>IFERROR(__xludf.DUMMYFUNCTION("""COMPUTED_VALUE"""),"JavaScript")</f>
        <v>JavaScript</v>
      </c>
      <c r="H7607" s="4" t="str">
        <f>IFERROR(__xludf.DUMMYFUNCTION("""COMPUTED_VALUE"""),"Python")</f>
        <v>Python</v>
      </c>
      <c r="I7607" s="4" t="str">
        <f>IFERROR(__xludf.DUMMYFUNCTION("""COMPUTED_VALUE"""),"TypeScript")</f>
        <v>TypeScript</v>
      </c>
    </row>
    <row r="7608">
      <c r="A7608" s="3">
        <v>7607.0</v>
      </c>
      <c r="B7608" s="4" t="str">
        <f>IFERROR(__xludf.DUMMYFUNCTION("SPLIT(IMPORTRANGE!B7608:B17607,"";"",0,1)"),"C#")</f>
        <v>C#</v>
      </c>
    </row>
    <row r="7609">
      <c r="A7609" s="3">
        <v>7608.0</v>
      </c>
      <c r="B7609" s="4" t="str">
        <f>IFERROR(__xludf.DUMMYFUNCTION("SPLIT(IMPORTRANGE!B7609:B17608,"";"",0,1)"),"Assembly")</f>
        <v>Assembly</v>
      </c>
      <c r="C7609" s="4" t="str">
        <f>IFERROR(__xludf.DUMMYFUNCTION("""COMPUTED_VALUE"""),"Bash/Shell/PowerShell")</f>
        <v>Bash/Shell/PowerShell</v>
      </c>
      <c r="D7609" s="4" t="str">
        <f>IFERROR(__xludf.DUMMYFUNCTION("""COMPUTED_VALUE"""),"C")</f>
        <v>C</v>
      </c>
      <c r="E7609" s="4" t="str">
        <f>IFERROR(__xludf.DUMMYFUNCTION("""COMPUTED_VALUE"""),"C++")</f>
        <v>C++</v>
      </c>
      <c r="F7609" s="4" t="str">
        <f>IFERROR(__xludf.DUMMYFUNCTION("""COMPUTED_VALUE"""),"HTML/CSS")</f>
        <v>HTML/CSS</v>
      </c>
      <c r="G7609" s="4" t="str">
        <f>IFERROR(__xludf.DUMMYFUNCTION("""COMPUTED_VALUE"""),"JavaScript")</f>
        <v>JavaScript</v>
      </c>
      <c r="H7609" s="4" t="str">
        <f>IFERROR(__xludf.DUMMYFUNCTION("""COMPUTED_VALUE"""),"Python")</f>
        <v>Python</v>
      </c>
    </row>
    <row r="7610">
      <c r="A7610" s="3">
        <v>7609.0</v>
      </c>
      <c r="B7610" s="4" t="str">
        <f>IFERROR(__xludf.DUMMYFUNCTION("SPLIT(IMPORTRANGE!B7610:B17609,"";"",0,1)"),"HTML/CSS")</f>
        <v>HTML/CSS</v>
      </c>
      <c r="C7610" s="4" t="str">
        <f>IFERROR(__xludf.DUMMYFUNCTION("""COMPUTED_VALUE"""),"Java")</f>
        <v>Java</v>
      </c>
      <c r="D7610" s="4" t="str">
        <f>IFERROR(__xludf.DUMMYFUNCTION("""COMPUTED_VALUE"""),"JavaScript")</f>
        <v>JavaScript</v>
      </c>
      <c r="E7610" s="4" t="str">
        <f>IFERROR(__xludf.DUMMYFUNCTION("""COMPUTED_VALUE"""),"Python")</f>
        <v>Python</v>
      </c>
      <c r="F7610" s="4" t="str">
        <f>IFERROR(__xludf.DUMMYFUNCTION("""COMPUTED_VALUE"""),"Ruby")</f>
        <v>Ruby</v>
      </c>
      <c r="G7610" s="4" t="str">
        <f>IFERROR(__xludf.DUMMYFUNCTION("""COMPUTED_VALUE"""),"SQL")</f>
        <v>SQL</v>
      </c>
    </row>
    <row r="7611">
      <c r="A7611" s="3">
        <v>7610.0</v>
      </c>
      <c r="B7611" s="4" t="str">
        <f>IFERROR(__xludf.DUMMYFUNCTION("SPLIT(IMPORTRANGE!B7611:B17610,"";"",0,1)"),"Bash/Shell/PowerShell")</f>
        <v>Bash/Shell/PowerShell</v>
      </c>
      <c r="C7611" s="4" t="str">
        <f>IFERROR(__xludf.DUMMYFUNCTION("""COMPUTED_VALUE"""),"C#")</f>
        <v>C#</v>
      </c>
      <c r="D7611" s="4" t="str">
        <f>IFERROR(__xludf.DUMMYFUNCTION("""COMPUTED_VALUE"""),"HTML/CSS")</f>
        <v>HTML/CSS</v>
      </c>
      <c r="E7611" s="4" t="str">
        <f>IFERROR(__xludf.DUMMYFUNCTION("""COMPUTED_VALUE"""),"Java")</f>
        <v>Java</v>
      </c>
      <c r="F7611" s="4" t="str">
        <f>IFERROR(__xludf.DUMMYFUNCTION("""COMPUTED_VALUE"""),"JavaScript")</f>
        <v>JavaScript</v>
      </c>
      <c r="G7611" s="4" t="str">
        <f>IFERROR(__xludf.DUMMYFUNCTION("""COMPUTED_VALUE"""),"Python")</f>
        <v>Python</v>
      </c>
      <c r="H7611" s="4" t="str">
        <f>IFERROR(__xludf.DUMMYFUNCTION("""COMPUTED_VALUE"""),"SQL")</f>
        <v>SQL</v>
      </c>
      <c r="I7611" s="4" t="str">
        <f>IFERROR(__xludf.DUMMYFUNCTION("""COMPUTED_VALUE"""),"TypeScript")</f>
        <v>TypeScript</v>
      </c>
    </row>
    <row r="7612">
      <c r="A7612" s="3">
        <v>7611.0</v>
      </c>
      <c r="B7612" s="4" t="str">
        <f>IFERROR(__xludf.DUMMYFUNCTION("SPLIT(IMPORTRANGE!B7612:B17611,"";"",0,1)"),"HTML/CSS")</f>
        <v>HTML/CSS</v>
      </c>
      <c r="C7612" s="4" t="str">
        <f>IFERROR(__xludf.DUMMYFUNCTION("""COMPUTED_VALUE"""),"JavaScript")</f>
        <v>JavaScript</v>
      </c>
    </row>
    <row r="7613">
      <c r="A7613" s="3">
        <v>7612.0</v>
      </c>
      <c r="B7613" s="4" t="str">
        <f>IFERROR(__xludf.DUMMYFUNCTION("SPLIT(IMPORTRANGE!B7613:B17612,"";"",0,1)"),"HTML/CSS")</f>
        <v>HTML/CSS</v>
      </c>
      <c r="C7613" s="4" t="str">
        <f>IFERROR(__xludf.DUMMYFUNCTION("""COMPUTED_VALUE"""),"JavaScript")</f>
        <v>JavaScript</v>
      </c>
      <c r="D7613" s="4" t="str">
        <f>IFERROR(__xludf.DUMMYFUNCTION("""COMPUTED_VALUE"""),"Python")</f>
        <v>Python</v>
      </c>
      <c r="E7613" s="4" t="str">
        <f>IFERROR(__xludf.DUMMYFUNCTION("""COMPUTED_VALUE"""),"SQL")</f>
        <v>SQL</v>
      </c>
    </row>
    <row r="7614">
      <c r="A7614" s="3">
        <v>7613.0</v>
      </c>
      <c r="B7614" s="4" t="str">
        <f>IFERROR(__xludf.DUMMYFUNCTION("SPLIT(IMPORTRANGE!B7614:B17613,"";"",0,1)"),"C")</f>
        <v>C</v>
      </c>
      <c r="C7614" s="4" t="str">
        <f>IFERROR(__xludf.DUMMYFUNCTION("""COMPUTED_VALUE"""),"C++")</f>
        <v>C++</v>
      </c>
      <c r="D7614" s="4" t="str">
        <f>IFERROR(__xludf.DUMMYFUNCTION("""COMPUTED_VALUE"""),"C#")</f>
        <v>C#</v>
      </c>
      <c r="E7614" s="4" t="str">
        <f>IFERROR(__xludf.DUMMYFUNCTION("""COMPUTED_VALUE"""),"HTML/CSS")</f>
        <v>HTML/CSS</v>
      </c>
      <c r="F7614" s="4" t="str">
        <f>IFERROR(__xludf.DUMMYFUNCTION("""COMPUTED_VALUE"""),"JavaScript")</f>
        <v>JavaScript</v>
      </c>
      <c r="G7614" s="4" t="str">
        <f>IFERROR(__xludf.DUMMYFUNCTION("""COMPUTED_VALUE"""),"PHP")</f>
        <v>PHP</v>
      </c>
      <c r="H7614" s="4" t="str">
        <f>IFERROR(__xludf.DUMMYFUNCTION("""COMPUTED_VALUE"""),"R")</f>
        <v>R</v>
      </c>
      <c r="I7614" s="4" t="str">
        <f>IFERROR(__xludf.DUMMYFUNCTION("""COMPUTED_VALUE"""),"SQL")</f>
        <v>SQL</v>
      </c>
    </row>
    <row r="7615">
      <c r="A7615" s="3">
        <v>7614.0</v>
      </c>
      <c r="B7615" s="4" t="str">
        <f>IFERROR(__xludf.DUMMYFUNCTION("SPLIT(IMPORTRANGE!B7615:B17614,"";"",0,1)"),"Go")</f>
        <v>Go</v>
      </c>
    </row>
    <row r="7616">
      <c r="A7616" s="3">
        <v>7615.0</v>
      </c>
      <c r="B7616" s="4" t="str">
        <f>IFERROR(__xludf.DUMMYFUNCTION("SPLIT(IMPORTRANGE!B7616:B17615,"";"",0,1)"),"Bash/Shell/PowerShell")</f>
        <v>Bash/Shell/PowerShell</v>
      </c>
      <c r="C7616" s="4" t="str">
        <f>IFERROR(__xludf.DUMMYFUNCTION("""COMPUTED_VALUE"""),"C++")</f>
        <v>C++</v>
      </c>
    </row>
    <row r="7617">
      <c r="A7617" s="3">
        <v>7616.0</v>
      </c>
      <c r="B7617" s="4" t="str">
        <f>IFERROR(__xludf.DUMMYFUNCTION("SPLIT(IMPORTRANGE!B7617:B17616,"";"",0,1)"),"Bash/Shell/PowerShell")</f>
        <v>Bash/Shell/PowerShell</v>
      </c>
      <c r="C7617" s="4" t="str">
        <f>IFERROR(__xludf.DUMMYFUNCTION("""COMPUTED_VALUE"""),"C")</f>
        <v>C</v>
      </c>
      <c r="D7617" s="4" t="str">
        <f>IFERROR(__xludf.DUMMYFUNCTION("""COMPUTED_VALUE"""),"C++")</f>
        <v>C++</v>
      </c>
      <c r="E7617" s="4" t="str">
        <f>IFERROR(__xludf.DUMMYFUNCTION("""COMPUTED_VALUE"""),"C#")</f>
        <v>C#</v>
      </c>
      <c r="F7617" s="4" t="str">
        <f>IFERROR(__xludf.DUMMYFUNCTION("""COMPUTED_VALUE"""),"JavaScript")</f>
        <v>JavaScript</v>
      </c>
      <c r="G7617" s="4" t="str">
        <f>IFERROR(__xludf.DUMMYFUNCTION("""COMPUTED_VALUE"""),"SQL")</f>
        <v>SQL</v>
      </c>
    </row>
    <row r="7618">
      <c r="A7618" s="3">
        <v>7617.0</v>
      </c>
      <c r="B7618" s="4" t="str">
        <f>IFERROR(__xludf.DUMMYFUNCTION("SPLIT(IMPORTRANGE!B7618:B17617,"";"",0,1)"),"HTML/CSS")</f>
        <v>HTML/CSS</v>
      </c>
      <c r="C7618" s="4" t="str">
        <f>IFERROR(__xludf.DUMMYFUNCTION("""COMPUTED_VALUE"""),"PHP")</f>
        <v>PHP</v>
      </c>
      <c r="D7618" s="4" t="str">
        <f>IFERROR(__xludf.DUMMYFUNCTION("""COMPUTED_VALUE"""),"Python")</f>
        <v>Python</v>
      </c>
      <c r="E7618" s="4" t="str">
        <f>IFERROR(__xludf.DUMMYFUNCTION("""COMPUTED_VALUE"""),"SQL")</f>
        <v>SQL</v>
      </c>
    </row>
    <row r="7619">
      <c r="A7619" s="3">
        <v>7618.0</v>
      </c>
      <c r="B7619" s="4" t="str">
        <f>IFERROR(__xludf.DUMMYFUNCTION("SPLIT(IMPORTRANGE!B7619:B17618,"";"",0,1)"),"C#")</f>
        <v>C#</v>
      </c>
      <c r="C7619" s="4" t="str">
        <f>IFERROR(__xludf.DUMMYFUNCTION("""COMPUTED_VALUE"""),"F#")</f>
        <v>F#</v>
      </c>
      <c r="D7619" s="4" t="str">
        <f>IFERROR(__xludf.DUMMYFUNCTION("""COMPUTED_VALUE"""),"Go")</f>
        <v>Go</v>
      </c>
      <c r="E7619" s="4" t="str">
        <f>IFERROR(__xludf.DUMMYFUNCTION("""COMPUTED_VALUE"""),"HTML/CSS")</f>
        <v>HTML/CSS</v>
      </c>
      <c r="F7619" s="4" t="str">
        <f>IFERROR(__xludf.DUMMYFUNCTION("""COMPUTED_VALUE"""),"JavaScript")</f>
        <v>JavaScript</v>
      </c>
      <c r="G7619" s="4" t="str">
        <f>IFERROR(__xludf.DUMMYFUNCTION("""COMPUTED_VALUE"""),"Python")</f>
        <v>Python</v>
      </c>
      <c r="H7619" s="4" t="str">
        <f>IFERROR(__xludf.DUMMYFUNCTION("""COMPUTED_VALUE"""),"Rust")</f>
        <v>Rust</v>
      </c>
      <c r="I7619" s="4" t="str">
        <f>IFERROR(__xludf.DUMMYFUNCTION("""COMPUTED_VALUE"""),"SQL")</f>
        <v>SQL</v>
      </c>
      <c r="J7619" s="4" t="str">
        <f>IFERROR(__xludf.DUMMYFUNCTION("""COMPUTED_VALUE"""),"TypeScript")</f>
        <v>TypeScript</v>
      </c>
      <c r="K7619" s="4" t="str">
        <f>IFERROR(__xludf.DUMMYFUNCTION("""COMPUTED_VALUE"""),"WebAssembly")</f>
        <v>WebAssembly</v>
      </c>
      <c r="L7619" s="4" t="str">
        <f>IFERROR(__xludf.DUMMYFUNCTION("""COMPUTED_VALUE"""),"Other(s):")</f>
        <v>Other(s):</v>
      </c>
    </row>
    <row r="7620">
      <c r="A7620" s="3">
        <v>7619.0</v>
      </c>
      <c r="B7620" s="4" t="str">
        <f>IFERROR(__xludf.DUMMYFUNCTION("SPLIT(IMPORTRANGE!B7620:B17619,"";"",0,1)"),"C")</f>
        <v>C</v>
      </c>
      <c r="C7620" s="4" t="str">
        <f>IFERROR(__xludf.DUMMYFUNCTION("""COMPUTED_VALUE"""),"C++")</f>
        <v>C++</v>
      </c>
      <c r="D7620" s="4" t="str">
        <f>IFERROR(__xludf.DUMMYFUNCTION("""COMPUTED_VALUE"""),"HTML/CSS")</f>
        <v>HTML/CSS</v>
      </c>
      <c r="E7620" s="4" t="str">
        <f>IFERROR(__xludf.DUMMYFUNCTION("""COMPUTED_VALUE"""),"Python")</f>
        <v>Python</v>
      </c>
      <c r="F7620" s="4" t="str">
        <f>IFERROR(__xludf.DUMMYFUNCTION("""COMPUTED_VALUE"""),"VBA")</f>
        <v>VBA</v>
      </c>
    </row>
    <row r="7621">
      <c r="A7621" s="3">
        <v>7620.0</v>
      </c>
      <c r="B7621" s="4" t="str">
        <f>IFERROR(__xludf.DUMMYFUNCTION("SPLIT(IMPORTRANGE!B7621:B17620,"";"",0,1)"),"C")</f>
        <v>C</v>
      </c>
      <c r="C7621" s="4" t="str">
        <f>IFERROR(__xludf.DUMMYFUNCTION("""COMPUTED_VALUE"""),"C++")</f>
        <v>C++</v>
      </c>
      <c r="D7621" s="4" t="str">
        <f>IFERROR(__xludf.DUMMYFUNCTION("""COMPUTED_VALUE"""),"C#")</f>
        <v>C#</v>
      </c>
      <c r="E7621" s="4" t="str">
        <f>IFERROR(__xludf.DUMMYFUNCTION("""COMPUTED_VALUE"""),"HTML/CSS")</f>
        <v>HTML/CSS</v>
      </c>
      <c r="F7621" s="4" t="str">
        <f>IFERROR(__xludf.DUMMYFUNCTION("""COMPUTED_VALUE"""),"Java")</f>
        <v>Java</v>
      </c>
      <c r="G7621" s="4" t="str">
        <f>IFERROR(__xludf.DUMMYFUNCTION("""COMPUTED_VALUE"""),"JavaScript")</f>
        <v>JavaScript</v>
      </c>
      <c r="H7621" s="4" t="str">
        <f>IFERROR(__xludf.DUMMYFUNCTION("""COMPUTED_VALUE"""),"PHP")</f>
        <v>PHP</v>
      </c>
      <c r="I7621" s="4" t="str">
        <f>IFERROR(__xludf.DUMMYFUNCTION("""COMPUTED_VALUE"""),"Python")</f>
        <v>Python</v>
      </c>
      <c r="J7621" s="4" t="str">
        <f>IFERROR(__xludf.DUMMYFUNCTION("""COMPUTED_VALUE"""),"SQL")</f>
        <v>SQL</v>
      </c>
    </row>
    <row r="7622">
      <c r="A7622" s="3">
        <v>7621.0</v>
      </c>
      <c r="B7622" s="4" t="str">
        <f>IFERROR(__xludf.DUMMYFUNCTION("SPLIT(IMPORTRANGE!B7622:B17621,"";"",0,1)"),"Bash/Shell/PowerShell")</f>
        <v>Bash/Shell/PowerShell</v>
      </c>
      <c r="C7622" s="4" t="str">
        <f>IFERROR(__xludf.DUMMYFUNCTION("""COMPUTED_VALUE"""),"C#")</f>
        <v>C#</v>
      </c>
      <c r="D7622" s="4" t="str">
        <f>IFERROR(__xludf.DUMMYFUNCTION("""COMPUTED_VALUE"""),"HTML/CSS")</f>
        <v>HTML/CSS</v>
      </c>
      <c r="E7622" s="4" t="str">
        <f>IFERROR(__xludf.DUMMYFUNCTION("""COMPUTED_VALUE"""),"JavaScript")</f>
        <v>JavaScript</v>
      </c>
      <c r="F7622" s="4" t="str">
        <f>IFERROR(__xludf.DUMMYFUNCTION("""COMPUTED_VALUE"""),"PHP")</f>
        <v>PHP</v>
      </c>
    </row>
    <row r="7623">
      <c r="A7623" s="3">
        <v>7622.0</v>
      </c>
      <c r="B7623" s="4" t="str">
        <f>IFERROR(__xludf.DUMMYFUNCTION("SPLIT(IMPORTRANGE!B7623:B17622,"";"",0,1)"),"C")</f>
        <v>C</v>
      </c>
    </row>
    <row r="7624">
      <c r="A7624" s="3">
        <v>7623.0</v>
      </c>
      <c r="B7624" s="4" t="str">
        <f>IFERROR(__xludf.DUMMYFUNCTION("SPLIT(IMPORTRANGE!B7624:B17623,"";"",0,1)"),"Bash/Shell/PowerShell")</f>
        <v>Bash/Shell/PowerShell</v>
      </c>
      <c r="C7624" s="4" t="str">
        <f>IFERROR(__xludf.DUMMYFUNCTION("""COMPUTED_VALUE"""),"HTML/CSS")</f>
        <v>HTML/CSS</v>
      </c>
      <c r="D7624" s="4" t="str">
        <f>IFERROR(__xludf.DUMMYFUNCTION("""COMPUTED_VALUE"""),"JavaScript")</f>
        <v>JavaScript</v>
      </c>
      <c r="E7624" s="4" t="str">
        <f>IFERROR(__xludf.DUMMYFUNCTION("""COMPUTED_VALUE"""),"PHP")</f>
        <v>PHP</v>
      </c>
      <c r="F7624" s="4" t="str">
        <f>IFERROR(__xludf.DUMMYFUNCTION("""COMPUTED_VALUE"""),"SQL")</f>
        <v>SQL</v>
      </c>
    </row>
    <row r="7625">
      <c r="A7625" s="3">
        <v>7624.0</v>
      </c>
      <c r="B7625" s="4" t="str">
        <f>IFERROR(__xludf.DUMMYFUNCTION("SPLIT(IMPORTRANGE!B7625:B17624,"";"",0,1)"),"Bash/Shell/PowerShell")</f>
        <v>Bash/Shell/PowerShell</v>
      </c>
      <c r="C7625" s="4" t="str">
        <f>IFERROR(__xludf.DUMMYFUNCTION("""COMPUTED_VALUE"""),"HTML/CSS")</f>
        <v>HTML/CSS</v>
      </c>
      <c r="D7625" s="4" t="str">
        <f>IFERROR(__xludf.DUMMYFUNCTION("""COMPUTED_VALUE"""),"Java")</f>
        <v>Java</v>
      </c>
      <c r="E7625" s="4" t="str">
        <f>IFERROR(__xludf.DUMMYFUNCTION("""COMPUTED_VALUE"""),"JavaScript")</f>
        <v>JavaScript</v>
      </c>
      <c r="F7625" s="4" t="str">
        <f>IFERROR(__xludf.DUMMYFUNCTION("""COMPUTED_VALUE"""),"Python")</f>
        <v>Python</v>
      </c>
      <c r="G7625" s="4" t="str">
        <f>IFERROR(__xludf.DUMMYFUNCTION("""COMPUTED_VALUE"""),"TypeScript")</f>
        <v>TypeScript</v>
      </c>
    </row>
    <row r="7626">
      <c r="A7626" s="3">
        <v>7625.0</v>
      </c>
      <c r="B7626" s="4" t="str">
        <f>IFERROR(__xludf.DUMMYFUNCTION("SPLIT(IMPORTRANGE!B7626:B17625,"";"",0,1)"),"C++")</f>
        <v>C++</v>
      </c>
      <c r="C7626" s="4" t="str">
        <f>IFERROR(__xludf.DUMMYFUNCTION("""COMPUTED_VALUE"""),"C#")</f>
        <v>C#</v>
      </c>
      <c r="D7626" s="4" t="str">
        <f>IFERROR(__xludf.DUMMYFUNCTION("""COMPUTED_VALUE"""),"F#")</f>
        <v>F#</v>
      </c>
      <c r="E7626" s="4" t="str">
        <f>IFERROR(__xludf.DUMMYFUNCTION("""COMPUTED_VALUE"""),"HTML/CSS")</f>
        <v>HTML/CSS</v>
      </c>
      <c r="F7626" s="4" t="str">
        <f>IFERROR(__xludf.DUMMYFUNCTION("""COMPUTED_VALUE"""),"JavaScript")</f>
        <v>JavaScript</v>
      </c>
      <c r="G7626" s="4" t="str">
        <f>IFERROR(__xludf.DUMMYFUNCTION("""COMPUTED_VALUE"""),"SQL")</f>
        <v>SQL</v>
      </c>
    </row>
    <row r="7627">
      <c r="A7627" s="3">
        <v>7626.0</v>
      </c>
      <c r="B7627" s="4" t="str">
        <f>IFERROR(__xludf.DUMMYFUNCTION("SPLIT(IMPORTRANGE!B7627:B17626,"";"",0,1)"),"HTML/CSS")</f>
        <v>HTML/CSS</v>
      </c>
      <c r="C7627" s="4" t="str">
        <f>IFERROR(__xludf.DUMMYFUNCTION("""COMPUTED_VALUE"""),"JavaScript")</f>
        <v>JavaScript</v>
      </c>
      <c r="D7627" s="4" t="str">
        <f>IFERROR(__xludf.DUMMYFUNCTION("""COMPUTED_VALUE"""),"Kotlin")</f>
        <v>Kotlin</v>
      </c>
    </row>
    <row r="7628">
      <c r="A7628" s="3">
        <v>7627.0</v>
      </c>
      <c r="B7628" s="4" t="str">
        <f>IFERROR(__xludf.DUMMYFUNCTION("SPLIT(IMPORTRANGE!B7628:B17627,"";"",0,1)"),"JavaScript")</f>
        <v>JavaScript</v>
      </c>
    </row>
    <row r="7629">
      <c r="A7629" s="3">
        <v>7628.0</v>
      </c>
      <c r="B7629" s="4" t="str">
        <f>IFERROR(__xludf.DUMMYFUNCTION("SPLIT(IMPORTRANGE!B7629:B17628,"";"",0,1)"),"Java")</f>
        <v>Java</v>
      </c>
      <c r="C7629" s="4" t="str">
        <f>IFERROR(__xludf.DUMMYFUNCTION("""COMPUTED_VALUE"""),"Python")</f>
        <v>Python</v>
      </c>
      <c r="D7629" s="4" t="str">
        <f>IFERROR(__xludf.DUMMYFUNCTION("""COMPUTED_VALUE"""),"SQL")</f>
        <v>SQL</v>
      </c>
    </row>
    <row r="7630">
      <c r="A7630" s="3">
        <v>7629.0</v>
      </c>
      <c r="B7630" s="4" t="str">
        <f>IFERROR(__xludf.DUMMYFUNCTION("SPLIT(IMPORTRANGE!B7630:B17629,"";"",0,1)"),"Bash/Shell/PowerShell")</f>
        <v>Bash/Shell/PowerShell</v>
      </c>
      <c r="C7630" s="4" t="str">
        <f>IFERROR(__xludf.DUMMYFUNCTION("""COMPUTED_VALUE"""),"HTML/CSS")</f>
        <v>HTML/CSS</v>
      </c>
      <c r="D7630" s="4" t="str">
        <f>IFERROR(__xludf.DUMMYFUNCTION("""COMPUTED_VALUE"""),"JavaScript")</f>
        <v>JavaScript</v>
      </c>
      <c r="E7630" s="4" t="str">
        <f>IFERROR(__xludf.DUMMYFUNCTION("""COMPUTED_VALUE"""),"PHP")</f>
        <v>PHP</v>
      </c>
      <c r="F7630" s="4" t="str">
        <f>IFERROR(__xludf.DUMMYFUNCTION("""COMPUTED_VALUE"""),"SQL")</f>
        <v>SQL</v>
      </c>
    </row>
    <row r="7631">
      <c r="A7631" s="3">
        <v>7630.0</v>
      </c>
      <c r="B7631" s="4" t="str">
        <f>IFERROR(__xludf.DUMMYFUNCTION("SPLIT(IMPORTRANGE!B7631:B17630,"";"",0,1)"),"HTML/CSS")</f>
        <v>HTML/CSS</v>
      </c>
      <c r="C7631" s="4" t="str">
        <f>IFERROR(__xludf.DUMMYFUNCTION("""COMPUTED_VALUE"""),"JavaScript")</f>
        <v>JavaScript</v>
      </c>
      <c r="D7631" s="4" t="str">
        <f>IFERROR(__xludf.DUMMYFUNCTION("""COMPUTED_VALUE"""),"PHP")</f>
        <v>PHP</v>
      </c>
      <c r="E7631" s="4" t="str">
        <f>IFERROR(__xludf.DUMMYFUNCTION("""COMPUTED_VALUE"""),"SQL")</f>
        <v>SQL</v>
      </c>
    </row>
    <row r="7632">
      <c r="A7632" s="3">
        <v>7631.0</v>
      </c>
      <c r="B7632" s="4" t="str">
        <f>IFERROR(__xludf.DUMMYFUNCTION("SPLIT(IMPORTRANGE!B7632:B17631,"";"",0,1)"),"HTML/CSS")</f>
        <v>HTML/CSS</v>
      </c>
      <c r="C7632" s="4" t="str">
        <f>IFERROR(__xludf.DUMMYFUNCTION("""COMPUTED_VALUE"""),"Java")</f>
        <v>Java</v>
      </c>
      <c r="D7632" s="4" t="str">
        <f>IFERROR(__xludf.DUMMYFUNCTION("""COMPUTED_VALUE"""),"JavaScript")</f>
        <v>JavaScript</v>
      </c>
      <c r="E7632" s="4" t="str">
        <f>IFERROR(__xludf.DUMMYFUNCTION("""COMPUTED_VALUE"""),"PHP")</f>
        <v>PHP</v>
      </c>
    </row>
    <row r="7633">
      <c r="A7633" s="3">
        <v>7632.0</v>
      </c>
      <c r="B7633" s="4" t="str">
        <f>IFERROR(__xludf.DUMMYFUNCTION("SPLIT(IMPORTRANGE!B7633:B17632,"";"",0,1)"),"Bash/Shell/PowerShell")</f>
        <v>Bash/Shell/PowerShell</v>
      </c>
      <c r="C7633" s="4" t="str">
        <f>IFERROR(__xludf.DUMMYFUNCTION("""COMPUTED_VALUE"""),"C++")</f>
        <v>C++</v>
      </c>
      <c r="D7633" s="4" t="str">
        <f>IFERROR(__xludf.DUMMYFUNCTION("""COMPUTED_VALUE"""),"Java")</f>
        <v>Java</v>
      </c>
      <c r="E7633" s="4" t="str">
        <f>IFERROR(__xludf.DUMMYFUNCTION("""COMPUTED_VALUE"""),"Python")</f>
        <v>Python</v>
      </c>
    </row>
    <row r="7634">
      <c r="A7634" s="3">
        <v>7633.0</v>
      </c>
      <c r="B7634" s="4" t="str">
        <f>IFERROR(__xludf.DUMMYFUNCTION("SPLIT(IMPORTRANGE!B7634:B17633,"";"",0,1)"),"C#")</f>
        <v>C#</v>
      </c>
      <c r="C7634" s="4" t="str">
        <f>IFERROR(__xludf.DUMMYFUNCTION("""COMPUTED_VALUE"""),"HTML/CSS")</f>
        <v>HTML/CSS</v>
      </c>
      <c r="D7634" s="4" t="str">
        <f>IFERROR(__xludf.DUMMYFUNCTION("""COMPUTED_VALUE"""),"JavaScript")</f>
        <v>JavaScript</v>
      </c>
      <c r="E7634" s="4" t="str">
        <f>IFERROR(__xludf.DUMMYFUNCTION("""COMPUTED_VALUE"""),"PHP")</f>
        <v>PHP</v>
      </c>
    </row>
    <row r="7635">
      <c r="A7635" s="3">
        <v>7634.0</v>
      </c>
      <c r="B7635" s="4" t="str">
        <f>IFERROR(__xludf.DUMMYFUNCTION("SPLIT(IMPORTRANGE!B7635:B17634,"";"",0,1)"),"Bash/Shell/PowerShell")</f>
        <v>Bash/Shell/PowerShell</v>
      </c>
      <c r="C7635" s="4" t="str">
        <f>IFERROR(__xludf.DUMMYFUNCTION("""COMPUTED_VALUE"""),"Python")</f>
        <v>Python</v>
      </c>
      <c r="D7635" s="4" t="str">
        <f>IFERROR(__xludf.DUMMYFUNCTION("""COMPUTED_VALUE"""),"R")</f>
        <v>R</v>
      </c>
      <c r="E7635" s="4" t="str">
        <f>IFERROR(__xludf.DUMMYFUNCTION("""COMPUTED_VALUE"""),"SQL")</f>
        <v>SQL</v>
      </c>
    </row>
    <row r="7636">
      <c r="A7636" s="3">
        <v>7635.0</v>
      </c>
      <c r="B7636" s="4" t="str">
        <f>IFERROR(__xludf.DUMMYFUNCTION("SPLIT(IMPORTRANGE!B7636:B17635,"";"",0,1)"),"Assembly")</f>
        <v>Assembly</v>
      </c>
      <c r="C7636" s="4" t="str">
        <f>IFERROR(__xludf.DUMMYFUNCTION("""COMPUTED_VALUE"""),"Bash/Shell/PowerShell")</f>
        <v>Bash/Shell/PowerShell</v>
      </c>
      <c r="D7636" s="4" t="str">
        <f>IFERROR(__xludf.DUMMYFUNCTION("""COMPUTED_VALUE"""),"C")</f>
        <v>C</v>
      </c>
      <c r="E7636" s="4" t="str">
        <f>IFERROR(__xludf.DUMMYFUNCTION("""COMPUTED_VALUE"""),"C++")</f>
        <v>C++</v>
      </c>
      <c r="F7636" s="4" t="str">
        <f>IFERROR(__xludf.DUMMYFUNCTION("""COMPUTED_VALUE"""),"HTML/CSS")</f>
        <v>HTML/CSS</v>
      </c>
      <c r="G7636" s="4" t="str">
        <f>IFERROR(__xludf.DUMMYFUNCTION("""COMPUTED_VALUE"""),"Java")</f>
        <v>Java</v>
      </c>
      <c r="H7636" s="4" t="str">
        <f>IFERROR(__xludf.DUMMYFUNCTION("""COMPUTED_VALUE"""),"JavaScript")</f>
        <v>JavaScript</v>
      </c>
      <c r="I7636" s="4" t="str">
        <f>IFERROR(__xludf.DUMMYFUNCTION("""COMPUTED_VALUE"""),"PHP")</f>
        <v>PHP</v>
      </c>
      <c r="J7636" s="4" t="str">
        <f>IFERROR(__xludf.DUMMYFUNCTION("""COMPUTED_VALUE"""),"R")</f>
        <v>R</v>
      </c>
      <c r="K7636" s="4" t="str">
        <f>IFERROR(__xludf.DUMMYFUNCTION("""COMPUTED_VALUE"""),"Scala")</f>
        <v>Scala</v>
      </c>
      <c r="L7636" s="4" t="str">
        <f>IFERROR(__xludf.DUMMYFUNCTION("""COMPUTED_VALUE"""),"SQL")</f>
        <v>SQL</v>
      </c>
    </row>
    <row r="7637">
      <c r="A7637" s="3">
        <v>7636.0</v>
      </c>
      <c r="B7637" s="4" t="str">
        <f>IFERROR(__xludf.DUMMYFUNCTION("SPLIT(IMPORTRANGE!B7637:B17636,"";"",0,1)"),"Java")</f>
        <v>Java</v>
      </c>
      <c r="C7637" s="4" t="str">
        <f>IFERROR(__xludf.DUMMYFUNCTION("""COMPUTED_VALUE"""),"JavaScript")</f>
        <v>JavaScript</v>
      </c>
      <c r="D7637" s="4" t="str">
        <f>IFERROR(__xludf.DUMMYFUNCTION("""COMPUTED_VALUE"""),"PHP")</f>
        <v>PHP</v>
      </c>
      <c r="E7637" s="4" t="str">
        <f>IFERROR(__xludf.DUMMYFUNCTION("""COMPUTED_VALUE"""),"Python")</f>
        <v>Python</v>
      </c>
      <c r="F7637" s="4" t="str">
        <f>IFERROR(__xludf.DUMMYFUNCTION("""COMPUTED_VALUE"""),"SQL")</f>
        <v>SQL</v>
      </c>
    </row>
    <row r="7638">
      <c r="A7638" s="3">
        <v>7637.0</v>
      </c>
      <c r="B7638" s="4" t="str">
        <f>IFERROR(__xludf.DUMMYFUNCTION("SPLIT(IMPORTRANGE!B7638:B17637,"";"",0,1)"),"Bash/Shell/PowerShell")</f>
        <v>Bash/Shell/PowerShell</v>
      </c>
      <c r="C7638" s="4" t="str">
        <f>IFERROR(__xludf.DUMMYFUNCTION("""COMPUTED_VALUE"""),"C")</f>
        <v>C</v>
      </c>
      <c r="D7638" s="4" t="str">
        <f>IFERROR(__xludf.DUMMYFUNCTION("""COMPUTED_VALUE"""),"HTML/CSS")</f>
        <v>HTML/CSS</v>
      </c>
      <c r="E7638" s="4" t="str">
        <f>IFERROR(__xludf.DUMMYFUNCTION("""COMPUTED_VALUE"""),"Java")</f>
        <v>Java</v>
      </c>
      <c r="F7638" s="4" t="str">
        <f>IFERROR(__xludf.DUMMYFUNCTION("""COMPUTED_VALUE"""),"Python")</f>
        <v>Python</v>
      </c>
      <c r="G7638" s="4" t="str">
        <f>IFERROR(__xludf.DUMMYFUNCTION("""COMPUTED_VALUE"""),"SQL")</f>
        <v>SQL</v>
      </c>
    </row>
    <row r="7639">
      <c r="A7639" s="3">
        <v>7638.0</v>
      </c>
      <c r="B7639" s="4" t="str">
        <f>IFERROR(__xludf.DUMMYFUNCTION("SPLIT(IMPORTRANGE!B7639:B17638,"";"",0,1)"),"HTML/CSS")</f>
        <v>HTML/CSS</v>
      </c>
      <c r="C7639" s="4" t="str">
        <f>IFERROR(__xludf.DUMMYFUNCTION("""COMPUTED_VALUE"""),"JavaScript")</f>
        <v>JavaScript</v>
      </c>
      <c r="D7639" s="4" t="str">
        <f>IFERROR(__xludf.DUMMYFUNCTION("""COMPUTED_VALUE"""),"PHP")</f>
        <v>PHP</v>
      </c>
      <c r="E7639" s="4" t="str">
        <f>IFERROR(__xludf.DUMMYFUNCTION("""COMPUTED_VALUE"""),"TypeScript")</f>
        <v>TypeScript</v>
      </c>
    </row>
    <row r="7640">
      <c r="A7640" s="3">
        <v>7639.0</v>
      </c>
      <c r="B7640" s="4" t="str">
        <f>IFERROR(__xludf.DUMMYFUNCTION("SPLIT(IMPORTRANGE!B7640:B17639,"";"",0,1)"),"HTML/CSS")</f>
        <v>HTML/CSS</v>
      </c>
      <c r="C7640" s="4" t="str">
        <f>IFERROR(__xludf.DUMMYFUNCTION("""COMPUTED_VALUE"""),"Java")</f>
        <v>Java</v>
      </c>
      <c r="D7640" s="4" t="str">
        <f>IFERROR(__xludf.DUMMYFUNCTION("""COMPUTED_VALUE"""),"JavaScript")</f>
        <v>JavaScript</v>
      </c>
      <c r="E7640" s="4" t="str">
        <f>IFERROR(__xludf.DUMMYFUNCTION("""COMPUTED_VALUE"""),"Python")</f>
        <v>Python</v>
      </c>
      <c r="F7640" s="4" t="str">
        <f>IFERROR(__xludf.DUMMYFUNCTION("""COMPUTED_VALUE"""),"Ruby")</f>
        <v>Ruby</v>
      </c>
      <c r="G7640" s="4" t="str">
        <f>IFERROR(__xludf.DUMMYFUNCTION("""COMPUTED_VALUE"""),"SQL")</f>
        <v>SQL</v>
      </c>
      <c r="H7640" s="4" t="str">
        <f>IFERROR(__xludf.DUMMYFUNCTION("""COMPUTED_VALUE"""),"Other(s):")</f>
        <v>Other(s):</v>
      </c>
    </row>
    <row r="7641">
      <c r="A7641" s="3">
        <v>7640.0</v>
      </c>
      <c r="B7641" s="4" t="str">
        <f>IFERROR(__xludf.DUMMYFUNCTION("SPLIT(IMPORTRANGE!B7641:B17640,"";"",0,1)"),"Bash/Shell/PowerShell")</f>
        <v>Bash/Shell/PowerShell</v>
      </c>
      <c r="C7641" s="4" t="str">
        <f>IFERROR(__xludf.DUMMYFUNCTION("""COMPUTED_VALUE"""),"HTML/CSS")</f>
        <v>HTML/CSS</v>
      </c>
      <c r="D7641" s="4" t="str">
        <f>IFERROR(__xludf.DUMMYFUNCTION("""COMPUTED_VALUE"""),"Java")</f>
        <v>Java</v>
      </c>
      <c r="E7641" s="4" t="str">
        <f>IFERROR(__xludf.DUMMYFUNCTION("""COMPUTED_VALUE"""),"JavaScript")</f>
        <v>JavaScript</v>
      </c>
      <c r="F7641" s="4" t="str">
        <f>IFERROR(__xludf.DUMMYFUNCTION("""COMPUTED_VALUE"""),"Scala")</f>
        <v>Scala</v>
      </c>
      <c r="G7641" s="4" t="str">
        <f>IFERROR(__xludf.DUMMYFUNCTION("""COMPUTED_VALUE"""),"SQL")</f>
        <v>SQL</v>
      </c>
      <c r="H7641" s="4" t="str">
        <f>IFERROR(__xludf.DUMMYFUNCTION("""COMPUTED_VALUE"""),"Other(s):")</f>
        <v>Other(s):</v>
      </c>
    </row>
    <row r="7642">
      <c r="A7642" s="3">
        <v>7641.0</v>
      </c>
      <c r="B7642" s="4" t="str">
        <f>IFERROR(__xludf.DUMMYFUNCTION("SPLIT(IMPORTRANGE!B7642:B17641,"";"",0,1)"),"JavaScript")</f>
        <v>JavaScript</v>
      </c>
      <c r="C7642" s="4" t="str">
        <f>IFERROR(__xludf.DUMMYFUNCTION("""COMPUTED_VALUE"""),"Objective-C")</f>
        <v>Objective-C</v>
      </c>
      <c r="D7642" s="4" t="str">
        <f>IFERROR(__xludf.DUMMYFUNCTION("""COMPUTED_VALUE"""),"PHP")</f>
        <v>PHP</v>
      </c>
      <c r="E7642" s="4" t="str">
        <f>IFERROR(__xludf.DUMMYFUNCTION("""COMPUTED_VALUE"""),"Python")</f>
        <v>Python</v>
      </c>
      <c r="F7642" s="4" t="str">
        <f>IFERROR(__xludf.DUMMYFUNCTION("""COMPUTED_VALUE"""),"SQL")</f>
        <v>SQL</v>
      </c>
      <c r="G7642" s="4" t="str">
        <f>IFERROR(__xludf.DUMMYFUNCTION("""COMPUTED_VALUE"""),"Swift")</f>
        <v>Swift</v>
      </c>
      <c r="H7642" s="4" t="str">
        <f>IFERROR(__xludf.DUMMYFUNCTION("""COMPUTED_VALUE"""),"TypeScript")</f>
        <v>TypeScript</v>
      </c>
    </row>
    <row r="7643">
      <c r="A7643" s="3">
        <v>7642.0</v>
      </c>
      <c r="B7643" s="4" t="str">
        <f>IFERROR(__xludf.DUMMYFUNCTION("SPLIT(IMPORTRANGE!B7643:B17642,"";"",0,1)"),"Bash/Shell/PowerShell")</f>
        <v>Bash/Shell/PowerShell</v>
      </c>
      <c r="C7643" s="4" t="str">
        <f>IFERROR(__xludf.DUMMYFUNCTION("""COMPUTED_VALUE"""),"Go")</f>
        <v>Go</v>
      </c>
      <c r="D7643" s="4" t="str">
        <f>IFERROR(__xludf.DUMMYFUNCTION("""COMPUTED_VALUE"""),"Java")</f>
        <v>Java</v>
      </c>
      <c r="E7643" s="4" t="str">
        <f>IFERROR(__xludf.DUMMYFUNCTION("""COMPUTED_VALUE"""),"Python")</f>
        <v>Python</v>
      </c>
      <c r="F7643" s="4" t="str">
        <f>IFERROR(__xludf.DUMMYFUNCTION("""COMPUTED_VALUE"""),"Rust")</f>
        <v>Rust</v>
      </c>
    </row>
    <row r="7644">
      <c r="A7644" s="3">
        <v>7643.0</v>
      </c>
      <c r="B7644" s="4" t="str">
        <f>IFERROR(__xludf.DUMMYFUNCTION("SPLIT(IMPORTRANGE!B7644:B17643,"";"",0,1)"),"Bash/Shell/PowerShell")</f>
        <v>Bash/Shell/PowerShell</v>
      </c>
      <c r="C7644" s="4" t="str">
        <f>IFERROR(__xludf.DUMMYFUNCTION("""COMPUTED_VALUE"""),"Go")</f>
        <v>Go</v>
      </c>
      <c r="D7644" s="4" t="str">
        <f>IFERROR(__xludf.DUMMYFUNCTION("""COMPUTED_VALUE"""),"HTML/CSS")</f>
        <v>HTML/CSS</v>
      </c>
      <c r="E7644" s="4" t="str">
        <f>IFERROR(__xludf.DUMMYFUNCTION("""COMPUTED_VALUE"""),"JavaScript")</f>
        <v>JavaScript</v>
      </c>
      <c r="F7644" s="4" t="str">
        <f>IFERROR(__xludf.DUMMYFUNCTION("""COMPUTED_VALUE"""),"Ruby")</f>
        <v>Ruby</v>
      </c>
      <c r="G7644" s="4" t="str">
        <f>IFERROR(__xludf.DUMMYFUNCTION("""COMPUTED_VALUE"""),"SQL")</f>
        <v>SQL</v>
      </c>
    </row>
    <row r="7645">
      <c r="A7645" s="3">
        <v>7644.0</v>
      </c>
      <c r="B7645" s="4" t="str">
        <f>IFERROR(__xludf.DUMMYFUNCTION("SPLIT(IMPORTRANGE!B7645:B17644,"";"",0,1)"),"C++")</f>
        <v>C++</v>
      </c>
      <c r="C7645" s="4" t="str">
        <f>IFERROR(__xludf.DUMMYFUNCTION("""COMPUTED_VALUE"""),"HTML/CSS")</f>
        <v>HTML/CSS</v>
      </c>
      <c r="D7645" s="4" t="str">
        <f>IFERROR(__xludf.DUMMYFUNCTION("""COMPUTED_VALUE"""),"Java")</f>
        <v>Java</v>
      </c>
      <c r="E7645" s="4" t="str">
        <f>IFERROR(__xludf.DUMMYFUNCTION("""COMPUTED_VALUE"""),"JavaScript")</f>
        <v>JavaScript</v>
      </c>
      <c r="F7645" s="4" t="str">
        <f>IFERROR(__xludf.DUMMYFUNCTION("""COMPUTED_VALUE"""),"TypeScript")</f>
        <v>TypeScript</v>
      </c>
    </row>
    <row r="7646">
      <c r="A7646" s="3">
        <v>7645.0</v>
      </c>
      <c r="B7646" s="4" t="str">
        <f>IFERROR(__xludf.DUMMYFUNCTION("SPLIT(IMPORTRANGE!B7646:B17645,"";"",0,1)"),"Java")</f>
        <v>Java</v>
      </c>
      <c r="C7646" s="4" t="str">
        <f>IFERROR(__xludf.DUMMYFUNCTION("""COMPUTED_VALUE"""),"Kotlin")</f>
        <v>Kotlin</v>
      </c>
      <c r="D7646" s="4" t="str">
        <f>IFERROR(__xludf.DUMMYFUNCTION("""COMPUTED_VALUE"""),"Python")</f>
        <v>Python</v>
      </c>
    </row>
    <row r="7647">
      <c r="A7647" s="3">
        <v>7646.0</v>
      </c>
      <c r="B7647" s="4" t="str">
        <f>IFERROR(__xludf.DUMMYFUNCTION("SPLIT(IMPORTRANGE!B7647:B17646,"";"",0,1)"),"Clojure")</f>
        <v>Clojure</v>
      </c>
      <c r="C7647" s="4" t="str">
        <f>IFERROR(__xludf.DUMMYFUNCTION("""COMPUTED_VALUE"""),"HTML/CSS")</f>
        <v>HTML/CSS</v>
      </c>
    </row>
    <row r="7648">
      <c r="A7648" s="3">
        <v>7647.0</v>
      </c>
      <c r="B7648" s="4" t="str">
        <f>IFERROR(__xludf.DUMMYFUNCTION("SPLIT(IMPORTRANGE!B7648:B17647,"";"",0,1)"),"Assembly")</f>
        <v>Assembly</v>
      </c>
      <c r="C7648" s="4" t="str">
        <f>IFERROR(__xludf.DUMMYFUNCTION("""COMPUTED_VALUE"""),"Bash/Shell/PowerShell")</f>
        <v>Bash/Shell/PowerShell</v>
      </c>
      <c r="D7648" s="4" t="str">
        <f>IFERROR(__xludf.DUMMYFUNCTION("""COMPUTED_VALUE"""),"C")</f>
        <v>C</v>
      </c>
      <c r="E7648" s="4" t="str">
        <f>IFERROR(__xludf.DUMMYFUNCTION("""COMPUTED_VALUE"""),"C++")</f>
        <v>C++</v>
      </c>
      <c r="F7648" s="4" t="str">
        <f>IFERROR(__xludf.DUMMYFUNCTION("""COMPUTED_VALUE"""),"Java")</f>
        <v>Java</v>
      </c>
      <c r="G7648" s="4" t="str">
        <f>IFERROR(__xludf.DUMMYFUNCTION("""COMPUTED_VALUE"""),"Objective-C")</f>
        <v>Objective-C</v>
      </c>
      <c r="H7648" s="4" t="str">
        <f>IFERROR(__xludf.DUMMYFUNCTION("""COMPUTED_VALUE"""),"SQL")</f>
        <v>SQL</v>
      </c>
      <c r="I7648" s="4" t="str">
        <f>IFERROR(__xludf.DUMMYFUNCTION("""COMPUTED_VALUE"""),"Swift")</f>
        <v>Swift</v>
      </c>
    </row>
    <row r="7649">
      <c r="A7649" s="3">
        <v>7648.0</v>
      </c>
      <c r="B7649" s="4" t="str">
        <f>IFERROR(__xludf.DUMMYFUNCTION("SPLIT(IMPORTRANGE!B7649:B17648,"";"",0,1)"),"HTML/CSS")</f>
        <v>HTML/CSS</v>
      </c>
      <c r="C7649" s="4" t="str">
        <f>IFERROR(__xludf.DUMMYFUNCTION("""COMPUTED_VALUE"""),"JavaScript")</f>
        <v>JavaScript</v>
      </c>
      <c r="D7649" s="4" t="str">
        <f>IFERROR(__xludf.DUMMYFUNCTION("""COMPUTED_VALUE"""),"PHP")</f>
        <v>PHP</v>
      </c>
    </row>
    <row r="7650">
      <c r="A7650" s="3">
        <v>7649.0</v>
      </c>
      <c r="B7650" s="4" t="str">
        <f>IFERROR(__xludf.DUMMYFUNCTION("SPLIT(IMPORTRANGE!B7650:B17649,"";"",0,1)"),"C++")</f>
        <v>C++</v>
      </c>
      <c r="C7650" s="4" t="str">
        <f>IFERROR(__xludf.DUMMYFUNCTION("""COMPUTED_VALUE"""),"C#")</f>
        <v>C#</v>
      </c>
      <c r="D7650" s="4" t="str">
        <f>IFERROR(__xludf.DUMMYFUNCTION("""COMPUTED_VALUE"""),"HTML/CSS")</f>
        <v>HTML/CSS</v>
      </c>
      <c r="E7650" s="4" t="str">
        <f>IFERROR(__xludf.DUMMYFUNCTION("""COMPUTED_VALUE"""),"Java")</f>
        <v>Java</v>
      </c>
      <c r="F7650" s="4" t="str">
        <f>IFERROR(__xludf.DUMMYFUNCTION("""COMPUTED_VALUE"""),"JavaScript")</f>
        <v>JavaScript</v>
      </c>
      <c r="G7650" s="4" t="str">
        <f>IFERROR(__xludf.DUMMYFUNCTION("""COMPUTED_VALUE"""),"Python")</f>
        <v>Python</v>
      </c>
      <c r="H7650" s="4" t="str">
        <f>IFERROR(__xludf.DUMMYFUNCTION("""COMPUTED_VALUE"""),"Swift")</f>
        <v>Swift</v>
      </c>
    </row>
    <row r="7651">
      <c r="A7651" s="3">
        <v>7650.0</v>
      </c>
      <c r="B7651" s="4" t="str">
        <f>IFERROR(__xludf.DUMMYFUNCTION("SPLIT(IMPORTRANGE!B7651:B17650,"";"",0,1)"),"Bash/Shell/PowerShell")</f>
        <v>Bash/Shell/PowerShell</v>
      </c>
      <c r="C7651" s="4" t="str">
        <f>IFERROR(__xludf.DUMMYFUNCTION("""COMPUTED_VALUE"""),"C")</f>
        <v>C</v>
      </c>
      <c r="D7651" s="4" t="str">
        <f>IFERROR(__xludf.DUMMYFUNCTION("""COMPUTED_VALUE"""),"C++")</f>
        <v>C++</v>
      </c>
      <c r="E7651" s="4" t="str">
        <f>IFERROR(__xludf.DUMMYFUNCTION("""COMPUTED_VALUE"""),"C#")</f>
        <v>C#</v>
      </c>
      <c r="F7651" s="4" t="str">
        <f>IFERROR(__xludf.DUMMYFUNCTION("""COMPUTED_VALUE"""),"Go")</f>
        <v>Go</v>
      </c>
      <c r="G7651" s="4" t="str">
        <f>IFERROR(__xludf.DUMMYFUNCTION("""COMPUTED_VALUE"""),"HTML/CSS")</f>
        <v>HTML/CSS</v>
      </c>
      <c r="H7651" s="4" t="str">
        <f>IFERROR(__xludf.DUMMYFUNCTION("""COMPUTED_VALUE"""),"JavaScript")</f>
        <v>JavaScript</v>
      </c>
      <c r="I7651" s="4" t="str">
        <f>IFERROR(__xludf.DUMMYFUNCTION("""COMPUTED_VALUE"""),"Python")</f>
        <v>Python</v>
      </c>
      <c r="J7651" s="4" t="str">
        <f>IFERROR(__xludf.DUMMYFUNCTION("""COMPUTED_VALUE"""),"Ruby")</f>
        <v>Ruby</v>
      </c>
      <c r="K7651" s="4" t="str">
        <f>IFERROR(__xludf.DUMMYFUNCTION("""COMPUTED_VALUE"""),"Scala")</f>
        <v>Scala</v>
      </c>
      <c r="L7651" s="4" t="str">
        <f>IFERROR(__xludf.DUMMYFUNCTION("""COMPUTED_VALUE"""),"SQL")</f>
        <v>SQL</v>
      </c>
      <c r="M7651" s="4" t="str">
        <f>IFERROR(__xludf.DUMMYFUNCTION("""COMPUTED_VALUE"""),"TypeScript")</f>
        <v>TypeScript</v>
      </c>
    </row>
    <row r="7652">
      <c r="A7652" s="3">
        <v>7651.0</v>
      </c>
      <c r="B7652" s="4" t="str">
        <f>IFERROR(__xludf.DUMMYFUNCTION("SPLIT(IMPORTRANGE!B7652:B17651,"";"",0,1)"),"HTML/CSS")</f>
        <v>HTML/CSS</v>
      </c>
      <c r="C7652" s="4" t="str">
        <f>IFERROR(__xludf.DUMMYFUNCTION("""COMPUTED_VALUE"""),"JavaScript")</f>
        <v>JavaScript</v>
      </c>
      <c r="D7652" s="4" t="str">
        <f>IFERROR(__xludf.DUMMYFUNCTION("""COMPUTED_VALUE"""),"PHP")</f>
        <v>PHP</v>
      </c>
      <c r="E7652" s="4" t="str">
        <f>IFERROR(__xludf.DUMMYFUNCTION("""COMPUTED_VALUE"""),"VBA")</f>
        <v>VBA</v>
      </c>
    </row>
    <row r="7653">
      <c r="A7653" s="3">
        <v>7652.0</v>
      </c>
      <c r="B7653" s="4" t="str">
        <f>IFERROR(__xludf.DUMMYFUNCTION("SPLIT(IMPORTRANGE!B7653:B17652,"";"",0,1)"),"Bash/Shell/PowerShell")</f>
        <v>Bash/Shell/PowerShell</v>
      </c>
      <c r="C7653" s="4" t="str">
        <f>IFERROR(__xludf.DUMMYFUNCTION("""COMPUTED_VALUE"""),"C")</f>
        <v>C</v>
      </c>
      <c r="D7653" s="4" t="str">
        <f>IFERROR(__xludf.DUMMYFUNCTION("""COMPUTED_VALUE"""),"C++")</f>
        <v>C++</v>
      </c>
      <c r="E7653" s="4" t="str">
        <f>IFERROR(__xludf.DUMMYFUNCTION("""COMPUTED_VALUE"""),"Dart")</f>
        <v>Dart</v>
      </c>
      <c r="F7653" s="4" t="str">
        <f>IFERROR(__xludf.DUMMYFUNCTION("""COMPUTED_VALUE"""),"Go")</f>
        <v>Go</v>
      </c>
      <c r="G7653" s="4" t="str">
        <f>IFERROR(__xludf.DUMMYFUNCTION("""COMPUTED_VALUE"""),"HTML/CSS")</f>
        <v>HTML/CSS</v>
      </c>
      <c r="H7653" s="4" t="str">
        <f>IFERROR(__xludf.DUMMYFUNCTION("""COMPUTED_VALUE"""),"Java")</f>
        <v>Java</v>
      </c>
      <c r="I7653" s="4" t="str">
        <f>IFERROR(__xludf.DUMMYFUNCTION("""COMPUTED_VALUE"""),"JavaScript")</f>
        <v>JavaScript</v>
      </c>
      <c r="J7653" s="4" t="str">
        <f>IFERROR(__xludf.DUMMYFUNCTION("""COMPUTED_VALUE"""),"Kotlin")</f>
        <v>Kotlin</v>
      </c>
      <c r="K7653" s="4" t="str">
        <f>IFERROR(__xludf.DUMMYFUNCTION("""COMPUTED_VALUE"""),"Objective-C")</f>
        <v>Objective-C</v>
      </c>
      <c r="L7653" s="4" t="str">
        <f>IFERROR(__xludf.DUMMYFUNCTION("""COMPUTED_VALUE"""),"Python")</f>
        <v>Python</v>
      </c>
      <c r="M7653" s="4" t="str">
        <f>IFERROR(__xludf.DUMMYFUNCTION("""COMPUTED_VALUE"""),"SQL")</f>
        <v>SQL</v>
      </c>
      <c r="N7653" s="4" t="str">
        <f>IFERROR(__xludf.DUMMYFUNCTION("""COMPUTED_VALUE"""),"Swift")</f>
        <v>Swift</v>
      </c>
    </row>
    <row r="7654">
      <c r="A7654" s="3">
        <v>7653.0</v>
      </c>
      <c r="B7654" s="4" t="str">
        <f>IFERROR(__xludf.DUMMYFUNCTION("SPLIT(IMPORTRANGE!B7654:B17653,"";"",0,1)"),"C#")</f>
        <v>C#</v>
      </c>
      <c r="C7654" s="4" t="str">
        <f>IFERROR(__xludf.DUMMYFUNCTION("""COMPUTED_VALUE"""),"HTML/CSS")</f>
        <v>HTML/CSS</v>
      </c>
      <c r="D7654" s="4" t="str">
        <f>IFERROR(__xludf.DUMMYFUNCTION("""COMPUTED_VALUE"""),"JavaScript")</f>
        <v>JavaScript</v>
      </c>
      <c r="E7654" s="4" t="str">
        <f>IFERROR(__xludf.DUMMYFUNCTION("""COMPUTED_VALUE"""),"Python")</f>
        <v>Python</v>
      </c>
      <c r="F7654" s="4" t="str">
        <f>IFERROR(__xludf.DUMMYFUNCTION("""COMPUTED_VALUE"""),"R")</f>
        <v>R</v>
      </c>
      <c r="G7654" s="4" t="str">
        <f>IFERROR(__xludf.DUMMYFUNCTION("""COMPUTED_VALUE"""),"SQL")</f>
        <v>SQL</v>
      </c>
    </row>
    <row r="7655">
      <c r="A7655" s="3">
        <v>7654.0</v>
      </c>
      <c r="B7655" s="4" t="str">
        <f>IFERROR(__xludf.DUMMYFUNCTION("SPLIT(IMPORTRANGE!B7655:B17654,"";"",0,1)"),"Bash/Shell/PowerShell")</f>
        <v>Bash/Shell/PowerShell</v>
      </c>
      <c r="C7655" s="4" t="str">
        <f>IFERROR(__xludf.DUMMYFUNCTION("""COMPUTED_VALUE"""),"HTML/CSS")</f>
        <v>HTML/CSS</v>
      </c>
      <c r="D7655" s="4" t="str">
        <f>IFERROR(__xludf.DUMMYFUNCTION("""COMPUTED_VALUE"""),"JavaScript")</f>
        <v>JavaScript</v>
      </c>
      <c r="E7655" s="4" t="str">
        <f>IFERROR(__xludf.DUMMYFUNCTION("""COMPUTED_VALUE"""),"PHP")</f>
        <v>PHP</v>
      </c>
      <c r="F7655" s="4" t="str">
        <f>IFERROR(__xludf.DUMMYFUNCTION("""COMPUTED_VALUE"""),"Python")</f>
        <v>Python</v>
      </c>
      <c r="G7655" s="4" t="str">
        <f>IFERROR(__xludf.DUMMYFUNCTION("""COMPUTED_VALUE"""),"SQL")</f>
        <v>SQL</v>
      </c>
      <c r="H7655" s="4" t="str">
        <f>IFERROR(__xludf.DUMMYFUNCTION("""COMPUTED_VALUE"""),"TypeScript")</f>
        <v>TypeScript</v>
      </c>
    </row>
    <row r="7656">
      <c r="A7656" s="3">
        <v>7655.0</v>
      </c>
      <c r="B7656" s="4" t="str">
        <f>IFERROR(__xludf.DUMMYFUNCTION("SPLIT(IMPORTRANGE!B7656:B17655,"";"",0,1)"),"HTML/CSS")</f>
        <v>HTML/CSS</v>
      </c>
      <c r="C7656" s="4" t="str">
        <f>IFERROR(__xludf.DUMMYFUNCTION("""COMPUTED_VALUE"""),"JavaScript")</f>
        <v>JavaScript</v>
      </c>
      <c r="D7656" s="4" t="str">
        <f>IFERROR(__xludf.DUMMYFUNCTION("""COMPUTED_VALUE"""),"PHP")</f>
        <v>PHP</v>
      </c>
      <c r="E7656" s="4" t="str">
        <f>IFERROR(__xludf.DUMMYFUNCTION("""COMPUTED_VALUE"""),"SQL")</f>
        <v>SQL</v>
      </c>
    </row>
    <row r="7657">
      <c r="A7657" s="3">
        <v>7656.0</v>
      </c>
      <c r="B7657" s="4" t="str">
        <f>IFERROR(__xludf.DUMMYFUNCTION("SPLIT(IMPORTRANGE!B7657:B17656,"";"",0,1)"),"Bash/Shell/PowerShell")</f>
        <v>Bash/Shell/PowerShell</v>
      </c>
      <c r="C7657" s="4" t="str">
        <f>IFERROR(__xludf.DUMMYFUNCTION("""COMPUTED_VALUE"""),"Java")</f>
        <v>Java</v>
      </c>
      <c r="D7657" s="4" t="str">
        <f>IFERROR(__xludf.DUMMYFUNCTION("""COMPUTED_VALUE"""),"JavaScript")</f>
        <v>JavaScript</v>
      </c>
      <c r="E7657" s="4" t="str">
        <f>IFERROR(__xludf.DUMMYFUNCTION("""COMPUTED_VALUE"""),"PHP")</f>
        <v>PHP</v>
      </c>
      <c r="F7657" s="4" t="str">
        <f>IFERROR(__xludf.DUMMYFUNCTION("""COMPUTED_VALUE"""),"Python")</f>
        <v>Python</v>
      </c>
      <c r="G7657" s="4" t="str">
        <f>IFERROR(__xludf.DUMMYFUNCTION("""COMPUTED_VALUE"""),"R")</f>
        <v>R</v>
      </c>
      <c r="H7657" s="4" t="str">
        <f>IFERROR(__xludf.DUMMYFUNCTION("""COMPUTED_VALUE"""),"SQL")</f>
        <v>SQL</v>
      </c>
      <c r="I7657" s="4" t="str">
        <f>IFERROR(__xludf.DUMMYFUNCTION("""COMPUTED_VALUE"""),"TypeScript")</f>
        <v>TypeScript</v>
      </c>
    </row>
    <row r="7658">
      <c r="A7658" s="3">
        <v>7657.0</v>
      </c>
      <c r="B7658" s="4" t="str">
        <f>IFERROR(__xludf.DUMMYFUNCTION("SPLIT(IMPORTRANGE!B7658:B17657,"";"",0,1)"),"Java")</f>
        <v>Java</v>
      </c>
      <c r="C7658" s="4" t="str">
        <f>IFERROR(__xludf.DUMMYFUNCTION("""COMPUTED_VALUE"""),"Python")</f>
        <v>Python</v>
      </c>
    </row>
    <row r="7659">
      <c r="A7659" s="3">
        <v>7658.0</v>
      </c>
      <c r="B7659" s="4" t="str">
        <f>IFERROR(__xludf.DUMMYFUNCTION("SPLIT(IMPORTRANGE!B7659:B17658,"";"",0,1)"),"C#")</f>
        <v>C#</v>
      </c>
    </row>
    <row r="7660">
      <c r="A7660" s="3">
        <v>7659.0</v>
      </c>
      <c r="B7660" s="4" t="str">
        <f>IFERROR(__xludf.DUMMYFUNCTION("SPLIT(IMPORTRANGE!B7660:B17659,"";"",0,1)"),"Bash/Shell/PowerShell")</f>
        <v>Bash/Shell/PowerShell</v>
      </c>
      <c r="C7660" s="4" t="str">
        <f>IFERROR(__xludf.DUMMYFUNCTION("""COMPUTED_VALUE"""),"HTML/CSS")</f>
        <v>HTML/CSS</v>
      </c>
      <c r="D7660" s="4" t="str">
        <f>IFERROR(__xludf.DUMMYFUNCTION("""COMPUTED_VALUE"""),"JavaScript")</f>
        <v>JavaScript</v>
      </c>
      <c r="E7660" s="4" t="str">
        <f>IFERROR(__xludf.DUMMYFUNCTION("""COMPUTED_VALUE"""),"Python")</f>
        <v>Python</v>
      </c>
      <c r="F7660" s="4" t="str">
        <f>IFERROR(__xludf.DUMMYFUNCTION("""COMPUTED_VALUE"""),"SQL")</f>
        <v>SQL</v>
      </c>
    </row>
    <row r="7661">
      <c r="A7661" s="3">
        <v>7660.0</v>
      </c>
      <c r="B7661" s="4" t="str">
        <f>IFERROR(__xludf.DUMMYFUNCTION("SPLIT(IMPORTRANGE!B7661:B17660,"";"",0,1)"),"Bash/Shell/PowerShell")</f>
        <v>Bash/Shell/PowerShell</v>
      </c>
      <c r="C7661" s="4" t="str">
        <f>IFERROR(__xludf.DUMMYFUNCTION("""COMPUTED_VALUE"""),"HTML/CSS")</f>
        <v>HTML/CSS</v>
      </c>
      <c r="D7661" s="4" t="str">
        <f>IFERROR(__xludf.DUMMYFUNCTION("""COMPUTED_VALUE"""),"Java")</f>
        <v>Java</v>
      </c>
      <c r="E7661" s="4" t="str">
        <f>IFERROR(__xludf.DUMMYFUNCTION("""COMPUTED_VALUE"""),"JavaScript")</f>
        <v>JavaScript</v>
      </c>
      <c r="F7661" s="4" t="str">
        <f>IFERROR(__xludf.DUMMYFUNCTION("""COMPUTED_VALUE"""),"Kotlin")</f>
        <v>Kotlin</v>
      </c>
    </row>
    <row r="7662">
      <c r="A7662" s="3">
        <v>7661.0</v>
      </c>
      <c r="B7662" s="4" t="str">
        <f>IFERROR(__xludf.DUMMYFUNCTION("SPLIT(IMPORTRANGE!B7662:B17661,"";"",0,1)"),"Bash/Shell/PowerShell")</f>
        <v>Bash/Shell/PowerShell</v>
      </c>
      <c r="C7662" s="4" t="str">
        <f>IFERROR(__xludf.DUMMYFUNCTION("""COMPUTED_VALUE"""),"HTML/CSS")</f>
        <v>HTML/CSS</v>
      </c>
      <c r="D7662" s="4" t="str">
        <f>IFERROR(__xludf.DUMMYFUNCTION("""COMPUTED_VALUE"""),"JavaScript")</f>
        <v>JavaScript</v>
      </c>
      <c r="E7662" s="4" t="str">
        <f>IFERROR(__xludf.DUMMYFUNCTION("""COMPUTED_VALUE"""),"Python")</f>
        <v>Python</v>
      </c>
      <c r="F7662" s="4" t="str">
        <f>IFERROR(__xludf.DUMMYFUNCTION("""COMPUTED_VALUE"""),"SQL")</f>
        <v>SQL</v>
      </c>
      <c r="G7662" s="4" t="str">
        <f>IFERROR(__xludf.DUMMYFUNCTION("""COMPUTED_VALUE"""),"TypeScript")</f>
        <v>TypeScript</v>
      </c>
    </row>
    <row r="7663">
      <c r="A7663" s="3">
        <v>7662.0</v>
      </c>
      <c r="B7663" s="4" t="str">
        <f>IFERROR(__xludf.DUMMYFUNCTION("SPLIT(IMPORTRANGE!B7663:B17662,"";"",0,1)"),"HTML/CSS")</f>
        <v>HTML/CSS</v>
      </c>
      <c r="C7663" s="4" t="str">
        <f>IFERROR(__xludf.DUMMYFUNCTION("""COMPUTED_VALUE"""),"Java")</f>
        <v>Java</v>
      </c>
      <c r="D7663" s="4" t="str">
        <f>IFERROR(__xludf.DUMMYFUNCTION("""COMPUTED_VALUE"""),"JavaScript")</f>
        <v>JavaScript</v>
      </c>
      <c r="E7663" s="4" t="str">
        <f>IFERROR(__xludf.DUMMYFUNCTION("""COMPUTED_VALUE"""),"Python")</f>
        <v>Python</v>
      </c>
      <c r="F7663" s="4" t="str">
        <f>IFERROR(__xludf.DUMMYFUNCTION("""COMPUTED_VALUE"""),"SQL")</f>
        <v>SQL</v>
      </c>
    </row>
    <row r="7664">
      <c r="A7664" s="3">
        <v>7663.0</v>
      </c>
      <c r="B7664" s="4" t="str">
        <f>IFERROR(__xludf.DUMMYFUNCTION("SPLIT(IMPORTRANGE!B7664:B17663,"";"",0,1)"),"Bash/Shell/PowerShell")</f>
        <v>Bash/Shell/PowerShell</v>
      </c>
      <c r="C7664" s="4" t="str">
        <f>IFERROR(__xludf.DUMMYFUNCTION("""COMPUTED_VALUE"""),"Go")</f>
        <v>Go</v>
      </c>
      <c r="D7664" s="4" t="str">
        <f>IFERROR(__xludf.DUMMYFUNCTION("""COMPUTED_VALUE"""),"HTML/CSS")</f>
        <v>HTML/CSS</v>
      </c>
      <c r="E7664" s="4" t="str">
        <f>IFERROR(__xludf.DUMMYFUNCTION("""COMPUTED_VALUE"""),"JavaScript")</f>
        <v>JavaScript</v>
      </c>
      <c r="F7664" s="4" t="str">
        <f>IFERROR(__xludf.DUMMYFUNCTION("""COMPUTED_VALUE"""),"Python")</f>
        <v>Python</v>
      </c>
      <c r="G7664" s="4" t="str">
        <f>IFERROR(__xludf.DUMMYFUNCTION("""COMPUTED_VALUE"""),"SQL")</f>
        <v>SQL</v>
      </c>
    </row>
    <row r="7665">
      <c r="A7665" s="3">
        <v>7664.0</v>
      </c>
      <c r="B7665" s="4" t="str">
        <f>IFERROR(__xludf.DUMMYFUNCTION("SPLIT(IMPORTRANGE!B7665:B17664,"";"",0,1)"),"C")</f>
        <v>C</v>
      </c>
      <c r="C7665" s="4" t="str">
        <f>IFERROR(__xludf.DUMMYFUNCTION("""COMPUTED_VALUE"""),"C++")</f>
        <v>C++</v>
      </c>
      <c r="D7665" s="4" t="str">
        <f>IFERROR(__xludf.DUMMYFUNCTION("""COMPUTED_VALUE"""),"C#")</f>
        <v>C#</v>
      </c>
      <c r="E7665" s="4" t="str">
        <f>IFERROR(__xludf.DUMMYFUNCTION("""COMPUTED_VALUE"""),"HTML/CSS")</f>
        <v>HTML/CSS</v>
      </c>
      <c r="F7665" s="4" t="str">
        <f>IFERROR(__xludf.DUMMYFUNCTION("""COMPUTED_VALUE"""),"Java")</f>
        <v>Java</v>
      </c>
      <c r="G7665" s="4" t="str">
        <f>IFERROR(__xludf.DUMMYFUNCTION("""COMPUTED_VALUE"""),"JavaScript")</f>
        <v>JavaScript</v>
      </c>
      <c r="H7665" s="4" t="str">
        <f>IFERROR(__xludf.DUMMYFUNCTION("""COMPUTED_VALUE"""),"SQL")</f>
        <v>SQL</v>
      </c>
    </row>
    <row r="7666">
      <c r="A7666" s="3">
        <v>7665.0</v>
      </c>
      <c r="B7666" s="4" t="str">
        <f>IFERROR(__xludf.DUMMYFUNCTION("SPLIT(IMPORTRANGE!B7666:B17665,"";"",0,1)"),"Bash/Shell/PowerShell")</f>
        <v>Bash/Shell/PowerShell</v>
      </c>
      <c r="C7666" s="4" t="str">
        <f>IFERROR(__xludf.DUMMYFUNCTION("""COMPUTED_VALUE"""),"HTML/CSS")</f>
        <v>HTML/CSS</v>
      </c>
      <c r="D7666" s="4" t="str">
        <f>IFERROR(__xludf.DUMMYFUNCTION("""COMPUTED_VALUE"""),"JavaScript")</f>
        <v>JavaScript</v>
      </c>
      <c r="E7666" s="4" t="str">
        <f>IFERROR(__xludf.DUMMYFUNCTION("""COMPUTED_VALUE"""),"Ruby")</f>
        <v>Ruby</v>
      </c>
    </row>
    <row r="7667">
      <c r="A7667" s="3">
        <v>7666.0</v>
      </c>
      <c r="B7667" s="4" t="str">
        <f>IFERROR(__xludf.DUMMYFUNCTION("SPLIT(IMPORTRANGE!B7667:B17666,"";"",0,1)"),"Assembly")</f>
        <v>Assembly</v>
      </c>
      <c r="C7667" s="4" t="str">
        <f>IFERROR(__xludf.DUMMYFUNCTION("""COMPUTED_VALUE"""),"C")</f>
        <v>C</v>
      </c>
      <c r="D7667" s="4" t="str">
        <f>IFERROR(__xludf.DUMMYFUNCTION("""COMPUTED_VALUE"""),"C++")</f>
        <v>C++</v>
      </c>
      <c r="E7667" s="4" t="str">
        <f>IFERROR(__xludf.DUMMYFUNCTION("""COMPUTED_VALUE"""),"HTML/CSS")</f>
        <v>HTML/CSS</v>
      </c>
      <c r="F7667" s="4" t="str">
        <f>IFERROR(__xludf.DUMMYFUNCTION("""COMPUTED_VALUE"""),"Python")</f>
        <v>Python</v>
      </c>
      <c r="G7667" s="4" t="str">
        <f>IFERROR(__xludf.DUMMYFUNCTION("""COMPUTED_VALUE"""),"Rust")</f>
        <v>Rust</v>
      </c>
      <c r="H7667" s="4" t="str">
        <f>IFERROR(__xludf.DUMMYFUNCTION("""COMPUTED_VALUE"""),"SQL")</f>
        <v>SQL</v>
      </c>
    </row>
    <row r="7668">
      <c r="A7668" s="3">
        <v>7667.0</v>
      </c>
      <c r="B7668" s="4" t="str">
        <f>IFERROR(__xludf.DUMMYFUNCTION("SPLIT(IMPORTRANGE!B7668:B17667,"";"",0,1)"),"Bash/Shell/PowerShell")</f>
        <v>Bash/Shell/PowerShell</v>
      </c>
      <c r="C7668" s="4" t="str">
        <f>IFERROR(__xludf.DUMMYFUNCTION("""COMPUTED_VALUE"""),"C")</f>
        <v>C</v>
      </c>
      <c r="D7668" s="4" t="str">
        <f>IFERROR(__xludf.DUMMYFUNCTION("""COMPUTED_VALUE"""),"C++")</f>
        <v>C++</v>
      </c>
      <c r="E7668" s="4" t="str">
        <f>IFERROR(__xludf.DUMMYFUNCTION("""COMPUTED_VALUE"""),"HTML/CSS")</f>
        <v>HTML/CSS</v>
      </c>
      <c r="F7668" s="4" t="str">
        <f>IFERROR(__xludf.DUMMYFUNCTION("""COMPUTED_VALUE"""),"Java")</f>
        <v>Java</v>
      </c>
      <c r="G7668" s="4" t="str">
        <f>IFERROR(__xludf.DUMMYFUNCTION("""COMPUTED_VALUE"""),"JavaScript")</f>
        <v>JavaScript</v>
      </c>
      <c r="H7668" s="4" t="str">
        <f>IFERROR(__xludf.DUMMYFUNCTION("""COMPUTED_VALUE"""),"Objective-C")</f>
        <v>Objective-C</v>
      </c>
      <c r="I7668" s="4" t="str">
        <f>IFERROR(__xludf.DUMMYFUNCTION("""COMPUTED_VALUE"""),"SQL")</f>
        <v>SQL</v>
      </c>
      <c r="J7668" s="4" t="str">
        <f>IFERROR(__xludf.DUMMYFUNCTION("""COMPUTED_VALUE"""),"Swift")</f>
        <v>Swift</v>
      </c>
    </row>
    <row r="7669">
      <c r="A7669" s="3">
        <v>7668.0</v>
      </c>
      <c r="B7669" s="4" t="str">
        <f>IFERROR(__xludf.DUMMYFUNCTION("SPLIT(IMPORTRANGE!B7669:B17668,"";"",0,1)"),"SQL")</f>
        <v>SQL</v>
      </c>
    </row>
    <row r="7670">
      <c r="A7670" s="3">
        <v>7669.0</v>
      </c>
      <c r="B7670" s="4" t="str">
        <f>IFERROR(__xludf.DUMMYFUNCTION("SPLIT(IMPORTRANGE!B7670:B17669,"";"",0,1)"),"C#")</f>
        <v>C#</v>
      </c>
      <c r="C7670" s="4" t="str">
        <f>IFERROR(__xludf.DUMMYFUNCTION("""COMPUTED_VALUE"""),"HTML/CSS")</f>
        <v>HTML/CSS</v>
      </c>
      <c r="D7670" s="4" t="str">
        <f>IFERROR(__xludf.DUMMYFUNCTION("""COMPUTED_VALUE"""),"JavaScript")</f>
        <v>JavaScript</v>
      </c>
      <c r="E7670" s="4" t="str">
        <f>IFERROR(__xludf.DUMMYFUNCTION("""COMPUTED_VALUE"""),"TypeScript")</f>
        <v>TypeScript</v>
      </c>
    </row>
    <row r="7671">
      <c r="A7671" s="3">
        <v>7670.0</v>
      </c>
      <c r="B7671" s="4" t="str">
        <f>IFERROR(__xludf.DUMMYFUNCTION("SPLIT(IMPORTRANGE!B7671:B17670,"";"",0,1)"),"C")</f>
        <v>C</v>
      </c>
      <c r="C7671" s="4" t="str">
        <f>IFERROR(__xludf.DUMMYFUNCTION("""COMPUTED_VALUE"""),"HTML/CSS")</f>
        <v>HTML/CSS</v>
      </c>
      <c r="D7671" s="4" t="str">
        <f>IFERROR(__xludf.DUMMYFUNCTION("""COMPUTED_VALUE"""),"Java")</f>
        <v>Java</v>
      </c>
      <c r="E7671" s="4" t="str">
        <f>IFERROR(__xludf.DUMMYFUNCTION("""COMPUTED_VALUE"""),"JavaScript")</f>
        <v>JavaScript</v>
      </c>
      <c r="F7671" s="4" t="str">
        <f>IFERROR(__xludf.DUMMYFUNCTION("""COMPUTED_VALUE"""),"Python")</f>
        <v>Python</v>
      </c>
    </row>
    <row r="7672">
      <c r="A7672" s="3">
        <v>7671.0</v>
      </c>
      <c r="B7672" s="4" t="str">
        <f>IFERROR(__xludf.DUMMYFUNCTION("SPLIT(IMPORTRANGE!B7672:B17671,"";"",0,1)"),"HTML/CSS")</f>
        <v>HTML/CSS</v>
      </c>
      <c r="C7672" s="4" t="str">
        <f>IFERROR(__xludf.DUMMYFUNCTION("""COMPUTED_VALUE"""),"JavaScript")</f>
        <v>JavaScript</v>
      </c>
    </row>
    <row r="7673">
      <c r="A7673" s="3">
        <v>7672.0</v>
      </c>
      <c r="B7673" s="4" t="str">
        <f>IFERROR(__xludf.DUMMYFUNCTION("SPLIT(IMPORTRANGE!B7673:B17672,"";"",0,1)"),"HTML/CSS")</f>
        <v>HTML/CSS</v>
      </c>
      <c r="C7673" s="4" t="str">
        <f>IFERROR(__xludf.DUMMYFUNCTION("""COMPUTED_VALUE"""),"JavaScript")</f>
        <v>JavaScript</v>
      </c>
      <c r="D7673" s="4" t="str">
        <f>IFERROR(__xludf.DUMMYFUNCTION("""COMPUTED_VALUE"""),"PHP")</f>
        <v>PHP</v>
      </c>
      <c r="E7673" s="4" t="str">
        <f>IFERROR(__xludf.DUMMYFUNCTION("""COMPUTED_VALUE"""),"Other(s):")</f>
        <v>Other(s):</v>
      </c>
    </row>
    <row r="7674">
      <c r="A7674" s="3">
        <v>7673.0</v>
      </c>
      <c r="B7674" s="4" t="str">
        <f>IFERROR(__xludf.DUMMYFUNCTION("SPLIT(IMPORTRANGE!B7674:B17673,"";"",0,1)"),"Bash/Shell/PowerShell")</f>
        <v>Bash/Shell/PowerShell</v>
      </c>
      <c r="C7674" s="4" t="str">
        <f>IFERROR(__xludf.DUMMYFUNCTION("""COMPUTED_VALUE"""),"Java")</f>
        <v>Java</v>
      </c>
      <c r="D7674" s="4" t="str">
        <f>IFERROR(__xludf.DUMMYFUNCTION("""COMPUTED_VALUE"""),"JavaScript")</f>
        <v>JavaScript</v>
      </c>
      <c r="E7674" s="4" t="str">
        <f>IFERROR(__xludf.DUMMYFUNCTION("""COMPUTED_VALUE"""),"Other(s):")</f>
        <v>Other(s):</v>
      </c>
    </row>
    <row r="7675">
      <c r="A7675" s="3">
        <v>7674.0</v>
      </c>
      <c r="B7675" s="4" t="str">
        <f>IFERROR(__xludf.DUMMYFUNCTION("SPLIT(IMPORTRANGE!B7675:B17674,"";"",0,1)"),"C#")</f>
        <v>C#</v>
      </c>
      <c r="C7675" s="4" t="str">
        <f>IFERROR(__xludf.DUMMYFUNCTION("""COMPUTED_VALUE"""),"HTML/CSS")</f>
        <v>HTML/CSS</v>
      </c>
      <c r="D7675" s="4" t="str">
        <f>IFERROR(__xludf.DUMMYFUNCTION("""COMPUTED_VALUE"""),"Swift")</f>
        <v>Swift</v>
      </c>
    </row>
    <row r="7676">
      <c r="A7676" s="3">
        <v>7675.0</v>
      </c>
      <c r="B7676" s="4" t="str">
        <f>IFERROR(__xludf.DUMMYFUNCTION("SPLIT(IMPORTRANGE!B7676:B17675,"";"",0,1)"),"Bash/Shell/PowerShell")</f>
        <v>Bash/Shell/PowerShell</v>
      </c>
      <c r="C7676" s="4" t="str">
        <f>IFERROR(__xludf.DUMMYFUNCTION("""COMPUTED_VALUE"""),"HTML/CSS")</f>
        <v>HTML/CSS</v>
      </c>
      <c r="D7676" s="4" t="str">
        <f>IFERROR(__xludf.DUMMYFUNCTION("""COMPUTED_VALUE"""),"JavaScript")</f>
        <v>JavaScript</v>
      </c>
      <c r="E7676" s="4" t="str">
        <f>IFERROR(__xludf.DUMMYFUNCTION("""COMPUTED_VALUE"""),"Python")</f>
        <v>Python</v>
      </c>
      <c r="F7676" s="4" t="str">
        <f>IFERROR(__xludf.DUMMYFUNCTION("""COMPUTED_VALUE"""),"Ruby")</f>
        <v>Ruby</v>
      </c>
    </row>
    <row r="7677">
      <c r="A7677" s="3">
        <v>7676.0</v>
      </c>
      <c r="B7677" s="4" t="str">
        <f>IFERROR(__xludf.DUMMYFUNCTION("SPLIT(IMPORTRANGE!B7677:B17676,"";"",0,1)"),"HTML/CSS")</f>
        <v>HTML/CSS</v>
      </c>
    </row>
    <row r="7678">
      <c r="A7678" s="3">
        <v>7677.0</v>
      </c>
      <c r="B7678" s="4" t="str">
        <f>IFERROR(__xludf.DUMMYFUNCTION("SPLIT(IMPORTRANGE!B7678:B17677,"";"",0,1)"),"Bash/Shell/PowerShell")</f>
        <v>Bash/Shell/PowerShell</v>
      </c>
      <c r="C7678" s="4" t="str">
        <f>IFERROR(__xludf.DUMMYFUNCTION("""COMPUTED_VALUE"""),"C#")</f>
        <v>C#</v>
      </c>
      <c r="D7678" s="4" t="str">
        <f>IFERROR(__xludf.DUMMYFUNCTION("""COMPUTED_VALUE"""),"HTML/CSS")</f>
        <v>HTML/CSS</v>
      </c>
      <c r="E7678" s="4" t="str">
        <f>IFERROR(__xludf.DUMMYFUNCTION("""COMPUTED_VALUE"""),"Java")</f>
        <v>Java</v>
      </c>
      <c r="F7678" s="4" t="str">
        <f>IFERROR(__xludf.DUMMYFUNCTION("""COMPUTED_VALUE"""),"JavaScript")</f>
        <v>JavaScript</v>
      </c>
      <c r="G7678" s="4" t="str">
        <f>IFERROR(__xludf.DUMMYFUNCTION("""COMPUTED_VALUE"""),"Kotlin")</f>
        <v>Kotlin</v>
      </c>
      <c r="H7678" s="4" t="str">
        <f>IFERROR(__xludf.DUMMYFUNCTION("""COMPUTED_VALUE"""),"PHP")</f>
        <v>PHP</v>
      </c>
      <c r="I7678" s="4" t="str">
        <f>IFERROR(__xludf.DUMMYFUNCTION("""COMPUTED_VALUE"""),"SQL")</f>
        <v>SQL</v>
      </c>
      <c r="J7678" s="4" t="str">
        <f>IFERROR(__xludf.DUMMYFUNCTION("""COMPUTED_VALUE"""),"Other(s):")</f>
        <v>Other(s):</v>
      </c>
    </row>
    <row r="7679">
      <c r="A7679" s="3">
        <v>7678.0</v>
      </c>
      <c r="B7679" s="4" t="str">
        <f>IFERROR(__xludf.DUMMYFUNCTION("SPLIT(IMPORTRANGE!B7679:B17678,"";"",0,1)"),"Bash/Shell/PowerShell")</f>
        <v>Bash/Shell/PowerShell</v>
      </c>
      <c r="C7679" s="4" t="str">
        <f>IFERROR(__xludf.DUMMYFUNCTION("""COMPUTED_VALUE"""),"HTML/CSS")</f>
        <v>HTML/CSS</v>
      </c>
      <c r="D7679" s="4" t="str">
        <f>IFERROR(__xludf.DUMMYFUNCTION("""COMPUTED_VALUE"""),"JavaScript")</f>
        <v>JavaScript</v>
      </c>
      <c r="E7679" s="4" t="str">
        <f>IFERROR(__xludf.DUMMYFUNCTION("""COMPUTED_VALUE"""),"Ruby")</f>
        <v>Ruby</v>
      </c>
      <c r="F7679" s="4" t="str">
        <f>IFERROR(__xludf.DUMMYFUNCTION("""COMPUTED_VALUE"""),"SQL")</f>
        <v>SQL</v>
      </c>
    </row>
    <row r="7680">
      <c r="A7680" s="3">
        <v>7679.0</v>
      </c>
      <c r="B7680" s="4" t="str">
        <f>IFERROR(__xludf.DUMMYFUNCTION("SPLIT(IMPORTRANGE!B7680:B17679,"";"",0,1)"),"C++")</f>
        <v>C++</v>
      </c>
      <c r="C7680" s="4" t="str">
        <f>IFERROR(__xludf.DUMMYFUNCTION("""COMPUTED_VALUE"""),"Python")</f>
        <v>Python</v>
      </c>
    </row>
    <row r="7681">
      <c r="A7681" s="3">
        <v>7680.0</v>
      </c>
      <c r="B7681" s="4" t="str">
        <f>IFERROR(__xludf.DUMMYFUNCTION("SPLIT(IMPORTRANGE!B7681:B17680,"";"",0,1)"),"Bash/Shell/PowerShell")</f>
        <v>Bash/Shell/PowerShell</v>
      </c>
      <c r="C7681" s="4" t="str">
        <f>IFERROR(__xludf.DUMMYFUNCTION("""COMPUTED_VALUE"""),"C#")</f>
        <v>C#</v>
      </c>
      <c r="D7681" s="4" t="str">
        <f>IFERROR(__xludf.DUMMYFUNCTION("""COMPUTED_VALUE"""),"Clojure")</f>
        <v>Clojure</v>
      </c>
      <c r="E7681" s="4" t="str">
        <f>IFERROR(__xludf.DUMMYFUNCTION("""COMPUTED_VALUE"""),"Java")</f>
        <v>Java</v>
      </c>
      <c r="F7681" s="4" t="str">
        <f>IFERROR(__xludf.DUMMYFUNCTION("""COMPUTED_VALUE"""),"Python")</f>
        <v>Python</v>
      </c>
      <c r="G7681" s="4" t="str">
        <f>IFERROR(__xludf.DUMMYFUNCTION("""COMPUTED_VALUE"""),"Scala")</f>
        <v>Scala</v>
      </c>
      <c r="H7681" s="4" t="str">
        <f>IFERROR(__xludf.DUMMYFUNCTION("""COMPUTED_VALUE"""),"SQL")</f>
        <v>SQL</v>
      </c>
    </row>
    <row r="7682">
      <c r="A7682" s="3">
        <v>7681.0</v>
      </c>
      <c r="B7682" s="4" t="str">
        <f>IFERROR(__xludf.DUMMYFUNCTION("SPLIT(IMPORTRANGE!B7682:B17681,"";"",0,1)"),"Assembly")</f>
        <v>Assembly</v>
      </c>
      <c r="C7682" s="4" t="str">
        <f>IFERROR(__xludf.DUMMYFUNCTION("""COMPUTED_VALUE"""),"HTML/CSS")</f>
        <v>HTML/CSS</v>
      </c>
      <c r="D7682" s="4" t="str">
        <f>IFERROR(__xludf.DUMMYFUNCTION("""COMPUTED_VALUE"""),"Java")</f>
        <v>Java</v>
      </c>
      <c r="E7682" s="4" t="str">
        <f>IFERROR(__xludf.DUMMYFUNCTION("""COMPUTED_VALUE"""),"PHP")</f>
        <v>PHP</v>
      </c>
      <c r="F7682" s="4" t="str">
        <f>IFERROR(__xludf.DUMMYFUNCTION("""COMPUTED_VALUE"""),"SQL")</f>
        <v>SQL</v>
      </c>
    </row>
    <row r="7683">
      <c r="A7683" s="3">
        <v>7682.0</v>
      </c>
      <c r="B7683" s="4" t="str">
        <f>IFERROR(__xludf.DUMMYFUNCTION("SPLIT(IMPORTRANGE!B7683:B17682,"";"",0,1)"),"Bash/Shell/PowerShell")</f>
        <v>Bash/Shell/PowerShell</v>
      </c>
      <c r="C7683" s="4" t="str">
        <f>IFERROR(__xludf.DUMMYFUNCTION("""COMPUTED_VALUE"""),"C#")</f>
        <v>C#</v>
      </c>
      <c r="D7683" s="4" t="str">
        <f>IFERROR(__xludf.DUMMYFUNCTION("""COMPUTED_VALUE"""),"Java")</f>
        <v>Java</v>
      </c>
      <c r="E7683" s="4" t="str">
        <f>IFERROR(__xludf.DUMMYFUNCTION("""COMPUTED_VALUE"""),"JavaScript")</f>
        <v>JavaScript</v>
      </c>
      <c r="F7683" s="4" t="str">
        <f>IFERROR(__xludf.DUMMYFUNCTION("""COMPUTED_VALUE"""),"SQL")</f>
        <v>SQL</v>
      </c>
    </row>
    <row r="7684">
      <c r="A7684" s="3">
        <v>7683.0</v>
      </c>
      <c r="B7684" s="4" t="str">
        <f>IFERROR(__xludf.DUMMYFUNCTION("SPLIT(IMPORTRANGE!B7684:B17683,"";"",0,1)"),"Bash/Shell/PowerShell")</f>
        <v>Bash/Shell/PowerShell</v>
      </c>
      <c r="C7684" s="4" t="str">
        <f>IFERROR(__xludf.DUMMYFUNCTION("""COMPUTED_VALUE"""),"C#")</f>
        <v>C#</v>
      </c>
      <c r="D7684" s="4" t="str">
        <f>IFERROR(__xludf.DUMMYFUNCTION("""COMPUTED_VALUE"""),"Go")</f>
        <v>Go</v>
      </c>
      <c r="E7684" s="4" t="str">
        <f>IFERROR(__xludf.DUMMYFUNCTION("""COMPUTED_VALUE"""),"HTML/CSS")</f>
        <v>HTML/CSS</v>
      </c>
      <c r="F7684" s="4" t="str">
        <f>IFERROR(__xludf.DUMMYFUNCTION("""COMPUTED_VALUE"""),"Java")</f>
        <v>Java</v>
      </c>
      <c r="G7684" s="4" t="str">
        <f>IFERROR(__xludf.DUMMYFUNCTION("""COMPUTED_VALUE"""),"Kotlin")</f>
        <v>Kotlin</v>
      </c>
      <c r="H7684" s="4" t="str">
        <f>IFERROR(__xludf.DUMMYFUNCTION("""COMPUTED_VALUE"""),"Python")</f>
        <v>Python</v>
      </c>
      <c r="I7684" s="4" t="str">
        <f>IFERROR(__xludf.DUMMYFUNCTION("""COMPUTED_VALUE"""),"R")</f>
        <v>R</v>
      </c>
      <c r="J7684" s="4" t="str">
        <f>IFERROR(__xludf.DUMMYFUNCTION("""COMPUTED_VALUE"""),"SQL")</f>
        <v>SQL</v>
      </c>
    </row>
    <row r="7685">
      <c r="A7685" s="3">
        <v>7684.0</v>
      </c>
      <c r="B7685" s="4" t="str">
        <f>IFERROR(__xludf.DUMMYFUNCTION("SPLIT(IMPORTRANGE!B7685:B17684,"";"",0,1)"),"C")</f>
        <v>C</v>
      </c>
      <c r="C7685" s="4" t="str">
        <f>IFERROR(__xludf.DUMMYFUNCTION("""COMPUTED_VALUE"""),"HTML/CSS")</f>
        <v>HTML/CSS</v>
      </c>
      <c r="D7685" s="4" t="str">
        <f>IFERROR(__xludf.DUMMYFUNCTION("""COMPUTED_VALUE"""),"Java")</f>
        <v>Java</v>
      </c>
      <c r="E7685" s="4" t="str">
        <f>IFERROR(__xludf.DUMMYFUNCTION("""COMPUTED_VALUE"""),"JavaScript")</f>
        <v>JavaScript</v>
      </c>
      <c r="F7685" s="4" t="str">
        <f>IFERROR(__xludf.DUMMYFUNCTION("""COMPUTED_VALUE"""),"SQL")</f>
        <v>SQL</v>
      </c>
    </row>
    <row r="7686">
      <c r="A7686" s="3">
        <v>7685.0</v>
      </c>
      <c r="B7686" s="4" t="str">
        <f>IFERROR(__xludf.DUMMYFUNCTION("SPLIT(IMPORTRANGE!B7686:B17685,"";"",0,1)"),"HTML/CSS")</f>
        <v>HTML/CSS</v>
      </c>
      <c r="C7686" s="4" t="str">
        <f>IFERROR(__xludf.DUMMYFUNCTION("""COMPUTED_VALUE"""),"Python")</f>
        <v>Python</v>
      </c>
      <c r="D7686" s="4" t="str">
        <f>IFERROR(__xludf.DUMMYFUNCTION("""COMPUTED_VALUE"""),"SQL")</f>
        <v>SQL</v>
      </c>
    </row>
    <row r="7687">
      <c r="A7687" s="3">
        <v>7686.0</v>
      </c>
      <c r="B7687" s="4" t="str">
        <f>IFERROR(__xludf.DUMMYFUNCTION("SPLIT(IMPORTRANGE!B7687:B17686,"";"",0,1)"),"Bash/Shell/PowerShell")</f>
        <v>Bash/Shell/PowerShell</v>
      </c>
      <c r="C7687" s="4" t="str">
        <f>IFERROR(__xludf.DUMMYFUNCTION("""COMPUTED_VALUE"""),"Go")</f>
        <v>Go</v>
      </c>
      <c r="D7687" s="4" t="str">
        <f>IFERROR(__xludf.DUMMYFUNCTION("""COMPUTED_VALUE"""),"HTML/CSS")</f>
        <v>HTML/CSS</v>
      </c>
      <c r="E7687" s="4" t="str">
        <f>IFERROR(__xludf.DUMMYFUNCTION("""COMPUTED_VALUE"""),"JavaScript")</f>
        <v>JavaScript</v>
      </c>
    </row>
    <row r="7688">
      <c r="A7688" s="3">
        <v>7687.0</v>
      </c>
      <c r="B7688" s="4" t="str">
        <f>IFERROR(__xludf.DUMMYFUNCTION("SPLIT(IMPORTRANGE!B7688:B17687,"";"",0,1)"),"Assembly")</f>
        <v>Assembly</v>
      </c>
      <c r="C7688" s="4" t="str">
        <f>IFERROR(__xludf.DUMMYFUNCTION("""COMPUTED_VALUE"""),"Bash/Shell/PowerShell")</f>
        <v>Bash/Shell/PowerShell</v>
      </c>
      <c r="D7688" s="4" t="str">
        <f>IFERROR(__xludf.DUMMYFUNCTION("""COMPUTED_VALUE"""),"C")</f>
        <v>C</v>
      </c>
      <c r="E7688" s="4" t="str">
        <f>IFERROR(__xludf.DUMMYFUNCTION("""COMPUTED_VALUE"""),"C++")</f>
        <v>C++</v>
      </c>
      <c r="F7688" s="4" t="str">
        <f>IFERROR(__xludf.DUMMYFUNCTION("""COMPUTED_VALUE"""),"HTML/CSS")</f>
        <v>HTML/CSS</v>
      </c>
      <c r="G7688" s="4" t="str">
        <f>IFERROR(__xludf.DUMMYFUNCTION("""COMPUTED_VALUE"""),"JavaScript")</f>
        <v>JavaScript</v>
      </c>
      <c r="H7688" s="4" t="str">
        <f>IFERROR(__xludf.DUMMYFUNCTION("""COMPUTED_VALUE"""),"PHP")</f>
        <v>PHP</v>
      </c>
      <c r="I7688" s="4" t="str">
        <f>IFERROR(__xludf.DUMMYFUNCTION("""COMPUTED_VALUE"""),"Python")</f>
        <v>Python</v>
      </c>
      <c r="J7688" s="4" t="str">
        <f>IFERROR(__xludf.DUMMYFUNCTION("""COMPUTED_VALUE"""),"Ruby")</f>
        <v>Ruby</v>
      </c>
      <c r="K7688" s="4" t="str">
        <f>IFERROR(__xludf.DUMMYFUNCTION("""COMPUTED_VALUE"""),"SQL")</f>
        <v>SQL</v>
      </c>
    </row>
    <row r="7689">
      <c r="A7689" s="3">
        <v>7688.0</v>
      </c>
      <c r="B7689" s="4" t="str">
        <f>IFERROR(__xludf.DUMMYFUNCTION("SPLIT(IMPORTRANGE!B7689:B17688,"";"",0,1)"),"HTML/CSS")</f>
        <v>HTML/CSS</v>
      </c>
      <c r="C7689" s="4" t="str">
        <f>IFERROR(__xludf.DUMMYFUNCTION("""COMPUTED_VALUE"""),"JavaScript")</f>
        <v>JavaScript</v>
      </c>
      <c r="D7689" s="4" t="str">
        <f>IFERROR(__xludf.DUMMYFUNCTION("""COMPUTED_VALUE"""),"PHP")</f>
        <v>PHP</v>
      </c>
      <c r="E7689" s="4" t="str">
        <f>IFERROR(__xludf.DUMMYFUNCTION("""COMPUTED_VALUE"""),"Python")</f>
        <v>Python</v>
      </c>
    </row>
    <row r="7690">
      <c r="A7690" s="3">
        <v>7689.0</v>
      </c>
      <c r="B7690" s="4" t="str">
        <f>IFERROR(__xludf.DUMMYFUNCTION("SPLIT(IMPORTRANGE!B7690:B17689,"";"",0,1)"),"Java")</f>
        <v>Java</v>
      </c>
      <c r="C7690" s="4" t="str">
        <f>IFERROR(__xludf.DUMMYFUNCTION("""COMPUTED_VALUE"""),"Kotlin")</f>
        <v>Kotlin</v>
      </c>
      <c r="D7690" s="4" t="str">
        <f>IFERROR(__xludf.DUMMYFUNCTION("""COMPUTED_VALUE"""),"Swift")</f>
        <v>Swift</v>
      </c>
    </row>
    <row r="7691">
      <c r="A7691" s="3">
        <v>7690.0</v>
      </c>
      <c r="B7691" s="4" t="str">
        <f>IFERROR(__xludf.DUMMYFUNCTION("SPLIT(IMPORTRANGE!B7691:B17690,"";"",0,1)"),"Kotlin")</f>
        <v>Kotlin</v>
      </c>
    </row>
    <row r="7692">
      <c r="A7692" s="3">
        <v>7691.0</v>
      </c>
      <c r="B7692" s="4" t="str">
        <f>IFERROR(__xludf.DUMMYFUNCTION("SPLIT(IMPORTRANGE!B7692:B17691,"";"",0,1)"),"Bash/Shell/PowerShell")</f>
        <v>Bash/Shell/PowerShell</v>
      </c>
      <c r="C7692" s="4" t="str">
        <f>IFERROR(__xludf.DUMMYFUNCTION("""COMPUTED_VALUE"""),"C")</f>
        <v>C</v>
      </c>
      <c r="D7692" s="4" t="str">
        <f>IFERROR(__xludf.DUMMYFUNCTION("""COMPUTED_VALUE"""),"Java")</f>
        <v>Java</v>
      </c>
      <c r="E7692" s="4" t="str">
        <f>IFERROR(__xludf.DUMMYFUNCTION("""COMPUTED_VALUE"""),"JavaScript")</f>
        <v>JavaScript</v>
      </c>
      <c r="F7692" s="4" t="str">
        <f>IFERROR(__xludf.DUMMYFUNCTION("""COMPUTED_VALUE"""),"SQL")</f>
        <v>SQL</v>
      </c>
      <c r="G7692" s="4" t="str">
        <f>IFERROR(__xludf.DUMMYFUNCTION("""COMPUTED_VALUE"""),"Other(s):")</f>
        <v>Other(s):</v>
      </c>
    </row>
    <row r="7693">
      <c r="A7693" s="3">
        <v>7692.0</v>
      </c>
      <c r="B7693" s="4" t="str">
        <f>IFERROR(__xludf.DUMMYFUNCTION("SPLIT(IMPORTRANGE!B7693:B17692,"";"",0,1)"),"C")</f>
        <v>C</v>
      </c>
      <c r="C7693" s="4" t="str">
        <f>IFERROR(__xludf.DUMMYFUNCTION("""COMPUTED_VALUE"""),"C++")</f>
        <v>C++</v>
      </c>
      <c r="D7693" s="4" t="str">
        <f>IFERROR(__xludf.DUMMYFUNCTION("""COMPUTED_VALUE"""),"C#")</f>
        <v>C#</v>
      </c>
      <c r="E7693" s="4" t="str">
        <f>IFERROR(__xludf.DUMMYFUNCTION("""COMPUTED_VALUE"""),"HTML/CSS")</f>
        <v>HTML/CSS</v>
      </c>
      <c r="F7693" s="4" t="str">
        <f>IFERROR(__xludf.DUMMYFUNCTION("""COMPUTED_VALUE"""),"Java")</f>
        <v>Java</v>
      </c>
      <c r="G7693" s="4" t="str">
        <f>IFERROR(__xludf.DUMMYFUNCTION("""COMPUTED_VALUE"""),"JavaScript")</f>
        <v>JavaScript</v>
      </c>
      <c r="H7693" s="4" t="str">
        <f>IFERROR(__xludf.DUMMYFUNCTION("""COMPUTED_VALUE"""),"Python")</f>
        <v>Python</v>
      </c>
      <c r="I7693" s="4" t="str">
        <f>IFERROR(__xludf.DUMMYFUNCTION("""COMPUTED_VALUE"""),"SQL")</f>
        <v>SQL</v>
      </c>
      <c r="J7693" s="4" t="str">
        <f>IFERROR(__xludf.DUMMYFUNCTION("""COMPUTED_VALUE"""),"TypeScript")</f>
        <v>TypeScript</v>
      </c>
    </row>
    <row r="7694">
      <c r="A7694" s="3">
        <v>7693.0</v>
      </c>
      <c r="B7694" s="4" t="str">
        <f>IFERROR(__xludf.DUMMYFUNCTION("SPLIT(IMPORTRANGE!B7694:B17693,"";"",0,1)"),"C")</f>
        <v>C</v>
      </c>
      <c r="C7694" s="4" t="str">
        <f>IFERROR(__xludf.DUMMYFUNCTION("""COMPUTED_VALUE"""),"Dart")</f>
        <v>Dart</v>
      </c>
      <c r="D7694" s="4" t="str">
        <f>IFERROR(__xludf.DUMMYFUNCTION("""COMPUTED_VALUE"""),"Java")</f>
        <v>Java</v>
      </c>
      <c r="E7694" s="4" t="str">
        <f>IFERROR(__xludf.DUMMYFUNCTION("""COMPUTED_VALUE"""),"Python")</f>
        <v>Python</v>
      </c>
    </row>
    <row r="7695">
      <c r="A7695" s="3">
        <v>7694.0</v>
      </c>
      <c r="B7695" s="4" t="str">
        <f>IFERROR(__xludf.DUMMYFUNCTION("SPLIT(IMPORTRANGE!B7695:B17694,"";"",0,1)"),"HTML/CSS")</f>
        <v>HTML/CSS</v>
      </c>
      <c r="C7695" s="4" t="str">
        <f>IFERROR(__xludf.DUMMYFUNCTION("""COMPUTED_VALUE"""),"JavaScript")</f>
        <v>JavaScript</v>
      </c>
      <c r="D7695" s="4" t="str">
        <f>IFERROR(__xludf.DUMMYFUNCTION("""COMPUTED_VALUE"""),"PHP")</f>
        <v>PHP</v>
      </c>
    </row>
    <row r="7696">
      <c r="A7696" s="3">
        <v>7695.0</v>
      </c>
      <c r="B7696" s="4" t="str">
        <f>IFERROR(__xludf.DUMMYFUNCTION("SPLIT(IMPORTRANGE!B7696:B17695,"";"",0,1)"),"Go")</f>
        <v>Go</v>
      </c>
      <c r="C7696" s="4" t="str">
        <f>IFERROR(__xludf.DUMMYFUNCTION("""COMPUTED_VALUE"""),"HTML/CSS")</f>
        <v>HTML/CSS</v>
      </c>
      <c r="D7696" s="4" t="str">
        <f>IFERROR(__xludf.DUMMYFUNCTION("""COMPUTED_VALUE"""),"JavaScript")</f>
        <v>JavaScript</v>
      </c>
      <c r="E7696" s="4" t="str">
        <f>IFERROR(__xludf.DUMMYFUNCTION("""COMPUTED_VALUE"""),"Python")</f>
        <v>Python</v>
      </c>
      <c r="F7696" s="4" t="str">
        <f>IFERROR(__xludf.DUMMYFUNCTION("""COMPUTED_VALUE"""),"Other(s):")</f>
        <v>Other(s):</v>
      </c>
    </row>
    <row r="7697">
      <c r="A7697" s="3">
        <v>7696.0</v>
      </c>
      <c r="B7697" s="4" t="str">
        <f>IFERROR(__xludf.DUMMYFUNCTION("SPLIT(IMPORTRANGE!B7697:B17696,"";"",0,1)"),"Scala")</f>
        <v>Scala</v>
      </c>
    </row>
    <row r="7698">
      <c r="A7698" s="3">
        <v>7697.0</v>
      </c>
      <c r="B7698" s="4" t="str">
        <f>IFERROR(__xludf.DUMMYFUNCTION("SPLIT(IMPORTRANGE!B7698:B17697,"";"",0,1)"),"Bash/Shell/PowerShell")</f>
        <v>Bash/Shell/PowerShell</v>
      </c>
      <c r="C7698" s="4" t="str">
        <f>IFERROR(__xludf.DUMMYFUNCTION("""COMPUTED_VALUE"""),"HTML/CSS")</f>
        <v>HTML/CSS</v>
      </c>
      <c r="D7698" s="4" t="str">
        <f>IFERROR(__xludf.DUMMYFUNCTION("""COMPUTED_VALUE"""),"Java")</f>
        <v>Java</v>
      </c>
      <c r="E7698" s="4" t="str">
        <f>IFERROR(__xludf.DUMMYFUNCTION("""COMPUTED_VALUE"""),"Scala")</f>
        <v>Scala</v>
      </c>
      <c r="F7698" s="4" t="str">
        <f>IFERROR(__xludf.DUMMYFUNCTION("""COMPUTED_VALUE"""),"SQL")</f>
        <v>SQL</v>
      </c>
    </row>
    <row r="7699">
      <c r="A7699" s="3">
        <v>7698.0</v>
      </c>
      <c r="B7699" s="4" t="str">
        <f>IFERROR(__xludf.DUMMYFUNCTION("SPLIT(IMPORTRANGE!B7699:B17698,"";"",0,1)"),"Java")</f>
        <v>Java</v>
      </c>
    </row>
    <row r="7700">
      <c r="A7700" s="3">
        <v>7699.0</v>
      </c>
      <c r="B7700" s="4" t="str">
        <f>IFERROR(__xludf.DUMMYFUNCTION("SPLIT(IMPORTRANGE!B7700:B17699,"";"",0,1)"),"C#")</f>
        <v>C#</v>
      </c>
      <c r="C7700" s="4" t="str">
        <f>IFERROR(__xludf.DUMMYFUNCTION("""COMPUTED_VALUE"""),"HTML/CSS")</f>
        <v>HTML/CSS</v>
      </c>
      <c r="D7700" s="4" t="str">
        <f>IFERROR(__xludf.DUMMYFUNCTION("""COMPUTED_VALUE"""),"JavaScript")</f>
        <v>JavaScript</v>
      </c>
      <c r="E7700" s="4" t="str">
        <f>IFERROR(__xludf.DUMMYFUNCTION("""COMPUTED_VALUE"""),"Python")</f>
        <v>Python</v>
      </c>
      <c r="F7700" s="4" t="str">
        <f>IFERROR(__xludf.DUMMYFUNCTION("""COMPUTED_VALUE"""),"SQL")</f>
        <v>SQL</v>
      </c>
      <c r="G7700" s="4" t="str">
        <f>IFERROR(__xludf.DUMMYFUNCTION("""COMPUTED_VALUE"""),"TypeScript")</f>
        <v>TypeScript</v>
      </c>
    </row>
    <row r="7701">
      <c r="A7701" s="3">
        <v>7700.0</v>
      </c>
      <c r="B7701" s="4" t="str">
        <f>IFERROR(__xludf.DUMMYFUNCTION("SPLIT(IMPORTRANGE!B7701:B17700,"";"",0,1)"),"Assembly")</f>
        <v>Assembly</v>
      </c>
      <c r="C7701" s="4" t="str">
        <f>IFERROR(__xludf.DUMMYFUNCTION("""COMPUTED_VALUE"""),"C")</f>
        <v>C</v>
      </c>
      <c r="D7701" s="4" t="str">
        <f>IFERROR(__xludf.DUMMYFUNCTION("""COMPUTED_VALUE"""),"C++")</f>
        <v>C++</v>
      </c>
      <c r="E7701" s="4" t="str">
        <f>IFERROR(__xludf.DUMMYFUNCTION("""COMPUTED_VALUE"""),"C#")</f>
        <v>C#</v>
      </c>
      <c r="F7701" s="4" t="str">
        <f>IFERROR(__xludf.DUMMYFUNCTION("""COMPUTED_VALUE"""),"HTML/CSS")</f>
        <v>HTML/CSS</v>
      </c>
      <c r="G7701" s="4" t="str">
        <f>IFERROR(__xludf.DUMMYFUNCTION("""COMPUTED_VALUE"""),"Java")</f>
        <v>Java</v>
      </c>
      <c r="H7701" s="4" t="str">
        <f>IFERROR(__xludf.DUMMYFUNCTION("""COMPUTED_VALUE"""),"JavaScript")</f>
        <v>JavaScript</v>
      </c>
      <c r="I7701" s="4" t="str">
        <f>IFERROR(__xludf.DUMMYFUNCTION("""COMPUTED_VALUE"""),"Python")</f>
        <v>Python</v>
      </c>
      <c r="J7701" s="4" t="str">
        <f>IFERROR(__xludf.DUMMYFUNCTION("""COMPUTED_VALUE"""),"Ruby")</f>
        <v>Ruby</v>
      </c>
      <c r="K7701" s="4" t="str">
        <f>IFERROR(__xludf.DUMMYFUNCTION("""COMPUTED_VALUE"""),"TypeScript")</f>
        <v>TypeScript</v>
      </c>
    </row>
    <row r="7702">
      <c r="A7702" s="3">
        <v>7701.0</v>
      </c>
      <c r="B7702" s="4" t="str">
        <f>IFERROR(__xludf.DUMMYFUNCTION("SPLIT(IMPORTRANGE!B7702:B17701,"";"",0,1)"),"C#")</f>
        <v>C#</v>
      </c>
      <c r="C7702" s="4" t="str">
        <f>IFERROR(__xludf.DUMMYFUNCTION("""COMPUTED_VALUE"""),"HTML/CSS")</f>
        <v>HTML/CSS</v>
      </c>
      <c r="D7702" s="4" t="str">
        <f>IFERROR(__xludf.DUMMYFUNCTION("""COMPUTED_VALUE"""),"Java")</f>
        <v>Java</v>
      </c>
      <c r="E7702" s="4" t="str">
        <f>IFERROR(__xludf.DUMMYFUNCTION("""COMPUTED_VALUE"""),"JavaScript")</f>
        <v>JavaScript</v>
      </c>
      <c r="F7702" s="4" t="str">
        <f>IFERROR(__xludf.DUMMYFUNCTION("""COMPUTED_VALUE"""),"PHP")</f>
        <v>PHP</v>
      </c>
      <c r="G7702" s="4" t="str">
        <f>IFERROR(__xludf.DUMMYFUNCTION("""COMPUTED_VALUE"""),"SQL")</f>
        <v>SQL</v>
      </c>
      <c r="H7702" s="4" t="str">
        <f>IFERROR(__xludf.DUMMYFUNCTION("""COMPUTED_VALUE"""),"TypeScript")</f>
        <v>TypeScript</v>
      </c>
    </row>
    <row r="7703">
      <c r="A7703" s="3">
        <v>7702.0</v>
      </c>
      <c r="B7703" s="4" t="str">
        <f>IFERROR(__xludf.DUMMYFUNCTION("SPLIT(IMPORTRANGE!B7703:B17702,"";"",0,1)"),"C++")</f>
        <v>C++</v>
      </c>
      <c r="C7703" s="4" t="str">
        <f>IFERROR(__xludf.DUMMYFUNCTION("""COMPUTED_VALUE"""),"HTML/CSS")</f>
        <v>HTML/CSS</v>
      </c>
      <c r="D7703" s="4" t="str">
        <f>IFERROR(__xludf.DUMMYFUNCTION("""COMPUTED_VALUE"""),"Java")</f>
        <v>Java</v>
      </c>
      <c r="E7703" s="4" t="str">
        <f>IFERROR(__xludf.DUMMYFUNCTION("""COMPUTED_VALUE"""),"JavaScript")</f>
        <v>JavaScript</v>
      </c>
      <c r="F7703" s="4" t="str">
        <f>IFERROR(__xludf.DUMMYFUNCTION("""COMPUTED_VALUE"""),"SQL")</f>
        <v>SQL</v>
      </c>
    </row>
    <row r="7704">
      <c r="A7704" s="3">
        <v>7703.0</v>
      </c>
      <c r="B7704" s="4" t="str">
        <f>IFERROR(__xludf.DUMMYFUNCTION("SPLIT(IMPORTRANGE!B7704:B17703,"";"",0,1)"),"Bash/Shell/PowerShell")</f>
        <v>Bash/Shell/PowerShell</v>
      </c>
      <c r="C7704" s="4" t="str">
        <f>IFERROR(__xludf.DUMMYFUNCTION("""COMPUTED_VALUE"""),"JavaScript")</f>
        <v>JavaScript</v>
      </c>
      <c r="D7704" s="4" t="str">
        <f>IFERROR(__xludf.DUMMYFUNCTION("""COMPUTED_VALUE"""),"Objective-C")</f>
        <v>Objective-C</v>
      </c>
      <c r="E7704" s="4" t="str">
        <f>IFERROR(__xludf.DUMMYFUNCTION("""COMPUTED_VALUE"""),"Python")</f>
        <v>Python</v>
      </c>
      <c r="F7704" s="4" t="str">
        <f>IFERROR(__xludf.DUMMYFUNCTION("""COMPUTED_VALUE"""),"Ruby")</f>
        <v>Ruby</v>
      </c>
      <c r="G7704" s="4" t="str">
        <f>IFERROR(__xludf.DUMMYFUNCTION("""COMPUTED_VALUE"""),"Swift")</f>
        <v>Swift</v>
      </c>
    </row>
    <row r="7705">
      <c r="A7705" s="3">
        <v>7704.0</v>
      </c>
      <c r="B7705" s="4" t="str">
        <f>IFERROR(__xludf.DUMMYFUNCTION("SPLIT(IMPORTRANGE!B7705:B17704,"";"",0,1)"),"Bash/Shell/PowerShell")</f>
        <v>Bash/Shell/PowerShell</v>
      </c>
      <c r="C7705" s="4" t="str">
        <f>IFERROR(__xludf.DUMMYFUNCTION("""COMPUTED_VALUE"""),"C")</f>
        <v>C</v>
      </c>
      <c r="D7705" s="4" t="str">
        <f>IFERROR(__xludf.DUMMYFUNCTION("""COMPUTED_VALUE"""),"C++")</f>
        <v>C++</v>
      </c>
      <c r="E7705" s="4" t="str">
        <f>IFERROR(__xludf.DUMMYFUNCTION("""COMPUTED_VALUE"""),"Objective-C")</f>
        <v>Objective-C</v>
      </c>
    </row>
    <row r="7706">
      <c r="A7706" s="3">
        <v>7705.0</v>
      </c>
      <c r="B7706" s="4" t="str">
        <f>IFERROR(__xludf.DUMMYFUNCTION("SPLIT(IMPORTRANGE!B7706:B17705,"";"",0,1)"),"Bash/Shell/PowerShell")</f>
        <v>Bash/Shell/PowerShell</v>
      </c>
      <c r="C7706" s="4" t="str">
        <f>IFERROR(__xludf.DUMMYFUNCTION("""COMPUTED_VALUE"""),"HTML/CSS")</f>
        <v>HTML/CSS</v>
      </c>
      <c r="D7706" s="4" t="str">
        <f>IFERROR(__xludf.DUMMYFUNCTION("""COMPUTED_VALUE"""),"JavaScript")</f>
        <v>JavaScript</v>
      </c>
      <c r="E7706" s="4" t="str">
        <f>IFERROR(__xludf.DUMMYFUNCTION("""COMPUTED_VALUE"""),"Python")</f>
        <v>Python</v>
      </c>
      <c r="F7706" s="4" t="str">
        <f>IFERROR(__xludf.DUMMYFUNCTION("""COMPUTED_VALUE"""),"SQL")</f>
        <v>SQL</v>
      </c>
    </row>
    <row r="7707">
      <c r="A7707" s="3">
        <v>7706.0</v>
      </c>
      <c r="B7707" s="4" t="str">
        <f>IFERROR(__xludf.DUMMYFUNCTION("SPLIT(IMPORTRANGE!B7707:B17706,"";"",0,1)"),"C#")</f>
        <v>C#</v>
      </c>
      <c r="C7707" s="4" t="str">
        <f>IFERROR(__xludf.DUMMYFUNCTION("""COMPUTED_VALUE"""),"HTML/CSS")</f>
        <v>HTML/CSS</v>
      </c>
      <c r="D7707" s="4" t="str">
        <f>IFERROR(__xludf.DUMMYFUNCTION("""COMPUTED_VALUE"""),"Java")</f>
        <v>Java</v>
      </c>
      <c r="E7707" s="4" t="str">
        <f>IFERROR(__xludf.DUMMYFUNCTION("""COMPUTED_VALUE"""),"JavaScript")</f>
        <v>JavaScript</v>
      </c>
      <c r="F7707" s="4" t="str">
        <f>IFERROR(__xludf.DUMMYFUNCTION("""COMPUTED_VALUE"""),"PHP")</f>
        <v>PHP</v>
      </c>
      <c r="G7707" s="4" t="str">
        <f>IFERROR(__xludf.DUMMYFUNCTION("""COMPUTED_VALUE"""),"Python")</f>
        <v>Python</v>
      </c>
      <c r="H7707" s="4" t="str">
        <f>IFERROR(__xludf.DUMMYFUNCTION("""COMPUTED_VALUE"""),"SQL")</f>
        <v>SQL</v>
      </c>
    </row>
    <row r="7708">
      <c r="A7708" s="3">
        <v>7707.0</v>
      </c>
      <c r="B7708" s="4" t="str">
        <f>IFERROR(__xludf.DUMMYFUNCTION("SPLIT(IMPORTRANGE!B7708:B17707,"";"",0,1)"),"HTML/CSS")</f>
        <v>HTML/CSS</v>
      </c>
      <c r="C7708" s="4" t="str">
        <f>IFERROR(__xludf.DUMMYFUNCTION("""COMPUTED_VALUE"""),"Java")</f>
        <v>Java</v>
      </c>
      <c r="D7708" s="4" t="str">
        <f>IFERROR(__xludf.DUMMYFUNCTION("""COMPUTED_VALUE"""),"JavaScript")</f>
        <v>JavaScript</v>
      </c>
      <c r="E7708" s="4" t="str">
        <f>IFERROR(__xludf.DUMMYFUNCTION("""COMPUTED_VALUE"""),"Python")</f>
        <v>Python</v>
      </c>
      <c r="F7708" s="4" t="str">
        <f>IFERROR(__xludf.DUMMYFUNCTION("""COMPUTED_VALUE"""),"Ruby")</f>
        <v>Ruby</v>
      </c>
    </row>
    <row r="7709">
      <c r="A7709" s="3">
        <v>7708.0</v>
      </c>
      <c r="B7709" s="4" t="str">
        <f>IFERROR(__xludf.DUMMYFUNCTION("SPLIT(IMPORTRANGE!B7709:B17708,"";"",0,1)"),"Bash/Shell/PowerShell")</f>
        <v>Bash/Shell/PowerShell</v>
      </c>
      <c r="C7709" s="4" t="str">
        <f>IFERROR(__xludf.DUMMYFUNCTION("""COMPUTED_VALUE"""),"Python")</f>
        <v>Python</v>
      </c>
      <c r="D7709" s="4" t="str">
        <f>IFERROR(__xludf.DUMMYFUNCTION("""COMPUTED_VALUE"""),"Other(s):")</f>
        <v>Other(s):</v>
      </c>
    </row>
    <row r="7710">
      <c r="A7710" s="3">
        <v>7709.0</v>
      </c>
      <c r="B7710" s="4" t="str">
        <f>IFERROR(__xludf.DUMMYFUNCTION("SPLIT(IMPORTRANGE!B7710:B17709,"";"",0,1)"),"HTML/CSS")</f>
        <v>HTML/CSS</v>
      </c>
      <c r="C7710" s="4" t="str">
        <f>IFERROR(__xludf.DUMMYFUNCTION("""COMPUTED_VALUE"""),"JavaScript")</f>
        <v>JavaScript</v>
      </c>
      <c r="D7710" s="4" t="str">
        <f>IFERROR(__xludf.DUMMYFUNCTION("""COMPUTED_VALUE"""),"PHP")</f>
        <v>PHP</v>
      </c>
      <c r="E7710" s="4" t="str">
        <f>IFERROR(__xludf.DUMMYFUNCTION("""COMPUTED_VALUE"""),"Python")</f>
        <v>Python</v>
      </c>
      <c r="F7710" s="4" t="str">
        <f>IFERROR(__xludf.DUMMYFUNCTION("""COMPUTED_VALUE"""),"SQL")</f>
        <v>SQL</v>
      </c>
    </row>
    <row r="7711">
      <c r="A7711" s="3">
        <v>7710.0</v>
      </c>
      <c r="B7711" s="4" t="str">
        <f>IFERROR(__xludf.DUMMYFUNCTION("SPLIT(IMPORTRANGE!B7711:B17710,"";"",0,1)"),"Bash/Shell/PowerShell")</f>
        <v>Bash/Shell/PowerShell</v>
      </c>
      <c r="C7711" s="4" t="str">
        <f>IFERROR(__xludf.DUMMYFUNCTION("""COMPUTED_VALUE"""),"HTML/CSS")</f>
        <v>HTML/CSS</v>
      </c>
      <c r="D7711" s="4" t="str">
        <f>IFERROR(__xludf.DUMMYFUNCTION("""COMPUTED_VALUE"""),"Other(s):")</f>
        <v>Other(s):</v>
      </c>
    </row>
    <row r="7712">
      <c r="A7712" s="3">
        <v>7711.0</v>
      </c>
      <c r="B7712" s="4" t="str">
        <f>IFERROR(__xludf.DUMMYFUNCTION("SPLIT(IMPORTRANGE!B7712:B17711,"";"",0,1)"),"Bash/Shell/PowerShell")</f>
        <v>Bash/Shell/PowerShell</v>
      </c>
      <c r="C7712" s="4" t="str">
        <f>IFERROR(__xludf.DUMMYFUNCTION("""COMPUTED_VALUE"""),"Go")</f>
        <v>Go</v>
      </c>
      <c r="D7712" s="4" t="str">
        <f>IFERROR(__xludf.DUMMYFUNCTION("""COMPUTED_VALUE"""),"Kotlin")</f>
        <v>Kotlin</v>
      </c>
      <c r="E7712" s="4" t="str">
        <f>IFERROR(__xludf.DUMMYFUNCTION("""COMPUTED_VALUE"""),"WebAssembly")</f>
        <v>WebAssembly</v>
      </c>
    </row>
    <row r="7713">
      <c r="A7713" s="3">
        <v>7712.0</v>
      </c>
      <c r="B7713" s="4" t="str">
        <f>IFERROR(__xludf.DUMMYFUNCTION("SPLIT(IMPORTRANGE!B7713:B17712,"";"",0,1)"),"Bash/Shell/PowerShell")</f>
        <v>Bash/Shell/PowerShell</v>
      </c>
      <c r="C7713" s="4" t="str">
        <f>IFERROR(__xludf.DUMMYFUNCTION("""COMPUTED_VALUE"""),"HTML/CSS")</f>
        <v>HTML/CSS</v>
      </c>
      <c r="D7713" s="4" t="str">
        <f>IFERROR(__xludf.DUMMYFUNCTION("""COMPUTED_VALUE"""),"JavaScript")</f>
        <v>JavaScript</v>
      </c>
      <c r="E7713" s="4" t="str">
        <f>IFERROR(__xludf.DUMMYFUNCTION("""COMPUTED_VALUE"""),"Python")</f>
        <v>Python</v>
      </c>
      <c r="F7713" s="4" t="str">
        <f>IFERROR(__xludf.DUMMYFUNCTION("""COMPUTED_VALUE"""),"SQL")</f>
        <v>SQL</v>
      </c>
    </row>
    <row r="7714">
      <c r="A7714" s="3">
        <v>7713.0</v>
      </c>
      <c r="B7714" s="4" t="str">
        <f>IFERROR(__xludf.DUMMYFUNCTION("SPLIT(IMPORTRANGE!B7714:B17713,"";"",0,1)"),"Bash/Shell/PowerShell")</f>
        <v>Bash/Shell/PowerShell</v>
      </c>
      <c r="C7714" s="4" t="str">
        <f>IFERROR(__xludf.DUMMYFUNCTION("""COMPUTED_VALUE"""),"Python")</f>
        <v>Python</v>
      </c>
    </row>
    <row r="7715">
      <c r="A7715" s="3">
        <v>7714.0</v>
      </c>
      <c r="B7715" s="4" t="str">
        <f>IFERROR(__xludf.DUMMYFUNCTION("SPLIT(IMPORTRANGE!B7715:B17714,"";"",0,1)"),"Bash/Shell/PowerShell")</f>
        <v>Bash/Shell/PowerShell</v>
      </c>
      <c r="C7715" s="4" t="str">
        <f>IFERROR(__xludf.DUMMYFUNCTION("""COMPUTED_VALUE"""),"C#")</f>
        <v>C#</v>
      </c>
      <c r="D7715" s="4" t="str">
        <f>IFERROR(__xludf.DUMMYFUNCTION("""COMPUTED_VALUE"""),"F#")</f>
        <v>F#</v>
      </c>
      <c r="E7715" s="4" t="str">
        <f>IFERROR(__xludf.DUMMYFUNCTION("""COMPUTED_VALUE"""),"HTML/CSS")</f>
        <v>HTML/CSS</v>
      </c>
      <c r="F7715" s="4" t="str">
        <f>IFERROR(__xludf.DUMMYFUNCTION("""COMPUTED_VALUE"""),"Java")</f>
        <v>Java</v>
      </c>
      <c r="G7715" s="4" t="str">
        <f>IFERROR(__xludf.DUMMYFUNCTION("""COMPUTED_VALUE"""),"JavaScript")</f>
        <v>JavaScript</v>
      </c>
      <c r="H7715" s="4" t="str">
        <f>IFERROR(__xludf.DUMMYFUNCTION("""COMPUTED_VALUE"""),"Python")</f>
        <v>Python</v>
      </c>
      <c r="I7715" s="4" t="str">
        <f>IFERROR(__xludf.DUMMYFUNCTION("""COMPUTED_VALUE"""),"Scala")</f>
        <v>Scala</v>
      </c>
      <c r="J7715" s="4" t="str">
        <f>IFERROR(__xludf.DUMMYFUNCTION("""COMPUTED_VALUE"""),"SQL")</f>
        <v>SQL</v>
      </c>
      <c r="K7715" s="4" t="str">
        <f>IFERROR(__xludf.DUMMYFUNCTION("""COMPUTED_VALUE"""),"TypeScript")</f>
        <v>TypeScript</v>
      </c>
    </row>
    <row r="7716">
      <c r="A7716" s="3">
        <v>7715.0</v>
      </c>
      <c r="B7716" s="4" t="str">
        <f>IFERROR(__xludf.DUMMYFUNCTION("SPLIT(IMPORTRANGE!B7716:B17715,"";"",0,1)"),"HTML/CSS")</f>
        <v>HTML/CSS</v>
      </c>
      <c r="C7716" s="4" t="str">
        <f>IFERROR(__xludf.DUMMYFUNCTION("""COMPUTED_VALUE"""),"JavaScript")</f>
        <v>JavaScript</v>
      </c>
      <c r="D7716" s="4" t="str">
        <f>IFERROR(__xludf.DUMMYFUNCTION("""COMPUTED_VALUE"""),"PHP")</f>
        <v>PHP</v>
      </c>
    </row>
    <row r="7717">
      <c r="A7717" s="3">
        <v>7716.0</v>
      </c>
      <c r="B7717" s="4" t="str">
        <f>IFERROR(__xludf.DUMMYFUNCTION("SPLIT(IMPORTRANGE!B7717:B17716,"";"",0,1)"),"Bash/Shell/PowerShell")</f>
        <v>Bash/Shell/PowerShell</v>
      </c>
      <c r="C7717" s="4" t="str">
        <f>IFERROR(__xludf.DUMMYFUNCTION("""COMPUTED_VALUE"""),"C#")</f>
        <v>C#</v>
      </c>
      <c r="D7717" s="4" t="str">
        <f>IFERROR(__xludf.DUMMYFUNCTION("""COMPUTED_VALUE"""),"HTML/CSS")</f>
        <v>HTML/CSS</v>
      </c>
      <c r="E7717" s="4" t="str">
        <f>IFERROR(__xludf.DUMMYFUNCTION("""COMPUTED_VALUE"""),"JavaScript")</f>
        <v>JavaScript</v>
      </c>
      <c r="F7717" s="4" t="str">
        <f>IFERROR(__xludf.DUMMYFUNCTION("""COMPUTED_VALUE"""),"Python")</f>
        <v>Python</v>
      </c>
    </row>
    <row r="7718">
      <c r="A7718" s="3">
        <v>7717.0</v>
      </c>
      <c r="B7718" s="4" t="str">
        <f>IFERROR(__xludf.DUMMYFUNCTION("SPLIT(IMPORTRANGE!B7718:B17717,"";"",0,1)"),"HTML/CSS")</f>
        <v>HTML/CSS</v>
      </c>
      <c r="C7718" s="4" t="str">
        <f>IFERROR(__xludf.DUMMYFUNCTION("""COMPUTED_VALUE"""),"JavaScript")</f>
        <v>JavaScript</v>
      </c>
      <c r="D7718" s="4" t="str">
        <f>IFERROR(__xludf.DUMMYFUNCTION("""COMPUTED_VALUE"""),"Python")</f>
        <v>Python</v>
      </c>
    </row>
    <row r="7719">
      <c r="A7719" s="3">
        <v>7718.0</v>
      </c>
      <c r="B7719" s="4" t="str">
        <f>IFERROR(__xludf.DUMMYFUNCTION("SPLIT(IMPORTRANGE!B7719:B17718,"";"",0,1)"),"C#")</f>
        <v>C#</v>
      </c>
      <c r="C7719" s="4" t="str">
        <f>IFERROR(__xludf.DUMMYFUNCTION("""COMPUTED_VALUE"""),"HTML/CSS")</f>
        <v>HTML/CSS</v>
      </c>
      <c r="D7719" s="4" t="str">
        <f>IFERROR(__xludf.DUMMYFUNCTION("""COMPUTED_VALUE"""),"JavaScript")</f>
        <v>JavaScript</v>
      </c>
      <c r="E7719" s="4" t="str">
        <f>IFERROR(__xludf.DUMMYFUNCTION("""COMPUTED_VALUE"""),"SQL")</f>
        <v>SQL</v>
      </c>
    </row>
    <row r="7720">
      <c r="A7720" s="3">
        <v>7719.0</v>
      </c>
      <c r="B7720" s="4" t="str">
        <f>IFERROR(__xludf.DUMMYFUNCTION("SPLIT(IMPORTRANGE!B7720:B17719,"";"",0,1)"),"HTML/CSS")</f>
        <v>HTML/CSS</v>
      </c>
      <c r="C7720" s="4" t="str">
        <f>IFERROR(__xludf.DUMMYFUNCTION("""COMPUTED_VALUE"""),"Python")</f>
        <v>Python</v>
      </c>
      <c r="D7720" s="4" t="str">
        <f>IFERROR(__xludf.DUMMYFUNCTION("""COMPUTED_VALUE"""),"R")</f>
        <v>R</v>
      </c>
      <c r="E7720" s="4" t="str">
        <f>IFERROR(__xludf.DUMMYFUNCTION("""COMPUTED_VALUE"""),"SQL")</f>
        <v>SQL</v>
      </c>
    </row>
    <row r="7721">
      <c r="A7721" s="3">
        <v>7720.0</v>
      </c>
      <c r="B7721" s="4" t="str">
        <f>IFERROR(__xludf.DUMMYFUNCTION("SPLIT(IMPORTRANGE!B7721:B17720,"";"",0,1)"),"Bash/Shell/PowerShell")</f>
        <v>Bash/Shell/PowerShell</v>
      </c>
      <c r="C7721" s="4" t="str">
        <f>IFERROR(__xludf.DUMMYFUNCTION("""COMPUTED_VALUE"""),"HTML/CSS")</f>
        <v>HTML/CSS</v>
      </c>
      <c r="D7721" s="4" t="str">
        <f>IFERROR(__xludf.DUMMYFUNCTION("""COMPUTED_VALUE"""),"JavaScript")</f>
        <v>JavaScript</v>
      </c>
    </row>
    <row r="7722">
      <c r="A7722" s="3">
        <v>7721.0</v>
      </c>
      <c r="B7722" s="4" t="str">
        <f>IFERROR(__xludf.DUMMYFUNCTION("SPLIT(IMPORTRANGE!B7722:B17721,"";"",0,1)"),"HTML/CSS")</f>
        <v>HTML/CSS</v>
      </c>
      <c r="C7722" s="4" t="str">
        <f>IFERROR(__xludf.DUMMYFUNCTION("""COMPUTED_VALUE"""),"JavaScript")</f>
        <v>JavaScript</v>
      </c>
      <c r="D7722" s="4" t="str">
        <f>IFERROR(__xludf.DUMMYFUNCTION("""COMPUTED_VALUE"""),"Python")</f>
        <v>Python</v>
      </c>
    </row>
    <row r="7723">
      <c r="A7723" s="3">
        <v>7722.0</v>
      </c>
      <c r="B7723" s="4" t="str">
        <f>IFERROR(__xludf.DUMMYFUNCTION("SPLIT(IMPORTRANGE!B7723:B17722,"";"",0,1)"),"Bash/Shell/PowerShell")</f>
        <v>Bash/Shell/PowerShell</v>
      </c>
      <c r="C7723" s="4" t="str">
        <f>IFERROR(__xludf.DUMMYFUNCTION("""COMPUTED_VALUE"""),"HTML/CSS")</f>
        <v>HTML/CSS</v>
      </c>
      <c r="D7723" s="4" t="str">
        <f>IFERROR(__xludf.DUMMYFUNCTION("""COMPUTED_VALUE"""),"Java")</f>
        <v>Java</v>
      </c>
      <c r="E7723" s="4" t="str">
        <f>IFERROR(__xludf.DUMMYFUNCTION("""COMPUTED_VALUE"""),"JavaScript")</f>
        <v>JavaScript</v>
      </c>
      <c r="F7723" s="4" t="str">
        <f>IFERROR(__xludf.DUMMYFUNCTION("""COMPUTED_VALUE"""),"Python")</f>
        <v>Python</v>
      </c>
    </row>
    <row r="7724">
      <c r="A7724" s="3">
        <v>7723.0</v>
      </c>
      <c r="B7724" s="4" t="str">
        <f>IFERROR(__xludf.DUMMYFUNCTION("SPLIT(IMPORTRANGE!B7724:B17723,"";"",0,1)"),"Java")</f>
        <v>Java</v>
      </c>
      <c r="C7724" s="4" t="str">
        <f>IFERROR(__xludf.DUMMYFUNCTION("""COMPUTED_VALUE"""),"PHP")</f>
        <v>PHP</v>
      </c>
      <c r="D7724" s="4" t="str">
        <f>IFERROR(__xludf.DUMMYFUNCTION("""COMPUTED_VALUE"""),"SQL")</f>
        <v>SQL</v>
      </c>
      <c r="E7724" s="4" t="str">
        <f>IFERROR(__xludf.DUMMYFUNCTION("""COMPUTED_VALUE"""),"VBA")</f>
        <v>VBA</v>
      </c>
    </row>
    <row r="7725">
      <c r="A7725" s="3">
        <v>7724.0</v>
      </c>
      <c r="B7725" s="4" t="str">
        <f>IFERROR(__xludf.DUMMYFUNCTION("SPLIT(IMPORTRANGE!B7725:B17724,"";"",0,1)"),"C")</f>
        <v>C</v>
      </c>
      <c r="C7725" s="4" t="str">
        <f>IFERROR(__xludf.DUMMYFUNCTION("""COMPUTED_VALUE"""),"C#")</f>
        <v>C#</v>
      </c>
      <c r="D7725" s="4" t="str">
        <f>IFERROR(__xludf.DUMMYFUNCTION("""COMPUTED_VALUE"""),"HTML/CSS")</f>
        <v>HTML/CSS</v>
      </c>
      <c r="E7725" s="4" t="str">
        <f>IFERROR(__xludf.DUMMYFUNCTION("""COMPUTED_VALUE"""),"JavaScript")</f>
        <v>JavaScript</v>
      </c>
      <c r="F7725" s="4" t="str">
        <f>IFERROR(__xludf.DUMMYFUNCTION("""COMPUTED_VALUE"""),"Python")</f>
        <v>Python</v>
      </c>
      <c r="G7725" s="4" t="str">
        <f>IFERROR(__xludf.DUMMYFUNCTION("""COMPUTED_VALUE"""),"SQL")</f>
        <v>SQL</v>
      </c>
    </row>
    <row r="7726">
      <c r="A7726" s="3">
        <v>7725.0</v>
      </c>
      <c r="B7726" s="4" t="str">
        <f>IFERROR(__xludf.DUMMYFUNCTION("SPLIT(IMPORTRANGE!B7726:B17725,"";"",0,1)"),"HTML/CSS")</f>
        <v>HTML/CSS</v>
      </c>
      <c r="C7726" s="4" t="str">
        <f>IFERROR(__xludf.DUMMYFUNCTION("""COMPUTED_VALUE"""),"JavaScript")</f>
        <v>JavaScript</v>
      </c>
      <c r="D7726" s="4" t="str">
        <f>IFERROR(__xludf.DUMMYFUNCTION("""COMPUTED_VALUE"""),"PHP")</f>
        <v>PHP</v>
      </c>
      <c r="E7726" s="4" t="str">
        <f>IFERROR(__xludf.DUMMYFUNCTION("""COMPUTED_VALUE"""),"Python")</f>
        <v>Python</v>
      </c>
      <c r="F7726" s="4" t="str">
        <f>IFERROR(__xludf.DUMMYFUNCTION("""COMPUTED_VALUE"""),"SQL")</f>
        <v>SQL</v>
      </c>
    </row>
    <row r="7727">
      <c r="A7727" s="3">
        <v>7726.0</v>
      </c>
      <c r="B7727" s="4" t="str">
        <f>IFERROR(__xludf.DUMMYFUNCTION("SPLIT(IMPORTRANGE!B7727:B17726,"";"",0,1)"),"C#")</f>
        <v>C#</v>
      </c>
      <c r="C7727" s="4" t="str">
        <f>IFERROR(__xludf.DUMMYFUNCTION("""COMPUTED_VALUE"""),"VBA")</f>
        <v>VBA</v>
      </c>
    </row>
    <row r="7728">
      <c r="A7728" s="3">
        <v>7727.0</v>
      </c>
      <c r="B7728" s="4" t="str">
        <f>IFERROR(__xludf.DUMMYFUNCTION("SPLIT(IMPORTRANGE!B7728:B17727,"";"",0,1)"),"HTML/CSS")</f>
        <v>HTML/CSS</v>
      </c>
      <c r="C7728" s="4" t="str">
        <f>IFERROR(__xludf.DUMMYFUNCTION("""COMPUTED_VALUE"""),"JavaScript")</f>
        <v>JavaScript</v>
      </c>
      <c r="D7728" s="4" t="str">
        <f>IFERROR(__xludf.DUMMYFUNCTION("""COMPUTED_VALUE"""),"Python")</f>
        <v>Python</v>
      </c>
      <c r="E7728" s="4" t="str">
        <f>IFERROR(__xludf.DUMMYFUNCTION("""COMPUTED_VALUE"""),"Scala")</f>
        <v>Scala</v>
      </c>
    </row>
    <row r="7729">
      <c r="A7729" s="3">
        <v>7728.0</v>
      </c>
      <c r="B7729" s="4" t="str">
        <f>IFERROR(__xludf.DUMMYFUNCTION("SPLIT(IMPORTRANGE!B7729:B17728,"";"",0,1)"),"Bash/Shell/PowerShell")</f>
        <v>Bash/Shell/PowerShell</v>
      </c>
      <c r="C7729" s="4" t="str">
        <f>IFERROR(__xludf.DUMMYFUNCTION("""COMPUTED_VALUE"""),"C++")</f>
        <v>C++</v>
      </c>
      <c r="D7729" s="4" t="str">
        <f>IFERROR(__xludf.DUMMYFUNCTION("""COMPUTED_VALUE"""),"HTML/CSS")</f>
        <v>HTML/CSS</v>
      </c>
      <c r="E7729" s="4" t="str">
        <f>IFERROR(__xludf.DUMMYFUNCTION("""COMPUTED_VALUE"""),"JavaScript")</f>
        <v>JavaScript</v>
      </c>
      <c r="F7729" s="4" t="str">
        <f>IFERROR(__xludf.DUMMYFUNCTION("""COMPUTED_VALUE"""),"Objective-C")</f>
        <v>Objective-C</v>
      </c>
      <c r="G7729" s="4" t="str">
        <f>IFERROR(__xludf.DUMMYFUNCTION("""COMPUTED_VALUE"""),"Python")</f>
        <v>Python</v>
      </c>
    </row>
    <row r="7730">
      <c r="A7730" s="3">
        <v>7729.0</v>
      </c>
      <c r="B7730" s="4" t="str">
        <f>IFERROR(__xludf.DUMMYFUNCTION("SPLIT(IMPORTRANGE!B7730:B17729,"";"",0,1)"),"C++")</f>
        <v>C++</v>
      </c>
      <c r="C7730" s="4" t="str">
        <f>IFERROR(__xludf.DUMMYFUNCTION("""COMPUTED_VALUE"""),"Dart")</f>
        <v>Dart</v>
      </c>
      <c r="D7730" s="4" t="str">
        <f>IFERROR(__xludf.DUMMYFUNCTION("""COMPUTED_VALUE"""),"Go")</f>
        <v>Go</v>
      </c>
      <c r="E7730" s="4" t="str">
        <f>IFERROR(__xludf.DUMMYFUNCTION("""COMPUTED_VALUE"""),"HTML/CSS")</f>
        <v>HTML/CSS</v>
      </c>
      <c r="F7730" s="4" t="str">
        <f>IFERROR(__xludf.DUMMYFUNCTION("""COMPUTED_VALUE"""),"JavaScript")</f>
        <v>JavaScript</v>
      </c>
      <c r="G7730" s="4" t="str">
        <f>IFERROR(__xludf.DUMMYFUNCTION("""COMPUTED_VALUE"""),"Python")</f>
        <v>Python</v>
      </c>
      <c r="H7730" s="4" t="str">
        <f>IFERROR(__xludf.DUMMYFUNCTION("""COMPUTED_VALUE"""),"TypeScript")</f>
        <v>TypeScript</v>
      </c>
    </row>
    <row r="7731">
      <c r="A7731" s="3">
        <v>7730.0</v>
      </c>
      <c r="B7731" s="4" t="str">
        <f>IFERROR(__xludf.DUMMYFUNCTION("SPLIT(IMPORTRANGE!B7731:B17730,"";"",0,1)"),"JavaScript")</f>
        <v>JavaScript</v>
      </c>
      <c r="C7731" s="4" t="str">
        <f>IFERROR(__xludf.DUMMYFUNCTION("""COMPUTED_VALUE"""),"PHP")</f>
        <v>PHP</v>
      </c>
      <c r="D7731" s="4" t="str">
        <f>IFERROR(__xludf.DUMMYFUNCTION("""COMPUTED_VALUE"""),"SQL")</f>
        <v>SQL</v>
      </c>
    </row>
    <row r="7732">
      <c r="A7732" s="3">
        <v>7731.0</v>
      </c>
      <c r="B7732" s="4" t="str">
        <f>IFERROR(__xludf.DUMMYFUNCTION("SPLIT(IMPORTRANGE!B7732:B17731,"";"",0,1)"),"C")</f>
        <v>C</v>
      </c>
      <c r="C7732" s="4" t="str">
        <f>IFERROR(__xludf.DUMMYFUNCTION("""COMPUTED_VALUE"""),"C++")</f>
        <v>C++</v>
      </c>
      <c r="D7732" s="4" t="str">
        <f>IFERROR(__xludf.DUMMYFUNCTION("""COMPUTED_VALUE"""),"C#")</f>
        <v>C#</v>
      </c>
      <c r="E7732" s="4" t="str">
        <f>IFERROR(__xludf.DUMMYFUNCTION("""COMPUTED_VALUE"""),"HTML/CSS")</f>
        <v>HTML/CSS</v>
      </c>
      <c r="F7732" s="4" t="str">
        <f>IFERROR(__xludf.DUMMYFUNCTION("""COMPUTED_VALUE"""),"Java")</f>
        <v>Java</v>
      </c>
      <c r="G7732" s="4" t="str">
        <f>IFERROR(__xludf.DUMMYFUNCTION("""COMPUTED_VALUE"""),"JavaScript")</f>
        <v>JavaScript</v>
      </c>
      <c r="H7732" s="4" t="str">
        <f>IFERROR(__xludf.DUMMYFUNCTION("""COMPUTED_VALUE"""),"PHP")</f>
        <v>PHP</v>
      </c>
      <c r="I7732" s="4" t="str">
        <f>IFERROR(__xludf.DUMMYFUNCTION("""COMPUTED_VALUE"""),"Python")</f>
        <v>Python</v>
      </c>
    </row>
    <row r="7733">
      <c r="A7733" s="3">
        <v>7732.0</v>
      </c>
      <c r="B7733" s="4" t="str">
        <f>IFERROR(__xludf.DUMMYFUNCTION("SPLIT(IMPORTRANGE!B7733:B17732,"";"",0,1)"),"Java")</f>
        <v>Java</v>
      </c>
      <c r="C7733" s="4" t="str">
        <f>IFERROR(__xludf.DUMMYFUNCTION("""COMPUTED_VALUE"""),"Python")</f>
        <v>Python</v>
      </c>
    </row>
    <row r="7734">
      <c r="A7734" s="3">
        <v>7733.0</v>
      </c>
      <c r="B7734" s="4" t="str">
        <f>IFERROR(__xludf.DUMMYFUNCTION("SPLIT(IMPORTRANGE!B7734:B17733,"";"",0,1)"),"C#")</f>
        <v>C#</v>
      </c>
      <c r="C7734" s="4" t="str">
        <f>IFERROR(__xludf.DUMMYFUNCTION("""COMPUTED_VALUE"""),"HTML/CSS")</f>
        <v>HTML/CSS</v>
      </c>
      <c r="D7734" s="4" t="str">
        <f>IFERROR(__xludf.DUMMYFUNCTION("""COMPUTED_VALUE"""),"JavaScript")</f>
        <v>JavaScript</v>
      </c>
      <c r="E7734" s="4" t="str">
        <f>IFERROR(__xludf.DUMMYFUNCTION("""COMPUTED_VALUE"""),"Python")</f>
        <v>Python</v>
      </c>
      <c r="F7734" s="4" t="str">
        <f>IFERROR(__xludf.DUMMYFUNCTION("""COMPUTED_VALUE"""),"SQL")</f>
        <v>SQL</v>
      </c>
      <c r="G7734" s="4" t="str">
        <f>IFERROR(__xludf.DUMMYFUNCTION("""COMPUTED_VALUE"""),"VBA")</f>
        <v>VBA</v>
      </c>
    </row>
    <row r="7735">
      <c r="A7735" s="3">
        <v>7734.0</v>
      </c>
      <c r="B7735" s="4" t="str">
        <f>IFERROR(__xludf.DUMMYFUNCTION("SPLIT(IMPORTRANGE!B7735:B17734,"";"",0,1)"),"Assembly")</f>
        <v>Assembly</v>
      </c>
      <c r="C7735" s="4" t="str">
        <f>IFERROR(__xludf.DUMMYFUNCTION("""COMPUTED_VALUE"""),"C")</f>
        <v>C</v>
      </c>
      <c r="D7735" s="4" t="str">
        <f>IFERROR(__xludf.DUMMYFUNCTION("""COMPUTED_VALUE"""),"C++")</f>
        <v>C++</v>
      </c>
      <c r="E7735" s="4" t="str">
        <f>IFERROR(__xludf.DUMMYFUNCTION("""COMPUTED_VALUE"""),"C#")</f>
        <v>C#</v>
      </c>
      <c r="F7735" s="4" t="str">
        <f>IFERROR(__xludf.DUMMYFUNCTION("""COMPUTED_VALUE"""),"HTML/CSS")</f>
        <v>HTML/CSS</v>
      </c>
      <c r="G7735" s="4" t="str">
        <f>IFERROR(__xludf.DUMMYFUNCTION("""COMPUTED_VALUE"""),"JavaScript")</f>
        <v>JavaScript</v>
      </c>
      <c r="H7735" s="4" t="str">
        <f>IFERROR(__xludf.DUMMYFUNCTION("""COMPUTED_VALUE"""),"PHP")</f>
        <v>PHP</v>
      </c>
      <c r="I7735" s="4" t="str">
        <f>IFERROR(__xludf.DUMMYFUNCTION("""COMPUTED_VALUE"""),"Python")</f>
        <v>Python</v>
      </c>
      <c r="J7735" s="4" t="str">
        <f>IFERROR(__xludf.DUMMYFUNCTION("""COMPUTED_VALUE"""),"SQL")</f>
        <v>SQL</v>
      </c>
    </row>
    <row r="7736">
      <c r="A7736" s="3">
        <v>7735.0</v>
      </c>
      <c r="B7736" s="4" t="str">
        <f>IFERROR(__xludf.DUMMYFUNCTION("SPLIT(IMPORTRANGE!B7736:B17735,"";"",0,1)"),"HTML/CSS")</f>
        <v>HTML/CSS</v>
      </c>
      <c r="C7736" s="4" t="str">
        <f>IFERROR(__xludf.DUMMYFUNCTION("""COMPUTED_VALUE"""),"Java")</f>
        <v>Java</v>
      </c>
      <c r="D7736" s="4" t="str">
        <f>IFERROR(__xludf.DUMMYFUNCTION("""COMPUTED_VALUE"""),"JavaScript")</f>
        <v>JavaScript</v>
      </c>
      <c r="E7736" s="4" t="str">
        <f>IFERROR(__xludf.DUMMYFUNCTION("""COMPUTED_VALUE"""),"TypeScript")</f>
        <v>TypeScript</v>
      </c>
    </row>
    <row r="7737">
      <c r="A7737" s="3">
        <v>7736.0</v>
      </c>
      <c r="B7737" s="4" t="str">
        <f>IFERROR(__xludf.DUMMYFUNCTION("SPLIT(IMPORTRANGE!B7737:B17736,"";"",0,1)"),"C#")</f>
        <v>C#</v>
      </c>
      <c r="C7737" s="4" t="str">
        <f>IFERROR(__xludf.DUMMYFUNCTION("""COMPUTED_VALUE"""),"HTML/CSS")</f>
        <v>HTML/CSS</v>
      </c>
      <c r="D7737" s="4" t="str">
        <f>IFERROR(__xludf.DUMMYFUNCTION("""COMPUTED_VALUE"""),"Java")</f>
        <v>Java</v>
      </c>
      <c r="E7737" s="4" t="str">
        <f>IFERROR(__xludf.DUMMYFUNCTION("""COMPUTED_VALUE"""),"JavaScript")</f>
        <v>JavaScript</v>
      </c>
      <c r="F7737" s="4" t="str">
        <f>IFERROR(__xludf.DUMMYFUNCTION("""COMPUTED_VALUE"""),"SQL")</f>
        <v>SQL</v>
      </c>
    </row>
    <row r="7738">
      <c r="A7738" s="3">
        <v>7737.0</v>
      </c>
      <c r="B7738" s="4" t="str">
        <f>IFERROR(__xludf.DUMMYFUNCTION("SPLIT(IMPORTRANGE!B7738:B17737,"";"",0,1)"),"C#")</f>
        <v>C#</v>
      </c>
      <c r="C7738" s="4" t="str">
        <f>IFERROR(__xludf.DUMMYFUNCTION("""COMPUTED_VALUE"""),"HTML/CSS")</f>
        <v>HTML/CSS</v>
      </c>
      <c r="D7738" s="4" t="str">
        <f>IFERROR(__xludf.DUMMYFUNCTION("""COMPUTED_VALUE"""),"JavaScript")</f>
        <v>JavaScript</v>
      </c>
      <c r="E7738" s="4" t="str">
        <f>IFERROR(__xludf.DUMMYFUNCTION("""COMPUTED_VALUE"""),"SQL")</f>
        <v>SQL</v>
      </c>
      <c r="F7738" s="4" t="str">
        <f>IFERROR(__xludf.DUMMYFUNCTION("""COMPUTED_VALUE"""),"Other(s):")</f>
        <v>Other(s):</v>
      </c>
    </row>
    <row r="7739">
      <c r="A7739" s="3">
        <v>7738.0</v>
      </c>
      <c r="B7739" s="4" t="str">
        <f>IFERROR(__xludf.DUMMYFUNCTION("SPLIT(IMPORTRANGE!B7739:B17738,"";"",0,1)"),"Bash/Shell/PowerShell")</f>
        <v>Bash/Shell/PowerShell</v>
      </c>
      <c r="C7739" s="4" t="str">
        <f>IFERROR(__xludf.DUMMYFUNCTION("""COMPUTED_VALUE"""),"HTML/CSS")</f>
        <v>HTML/CSS</v>
      </c>
      <c r="D7739" s="4" t="str">
        <f>IFERROR(__xludf.DUMMYFUNCTION("""COMPUTED_VALUE"""),"Java")</f>
        <v>Java</v>
      </c>
      <c r="E7739" s="4" t="str">
        <f>IFERROR(__xludf.DUMMYFUNCTION("""COMPUTED_VALUE"""),"JavaScript")</f>
        <v>JavaScript</v>
      </c>
      <c r="F7739" s="4" t="str">
        <f>IFERROR(__xludf.DUMMYFUNCTION("""COMPUTED_VALUE"""),"TypeScript")</f>
        <v>TypeScript</v>
      </c>
    </row>
    <row r="7740">
      <c r="A7740" s="3">
        <v>7739.0</v>
      </c>
      <c r="B7740" s="4" t="str">
        <f>IFERROR(__xludf.DUMMYFUNCTION("SPLIT(IMPORTRANGE!B7740:B17739,"";"",0,1)"),"HTML/CSS")</f>
        <v>HTML/CSS</v>
      </c>
      <c r="C7740" s="4" t="str">
        <f>IFERROR(__xludf.DUMMYFUNCTION("""COMPUTED_VALUE"""),"JavaScript")</f>
        <v>JavaScript</v>
      </c>
      <c r="D7740" s="4" t="str">
        <f>IFERROR(__xludf.DUMMYFUNCTION("""COMPUTED_VALUE"""),"Python")</f>
        <v>Python</v>
      </c>
      <c r="E7740" s="4" t="str">
        <f>IFERROR(__xludf.DUMMYFUNCTION("""COMPUTED_VALUE"""),"SQL")</f>
        <v>SQL</v>
      </c>
      <c r="F7740" s="4" t="str">
        <f>IFERROR(__xludf.DUMMYFUNCTION("""COMPUTED_VALUE"""),"TypeScript")</f>
        <v>TypeScript</v>
      </c>
    </row>
    <row r="7741">
      <c r="A7741" s="3">
        <v>7740.0</v>
      </c>
      <c r="B7741" s="4" t="str">
        <f>IFERROR(__xludf.DUMMYFUNCTION("SPLIT(IMPORTRANGE!B7741:B17740,"";"",0,1)"),"Python")</f>
        <v>Python</v>
      </c>
      <c r="C7741" s="4" t="str">
        <f>IFERROR(__xludf.DUMMYFUNCTION("""COMPUTED_VALUE"""),"R")</f>
        <v>R</v>
      </c>
    </row>
    <row r="7742">
      <c r="A7742" s="3">
        <v>7741.0</v>
      </c>
      <c r="B7742" s="4" t="str">
        <f>IFERROR(__xludf.DUMMYFUNCTION("SPLIT(IMPORTRANGE!B7742:B17741,"";"",0,1)"),"Bash/Shell/PowerShell")</f>
        <v>Bash/Shell/PowerShell</v>
      </c>
      <c r="C7742" s="4" t="str">
        <f>IFERROR(__xludf.DUMMYFUNCTION("""COMPUTED_VALUE"""),"C")</f>
        <v>C</v>
      </c>
      <c r="D7742" s="4" t="str">
        <f>IFERROR(__xludf.DUMMYFUNCTION("""COMPUTED_VALUE"""),"C#")</f>
        <v>C#</v>
      </c>
      <c r="E7742" s="4" t="str">
        <f>IFERROR(__xludf.DUMMYFUNCTION("""COMPUTED_VALUE"""),"HTML/CSS")</f>
        <v>HTML/CSS</v>
      </c>
      <c r="F7742" s="4" t="str">
        <f>IFERROR(__xludf.DUMMYFUNCTION("""COMPUTED_VALUE"""),"JavaScript")</f>
        <v>JavaScript</v>
      </c>
      <c r="G7742" s="4" t="str">
        <f>IFERROR(__xludf.DUMMYFUNCTION("""COMPUTED_VALUE"""),"SQL")</f>
        <v>SQL</v>
      </c>
      <c r="H7742" s="4" t="str">
        <f>IFERROR(__xludf.DUMMYFUNCTION("""COMPUTED_VALUE"""),"TypeScript")</f>
        <v>TypeScript</v>
      </c>
    </row>
    <row r="7743">
      <c r="A7743" s="3">
        <v>7742.0</v>
      </c>
      <c r="B7743" s="4" t="str">
        <f>IFERROR(__xludf.DUMMYFUNCTION("SPLIT(IMPORTRANGE!B7743:B17742,"";"",0,1)"),"Bash/Shell/PowerShell")</f>
        <v>Bash/Shell/PowerShell</v>
      </c>
      <c r="C7743" s="4" t="str">
        <f>IFERROR(__xludf.DUMMYFUNCTION("""COMPUTED_VALUE"""),"C")</f>
        <v>C</v>
      </c>
      <c r="D7743" s="4" t="str">
        <f>IFERROR(__xludf.DUMMYFUNCTION("""COMPUTED_VALUE"""),"HTML/CSS")</f>
        <v>HTML/CSS</v>
      </c>
      <c r="E7743" s="4" t="str">
        <f>IFERROR(__xludf.DUMMYFUNCTION("""COMPUTED_VALUE"""),"Java")</f>
        <v>Java</v>
      </c>
      <c r="F7743" s="4" t="str">
        <f>IFERROR(__xludf.DUMMYFUNCTION("""COMPUTED_VALUE"""),"PHP")</f>
        <v>PHP</v>
      </c>
      <c r="G7743" s="4" t="str">
        <f>IFERROR(__xludf.DUMMYFUNCTION("""COMPUTED_VALUE"""),"SQL")</f>
        <v>SQL</v>
      </c>
      <c r="H7743" s="4" t="str">
        <f>IFERROR(__xludf.DUMMYFUNCTION("""COMPUTED_VALUE"""),"TypeScript")</f>
        <v>TypeScript</v>
      </c>
    </row>
    <row r="7744">
      <c r="A7744" s="3">
        <v>7743.0</v>
      </c>
      <c r="B7744" s="4" t="str">
        <f>IFERROR(__xludf.DUMMYFUNCTION("SPLIT(IMPORTRANGE!B7744:B17743,"";"",0,1)"),"HTML/CSS")</f>
        <v>HTML/CSS</v>
      </c>
      <c r="C7744" s="4" t="str">
        <f>IFERROR(__xludf.DUMMYFUNCTION("""COMPUTED_VALUE"""),"JavaScript")</f>
        <v>JavaScript</v>
      </c>
      <c r="D7744" s="4" t="str">
        <f>IFERROR(__xludf.DUMMYFUNCTION("""COMPUTED_VALUE"""),"Python")</f>
        <v>Python</v>
      </c>
    </row>
    <row r="7745">
      <c r="A7745" s="3">
        <v>7744.0</v>
      </c>
      <c r="B7745" s="4" t="str">
        <f>IFERROR(__xludf.DUMMYFUNCTION("SPLIT(IMPORTRANGE!B7745:B17744,"";"",0,1)"),"HTML/CSS")</f>
        <v>HTML/CSS</v>
      </c>
      <c r="C7745" s="4" t="str">
        <f>IFERROR(__xludf.DUMMYFUNCTION("""COMPUTED_VALUE"""),"JavaScript")</f>
        <v>JavaScript</v>
      </c>
      <c r="D7745" s="4" t="str">
        <f>IFERROR(__xludf.DUMMYFUNCTION("""COMPUTED_VALUE"""),"Python")</f>
        <v>Python</v>
      </c>
      <c r="E7745" s="4" t="str">
        <f>IFERROR(__xludf.DUMMYFUNCTION("""COMPUTED_VALUE"""),"SQL")</f>
        <v>SQL</v>
      </c>
    </row>
    <row r="7746">
      <c r="A7746" s="3">
        <v>7745.0</v>
      </c>
      <c r="B7746" s="4" t="str">
        <f>IFERROR(__xludf.DUMMYFUNCTION("SPLIT(IMPORTRANGE!B7746:B17745,"";"",0,1)"),"HTML/CSS")</f>
        <v>HTML/CSS</v>
      </c>
      <c r="C7746" s="4" t="str">
        <f>IFERROR(__xludf.DUMMYFUNCTION("""COMPUTED_VALUE"""),"JavaScript")</f>
        <v>JavaScript</v>
      </c>
      <c r="D7746" s="4" t="str">
        <f>IFERROR(__xludf.DUMMYFUNCTION("""COMPUTED_VALUE"""),"Python")</f>
        <v>Python</v>
      </c>
      <c r="E7746" s="4" t="str">
        <f>IFERROR(__xludf.DUMMYFUNCTION("""COMPUTED_VALUE"""),"SQL")</f>
        <v>SQL</v>
      </c>
      <c r="F7746" s="4" t="str">
        <f>IFERROR(__xludf.DUMMYFUNCTION("""COMPUTED_VALUE"""),"TypeScript")</f>
        <v>TypeScript</v>
      </c>
    </row>
    <row r="7747">
      <c r="A7747" s="3">
        <v>7746.0</v>
      </c>
      <c r="B7747" s="4" t="str">
        <f>IFERROR(__xludf.DUMMYFUNCTION("SPLIT(IMPORTRANGE!B7747:B17746,"";"",0,1)"),"Bash/Shell/PowerShell")</f>
        <v>Bash/Shell/PowerShell</v>
      </c>
      <c r="C7747" s="4" t="str">
        <f>IFERROR(__xludf.DUMMYFUNCTION("""COMPUTED_VALUE"""),"C#")</f>
        <v>C#</v>
      </c>
      <c r="D7747" s="4" t="str">
        <f>IFERROR(__xludf.DUMMYFUNCTION("""COMPUTED_VALUE"""),"HTML/CSS")</f>
        <v>HTML/CSS</v>
      </c>
      <c r="E7747" s="4" t="str">
        <f>IFERROR(__xludf.DUMMYFUNCTION("""COMPUTED_VALUE"""),"JavaScript")</f>
        <v>JavaScript</v>
      </c>
      <c r="F7747" s="4" t="str">
        <f>IFERROR(__xludf.DUMMYFUNCTION("""COMPUTED_VALUE"""),"PHP")</f>
        <v>PHP</v>
      </c>
      <c r="G7747" s="4" t="str">
        <f>IFERROR(__xludf.DUMMYFUNCTION("""COMPUTED_VALUE"""),"SQL")</f>
        <v>SQL</v>
      </c>
      <c r="H7747" s="4" t="str">
        <f>IFERROR(__xludf.DUMMYFUNCTION("""COMPUTED_VALUE"""),"TypeScript")</f>
        <v>TypeScript</v>
      </c>
    </row>
    <row r="7748">
      <c r="A7748" s="3">
        <v>7747.0</v>
      </c>
      <c r="B7748" s="4" t="str">
        <f>IFERROR(__xludf.DUMMYFUNCTION("SPLIT(IMPORTRANGE!B7748:B17747,"";"",0,1)"),"Bash/Shell/PowerShell")</f>
        <v>Bash/Shell/PowerShell</v>
      </c>
      <c r="C7748" s="4" t="str">
        <f>IFERROR(__xludf.DUMMYFUNCTION("""COMPUTED_VALUE"""),"HTML/CSS")</f>
        <v>HTML/CSS</v>
      </c>
      <c r="D7748" s="4" t="str">
        <f>IFERROR(__xludf.DUMMYFUNCTION("""COMPUTED_VALUE"""),"Java")</f>
        <v>Java</v>
      </c>
      <c r="E7748" s="4" t="str">
        <f>IFERROR(__xludf.DUMMYFUNCTION("""COMPUTED_VALUE"""),"Python")</f>
        <v>Python</v>
      </c>
      <c r="F7748" s="4" t="str">
        <f>IFERROR(__xludf.DUMMYFUNCTION("""COMPUTED_VALUE"""),"SQL")</f>
        <v>SQL</v>
      </c>
    </row>
    <row r="7749">
      <c r="A7749" s="3">
        <v>7748.0</v>
      </c>
      <c r="B7749" s="4" t="str">
        <f>IFERROR(__xludf.DUMMYFUNCTION("SPLIT(IMPORTRANGE!B7749:B17748,"";"",0,1)"),"C")</f>
        <v>C</v>
      </c>
      <c r="C7749" s="4" t="str">
        <f>IFERROR(__xludf.DUMMYFUNCTION("""COMPUTED_VALUE"""),"Java")</f>
        <v>Java</v>
      </c>
      <c r="D7749" s="4" t="str">
        <f>IFERROR(__xludf.DUMMYFUNCTION("""COMPUTED_VALUE"""),"Python")</f>
        <v>Python</v>
      </c>
      <c r="E7749" s="4" t="str">
        <f>IFERROR(__xludf.DUMMYFUNCTION("""COMPUTED_VALUE"""),"R")</f>
        <v>R</v>
      </c>
      <c r="F7749" s="4" t="str">
        <f>IFERROR(__xludf.DUMMYFUNCTION("""COMPUTED_VALUE"""),"VBA")</f>
        <v>VBA</v>
      </c>
    </row>
    <row r="7750">
      <c r="A7750" s="3">
        <v>7749.0</v>
      </c>
      <c r="B7750" s="4" t="str">
        <f>IFERROR(__xludf.DUMMYFUNCTION("SPLIT(IMPORTRANGE!B7750:B17749,"";"",0,1)"),"Bash/Shell/PowerShell")</f>
        <v>Bash/Shell/PowerShell</v>
      </c>
      <c r="C7750" s="4" t="str">
        <f>IFERROR(__xludf.DUMMYFUNCTION("""COMPUTED_VALUE"""),"HTML/CSS")</f>
        <v>HTML/CSS</v>
      </c>
      <c r="D7750" s="4" t="str">
        <f>IFERROR(__xludf.DUMMYFUNCTION("""COMPUTED_VALUE"""),"JavaScript")</f>
        <v>JavaScript</v>
      </c>
    </row>
    <row r="7751">
      <c r="A7751" s="3">
        <v>7750.0</v>
      </c>
      <c r="B7751" s="4" t="str">
        <f>IFERROR(__xludf.DUMMYFUNCTION("SPLIT(IMPORTRANGE!B7751:B17750,"";"",0,1)"),"Bash/Shell/PowerShell")</f>
        <v>Bash/Shell/PowerShell</v>
      </c>
      <c r="C7751" s="4" t="str">
        <f>IFERROR(__xludf.DUMMYFUNCTION("""COMPUTED_VALUE"""),"Python")</f>
        <v>Python</v>
      </c>
      <c r="D7751" s="4" t="str">
        <f>IFERROR(__xludf.DUMMYFUNCTION("""COMPUTED_VALUE"""),"R")</f>
        <v>R</v>
      </c>
      <c r="E7751" s="4" t="str">
        <f>IFERROR(__xludf.DUMMYFUNCTION("""COMPUTED_VALUE"""),"SQL")</f>
        <v>SQL</v>
      </c>
    </row>
    <row r="7752">
      <c r="A7752" s="3">
        <v>7751.0</v>
      </c>
      <c r="B7752" s="4" t="str">
        <f>IFERROR(__xludf.DUMMYFUNCTION("SPLIT(IMPORTRANGE!B7752:B17751,"";"",0,1)"),"C#")</f>
        <v>C#</v>
      </c>
      <c r="C7752" s="4" t="str">
        <f>IFERROR(__xludf.DUMMYFUNCTION("""COMPUTED_VALUE"""),"HTML/CSS")</f>
        <v>HTML/CSS</v>
      </c>
      <c r="D7752" s="4" t="str">
        <f>IFERROR(__xludf.DUMMYFUNCTION("""COMPUTED_VALUE"""),"JavaScript")</f>
        <v>JavaScript</v>
      </c>
      <c r="E7752" s="4" t="str">
        <f>IFERROR(__xludf.DUMMYFUNCTION("""COMPUTED_VALUE"""),"SQL")</f>
        <v>SQL</v>
      </c>
      <c r="F7752" s="4" t="str">
        <f>IFERROR(__xludf.DUMMYFUNCTION("""COMPUTED_VALUE"""),"TypeScript")</f>
        <v>TypeScript</v>
      </c>
    </row>
    <row r="7753">
      <c r="A7753" s="3">
        <v>7752.0</v>
      </c>
      <c r="B7753" s="4" t="str">
        <f>IFERROR(__xludf.DUMMYFUNCTION("SPLIT(IMPORTRANGE!B7753:B17752,"";"",0,1)"),"C#")</f>
        <v>C#</v>
      </c>
      <c r="C7753" s="4" t="str">
        <f>IFERROR(__xludf.DUMMYFUNCTION("""COMPUTED_VALUE"""),"HTML/CSS")</f>
        <v>HTML/CSS</v>
      </c>
      <c r="D7753" s="4" t="str">
        <f>IFERROR(__xludf.DUMMYFUNCTION("""COMPUTED_VALUE"""),"JavaScript")</f>
        <v>JavaScript</v>
      </c>
      <c r="E7753" s="4" t="str">
        <f>IFERROR(__xludf.DUMMYFUNCTION("""COMPUTED_VALUE"""),"Python")</f>
        <v>Python</v>
      </c>
      <c r="F7753" s="4" t="str">
        <f>IFERROR(__xludf.DUMMYFUNCTION("""COMPUTED_VALUE"""),"SQL")</f>
        <v>SQL</v>
      </c>
    </row>
    <row r="7754">
      <c r="A7754" s="3">
        <v>7753.0</v>
      </c>
      <c r="B7754" s="4" t="str">
        <f>IFERROR(__xludf.DUMMYFUNCTION("SPLIT(IMPORTRANGE!B7754:B17753,"";"",0,1)"),"Assembly")</f>
        <v>Assembly</v>
      </c>
      <c r="C7754" s="4" t="str">
        <f>IFERROR(__xludf.DUMMYFUNCTION("""COMPUTED_VALUE"""),"C++")</f>
        <v>C++</v>
      </c>
      <c r="D7754" s="4" t="str">
        <f>IFERROR(__xludf.DUMMYFUNCTION("""COMPUTED_VALUE"""),"HTML/CSS")</f>
        <v>HTML/CSS</v>
      </c>
      <c r="E7754" s="4" t="str">
        <f>IFERROR(__xludf.DUMMYFUNCTION("""COMPUTED_VALUE"""),"Java")</f>
        <v>Java</v>
      </c>
      <c r="F7754" s="4" t="str">
        <f>IFERROR(__xludf.DUMMYFUNCTION("""COMPUTED_VALUE"""),"PHP")</f>
        <v>PHP</v>
      </c>
      <c r="G7754" s="4" t="str">
        <f>IFERROR(__xludf.DUMMYFUNCTION("""COMPUTED_VALUE"""),"SQL")</f>
        <v>SQL</v>
      </c>
    </row>
    <row r="7755">
      <c r="A7755" s="3">
        <v>7754.0</v>
      </c>
      <c r="B7755" s="4" t="str">
        <f>IFERROR(__xludf.DUMMYFUNCTION("SPLIT(IMPORTRANGE!B7755:B17754,"";"",0,1)"),"C#")</f>
        <v>C#</v>
      </c>
      <c r="C7755" s="4" t="str">
        <f>IFERROR(__xludf.DUMMYFUNCTION("""COMPUTED_VALUE"""),"HTML/CSS")</f>
        <v>HTML/CSS</v>
      </c>
      <c r="D7755" s="4" t="str">
        <f>IFERROR(__xludf.DUMMYFUNCTION("""COMPUTED_VALUE"""),"SQL")</f>
        <v>SQL</v>
      </c>
    </row>
    <row r="7756">
      <c r="A7756" s="3">
        <v>7755.0</v>
      </c>
      <c r="B7756" s="4" t="str">
        <f>IFERROR(__xludf.DUMMYFUNCTION("SPLIT(IMPORTRANGE!B7756:B17755,"";"",0,1)"),"C#")</f>
        <v>C#</v>
      </c>
      <c r="C7756" s="4" t="str">
        <f>IFERROR(__xludf.DUMMYFUNCTION("""COMPUTED_VALUE"""),"HTML/CSS")</f>
        <v>HTML/CSS</v>
      </c>
      <c r="D7756" s="4" t="str">
        <f>IFERROR(__xludf.DUMMYFUNCTION("""COMPUTED_VALUE"""),"JavaScript")</f>
        <v>JavaScript</v>
      </c>
      <c r="E7756" s="4" t="str">
        <f>IFERROR(__xludf.DUMMYFUNCTION("""COMPUTED_VALUE"""),"SQL")</f>
        <v>SQL</v>
      </c>
      <c r="F7756" s="4" t="str">
        <f>IFERROR(__xludf.DUMMYFUNCTION("""COMPUTED_VALUE"""),"TypeScript")</f>
        <v>TypeScript</v>
      </c>
    </row>
    <row r="7757">
      <c r="A7757" s="3">
        <v>7756.0</v>
      </c>
      <c r="B7757" s="4" t="str">
        <f>IFERROR(__xludf.DUMMYFUNCTION("SPLIT(IMPORTRANGE!B7757:B17756,"";"",0,1)"),"C++")</f>
        <v>C++</v>
      </c>
      <c r="C7757" s="4" t="str">
        <f>IFERROR(__xludf.DUMMYFUNCTION("""COMPUTED_VALUE"""),"HTML/CSS")</f>
        <v>HTML/CSS</v>
      </c>
      <c r="D7757" s="4" t="str">
        <f>IFERROR(__xludf.DUMMYFUNCTION("""COMPUTED_VALUE"""),"JavaScript")</f>
        <v>JavaScript</v>
      </c>
    </row>
    <row r="7758">
      <c r="A7758" s="3">
        <v>7757.0</v>
      </c>
      <c r="B7758" s="4" t="str">
        <f>IFERROR(__xludf.DUMMYFUNCTION("SPLIT(IMPORTRANGE!B7758:B17757,"";"",0,1)"),"C++")</f>
        <v>C++</v>
      </c>
      <c r="C7758" s="4" t="str">
        <f>IFERROR(__xludf.DUMMYFUNCTION("""COMPUTED_VALUE"""),"HTML/CSS")</f>
        <v>HTML/CSS</v>
      </c>
      <c r="D7758" s="4" t="str">
        <f>IFERROR(__xludf.DUMMYFUNCTION("""COMPUTED_VALUE"""),"PHP")</f>
        <v>PHP</v>
      </c>
      <c r="E7758" s="4" t="str">
        <f>IFERROR(__xludf.DUMMYFUNCTION("""COMPUTED_VALUE"""),"Python")</f>
        <v>Python</v>
      </c>
    </row>
    <row r="7759">
      <c r="A7759" s="3">
        <v>7758.0</v>
      </c>
      <c r="B7759" s="4" t="str">
        <f>IFERROR(__xludf.DUMMYFUNCTION("SPLIT(IMPORTRANGE!B7759:B17758,"";"",0,1)"),"C#")</f>
        <v>C#</v>
      </c>
      <c r="C7759" s="4" t="str">
        <f>IFERROR(__xludf.DUMMYFUNCTION("""COMPUTED_VALUE"""),"HTML/CSS")</f>
        <v>HTML/CSS</v>
      </c>
      <c r="D7759" s="4" t="str">
        <f>IFERROR(__xludf.DUMMYFUNCTION("""COMPUTED_VALUE"""),"JavaScript")</f>
        <v>JavaScript</v>
      </c>
      <c r="E7759" s="4" t="str">
        <f>IFERROR(__xludf.DUMMYFUNCTION("""COMPUTED_VALUE"""),"VBA")</f>
        <v>VBA</v>
      </c>
    </row>
    <row r="7760">
      <c r="A7760" s="3">
        <v>7759.0</v>
      </c>
      <c r="B7760" s="4" t="str">
        <f>IFERROR(__xludf.DUMMYFUNCTION("SPLIT(IMPORTRANGE!B7760:B17759,"";"",0,1)"),"Bash/Shell/PowerShell")</f>
        <v>Bash/Shell/PowerShell</v>
      </c>
      <c r="C7760" s="4" t="str">
        <f>IFERROR(__xludf.DUMMYFUNCTION("""COMPUTED_VALUE"""),"SQL")</f>
        <v>SQL</v>
      </c>
    </row>
    <row r="7761">
      <c r="A7761" s="3">
        <v>7760.0</v>
      </c>
      <c r="B7761" s="4" t="str">
        <f>IFERROR(__xludf.DUMMYFUNCTION("SPLIT(IMPORTRANGE!B7761:B17760,"";"",0,1)"),"HTML/CSS")</f>
        <v>HTML/CSS</v>
      </c>
      <c r="C7761" s="4" t="str">
        <f>IFERROR(__xludf.DUMMYFUNCTION("""COMPUTED_VALUE"""),"JavaScript")</f>
        <v>JavaScript</v>
      </c>
      <c r="D7761" s="4" t="str">
        <f>IFERROR(__xludf.DUMMYFUNCTION("""COMPUTED_VALUE"""),"TypeScript")</f>
        <v>TypeScript</v>
      </c>
    </row>
    <row r="7762">
      <c r="A7762" s="3">
        <v>7761.0</v>
      </c>
      <c r="B7762" s="4" t="str">
        <f>IFERROR(__xludf.DUMMYFUNCTION("SPLIT(IMPORTRANGE!B7762:B17761,"";"",0,1)"),"Bash/Shell/PowerShell")</f>
        <v>Bash/Shell/PowerShell</v>
      </c>
      <c r="C7762" s="4" t="str">
        <f>IFERROR(__xludf.DUMMYFUNCTION("""COMPUTED_VALUE"""),"HTML/CSS")</f>
        <v>HTML/CSS</v>
      </c>
      <c r="D7762" s="4" t="str">
        <f>IFERROR(__xludf.DUMMYFUNCTION("""COMPUTED_VALUE"""),"JavaScript")</f>
        <v>JavaScript</v>
      </c>
      <c r="E7762" s="4" t="str">
        <f>IFERROR(__xludf.DUMMYFUNCTION("""COMPUTED_VALUE"""),"PHP")</f>
        <v>PHP</v>
      </c>
      <c r="F7762" s="4" t="str">
        <f>IFERROR(__xludf.DUMMYFUNCTION("""COMPUTED_VALUE"""),"SQL")</f>
        <v>SQL</v>
      </c>
      <c r="G7762" s="4" t="str">
        <f>IFERROR(__xludf.DUMMYFUNCTION("""COMPUTED_VALUE"""),"TypeScript")</f>
        <v>TypeScript</v>
      </c>
    </row>
    <row r="7763">
      <c r="A7763" s="3">
        <v>7762.0</v>
      </c>
      <c r="B7763" s="4" t="str">
        <f>IFERROR(__xludf.DUMMYFUNCTION("SPLIT(IMPORTRANGE!B7763:B17762,"";"",0,1)"),"HTML/CSS")</f>
        <v>HTML/CSS</v>
      </c>
      <c r="C7763" s="4" t="str">
        <f>IFERROR(__xludf.DUMMYFUNCTION("""COMPUTED_VALUE"""),"Java")</f>
        <v>Java</v>
      </c>
      <c r="D7763" s="4" t="str">
        <f>IFERROR(__xludf.DUMMYFUNCTION("""COMPUTED_VALUE"""),"SQL")</f>
        <v>SQL</v>
      </c>
    </row>
    <row r="7764">
      <c r="A7764" s="3">
        <v>7763.0</v>
      </c>
      <c r="B7764" s="4" t="str">
        <f>IFERROR(__xludf.DUMMYFUNCTION("SPLIT(IMPORTRANGE!B7764:B17763,"";"",0,1)"),"HTML/CSS")</f>
        <v>HTML/CSS</v>
      </c>
      <c r="C7764" s="4" t="str">
        <f>IFERROR(__xludf.DUMMYFUNCTION("""COMPUTED_VALUE"""),"JavaScript")</f>
        <v>JavaScript</v>
      </c>
      <c r="D7764" s="4" t="str">
        <f>IFERROR(__xludf.DUMMYFUNCTION("""COMPUTED_VALUE"""),"TypeScript")</f>
        <v>TypeScript</v>
      </c>
    </row>
    <row r="7765">
      <c r="A7765" s="3">
        <v>7764.0</v>
      </c>
      <c r="B7765" s="4" t="str">
        <f>IFERROR(__xludf.DUMMYFUNCTION("SPLIT(IMPORTRANGE!B7765:B17764,"";"",0,1)"),"HTML/CSS")</f>
        <v>HTML/CSS</v>
      </c>
      <c r="C7765" s="4" t="str">
        <f>IFERROR(__xludf.DUMMYFUNCTION("""COMPUTED_VALUE"""),"JavaScript")</f>
        <v>JavaScript</v>
      </c>
    </row>
    <row r="7766">
      <c r="A7766" s="3">
        <v>7765.0</v>
      </c>
      <c r="B7766" s="4" t="str">
        <f>IFERROR(__xludf.DUMMYFUNCTION("SPLIT(IMPORTRANGE!B7766:B17765,"";"",0,1)"),"C")</f>
        <v>C</v>
      </c>
      <c r="C7766" s="4" t="str">
        <f>IFERROR(__xludf.DUMMYFUNCTION("""COMPUTED_VALUE"""),"C++")</f>
        <v>C++</v>
      </c>
      <c r="D7766" s="4" t="str">
        <f>IFERROR(__xludf.DUMMYFUNCTION("""COMPUTED_VALUE"""),"HTML/CSS")</f>
        <v>HTML/CSS</v>
      </c>
      <c r="E7766" s="4" t="str">
        <f>IFERROR(__xludf.DUMMYFUNCTION("""COMPUTED_VALUE"""),"Java")</f>
        <v>Java</v>
      </c>
      <c r="F7766" s="4" t="str">
        <f>IFERROR(__xludf.DUMMYFUNCTION("""COMPUTED_VALUE"""),"JavaScript")</f>
        <v>JavaScript</v>
      </c>
      <c r="G7766" s="4" t="str">
        <f>IFERROR(__xludf.DUMMYFUNCTION("""COMPUTED_VALUE"""),"Python")</f>
        <v>Python</v>
      </c>
    </row>
    <row r="7767">
      <c r="A7767" s="3">
        <v>7766.0</v>
      </c>
      <c r="B7767" s="4" t="str">
        <f>IFERROR(__xludf.DUMMYFUNCTION("SPLIT(IMPORTRANGE!B7767:B17766,"";"",0,1)"),"Bash/Shell/PowerShell")</f>
        <v>Bash/Shell/PowerShell</v>
      </c>
      <c r="C7767" s="4" t="str">
        <f>IFERROR(__xludf.DUMMYFUNCTION("""COMPUTED_VALUE"""),"HTML/CSS")</f>
        <v>HTML/CSS</v>
      </c>
      <c r="D7767" s="4" t="str">
        <f>IFERROR(__xludf.DUMMYFUNCTION("""COMPUTED_VALUE"""),"Java")</f>
        <v>Java</v>
      </c>
      <c r="E7767" s="4" t="str">
        <f>IFERROR(__xludf.DUMMYFUNCTION("""COMPUTED_VALUE"""),"JavaScript")</f>
        <v>JavaScript</v>
      </c>
      <c r="F7767" s="4" t="str">
        <f>IFERROR(__xludf.DUMMYFUNCTION("""COMPUTED_VALUE"""),"SQL")</f>
        <v>SQL</v>
      </c>
      <c r="G7767" s="4" t="str">
        <f>IFERROR(__xludf.DUMMYFUNCTION("""COMPUTED_VALUE"""),"TypeScript")</f>
        <v>TypeScript</v>
      </c>
    </row>
    <row r="7768">
      <c r="A7768" s="3">
        <v>7767.0</v>
      </c>
      <c r="B7768" s="4" t="str">
        <f>IFERROR(__xludf.DUMMYFUNCTION("SPLIT(IMPORTRANGE!B7768:B17767,"";"",0,1)"),"Bash/Shell/PowerShell")</f>
        <v>Bash/Shell/PowerShell</v>
      </c>
      <c r="C7768" s="4" t="str">
        <f>IFERROR(__xludf.DUMMYFUNCTION("""COMPUTED_VALUE"""),"C")</f>
        <v>C</v>
      </c>
      <c r="D7768" s="4" t="str">
        <f>IFERROR(__xludf.DUMMYFUNCTION("""COMPUTED_VALUE"""),"C++")</f>
        <v>C++</v>
      </c>
      <c r="E7768" s="4" t="str">
        <f>IFERROR(__xludf.DUMMYFUNCTION("""COMPUTED_VALUE"""),"Python")</f>
        <v>Python</v>
      </c>
      <c r="F7768" s="4" t="str">
        <f>IFERROR(__xludf.DUMMYFUNCTION("""COMPUTED_VALUE"""),"SQL")</f>
        <v>SQL</v>
      </c>
    </row>
    <row r="7769">
      <c r="A7769" s="3">
        <v>7768.0</v>
      </c>
      <c r="B7769" s="4" t="str">
        <f>IFERROR(__xludf.DUMMYFUNCTION("SPLIT(IMPORTRANGE!B7769:B17768,"";"",0,1)"),"Java")</f>
        <v>Java</v>
      </c>
    </row>
    <row r="7770">
      <c r="A7770" s="3">
        <v>7769.0</v>
      </c>
      <c r="B7770" s="4" t="str">
        <f>IFERROR(__xludf.DUMMYFUNCTION("SPLIT(IMPORTRANGE!B7770:B17769,"";"",0,1)"),"Bash/Shell/PowerShell")</f>
        <v>Bash/Shell/PowerShell</v>
      </c>
      <c r="C7770" s="4" t="str">
        <f>IFERROR(__xludf.DUMMYFUNCTION("""COMPUTED_VALUE"""),"HTML/CSS")</f>
        <v>HTML/CSS</v>
      </c>
      <c r="D7770" s="4" t="str">
        <f>IFERROR(__xludf.DUMMYFUNCTION("""COMPUTED_VALUE"""),"JavaScript")</f>
        <v>JavaScript</v>
      </c>
      <c r="E7770" s="4" t="str">
        <f>IFERROR(__xludf.DUMMYFUNCTION("""COMPUTED_VALUE"""),"PHP")</f>
        <v>PHP</v>
      </c>
      <c r="F7770" s="4" t="str">
        <f>IFERROR(__xludf.DUMMYFUNCTION("""COMPUTED_VALUE"""),"SQL")</f>
        <v>SQL</v>
      </c>
    </row>
    <row r="7771">
      <c r="A7771" s="3">
        <v>7770.0</v>
      </c>
      <c r="B7771" s="4" t="str">
        <f>IFERROR(__xludf.DUMMYFUNCTION("SPLIT(IMPORTRANGE!B7771:B17770,"";"",0,1)"),"Assembly")</f>
        <v>Assembly</v>
      </c>
      <c r="C7771" s="4" t="str">
        <f>IFERROR(__xludf.DUMMYFUNCTION("""COMPUTED_VALUE"""),"HTML/CSS")</f>
        <v>HTML/CSS</v>
      </c>
      <c r="D7771" s="4" t="str">
        <f>IFERROR(__xludf.DUMMYFUNCTION("""COMPUTED_VALUE"""),"Java")</f>
        <v>Java</v>
      </c>
      <c r="E7771" s="4" t="str">
        <f>IFERROR(__xludf.DUMMYFUNCTION("""COMPUTED_VALUE"""),"JavaScript")</f>
        <v>JavaScript</v>
      </c>
      <c r="F7771" s="4" t="str">
        <f>IFERROR(__xludf.DUMMYFUNCTION("""COMPUTED_VALUE"""),"Ruby")</f>
        <v>Ruby</v>
      </c>
      <c r="G7771" s="4" t="str">
        <f>IFERROR(__xludf.DUMMYFUNCTION("""COMPUTED_VALUE"""),"SQL")</f>
        <v>SQL</v>
      </c>
      <c r="H7771" s="4" t="str">
        <f>IFERROR(__xludf.DUMMYFUNCTION("""COMPUTED_VALUE"""),"VBA")</f>
        <v>VBA</v>
      </c>
    </row>
    <row r="7772">
      <c r="A7772" s="3">
        <v>7771.0</v>
      </c>
      <c r="B7772" s="4" t="str">
        <f>IFERROR(__xludf.DUMMYFUNCTION("SPLIT(IMPORTRANGE!B7772:B17771,"";"",0,1)"),"C")</f>
        <v>C</v>
      </c>
      <c r="C7772" s="4" t="str">
        <f>IFERROR(__xludf.DUMMYFUNCTION("""COMPUTED_VALUE"""),"HTML/CSS")</f>
        <v>HTML/CSS</v>
      </c>
      <c r="D7772" s="4" t="str">
        <f>IFERROR(__xludf.DUMMYFUNCTION("""COMPUTED_VALUE"""),"Java")</f>
        <v>Java</v>
      </c>
      <c r="E7772" s="4" t="str">
        <f>IFERROR(__xludf.DUMMYFUNCTION("""COMPUTED_VALUE"""),"JavaScript")</f>
        <v>JavaScript</v>
      </c>
      <c r="F7772" s="4" t="str">
        <f>IFERROR(__xludf.DUMMYFUNCTION("""COMPUTED_VALUE"""),"Python")</f>
        <v>Python</v>
      </c>
    </row>
    <row r="7773">
      <c r="A7773" s="3">
        <v>7772.0</v>
      </c>
      <c r="B7773" s="4" t="str">
        <f>IFERROR(__xludf.DUMMYFUNCTION("SPLIT(IMPORTRANGE!B7773:B17772,"";"",0,1)"),"Bash/Shell/PowerShell")</f>
        <v>Bash/Shell/PowerShell</v>
      </c>
      <c r="C7773" s="4" t="str">
        <f>IFERROR(__xludf.DUMMYFUNCTION("""COMPUTED_VALUE"""),"C++")</f>
        <v>C++</v>
      </c>
      <c r="D7773" s="4" t="str">
        <f>IFERROR(__xludf.DUMMYFUNCTION("""COMPUTED_VALUE"""),"JavaScript")</f>
        <v>JavaScript</v>
      </c>
      <c r="E7773" s="4" t="str">
        <f>IFERROR(__xludf.DUMMYFUNCTION("""COMPUTED_VALUE"""),"Python")</f>
        <v>Python</v>
      </c>
      <c r="F7773" s="4" t="str">
        <f>IFERROR(__xludf.DUMMYFUNCTION("""COMPUTED_VALUE"""),"Rust")</f>
        <v>Rust</v>
      </c>
    </row>
    <row r="7774">
      <c r="A7774" s="3">
        <v>7773.0</v>
      </c>
      <c r="B7774" s="4" t="str">
        <f>IFERROR(__xludf.DUMMYFUNCTION("SPLIT(IMPORTRANGE!B7774:B17773,"";"",0,1)"),"HTML/CSS")</f>
        <v>HTML/CSS</v>
      </c>
      <c r="C7774" s="4" t="str">
        <f>IFERROR(__xludf.DUMMYFUNCTION("""COMPUTED_VALUE"""),"JavaScript")</f>
        <v>JavaScript</v>
      </c>
      <c r="D7774" s="4" t="str">
        <f>IFERROR(__xludf.DUMMYFUNCTION("""COMPUTED_VALUE"""),"PHP")</f>
        <v>PHP</v>
      </c>
      <c r="E7774" s="4" t="str">
        <f>IFERROR(__xludf.DUMMYFUNCTION("""COMPUTED_VALUE"""),"SQL")</f>
        <v>SQL</v>
      </c>
    </row>
    <row r="7775">
      <c r="A7775" s="3">
        <v>7774.0</v>
      </c>
      <c r="B7775" s="4" t="str">
        <f>IFERROR(__xludf.DUMMYFUNCTION("SPLIT(IMPORTRANGE!B7775:B17774,"";"",0,1)"),"Bash/Shell/PowerShell")</f>
        <v>Bash/Shell/PowerShell</v>
      </c>
      <c r="C7775" s="4" t="str">
        <f>IFERROR(__xludf.DUMMYFUNCTION("""COMPUTED_VALUE"""),"HTML/CSS")</f>
        <v>HTML/CSS</v>
      </c>
      <c r="D7775" s="4" t="str">
        <f>IFERROR(__xludf.DUMMYFUNCTION("""COMPUTED_VALUE"""),"Java")</f>
        <v>Java</v>
      </c>
      <c r="E7775" s="4" t="str">
        <f>IFERROR(__xludf.DUMMYFUNCTION("""COMPUTED_VALUE"""),"JavaScript")</f>
        <v>JavaScript</v>
      </c>
      <c r="F7775" s="4" t="str">
        <f>IFERROR(__xludf.DUMMYFUNCTION("""COMPUTED_VALUE"""),"Kotlin")</f>
        <v>Kotlin</v>
      </c>
      <c r="G7775" s="4" t="str">
        <f>IFERROR(__xludf.DUMMYFUNCTION("""COMPUTED_VALUE"""),"TypeScript")</f>
        <v>TypeScript</v>
      </c>
    </row>
    <row r="7776">
      <c r="A7776" s="3">
        <v>7775.0</v>
      </c>
      <c r="B7776" s="4" t="str">
        <f>IFERROR(__xludf.DUMMYFUNCTION("SPLIT(IMPORTRANGE!B7776:B17775,"";"",0,1)"),"C")</f>
        <v>C</v>
      </c>
      <c r="C7776" s="4" t="str">
        <f>IFERROR(__xludf.DUMMYFUNCTION("""COMPUTED_VALUE"""),"C++")</f>
        <v>C++</v>
      </c>
      <c r="D7776" s="4" t="str">
        <f>IFERROR(__xludf.DUMMYFUNCTION("""COMPUTED_VALUE"""),"HTML/CSS")</f>
        <v>HTML/CSS</v>
      </c>
      <c r="E7776" s="4" t="str">
        <f>IFERROR(__xludf.DUMMYFUNCTION("""COMPUTED_VALUE"""),"JavaScript")</f>
        <v>JavaScript</v>
      </c>
      <c r="F7776" s="4" t="str">
        <f>IFERROR(__xludf.DUMMYFUNCTION("""COMPUTED_VALUE"""),"PHP")</f>
        <v>PHP</v>
      </c>
      <c r="G7776" s="4" t="str">
        <f>IFERROR(__xludf.DUMMYFUNCTION("""COMPUTED_VALUE"""),"SQL")</f>
        <v>SQL</v>
      </c>
    </row>
    <row r="7777">
      <c r="A7777" s="3">
        <v>7776.0</v>
      </c>
      <c r="B7777" s="4" t="str">
        <f>IFERROR(__xludf.DUMMYFUNCTION("SPLIT(IMPORTRANGE!B7777:B17776,"";"",0,1)"),"C")</f>
        <v>C</v>
      </c>
      <c r="C7777" s="4" t="str">
        <f>IFERROR(__xludf.DUMMYFUNCTION("""COMPUTED_VALUE"""),"C++")</f>
        <v>C++</v>
      </c>
      <c r="D7777" s="4" t="str">
        <f>IFERROR(__xludf.DUMMYFUNCTION("""COMPUTED_VALUE"""),"C#")</f>
        <v>C#</v>
      </c>
      <c r="E7777" s="4" t="str">
        <f>IFERROR(__xludf.DUMMYFUNCTION("""COMPUTED_VALUE"""),"Java")</f>
        <v>Java</v>
      </c>
      <c r="F7777" s="4" t="str">
        <f>IFERROR(__xludf.DUMMYFUNCTION("""COMPUTED_VALUE"""),"JavaScript")</f>
        <v>JavaScript</v>
      </c>
      <c r="G7777" s="4" t="str">
        <f>IFERROR(__xludf.DUMMYFUNCTION("""COMPUTED_VALUE"""),"PHP")</f>
        <v>PHP</v>
      </c>
      <c r="H7777" s="4" t="str">
        <f>IFERROR(__xludf.DUMMYFUNCTION("""COMPUTED_VALUE"""),"Python")</f>
        <v>Python</v>
      </c>
      <c r="I7777" s="4" t="str">
        <f>IFERROR(__xludf.DUMMYFUNCTION("""COMPUTED_VALUE"""),"Scala")</f>
        <v>Scala</v>
      </c>
    </row>
    <row r="7778">
      <c r="A7778" s="3">
        <v>7777.0</v>
      </c>
      <c r="B7778" s="4" t="str">
        <f>IFERROR(__xludf.DUMMYFUNCTION("SPLIT(IMPORTRANGE!B7778:B17777,"";"",0,1)"),"HTML/CSS")</f>
        <v>HTML/CSS</v>
      </c>
      <c r="C7778" s="4" t="str">
        <f>IFERROR(__xludf.DUMMYFUNCTION("""COMPUTED_VALUE"""),"Java")</f>
        <v>Java</v>
      </c>
      <c r="D7778" s="4" t="str">
        <f>IFERROR(__xludf.DUMMYFUNCTION("""COMPUTED_VALUE"""),"JavaScript")</f>
        <v>JavaScript</v>
      </c>
      <c r="E7778" s="4" t="str">
        <f>IFERROR(__xludf.DUMMYFUNCTION("""COMPUTED_VALUE"""),"TypeScript")</f>
        <v>TypeScript</v>
      </c>
    </row>
    <row r="7779">
      <c r="A7779" s="3">
        <v>7778.0</v>
      </c>
      <c r="B7779" s="4" t="str">
        <f>IFERROR(__xludf.DUMMYFUNCTION("SPLIT(IMPORTRANGE!B7779:B17778,"";"",0,1)"),"SQL")</f>
        <v>SQL</v>
      </c>
      <c r="C7779" s="4" t="str">
        <f>IFERROR(__xludf.DUMMYFUNCTION("""COMPUTED_VALUE"""),"VBA")</f>
        <v>VBA</v>
      </c>
    </row>
    <row r="7780">
      <c r="A7780" s="3">
        <v>7779.0</v>
      </c>
      <c r="B7780" s="4" t="str">
        <f>IFERROR(__xludf.DUMMYFUNCTION("SPLIT(IMPORTRANGE!B7780:B17779,"";"",0,1)"),"C#")</f>
        <v>C#</v>
      </c>
      <c r="C7780" s="4" t="str">
        <f>IFERROR(__xludf.DUMMYFUNCTION("""COMPUTED_VALUE"""),"TypeScript")</f>
        <v>TypeScript</v>
      </c>
    </row>
    <row r="7781">
      <c r="A7781" s="3">
        <v>7780.0</v>
      </c>
      <c r="B7781" s="4" t="str">
        <f>IFERROR(__xludf.DUMMYFUNCTION("SPLIT(IMPORTRANGE!B7781:B17780,"";"",0,1)"),"C#")</f>
        <v>C#</v>
      </c>
      <c r="C7781" s="4" t="str">
        <f>IFERROR(__xludf.DUMMYFUNCTION("""COMPUTED_VALUE"""),"HTML/CSS")</f>
        <v>HTML/CSS</v>
      </c>
      <c r="D7781" s="4" t="str">
        <f>IFERROR(__xludf.DUMMYFUNCTION("""COMPUTED_VALUE"""),"JavaScript")</f>
        <v>JavaScript</v>
      </c>
      <c r="E7781" s="4" t="str">
        <f>IFERROR(__xludf.DUMMYFUNCTION("""COMPUTED_VALUE"""),"SQL")</f>
        <v>SQL</v>
      </c>
    </row>
    <row r="7782">
      <c r="A7782" s="3">
        <v>7781.0</v>
      </c>
      <c r="B7782" s="4" t="str">
        <f>IFERROR(__xludf.DUMMYFUNCTION("SPLIT(IMPORTRANGE!B7782:B17781,"";"",0,1)"),"JavaScript")</f>
        <v>JavaScript</v>
      </c>
    </row>
    <row r="7783">
      <c r="A7783" s="3">
        <v>7782.0</v>
      </c>
      <c r="B7783" s="4" t="str">
        <f>IFERROR(__xludf.DUMMYFUNCTION("SPLIT(IMPORTRANGE!B7783:B17782,"";"",0,1)"),"HTML/CSS")</f>
        <v>HTML/CSS</v>
      </c>
      <c r="C7783" s="4" t="str">
        <f>IFERROR(__xludf.DUMMYFUNCTION("""COMPUTED_VALUE"""),"Java")</f>
        <v>Java</v>
      </c>
      <c r="D7783" s="4" t="str">
        <f>IFERROR(__xludf.DUMMYFUNCTION("""COMPUTED_VALUE"""),"JavaScript")</f>
        <v>JavaScript</v>
      </c>
      <c r="E7783" s="4" t="str">
        <f>IFERROR(__xludf.DUMMYFUNCTION("""COMPUTED_VALUE"""),"Python")</f>
        <v>Python</v>
      </c>
      <c r="F7783" s="4" t="str">
        <f>IFERROR(__xludf.DUMMYFUNCTION("""COMPUTED_VALUE"""),"Ruby")</f>
        <v>Ruby</v>
      </c>
    </row>
    <row r="7784">
      <c r="A7784" s="3">
        <v>7783.0</v>
      </c>
      <c r="B7784" s="4" t="str">
        <f>IFERROR(__xludf.DUMMYFUNCTION("SPLIT(IMPORTRANGE!B7784:B17783,"";"",0,1)"),"C#")</f>
        <v>C#</v>
      </c>
      <c r="C7784" s="4" t="str">
        <f>IFERROR(__xludf.DUMMYFUNCTION("""COMPUTED_VALUE"""),"HTML/CSS")</f>
        <v>HTML/CSS</v>
      </c>
      <c r="D7784" s="4" t="str">
        <f>IFERROR(__xludf.DUMMYFUNCTION("""COMPUTED_VALUE"""),"JavaScript")</f>
        <v>JavaScript</v>
      </c>
      <c r="E7784" s="4" t="str">
        <f>IFERROR(__xludf.DUMMYFUNCTION("""COMPUTED_VALUE"""),"SQL")</f>
        <v>SQL</v>
      </c>
      <c r="F7784" s="4" t="str">
        <f>IFERROR(__xludf.DUMMYFUNCTION("""COMPUTED_VALUE"""),"TypeScript")</f>
        <v>TypeScript</v>
      </c>
    </row>
    <row r="7785">
      <c r="A7785" s="3">
        <v>7784.0</v>
      </c>
      <c r="B7785" s="4" t="str">
        <f>IFERROR(__xludf.DUMMYFUNCTION("SPLIT(IMPORTRANGE!B7785:B17784,"";"",0,1)"),"Bash/Shell/PowerShell")</f>
        <v>Bash/Shell/PowerShell</v>
      </c>
      <c r="C7785" s="4" t="str">
        <f>IFERROR(__xludf.DUMMYFUNCTION("""COMPUTED_VALUE"""),"Python")</f>
        <v>Python</v>
      </c>
      <c r="D7785" s="4" t="str">
        <f>IFERROR(__xludf.DUMMYFUNCTION("""COMPUTED_VALUE"""),"Ruby")</f>
        <v>Ruby</v>
      </c>
    </row>
    <row r="7786">
      <c r="A7786" s="3">
        <v>7785.0</v>
      </c>
      <c r="B7786" s="4" t="str">
        <f>IFERROR(__xludf.DUMMYFUNCTION("SPLIT(IMPORTRANGE!B7786:B17785,"";"",0,1)"),"C")</f>
        <v>C</v>
      </c>
      <c r="C7786" s="4" t="str">
        <f>IFERROR(__xludf.DUMMYFUNCTION("""COMPUTED_VALUE"""),"C++")</f>
        <v>C++</v>
      </c>
      <c r="D7786" s="4" t="str">
        <f>IFERROR(__xludf.DUMMYFUNCTION("""COMPUTED_VALUE"""),"C#")</f>
        <v>C#</v>
      </c>
      <c r="E7786" s="4" t="str">
        <f>IFERROR(__xludf.DUMMYFUNCTION("""COMPUTED_VALUE"""),"HTML/CSS")</f>
        <v>HTML/CSS</v>
      </c>
      <c r="F7786" s="4" t="str">
        <f>IFERROR(__xludf.DUMMYFUNCTION("""COMPUTED_VALUE"""),"Java")</f>
        <v>Java</v>
      </c>
      <c r="G7786" s="4" t="str">
        <f>IFERROR(__xludf.DUMMYFUNCTION("""COMPUTED_VALUE"""),"JavaScript")</f>
        <v>JavaScript</v>
      </c>
      <c r="H7786" s="4" t="str">
        <f>IFERROR(__xludf.DUMMYFUNCTION("""COMPUTED_VALUE"""),"Objective-C")</f>
        <v>Objective-C</v>
      </c>
      <c r="I7786" s="4" t="str">
        <f>IFERROR(__xludf.DUMMYFUNCTION("""COMPUTED_VALUE"""),"PHP")</f>
        <v>PHP</v>
      </c>
      <c r="J7786" s="4" t="str">
        <f>IFERROR(__xludf.DUMMYFUNCTION("""COMPUTED_VALUE"""),"Python")</f>
        <v>Python</v>
      </c>
      <c r="K7786" s="4" t="str">
        <f>IFERROR(__xludf.DUMMYFUNCTION("""COMPUTED_VALUE"""),"SQL")</f>
        <v>SQL</v>
      </c>
    </row>
    <row r="7787">
      <c r="A7787" s="3">
        <v>7786.0</v>
      </c>
      <c r="B7787" s="4" t="str">
        <f>IFERROR(__xludf.DUMMYFUNCTION("SPLIT(IMPORTRANGE!B7787:B17786,"";"",0,1)"),"HTML/CSS")</f>
        <v>HTML/CSS</v>
      </c>
      <c r="C7787" s="4" t="str">
        <f>IFERROR(__xludf.DUMMYFUNCTION("""COMPUTED_VALUE"""),"Java")</f>
        <v>Java</v>
      </c>
      <c r="D7787" s="4" t="str">
        <f>IFERROR(__xludf.DUMMYFUNCTION("""COMPUTED_VALUE"""),"JavaScript")</f>
        <v>JavaScript</v>
      </c>
      <c r="E7787" s="4" t="str">
        <f>IFERROR(__xludf.DUMMYFUNCTION("""COMPUTED_VALUE"""),"Kotlin")</f>
        <v>Kotlin</v>
      </c>
      <c r="F7787" s="4" t="str">
        <f>IFERROR(__xludf.DUMMYFUNCTION("""COMPUTED_VALUE"""),"Swift")</f>
        <v>Swift</v>
      </c>
    </row>
    <row r="7788">
      <c r="A7788" s="3">
        <v>7787.0</v>
      </c>
      <c r="B7788" s="4" t="str">
        <f>IFERROR(__xludf.DUMMYFUNCTION("SPLIT(IMPORTRANGE!B7788:B17787,"";"",0,1)"),"Bash/Shell/PowerShell")</f>
        <v>Bash/Shell/PowerShell</v>
      </c>
      <c r="C7788" s="4" t="str">
        <f>IFERROR(__xludf.DUMMYFUNCTION("""COMPUTED_VALUE"""),"HTML/CSS")</f>
        <v>HTML/CSS</v>
      </c>
      <c r="D7788" s="4" t="str">
        <f>IFERROR(__xludf.DUMMYFUNCTION("""COMPUTED_VALUE"""),"JavaScript")</f>
        <v>JavaScript</v>
      </c>
    </row>
    <row r="7789">
      <c r="A7789" s="3">
        <v>7788.0</v>
      </c>
      <c r="B7789" s="4" t="str">
        <f>IFERROR(__xludf.DUMMYFUNCTION("SPLIT(IMPORTRANGE!B7789:B17788,"";"",0,1)"),"Bash/Shell/PowerShell")</f>
        <v>Bash/Shell/PowerShell</v>
      </c>
      <c r="C7789" s="4" t="str">
        <f>IFERROR(__xludf.DUMMYFUNCTION("""COMPUTED_VALUE"""),"C")</f>
        <v>C</v>
      </c>
      <c r="D7789" s="4" t="str">
        <f>IFERROR(__xludf.DUMMYFUNCTION("""COMPUTED_VALUE"""),"C++")</f>
        <v>C++</v>
      </c>
      <c r="E7789" s="4" t="str">
        <f>IFERROR(__xludf.DUMMYFUNCTION("""COMPUTED_VALUE"""),"HTML/CSS")</f>
        <v>HTML/CSS</v>
      </c>
      <c r="F7789" s="4" t="str">
        <f>IFERROR(__xludf.DUMMYFUNCTION("""COMPUTED_VALUE"""),"Java")</f>
        <v>Java</v>
      </c>
      <c r="G7789" s="4" t="str">
        <f>IFERROR(__xludf.DUMMYFUNCTION("""COMPUTED_VALUE"""),"JavaScript")</f>
        <v>JavaScript</v>
      </c>
      <c r="H7789" s="4" t="str">
        <f>IFERROR(__xludf.DUMMYFUNCTION("""COMPUTED_VALUE"""),"PHP")</f>
        <v>PHP</v>
      </c>
      <c r="I7789" s="4" t="str">
        <f>IFERROR(__xludf.DUMMYFUNCTION("""COMPUTED_VALUE"""),"SQL")</f>
        <v>SQL</v>
      </c>
    </row>
    <row r="7790">
      <c r="A7790" s="3">
        <v>7789.0</v>
      </c>
      <c r="B7790" s="4" t="str">
        <f>IFERROR(__xludf.DUMMYFUNCTION("SPLIT(IMPORTRANGE!B7790:B17789,"";"",0,1)"),"C#")</f>
        <v>C#</v>
      </c>
      <c r="C7790" s="4" t="str">
        <f>IFERROR(__xludf.DUMMYFUNCTION("""COMPUTED_VALUE"""),"HTML/CSS")</f>
        <v>HTML/CSS</v>
      </c>
      <c r="D7790" s="4" t="str">
        <f>IFERROR(__xludf.DUMMYFUNCTION("""COMPUTED_VALUE"""),"JavaScript")</f>
        <v>JavaScript</v>
      </c>
      <c r="E7790" s="4" t="str">
        <f>IFERROR(__xludf.DUMMYFUNCTION("""COMPUTED_VALUE"""),"SQL")</f>
        <v>SQL</v>
      </c>
      <c r="F7790" s="4" t="str">
        <f>IFERROR(__xludf.DUMMYFUNCTION("""COMPUTED_VALUE"""),"TypeScript")</f>
        <v>TypeScript</v>
      </c>
    </row>
    <row r="7791">
      <c r="A7791" s="3">
        <v>7790.0</v>
      </c>
      <c r="B7791" s="4" t="str">
        <f>IFERROR(__xludf.DUMMYFUNCTION("SPLIT(IMPORTRANGE!B7791:B17790,"";"",0,1)"),"Bash/Shell/PowerShell")</f>
        <v>Bash/Shell/PowerShell</v>
      </c>
      <c r="C7791" s="4" t="str">
        <f>IFERROR(__xludf.DUMMYFUNCTION("""COMPUTED_VALUE"""),"Objective-C")</f>
        <v>Objective-C</v>
      </c>
      <c r="D7791" s="4" t="str">
        <f>IFERROR(__xludf.DUMMYFUNCTION("""COMPUTED_VALUE"""),"Ruby")</f>
        <v>Ruby</v>
      </c>
      <c r="E7791" s="4" t="str">
        <f>IFERROR(__xludf.DUMMYFUNCTION("""COMPUTED_VALUE"""),"Swift")</f>
        <v>Swift</v>
      </c>
    </row>
    <row r="7792">
      <c r="A7792" s="3">
        <v>7791.0</v>
      </c>
      <c r="B7792" s="4" t="str">
        <f>IFERROR(__xludf.DUMMYFUNCTION("SPLIT(IMPORTRANGE!B7792:B17791,"";"",0,1)"),"C++")</f>
        <v>C++</v>
      </c>
      <c r="C7792" s="4" t="str">
        <f>IFERROR(__xludf.DUMMYFUNCTION("""COMPUTED_VALUE"""),"C#")</f>
        <v>C#</v>
      </c>
      <c r="D7792" s="4" t="str">
        <f>IFERROR(__xludf.DUMMYFUNCTION("""COMPUTED_VALUE"""),"R")</f>
        <v>R</v>
      </c>
    </row>
    <row r="7793">
      <c r="A7793" s="3">
        <v>7792.0</v>
      </c>
      <c r="B7793" s="4" t="str">
        <f>IFERROR(__xludf.DUMMYFUNCTION("SPLIT(IMPORTRANGE!B7793:B17792,"";"",0,1)"),"C#")</f>
        <v>C#</v>
      </c>
      <c r="C7793" s="4" t="str">
        <f>IFERROR(__xludf.DUMMYFUNCTION("""COMPUTED_VALUE"""),"HTML/CSS")</f>
        <v>HTML/CSS</v>
      </c>
      <c r="D7793" s="4" t="str">
        <f>IFERROR(__xludf.DUMMYFUNCTION("""COMPUTED_VALUE"""),"JavaScript")</f>
        <v>JavaScript</v>
      </c>
      <c r="E7793" s="4" t="str">
        <f>IFERROR(__xludf.DUMMYFUNCTION("""COMPUTED_VALUE"""),"PHP")</f>
        <v>PHP</v>
      </c>
      <c r="F7793" s="4" t="str">
        <f>IFERROR(__xludf.DUMMYFUNCTION("""COMPUTED_VALUE"""),"SQL")</f>
        <v>SQL</v>
      </c>
    </row>
    <row r="7794">
      <c r="A7794" s="3">
        <v>7793.0</v>
      </c>
      <c r="B7794" s="4" t="str">
        <f>IFERROR(__xludf.DUMMYFUNCTION("SPLIT(IMPORTRANGE!B7794:B17793,"";"",0,1)"),"HTML/CSS")</f>
        <v>HTML/CSS</v>
      </c>
      <c r="C7794" s="4" t="str">
        <f>IFERROR(__xludf.DUMMYFUNCTION("""COMPUTED_VALUE"""),"Java")</f>
        <v>Java</v>
      </c>
      <c r="D7794" s="4" t="str">
        <f>IFERROR(__xludf.DUMMYFUNCTION("""COMPUTED_VALUE"""),"JavaScript")</f>
        <v>JavaScript</v>
      </c>
      <c r="E7794" s="4" t="str">
        <f>IFERROR(__xludf.DUMMYFUNCTION("""COMPUTED_VALUE"""),"SQL")</f>
        <v>SQL</v>
      </c>
    </row>
    <row r="7795">
      <c r="A7795" s="3">
        <v>7794.0</v>
      </c>
      <c r="B7795" s="4" t="str">
        <f>IFERROR(__xludf.DUMMYFUNCTION("SPLIT(IMPORTRANGE!B7795:B17794,"";"",0,1)"),"Swift")</f>
        <v>Swift</v>
      </c>
    </row>
    <row r="7796">
      <c r="A7796" s="3">
        <v>7795.0</v>
      </c>
      <c r="B7796" s="4" t="str">
        <f>IFERROR(__xludf.DUMMYFUNCTION("SPLIT(IMPORTRANGE!B7796:B17795,"";"",0,1)"),"Bash/Shell/PowerShell")</f>
        <v>Bash/Shell/PowerShell</v>
      </c>
      <c r="C7796" s="4" t="str">
        <f>IFERROR(__xludf.DUMMYFUNCTION("""COMPUTED_VALUE"""),"C++")</f>
        <v>C++</v>
      </c>
      <c r="D7796" s="4" t="str">
        <f>IFERROR(__xludf.DUMMYFUNCTION("""COMPUTED_VALUE"""),"C#")</f>
        <v>C#</v>
      </c>
      <c r="E7796" s="4" t="str">
        <f>IFERROR(__xludf.DUMMYFUNCTION("""COMPUTED_VALUE"""),"HTML/CSS")</f>
        <v>HTML/CSS</v>
      </c>
      <c r="F7796" s="4" t="str">
        <f>IFERROR(__xludf.DUMMYFUNCTION("""COMPUTED_VALUE"""),"Java")</f>
        <v>Java</v>
      </c>
      <c r="G7796" s="4" t="str">
        <f>IFERROR(__xludf.DUMMYFUNCTION("""COMPUTED_VALUE"""),"JavaScript")</f>
        <v>JavaScript</v>
      </c>
      <c r="H7796" s="4" t="str">
        <f>IFERROR(__xludf.DUMMYFUNCTION("""COMPUTED_VALUE"""),"PHP")</f>
        <v>PHP</v>
      </c>
      <c r="I7796" s="4" t="str">
        <f>IFERROR(__xludf.DUMMYFUNCTION("""COMPUTED_VALUE"""),"Python")</f>
        <v>Python</v>
      </c>
      <c r="J7796" s="4" t="str">
        <f>IFERROR(__xludf.DUMMYFUNCTION("""COMPUTED_VALUE"""),"R")</f>
        <v>R</v>
      </c>
      <c r="K7796" s="4" t="str">
        <f>IFERROR(__xludf.DUMMYFUNCTION("""COMPUTED_VALUE"""),"Ruby")</f>
        <v>Ruby</v>
      </c>
      <c r="L7796" s="4" t="str">
        <f>IFERROR(__xludf.DUMMYFUNCTION("""COMPUTED_VALUE"""),"SQL")</f>
        <v>SQL</v>
      </c>
      <c r="M7796" s="4" t="str">
        <f>IFERROR(__xludf.DUMMYFUNCTION("""COMPUTED_VALUE"""),"VBA")</f>
        <v>VBA</v>
      </c>
      <c r="N7796" s="4" t="str">
        <f>IFERROR(__xludf.DUMMYFUNCTION("""COMPUTED_VALUE"""),"Other(s):")</f>
        <v>Other(s):</v>
      </c>
    </row>
    <row r="7797">
      <c r="A7797" s="3">
        <v>7796.0</v>
      </c>
      <c r="B7797" s="4" t="str">
        <f>IFERROR(__xludf.DUMMYFUNCTION("SPLIT(IMPORTRANGE!B7797:B17796,"";"",0,1)"),"Assembly")</f>
        <v>Assembly</v>
      </c>
      <c r="C7797" s="4" t="str">
        <f>IFERROR(__xludf.DUMMYFUNCTION("""COMPUTED_VALUE"""),"Bash/Shell/PowerShell")</f>
        <v>Bash/Shell/PowerShell</v>
      </c>
      <c r="D7797" s="4" t="str">
        <f>IFERROR(__xludf.DUMMYFUNCTION("""COMPUTED_VALUE"""),"C")</f>
        <v>C</v>
      </c>
      <c r="E7797" s="4" t="str">
        <f>IFERROR(__xludf.DUMMYFUNCTION("""COMPUTED_VALUE"""),"C++")</f>
        <v>C++</v>
      </c>
      <c r="F7797" s="4" t="str">
        <f>IFERROR(__xludf.DUMMYFUNCTION("""COMPUTED_VALUE"""),"C#")</f>
        <v>C#</v>
      </c>
      <c r="G7797" s="4" t="str">
        <f>IFERROR(__xludf.DUMMYFUNCTION("""COMPUTED_VALUE"""),"Go")</f>
        <v>Go</v>
      </c>
      <c r="H7797" s="4" t="str">
        <f>IFERROR(__xludf.DUMMYFUNCTION("""COMPUTED_VALUE"""),"HTML/CSS")</f>
        <v>HTML/CSS</v>
      </c>
      <c r="I7797" s="4" t="str">
        <f>IFERROR(__xludf.DUMMYFUNCTION("""COMPUTED_VALUE"""),"JavaScript")</f>
        <v>JavaScript</v>
      </c>
      <c r="J7797" s="4" t="str">
        <f>IFERROR(__xludf.DUMMYFUNCTION("""COMPUTED_VALUE"""),"Python")</f>
        <v>Python</v>
      </c>
    </row>
    <row r="7798">
      <c r="A7798" s="3">
        <v>7797.0</v>
      </c>
      <c r="B7798" s="4" t="str">
        <f>IFERROR(__xludf.DUMMYFUNCTION("SPLIT(IMPORTRANGE!B7798:B17797,"";"",0,1)"),"Bash/Shell/PowerShell")</f>
        <v>Bash/Shell/PowerShell</v>
      </c>
      <c r="C7798" s="4" t="str">
        <f>IFERROR(__xludf.DUMMYFUNCTION("""COMPUTED_VALUE"""),"HTML/CSS")</f>
        <v>HTML/CSS</v>
      </c>
      <c r="D7798" s="4" t="str">
        <f>IFERROR(__xludf.DUMMYFUNCTION("""COMPUTED_VALUE"""),"JavaScript")</f>
        <v>JavaScript</v>
      </c>
      <c r="E7798" s="4" t="str">
        <f>IFERROR(__xludf.DUMMYFUNCTION("""COMPUTED_VALUE"""),"Python")</f>
        <v>Python</v>
      </c>
      <c r="F7798" s="4" t="str">
        <f>IFERROR(__xludf.DUMMYFUNCTION("""COMPUTED_VALUE"""),"TypeScript")</f>
        <v>TypeScript</v>
      </c>
    </row>
    <row r="7799">
      <c r="A7799" s="3">
        <v>7798.0</v>
      </c>
      <c r="B7799" s="4" t="str">
        <f>IFERROR(__xludf.DUMMYFUNCTION("SPLIT(IMPORTRANGE!B7799:B17798,"";"",0,1)"),"Python")</f>
        <v>Python</v>
      </c>
      <c r="C7799" s="4" t="str">
        <f>IFERROR(__xludf.DUMMYFUNCTION("""COMPUTED_VALUE"""),"SQL")</f>
        <v>SQL</v>
      </c>
      <c r="D7799" s="4" t="str">
        <f>IFERROR(__xludf.DUMMYFUNCTION("""COMPUTED_VALUE"""),"VBA")</f>
        <v>VBA</v>
      </c>
      <c r="E7799" s="4" t="str">
        <f>IFERROR(__xludf.DUMMYFUNCTION("""COMPUTED_VALUE"""),"Other(s):")</f>
        <v>Other(s):</v>
      </c>
    </row>
    <row r="7800">
      <c r="A7800" s="3">
        <v>7799.0</v>
      </c>
      <c r="B7800" s="4" t="str">
        <f>IFERROR(__xludf.DUMMYFUNCTION("SPLIT(IMPORTRANGE!B7800:B17799,"";"",0,1)"),"Bash/Shell/PowerShell")</f>
        <v>Bash/Shell/PowerShell</v>
      </c>
      <c r="C7800" s="4" t="str">
        <f>IFERROR(__xludf.DUMMYFUNCTION("""COMPUTED_VALUE"""),"C")</f>
        <v>C</v>
      </c>
      <c r="D7800" s="4" t="str">
        <f>IFERROR(__xludf.DUMMYFUNCTION("""COMPUTED_VALUE"""),"C++")</f>
        <v>C++</v>
      </c>
      <c r="E7800" s="4" t="str">
        <f>IFERROR(__xludf.DUMMYFUNCTION("""COMPUTED_VALUE"""),"HTML/CSS")</f>
        <v>HTML/CSS</v>
      </c>
      <c r="F7800" s="4" t="str">
        <f>IFERROR(__xludf.DUMMYFUNCTION("""COMPUTED_VALUE"""),"Java")</f>
        <v>Java</v>
      </c>
      <c r="G7800" s="4" t="str">
        <f>IFERROR(__xludf.DUMMYFUNCTION("""COMPUTED_VALUE"""),"JavaScript")</f>
        <v>JavaScript</v>
      </c>
      <c r="H7800" s="4" t="str">
        <f>IFERROR(__xludf.DUMMYFUNCTION("""COMPUTED_VALUE"""),"Python")</f>
        <v>Python</v>
      </c>
      <c r="I7800" s="4" t="str">
        <f>IFERROR(__xludf.DUMMYFUNCTION("""COMPUTED_VALUE"""),"SQL")</f>
        <v>SQL</v>
      </c>
      <c r="J7800" s="4" t="str">
        <f>IFERROR(__xludf.DUMMYFUNCTION("""COMPUTED_VALUE"""),"Other(s):")</f>
        <v>Other(s):</v>
      </c>
    </row>
    <row r="7801">
      <c r="A7801" s="3">
        <v>7800.0</v>
      </c>
      <c r="B7801" s="4" t="str">
        <f>IFERROR(__xludf.DUMMYFUNCTION("SPLIT(IMPORTRANGE!B7801:B17800,"";"",0,1)"),"C")</f>
        <v>C</v>
      </c>
      <c r="C7801" s="4" t="str">
        <f>IFERROR(__xludf.DUMMYFUNCTION("""COMPUTED_VALUE"""),"C++")</f>
        <v>C++</v>
      </c>
      <c r="D7801" s="4" t="str">
        <f>IFERROR(__xludf.DUMMYFUNCTION("""COMPUTED_VALUE"""),"C#")</f>
        <v>C#</v>
      </c>
      <c r="E7801" s="4" t="str">
        <f>IFERROR(__xludf.DUMMYFUNCTION("""COMPUTED_VALUE"""),"Clojure")</f>
        <v>Clojure</v>
      </c>
      <c r="F7801" s="4" t="str">
        <f>IFERROR(__xludf.DUMMYFUNCTION("""COMPUTED_VALUE"""),"F#")</f>
        <v>F#</v>
      </c>
      <c r="G7801" s="4" t="str">
        <f>IFERROR(__xludf.DUMMYFUNCTION("""COMPUTED_VALUE"""),"SQL")</f>
        <v>SQL</v>
      </c>
      <c r="H7801" s="4" t="str">
        <f>IFERROR(__xludf.DUMMYFUNCTION("""COMPUTED_VALUE"""),"Other(s):")</f>
        <v>Other(s):</v>
      </c>
    </row>
    <row r="7802">
      <c r="A7802" s="3">
        <v>7801.0</v>
      </c>
      <c r="B7802" s="4" t="str">
        <f>IFERROR(__xludf.DUMMYFUNCTION("SPLIT(IMPORTRANGE!B7802:B17801,"";"",0,1)"),"JavaScript")</f>
        <v>JavaScript</v>
      </c>
      <c r="C7802" s="4" t="str">
        <f>IFERROR(__xludf.DUMMYFUNCTION("""COMPUTED_VALUE"""),"TypeScript")</f>
        <v>TypeScript</v>
      </c>
    </row>
    <row r="7803">
      <c r="A7803" s="3">
        <v>7802.0</v>
      </c>
      <c r="B7803" s="4" t="str">
        <f>IFERROR(__xludf.DUMMYFUNCTION("SPLIT(IMPORTRANGE!B7803:B17802,"";"",0,1)"),"C#")</f>
        <v>C#</v>
      </c>
    </row>
    <row r="7804">
      <c r="A7804" s="3">
        <v>7803.0</v>
      </c>
      <c r="B7804" s="4" t="str">
        <f>IFERROR(__xludf.DUMMYFUNCTION("SPLIT(IMPORTRANGE!B7804:B17803,"";"",0,1)"),"HTML/CSS")</f>
        <v>HTML/CSS</v>
      </c>
      <c r="C7804" s="4" t="str">
        <f>IFERROR(__xludf.DUMMYFUNCTION("""COMPUTED_VALUE"""),"JavaScript")</f>
        <v>JavaScript</v>
      </c>
      <c r="D7804" s="4" t="str">
        <f>IFERROR(__xludf.DUMMYFUNCTION("""COMPUTED_VALUE"""),"PHP")</f>
        <v>PHP</v>
      </c>
      <c r="E7804" s="4" t="str">
        <f>IFERROR(__xludf.DUMMYFUNCTION("""COMPUTED_VALUE"""),"TypeScript")</f>
        <v>TypeScript</v>
      </c>
    </row>
    <row r="7805">
      <c r="A7805" s="3">
        <v>7804.0</v>
      </c>
      <c r="B7805" s="4" t="str">
        <f>IFERROR(__xludf.DUMMYFUNCTION("SPLIT(IMPORTRANGE!B7805:B17804,"";"",0,1)"),"Assembly")</f>
        <v>Assembly</v>
      </c>
      <c r="C7805" s="4" t="str">
        <f>IFERROR(__xludf.DUMMYFUNCTION("""COMPUTED_VALUE"""),"Bash/Shell/PowerShell")</f>
        <v>Bash/Shell/PowerShell</v>
      </c>
      <c r="D7805" s="4" t="str">
        <f>IFERROR(__xludf.DUMMYFUNCTION("""COMPUTED_VALUE"""),"C")</f>
        <v>C</v>
      </c>
      <c r="E7805" s="4" t="str">
        <f>IFERROR(__xludf.DUMMYFUNCTION("""COMPUTED_VALUE"""),"C++")</f>
        <v>C++</v>
      </c>
      <c r="F7805" s="4" t="str">
        <f>IFERROR(__xludf.DUMMYFUNCTION("""COMPUTED_VALUE"""),"C#")</f>
        <v>C#</v>
      </c>
      <c r="G7805" s="4" t="str">
        <f>IFERROR(__xludf.DUMMYFUNCTION("""COMPUTED_VALUE"""),"Clojure")</f>
        <v>Clojure</v>
      </c>
      <c r="H7805" s="4" t="str">
        <f>IFERROR(__xludf.DUMMYFUNCTION("""COMPUTED_VALUE"""),"Dart")</f>
        <v>Dart</v>
      </c>
      <c r="I7805" s="4" t="str">
        <f>IFERROR(__xludf.DUMMYFUNCTION("""COMPUTED_VALUE"""),"Elixir")</f>
        <v>Elixir</v>
      </c>
      <c r="J7805" s="4" t="str">
        <f>IFERROR(__xludf.DUMMYFUNCTION("""COMPUTED_VALUE"""),"Erlang")</f>
        <v>Erlang</v>
      </c>
      <c r="K7805" s="4" t="str">
        <f>IFERROR(__xludf.DUMMYFUNCTION("""COMPUTED_VALUE"""),"F#")</f>
        <v>F#</v>
      </c>
      <c r="L7805" s="4" t="str">
        <f>IFERROR(__xludf.DUMMYFUNCTION("""COMPUTED_VALUE"""),"Go")</f>
        <v>Go</v>
      </c>
      <c r="M7805" s="4" t="str">
        <f>IFERROR(__xludf.DUMMYFUNCTION("""COMPUTED_VALUE"""),"HTML/CSS")</f>
        <v>HTML/CSS</v>
      </c>
      <c r="N7805" s="4" t="str">
        <f>IFERROR(__xludf.DUMMYFUNCTION("""COMPUTED_VALUE"""),"Java")</f>
        <v>Java</v>
      </c>
      <c r="O7805" s="4" t="str">
        <f>IFERROR(__xludf.DUMMYFUNCTION("""COMPUTED_VALUE"""),"JavaScript")</f>
        <v>JavaScript</v>
      </c>
      <c r="P7805" s="4" t="str">
        <f>IFERROR(__xludf.DUMMYFUNCTION("""COMPUTED_VALUE"""),"Kotlin")</f>
        <v>Kotlin</v>
      </c>
      <c r="Q7805" s="4" t="str">
        <f>IFERROR(__xludf.DUMMYFUNCTION("""COMPUTED_VALUE"""),"Objective-C")</f>
        <v>Objective-C</v>
      </c>
      <c r="R7805" s="4" t="str">
        <f>IFERROR(__xludf.DUMMYFUNCTION("""COMPUTED_VALUE"""),"PHP")</f>
        <v>PHP</v>
      </c>
      <c r="S7805" s="4" t="str">
        <f>IFERROR(__xludf.DUMMYFUNCTION("""COMPUTED_VALUE"""),"Python")</f>
        <v>Python</v>
      </c>
      <c r="T7805" s="4" t="str">
        <f>IFERROR(__xludf.DUMMYFUNCTION("""COMPUTED_VALUE"""),"R")</f>
        <v>R</v>
      </c>
      <c r="U7805" s="4" t="str">
        <f>IFERROR(__xludf.DUMMYFUNCTION("""COMPUTED_VALUE"""),"Ruby")</f>
        <v>Ruby</v>
      </c>
      <c r="V7805" s="4" t="str">
        <f>IFERROR(__xludf.DUMMYFUNCTION("""COMPUTED_VALUE"""),"Rust")</f>
        <v>Rust</v>
      </c>
      <c r="W7805" s="4" t="str">
        <f>IFERROR(__xludf.DUMMYFUNCTION("""COMPUTED_VALUE"""),"Scala")</f>
        <v>Scala</v>
      </c>
      <c r="X7805" s="4" t="str">
        <f>IFERROR(__xludf.DUMMYFUNCTION("""COMPUTED_VALUE"""),"SQL")</f>
        <v>SQL</v>
      </c>
      <c r="Y7805" s="4" t="str">
        <f>IFERROR(__xludf.DUMMYFUNCTION("""COMPUTED_VALUE"""),"Swift")</f>
        <v>Swift</v>
      </c>
      <c r="Z7805" s="4" t="str">
        <f>IFERROR(__xludf.DUMMYFUNCTION("""COMPUTED_VALUE"""),"TypeScript")</f>
        <v>TypeScript</v>
      </c>
      <c r="AA7805" s="4" t="str">
        <f>IFERROR(__xludf.DUMMYFUNCTION("""COMPUTED_VALUE"""),"VBA")</f>
        <v>VBA</v>
      </c>
      <c r="AB7805" s="4" t="str">
        <f>IFERROR(__xludf.DUMMYFUNCTION("""COMPUTED_VALUE"""),"WebAssembly")</f>
        <v>WebAssembly</v>
      </c>
    </row>
    <row r="7806">
      <c r="A7806" s="3">
        <v>7805.0</v>
      </c>
      <c r="B7806" s="4" t="str">
        <f>IFERROR(__xludf.DUMMYFUNCTION("SPLIT(IMPORTRANGE!B7806:B17805,"";"",0,1)"),"Java")</f>
        <v>Java</v>
      </c>
      <c r="C7806" s="4" t="str">
        <f>IFERROR(__xludf.DUMMYFUNCTION("""COMPUTED_VALUE"""),"JavaScript")</f>
        <v>JavaScript</v>
      </c>
      <c r="D7806" s="4" t="str">
        <f>IFERROR(__xludf.DUMMYFUNCTION("""COMPUTED_VALUE"""),"Swift")</f>
        <v>Swift</v>
      </c>
    </row>
    <row r="7807">
      <c r="A7807" s="3">
        <v>7806.0</v>
      </c>
      <c r="B7807" s="4" t="str">
        <f>IFERROR(__xludf.DUMMYFUNCTION("SPLIT(IMPORTRANGE!B7807:B17806,"";"",0,1)"),"HTML/CSS")</f>
        <v>HTML/CSS</v>
      </c>
      <c r="C7807" s="4" t="str">
        <f>IFERROR(__xludf.DUMMYFUNCTION("""COMPUTED_VALUE"""),"Java")</f>
        <v>Java</v>
      </c>
      <c r="D7807" s="4" t="str">
        <f>IFERROR(__xludf.DUMMYFUNCTION("""COMPUTED_VALUE"""),"JavaScript")</f>
        <v>JavaScript</v>
      </c>
      <c r="E7807" s="4" t="str">
        <f>IFERROR(__xludf.DUMMYFUNCTION("""COMPUTED_VALUE"""),"Scala")</f>
        <v>Scala</v>
      </c>
      <c r="F7807" s="4" t="str">
        <f>IFERROR(__xludf.DUMMYFUNCTION("""COMPUTED_VALUE"""),"SQL")</f>
        <v>SQL</v>
      </c>
    </row>
    <row r="7808">
      <c r="A7808" s="3">
        <v>7807.0</v>
      </c>
      <c r="B7808" s="4" t="str">
        <f>IFERROR(__xludf.DUMMYFUNCTION("SPLIT(IMPORTRANGE!B7808:B17807,"";"",0,1)"),"Bash/Shell/PowerShell")</f>
        <v>Bash/Shell/PowerShell</v>
      </c>
      <c r="C7808" s="4" t="str">
        <f>IFERROR(__xludf.DUMMYFUNCTION("""COMPUTED_VALUE"""),"Elixir")</f>
        <v>Elixir</v>
      </c>
      <c r="D7808" s="4" t="str">
        <f>IFERROR(__xludf.DUMMYFUNCTION("""COMPUTED_VALUE"""),"HTML/CSS")</f>
        <v>HTML/CSS</v>
      </c>
      <c r="E7808" s="4" t="str">
        <f>IFERROR(__xludf.DUMMYFUNCTION("""COMPUTED_VALUE"""),"JavaScript")</f>
        <v>JavaScript</v>
      </c>
      <c r="F7808" s="4" t="str">
        <f>IFERROR(__xludf.DUMMYFUNCTION("""COMPUTED_VALUE"""),"Ruby")</f>
        <v>Ruby</v>
      </c>
    </row>
    <row r="7809">
      <c r="A7809" s="3">
        <v>7808.0</v>
      </c>
      <c r="B7809" s="4" t="str">
        <f>IFERROR(__xludf.DUMMYFUNCTION("SPLIT(IMPORTRANGE!B7809:B17808,"";"",0,1)"),"C#")</f>
        <v>C#</v>
      </c>
      <c r="C7809" s="4" t="str">
        <f>IFERROR(__xludf.DUMMYFUNCTION("""COMPUTED_VALUE"""),"HTML/CSS")</f>
        <v>HTML/CSS</v>
      </c>
      <c r="D7809" s="4" t="str">
        <f>IFERROR(__xludf.DUMMYFUNCTION("""COMPUTED_VALUE"""),"JavaScript")</f>
        <v>JavaScript</v>
      </c>
      <c r="E7809" s="4" t="str">
        <f>IFERROR(__xludf.DUMMYFUNCTION("""COMPUTED_VALUE"""),"SQL")</f>
        <v>SQL</v>
      </c>
      <c r="F7809" s="4" t="str">
        <f>IFERROR(__xludf.DUMMYFUNCTION("""COMPUTED_VALUE"""),"Other(s):")</f>
        <v>Other(s):</v>
      </c>
    </row>
    <row r="7810">
      <c r="A7810" s="3">
        <v>7809.0</v>
      </c>
      <c r="B7810" s="4" t="str">
        <f>IFERROR(__xludf.DUMMYFUNCTION("SPLIT(IMPORTRANGE!B7810:B17809,"";"",0,1)"),"Bash/Shell/PowerShell")</f>
        <v>Bash/Shell/PowerShell</v>
      </c>
      <c r="C7810" s="4" t="str">
        <f>IFERROR(__xludf.DUMMYFUNCTION("""COMPUTED_VALUE"""),"C#")</f>
        <v>C#</v>
      </c>
      <c r="D7810" s="4" t="str">
        <f>IFERROR(__xludf.DUMMYFUNCTION("""COMPUTED_VALUE"""),"HTML/CSS")</f>
        <v>HTML/CSS</v>
      </c>
      <c r="E7810" s="4" t="str">
        <f>IFERROR(__xludf.DUMMYFUNCTION("""COMPUTED_VALUE"""),"JavaScript")</f>
        <v>JavaScript</v>
      </c>
      <c r="F7810" s="4" t="str">
        <f>IFERROR(__xludf.DUMMYFUNCTION("""COMPUTED_VALUE"""),"Python")</f>
        <v>Python</v>
      </c>
      <c r="G7810" s="4" t="str">
        <f>IFERROR(__xludf.DUMMYFUNCTION("""COMPUTED_VALUE"""),"Ruby")</f>
        <v>Ruby</v>
      </c>
      <c r="H7810" s="4" t="str">
        <f>IFERROR(__xludf.DUMMYFUNCTION("""COMPUTED_VALUE"""),"SQL")</f>
        <v>SQL</v>
      </c>
      <c r="I7810" s="4" t="str">
        <f>IFERROR(__xludf.DUMMYFUNCTION("""COMPUTED_VALUE"""),"TypeScript")</f>
        <v>TypeScript</v>
      </c>
    </row>
    <row r="7811">
      <c r="A7811" s="3">
        <v>7810.0</v>
      </c>
      <c r="B7811" s="4" t="str">
        <f>IFERROR(__xludf.DUMMYFUNCTION("SPLIT(IMPORTRANGE!B7811:B17810,"";"",0,1)"),"Bash/Shell/PowerShell")</f>
        <v>Bash/Shell/PowerShell</v>
      </c>
      <c r="C7811" s="4" t="str">
        <f>IFERROR(__xludf.DUMMYFUNCTION("""COMPUTED_VALUE"""),"C#")</f>
        <v>C#</v>
      </c>
      <c r="D7811" s="4" t="str">
        <f>IFERROR(__xludf.DUMMYFUNCTION("""COMPUTED_VALUE"""),"HTML/CSS")</f>
        <v>HTML/CSS</v>
      </c>
      <c r="E7811" s="4" t="str">
        <f>IFERROR(__xludf.DUMMYFUNCTION("""COMPUTED_VALUE"""),"Java")</f>
        <v>Java</v>
      </c>
      <c r="F7811" s="4" t="str">
        <f>IFERROR(__xludf.DUMMYFUNCTION("""COMPUTED_VALUE"""),"JavaScript")</f>
        <v>JavaScript</v>
      </c>
      <c r="G7811" s="4" t="str">
        <f>IFERROR(__xludf.DUMMYFUNCTION("""COMPUTED_VALUE"""),"PHP")</f>
        <v>PHP</v>
      </c>
      <c r="H7811" s="4" t="str">
        <f>IFERROR(__xludf.DUMMYFUNCTION("""COMPUTED_VALUE"""),"SQL")</f>
        <v>SQL</v>
      </c>
    </row>
    <row r="7812">
      <c r="A7812" s="3">
        <v>7811.0</v>
      </c>
      <c r="B7812" s="4" t="str">
        <f>IFERROR(__xludf.DUMMYFUNCTION("SPLIT(IMPORTRANGE!B7812:B17811,"";"",0,1)"),"HTML/CSS")</f>
        <v>HTML/CSS</v>
      </c>
      <c r="C7812" s="4" t="str">
        <f>IFERROR(__xludf.DUMMYFUNCTION("""COMPUTED_VALUE"""),"JavaScript")</f>
        <v>JavaScript</v>
      </c>
      <c r="D7812" s="4" t="str">
        <f>IFERROR(__xludf.DUMMYFUNCTION("""COMPUTED_VALUE"""),"Other(s):")</f>
        <v>Other(s):</v>
      </c>
    </row>
    <row r="7813">
      <c r="A7813" s="3">
        <v>7812.0</v>
      </c>
      <c r="B7813" s="4" t="str">
        <f>IFERROR(__xludf.DUMMYFUNCTION("SPLIT(IMPORTRANGE!B7813:B17812,"";"",0,1)"),"Go")</f>
        <v>Go</v>
      </c>
      <c r="C7813" s="4" t="str">
        <f>IFERROR(__xludf.DUMMYFUNCTION("""COMPUTED_VALUE"""),"HTML/CSS")</f>
        <v>HTML/CSS</v>
      </c>
      <c r="D7813" s="4" t="str">
        <f>IFERROR(__xludf.DUMMYFUNCTION("""COMPUTED_VALUE"""),"JavaScript")</f>
        <v>JavaScript</v>
      </c>
      <c r="E7813" s="4" t="str">
        <f>IFERROR(__xludf.DUMMYFUNCTION("""COMPUTED_VALUE"""),"SQL")</f>
        <v>SQL</v>
      </c>
    </row>
    <row r="7814">
      <c r="A7814" s="3">
        <v>7813.0</v>
      </c>
      <c r="B7814" s="4" t="str">
        <f>IFERROR(__xludf.DUMMYFUNCTION("SPLIT(IMPORTRANGE!B7814:B17813,"";"",0,1)"),"HTML/CSS")</f>
        <v>HTML/CSS</v>
      </c>
      <c r="C7814" s="4" t="str">
        <f>IFERROR(__xludf.DUMMYFUNCTION("""COMPUTED_VALUE"""),"Java")</f>
        <v>Java</v>
      </c>
      <c r="D7814" s="4" t="str">
        <f>IFERROR(__xludf.DUMMYFUNCTION("""COMPUTED_VALUE"""),"JavaScript")</f>
        <v>JavaScript</v>
      </c>
      <c r="E7814" s="4" t="str">
        <f>IFERROR(__xludf.DUMMYFUNCTION("""COMPUTED_VALUE"""),"PHP")</f>
        <v>PHP</v>
      </c>
      <c r="F7814" s="4" t="str">
        <f>IFERROR(__xludf.DUMMYFUNCTION("""COMPUTED_VALUE"""),"Python")</f>
        <v>Python</v>
      </c>
      <c r="G7814" s="4" t="str">
        <f>IFERROR(__xludf.DUMMYFUNCTION("""COMPUTED_VALUE"""),"SQL")</f>
        <v>SQL</v>
      </c>
      <c r="H7814" s="4" t="str">
        <f>IFERROR(__xludf.DUMMYFUNCTION("""COMPUTED_VALUE"""),"TypeScript")</f>
        <v>TypeScript</v>
      </c>
    </row>
    <row r="7815">
      <c r="A7815" s="3">
        <v>7814.0</v>
      </c>
      <c r="B7815" s="4" t="str">
        <f>IFERROR(__xludf.DUMMYFUNCTION("SPLIT(IMPORTRANGE!B7815:B17814,"";"",0,1)"),"Java")</f>
        <v>Java</v>
      </c>
      <c r="C7815" s="4" t="str">
        <f>IFERROR(__xludf.DUMMYFUNCTION("""COMPUTED_VALUE"""),"Python")</f>
        <v>Python</v>
      </c>
      <c r="D7815" s="4" t="str">
        <f>IFERROR(__xludf.DUMMYFUNCTION("""COMPUTED_VALUE"""),"Scala")</f>
        <v>Scala</v>
      </c>
      <c r="E7815" s="4" t="str">
        <f>IFERROR(__xludf.DUMMYFUNCTION("""COMPUTED_VALUE"""),"TypeScript")</f>
        <v>TypeScript</v>
      </c>
    </row>
    <row r="7816">
      <c r="A7816" s="3">
        <v>7815.0</v>
      </c>
      <c r="B7816" s="4" t="str">
        <f>IFERROR(__xludf.DUMMYFUNCTION("SPLIT(IMPORTRANGE!B7816:B17815,"";"",0,1)"),"HTML/CSS")</f>
        <v>HTML/CSS</v>
      </c>
      <c r="C7816" s="4" t="str">
        <f>IFERROR(__xludf.DUMMYFUNCTION("""COMPUTED_VALUE"""),"Java")</f>
        <v>Java</v>
      </c>
      <c r="D7816" s="4" t="str">
        <f>IFERROR(__xludf.DUMMYFUNCTION("""COMPUTED_VALUE"""),"TypeScript")</f>
        <v>TypeScript</v>
      </c>
    </row>
    <row r="7817">
      <c r="A7817" s="3">
        <v>7816.0</v>
      </c>
      <c r="B7817" s="4" t="str">
        <f>IFERROR(__xludf.DUMMYFUNCTION("SPLIT(IMPORTRANGE!B7817:B17816,"";"",0,1)"),"C#")</f>
        <v>C#</v>
      </c>
      <c r="C7817" s="4" t="str">
        <f>IFERROR(__xludf.DUMMYFUNCTION("""COMPUTED_VALUE"""),"Java")</f>
        <v>Java</v>
      </c>
      <c r="D7817" s="4" t="str">
        <f>IFERROR(__xludf.DUMMYFUNCTION("""COMPUTED_VALUE"""),"JavaScript")</f>
        <v>JavaScript</v>
      </c>
      <c r="E7817" s="4" t="str">
        <f>IFERROR(__xludf.DUMMYFUNCTION("""COMPUTED_VALUE"""),"Python")</f>
        <v>Python</v>
      </c>
    </row>
    <row r="7818">
      <c r="A7818" s="3">
        <v>7817.0</v>
      </c>
      <c r="B7818" s="4" t="str">
        <f>IFERROR(__xludf.DUMMYFUNCTION("SPLIT(IMPORTRANGE!B7818:B17817,"";"",0,1)"),"C#")</f>
        <v>C#</v>
      </c>
      <c r="C7818" s="4" t="str">
        <f>IFERROR(__xludf.DUMMYFUNCTION("""COMPUTED_VALUE"""),"JavaScript")</f>
        <v>JavaScript</v>
      </c>
      <c r="D7818" s="4" t="str">
        <f>IFERROR(__xludf.DUMMYFUNCTION("""COMPUTED_VALUE"""),"SQL")</f>
        <v>SQL</v>
      </c>
    </row>
    <row r="7819">
      <c r="A7819" s="3">
        <v>7818.0</v>
      </c>
      <c r="B7819" s="4" t="str">
        <f>IFERROR(__xludf.DUMMYFUNCTION("SPLIT(IMPORTRANGE!B7819:B17818,"";"",0,1)"),"HTML/CSS")</f>
        <v>HTML/CSS</v>
      </c>
      <c r="C7819" s="4" t="str">
        <f>IFERROR(__xludf.DUMMYFUNCTION("""COMPUTED_VALUE"""),"Java")</f>
        <v>Java</v>
      </c>
      <c r="D7819" s="4" t="str">
        <f>IFERROR(__xludf.DUMMYFUNCTION("""COMPUTED_VALUE"""),"JavaScript")</f>
        <v>JavaScript</v>
      </c>
      <c r="E7819" s="4" t="str">
        <f>IFERROR(__xludf.DUMMYFUNCTION("""COMPUTED_VALUE"""),"TypeScript")</f>
        <v>TypeScript</v>
      </c>
    </row>
    <row r="7820">
      <c r="A7820" s="3">
        <v>7819.0</v>
      </c>
      <c r="B7820" s="4" t="str">
        <f>IFERROR(__xludf.DUMMYFUNCTION("SPLIT(IMPORTRANGE!B7820:B17819,"";"",0,1)"),"Bash/Shell/PowerShell")</f>
        <v>Bash/Shell/PowerShell</v>
      </c>
      <c r="C7820" s="4" t="str">
        <f>IFERROR(__xludf.DUMMYFUNCTION("""COMPUTED_VALUE"""),"Java")</f>
        <v>Java</v>
      </c>
      <c r="D7820" s="4" t="str">
        <f>IFERROR(__xludf.DUMMYFUNCTION("""COMPUTED_VALUE"""),"JavaScript")</f>
        <v>JavaScript</v>
      </c>
    </row>
    <row r="7821">
      <c r="A7821" s="3">
        <v>7820.0</v>
      </c>
      <c r="B7821" s="4" t="str">
        <f>IFERROR(__xludf.DUMMYFUNCTION("SPLIT(IMPORTRANGE!B7821:B17820,"";"",0,1)"),"HTML/CSS")</f>
        <v>HTML/CSS</v>
      </c>
      <c r="C7821" s="4" t="str">
        <f>IFERROR(__xludf.DUMMYFUNCTION("""COMPUTED_VALUE"""),"Java")</f>
        <v>Java</v>
      </c>
      <c r="D7821" s="4" t="str">
        <f>IFERROR(__xludf.DUMMYFUNCTION("""COMPUTED_VALUE"""),"JavaScript")</f>
        <v>JavaScript</v>
      </c>
      <c r="E7821" s="4" t="str">
        <f>IFERROR(__xludf.DUMMYFUNCTION("""COMPUTED_VALUE"""),"Kotlin")</f>
        <v>Kotlin</v>
      </c>
      <c r="F7821" s="4" t="str">
        <f>IFERROR(__xludf.DUMMYFUNCTION("""COMPUTED_VALUE"""),"Python")</f>
        <v>Python</v>
      </c>
      <c r="G7821" s="4" t="str">
        <f>IFERROR(__xludf.DUMMYFUNCTION("""COMPUTED_VALUE"""),"SQL")</f>
        <v>SQL</v>
      </c>
      <c r="H7821" s="4" t="str">
        <f>IFERROR(__xludf.DUMMYFUNCTION("""COMPUTED_VALUE"""),"TypeScript")</f>
        <v>TypeScript</v>
      </c>
    </row>
    <row r="7822">
      <c r="A7822" s="3">
        <v>7821.0</v>
      </c>
      <c r="B7822" s="4" t="str">
        <f>IFERROR(__xludf.DUMMYFUNCTION("SPLIT(IMPORTRANGE!B7822:B17821,"";"",0,1)"),"HTML/CSS")</f>
        <v>HTML/CSS</v>
      </c>
      <c r="C7822" s="4" t="str">
        <f>IFERROR(__xludf.DUMMYFUNCTION("""COMPUTED_VALUE"""),"JavaScript")</f>
        <v>JavaScript</v>
      </c>
    </row>
    <row r="7823">
      <c r="A7823" s="3">
        <v>7822.0</v>
      </c>
      <c r="B7823" s="4" t="str">
        <f>IFERROR(__xludf.DUMMYFUNCTION("SPLIT(IMPORTRANGE!B7823:B17822,"";"",0,1)"),"SQL")</f>
        <v>SQL</v>
      </c>
    </row>
    <row r="7824">
      <c r="A7824" s="3">
        <v>7823.0</v>
      </c>
      <c r="B7824" s="4" t="str">
        <f>IFERROR(__xludf.DUMMYFUNCTION("SPLIT(IMPORTRANGE!B7824:B17823,"";"",0,1)"),"Bash/Shell/PowerShell")</f>
        <v>Bash/Shell/PowerShell</v>
      </c>
      <c r="C7824" s="4" t="str">
        <f>IFERROR(__xludf.DUMMYFUNCTION("""COMPUTED_VALUE"""),"C")</f>
        <v>C</v>
      </c>
      <c r="D7824" s="4" t="str">
        <f>IFERROR(__xludf.DUMMYFUNCTION("""COMPUTED_VALUE"""),"C#")</f>
        <v>C#</v>
      </c>
      <c r="E7824" s="4" t="str">
        <f>IFERROR(__xludf.DUMMYFUNCTION("""COMPUTED_VALUE"""),"Python")</f>
        <v>Python</v>
      </c>
      <c r="F7824" s="4" t="str">
        <f>IFERROR(__xludf.DUMMYFUNCTION("""COMPUTED_VALUE"""),"Other(s):")</f>
        <v>Other(s):</v>
      </c>
    </row>
    <row r="7825">
      <c r="A7825" s="3">
        <v>7824.0</v>
      </c>
      <c r="B7825" s="4" t="str">
        <f>IFERROR(__xludf.DUMMYFUNCTION("SPLIT(IMPORTRANGE!B7825:B17824,"";"",0,1)"),"Bash/Shell/PowerShell")</f>
        <v>Bash/Shell/PowerShell</v>
      </c>
      <c r="C7825" s="4" t="str">
        <f>IFERROR(__xludf.DUMMYFUNCTION("""COMPUTED_VALUE"""),"C#")</f>
        <v>C#</v>
      </c>
      <c r="D7825" s="4" t="str">
        <f>IFERROR(__xludf.DUMMYFUNCTION("""COMPUTED_VALUE"""),"Go")</f>
        <v>Go</v>
      </c>
      <c r="E7825" s="4" t="str">
        <f>IFERROR(__xludf.DUMMYFUNCTION("""COMPUTED_VALUE"""),"HTML/CSS")</f>
        <v>HTML/CSS</v>
      </c>
      <c r="F7825" s="4" t="str">
        <f>IFERROR(__xludf.DUMMYFUNCTION("""COMPUTED_VALUE"""),"Java")</f>
        <v>Java</v>
      </c>
      <c r="G7825" s="4" t="str">
        <f>IFERROR(__xludf.DUMMYFUNCTION("""COMPUTED_VALUE"""),"JavaScript")</f>
        <v>JavaScript</v>
      </c>
      <c r="H7825" s="4" t="str">
        <f>IFERROR(__xludf.DUMMYFUNCTION("""COMPUTED_VALUE"""),"Python")</f>
        <v>Python</v>
      </c>
      <c r="I7825" s="4" t="str">
        <f>IFERROR(__xludf.DUMMYFUNCTION("""COMPUTED_VALUE"""),"Rust")</f>
        <v>Rust</v>
      </c>
      <c r="J7825" s="4" t="str">
        <f>IFERROR(__xludf.DUMMYFUNCTION("""COMPUTED_VALUE"""),"Scala")</f>
        <v>Scala</v>
      </c>
      <c r="K7825" s="4" t="str">
        <f>IFERROR(__xludf.DUMMYFUNCTION("""COMPUTED_VALUE"""),"SQL")</f>
        <v>SQL</v>
      </c>
    </row>
    <row r="7826">
      <c r="A7826" s="3">
        <v>7825.0</v>
      </c>
      <c r="B7826" s="4" t="str">
        <f>IFERROR(__xludf.DUMMYFUNCTION("SPLIT(IMPORTRANGE!B7826:B17825,"";"",0,1)"),"JavaScript")</f>
        <v>JavaScript</v>
      </c>
      <c r="C7826" s="4" t="str">
        <f>IFERROR(__xludf.DUMMYFUNCTION("""COMPUTED_VALUE"""),"Ruby")</f>
        <v>Ruby</v>
      </c>
      <c r="D7826" s="4" t="str">
        <f>IFERROR(__xludf.DUMMYFUNCTION("""COMPUTED_VALUE"""),"SQL")</f>
        <v>SQL</v>
      </c>
    </row>
    <row r="7827">
      <c r="A7827" s="3">
        <v>7826.0</v>
      </c>
      <c r="B7827" s="4" t="str">
        <f>IFERROR(__xludf.DUMMYFUNCTION("SPLIT(IMPORTRANGE!B7827:B17826,"";"",0,1)"),"Bash/Shell/PowerShell")</f>
        <v>Bash/Shell/PowerShell</v>
      </c>
      <c r="C7827" s="4" t="str">
        <f>IFERROR(__xludf.DUMMYFUNCTION("""COMPUTED_VALUE"""),"C++")</f>
        <v>C++</v>
      </c>
      <c r="D7827" s="4" t="str">
        <f>IFERROR(__xludf.DUMMYFUNCTION("""COMPUTED_VALUE"""),"C#")</f>
        <v>C#</v>
      </c>
      <c r="E7827" s="4" t="str">
        <f>IFERROR(__xludf.DUMMYFUNCTION("""COMPUTED_VALUE"""),"Dart")</f>
        <v>Dart</v>
      </c>
      <c r="F7827" s="4" t="str">
        <f>IFERROR(__xludf.DUMMYFUNCTION("""COMPUTED_VALUE"""),"Go")</f>
        <v>Go</v>
      </c>
      <c r="G7827" s="4" t="str">
        <f>IFERROR(__xludf.DUMMYFUNCTION("""COMPUTED_VALUE"""),"HTML/CSS")</f>
        <v>HTML/CSS</v>
      </c>
      <c r="H7827" s="4" t="str">
        <f>IFERROR(__xludf.DUMMYFUNCTION("""COMPUTED_VALUE"""),"Java")</f>
        <v>Java</v>
      </c>
      <c r="I7827" s="4" t="str">
        <f>IFERROR(__xludf.DUMMYFUNCTION("""COMPUTED_VALUE"""),"JavaScript")</f>
        <v>JavaScript</v>
      </c>
      <c r="J7827" s="4" t="str">
        <f>IFERROR(__xludf.DUMMYFUNCTION("""COMPUTED_VALUE"""),"Kotlin")</f>
        <v>Kotlin</v>
      </c>
      <c r="K7827" s="4" t="str">
        <f>IFERROR(__xludf.DUMMYFUNCTION("""COMPUTED_VALUE"""),"PHP")</f>
        <v>PHP</v>
      </c>
      <c r="L7827" s="4" t="str">
        <f>IFERROR(__xludf.DUMMYFUNCTION("""COMPUTED_VALUE"""),"Python")</f>
        <v>Python</v>
      </c>
      <c r="M7827" s="4" t="str">
        <f>IFERROR(__xludf.DUMMYFUNCTION("""COMPUTED_VALUE"""),"SQL")</f>
        <v>SQL</v>
      </c>
      <c r="N7827" s="4" t="str">
        <f>IFERROR(__xludf.DUMMYFUNCTION("""COMPUTED_VALUE"""),"TypeScript")</f>
        <v>TypeScript</v>
      </c>
    </row>
    <row r="7828">
      <c r="A7828" s="3">
        <v>7827.0</v>
      </c>
      <c r="B7828" s="4" t="str">
        <f>IFERROR(__xludf.DUMMYFUNCTION("SPLIT(IMPORTRANGE!B7828:B17827,"";"",0,1)"),"HTML/CSS")</f>
        <v>HTML/CSS</v>
      </c>
      <c r="C7828" s="4" t="str">
        <f>IFERROR(__xludf.DUMMYFUNCTION("""COMPUTED_VALUE"""),"Java")</f>
        <v>Java</v>
      </c>
      <c r="D7828" s="4" t="str">
        <f>IFERROR(__xludf.DUMMYFUNCTION("""COMPUTED_VALUE"""),"JavaScript")</f>
        <v>JavaScript</v>
      </c>
      <c r="E7828" s="4" t="str">
        <f>IFERROR(__xludf.DUMMYFUNCTION("""COMPUTED_VALUE"""),"Python")</f>
        <v>Python</v>
      </c>
      <c r="F7828" s="4" t="str">
        <f>IFERROR(__xludf.DUMMYFUNCTION("""COMPUTED_VALUE"""),"SQL")</f>
        <v>SQL</v>
      </c>
      <c r="G7828" s="4" t="str">
        <f>IFERROR(__xludf.DUMMYFUNCTION("""COMPUTED_VALUE"""),"Other(s):")</f>
        <v>Other(s):</v>
      </c>
    </row>
    <row r="7829">
      <c r="A7829" s="3">
        <v>7828.0</v>
      </c>
      <c r="B7829" s="4" t="str">
        <f>IFERROR(__xludf.DUMMYFUNCTION("SPLIT(IMPORTRANGE!B7829:B17828,"";"",0,1)"),"Bash/Shell/PowerShell")</f>
        <v>Bash/Shell/PowerShell</v>
      </c>
      <c r="C7829" s="4" t="str">
        <f>IFERROR(__xludf.DUMMYFUNCTION("""COMPUTED_VALUE"""),"C")</f>
        <v>C</v>
      </c>
      <c r="D7829" s="4" t="str">
        <f>IFERROR(__xludf.DUMMYFUNCTION("""COMPUTED_VALUE"""),"C++")</f>
        <v>C++</v>
      </c>
      <c r="E7829" s="4" t="str">
        <f>IFERROR(__xludf.DUMMYFUNCTION("""COMPUTED_VALUE"""),"Python")</f>
        <v>Python</v>
      </c>
    </row>
    <row r="7830">
      <c r="A7830" s="3">
        <v>7829.0</v>
      </c>
      <c r="B7830" s="4" t="str">
        <f>IFERROR(__xludf.DUMMYFUNCTION("SPLIT(IMPORTRANGE!B7830:B17829,"";"",0,1)"),"JavaScript")</f>
        <v>JavaScript</v>
      </c>
    </row>
    <row r="7831">
      <c r="A7831" s="3">
        <v>7830.0</v>
      </c>
      <c r="B7831" s="4" t="str">
        <f>IFERROR(__xludf.DUMMYFUNCTION("SPLIT(IMPORTRANGE!B7831:B17830,"";"",0,1)"),"C#")</f>
        <v>C#</v>
      </c>
      <c r="C7831" s="4" t="str">
        <f>IFERROR(__xludf.DUMMYFUNCTION("""COMPUTED_VALUE"""),"HTML/CSS")</f>
        <v>HTML/CSS</v>
      </c>
      <c r="D7831" s="4" t="str">
        <f>IFERROR(__xludf.DUMMYFUNCTION("""COMPUTED_VALUE"""),"JavaScript")</f>
        <v>JavaScript</v>
      </c>
      <c r="E7831" s="4" t="str">
        <f>IFERROR(__xludf.DUMMYFUNCTION("""COMPUTED_VALUE"""),"PHP")</f>
        <v>PHP</v>
      </c>
    </row>
    <row r="7832">
      <c r="A7832" s="3">
        <v>7831.0</v>
      </c>
      <c r="B7832" s="4" t="str">
        <f>IFERROR(__xludf.DUMMYFUNCTION("SPLIT(IMPORTRANGE!B7832:B17831,"";"",0,1)"),"Bash/Shell/PowerShell")</f>
        <v>Bash/Shell/PowerShell</v>
      </c>
      <c r="C7832" s="4" t="str">
        <f>IFERROR(__xludf.DUMMYFUNCTION("""COMPUTED_VALUE"""),"C++")</f>
        <v>C++</v>
      </c>
      <c r="D7832" s="4" t="str">
        <f>IFERROR(__xludf.DUMMYFUNCTION("""COMPUTED_VALUE"""),"HTML/CSS")</f>
        <v>HTML/CSS</v>
      </c>
      <c r="E7832" s="4" t="str">
        <f>IFERROR(__xludf.DUMMYFUNCTION("""COMPUTED_VALUE"""),"JavaScript")</f>
        <v>JavaScript</v>
      </c>
      <c r="F7832" s="4" t="str">
        <f>IFERROR(__xludf.DUMMYFUNCTION("""COMPUTED_VALUE"""),"Python")</f>
        <v>Python</v>
      </c>
      <c r="G7832" s="4" t="str">
        <f>IFERROR(__xludf.DUMMYFUNCTION("""COMPUTED_VALUE"""),"SQL")</f>
        <v>SQL</v>
      </c>
      <c r="H7832" s="4" t="str">
        <f>IFERROR(__xludf.DUMMYFUNCTION("""COMPUTED_VALUE"""),"Other(s):")</f>
        <v>Other(s):</v>
      </c>
    </row>
    <row r="7833">
      <c r="A7833" s="3">
        <v>7832.0</v>
      </c>
      <c r="B7833" s="4" t="str">
        <f>IFERROR(__xludf.DUMMYFUNCTION("SPLIT(IMPORTRANGE!B7833:B17832,"";"",0,1)"),"Bash/Shell/PowerShell")</f>
        <v>Bash/Shell/PowerShell</v>
      </c>
      <c r="C7833" s="4" t="str">
        <f>IFERROR(__xludf.DUMMYFUNCTION("""COMPUTED_VALUE"""),"Python")</f>
        <v>Python</v>
      </c>
      <c r="D7833" s="4" t="str">
        <f>IFERROR(__xludf.DUMMYFUNCTION("""COMPUTED_VALUE"""),"SQL")</f>
        <v>SQL</v>
      </c>
    </row>
    <row r="7834">
      <c r="A7834" s="3">
        <v>7833.0</v>
      </c>
      <c r="B7834" s="4" t="str">
        <f>IFERROR(__xludf.DUMMYFUNCTION("SPLIT(IMPORTRANGE!B7834:B17833,"";"",0,1)"),"Bash/Shell/PowerShell")</f>
        <v>Bash/Shell/PowerShell</v>
      </c>
      <c r="C7834" s="4" t="str">
        <f>IFERROR(__xludf.DUMMYFUNCTION("""COMPUTED_VALUE"""),"HTML/CSS")</f>
        <v>HTML/CSS</v>
      </c>
      <c r="D7834" s="4" t="str">
        <f>IFERROR(__xludf.DUMMYFUNCTION("""COMPUTED_VALUE"""),"Java")</f>
        <v>Java</v>
      </c>
      <c r="E7834" s="4" t="str">
        <f>IFERROR(__xludf.DUMMYFUNCTION("""COMPUTED_VALUE"""),"JavaScript")</f>
        <v>JavaScript</v>
      </c>
      <c r="F7834" s="4" t="str">
        <f>IFERROR(__xludf.DUMMYFUNCTION("""COMPUTED_VALUE"""),"PHP")</f>
        <v>PHP</v>
      </c>
      <c r="G7834" s="4" t="str">
        <f>IFERROR(__xludf.DUMMYFUNCTION("""COMPUTED_VALUE"""),"Python")</f>
        <v>Python</v>
      </c>
      <c r="H7834" s="4" t="str">
        <f>IFERROR(__xludf.DUMMYFUNCTION("""COMPUTED_VALUE"""),"SQL")</f>
        <v>SQL</v>
      </c>
      <c r="I7834" s="4" t="str">
        <f>IFERROR(__xludf.DUMMYFUNCTION("""COMPUTED_VALUE"""),"VBA")</f>
        <v>VBA</v>
      </c>
    </row>
    <row r="7835">
      <c r="A7835" s="3">
        <v>7834.0</v>
      </c>
      <c r="B7835" s="4" t="str">
        <f>IFERROR(__xludf.DUMMYFUNCTION("SPLIT(IMPORTRANGE!B7835:B17834,"";"",0,1)"),"HTML/CSS")</f>
        <v>HTML/CSS</v>
      </c>
      <c r="C7835" s="4" t="str">
        <f>IFERROR(__xludf.DUMMYFUNCTION("""COMPUTED_VALUE"""),"Java")</f>
        <v>Java</v>
      </c>
      <c r="D7835" s="4" t="str">
        <f>IFERROR(__xludf.DUMMYFUNCTION("""COMPUTED_VALUE"""),"JavaScript")</f>
        <v>JavaScript</v>
      </c>
      <c r="E7835" s="4" t="str">
        <f>IFERROR(__xludf.DUMMYFUNCTION("""COMPUTED_VALUE"""),"SQL")</f>
        <v>SQL</v>
      </c>
      <c r="F7835" s="4" t="str">
        <f>IFERROR(__xludf.DUMMYFUNCTION("""COMPUTED_VALUE"""),"Other(s):")</f>
        <v>Other(s):</v>
      </c>
    </row>
    <row r="7836">
      <c r="A7836" s="3">
        <v>7835.0</v>
      </c>
      <c r="B7836" s="4" t="str">
        <f>IFERROR(__xludf.DUMMYFUNCTION("SPLIT(IMPORTRANGE!B7836:B17835,"";"",0,1)"),"JavaScript")</f>
        <v>JavaScript</v>
      </c>
      <c r="C7836" s="4" t="str">
        <f>IFERROR(__xludf.DUMMYFUNCTION("""COMPUTED_VALUE"""),"PHP")</f>
        <v>PHP</v>
      </c>
      <c r="D7836" s="4" t="str">
        <f>IFERROR(__xludf.DUMMYFUNCTION("""COMPUTED_VALUE"""),"SQL")</f>
        <v>SQL</v>
      </c>
    </row>
    <row r="7837">
      <c r="A7837" s="3">
        <v>7836.0</v>
      </c>
      <c r="B7837" s="4" t="str">
        <f>IFERROR(__xludf.DUMMYFUNCTION("SPLIT(IMPORTRANGE!B7837:B17836,"";"",0,1)"),"Assembly")</f>
        <v>Assembly</v>
      </c>
      <c r="C7837" s="4" t="str">
        <f>IFERROR(__xludf.DUMMYFUNCTION("""COMPUTED_VALUE"""),"HTML/CSS")</f>
        <v>HTML/CSS</v>
      </c>
      <c r="D7837" s="4" t="str">
        <f>IFERROR(__xludf.DUMMYFUNCTION("""COMPUTED_VALUE"""),"JavaScript")</f>
        <v>JavaScript</v>
      </c>
      <c r="E7837" s="4" t="str">
        <f>IFERROR(__xludf.DUMMYFUNCTION("""COMPUTED_VALUE"""),"R")</f>
        <v>R</v>
      </c>
      <c r="F7837" s="4" t="str">
        <f>IFERROR(__xludf.DUMMYFUNCTION("""COMPUTED_VALUE"""),"Ruby")</f>
        <v>Ruby</v>
      </c>
      <c r="G7837" s="4" t="str">
        <f>IFERROR(__xludf.DUMMYFUNCTION("""COMPUTED_VALUE"""),"SQL")</f>
        <v>SQL</v>
      </c>
    </row>
    <row r="7838">
      <c r="A7838" s="3">
        <v>7837.0</v>
      </c>
      <c r="B7838" s="4" t="str">
        <f>IFERROR(__xludf.DUMMYFUNCTION("SPLIT(IMPORTRANGE!B7838:B17837,"";"",0,1)"),"C#")</f>
        <v>C#</v>
      </c>
      <c r="C7838" s="4" t="str">
        <f>IFERROR(__xludf.DUMMYFUNCTION("""COMPUTED_VALUE"""),"Elixir")</f>
        <v>Elixir</v>
      </c>
      <c r="D7838" s="4" t="str">
        <f>IFERROR(__xludf.DUMMYFUNCTION("""COMPUTED_VALUE"""),"F#")</f>
        <v>F#</v>
      </c>
      <c r="E7838" s="4" t="str">
        <f>IFERROR(__xludf.DUMMYFUNCTION("""COMPUTED_VALUE"""),"Java")</f>
        <v>Java</v>
      </c>
      <c r="F7838" s="4" t="str">
        <f>IFERROR(__xludf.DUMMYFUNCTION("""COMPUTED_VALUE"""),"JavaScript")</f>
        <v>JavaScript</v>
      </c>
      <c r="G7838" s="4" t="str">
        <f>IFERROR(__xludf.DUMMYFUNCTION("""COMPUTED_VALUE"""),"TypeScript")</f>
        <v>TypeScript</v>
      </c>
    </row>
    <row r="7839">
      <c r="A7839" s="3">
        <v>7838.0</v>
      </c>
      <c r="B7839" s="4" t="str">
        <f>IFERROR(__xludf.DUMMYFUNCTION("SPLIT(IMPORTRANGE!B7839:B17838,"";"",0,1)"),"HTML/CSS")</f>
        <v>HTML/CSS</v>
      </c>
      <c r="C7839" s="4" t="str">
        <f>IFERROR(__xludf.DUMMYFUNCTION("""COMPUTED_VALUE"""),"JavaScript")</f>
        <v>JavaScript</v>
      </c>
      <c r="D7839" s="4" t="str">
        <f>IFERROR(__xludf.DUMMYFUNCTION("""COMPUTED_VALUE"""),"TypeScript")</f>
        <v>TypeScript</v>
      </c>
    </row>
    <row r="7840">
      <c r="A7840" s="3">
        <v>7839.0</v>
      </c>
      <c r="B7840" s="4" t="str">
        <f>IFERROR(__xludf.DUMMYFUNCTION("SPLIT(IMPORTRANGE!B7840:B17839,"";"",0,1)"),"HTML/CSS")</f>
        <v>HTML/CSS</v>
      </c>
      <c r="C7840" s="4" t="str">
        <f>IFERROR(__xludf.DUMMYFUNCTION("""COMPUTED_VALUE"""),"JavaScript")</f>
        <v>JavaScript</v>
      </c>
      <c r="D7840" s="4" t="str">
        <f>IFERROR(__xludf.DUMMYFUNCTION("""COMPUTED_VALUE"""),"TypeScript")</f>
        <v>TypeScript</v>
      </c>
    </row>
    <row r="7841">
      <c r="A7841" s="3">
        <v>7840.0</v>
      </c>
      <c r="B7841" s="4" t="str">
        <f>IFERROR(__xludf.DUMMYFUNCTION("SPLIT(IMPORTRANGE!B7841:B17840,"";"",0,1)"),"Bash/Shell/PowerShell")</f>
        <v>Bash/Shell/PowerShell</v>
      </c>
      <c r="C7841" s="4" t="str">
        <f>IFERROR(__xludf.DUMMYFUNCTION("""COMPUTED_VALUE"""),"C")</f>
        <v>C</v>
      </c>
      <c r="D7841" s="4" t="str">
        <f>IFERROR(__xludf.DUMMYFUNCTION("""COMPUTED_VALUE"""),"C++")</f>
        <v>C++</v>
      </c>
      <c r="E7841" s="4" t="str">
        <f>IFERROR(__xludf.DUMMYFUNCTION("""COMPUTED_VALUE"""),"C#")</f>
        <v>C#</v>
      </c>
      <c r="F7841" s="4" t="str">
        <f>IFERROR(__xludf.DUMMYFUNCTION("""COMPUTED_VALUE"""),"HTML/CSS")</f>
        <v>HTML/CSS</v>
      </c>
      <c r="G7841" s="4" t="str">
        <f>IFERROR(__xludf.DUMMYFUNCTION("""COMPUTED_VALUE"""),"JavaScript")</f>
        <v>JavaScript</v>
      </c>
      <c r="H7841" s="4" t="str">
        <f>IFERROR(__xludf.DUMMYFUNCTION("""COMPUTED_VALUE"""),"Objective-C")</f>
        <v>Objective-C</v>
      </c>
      <c r="I7841" s="4" t="str">
        <f>IFERROR(__xludf.DUMMYFUNCTION("""COMPUTED_VALUE"""),"Python")</f>
        <v>Python</v>
      </c>
      <c r="J7841" s="4" t="str">
        <f>IFERROR(__xludf.DUMMYFUNCTION("""COMPUTED_VALUE"""),"R")</f>
        <v>R</v>
      </c>
      <c r="K7841" s="4" t="str">
        <f>IFERROR(__xludf.DUMMYFUNCTION("""COMPUTED_VALUE"""),"SQL")</f>
        <v>SQL</v>
      </c>
      <c r="L7841" s="4" t="str">
        <f>IFERROR(__xludf.DUMMYFUNCTION("""COMPUTED_VALUE"""),"TypeScript")</f>
        <v>TypeScript</v>
      </c>
      <c r="M7841" s="4" t="str">
        <f>IFERROR(__xludf.DUMMYFUNCTION("""COMPUTED_VALUE"""),"VBA")</f>
        <v>VBA</v>
      </c>
    </row>
    <row r="7842">
      <c r="A7842" s="3">
        <v>7841.0</v>
      </c>
      <c r="B7842" s="4" t="str">
        <f>IFERROR(__xludf.DUMMYFUNCTION("SPLIT(IMPORTRANGE!B7842:B17841,"";"",0,1)"),"C#")</f>
        <v>C#</v>
      </c>
      <c r="C7842" s="4" t="str">
        <f>IFERROR(__xludf.DUMMYFUNCTION("""COMPUTED_VALUE"""),"HTML/CSS")</f>
        <v>HTML/CSS</v>
      </c>
      <c r="D7842" s="4" t="str">
        <f>IFERROR(__xludf.DUMMYFUNCTION("""COMPUTED_VALUE"""),"JavaScript")</f>
        <v>JavaScript</v>
      </c>
      <c r="E7842" s="4" t="str">
        <f>IFERROR(__xludf.DUMMYFUNCTION("""COMPUTED_VALUE"""),"PHP")</f>
        <v>PHP</v>
      </c>
      <c r="F7842" s="4" t="str">
        <f>IFERROR(__xludf.DUMMYFUNCTION("""COMPUTED_VALUE"""),"SQL")</f>
        <v>SQL</v>
      </c>
      <c r="G7842" s="4" t="str">
        <f>IFERROR(__xludf.DUMMYFUNCTION("""COMPUTED_VALUE"""),"VBA")</f>
        <v>VBA</v>
      </c>
    </row>
    <row r="7843">
      <c r="A7843" s="3">
        <v>7842.0</v>
      </c>
      <c r="B7843" s="4" t="str">
        <f>IFERROR(__xludf.DUMMYFUNCTION("SPLIT(IMPORTRANGE!B7843:B17842,"";"",0,1)"),"JavaScript")</f>
        <v>JavaScript</v>
      </c>
    </row>
    <row r="7844">
      <c r="A7844" s="3">
        <v>7843.0</v>
      </c>
      <c r="B7844" s="4" t="str">
        <f>IFERROR(__xludf.DUMMYFUNCTION("SPLIT(IMPORTRANGE!B7844:B17843,"";"",0,1)"),"Bash/Shell/PowerShell")</f>
        <v>Bash/Shell/PowerShell</v>
      </c>
      <c r="C7844" s="4" t="str">
        <f>IFERROR(__xludf.DUMMYFUNCTION("""COMPUTED_VALUE"""),"C")</f>
        <v>C</v>
      </c>
      <c r="D7844" s="4" t="str">
        <f>IFERROR(__xludf.DUMMYFUNCTION("""COMPUTED_VALUE"""),"HTML/CSS")</f>
        <v>HTML/CSS</v>
      </c>
      <c r="E7844" s="4" t="str">
        <f>IFERROR(__xludf.DUMMYFUNCTION("""COMPUTED_VALUE"""),"Java")</f>
        <v>Java</v>
      </c>
      <c r="F7844" s="4" t="str">
        <f>IFERROR(__xludf.DUMMYFUNCTION("""COMPUTED_VALUE"""),"JavaScript")</f>
        <v>JavaScript</v>
      </c>
      <c r="G7844" s="4" t="str">
        <f>IFERROR(__xludf.DUMMYFUNCTION("""COMPUTED_VALUE"""),"Objective-C")</f>
        <v>Objective-C</v>
      </c>
      <c r="H7844" s="4" t="str">
        <f>IFERROR(__xludf.DUMMYFUNCTION("""COMPUTED_VALUE"""),"SQL")</f>
        <v>SQL</v>
      </c>
    </row>
    <row r="7845">
      <c r="A7845" s="3">
        <v>7844.0</v>
      </c>
      <c r="B7845" s="4" t="str">
        <f>IFERROR(__xludf.DUMMYFUNCTION("SPLIT(IMPORTRANGE!B7845:B17844,"";"",0,1)"),"Python")</f>
        <v>Python</v>
      </c>
    </row>
    <row r="7846">
      <c r="A7846" s="3">
        <v>7845.0</v>
      </c>
      <c r="B7846" s="4" t="str">
        <f>IFERROR(__xludf.DUMMYFUNCTION("SPLIT(IMPORTRANGE!B7846:B17845,"";"",0,1)"),"Bash/Shell/PowerShell")</f>
        <v>Bash/Shell/PowerShell</v>
      </c>
      <c r="C7846" s="4" t="str">
        <f>IFERROR(__xludf.DUMMYFUNCTION("""COMPUTED_VALUE"""),"C#")</f>
        <v>C#</v>
      </c>
      <c r="D7846" s="4" t="str">
        <f>IFERROR(__xludf.DUMMYFUNCTION("""COMPUTED_VALUE"""),"HTML/CSS")</f>
        <v>HTML/CSS</v>
      </c>
      <c r="E7846" s="4" t="str">
        <f>IFERROR(__xludf.DUMMYFUNCTION("""COMPUTED_VALUE"""),"JavaScript")</f>
        <v>JavaScript</v>
      </c>
      <c r="F7846" s="4" t="str">
        <f>IFERROR(__xludf.DUMMYFUNCTION("""COMPUTED_VALUE"""),"PHP")</f>
        <v>PHP</v>
      </c>
      <c r="G7846" s="4" t="str">
        <f>IFERROR(__xludf.DUMMYFUNCTION("""COMPUTED_VALUE"""),"Python")</f>
        <v>Python</v>
      </c>
      <c r="H7846" s="4" t="str">
        <f>IFERROR(__xludf.DUMMYFUNCTION("""COMPUTED_VALUE"""),"SQL")</f>
        <v>SQL</v>
      </c>
      <c r="I7846" s="4" t="str">
        <f>IFERROR(__xludf.DUMMYFUNCTION("""COMPUTED_VALUE"""),"TypeScript")</f>
        <v>TypeScript</v>
      </c>
    </row>
    <row r="7847">
      <c r="A7847" s="3">
        <v>7846.0</v>
      </c>
      <c r="B7847" s="4" t="str">
        <f>IFERROR(__xludf.DUMMYFUNCTION("SPLIT(IMPORTRANGE!B7847:B17846,"";"",0,1)"),"Bash/Shell/PowerShell")</f>
        <v>Bash/Shell/PowerShell</v>
      </c>
      <c r="C7847" s="4" t="str">
        <f>IFERROR(__xludf.DUMMYFUNCTION("""COMPUTED_VALUE"""),"C++")</f>
        <v>C++</v>
      </c>
      <c r="D7847" s="4" t="str">
        <f>IFERROR(__xludf.DUMMYFUNCTION("""COMPUTED_VALUE"""),"HTML/CSS")</f>
        <v>HTML/CSS</v>
      </c>
      <c r="E7847" s="4" t="str">
        <f>IFERROR(__xludf.DUMMYFUNCTION("""COMPUTED_VALUE"""),"Java")</f>
        <v>Java</v>
      </c>
      <c r="F7847" s="4" t="str">
        <f>IFERROR(__xludf.DUMMYFUNCTION("""COMPUTED_VALUE"""),"JavaScript")</f>
        <v>JavaScript</v>
      </c>
      <c r="G7847" s="4" t="str">
        <f>IFERROR(__xludf.DUMMYFUNCTION("""COMPUTED_VALUE"""),"Python")</f>
        <v>Python</v>
      </c>
      <c r="H7847" s="4" t="str">
        <f>IFERROR(__xludf.DUMMYFUNCTION("""COMPUTED_VALUE"""),"SQL")</f>
        <v>SQL</v>
      </c>
      <c r="I7847" s="4" t="str">
        <f>IFERROR(__xludf.DUMMYFUNCTION("""COMPUTED_VALUE"""),"TypeScript")</f>
        <v>TypeScript</v>
      </c>
    </row>
    <row r="7848">
      <c r="A7848" s="3">
        <v>7847.0</v>
      </c>
      <c r="B7848" s="4" t="str">
        <f>IFERROR(__xludf.DUMMYFUNCTION("SPLIT(IMPORTRANGE!B7848:B17847,"";"",0,1)"),"Java")</f>
        <v>Java</v>
      </c>
      <c r="C7848" s="4" t="str">
        <f>IFERROR(__xludf.DUMMYFUNCTION("""COMPUTED_VALUE"""),"Kotlin")</f>
        <v>Kotlin</v>
      </c>
    </row>
    <row r="7849">
      <c r="A7849" s="3">
        <v>7848.0</v>
      </c>
      <c r="B7849" s="4" t="str">
        <f>IFERROR(__xludf.DUMMYFUNCTION("SPLIT(IMPORTRANGE!B7849:B17848,"";"",0,1)"),"C#")</f>
        <v>C#</v>
      </c>
      <c r="C7849" s="4" t="str">
        <f>IFERROR(__xludf.DUMMYFUNCTION("""COMPUTED_VALUE"""),"HTML/CSS")</f>
        <v>HTML/CSS</v>
      </c>
      <c r="D7849" s="4" t="str">
        <f>IFERROR(__xludf.DUMMYFUNCTION("""COMPUTED_VALUE"""),"JavaScript")</f>
        <v>JavaScript</v>
      </c>
      <c r="E7849" s="4" t="str">
        <f>IFERROR(__xludf.DUMMYFUNCTION("""COMPUTED_VALUE"""),"SQL")</f>
        <v>SQL</v>
      </c>
    </row>
    <row r="7850">
      <c r="A7850" s="3">
        <v>7849.0</v>
      </c>
      <c r="B7850" s="4" t="str">
        <f>IFERROR(__xludf.DUMMYFUNCTION("SPLIT(IMPORTRANGE!B7850:B17849,"";"",0,1)"),"Bash/Shell/PowerShell")</f>
        <v>Bash/Shell/PowerShell</v>
      </c>
      <c r="C7850" s="4" t="str">
        <f>IFERROR(__xludf.DUMMYFUNCTION("""COMPUTED_VALUE"""),"C++")</f>
        <v>C++</v>
      </c>
      <c r="D7850" s="4" t="str">
        <f>IFERROR(__xludf.DUMMYFUNCTION("""COMPUTED_VALUE"""),"C#")</f>
        <v>C#</v>
      </c>
      <c r="E7850" s="4" t="str">
        <f>IFERROR(__xludf.DUMMYFUNCTION("""COMPUTED_VALUE"""),"HTML/CSS")</f>
        <v>HTML/CSS</v>
      </c>
      <c r="F7850" s="4" t="str">
        <f>IFERROR(__xludf.DUMMYFUNCTION("""COMPUTED_VALUE"""),"Java")</f>
        <v>Java</v>
      </c>
      <c r="G7850" s="4" t="str">
        <f>IFERROR(__xludf.DUMMYFUNCTION("""COMPUTED_VALUE"""),"JavaScript")</f>
        <v>JavaScript</v>
      </c>
      <c r="H7850" s="4" t="str">
        <f>IFERROR(__xludf.DUMMYFUNCTION("""COMPUTED_VALUE"""),"PHP")</f>
        <v>PHP</v>
      </c>
      <c r="I7850" s="4" t="str">
        <f>IFERROR(__xludf.DUMMYFUNCTION("""COMPUTED_VALUE"""),"Python")</f>
        <v>Python</v>
      </c>
      <c r="J7850" s="4" t="str">
        <f>IFERROR(__xludf.DUMMYFUNCTION("""COMPUTED_VALUE"""),"SQL")</f>
        <v>SQL</v>
      </c>
      <c r="K7850" s="4" t="str">
        <f>IFERROR(__xludf.DUMMYFUNCTION("""COMPUTED_VALUE"""),"TypeScript")</f>
        <v>TypeScript</v>
      </c>
    </row>
    <row r="7851">
      <c r="A7851" s="3">
        <v>7850.0</v>
      </c>
      <c r="B7851" s="4" t="str">
        <f>IFERROR(__xludf.DUMMYFUNCTION("SPLIT(IMPORTRANGE!B7851:B17850,"";"",0,1)"),"HTML/CSS")</f>
        <v>HTML/CSS</v>
      </c>
      <c r="C7851" s="4" t="str">
        <f>IFERROR(__xludf.DUMMYFUNCTION("""COMPUTED_VALUE"""),"Java")</f>
        <v>Java</v>
      </c>
      <c r="D7851" s="4" t="str">
        <f>IFERROR(__xludf.DUMMYFUNCTION("""COMPUTED_VALUE"""),"JavaScript")</f>
        <v>JavaScript</v>
      </c>
      <c r="E7851" s="4" t="str">
        <f>IFERROR(__xludf.DUMMYFUNCTION("""COMPUTED_VALUE"""),"PHP")</f>
        <v>PHP</v>
      </c>
      <c r="F7851" s="4" t="str">
        <f>IFERROR(__xludf.DUMMYFUNCTION("""COMPUTED_VALUE"""),"Python")</f>
        <v>Python</v>
      </c>
      <c r="G7851" s="4" t="str">
        <f>IFERROR(__xludf.DUMMYFUNCTION("""COMPUTED_VALUE"""),"SQL")</f>
        <v>SQL</v>
      </c>
    </row>
    <row r="7852">
      <c r="A7852" s="3">
        <v>7851.0</v>
      </c>
      <c r="B7852" s="4" t="str">
        <f>IFERROR(__xludf.DUMMYFUNCTION("SPLIT(IMPORTRANGE!B7852:B17851,"";"",0,1)"),"C#")</f>
        <v>C#</v>
      </c>
      <c r="C7852" s="4" t="str">
        <f>IFERROR(__xludf.DUMMYFUNCTION("""COMPUTED_VALUE"""),"HTML/CSS")</f>
        <v>HTML/CSS</v>
      </c>
      <c r="D7852" s="4" t="str">
        <f>IFERROR(__xludf.DUMMYFUNCTION("""COMPUTED_VALUE"""),"Java")</f>
        <v>Java</v>
      </c>
      <c r="E7852" s="4" t="str">
        <f>IFERROR(__xludf.DUMMYFUNCTION("""COMPUTED_VALUE"""),"JavaScript")</f>
        <v>JavaScript</v>
      </c>
      <c r="F7852" s="4" t="str">
        <f>IFERROR(__xludf.DUMMYFUNCTION("""COMPUTED_VALUE"""),"SQL")</f>
        <v>SQL</v>
      </c>
      <c r="G7852" s="4" t="str">
        <f>IFERROR(__xludf.DUMMYFUNCTION("""COMPUTED_VALUE"""),"TypeScript")</f>
        <v>TypeScript</v>
      </c>
    </row>
    <row r="7853">
      <c r="A7853" s="3">
        <v>7852.0</v>
      </c>
      <c r="B7853" s="4" t="str">
        <f>IFERROR(__xludf.DUMMYFUNCTION("SPLIT(IMPORTRANGE!B7853:B17852,"";"",0,1)"),"C")</f>
        <v>C</v>
      </c>
      <c r="C7853" s="4" t="str">
        <f>IFERROR(__xludf.DUMMYFUNCTION("""COMPUTED_VALUE"""),"C++")</f>
        <v>C++</v>
      </c>
      <c r="D7853" s="4" t="str">
        <f>IFERROR(__xludf.DUMMYFUNCTION("""COMPUTED_VALUE"""),"C#")</f>
        <v>C#</v>
      </c>
      <c r="E7853" s="4" t="str">
        <f>IFERROR(__xludf.DUMMYFUNCTION("""COMPUTED_VALUE"""),"Python")</f>
        <v>Python</v>
      </c>
    </row>
    <row r="7854">
      <c r="A7854" s="3">
        <v>7853.0</v>
      </c>
      <c r="B7854" s="4" t="str">
        <f>IFERROR(__xludf.DUMMYFUNCTION("SPLIT(IMPORTRANGE!B7854:B17853,"";"",0,1)"),"Bash/Shell/PowerShell")</f>
        <v>Bash/Shell/PowerShell</v>
      </c>
      <c r="C7854" s="4" t="str">
        <f>IFERROR(__xludf.DUMMYFUNCTION("""COMPUTED_VALUE"""),"C")</f>
        <v>C</v>
      </c>
      <c r="D7854" s="4" t="str">
        <f>IFERROR(__xludf.DUMMYFUNCTION("""COMPUTED_VALUE"""),"C++")</f>
        <v>C++</v>
      </c>
      <c r="E7854" s="4" t="str">
        <f>IFERROR(__xludf.DUMMYFUNCTION("""COMPUTED_VALUE"""),"C#")</f>
        <v>C#</v>
      </c>
      <c r="F7854" s="4" t="str">
        <f>IFERROR(__xludf.DUMMYFUNCTION("""COMPUTED_VALUE"""),"SQL")</f>
        <v>SQL</v>
      </c>
    </row>
    <row r="7855">
      <c r="A7855" s="3">
        <v>7854.0</v>
      </c>
      <c r="B7855" s="4" t="str">
        <f>IFERROR(__xludf.DUMMYFUNCTION("SPLIT(IMPORTRANGE!B7855:B17854,"";"",0,1)"),"Assembly")</f>
        <v>Assembly</v>
      </c>
      <c r="C7855" s="4" t="str">
        <f>IFERROR(__xludf.DUMMYFUNCTION("""COMPUTED_VALUE"""),"Bash/Shell/PowerShell")</f>
        <v>Bash/Shell/PowerShell</v>
      </c>
      <c r="D7855" s="4" t="str">
        <f>IFERROR(__xludf.DUMMYFUNCTION("""COMPUTED_VALUE"""),"C")</f>
        <v>C</v>
      </c>
      <c r="E7855" s="4" t="str">
        <f>IFERROR(__xludf.DUMMYFUNCTION("""COMPUTED_VALUE"""),"C++")</f>
        <v>C++</v>
      </c>
      <c r="F7855" s="4" t="str">
        <f>IFERROR(__xludf.DUMMYFUNCTION("""COMPUTED_VALUE"""),"HTML/CSS")</f>
        <v>HTML/CSS</v>
      </c>
      <c r="G7855" s="4" t="str">
        <f>IFERROR(__xludf.DUMMYFUNCTION("""COMPUTED_VALUE"""),"Java")</f>
        <v>Java</v>
      </c>
      <c r="H7855" s="4" t="str">
        <f>IFERROR(__xludf.DUMMYFUNCTION("""COMPUTED_VALUE"""),"JavaScript")</f>
        <v>JavaScript</v>
      </c>
      <c r="I7855" s="4" t="str">
        <f>IFERROR(__xludf.DUMMYFUNCTION("""COMPUTED_VALUE"""),"Python")</f>
        <v>Python</v>
      </c>
    </row>
    <row r="7856">
      <c r="A7856" s="3">
        <v>7855.0</v>
      </c>
      <c r="B7856" s="4" t="str">
        <f>IFERROR(__xludf.DUMMYFUNCTION("SPLIT(IMPORTRANGE!B7856:B17855,"";"",0,1)"),"Python")</f>
        <v>Python</v>
      </c>
    </row>
    <row r="7857">
      <c r="A7857" s="3">
        <v>7856.0</v>
      </c>
      <c r="B7857" s="4" t="str">
        <f>IFERROR(__xludf.DUMMYFUNCTION("SPLIT(IMPORTRANGE!B7857:B17856,"";"",0,1)"),"C#")</f>
        <v>C#</v>
      </c>
      <c r="C7857" s="4" t="str">
        <f>IFERROR(__xludf.DUMMYFUNCTION("""COMPUTED_VALUE"""),"HTML/CSS")</f>
        <v>HTML/CSS</v>
      </c>
      <c r="D7857" s="4" t="str">
        <f>IFERROR(__xludf.DUMMYFUNCTION("""COMPUTED_VALUE"""),"JavaScript")</f>
        <v>JavaScript</v>
      </c>
      <c r="E7857" s="4" t="str">
        <f>IFERROR(__xludf.DUMMYFUNCTION("""COMPUTED_VALUE"""),"Kotlin")</f>
        <v>Kotlin</v>
      </c>
      <c r="F7857" s="4" t="str">
        <f>IFERROR(__xludf.DUMMYFUNCTION("""COMPUTED_VALUE"""),"PHP")</f>
        <v>PHP</v>
      </c>
      <c r="G7857" s="4" t="str">
        <f>IFERROR(__xludf.DUMMYFUNCTION("""COMPUTED_VALUE"""),"SQL")</f>
        <v>SQL</v>
      </c>
    </row>
    <row r="7858">
      <c r="A7858" s="3">
        <v>7857.0</v>
      </c>
      <c r="B7858" s="4" t="str">
        <f>IFERROR(__xludf.DUMMYFUNCTION("SPLIT(IMPORTRANGE!B7858:B17857,"";"",0,1)"),"Bash/Shell/PowerShell")</f>
        <v>Bash/Shell/PowerShell</v>
      </c>
      <c r="C7858" s="4" t="str">
        <f>IFERROR(__xludf.DUMMYFUNCTION("""COMPUTED_VALUE"""),"HTML/CSS")</f>
        <v>HTML/CSS</v>
      </c>
      <c r="D7858" s="4" t="str">
        <f>IFERROR(__xludf.DUMMYFUNCTION("""COMPUTED_VALUE"""),"JavaScript")</f>
        <v>JavaScript</v>
      </c>
      <c r="E7858" s="4" t="str">
        <f>IFERROR(__xludf.DUMMYFUNCTION("""COMPUTED_VALUE"""),"PHP")</f>
        <v>PHP</v>
      </c>
      <c r="F7858" s="4" t="str">
        <f>IFERROR(__xludf.DUMMYFUNCTION("""COMPUTED_VALUE"""),"SQL")</f>
        <v>SQL</v>
      </c>
      <c r="G7858" s="4" t="str">
        <f>IFERROR(__xludf.DUMMYFUNCTION("""COMPUTED_VALUE"""),"VBA")</f>
        <v>VBA</v>
      </c>
      <c r="H7858" s="4" t="str">
        <f>IFERROR(__xludf.DUMMYFUNCTION("""COMPUTED_VALUE"""),"Other(s):")</f>
        <v>Other(s):</v>
      </c>
    </row>
    <row r="7859">
      <c r="A7859" s="3">
        <v>7858.0</v>
      </c>
      <c r="B7859" s="4" t="str">
        <f>IFERROR(__xludf.DUMMYFUNCTION("SPLIT(IMPORTRANGE!B7859:B17858,"";"",0,1)"),"Bash/Shell/PowerShell")</f>
        <v>Bash/Shell/PowerShell</v>
      </c>
      <c r="C7859" s="4" t="str">
        <f>IFERROR(__xludf.DUMMYFUNCTION("""COMPUTED_VALUE"""),"C")</f>
        <v>C</v>
      </c>
      <c r="D7859" s="4" t="str">
        <f>IFERROR(__xludf.DUMMYFUNCTION("""COMPUTED_VALUE"""),"C++")</f>
        <v>C++</v>
      </c>
      <c r="E7859" s="4" t="str">
        <f>IFERROR(__xludf.DUMMYFUNCTION("""COMPUTED_VALUE"""),"C#")</f>
        <v>C#</v>
      </c>
      <c r="F7859" s="4" t="str">
        <f>IFERROR(__xludf.DUMMYFUNCTION("""COMPUTED_VALUE"""),"Go")</f>
        <v>Go</v>
      </c>
      <c r="G7859" s="4" t="str">
        <f>IFERROR(__xludf.DUMMYFUNCTION("""COMPUTED_VALUE"""),"HTML/CSS")</f>
        <v>HTML/CSS</v>
      </c>
      <c r="H7859" s="4" t="str">
        <f>IFERROR(__xludf.DUMMYFUNCTION("""COMPUTED_VALUE"""),"JavaScript")</f>
        <v>JavaScript</v>
      </c>
      <c r="I7859" s="4" t="str">
        <f>IFERROR(__xludf.DUMMYFUNCTION("""COMPUTED_VALUE"""),"PHP")</f>
        <v>PHP</v>
      </c>
      <c r="J7859" s="4" t="str">
        <f>IFERROR(__xludf.DUMMYFUNCTION("""COMPUTED_VALUE"""),"Ruby")</f>
        <v>Ruby</v>
      </c>
      <c r="K7859" s="4" t="str">
        <f>IFERROR(__xludf.DUMMYFUNCTION("""COMPUTED_VALUE"""),"SQL")</f>
        <v>SQL</v>
      </c>
    </row>
    <row r="7860">
      <c r="A7860" s="3">
        <v>7859.0</v>
      </c>
      <c r="B7860" s="4" t="str">
        <f>IFERROR(__xludf.DUMMYFUNCTION("SPLIT(IMPORTRANGE!B7860:B17859,"";"",0,1)"),"Bash/Shell/PowerShell")</f>
        <v>Bash/Shell/PowerShell</v>
      </c>
      <c r="C7860" s="4" t="str">
        <f>IFERROR(__xludf.DUMMYFUNCTION("""COMPUTED_VALUE"""),"C++")</f>
        <v>C++</v>
      </c>
      <c r="D7860" s="4" t="str">
        <f>IFERROR(__xludf.DUMMYFUNCTION("""COMPUTED_VALUE"""),"HTML/CSS")</f>
        <v>HTML/CSS</v>
      </c>
      <c r="E7860" s="4" t="str">
        <f>IFERROR(__xludf.DUMMYFUNCTION("""COMPUTED_VALUE"""),"JavaScript")</f>
        <v>JavaScript</v>
      </c>
      <c r="F7860" s="4" t="str">
        <f>IFERROR(__xludf.DUMMYFUNCTION("""COMPUTED_VALUE"""),"PHP")</f>
        <v>PHP</v>
      </c>
      <c r="G7860" s="4" t="str">
        <f>IFERROR(__xludf.DUMMYFUNCTION("""COMPUTED_VALUE"""),"Python")</f>
        <v>Python</v>
      </c>
      <c r="H7860" s="4" t="str">
        <f>IFERROR(__xludf.DUMMYFUNCTION("""COMPUTED_VALUE"""),"SQL")</f>
        <v>SQL</v>
      </c>
      <c r="I7860" s="4" t="str">
        <f>IFERROR(__xludf.DUMMYFUNCTION("""COMPUTED_VALUE"""),"TypeScript")</f>
        <v>TypeScript</v>
      </c>
    </row>
    <row r="7861">
      <c r="A7861" s="3">
        <v>7860.0</v>
      </c>
      <c r="B7861" s="4" t="str">
        <f>IFERROR(__xludf.DUMMYFUNCTION("SPLIT(IMPORTRANGE!B7861:B17860,"";"",0,1)"),"C#")</f>
        <v>C#</v>
      </c>
      <c r="C7861" s="4" t="str">
        <f>IFERROR(__xludf.DUMMYFUNCTION("""COMPUTED_VALUE"""),"Python")</f>
        <v>Python</v>
      </c>
    </row>
    <row r="7862">
      <c r="A7862" s="3">
        <v>7861.0</v>
      </c>
      <c r="B7862" s="4" t="str">
        <f>IFERROR(__xludf.DUMMYFUNCTION("SPLIT(IMPORTRANGE!B7862:B17861,"";"",0,1)"),"HTML/CSS")</f>
        <v>HTML/CSS</v>
      </c>
      <c r="C7862" s="4" t="str">
        <f>IFERROR(__xludf.DUMMYFUNCTION("""COMPUTED_VALUE"""),"JavaScript")</f>
        <v>JavaScript</v>
      </c>
      <c r="D7862" s="4" t="str">
        <f>IFERROR(__xludf.DUMMYFUNCTION("""COMPUTED_VALUE"""),"PHP")</f>
        <v>PHP</v>
      </c>
      <c r="E7862" s="4" t="str">
        <f>IFERROR(__xludf.DUMMYFUNCTION("""COMPUTED_VALUE"""),"SQL")</f>
        <v>SQL</v>
      </c>
    </row>
    <row r="7863">
      <c r="A7863" s="3">
        <v>7862.0</v>
      </c>
      <c r="B7863" s="4" t="str">
        <f>IFERROR(__xludf.DUMMYFUNCTION("SPLIT(IMPORTRANGE!B7863:B17862,"";"",0,1)"),"Bash/Shell/PowerShell")</f>
        <v>Bash/Shell/PowerShell</v>
      </c>
      <c r="C7863" s="4" t="str">
        <f>IFERROR(__xludf.DUMMYFUNCTION("""COMPUTED_VALUE"""),"Java")</f>
        <v>Java</v>
      </c>
    </row>
    <row r="7864">
      <c r="A7864" s="3">
        <v>7863.0</v>
      </c>
      <c r="B7864" s="4" t="str">
        <f>IFERROR(__xludf.DUMMYFUNCTION("SPLIT(IMPORTRANGE!B7864:B17863,"";"",0,1)"),"Assembly")</f>
        <v>Assembly</v>
      </c>
      <c r="C7864" s="4" t="str">
        <f>IFERROR(__xludf.DUMMYFUNCTION("""COMPUTED_VALUE"""),"Bash/Shell/PowerShell")</f>
        <v>Bash/Shell/PowerShell</v>
      </c>
      <c r="D7864" s="4" t="str">
        <f>IFERROR(__xludf.DUMMYFUNCTION("""COMPUTED_VALUE"""),"Java")</f>
        <v>Java</v>
      </c>
      <c r="E7864" s="4" t="str">
        <f>IFERROR(__xludf.DUMMYFUNCTION("""COMPUTED_VALUE"""),"Python")</f>
        <v>Python</v>
      </c>
      <c r="F7864" s="4" t="str">
        <f>IFERROR(__xludf.DUMMYFUNCTION("""COMPUTED_VALUE"""),"Ruby")</f>
        <v>Ruby</v>
      </c>
    </row>
    <row r="7865">
      <c r="A7865" s="3">
        <v>7864.0</v>
      </c>
      <c r="B7865" s="4" t="str">
        <f>IFERROR(__xludf.DUMMYFUNCTION("SPLIT(IMPORTRANGE!B7865:B17864,"";"",0,1)"),"C#")</f>
        <v>C#</v>
      </c>
      <c r="C7865" s="4" t="str">
        <f>IFERROR(__xludf.DUMMYFUNCTION("""COMPUTED_VALUE"""),"HTML/CSS")</f>
        <v>HTML/CSS</v>
      </c>
      <c r="D7865" s="4" t="str">
        <f>IFERROR(__xludf.DUMMYFUNCTION("""COMPUTED_VALUE"""),"JavaScript")</f>
        <v>JavaScript</v>
      </c>
      <c r="E7865" s="4" t="str">
        <f>IFERROR(__xludf.DUMMYFUNCTION("""COMPUTED_VALUE"""),"TypeScript")</f>
        <v>TypeScript</v>
      </c>
    </row>
    <row r="7866">
      <c r="A7866" s="3">
        <v>7865.0</v>
      </c>
      <c r="B7866" s="4" t="str">
        <f>IFERROR(__xludf.DUMMYFUNCTION("SPLIT(IMPORTRANGE!B7866:B17865,"";"",0,1)"),"JavaScript")</f>
        <v>JavaScript</v>
      </c>
      <c r="C7866" s="4" t="str">
        <f>IFERROR(__xludf.DUMMYFUNCTION("""COMPUTED_VALUE"""),"Python")</f>
        <v>Python</v>
      </c>
      <c r="D7866" s="4" t="str">
        <f>IFERROR(__xludf.DUMMYFUNCTION("""COMPUTED_VALUE"""),"Rust")</f>
        <v>Rust</v>
      </c>
      <c r="E7866" s="4" t="str">
        <f>IFERROR(__xludf.DUMMYFUNCTION("""COMPUTED_VALUE"""),"SQL")</f>
        <v>SQL</v>
      </c>
    </row>
    <row r="7867">
      <c r="A7867" s="3">
        <v>7866.0</v>
      </c>
      <c r="B7867" s="4" t="str">
        <f>IFERROR(__xludf.DUMMYFUNCTION("SPLIT(IMPORTRANGE!B7867:B17866,"";"",0,1)"),"HTML/CSS")</f>
        <v>HTML/CSS</v>
      </c>
      <c r="C7867" s="4" t="str">
        <f>IFERROR(__xludf.DUMMYFUNCTION("""COMPUTED_VALUE"""),"JavaScript")</f>
        <v>JavaScript</v>
      </c>
    </row>
    <row r="7868">
      <c r="A7868" s="3">
        <v>7867.0</v>
      </c>
      <c r="B7868" s="4" t="str">
        <f>IFERROR(__xludf.DUMMYFUNCTION("SPLIT(IMPORTRANGE!B7868:B17867,"";"",0,1)"),"C#")</f>
        <v>C#</v>
      </c>
    </row>
    <row r="7869">
      <c r="A7869" s="3">
        <v>7868.0</v>
      </c>
      <c r="B7869" s="4" t="str">
        <f>IFERROR(__xludf.DUMMYFUNCTION("SPLIT(IMPORTRANGE!B7869:B17868,"";"",0,1)"),"C")</f>
        <v>C</v>
      </c>
      <c r="C7869" s="4" t="str">
        <f>IFERROR(__xludf.DUMMYFUNCTION("""COMPUTED_VALUE"""),"C++")</f>
        <v>C++</v>
      </c>
      <c r="D7869" s="4" t="str">
        <f>IFERROR(__xludf.DUMMYFUNCTION("""COMPUTED_VALUE"""),"Other(s):")</f>
        <v>Other(s):</v>
      </c>
    </row>
    <row r="7870">
      <c r="A7870" s="3">
        <v>7869.0</v>
      </c>
      <c r="B7870" s="4" t="str">
        <f>IFERROR(__xludf.DUMMYFUNCTION("SPLIT(IMPORTRANGE!B7870:B17869,"";"",0,1)"),"Bash/Shell/PowerShell")</f>
        <v>Bash/Shell/PowerShell</v>
      </c>
      <c r="C7870" s="4" t="str">
        <f>IFERROR(__xludf.DUMMYFUNCTION("""COMPUTED_VALUE"""),"C++")</f>
        <v>C++</v>
      </c>
      <c r="D7870" s="4" t="str">
        <f>IFERROR(__xludf.DUMMYFUNCTION("""COMPUTED_VALUE"""),"C#")</f>
        <v>C#</v>
      </c>
      <c r="E7870" s="4" t="str">
        <f>IFERROR(__xludf.DUMMYFUNCTION("""COMPUTED_VALUE"""),"HTML/CSS")</f>
        <v>HTML/CSS</v>
      </c>
      <c r="F7870" s="4" t="str">
        <f>IFERROR(__xludf.DUMMYFUNCTION("""COMPUTED_VALUE"""),"Java")</f>
        <v>Java</v>
      </c>
      <c r="G7870" s="4" t="str">
        <f>IFERROR(__xludf.DUMMYFUNCTION("""COMPUTED_VALUE"""),"JavaScript")</f>
        <v>JavaScript</v>
      </c>
      <c r="H7870" s="4" t="str">
        <f>IFERROR(__xludf.DUMMYFUNCTION("""COMPUTED_VALUE"""),"PHP")</f>
        <v>PHP</v>
      </c>
      <c r="I7870" s="4" t="str">
        <f>IFERROR(__xludf.DUMMYFUNCTION("""COMPUTED_VALUE"""),"SQL")</f>
        <v>SQL</v>
      </c>
    </row>
    <row r="7871">
      <c r="A7871" s="3">
        <v>7870.0</v>
      </c>
      <c r="B7871" s="4" t="str">
        <f>IFERROR(__xludf.DUMMYFUNCTION("SPLIT(IMPORTRANGE!B7871:B17870,"";"",0,1)"),"Bash/Shell/PowerShell")</f>
        <v>Bash/Shell/PowerShell</v>
      </c>
      <c r="C7871" s="4" t="str">
        <f>IFERROR(__xludf.DUMMYFUNCTION("""COMPUTED_VALUE"""),"C#")</f>
        <v>C#</v>
      </c>
      <c r="D7871" s="4" t="str">
        <f>IFERROR(__xludf.DUMMYFUNCTION("""COMPUTED_VALUE"""),"Go")</f>
        <v>Go</v>
      </c>
      <c r="E7871" s="4" t="str">
        <f>IFERROR(__xludf.DUMMYFUNCTION("""COMPUTED_VALUE"""),"JavaScript")</f>
        <v>JavaScript</v>
      </c>
    </row>
    <row r="7872">
      <c r="A7872" s="3">
        <v>7871.0</v>
      </c>
      <c r="B7872" s="4" t="str">
        <f>IFERROR(__xludf.DUMMYFUNCTION("SPLIT(IMPORTRANGE!B7872:B17871,"";"",0,1)"),"HTML/CSS")</f>
        <v>HTML/CSS</v>
      </c>
      <c r="C7872" s="4" t="str">
        <f>IFERROR(__xludf.DUMMYFUNCTION("""COMPUTED_VALUE"""),"JavaScript")</f>
        <v>JavaScript</v>
      </c>
      <c r="D7872" s="4" t="str">
        <f>IFERROR(__xludf.DUMMYFUNCTION("""COMPUTED_VALUE"""),"PHP")</f>
        <v>PHP</v>
      </c>
      <c r="E7872" s="4" t="str">
        <f>IFERROR(__xludf.DUMMYFUNCTION("""COMPUTED_VALUE"""),"SQL")</f>
        <v>SQL</v>
      </c>
    </row>
    <row r="7873">
      <c r="A7873" s="3">
        <v>7872.0</v>
      </c>
      <c r="B7873" s="4" t="str">
        <f>IFERROR(__xludf.DUMMYFUNCTION("SPLIT(IMPORTRANGE!B7873:B17872,"";"",0,1)"),"Bash/Shell/PowerShell")</f>
        <v>Bash/Shell/PowerShell</v>
      </c>
      <c r="C7873" s="4" t="str">
        <f>IFERROR(__xludf.DUMMYFUNCTION("""COMPUTED_VALUE"""),"C")</f>
        <v>C</v>
      </c>
      <c r="D7873" s="4" t="str">
        <f>IFERROR(__xludf.DUMMYFUNCTION("""COMPUTED_VALUE"""),"C++")</f>
        <v>C++</v>
      </c>
      <c r="E7873" s="4" t="str">
        <f>IFERROR(__xludf.DUMMYFUNCTION("""COMPUTED_VALUE"""),"Java")</f>
        <v>Java</v>
      </c>
      <c r="F7873" s="4" t="str">
        <f>IFERROR(__xludf.DUMMYFUNCTION("""COMPUTED_VALUE"""),"Python")</f>
        <v>Python</v>
      </c>
      <c r="G7873" s="4" t="str">
        <f>IFERROR(__xludf.DUMMYFUNCTION("""COMPUTED_VALUE"""),"SQL")</f>
        <v>SQL</v>
      </c>
    </row>
    <row r="7874">
      <c r="A7874" s="3">
        <v>7873.0</v>
      </c>
      <c r="B7874" s="4" t="str">
        <f>IFERROR(__xludf.DUMMYFUNCTION("SPLIT(IMPORTRANGE!B7874:B17873,"";"",0,1)"),"C")</f>
        <v>C</v>
      </c>
      <c r="C7874" s="4" t="str">
        <f>IFERROR(__xludf.DUMMYFUNCTION("""COMPUTED_VALUE"""),"C++")</f>
        <v>C++</v>
      </c>
      <c r="D7874" s="4" t="str">
        <f>IFERROR(__xludf.DUMMYFUNCTION("""COMPUTED_VALUE"""),"C#")</f>
        <v>C#</v>
      </c>
      <c r="E7874" s="4" t="str">
        <f>IFERROR(__xludf.DUMMYFUNCTION("""COMPUTED_VALUE"""),"HTML/CSS")</f>
        <v>HTML/CSS</v>
      </c>
      <c r="F7874" s="4" t="str">
        <f>IFERROR(__xludf.DUMMYFUNCTION("""COMPUTED_VALUE"""),"Java")</f>
        <v>Java</v>
      </c>
      <c r="G7874" s="4" t="str">
        <f>IFERROR(__xludf.DUMMYFUNCTION("""COMPUTED_VALUE"""),"JavaScript")</f>
        <v>JavaScript</v>
      </c>
      <c r="H7874" s="4" t="str">
        <f>IFERROR(__xludf.DUMMYFUNCTION("""COMPUTED_VALUE"""),"PHP")</f>
        <v>PHP</v>
      </c>
      <c r="I7874" s="4" t="str">
        <f>IFERROR(__xludf.DUMMYFUNCTION("""COMPUTED_VALUE"""),"SQL")</f>
        <v>SQL</v>
      </c>
    </row>
    <row r="7875">
      <c r="A7875" s="3">
        <v>7874.0</v>
      </c>
      <c r="B7875" s="4" t="str">
        <f>IFERROR(__xludf.DUMMYFUNCTION("SPLIT(IMPORTRANGE!B7875:B17874,"";"",0,1)"),"C#")</f>
        <v>C#</v>
      </c>
    </row>
    <row r="7876">
      <c r="A7876" s="3">
        <v>7875.0</v>
      </c>
      <c r="B7876" s="4" t="str">
        <f>IFERROR(__xludf.DUMMYFUNCTION("SPLIT(IMPORTRANGE!B7876:B17875,"";"",0,1)"),"Bash/Shell/PowerShell")</f>
        <v>Bash/Shell/PowerShell</v>
      </c>
      <c r="C7876" s="4" t="str">
        <f>IFERROR(__xludf.DUMMYFUNCTION("""COMPUTED_VALUE"""),"Clojure")</f>
        <v>Clojure</v>
      </c>
      <c r="D7876" s="4" t="str">
        <f>IFERROR(__xludf.DUMMYFUNCTION("""COMPUTED_VALUE"""),"HTML/CSS")</f>
        <v>HTML/CSS</v>
      </c>
      <c r="E7876" s="4" t="str">
        <f>IFERROR(__xludf.DUMMYFUNCTION("""COMPUTED_VALUE"""),"JavaScript")</f>
        <v>JavaScript</v>
      </c>
      <c r="F7876" s="4" t="str">
        <f>IFERROR(__xludf.DUMMYFUNCTION("""COMPUTED_VALUE"""),"Python")</f>
        <v>Python</v>
      </c>
      <c r="G7876" s="4" t="str">
        <f>IFERROR(__xludf.DUMMYFUNCTION("""COMPUTED_VALUE"""),"SQL")</f>
        <v>SQL</v>
      </c>
      <c r="H7876" s="4" t="str">
        <f>IFERROR(__xludf.DUMMYFUNCTION("""COMPUTED_VALUE"""),"TypeScript")</f>
        <v>TypeScript</v>
      </c>
    </row>
    <row r="7877">
      <c r="A7877" s="3">
        <v>7876.0</v>
      </c>
      <c r="B7877" s="4" t="str">
        <f>IFERROR(__xludf.DUMMYFUNCTION("SPLIT(IMPORTRANGE!B7877:B17876,"";"",0,1)"),"C++")</f>
        <v>C++</v>
      </c>
      <c r="C7877" s="4" t="str">
        <f>IFERROR(__xludf.DUMMYFUNCTION("""COMPUTED_VALUE"""),"C#")</f>
        <v>C#</v>
      </c>
    </row>
    <row r="7878">
      <c r="A7878" s="3">
        <v>7877.0</v>
      </c>
      <c r="B7878" s="4" t="str">
        <f>IFERROR(__xludf.DUMMYFUNCTION("SPLIT(IMPORTRANGE!B7878:B17877,"";"",0,1)"),"HTML/CSS")</f>
        <v>HTML/CSS</v>
      </c>
      <c r="C7878" s="4" t="str">
        <f>IFERROR(__xludf.DUMMYFUNCTION("""COMPUTED_VALUE"""),"Java")</f>
        <v>Java</v>
      </c>
      <c r="D7878" s="4" t="str">
        <f>IFERROR(__xludf.DUMMYFUNCTION("""COMPUTED_VALUE"""),"JavaScript")</f>
        <v>JavaScript</v>
      </c>
      <c r="E7878" s="4" t="str">
        <f>IFERROR(__xludf.DUMMYFUNCTION("""COMPUTED_VALUE"""),"PHP")</f>
        <v>PHP</v>
      </c>
      <c r="F7878" s="4" t="str">
        <f>IFERROR(__xludf.DUMMYFUNCTION("""COMPUTED_VALUE"""),"Python")</f>
        <v>Python</v>
      </c>
    </row>
    <row r="7879">
      <c r="A7879" s="3">
        <v>7878.0</v>
      </c>
      <c r="B7879" s="4" t="str">
        <f>IFERROR(__xludf.DUMMYFUNCTION("SPLIT(IMPORTRANGE!B7879:B17878,"";"",0,1)"),"Bash/Shell/PowerShell")</f>
        <v>Bash/Shell/PowerShell</v>
      </c>
      <c r="C7879" s="4" t="str">
        <f>IFERROR(__xludf.DUMMYFUNCTION("""COMPUTED_VALUE"""),"HTML/CSS")</f>
        <v>HTML/CSS</v>
      </c>
      <c r="D7879" s="4" t="str">
        <f>IFERROR(__xludf.DUMMYFUNCTION("""COMPUTED_VALUE"""),"Java")</f>
        <v>Java</v>
      </c>
    </row>
    <row r="7880">
      <c r="A7880" s="3">
        <v>7879.0</v>
      </c>
      <c r="B7880" s="4" t="str">
        <f>IFERROR(__xludf.DUMMYFUNCTION("SPLIT(IMPORTRANGE!B7880:B17879,"";"",0,1)"),"Python")</f>
        <v>Python</v>
      </c>
      <c r="C7880" s="4" t="str">
        <f>IFERROR(__xludf.DUMMYFUNCTION("""COMPUTED_VALUE"""),"R")</f>
        <v>R</v>
      </c>
    </row>
    <row r="7881">
      <c r="A7881" s="3">
        <v>7880.0</v>
      </c>
      <c r="B7881" s="4" t="str">
        <f>IFERROR(__xludf.DUMMYFUNCTION("SPLIT(IMPORTRANGE!B7881:B17880,"";"",0,1)"),"Bash/Shell/PowerShell")</f>
        <v>Bash/Shell/PowerShell</v>
      </c>
      <c r="C7881" s="4" t="str">
        <f>IFERROR(__xludf.DUMMYFUNCTION("""COMPUTED_VALUE"""),"C")</f>
        <v>C</v>
      </c>
      <c r="D7881" s="4" t="str">
        <f>IFERROR(__xludf.DUMMYFUNCTION("""COMPUTED_VALUE"""),"HTML/CSS")</f>
        <v>HTML/CSS</v>
      </c>
      <c r="E7881" s="4" t="str">
        <f>IFERROR(__xludf.DUMMYFUNCTION("""COMPUTED_VALUE"""),"JavaScript")</f>
        <v>JavaScript</v>
      </c>
      <c r="F7881" s="4" t="str">
        <f>IFERROR(__xludf.DUMMYFUNCTION("""COMPUTED_VALUE"""),"Python")</f>
        <v>Python</v>
      </c>
      <c r="G7881" s="4" t="str">
        <f>IFERROR(__xludf.DUMMYFUNCTION("""COMPUTED_VALUE"""),"SQL")</f>
        <v>SQL</v>
      </c>
      <c r="H7881" s="4" t="str">
        <f>IFERROR(__xludf.DUMMYFUNCTION("""COMPUTED_VALUE"""),"Swift")</f>
        <v>Swift</v>
      </c>
    </row>
    <row r="7882">
      <c r="A7882" s="3">
        <v>7881.0</v>
      </c>
      <c r="B7882" s="4" t="str">
        <f>IFERROR(__xludf.DUMMYFUNCTION("SPLIT(IMPORTRANGE!B7882:B17881,"";"",0,1)"),"Java")</f>
        <v>Java</v>
      </c>
      <c r="C7882" s="4" t="str">
        <f>IFERROR(__xludf.DUMMYFUNCTION("""COMPUTED_VALUE"""),"Ruby")</f>
        <v>Ruby</v>
      </c>
      <c r="D7882" s="4" t="str">
        <f>IFERROR(__xludf.DUMMYFUNCTION("""COMPUTED_VALUE"""),"Scala")</f>
        <v>Scala</v>
      </c>
      <c r="E7882" s="4" t="str">
        <f>IFERROR(__xludf.DUMMYFUNCTION("""COMPUTED_VALUE"""),"SQL")</f>
        <v>SQL</v>
      </c>
    </row>
    <row r="7883">
      <c r="A7883" s="3">
        <v>7882.0</v>
      </c>
      <c r="B7883" s="4" t="str">
        <f>IFERROR(__xludf.DUMMYFUNCTION("SPLIT(IMPORTRANGE!B7883:B17882,"";"",0,1)"),"C")</f>
        <v>C</v>
      </c>
      <c r="C7883" s="4" t="str">
        <f>IFERROR(__xludf.DUMMYFUNCTION("""COMPUTED_VALUE"""),"C++")</f>
        <v>C++</v>
      </c>
      <c r="D7883" s="4" t="str">
        <f>IFERROR(__xludf.DUMMYFUNCTION("""COMPUTED_VALUE"""),"Java")</f>
        <v>Java</v>
      </c>
      <c r="E7883" s="4" t="str">
        <f>IFERROR(__xludf.DUMMYFUNCTION("""COMPUTED_VALUE"""),"Other(s):")</f>
        <v>Other(s):</v>
      </c>
    </row>
    <row r="7884">
      <c r="A7884" s="3">
        <v>7883.0</v>
      </c>
      <c r="B7884" s="4" t="str">
        <f>IFERROR(__xludf.DUMMYFUNCTION("SPLIT(IMPORTRANGE!B7884:B17883,"";"",0,1)"),"Bash/Shell/PowerShell")</f>
        <v>Bash/Shell/PowerShell</v>
      </c>
      <c r="C7884" s="4" t="str">
        <f>IFERROR(__xludf.DUMMYFUNCTION("""COMPUTED_VALUE"""),"Python")</f>
        <v>Python</v>
      </c>
      <c r="D7884" s="4" t="str">
        <f>IFERROR(__xludf.DUMMYFUNCTION("""COMPUTED_VALUE"""),"R")</f>
        <v>R</v>
      </c>
      <c r="E7884" s="4" t="str">
        <f>IFERROR(__xludf.DUMMYFUNCTION("""COMPUTED_VALUE"""),"SQL")</f>
        <v>SQL</v>
      </c>
    </row>
    <row r="7885">
      <c r="A7885" s="3">
        <v>7884.0</v>
      </c>
      <c r="B7885" s="4" t="str">
        <f>IFERROR(__xludf.DUMMYFUNCTION("SPLIT(IMPORTRANGE!B7885:B17884,"";"",0,1)"),"Assembly")</f>
        <v>Assembly</v>
      </c>
      <c r="C7885" s="4" t="str">
        <f>IFERROR(__xludf.DUMMYFUNCTION("""COMPUTED_VALUE"""),"Ruby")</f>
        <v>Ruby</v>
      </c>
      <c r="D7885" s="4" t="str">
        <f>IFERROR(__xludf.DUMMYFUNCTION("""COMPUTED_VALUE"""),"WebAssembly")</f>
        <v>WebAssembly</v>
      </c>
      <c r="E7885" s="4" t="str">
        <f>IFERROR(__xludf.DUMMYFUNCTION("""COMPUTED_VALUE"""),"Other(s):")</f>
        <v>Other(s):</v>
      </c>
    </row>
    <row r="7886">
      <c r="A7886" s="3">
        <v>7885.0</v>
      </c>
      <c r="B7886" s="4" t="str">
        <f>IFERROR(__xludf.DUMMYFUNCTION("SPLIT(IMPORTRANGE!B7886:B17885,"";"",0,1)"),"C#")</f>
        <v>C#</v>
      </c>
      <c r="C7886" s="4" t="str">
        <f>IFERROR(__xludf.DUMMYFUNCTION("""COMPUTED_VALUE"""),"HTML/CSS")</f>
        <v>HTML/CSS</v>
      </c>
      <c r="D7886" s="4" t="str">
        <f>IFERROR(__xludf.DUMMYFUNCTION("""COMPUTED_VALUE"""),"JavaScript")</f>
        <v>JavaScript</v>
      </c>
      <c r="E7886" s="4" t="str">
        <f>IFERROR(__xludf.DUMMYFUNCTION("""COMPUTED_VALUE"""),"Python")</f>
        <v>Python</v>
      </c>
      <c r="F7886" s="4" t="str">
        <f>IFERROR(__xludf.DUMMYFUNCTION("""COMPUTED_VALUE"""),"SQL")</f>
        <v>SQL</v>
      </c>
    </row>
    <row r="7887">
      <c r="A7887" s="3">
        <v>7886.0</v>
      </c>
      <c r="B7887" s="4" t="str">
        <f>IFERROR(__xludf.DUMMYFUNCTION("SPLIT(IMPORTRANGE!B7887:B17886,"";"",0,1)"),"HTML/CSS")</f>
        <v>HTML/CSS</v>
      </c>
      <c r="C7887" s="4" t="str">
        <f>IFERROR(__xludf.DUMMYFUNCTION("""COMPUTED_VALUE"""),"Java")</f>
        <v>Java</v>
      </c>
      <c r="D7887" s="4" t="str">
        <f>IFERROR(__xludf.DUMMYFUNCTION("""COMPUTED_VALUE"""),"JavaScript")</f>
        <v>JavaScript</v>
      </c>
      <c r="E7887" s="4" t="str">
        <f>IFERROR(__xludf.DUMMYFUNCTION("""COMPUTED_VALUE"""),"Ruby")</f>
        <v>Ruby</v>
      </c>
      <c r="F7887" s="4" t="str">
        <f>IFERROR(__xludf.DUMMYFUNCTION("""COMPUTED_VALUE"""),"TypeScript")</f>
        <v>TypeScript</v>
      </c>
    </row>
    <row r="7888">
      <c r="A7888" s="3">
        <v>7887.0</v>
      </c>
      <c r="B7888" s="4" t="str">
        <f>IFERROR(__xludf.DUMMYFUNCTION("SPLIT(IMPORTRANGE!B7888:B17887,"";"",0,1)"),"Bash/Shell/PowerShell")</f>
        <v>Bash/Shell/PowerShell</v>
      </c>
      <c r="C7888" s="4" t="str">
        <f>IFERROR(__xludf.DUMMYFUNCTION("""COMPUTED_VALUE"""),"C#")</f>
        <v>C#</v>
      </c>
      <c r="D7888" s="4" t="str">
        <f>IFERROR(__xludf.DUMMYFUNCTION("""COMPUTED_VALUE"""),"HTML/CSS")</f>
        <v>HTML/CSS</v>
      </c>
      <c r="E7888" s="4" t="str">
        <f>IFERROR(__xludf.DUMMYFUNCTION("""COMPUTED_VALUE"""),"JavaScript")</f>
        <v>JavaScript</v>
      </c>
      <c r="F7888" s="4" t="str">
        <f>IFERROR(__xludf.DUMMYFUNCTION("""COMPUTED_VALUE"""),"SQL")</f>
        <v>SQL</v>
      </c>
      <c r="G7888" s="4" t="str">
        <f>IFERROR(__xludf.DUMMYFUNCTION("""COMPUTED_VALUE"""),"VBA")</f>
        <v>VBA</v>
      </c>
    </row>
    <row r="7889">
      <c r="A7889" s="3">
        <v>7888.0</v>
      </c>
      <c r="B7889" s="4" t="str">
        <f>IFERROR(__xludf.DUMMYFUNCTION("SPLIT(IMPORTRANGE!B7889:B17888,"";"",0,1)"),"Assembly")</f>
        <v>Assembly</v>
      </c>
      <c r="C7889" s="4" t="str">
        <f>IFERROR(__xludf.DUMMYFUNCTION("""COMPUTED_VALUE"""),"R")</f>
        <v>R</v>
      </c>
    </row>
    <row r="7890">
      <c r="A7890" s="3">
        <v>7889.0</v>
      </c>
      <c r="B7890" s="4" t="str">
        <f>IFERROR(__xludf.DUMMYFUNCTION("SPLIT(IMPORTRANGE!B7890:B17889,"";"",0,1)"),"Bash/Shell/PowerShell")</f>
        <v>Bash/Shell/PowerShell</v>
      </c>
      <c r="C7890" s="4" t="str">
        <f>IFERROR(__xludf.DUMMYFUNCTION("""COMPUTED_VALUE"""),"C")</f>
        <v>C</v>
      </c>
      <c r="D7890" s="4" t="str">
        <f>IFERROR(__xludf.DUMMYFUNCTION("""COMPUTED_VALUE"""),"C++")</f>
        <v>C++</v>
      </c>
      <c r="E7890" s="4" t="str">
        <f>IFERROR(__xludf.DUMMYFUNCTION("""COMPUTED_VALUE"""),"HTML/CSS")</f>
        <v>HTML/CSS</v>
      </c>
      <c r="F7890" s="4" t="str">
        <f>IFERROR(__xludf.DUMMYFUNCTION("""COMPUTED_VALUE"""),"Java")</f>
        <v>Java</v>
      </c>
      <c r="G7890" s="4" t="str">
        <f>IFERROR(__xludf.DUMMYFUNCTION("""COMPUTED_VALUE"""),"Kotlin")</f>
        <v>Kotlin</v>
      </c>
      <c r="H7890" s="4" t="str">
        <f>IFERROR(__xludf.DUMMYFUNCTION("""COMPUTED_VALUE"""),"Python")</f>
        <v>Python</v>
      </c>
    </row>
    <row r="7891">
      <c r="A7891" s="3">
        <v>7890.0</v>
      </c>
      <c r="B7891" s="4" t="str">
        <f>IFERROR(__xludf.DUMMYFUNCTION("SPLIT(IMPORTRANGE!B7891:B17890,"";"",0,1)"),"Bash/Shell/PowerShell")</f>
        <v>Bash/Shell/PowerShell</v>
      </c>
      <c r="C7891" s="4" t="str">
        <f>IFERROR(__xludf.DUMMYFUNCTION("""COMPUTED_VALUE"""),"C#")</f>
        <v>C#</v>
      </c>
      <c r="D7891" s="4" t="str">
        <f>IFERROR(__xludf.DUMMYFUNCTION("""COMPUTED_VALUE"""),"Go")</f>
        <v>Go</v>
      </c>
      <c r="E7891" s="4" t="str">
        <f>IFERROR(__xludf.DUMMYFUNCTION("""COMPUTED_VALUE"""),"HTML/CSS")</f>
        <v>HTML/CSS</v>
      </c>
      <c r="F7891" s="4" t="str">
        <f>IFERROR(__xludf.DUMMYFUNCTION("""COMPUTED_VALUE"""),"JavaScript")</f>
        <v>JavaScript</v>
      </c>
      <c r="G7891" s="4" t="str">
        <f>IFERROR(__xludf.DUMMYFUNCTION("""COMPUTED_VALUE"""),"Python")</f>
        <v>Python</v>
      </c>
      <c r="H7891" s="4" t="str">
        <f>IFERROR(__xludf.DUMMYFUNCTION("""COMPUTED_VALUE"""),"Ruby")</f>
        <v>Ruby</v>
      </c>
      <c r="I7891" s="4" t="str">
        <f>IFERROR(__xludf.DUMMYFUNCTION("""COMPUTED_VALUE"""),"SQL")</f>
        <v>SQL</v>
      </c>
      <c r="J7891" s="4" t="str">
        <f>IFERROR(__xludf.DUMMYFUNCTION("""COMPUTED_VALUE"""),"TypeScript")</f>
        <v>TypeScript</v>
      </c>
    </row>
    <row r="7892">
      <c r="A7892" s="3">
        <v>7891.0</v>
      </c>
      <c r="B7892" s="4" t="str">
        <f>IFERROR(__xludf.DUMMYFUNCTION("SPLIT(IMPORTRANGE!B7892:B17891,"";"",0,1)"),"Bash/Shell/PowerShell")</f>
        <v>Bash/Shell/PowerShell</v>
      </c>
      <c r="C7892" s="4" t="str">
        <f>IFERROR(__xludf.DUMMYFUNCTION("""COMPUTED_VALUE"""),"Java")</f>
        <v>Java</v>
      </c>
      <c r="D7892" s="4" t="str">
        <f>IFERROR(__xludf.DUMMYFUNCTION("""COMPUTED_VALUE"""),"Python")</f>
        <v>Python</v>
      </c>
      <c r="E7892" s="4" t="str">
        <f>IFERROR(__xludf.DUMMYFUNCTION("""COMPUTED_VALUE"""),"R")</f>
        <v>R</v>
      </c>
      <c r="F7892" s="4" t="str">
        <f>IFERROR(__xludf.DUMMYFUNCTION("""COMPUTED_VALUE"""),"Scala")</f>
        <v>Scala</v>
      </c>
      <c r="G7892" s="4" t="str">
        <f>IFERROR(__xludf.DUMMYFUNCTION("""COMPUTED_VALUE"""),"SQL")</f>
        <v>SQL</v>
      </c>
    </row>
    <row r="7893">
      <c r="A7893" s="3">
        <v>7892.0</v>
      </c>
      <c r="B7893" s="4" t="str">
        <f>IFERROR(__xludf.DUMMYFUNCTION("SPLIT(IMPORTRANGE!B7893:B17892,"";"",0,1)"),"Bash/Shell/PowerShell")</f>
        <v>Bash/Shell/PowerShell</v>
      </c>
      <c r="C7893" s="4" t="str">
        <f>IFERROR(__xludf.DUMMYFUNCTION("""COMPUTED_VALUE"""),"C#")</f>
        <v>C#</v>
      </c>
      <c r="D7893" s="4" t="str">
        <f>IFERROR(__xludf.DUMMYFUNCTION("""COMPUTED_VALUE"""),"Go")</f>
        <v>Go</v>
      </c>
      <c r="E7893" s="4" t="str">
        <f>IFERROR(__xludf.DUMMYFUNCTION("""COMPUTED_VALUE"""),"HTML/CSS")</f>
        <v>HTML/CSS</v>
      </c>
      <c r="F7893" s="4" t="str">
        <f>IFERROR(__xludf.DUMMYFUNCTION("""COMPUTED_VALUE"""),"Python")</f>
        <v>Python</v>
      </c>
      <c r="G7893" s="4" t="str">
        <f>IFERROR(__xludf.DUMMYFUNCTION("""COMPUTED_VALUE"""),"SQL")</f>
        <v>SQL</v>
      </c>
      <c r="H7893" s="4" t="str">
        <f>IFERROR(__xludf.DUMMYFUNCTION("""COMPUTED_VALUE"""),"VBA")</f>
        <v>VBA</v>
      </c>
    </row>
    <row r="7894">
      <c r="A7894" s="3">
        <v>7893.0</v>
      </c>
      <c r="B7894" s="4" t="str">
        <f>IFERROR(__xludf.DUMMYFUNCTION("SPLIT(IMPORTRANGE!B7894:B17893,"";"",0,1)"),"C#")</f>
        <v>C#</v>
      </c>
      <c r="C7894" s="4" t="str">
        <f>IFERROR(__xludf.DUMMYFUNCTION("""COMPUTED_VALUE"""),"HTML/CSS")</f>
        <v>HTML/CSS</v>
      </c>
      <c r="D7894" s="4" t="str">
        <f>IFERROR(__xludf.DUMMYFUNCTION("""COMPUTED_VALUE"""),"JavaScript")</f>
        <v>JavaScript</v>
      </c>
      <c r="E7894" s="4" t="str">
        <f>IFERROR(__xludf.DUMMYFUNCTION("""COMPUTED_VALUE"""),"SQL")</f>
        <v>SQL</v>
      </c>
      <c r="F7894" s="4" t="str">
        <f>IFERROR(__xludf.DUMMYFUNCTION("""COMPUTED_VALUE"""),"TypeScript")</f>
        <v>TypeScript</v>
      </c>
    </row>
    <row r="7895">
      <c r="A7895" s="3">
        <v>7894.0</v>
      </c>
      <c r="B7895" s="4" t="str">
        <f>IFERROR(__xludf.DUMMYFUNCTION("SPLIT(IMPORTRANGE!B7895:B17894,"";"",0,1)"),"Java")</f>
        <v>Java</v>
      </c>
      <c r="C7895" s="4" t="str">
        <f>IFERROR(__xludf.DUMMYFUNCTION("""COMPUTED_VALUE"""),"JavaScript")</f>
        <v>JavaScript</v>
      </c>
    </row>
    <row r="7896">
      <c r="A7896" s="3">
        <v>7895.0</v>
      </c>
      <c r="B7896" s="4" t="str">
        <f>IFERROR(__xludf.DUMMYFUNCTION("SPLIT(IMPORTRANGE!B7896:B17895,"";"",0,1)"),"Objective-C")</f>
        <v>Objective-C</v>
      </c>
      <c r="C7896" s="4" t="str">
        <f>IFERROR(__xludf.DUMMYFUNCTION("""COMPUTED_VALUE"""),"Swift")</f>
        <v>Swift</v>
      </c>
    </row>
    <row r="7897">
      <c r="A7897" s="3">
        <v>7896.0</v>
      </c>
      <c r="B7897" s="4" t="str">
        <f>IFERROR(__xludf.DUMMYFUNCTION("SPLIT(IMPORTRANGE!B7897:B17896,"";"",0,1)"),"HTML/CSS")</f>
        <v>HTML/CSS</v>
      </c>
      <c r="C7897" s="4" t="str">
        <f>IFERROR(__xludf.DUMMYFUNCTION("""COMPUTED_VALUE"""),"PHP")</f>
        <v>PHP</v>
      </c>
    </row>
    <row r="7898">
      <c r="A7898" s="3">
        <v>7897.0</v>
      </c>
      <c r="B7898" s="4" t="str">
        <f>IFERROR(__xludf.DUMMYFUNCTION("SPLIT(IMPORTRANGE!B7898:B17897,"";"",0,1)"),"HTML/CSS")</f>
        <v>HTML/CSS</v>
      </c>
      <c r="C7898" s="4" t="str">
        <f>IFERROR(__xludf.DUMMYFUNCTION("""COMPUTED_VALUE"""),"JavaScript")</f>
        <v>JavaScript</v>
      </c>
      <c r="D7898" s="4" t="str">
        <f>IFERROR(__xludf.DUMMYFUNCTION("""COMPUTED_VALUE"""),"PHP")</f>
        <v>PHP</v>
      </c>
    </row>
    <row r="7899">
      <c r="A7899" s="3">
        <v>7898.0</v>
      </c>
      <c r="B7899" s="4" t="str">
        <f>IFERROR(__xludf.DUMMYFUNCTION("SPLIT(IMPORTRANGE!B7899:B17898,"";"",0,1)"),"HTML/CSS")</f>
        <v>HTML/CSS</v>
      </c>
      <c r="C7899" s="4" t="str">
        <f>IFERROR(__xludf.DUMMYFUNCTION("""COMPUTED_VALUE"""),"JavaScript")</f>
        <v>JavaScript</v>
      </c>
      <c r="D7899" s="4" t="str">
        <f>IFERROR(__xludf.DUMMYFUNCTION("""COMPUTED_VALUE"""),"PHP")</f>
        <v>PHP</v>
      </c>
      <c r="E7899" s="4" t="str">
        <f>IFERROR(__xludf.DUMMYFUNCTION("""COMPUTED_VALUE"""),"SQL")</f>
        <v>SQL</v>
      </c>
      <c r="F7899" s="4" t="str">
        <f>IFERROR(__xludf.DUMMYFUNCTION("""COMPUTED_VALUE"""),"TypeScript")</f>
        <v>TypeScript</v>
      </c>
    </row>
    <row r="7900">
      <c r="A7900" s="3">
        <v>7899.0</v>
      </c>
      <c r="B7900" s="4" t="str">
        <f>IFERROR(__xludf.DUMMYFUNCTION("SPLIT(IMPORTRANGE!B7900:B17899,"";"",0,1)"),"Bash/Shell/PowerShell")</f>
        <v>Bash/Shell/PowerShell</v>
      </c>
      <c r="C7900" s="4" t="str">
        <f>IFERROR(__xludf.DUMMYFUNCTION("""COMPUTED_VALUE"""),"C")</f>
        <v>C</v>
      </c>
      <c r="D7900" s="4" t="str">
        <f>IFERROR(__xludf.DUMMYFUNCTION("""COMPUTED_VALUE"""),"C++")</f>
        <v>C++</v>
      </c>
      <c r="E7900" s="4" t="str">
        <f>IFERROR(__xludf.DUMMYFUNCTION("""COMPUTED_VALUE"""),"C#")</f>
        <v>C#</v>
      </c>
      <c r="F7900" s="4" t="str">
        <f>IFERROR(__xludf.DUMMYFUNCTION("""COMPUTED_VALUE"""),"JavaScript")</f>
        <v>JavaScript</v>
      </c>
      <c r="G7900" s="4" t="str">
        <f>IFERROR(__xludf.DUMMYFUNCTION("""COMPUTED_VALUE"""),"Objective-C")</f>
        <v>Objective-C</v>
      </c>
      <c r="H7900" s="4" t="str">
        <f>IFERROR(__xludf.DUMMYFUNCTION("""COMPUTED_VALUE"""),"Swift")</f>
        <v>Swift</v>
      </c>
    </row>
    <row r="7901">
      <c r="A7901" s="3">
        <v>7900.0</v>
      </c>
      <c r="B7901" s="4" t="str">
        <f>IFERROR(__xludf.DUMMYFUNCTION("SPLIT(IMPORTRANGE!B7901:B17900,"";"",0,1)"),"Assembly")</f>
        <v>Assembly</v>
      </c>
      <c r="C7901" s="4" t="str">
        <f>IFERROR(__xludf.DUMMYFUNCTION("""COMPUTED_VALUE"""),"Bash/Shell/PowerShell")</f>
        <v>Bash/Shell/PowerShell</v>
      </c>
      <c r="D7901" s="4" t="str">
        <f>IFERROR(__xludf.DUMMYFUNCTION("""COMPUTED_VALUE"""),"C")</f>
        <v>C</v>
      </c>
    </row>
    <row r="7902">
      <c r="A7902" s="3">
        <v>7901.0</v>
      </c>
      <c r="B7902" s="4" t="str">
        <f>IFERROR(__xludf.DUMMYFUNCTION("SPLIT(IMPORTRANGE!B7902:B17901,"";"",0,1)"),"Python")</f>
        <v>Python</v>
      </c>
      <c r="C7902" s="4" t="str">
        <f>IFERROR(__xludf.DUMMYFUNCTION("""COMPUTED_VALUE"""),"SQL")</f>
        <v>SQL</v>
      </c>
    </row>
    <row r="7903">
      <c r="A7903" s="3">
        <v>7902.0</v>
      </c>
      <c r="B7903" s="4" t="str">
        <f>IFERROR(__xludf.DUMMYFUNCTION("SPLIT(IMPORTRANGE!B7903:B17902,"";"",0,1)"),"Bash/Shell/PowerShell")</f>
        <v>Bash/Shell/PowerShell</v>
      </c>
      <c r="C7903" s="4" t="str">
        <f>IFERROR(__xludf.DUMMYFUNCTION("""COMPUTED_VALUE"""),"C")</f>
        <v>C</v>
      </c>
      <c r="D7903" s="4" t="str">
        <f>IFERROR(__xludf.DUMMYFUNCTION("""COMPUTED_VALUE"""),"C++")</f>
        <v>C++</v>
      </c>
      <c r="E7903" s="4" t="str">
        <f>IFERROR(__xludf.DUMMYFUNCTION("""COMPUTED_VALUE"""),"C#")</f>
        <v>C#</v>
      </c>
      <c r="F7903" s="4" t="str">
        <f>IFERROR(__xludf.DUMMYFUNCTION("""COMPUTED_VALUE"""),"SQL")</f>
        <v>SQL</v>
      </c>
    </row>
    <row r="7904">
      <c r="A7904" s="3">
        <v>7903.0</v>
      </c>
      <c r="B7904" s="4" t="str">
        <f>IFERROR(__xludf.DUMMYFUNCTION("SPLIT(IMPORTRANGE!B7904:B17903,"";"",0,1)"),"Bash/Shell/PowerShell")</f>
        <v>Bash/Shell/PowerShell</v>
      </c>
      <c r="C7904" s="4" t="str">
        <f>IFERROR(__xludf.DUMMYFUNCTION("""COMPUTED_VALUE"""),"HTML/CSS")</f>
        <v>HTML/CSS</v>
      </c>
      <c r="D7904" s="4" t="str">
        <f>IFERROR(__xludf.DUMMYFUNCTION("""COMPUTED_VALUE"""),"Java")</f>
        <v>Java</v>
      </c>
      <c r="E7904" s="4" t="str">
        <f>IFERROR(__xludf.DUMMYFUNCTION("""COMPUTED_VALUE"""),"JavaScript")</f>
        <v>JavaScript</v>
      </c>
      <c r="F7904" s="4" t="str">
        <f>IFERROR(__xludf.DUMMYFUNCTION("""COMPUTED_VALUE"""),"PHP")</f>
        <v>PHP</v>
      </c>
      <c r="G7904" s="4" t="str">
        <f>IFERROR(__xludf.DUMMYFUNCTION("""COMPUTED_VALUE"""),"Ruby")</f>
        <v>Ruby</v>
      </c>
      <c r="H7904" s="4" t="str">
        <f>IFERROR(__xludf.DUMMYFUNCTION("""COMPUTED_VALUE"""),"SQL")</f>
        <v>SQL</v>
      </c>
      <c r="I7904" s="4" t="str">
        <f>IFERROR(__xludf.DUMMYFUNCTION("""COMPUTED_VALUE"""),"TypeScript")</f>
        <v>TypeScript</v>
      </c>
    </row>
    <row r="7905">
      <c r="A7905" s="3">
        <v>7904.0</v>
      </c>
      <c r="B7905" s="4" t="str">
        <f>IFERROR(__xludf.DUMMYFUNCTION("SPLIT(IMPORTRANGE!B7905:B17904,"";"",0,1)"),"C++")</f>
        <v>C++</v>
      </c>
      <c r="C7905" s="4" t="str">
        <f>IFERROR(__xludf.DUMMYFUNCTION("""COMPUTED_VALUE"""),"Java")</f>
        <v>Java</v>
      </c>
      <c r="D7905" s="4" t="str">
        <f>IFERROR(__xludf.DUMMYFUNCTION("""COMPUTED_VALUE"""),"SQL")</f>
        <v>SQL</v>
      </c>
    </row>
    <row r="7906">
      <c r="A7906" s="3">
        <v>7905.0</v>
      </c>
      <c r="B7906" s="4" t="str">
        <f>IFERROR(__xludf.DUMMYFUNCTION("SPLIT(IMPORTRANGE!B7906:B17905,"";"",0,1)"),"C++")</f>
        <v>C++</v>
      </c>
      <c r="C7906" s="4" t="str">
        <f>IFERROR(__xludf.DUMMYFUNCTION("""COMPUTED_VALUE"""),"Java")</f>
        <v>Java</v>
      </c>
      <c r="D7906" s="4" t="str">
        <f>IFERROR(__xludf.DUMMYFUNCTION("""COMPUTED_VALUE"""),"JavaScript")</f>
        <v>JavaScript</v>
      </c>
      <c r="E7906" s="4" t="str">
        <f>IFERROR(__xludf.DUMMYFUNCTION("""COMPUTED_VALUE"""),"Python")</f>
        <v>Python</v>
      </c>
    </row>
    <row r="7907">
      <c r="A7907" s="3">
        <v>7906.0</v>
      </c>
      <c r="B7907" s="4" t="str">
        <f>IFERROR(__xludf.DUMMYFUNCTION("SPLIT(IMPORTRANGE!B7907:B17906,"";"",0,1)"),"C#")</f>
        <v>C#</v>
      </c>
      <c r="C7907" s="4" t="str">
        <f>IFERROR(__xludf.DUMMYFUNCTION("""COMPUTED_VALUE"""),"JavaScript")</f>
        <v>JavaScript</v>
      </c>
      <c r="D7907" s="4" t="str">
        <f>IFERROR(__xludf.DUMMYFUNCTION("""COMPUTED_VALUE"""),"TypeScript")</f>
        <v>TypeScript</v>
      </c>
    </row>
    <row r="7908">
      <c r="A7908" s="3">
        <v>7907.0</v>
      </c>
      <c r="B7908" s="4" t="str">
        <f>IFERROR(__xludf.DUMMYFUNCTION("SPLIT(IMPORTRANGE!B7908:B17907,"";"",0,1)"),"Bash/Shell/PowerShell")</f>
        <v>Bash/Shell/PowerShell</v>
      </c>
      <c r="C7908" s="4" t="str">
        <f>IFERROR(__xludf.DUMMYFUNCTION("""COMPUTED_VALUE"""),"C#")</f>
        <v>C#</v>
      </c>
      <c r="D7908" s="4" t="str">
        <f>IFERROR(__xludf.DUMMYFUNCTION("""COMPUTED_VALUE"""),"HTML/CSS")</f>
        <v>HTML/CSS</v>
      </c>
      <c r="E7908" s="4" t="str">
        <f>IFERROR(__xludf.DUMMYFUNCTION("""COMPUTED_VALUE"""),"JavaScript")</f>
        <v>JavaScript</v>
      </c>
      <c r="F7908" s="4" t="str">
        <f>IFERROR(__xludf.DUMMYFUNCTION("""COMPUTED_VALUE"""),"PHP")</f>
        <v>PHP</v>
      </c>
      <c r="G7908" s="4" t="str">
        <f>IFERROR(__xludf.DUMMYFUNCTION("""COMPUTED_VALUE"""),"Python")</f>
        <v>Python</v>
      </c>
      <c r="H7908" s="4" t="str">
        <f>IFERROR(__xludf.DUMMYFUNCTION("""COMPUTED_VALUE"""),"Ruby")</f>
        <v>Ruby</v>
      </c>
      <c r="I7908" s="4" t="str">
        <f>IFERROR(__xludf.DUMMYFUNCTION("""COMPUTED_VALUE"""),"SQL")</f>
        <v>SQL</v>
      </c>
      <c r="J7908" s="4" t="str">
        <f>IFERROR(__xludf.DUMMYFUNCTION("""COMPUTED_VALUE"""),"TypeScript")</f>
        <v>TypeScript</v>
      </c>
    </row>
    <row r="7909">
      <c r="A7909" s="3">
        <v>7908.0</v>
      </c>
      <c r="B7909" s="4" t="str">
        <f>IFERROR(__xludf.DUMMYFUNCTION("SPLIT(IMPORTRANGE!B7909:B17908,"";"",0,1)"),"Objective-C")</f>
        <v>Objective-C</v>
      </c>
      <c r="C7909" s="4" t="str">
        <f>IFERROR(__xludf.DUMMYFUNCTION("""COMPUTED_VALUE"""),"Swift")</f>
        <v>Swift</v>
      </c>
    </row>
    <row r="7910">
      <c r="A7910" s="3">
        <v>7909.0</v>
      </c>
      <c r="B7910" s="4" t="str">
        <f>IFERROR(__xludf.DUMMYFUNCTION("SPLIT(IMPORTRANGE!B7910:B17909,"";"",0,1)"),"C#")</f>
        <v>C#</v>
      </c>
      <c r="C7910" s="4" t="str">
        <f>IFERROR(__xludf.DUMMYFUNCTION("""COMPUTED_VALUE"""),"Java")</f>
        <v>Java</v>
      </c>
      <c r="D7910" s="4" t="str">
        <f>IFERROR(__xludf.DUMMYFUNCTION("""COMPUTED_VALUE"""),"R")</f>
        <v>R</v>
      </c>
      <c r="E7910" s="4" t="str">
        <f>IFERROR(__xludf.DUMMYFUNCTION("""COMPUTED_VALUE"""),"SQL")</f>
        <v>SQL</v>
      </c>
    </row>
    <row r="7911">
      <c r="A7911" s="3">
        <v>7910.0</v>
      </c>
      <c r="B7911" s="4" t="str">
        <f>IFERROR(__xludf.DUMMYFUNCTION("SPLIT(IMPORTRANGE!B7911:B17910,"";"",0,1)"),"C#")</f>
        <v>C#</v>
      </c>
      <c r="C7911" s="4" t="str">
        <f>IFERROR(__xludf.DUMMYFUNCTION("""COMPUTED_VALUE"""),"HTML/CSS")</f>
        <v>HTML/CSS</v>
      </c>
      <c r="D7911" s="4" t="str">
        <f>IFERROR(__xludf.DUMMYFUNCTION("""COMPUTED_VALUE"""),"JavaScript")</f>
        <v>JavaScript</v>
      </c>
      <c r="E7911" s="4" t="str">
        <f>IFERROR(__xludf.DUMMYFUNCTION("""COMPUTED_VALUE"""),"TypeScript")</f>
        <v>TypeScript</v>
      </c>
    </row>
    <row r="7912">
      <c r="A7912" s="3">
        <v>7911.0</v>
      </c>
      <c r="B7912" s="4" t="str">
        <f>IFERROR(__xludf.DUMMYFUNCTION("SPLIT(IMPORTRANGE!B7912:B17911,"";"",0,1)"),"C#")</f>
        <v>C#</v>
      </c>
      <c r="C7912" s="4" t="str">
        <f>IFERROR(__xludf.DUMMYFUNCTION("""COMPUTED_VALUE"""),"Go")</f>
        <v>Go</v>
      </c>
      <c r="D7912" s="4" t="str">
        <f>IFERROR(__xludf.DUMMYFUNCTION("""COMPUTED_VALUE"""),"HTML/CSS")</f>
        <v>HTML/CSS</v>
      </c>
      <c r="E7912" s="4" t="str">
        <f>IFERROR(__xludf.DUMMYFUNCTION("""COMPUTED_VALUE"""),"JavaScript")</f>
        <v>JavaScript</v>
      </c>
      <c r="F7912" s="4" t="str">
        <f>IFERROR(__xludf.DUMMYFUNCTION("""COMPUTED_VALUE"""),"PHP")</f>
        <v>PHP</v>
      </c>
      <c r="G7912" s="4" t="str">
        <f>IFERROR(__xludf.DUMMYFUNCTION("""COMPUTED_VALUE"""),"Python")</f>
        <v>Python</v>
      </c>
      <c r="H7912" s="4" t="str">
        <f>IFERROR(__xludf.DUMMYFUNCTION("""COMPUTED_VALUE"""),"Rust")</f>
        <v>Rust</v>
      </c>
      <c r="I7912" s="4" t="str">
        <f>IFERROR(__xludf.DUMMYFUNCTION("""COMPUTED_VALUE"""),"SQL")</f>
        <v>SQL</v>
      </c>
    </row>
    <row r="7913">
      <c r="A7913" s="3">
        <v>7912.0</v>
      </c>
      <c r="B7913" s="4" t="str">
        <f>IFERROR(__xludf.DUMMYFUNCTION("SPLIT(IMPORTRANGE!B7913:B17912,"";"",0,1)"),"Assembly")</f>
        <v>Assembly</v>
      </c>
      <c r="C7913" s="4" t="str">
        <f>IFERROR(__xludf.DUMMYFUNCTION("""COMPUTED_VALUE"""),"C#")</f>
        <v>C#</v>
      </c>
      <c r="D7913" s="4" t="str">
        <f>IFERROR(__xludf.DUMMYFUNCTION("""COMPUTED_VALUE"""),"Dart")</f>
        <v>Dart</v>
      </c>
      <c r="E7913" s="4" t="str">
        <f>IFERROR(__xludf.DUMMYFUNCTION("""COMPUTED_VALUE"""),"SQL")</f>
        <v>SQL</v>
      </c>
      <c r="F7913" s="4" t="str">
        <f>IFERROR(__xludf.DUMMYFUNCTION("""COMPUTED_VALUE"""),"Other(s):")</f>
        <v>Other(s):</v>
      </c>
    </row>
    <row r="7914">
      <c r="A7914" s="3">
        <v>7913.0</v>
      </c>
      <c r="B7914" s="4" t="str">
        <f>IFERROR(__xludf.DUMMYFUNCTION("SPLIT(IMPORTRANGE!B7914:B17913,"";"",0,1)"),"C++")</f>
        <v>C++</v>
      </c>
      <c r="C7914" s="4" t="str">
        <f>IFERROR(__xludf.DUMMYFUNCTION("""COMPUTED_VALUE"""),"HTML/CSS")</f>
        <v>HTML/CSS</v>
      </c>
      <c r="D7914" s="4" t="str">
        <f>IFERROR(__xludf.DUMMYFUNCTION("""COMPUTED_VALUE"""),"Java")</f>
        <v>Java</v>
      </c>
      <c r="E7914" s="4" t="str">
        <f>IFERROR(__xludf.DUMMYFUNCTION("""COMPUTED_VALUE"""),"JavaScript")</f>
        <v>JavaScript</v>
      </c>
      <c r="F7914" s="4" t="str">
        <f>IFERROR(__xludf.DUMMYFUNCTION("""COMPUTED_VALUE"""),"SQL")</f>
        <v>SQL</v>
      </c>
      <c r="G7914" s="4" t="str">
        <f>IFERROR(__xludf.DUMMYFUNCTION("""COMPUTED_VALUE"""),"TypeScript")</f>
        <v>TypeScript</v>
      </c>
    </row>
    <row r="7915">
      <c r="A7915" s="3">
        <v>7914.0</v>
      </c>
      <c r="B7915" s="4" t="str">
        <f>IFERROR(__xludf.DUMMYFUNCTION("SPLIT(IMPORTRANGE!B7915:B17914,"";"",0,1)"),"Bash/Shell/PowerShell")</f>
        <v>Bash/Shell/PowerShell</v>
      </c>
      <c r="C7915" s="4" t="str">
        <f>IFERROR(__xludf.DUMMYFUNCTION("""COMPUTED_VALUE"""),"C#")</f>
        <v>C#</v>
      </c>
      <c r="D7915" s="4" t="str">
        <f>IFERROR(__xludf.DUMMYFUNCTION("""COMPUTED_VALUE"""),"Dart")</f>
        <v>Dart</v>
      </c>
      <c r="E7915" s="4" t="str">
        <f>IFERROR(__xludf.DUMMYFUNCTION("""COMPUTED_VALUE"""),"HTML/CSS")</f>
        <v>HTML/CSS</v>
      </c>
      <c r="F7915" s="4" t="str">
        <f>IFERROR(__xludf.DUMMYFUNCTION("""COMPUTED_VALUE"""),"JavaScript")</f>
        <v>JavaScript</v>
      </c>
      <c r="G7915" s="4" t="str">
        <f>IFERROR(__xludf.DUMMYFUNCTION("""COMPUTED_VALUE"""),"Objective-C")</f>
        <v>Objective-C</v>
      </c>
      <c r="H7915" s="4" t="str">
        <f>IFERROR(__xludf.DUMMYFUNCTION("""COMPUTED_VALUE"""),"PHP")</f>
        <v>PHP</v>
      </c>
      <c r="I7915" s="4" t="str">
        <f>IFERROR(__xludf.DUMMYFUNCTION("""COMPUTED_VALUE"""),"SQL")</f>
        <v>SQL</v>
      </c>
      <c r="J7915" s="4" t="str">
        <f>IFERROR(__xludf.DUMMYFUNCTION("""COMPUTED_VALUE"""),"Swift")</f>
        <v>Swift</v>
      </c>
    </row>
    <row r="7916">
      <c r="A7916" s="3">
        <v>7915.0</v>
      </c>
      <c r="B7916" s="4" t="str">
        <f>IFERROR(__xludf.DUMMYFUNCTION("SPLIT(IMPORTRANGE!B7916:B17915,"";"",0,1)"),"Bash/Shell/PowerShell")</f>
        <v>Bash/Shell/PowerShell</v>
      </c>
      <c r="C7916" s="4" t="str">
        <f>IFERROR(__xludf.DUMMYFUNCTION("""COMPUTED_VALUE"""),"Python")</f>
        <v>Python</v>
      </c>
      <c r="D7916" s="4" t="str">
        <f>IFERROR(__xludf.DUMMYFUNCTION("""COMPUTED_VALUE"""),"Other(s):")</f>
        <v>Other(s):</v>
      </c>
    </row>
    <row r="7917">
      <c r="A7917" s="3">
        <v>7916.0</v>
      </c>
      <c r="B7917" s="4" t="str">
        <f>IFERROR(__xludf.DUMMYFUNCTION("SPLIT(IMPORTRANGE!B7917:B17916,"";"",0,1)"),"C#")</f>
        <v>C#</v>
      </c>
      <c r="C7917" s="4" t="str">
        <f>IFERROR(__xludf.DUMMYFUNCTION("""COMPUTED_VALUE"""),"HTML/CSS")</f>
        <v>HTML/CSS</v>
      </c>
      <c r="D7917" s="4" t="str">
        <f>IFERROR(__xludf.DUMMYFUNCTION("""COMPUTED_VALUE"""),"Java")</f>
        <v>Java</v>
      </c>
      <c r="E7917" s="4" t="str">
        <f>IFERROR(__xludf.DUMMYFUNCTION("""COMPUTED_VALUE"""),"JavaScript")</f>
        <v>JavaScript</v>
      </c>
      <c r="F7917" s="4" t="str">
        <f>IFERROR(__xludf.DUMMYFUNCTION("""COMPUTED_VALUE"""),"SQL")</f>
        <v>SQL</v>
      </c>
      <c r="G7917" s="4" t="str">
        <f>IFERROR(__xludf.DUMMYFUNCTION("""COMPUTED_VALUE"""),"TypeScript")</f>
        <v>TypeScript</v>
      </c>
    </row>
    <row r="7918">
      <c r="A7918" s="3">
        <v>7917.0</v>
      </c>
      <c r="B7918" s="4" t="str">
        <f>IFERROR(__xludf.DUMMYFUNCTION("SPLIT(IMPORTRANGE!B7918:B17917,"";"",0,1)"),"Java")</f>
        <v>Java</v>
      </c>
      <c r="C7918" s="4" t="str">
        <f>IFERROR(__xludf.DUMMYFUNCTION("""COMPUTED_VALUE"""),"Kotlin")</f>
        <v>Kotlin</v>
      </c>
      <c r="D7918" s="4" t="str">
        <f>IFERROR(__xludf.DUMMYFUNCTION("""COMPUTED_VALUE"""),"PHP")</f>
        <v>PHP</v>
      </c>
    </row>
    <row r="7919">
      <c r="A7919" s="3">
        <v>7918.0</v>
      </c>
      <c r="B7919" s="4" t="str">
        <f>IFERROR(__xludf.DUMMYFUNCTION("SPLIT(IMPORTRANGE!B7919:B17918,"";"",0,1)"),"C#")</f>
        <v>C#</v>
      </c>
      <c r="C7919" s="4" t="str">
        <f>IFERROR(__xludf.DUMMYFUNCTION("""COMPUTED_VALUE"""),"HTML/CSS")</f>
        <v>HTML/CSS</v>
      </c>
      <c r="D7919" s="4" t="str">
        <f>IFERROR(__xludf.DUMMYFUNCTION("""COMPUTED_VALUE"""),"Java")</f>
        <v>Java</v>
      </c>
      <c r="E7919" s="4" t="str">
        <f>IFERROR(__xludf.DUMMYFUNCTION("""COMPUTED_VALUE"""),"JavaScript")</f>
        <v>JavaScript</v>
      </c>
      <c r="F7919" s="4" t="str">
        <f>IFERROR(__xludf.DUMMYFUNCTION("""COMPUTED_VALUE"""),"SQL")</f>
        <v>SQL</v>
      </c>
      <c r="G7919" s="4" t="str">
        <f>IFERROR(__xludf.DUMMYFUNCTION("""COMPUTED_VALUE"""),"TypeScript")</f>
        <v>TypeScript</v>
      </c>
    </row>
    <row r="7920">
      <c r="A7920" s="3">
        <v>7919.0</v>
      </c>
      <c r="B7920" s="4" t="str">
        <f>IFERROR(__xludf.DUMMYFUNCTION("SPLIT(IMPORTRANGE!B7920:B17919,"";"",0,1)"),"Bash/Shell/PowerShell")</f>
        <v>Bash/Shell/PowerShell</v>
      </c>
      <c r="C7920" s="4" t="str">
        <f>IFERROR(__xludf.DUMMYFUNCTION("""COMPUTED_VALUE"""),"C")</f>
        <v>C</v>
      </c>
      <c r="D7920" s="4" t="str">
        <f>IFERROR(__xludf.DUMMYFUNCTION("""COMPUTED_VALUE"""),"Python")</f>
        <v>Python</v>
      </c>
    </row>
    <row r="7921">
      <c r="A7921" s="3">
        <v>7920.0</v>
      </c>
      <c r="B7921" s="4" t="str">
        <f>IFERROR(__xludf.DUMMYFUNCTION("SPLIT(IMPORTRANGE!B7921:B17920,"";"",0,1)"),"C")</f>
        <v>C</v>
      </c>
      <c r="C7921" s="4" t="str">
        <f>IFERROR(__xludf.DUMMYFUNCTION("""COMPUTED_VALUE"""),"C#")</f>
        <v>C#</v>
      </c>
      <c r="D7921" s="4" t="str">
        <f>IFERROR(__xludf.DUMMYFUNCTION("""COMPUTED_VALUE"""),"Java")</f>
        <v>Java</v>
      </c>
      <c r="E7921" s="4" t="str">
        <f>IFERROR(__xludf.DUMMYFUNCTION("""COMPUTED_VALUE"""),"Python")</f>
        <v>Python</v>
      </c>
      <c r="F7921" s="4" t="str">
        <f>IFERROR(__xludf.DUMMYFUNCTION("""COMPUTED_VALUE"""),"SQL")</f>
        <v>SQL</v>
      </c>
      <c r="G7921" s="4" t="str">
        <f>IFERROR(__xludf.DUMMYFUNCTION("""COMPUTED_VALUE"""),"VBA")</f>
        <v>VBA</v>
      </c>
      <c r="H7921" s="4" t="str">
        <f>IFERROR(__xludf.DUMMYFUNCTION("""COMPUTED_VALUE"""),"Other(s):")</f>
        <v>Other(s):</v>
      </c>
    </row>
    <row r="7922">
      <c r="A7922" s="3">
        <v>7921.0</v>
      </c>
      <c r="B7922" s="4" t="str">
        <f>IFERROR(__xludf.DUMMYFUNCTION("SPLIT(IMPORTRANGE!B7922:B17921,"";"",0,1)"),"Bash/Shell/PowerShell")</f>
        <v>Bash/Shell/PowerShell</v>
      </c>
      <c r="C7922" s="4" t="str">
        <f>IFERROR(__xludf.DUMMYFUNCTION("""COMPUTED_VALUE"""),"C#")</f>
        <v>C#</v>
      </c>
      <c r="D7922" s="4" t="str">
        <f>IFERROR(__xludf.DUMMYFUNCTION("""COMPUTED_VALUE"""),"HTML/CSS")</f>
        <v>HTML/CSS</v>
      </c>
      <c r="E7922" s="4" t="str">
        <f>IFERROR(__xludf.DUMMYFUNCTION("""COMPUTED_VALUE"""),"JavaScript")</f>
        <v>JavaScript</v>
      </c>
      <c r="F7922" s="4" t="str">
        <f>IFERROR(__xludf.DUMMYFUNCTION("""COMPUTED_VALUE"""),"SQL")</f>
        <v>SQL</v>
      </c>
      <c r="G7922" s="4" t="str">
        <f>IFERROR(__xludf.DUMMYFUNCTION("""COMPUTED_VALUE"""),"TypeScript")</f>
        <v>TypeScript</v>
      </c>
      <c r="H7922" s="4" t="str">
        <f>IFERROR(__xludf.DUMMYFUNCTION("""COMPUTED_VALUE"""),"VBA")</f>
        <v>VBA</v>
      </c>
    </row>
    <row r="7923">
      <c r="A7923" s="3">
        <v>7922.0</v>
      </c>
      <c r="B7923" s="4" t="str">
        <f>IFERROR(__xludf.DUMMYFUNCTION("SPLIT(IMPORTRANGE!B7923:B17922,"";"",0,1)"),"Bash/Shell/PowerShell")</f>
        <v>Bash/Shell/PowerShell</v>
      </c>
      <c r="C7923" s="4" t="str">
        <f>IFERROR(__xludf.DUMMYFUNCTION("""COMPUTED_VALUE"""),"C")</f>
        <v>C</v>
      </c>
      <c r="D7923" s="4" t="str">
        <f>IFERROR(__xludf.DUMMYFUNCTION("""COMPUTED_VALUE"""),"C++")</f>
        <v>C++</v>
      </c>
      <c r="E7923" s="4" t="str">
        <f>IFERROR(__xludf.DUMMYFUNCTION("""COMPUTED_VALUE"""),"Java")</f>
        <v>Java</v>
      </c>
      <c r="F7923" s="4" t="str">
        <f>IFERROR(__xludf.DUMMYFUNCTION("""COMPUTED_VALUE"""),"JavaScript")</f>
        <v>JavaScript</v>
      </c>
      <c r="G7923" s="4" t="str">
        <f>IFERROR(__xludf.DUMMYFUNCTION("""COMPUTED_VALUE"""),"Kotlin")</f>
        <v>Kotlin</v>
      </c>
      <c r="H7923" s="4" t="str">
        <f>IFERROR(__xludf.DUMMYFUNCTION("""COMPUTED_VALUE"""),"Python")</f>
        <v>Python</v>
      </c>
      <c r="I7923" s="4" t="str">
        <f>IFERROR(__xludf.DUMMYFUNCTION("""COMPUTED_VALUE"""),"SQL")</f>
        <v>SQL</v>
      </c>
    </row>
    <row r="7924">
      <c r="A7924" s="3">
        <v>7923.0</v>
      </c>
      <c r="B7924" s="4" t="str">
        <f>IFERROR(__xludf.DUMMYFUNCTION("SPLIT(IMPORTRANGE!B7924:B17923,"";"",0,1)"),"Go")</f>
        <v>Go</v>
      </c>
      <c r="C7924" s="4" t="str">
        <f>IFERROR(__xludf.DUMMYFUNCTION("""COMPUTED_VALUE"""),"HTML/CSS")</f>
        <v>HTML/CSS</v>
      </c>
      <c r="D7924" s="4" t="str">
        <f>IFERROR(__xludf.DUMMYFUNCTION("""COMPUTED_VALUE"""),"JavaScript")</f>
        <v>JavaScript</v>
      </c>
      <c r="E7924" s="4" t="str">
        <f>IFERROR(__xludf.DUMMYFUNCTION("""COMPUTED_VALUE"""),"Python")</f>
        <v>Python</v>
      </c>
      <c r="F7924" s="4" t="str">
        <f>IFERROR(__xludf.DUMMYFUNCTION("""COMPUTED_VALUE"""),"SQL")</f>
        <v>SQL</v>
      </c>
    </row>
    <row r="7925">
      <c r="A7925" s="3">
        <v>7924.0</v>
      </c>
      <c r="B7925" s="4" t="str">
        <f>IFERROR(__xludf.DUMMYFUNCTION("SPLIT(IMPORTRANGE!B7925:B17924,"";"",0,1)"),"Bash/Shell/PowerShell")</f>
        <v>Bash/Shell/PowerShell</v>
      </c>
      <c r="C7925" s="4" t="str">
        <f>IFERROR(__xludf.DUMMYFUNCTION("""COMPUTED_VALUE"""),"HTML/CSS")</f>
        <v>HTML/CSS</v>
      </c>
      <c r="D7925" s="4" t="str">
        <f>IFERROR(__xludf.DUMMYFUNCTION("""COMPUTED_VALUE"""),"Java")</f>
        <v>Java</v>
      </c>
      <c r="E7925" s="4" t="str">
        <f>IFERROR(__xludf.DUMMYFUNCTION("""COMPUTED_VALUE"""),"JavaScript")</f>
        <v>JavaScript</v>
      </c>
      <c r="F7925" s="4" t="str">
        <f>IFERROR(__xludf.DUMMYFUNCTION("""COMPUTED_VALUE"""),"PHP")</f>
        <v>PHP</v>
      </c>
      <c r="G7925" s="4" t="str">
        <f>IFERROR(__xludf.DUMMYFUNCTION("""COMPUTED_VALUE"""),"Python")</f>
        <v>Python</v>
      </c>
      <c r="H7925" s="4" t="str">
        <f>IFERROR(__xludf.DUMMYFUNCTION("""COMPUTED_VALUE"""),"SQL")</f>
        <v>SQL</v>
      </c>
      <c r="I7925" s="4" t="str">
        <f>IFERROR(__xludf.DUMMYFUNCTION("""COMPUTED_VALUE"""),"TypeScript")</f>
        <v>TypeScript</v>
      </c>
      <c r="J7925" s="4" t="str">
        <f>IFERROR(__xludf.DUMMYFUNCTION("""COMPUTED_VALUE"""),"WebAssembly")</f>
        <v>WebAssembly</v>
      </c>
    </row>
    <row r="7926">
      <c r="A7926" s="3">
        <v>7925.0</v>
      </c>
      <c r="B7926" s="4" t="str">
        <f>IFERROR(__xludf.DUMMYFUNCTION("SPLIT(IMPORTRANGE!B7926:B17925,"";"",0,1)"),"Assembly")</f>
        <v>Assembly</v>
      </c>
      <c r="C7926" s="4" t="str">
        <f>IFERROR(__xludf.DUMMYFUNCTION("""COMPUTED_VALUE"""),"Bash/Shell/PowerShell")</f>
        <v>Bash/Shell/PowerShell</v>
      </c>
      <c r="D7926" s="4" t="str">
        <f>IFERROR(__xludf.DUMMYFUNCTION("""COMPUTED_VALUE"""),"C")</f>
        <v>C</v>
      </c>
      <c r="E7926" s="4" t="str">
        <f>IFERROR(__xludf.DUMMYFUNCTION("""COMPUTED_VALUE"""),"C++")</f>
        <v>C++</v>
      </c>
      <c r="F7926" s="4" t="str">
        <f>IFERROR(__xludf.DUMMYFUNCTION("""COMPUTED_VALUE"""),"Go")</f>
        <v>Go</v>
      </c>
      <c r="G7926" s="4" t="str">
        <f>IFERROR(__xludf.DUMMYFUNCTION("""COMPUTED_VALUE"""),"Python")</f>
        <v>Python</v>
      </c>
      <c r="H7926" s="4" t="str">
        <f>IFERROR(__xludf.DUMMYFUNCTION("""COMPUTED_VALUE"""),"Rust")</f>
        <v>Rust</v>
      </c>
    </row>
    <row r="7927">
      <c r="A7927" s="3">
        <v>7926.0</v>
      </c>
      <c r="B7927" s="4" t="str">
        <f>IFERROR(__xludf.DUMMYFUNCTION("SPLIT(IMPORTRANGE!B7927:B17926,"";"",0,1)"),"Assembly")</f>
        <v>Assembly</v>
      </c>
      <c r="C7927" s="4" t="str">
        <f>IFERROR(__xludf.DUMMYFUNCTION("""COMPUTED_VALUE"""),"Bash/Shell/PowerShell")</f>
        <v>Bash/Shell/PowerShell</v>
      </c>
      <c r="D7927" s="4" t="str">
        <f>IFERROR(__xludf.DUMMYFUNCTION("""COMPUTED_VALUE"""),"C")</f>
        <v>C</v>
      </c>
      <c r="E7927" s="4" t="str">
        <f>IFERROR(__xludf.DUMMYFUNCTION("""COMPUTED_VALUE"""),"C++")</f>
        <v>C++</v>
      </c>
      <c r="F7927" s="4" t="str">
        <f>IFERROR(__xludf.DUMMYFUNCTION("""COMPUTED_VALUE"""),"HTML/CSS")</f>
        <v>HTML/CSS</v>
      </c>
      <c r="G7927" s="4" t="str">
        <f>IFERROR(__xludf.DUMMYFUNCTION("""COMPUTED_VALUE"""),"Java")</f>
        <v>Java</v>
      </c>
      <c r="H7927" s="4" t="str">
        <f>IFERROR(__xludf.DUMMYFUNCTION("""COMPUTED_VALUE"""),"JavaScript")</f>
        <v>JavaScript</v>
      </c>
      <c r="I7927" s="4" t="str">
        <f>IFERROR(__xludf.DUMMYFUNCTION("""COMPUTED_VALUE"""),"PHP")</f>
        <v>PHP</v>
      </c>
      <c r="J7927" s="4" t="str">
        <f>IFERROR(__xludf.DUMMYFUNCTION("""COMPUTED_VALUE"""),"Python")</f>
        <v>Python</v>
      </c>
      <c r="K7927" s="4" t="str">
        <f>IFERROR(__xludf.DUMMYFUNCTION("""COMPUTED_VALUE"""),"SQL")</f>
        <v>SQL</v>
      </c>
      <c r="L7927" s="4" t="str">
        <f>IFERROR(__xludf.DUMMYFUNCTION("""COMPUTED_VALUE"""),"Other(s):")</f>
        <v>Other(s):</v>
      </c>
    </row>
    <row r="7928">
      <c r="A7928" s="3">
        <v>7927.0</v>
      </c>
      <c r="B7928" s="4" t="str">
        <f>IFERROR(__xludf.DUMMYFUNCTION("SPLIT(IMPORTRANGE!B7928:B17927,"";"",0,1)"),"Bash/Shell/PowerShell")</f>
        <v>Bash/Shell/PowerShell</v>
      </c>
      <c r="C7928" s="4" t="str">
        <f>IFERROR(__xludf.DUMMYFUNCTION("""COMPUTED_VALUE"""),"C++")</f>
        <v>C++</v>
      </c>
      <c r="D7928" s="4" t="str">
        <f>IFERROR(__xludf.DUMMYFUNCTION("""COMPUTED_VALUE"""),"HTML/CSS")</f>
        <v>HTML/CSS</v>
      </c>
      <c r="E7928" s="4" t="str">
        <f>IFERROR(__xludf.DUMMYFUNCTION("""COMPUTED_VALUE"""),"Java")</f>
        <v>Java</v>
      </c>
      <c r="F7928" s="4" t="str">
        <f>IFERROR(__xludf.DUMMYFUNCTION("""COMPUTED_VALUE"""),"Scala")</f>
        <v>Scala</v>
      </c>
      <c r="G7928" s="4" t="str">
        <f>IFERROR(__xludf.DUMMYFUNCTION("""COMPUTED_VALUE"""),"SQL")</f>
        <v>SQL</v>
      </c>
    </row>
    <row r="7929">
      <c r="A7929" s="3">
        <v>7928.0</v>
      </c>
      <c r="B7929" s="4" t="str">
        <f>IFERROR(__xludf.DUMMYFUNCTION("SPLIT(IMPORTRANGE!B7929:B17928,"";"",0,1)"),"Bash/Shell/PowerShell")</f>
        <v>Bash/Shell/PowerShell</v>
      </c>
      <c r="C7929" s="4" t="str">
        <f>IFERROR(__xludf.DUMMYFUNCTION("""COMPUTED_VALUE"""),"HTML/CSS")</f>
        <v>HTML/CSS</v>
      </c>
      <c r="D7929" s="4" t="str">
        <f>IFERROR(__xludf.DUMMYFUNCTION("""COMPUTED_VALUE"""),"Java")</f>
        <v>Java</v>
      </c>
      <c r="E7929" s="4" t="str">
        <f>IFERROR(__xludf.DUMMYFUNCTION("""COMPUTED_VALUE"""),"TypeScript")</f>
        <v>TypeScript</v>
      </c>
    </row>
    <row r="7930">
      <c r="A7930" s="3">
        <v>7929.0</v>
      </c>
      <c r="B7930" s="4" t="str">
        <f>IFERROR(__xludf.DUMMYFUNCTION("SPLIT(IMPORTRANGE!B7930:B17929,"";"",0,1)"),"Bash/Shell/PowerShell")</f>
        <v>Bash/Shell/PowerShell</v>
      </c>
      <c r="C7930" s="4" t="str">
        <f>IFERROR(__xludf.DUMMYFUNCTION("""COMPUTED_VALUE"""),"HTML/CSS")</f>
        <v>HTML/CSS</v>
      </c>
      <c r="D7930" s="4" t="str">
        <f>IFERROR(__xludf.DUMMYFUNCTION("""COMPUTED_VALUE"""),"JavaScript")</f>
        <v>JavaScript</v>
      </c>
      <c r="E7930" s="4" t="str">
        <f>IFERROR(__xludf.DUMMYFUNCTION("""COMPUTED_VALUE"""),"PHP")</f>
        <v>PHP</v>
      </c>
      <c r="F7930" s="4" t="str">
        <f>IFERROR(__xludf.DUMMYFUNCTION("""COMPUTED_VALUE"""),"Python")</f>
        <v>Python</v>
      </c>
      <c r="G7930" s="4" t="str">
        <f>IFERROR(__xludf.DUMMYFUNCTION("""COMPUTED_VALUE"""),"SQL")</f>
        <v>SQL</v>
      </c>
    </row>
    <row r="7931">
      <c r="A7931" s="3">
        <v>7930.0</v>
      </c>
      <c r="B7931" s="4" t="str">
        <f>IFERROR(__xludf.DUMMYFUNCTION("SPLIT(IMPORTRANGE!B7931:B17930,"";"",0,1)"),"Assembly")</f>
        <v>Assembly</v>
      </c>
      <c r="C7931" s="4" t="str">
        <f>IFERROR(__xludf.DUMMYFUNCTION("""COMPUTED_VALUE"""),"C")</f>
        <v>C</v>
      </c>
      <c r="D7931" s="4" t="str">
        <f>IFERROR(__xludf.DUMMYFUNCTION("""COMPUTED_VALUE"""),"Dart")</f>
        <v>Dart</v>
      </c>
      <c r="E7931" s="4" t="str">
        <f>IFERROR(__xludf.DUMMYFUNCTION("""COMPUTED_VALUE"""),"Java")</f>
        <v>Java</v>
      </c>
      <c r="F7931" s="4" t="str">
        <f>IFERROR(__xludf.DUMMYFUNCTION("""COMPUTED_VALUE"""),"Kotlin")</f>
        <v>Kotlin</v>
      </c>
    </row>
    <row r="7932">
      <c r="A7932" s="3">
        <v>7931.0</v>
      </c>
      <c r="B7932" s="4" t="str">
        <f>IFERROR(__xludf.DUMMYFUNCTION("SPLIT(IMPORTRANGE!B7932:B17931,"";"",0,1)"),"HTML/CSS")</f>
        <v>HTML/CSS</v>
      </c>
      <c r="C7932" s="4" t="str">
        <f>IFERROR(__xludf.DUMMYFUNCTION("""COMPUTED_VALUE"""),"JavaScript")</f>
        <v>JavaScript</v>
      </c>
      <c r="D7932" s="4" t="str">
        <f>IFERROR(__xludf.DUMMYFUNCTION("""COMPUTED_VALUE"""),"Python")</f>
        <v>Python</v>
      </c>
      <c r="E7932" s="4" t="str">
        <f>IFERROR(__xludf.DUMMYFUNCTION("""COMPUTED_VALUE"""),"VBA")</f>
        <v>VBA</v>
      </c>
    </row>
    <row r="7933">
      <c r="A7933" s="3">
        <v>7932.0</v>
      </c>
      <c r="B7933" s="4" t="str">
        <f>IFERROR(__xludf.DUMMYFUNCTION("SPLIT(IMPORTRANGE!B7933:B17932,"";"",0,1)"),"Assembly")</f>
        <v>Assembly</v>
      </c>
      <c r="C7933" s="4" t="str">
        <f>IFERROR(__xludf.DUMMYFUNCTION("""COMPUTED_VALUE"""),"C++")</f>
        <v>C++</v>
      </c>
      <c r="D7933" s="4" t="str">
        <f>IFERROR(__xludf.DUMMYFUNCTION("""COMPUTED_VALUE"""),"HTML/CSS")</f>
        <v>HTML/CSS</v>
      </c>
      <c r="E7933" s="4" t="str">
        <f>IFERROR(__xludf.DUMMYFUNCTION("""COMPUTED_VALUE"""),"Java")</f>
        <v>Java</v>
      </c>
      <c r="F7933" s="4" t="str">
        <f>IFERROR(__xludf.DUMMYFUNCTION("""COMPUTED_VALUE"""),"Python")</f>
        <v>Python</v>
      </c>
      <c r="G7933" s="4" t="str">
        <f>IFERROR(__xludf.DUMMYFUNCTION("""COMPUTED_VALUE"""),"Ruby")</f>
        <v>Ruby</v>
      </c>
    </row>
    <row r="7934">
      <c r="A7934" s="3">
        <v>7933.0</v>
      </c>
      <c r="B7934" s="4" t="str">
        <f>IFERROR(__xludf.DUMMYFUNCTION("SPLIT(IMPORTRANGE!B7934:B17933,"";"",0,1)"),"Bash/Shell/PowerShell")</f>
        <v>Bash/Shell/PowerShell</v>
      </c>
      <c r="C7934" s="4" t="str">
        <f>IFERROR(__xludf.DUMMYFUNCTION("""COMPUTED_VALUE"""),"C")</f>
        <v>C</v>
      </c>
      <c r="D7934" s="4" t="str">
        <f>IFERROR(__xludf.DUMMYFUNCTION("""COMPUTED_VALUE"""),"C++")</f>
        <v>C++</v>
      </c>
      <c r="E7934" s="4" t="str">
        <f>IFERROR(__xludf.DUMMYFUNCTION("""COMPUTED_VALUE"""),"HTML/CSS")</f>
        <v>HTML/CSS</v>
      </c>
      <c r="F7934" s="4" t="str">
        <f>IFERROR(__xludf.DUMMYFUNCTION("""COMPUTED_VALUE"""),"Python")</f>
        <v>Python</v>
      </c>
      <c r="G7934" s="4" t="str">
        <f>IFERROR(__xludf.DUMMYFUNCTION("""COMPUTED_VALUE"""),"SQL")</f>
        <v>SQL</v>
      </c>
      <c r="H7934" s="4" t="str">
        <f>IFERROR(__xludf.DUMMYFUNCTION("""COMPUTED_VALUE"""),"Swift")</f>
        <v>Swift</v>
      </c>
      <c r="I7934" s="4" t="str">
        <f>IFERROR(__xludf.DUMMYFUNCTION("""COMPUTED_VALUE"""),"Other(s):")</f>
        <v>Other(s):</v>
      </c>
    </row>
    <row r="7935">
      <c r="A7935" s="3">
        <v>7934.0</v>
      </c>
      <c r="B7935" s="4" t="str">
        <f>IFERROR(__xludf.DUMMYFUNCTION("SPLIT(IMPORTRANGE!B7935:B17934,"";"",0,1)"),"Bash/Shell/PowerShell")</f>
        <v>Bash/Shell/PowerShell</v>
      </c>
      <c r="C7935" s="4" t="str">
        <f>IFERROR(__xludf.DUMMYFUNCTION("""COMPUTED_VALUE"""),"C#")</f>
        <v>C#</v>
      </c>
      <c r="D7935" s="4" t="str">
        <f>IFERROR(__xludf.DUMMYFUNCTION("""COMPUTED_VALUE"""),"Java")</f>
        <v>Java</v>
      </c>
      <c r="E7935" s="4" t="str">
        <f>IFERROR(__xludf.DUMMYFUNCTION("""COMPUTED_VALUE"""),"SQL")</f>
        <v>SQL</v>
      </c>
      <c r="F7935" s="4" t="str">
        <f>IFERROR(__xludf.DUMMYFUNCTION("""COMPUTED_VALUE"""),"VBA")</f>
        <v>VBA</v>
      </c>
    </row>
    <row r="7936">
      <c r="A7936" s="3">
        <v>7935.0</v>
      </c>
      <c r="B7936" s="4" t="str">
        <f>IFERROR(__xludf.DUMMYFUNCTION("SPLIT(IMPORTRANGE!B7936:B17935,"";"",0,1)"),"Bash/Shell/PowerShell")</f>
        <v>Bash/Shell/PowerShell</v>
      </c>
      <c r="C7936" s="4" t="str">
        <f>IFERROR(__xludf.DUMMYFUNCTION("""COMPUTED_VALUE"""),"Go")</f>
        <v>Go</v>
      </c>
      <c r="D7936" s="4" t="str">
        <f>IFERROR(__xludf.DUMMYFUNCTION("""COMPUTED_VALUE"""),"Java")</f>
        <v>Java</v>
      </c>
      <c r="E7936" s="4" t="str">
        <f>IFERROR(__xludf.DUMMYFUNCTION("""COMPUTED_VALUE"""),"JavaScript")</f>
        <v>JavaScript</v>
      </c>
    </row>
    <row r="7937">
      <c r="A7937" s="3">
        <v>7936.0</v>
      </c>
      <c r="B7937" s="4" t="str">
        <f>IFERROR(__xludf.DUMMYFUNCTION("SPLIT(IMPORTRANGE!B7937:B17936,"";"",0,1)"),"C#")</f>
        <v>C#</v>
      </c>
      <c r="C7937" s="4" t="str">
        <f>IFERROR(__xludf.DUMMYFUNCTION("""COMPUTED_VALUE"""),"HTML/CSS")</f>
        <v>HTML/CSS</v>
      </c>
      <c r="D7937" s="4" t="str">
        <f>IFERROR(__xludf.DUMMYFUNCTION("""COMPUTED_VALUE"""),"JavaScript")</f>
        <v>JavaScript</v>
      </c>
      <c r="E7937" s="4" t="str">
        <f>IFERROR(__xludf.DUMMYFUNCTION("""COMPUTED_VALUE"""),"SQL")</f>
        <v>SQL</v>
      </c>
    </row>
    <row r="7938">
      <c r="A7938" s="3">
        <v>7937.0</v>
      </c>
      <c r="B7938" s="4" t="str">
        <f>IFERROR(__xludf.DUMMYFUNCTION("SPLIT(IMPORTRANGE!B7938:B17937,"";"",0,1)"),"Bash/Shell/PowerShell")</f>
        <v>Bash/Shell/PowerShell</v>
      </c>
      <c r="C7938" s="4" t="str">
        <f>IFERROR(__xludf.DUMMYFUNCTION("""COMPUTED_VALUE"""),"C++")</f>
        <v>C++</v>
      </c>
      <c r="D7938" s="4" t="str">
        <f>IFERROR(__xludf.DUMMYFUNCTION("""COMPUTED_VALUE"""),"C#")</f>
        <v>C#</v>
      </c>
      <c r="E7938" s="4" t="str">
        <f>IFERROR(__xludf.DUMMYFUNCTION("""COMPUTED_VALUE"""),"HTML/CSS")</f>
        <v>HTML/CSS</v>
      </c>
      <c r="F7938" s="4" t="str">
        <f>IFERROR(__xludf.DUMMYFUNCTION("""COMPUTED_VALUE"""),"Java")</f>
        <v>Java</v>
      </c>
      <c r="G7938" s="4" t="str">
        <f>IFERROR(__xludf.DUMMYFUNCTION("""COMPUTED_VALUE"""),"JavaScript")</f>
        <v>JavaScript</v>
      </c>
      <c r="H7938" s="4" t="str">
        <f>IFERROR(__xludf.DUMMYFUNCTION("""COMPUTED_VALUE"""),"Scala")</f>
        <v>Scala</v>
      </c>
      <c r="I7938" s="4" t="str">
        <f>IFERROR(__xludf.DUMMYFUNCTION("""COMPUTED_VALUE"""),"SQL")</f>
        <v>SQL</v>
      </c>
    </row>
    <row r="7939">
      <c r="A7939" s="3">
        <v>7938.0</v>
      </c>
      <c r="B7939" s="4" t="str">
        <f>IFERROR(__xludf.DUMMYFUNCTION("SPLIT(IMPORTRANGE!B7939:B17938,"";"",0,1)"),"C#")</f>
        <v>C#</v>
      </c>
      <c r="C7939" s="4" t="str">
        <f>IFERROR(__xludf.DUMMYFUNCTION("""COMPUTED_VALUE"""),"HTML/CSS")</f>
        <v>HTML/CSS</v>
      </c>
      <c r="D7939" s="4" t="str">
        <f>IFERROR(__xludf.DUMMYFUNCTION("""COMPUTED_VALUE"""),"SQL")</f>
        <v>SQL</v>
      </c>
      <c r="E7939" s="4" t="str">
        <f>IFERROR(__xludf.DUMMYFUNCTION("""COMPUTED_VALUE"""),"VBA")</f>
        <v>VBA</v>
      </c>
    </row>
    <row r="7940">
      <c r="A7940" s="3">
        <v>7939.0</v>
      </c>
      <c r="B7940" s="4" t="str">
        <f>IFERROR(__xludf.DUMMYFUNCTION("SPLIT(IMPORTRANGE!B7940:B17939,"";"",0,1)"),"HTML/CSS")</f>
        <v>HTML/CSS</v>
      </c>
      <c r="C7940" s="4" t="str">
        <f>IFERROR(__xludf.DUMMYFUNCTION("""COMPUTED_VALUE"""),"Java")</f>
        <v>Java</v>
      </c>
      <c r="D7940" s="4" t="str">
        <f>IFERROR(__xludf.DUMMYFUNCTION("""COMPUTED_VALUE"""),"JavaScript")</f>
        <v>JavaScript</v>
      </c>
      <c r="E7940" s="4" t="str">
        <f>IFERROR(__xludf.DUMMYFUNCTION("""COMPUTED_VALUE"""),"Python")</f>
        <v>Python</v>
      </c>
      <c r="F7940" s="4" t="str">
        <f>IFERROR(__xludf.DUMMYFUNCTION("""COMPUTED_VALUE"""),"Rust")</f>
        <v>Rust</v>
      </c>
      <c r="G7940" s="4" t="str">
        <f>IFERROR(__xludf.DUMMYFUNCTION("""COMPUTED_VALUE"""),"SQL")</f>
        <v>SQL</v>
      </c>
    </row>
    <row r="7941">
      <c r="A7941" s="3">
        <v>7940.0</v>
      </c>
      <c r="B7941" s="4" t="str">
        <f>IFERROR(__xludf.DUMMYFUNCTION("SPLIT(IMPORTRANGE!B7941:B17940,"";"",0,1)"),"Java")</f>
        <v>Java</v>
      </c>
      <c r="C7941" s="4" t="str">
        <f>IFERROR(__xludf.DUMMYFUNCTION("""COMPUTED_VALUE"""),"Scala")</f>
        <v>Scala</v>
      </c>
    </row>
    <row r="7942">
      <c r="A7942" s="3">
        <v>7941.0</v>
      </c>
      <c r="B7942" s="4" t="str">
        <f>IFERROR(__xludf.DUMMYFUNCTION("SPLIT(IMPORTRANGE!B7942:B17941,"";"",0,1)"),"Java")</f>
        <v>Java</v>
      </c>
      <c r="C7942" s="4" t="str">
        <f>IFERROR(__xludf.DUMMYFUNCTION("""COMPUTED_VALUE"""),"Kotlin")</f>
        <v>Kotlin</v>
      </c>
      <c r="D7942" s="4" t="str">
        <f>IFERROR(__xludf.DUMMYFUNCTION("""COMPUTED_VALUE"""),"SQL")</f>
        <v>SQL</v>
      </c>
    </row>
    <row r="7943">
      <c r="A7943" s="3">
        <v>7942.0</v>
      </c>
      <c r="B7943" s="4" t="str">
        <f>IFERROR(__xludf.DUMMYFUNCTION("SPLIT(IMPORTRANGE!B7943:B17942,"";"",0,1)"),"C++")</f>
        <v>C++</v>
      </c>
    </row>
    <row r="7944">
      <c r="A7944" s="3">
        <v>7943.0</v>
      </c>
      <c r="B7944" s="4" t="str">
        <f>IFERROR(__xludf.DUMMYFUNCTION("SPLIT(IMPORTRANGE!B7944:B17943,"";"",0,1)"),"Bash/Shell/PowerShell")</f>
        <v>Bash/Shell/PowerShell</v>
      </c>
      <c r="C7944" s="4" t="str">
        <f>IFERROR(__xludf.DUMMYFUNCTION("""COMPUTED_VALUE"""),"C++")</f>
        <v>C++</v>
      </c>
      <c r="D7944" s="4" t="str">
        <f>IFERROR(__xludf.DUMMYFUNCTION("""COMPUTED_VALUE"""),"Go")</f>
        <v>Go</v>
      </c>
      <c r="E7944" s="4" t="str">
        <f>IFERROR(__xludf.DUMMYFUNCTION("""COMPUTED_VALUE"""),"HTML/CSS")</f>
        <v>HTML/CSS</v>
      </c>
      <c r="F7944" s="4" t="str">
        <f>IFERROR(__xludf.DUMMYFUNCTION("""COMPUTED_VALUE"""),"JavaScript")</f>
        <v>JavaScript</v>
      </c>
      <c r="G7944" s="4" t="str">
        <f>IFERROR(__xludf.DUMMYFUNCTION("""COMPUTED_VALUE"""),"Python")</f>
        <v>Python</v>
      </c>
      <c r="H7944" s="4" t="str">
        <f>IFERROR(__xludf.DUMMYFUNCTION("""COMPUTED_VALUE"""),"Rust")</f>
        <v>Rust</v>
      </c>
      <c r="I7944" s="4" t="str">
        <f>IFERROR(__xludf.DUMMYFUNCTION("""COMPUTED_VALUE"""),"Other(s):")</f>
        <v>Other(s):</v>
      </c>
    </row>
    <row r="7945">
      <c r="A7945" s="3">
        <v>7944.0</v>
      </c>
      <c r="B7945" s="4" t="str">
        <f>IFERROR(__xludf.DUMMYFUNCTION("SPLIT(IMPORTRANGE!B7945:B17944,"";"",0,1)"),"F#")</f>
        <v>F#</v>
      </c>
      <c r="C7945" s="4" t="str">
        <f>IFERROR(__xludf.DUMMYFUNCTION("""COMPUTED_VALUE"""),"HTML/CSS")</f>
        <v>HTML/CSS</v>
      </c>
      <c r="D7945" s="4" t="str">
        <f>IFERROR(__xludf.DUMMYFUNCTION("""COMPUTED_VALUE"""),"Python")</f>
        <v>Python</v>
      </c>
      <c r="E7945" s="4" t="str">
        <f>IFERROR(__xludf.DUMMYFUNCTION("""COMPUTED_VALUE"""),"R")</f>
        <v>R</v>
      </c>
      <c r="F7945" s="4" t="str">
        <f>IFERROR(__xludf.DUMMYFUNCTION("""COMPUTED_VALUE"""),"SQL")</f>
        <v>SQL</v>
      </c>
    </row>
    <row r="7946">
      <c r="A7946" s="3">
        <v>7945.0</v>
      </c>
      <c r="B7946" s="4" t="str">
        <f>IFERROR(__xludf.DUMMYFUNCTION("SPLIT(IMPORTRANGE!B7946:B17945,"";"",0,1)"),"C++")</f>
        <v>C++</v>
      </c>
      <c r="C7946" s="4" t="str">
        <f>IFERROR(__xludf.DUMMYFUNCTION("""COMPUTED_VALUE"""),"C#")</f>
        <v>C#</v>
      </c>
      <c r="D7946" s="4" t="str">
        <f>IFERROR(__xludf.DUMMYFUNCTION("""COMPUTED_VALUE"""),"Java")</f>
        <v>Java</v>
      </c>
      <c r="E7946" s="4" t="str">
        <f>IFERROR(__xludf.DUMMYFUNCTION("""COMPUTED_VALUE"""),"Python")</f>
        <v>Python</v>
      </c>
      <c r="F7946" s="4" t="str">
        <f>IFERROR(__xludf.DUMMYFUNCTION("""COMPUTED_VALUE"""),"SQL")</f>
        <v>SQL</v>
      </c>
      <c r="G7946" s="4" t="str">
        <f>IFERROR(__xludf.DUMMYFUNCTION("""COMPUTED_VALUE"""),"Swift")</f>
        <v>Swift</v>
      </c>
      <c r="H7946" s="4" t="str">
        <f>IFERROR(__xludf.DUMMYFUNCTION("""COMPUTED_VALUE"""),"Other(s):")</f>
        <v>Other(s):</v>
      </c>
    </row>
    <row r="7947">
      <c r="A7947" s="3">
        <v>7946.0</v>
      </c>
      <c r="B7947" s="4" t="str">
        <f>IFERROR(__xludf.DUMMYFUNCTION("SPLIT(IMPORTRANGE!B7947:B17946,"";"",0,1)"),"Bash/Shell/PowerShell")</f>
        <v>Bash/Shell/PowerShell</v>
      </c>
      <c r="C7947" s="4" t="str">
        <f>IFERROR(__xludf.DUMMYFUNCTION("""COMPUTED_VALUE"""),"HTML/CSS")</f>
        <v>HTML/CSS</v>
      </c>
      <c r="D7947" s="4" t="str">
        <f>IFERROR(__xludf.DUMMYFUNCTION("""COMPUTED_VALUE"""),"JavaScript")</f>
        <v>JavaScript</v>
      </c>
      <c r="E7947" s="4" t="str">
        <f>IFERROR(__xludf.DUMMYFUNCTION("""COMPUTED_VALUE"""),"PHP")</f>
        <v>PHP</v>
      </c>
      <c r="F7947" s="4" t="str">
        <f>IFERROR(__xludf.DUMMYFUNCTION("""COMPUTED_VALUE"""),"SQL")</f>
        <v>SQL</v>
      </c>
    </row>
    <row r="7948">
      <c r="A7948" s="3">
        <v>7947.0</v>
      </c>
      <c r="B7948" s="4" t="str">
        <f>IFERROR(__xludf.DUMMYFUNCTION("SPLIT(IMPORTRANGE!B7948:B17947,"";"",0,1)"),"Bash/Shell/PowerShell")</f>
        <v>Bash/Shell/PowerShell</v>
      </c>
      <c r="C7948" s="4" t="str">
        <f>IFERROR(__xludf.DUMMYFUNCTION("""COMPUTED_VALUE"""),"C#")</f>
        <v>C#</v>
      </c>
      <c r="D7948" s="4" t="str">
        <f>IFERROR(__xludf.DUMMYFUNCTION("""COMPUTED_VALUE"""),"Dart")</f>
        <v>Dart</v>
      </c>
      <c r="E7948" s="4" t="str">
        <f>IFERROR(__xludf.DUMMYFUNCTION("""COMPUTED_VALUE"""),"HTML/CSS")</f>
        <v>HTML/CSS</v>
      </c>
      <c r="F7948" s="4" t="str">
        <f>IFERROR(__xludf.DUMMYFUNCTION("""COMPUTED_VALUE"""),"JavaScript")</f>
        <v>JavaScript</v>
      </c>
      <c r="G7948" s="4" t="str">
        <f>IFERROR(__xludf.DUMMYFUNCTION("""COMPUTED_VALUE"""),"SQL")</f>
        <v>SQL</v>
      </c>
      <c r="H7948" s="4" t="str">
        <f>IFERROR(__xludf.DUMMYFUNCTION("""COMPUTED_VALUE"""),"TypeScript")</f>
        <v>TypeScript</v>
      </c>
    </row>
    <row r="7949">
      <c r="A7949" s="3">
        <v>7948.0</v>
      </c>
      <c r="B7949" s="4" t="str">
        <f>IFERROR(__xludf.DUMMYFUNCTION("SPLIT(IMPORTRANGE!B7949:B17948,"";"",0,1)"),"Assembly")</f>
        <v>Assembly</v>
      </c>
      <c r="C7949" s="4" t="str">
        <f>IFERROR(__xludf.DUMMYFUNCTION("""COMPUTED_VALUE"""),"Bash/Shell/PowerShell")</f>
        <v>Bash/Shell/PowerShell</v>
      </c>
      <c r="D7949" s="4" t="str">
        <f>IFERROR(__xludf.DUMMYFUNCTION("""COMPUTED_VALUE"""),"C")</f>
        <v>C</v>
      </c>
      <c r="E7949" s="4" t="str">
        <f>IFERROR(__xludf.DUMMYFUNCTION("""COMPUTED_VALUE"""),"C++")</f>
        <v>C++</v>
      </c>
      <c r="F7949" s="4" t="str">
        <f>IFERROR(__xludf.DUMMYFUNCTION("""COMPUTED_VALUE"""),"HTML/CSS")</f>
        <v>HTML/CSS</v>
      </c>
      <c r="G7949" s="4" t="str">
        <f>IFERROR(__xludf.DUMMYFUNCTION("""COMPUTED_VALUE"""),"Java")</f>
        <v>Java</v>
      </c>
      <c r="H7949" s="4" t="str">
        <f>IFERROR(__xludf.DUMMYFUNCTION("""COMPUTED_VALUE"""),"JavaScript")</f>
        <v>JavaScript</v>
      </c>
      <c r="I7949" s="4" t="str">
        <f>IFERROR(__xludf.DUMMYFUNCTION("""COMPUTED_VALUE"""),"Python")</f>
        <v>Python</v>
      </c>
      <c r="J7949" s="4" t="str">
        <f>IFERROR(__xludf.DUMMYFUNCTION("""COMPUTED_VALUE"""),"Rust")</f>
        <v>Rust</v>
      </c>
    </row>
    <row r="7950">
      <c r="A7950" s="3">
        <v>7949.0</v>
      </c>
      <c r="B7950" s="4" t="str">
        <f>IFERROR(__xludf.DUMMYFUNCTION("SPLIT(IMPORTRANGE!B7950:B17949,"";"",0,1)"),"Bash/Shell/PowerShell")</f>
        <v>Bash/Shell/PowerShell</v>
      </c>
      <c r="C7950" s="4" t="str">
        <f>IFERROR(__xludf.DUMMYFUNCTION("""COMPUTED_VALUE"""),"C++")</f>
        <v>C++</v>
      </c>
      <c r="D7950" s="4" t="str">
        <f>IFERROR(__xludf.DUMMYFUNCTION("""COMPUTED_VALUE"""),"C#")</f>
        <v>C#</v>
      </c>
      <c r="E7950" s="4" t="str">
        <f>IFERROR(__xludf.DUMMYFUNCTION("""COMPUTED_VALUE"""),"Python")</f>
        <v>Python</v>
      </c>
    </row>
    <row r="7951">
      <c r="A7951" s="3">
        <v>7950.0</v>
      </c>
      <c r="B7951" s="4" t="str">
        <f>IFERROR(__xludf.DUMMYFUNCTION("SPLIT(IMPORTRANGE!B7951:B17950,"";"",0,1)"),"C")</f>
        <v>C</v>
      </c>
      <c r="C7951" s="4" t="str">
        <f>IFERROR(__xludf.DUMMYFUNCTION("""COMPUTED_VALUE"""),"C++")</f>
        <v>C++</v>
      </c>
      <c r="D7951" s="4" t="str">
        <f>IFERROR(__xludf.DUMMYFUNCTION("""COMPUTED_VALUE"""),"C#")</f>
        <v>C#</v>
      </c>
      <c r="E7951" s="4" t="str">
        <f>IFERROR(__xludf.DUMMYFUNCTION("""COMPUTED_VALUE"""),"HTML/CSS")</f>
        <v>HTML/CSS</v>
      </c>
      <c r="F7951" s="4" t="str">
        <f>IFERROR(__xludf.DUMMYFUNCTION("""COMPUTED_VALUE"""),"JavaScript")</f>
        <v>JavaScript</v>
      </c>
      <c r="G7951" s="4" t="str">
        <f>IFERROR(__xludf.DUMMYFUNCTION("""COMPUTED_VALUE"""),"PHP")</f>
        <v>PHP</v>
      </c>
    </row>
    <row r="7952">
      <c r="A7952" s="3">
        <v>7951.0</v>
      </c>
      <c r="B7952" s="4" t="str">
        <f>IFERROR(__xludf.DUMMYFUNCTION("SPLIT(IMPORTRANGE!B7952:B17951,"";"",0,1)"),"HTML/CSS")</f>
        <v>HTML/CSS</v>
      </c>
      <c r="C7952" s="4" t="str">
        <f>IFERROR(__xludf.DUMMYFUNCTION("""COMPUTED_VALUE"""),"JavaScript")</f>
        <v>JavaScript</v>
      </c>
      <c r="D7952" s="4" t="str">
        <f>IFERROR(__xludf.DUMMYFUNCTION("""COMPUTED_VALUE"""),"PHP")</f>
        <v>PHP</v>
      </c>
      <c r="E7952" s="4" t="str">
        <f>IFERROR(__xludf.DUMMYFUNCTION("""COMPUTED_VALUE"""),"Python")</f>
        <v>Python</v>
      </c>
    </row>
    <row r="7953">
      <c r="A7953" s="3">
        <v>7952.0</v>
      </c>
      <c r="B7953" s="4" t="str">
        <f>IFERROR(__xludf.DUMMYFUNCTION("SPLIT(IMPORTRANGE!B7953:B17952,"";"",0,1)"),"Assembly")</f>
        <v>Assembly</v>
      </c>
      <c r="C7953" s="4" t="str">
        <f>IFERROR(__xludf.DUMMYFUNCTION("""COMPUTED_VALUE"""),"C#")</f>
        <v>C#</v>
      </c>
      <c r="D7953" s="4" t="str">
        <f>IFERROR(__xludf.DUMMYFUNCTION("""COMPUTED_VALUE"""),"JavaScript")</f>
        <v>JavaScript</v>
      </c>
      <c r="E7953" s="4" t="str">
        <f>IFERROR(__xludf.DUMMYFUNCTION("""COMPUTED_VALUE"""),"SQL")</f>
        <v>SQL</v>
      </c>
      <c r="F7953" s="4" t="str">
        <f>IFERROR(__xludf.DUMMYFUNCTION("""COMPUTED_VALUE"""),"VBA")</f>
        <v>VBA</v>
      </c>
    </row>
    <row r="7954">
      <c r="A7954" s="3">
        <v>7953.0</v>
      </c>
      <c r="B7954" s="4" t="str">
        <f>IFERROR(__xludf.DUMMYFUNCTION("SPLIT(IMPORTRANGE!B7954:B17953,"";"",0,1)"),"C++")</f>
        <v>C++</v>
      </c>
      <c r="C7954" s="4" t="str">
        <f>IFERROR(__xludf.DUMMYFUNCTION("""COMPUTED_VALUE"""),"HTML/CSS")</f>
        <v>HTML/CSS</v>
      </c>
      <c r="D7954" s="4" t="str">
        <f>IFERROR(__xludf.DUMMYFUNCTION("""COMPUTED_VALUE"""),"Java")</f>
        <v>Java</v>
      </c>
      <c r="E7954" s="4" t="str">
        <f>IFERROR(__xludf.DUMMYFUNCTION("""COMPUTED_VALUE"""),"JavaScript")</f>
        <v>JavaScript</v>
      </c>
      <c r="F7954" s="4" t="str">
        <f>IFERROR(__xludf.DUMMYFUNCTION("""COMPUTED_VALUE"""),"PHP")</f>
        <v>PHP</v>
      </c>
      <c r="G7954" s="4" t="str">
        <f>IFERROR(__xludf.DUMMYFUNCTION("""COMPUTED_VALUE"""),"SQL")</f>
        <v>SQL</v>
      </c>
      <c r="H7954" s="4" t="str">
        <f>IFERROR(__xludf.DUMMYFUNCTION("""COMPUTED_VALUE"""),"VBA")</f>
        <v>VBA</v>
      </c>
    </row>
    <row r="7955">
      <c r="A7955" s="3">
        <v>7954.0</v>
      </c>
      <c r="B7955" s="4" t="str">
        <f>IFERROR(__xludf.DUMMYFUNCTION("SPLIT(IMPORTRANGE!B7955:B17954,"";"",0,1)"),"C")</f>
        <v>C</v>
      </c>
      <c r="C7955" s="4" t="str">
        <f>IFERROR(__xludf.DUMMYFUNCTION("""COMPUTED_VALUE"""),"C++")</f>
        <v>C++</v>
      </c>
      <c r="D7955" s="4" t="str">
        <f>IFERROR(__xludf.DUMMYFUNCTION("""COMPUTED_VALUE"""),"HTML/CSS")</f>
        <v>HTML/CSS</v>
      </c>
      <c r="E7955" s="4" t="str">
        <f>IFERROR(__xludf.DUMMYFUNCTION("""COMPUTED_VALUE"""),"Java")</f>
        <v>Java</v>
      </c>
      <c r="F7955" s="4" t="str">
        <f>IFERROR(__xludf.DUMMYFUNCTION("""COMPUTED_VALUE"""),"PHP")</f>
        <v>PHP</v>
      </c>
      <c r="G7955" s="4" t="str">
        <f>IFERROR(__xludf.DUMMYFUNCTION("""COMPUTED_VALUE"""),"Python")</f>
        <v>Python</v>
      </c>
      <c r="H7955" s="4" t="str">
        <f>IFERROR(__xludf.DUMMYFUNCTION("""COMPUTED_VALUE"""),"SQL")</f>
        <v>SQL</v>
      </c>
    </row>
    <row r="7956">
      <c r="A7956" s="3">
        <v>7955.0</v>
      </c>
      <c r="B7956" s="4" t="str">
        <f>IFERROR(__xludf.DUMMYFUNCTION("SPLIT(IMPORTRANGE!B7956:B17955,"";"",0,1)"),"HTML/CSS")</f>
        <v>HTML/CSS</v>
      </c>
      <c r="C7956" s="4" t="str">
        <f>IFERROR(__xludf.DUMMYFUNCTION("""COMPUTED_VALUE"""),"JavaScript")</f>
        <v>JavaScript</v>
      </c>
      <c r="D7956" s="4" t="str">
        <f>IFERROR(__xludf.DUMMYFUNCTION("""COMPUTED_VALUE"""),"Ruby")</f>
        <v>Ruby</v>
      </c>
      <c r="E7956" s="4" t="str">
        <f>IFERROR(__xludf.DUMMYFUNCTION("""COMPUTED_VALUE"""),"SQL")</f>
        <v>SQL</v>
      </c>
      <c r="F7956" s="4" t="str">
        <f>IFERROR(__xludf.DUMMYFUNCTION("""COMPUTED_VALUE"""),"TypeScript")</f>
        <v>TypeScript</v>
      </c>
    </row>
    <row r="7957">
      <c r="A7957" s="3">
        <v>7956.0</v>
      </c>
      <c r="B7957" s="4" t="str">
        <f>IFERROR(__xludf.DUMMYFUNCTION("SPLIT(IMPORTRANGE!B7957:B17956,"";"",0,1)"),"Bash/Shell/PowerShell")</f>
        <v>Bash/Shell/PowerShell</v>
      </c>
      <c r="C7957" s="4" t="str">
        <f>IFERROR(__xludf.DUMMYFUNCTION("""COMPUTED_VALUE"""),"Java")</f>
        <v>Java</v>
      </c>
      <c r="D7957" s="4" t="str">
        <f>IFERROR(__xludf.DUMMYFUNCTION("""COMPUTED_VALUE"""),"SQL")</f>
        <v>SQL</v>
      </c>
    </row>
    <row r="7958">
      <c r="A7958" s="3">
        <v>7957.0</v>
      </c>
      <c r="B7958" s="4" t="str">
        <f>IFERROR(__xludf.DUMMYFUNCTION("SPLIT(IMPORTRANGE!B7958:B17957,"";"",0,1)"),"Bash/Shell/PowerShell")</f>
        <v>Bash/Shell/PowerShell</v>
      </c>
      <c r="C7958" s="4" t="str">
        <f>IFERROR(__xludf.DUMMYFUNCTION("""COMPUTED_VALUE"""),"Go")</f>
        <v>Go</v>
      </c>
      <c r="D7958" s="4" t="str">
        <f>IFERROR(__xludf.DUMMYFUNCTION("""COMPUTED_VALUE"""),"HTML/CSS")</f>
        <v>HTML/CSS</v>
      </c>
      <c r="E7958" s="4" t="str">
        <f>IFERROR(__xludf.DUMMYFUNCTION("""COMPUTED_VALUE"""),"JavaScript")</f>
        <v>JavaScript</v>
      </c>
      <c r="F7958" s="4" t="str">
        <f>IFERROR(__xludf.DUMMYFUNCTION("""COMPUTED_VALUE"""),"Python")</f>
        <v>Python</v>
      </c>
    </row>
    <row r="7959">
      <c r="A7959" s="3">
        <v>7958.0</v>
      </c>
      <c r="B7959" s="4" t="str">
        <f>IFERROR(__xludf.DUMMYFUNCTION("SPLIT(IMPORTRANGE!B7959:B17958,"";"",0,1)"),"C")</f>
        <v>C</v>
      </c>
      <c r="C7959" s="4" t="str">
        <f>IFERROR(__xludf.DUMMYFUNCTION("""COMPUTED_VALUE"""),"Java")</f>
        <v>Java</v>
      </c>
      <c r="D7959" s="4" t="str">
        <f>IFERROR(__xludf.DUMMYFUNCTION("""COMPUTED_VALUE"""),"JavaScript")</f>
        <v>JavaScript</v>
      </c>
      <c r="E7959" s="4" t="str">
        <f>IFERROR(__xludf.DUMMYFUNCTION("""COMPUTED_VALUE"""),"Kotlin")</f>
        <v>Kotlin</v>
      </c>
      <c r="F7959" s="4" t="str">
        <f>IFERROR(__xludf.DUMMYFUNCTION("""COMPUTED_VALUE"""),"Python")</f>
        <v>Python</v>
      </c>
      <c r="G7959" s="4" t="str">
        <f>IFERROR(__xludf.DUMMYFUNCTION("""COMPUTED_VALUE"""),"SQL")</f>
        <v>SQL</v>
      </c>
    </row>
    <row r="7960">
      <c r="A7960" s="3">
        <v>7959.0</v>
      </c>
      <c r="B7960" s="4" t="str">
        <f>IFERROR(__xludf.DUMMYFUNCTION("SPLIT(IMPORTRANGE!B7960:B17959,"";"",0,1)"),"Bash/Shell/PowerShell")</f>
        <v>Bash/Shell/PowerShell</v>
      </c>
      <c r="C7960" s="4" t="str">
        <f>IFERROR(__xludf.DUMMYFUNCTION("""COMPUTED_VALUE"""),"C#")</f>
        <v>C#</v>
      </c>
      <c r="D7960" s="4" t="str">
        <f>IFERROR(__xludf.DUMMYFUNCTION("""COMPUTED_VALUE"""),"Clojure")</f>
        <v>Clojure</v>
      </c>
      <c r="E7960" s="4" t="str">
        <f>IFERROR(__xludf.DUMMYFUNCTION("""COMPUTED_VALUE"""),"Elixir")</f>
        <v>Elixir</v>
      </c>
      <c r="F7960" s="4" t="str">
        <f>IFERROR(__xludf.DUMMYFUNCTION("""COMPUTED_VALUE"""),"Erlang")</f>
        <v>Erlang</v>
      </c>
      <c r="G7960" s="4" t="str">
        <f>IFERROR(__xludf.DUMMYFUNCTION("""COMPUTED_VALUE"""),"Go")</f>
        <v>Go</v>
      </c>
      <c r="H7960" s="4" t="str">
        <f>IFERROR(__xludf.DUMMYFUNCTION("""COMPUTED_VALUE"""),"HTML/CSS")</f>
        <v>HTML/CSS</v>
      </c>
      <c r="I7960" s="4" t="str">
        <f>IFERROR(__xludf.DUMMYFUNCTION("""COMPUTED_VALUE"""),"Java")</f>
        <v>Java</v>
      </c>
      <c r="J7960" s="4" t="str">
        <f>IFERROR(__xludf.DUMMYFUNCTION("""COMPUTED_VALUE"""),"JavaScript")</f>
        <v>JavaScript</v>
      </c>
      <c r="K7960" s="4" t="str">
        <f>IFERROR(__xludf.DUMMYFUNCTION("""COMPUTED_VALUE"""),"Python")</f>
        <v>Python</v>
      </c>
      <c r="L7960" s="4" t="str">
        <f>IFERROR(__xludf.DUMMYFUNCTION("""COMPUTED_VALUE"""),"R")</f>
        <v>R</v>
      </c>
      <c r="M7960" s="4" t="str">
        <f>IFERROR(__xludf.DUMMYFUNCTION("""COMPUTED_VALUE"""),"Ruby")</f>
        <v>Ruby</v>
      </c>
      <c r="N7960" s="4" t="str">
        <f>IFERROR(__xludf.DUMMYFUNCTION("""COMPUTED_VALUE"""),"Rust")</f>
        <v>Rust</v>
      </c>
      <c r="O7960" s="4" t="str">
        <f>IFERROR(__xludf.DUMMYFUNCTION("""COMPUTED_VALUE"""),"SQL")</f>
        <v>SQL</v>
      </c>
    </row>
    <row r="7961">
      <c r="A7961" s="3">
        <v>7960.0</v>
      </c>
      <c r="B7961" s="4" t="str">
        <f>IFERROR(__xludf.DUMMYFUNCTION("SPLIT(IMPORTRANGE!B7961:B17960,"";"",0,1)"),"Assembly")</f>
        <v>Assembly</v>
      </c>
      <c r="C7961" s="4" t="str">
        <f>IFERROR(__xludf.DUMMYFUNCTION("""COMPUTED_VALUE"""),"C")</f>
        <v>C</v>
      </c>
      <c r="D7961" s="4" t="str">
        <f>IFERROR(__xludf.DUMMYFUNCTION("""COMPUTED_VALUE"""),"C++")</f>
        <v>C++</v>
      </c>
      <c r="E7961" s="4" t="str">
        <f>IFERROR(__xludf.DUMMYFUNCTION("""COMPUTED_VALUE"""),"C#")</f>
        <v>C#</v>
      </c>
      <c r="F7961" s="4" t="str">
        <f>IFERROR(__xludf.DUMMYFUNCTION("""COMPUTED_VALUE"""),"HTML/CSS")</f>
        <v>HTML/CSS</v>
      </c>
      <c r="G7961" s="4" t="str">
        <f>IFERROR(__xludf.DUMMYFUNCTION("""COMPUTED_VALUE"""),"Java")</f>
        <v>Java</v>
      </c>
      <c r="H7961" s="4" t="str">
        <f>IFERROR(__xludf.DUMMYFUNCTION("""COMPUTED_VALUE"""),"JavaScript")</f>
        <v>JavaScript</v>
      </c>
      <c r="I7961" s="4" t="str">
        <f>IFERROR(__xludf.DUMMYFUNCTION("""COMPUTED_VALUE"""),"R")</f>
        <v>R</v>
      </c>
      <c r="J7961" s="4" t="str">
        <f>IFERROR(__xludf.DUMMYFUNCTION("""COMPUTED_VALUE"""),"SQL")</f>
        <v>SQL</v>
      </c>
      <c r="K7961" s="4" t="str">
        <f>IFERROR(__xludf.DUMMYFUNCTION("""COMPUTED_VALUE"""),"TypeScript")</f>
        <v>TypeScript</v>
      </c>
      <c r="L7961" s="4" t="str">
        <f>IFERROR(__xludf.DUMMYFUNCTION("""COMPUTED_VALUE"""),"VBA")</f>
        <v>VBA</v>
      </c>
    </row>
    <row r="7962">
      <c r="A7962" s="3">
        <v>7961.0</v>
      </c>
      <c r="B7962" s="4" t="str">
        <f>IFERROR(__xludf.DUMMYFUNCTION("SPLIT(IMPORTRANGE!B7962:B17961,"";"",0,1)"),"Assembly")</f>
        <v>Assembly</v>
      </c>
      <c r="C7962" s="4" t="str">
        <f>IFERROR(__xludf.DUMMYFUNCTION("""COMPUTED_VALUE"""),"Bash/Shell/PowerShell")</f>
        <v>Bash/Shell/PowerShell</v>
      </c>
      <c r="D7962" s="4" t="str">
        <f>IFERROR(__xludf.DUMMYFUNCTION("""COMPUTED_VALUE"""),"C")</f>
        <v>C</v>
      </c>
      <c r="E7962" s="4" t="str">
        <f>IFERROR(__xludf.DUMMYFUNCTION("""COMPUTED_VALUE"""),"HTML/CSS")</f>
        <v>HTML/CSS</v>
      </c>
      <c r="F7962" s="4" t="str">
        <f>IFERROR(__xludf.DUMMYFUNCTION("""COMPUTED_VALUE"""),"Java")</f>
        <v>Java</v>
      </c>
      <c r="G7962" s="4" t="str">
        <f>IFERROR(__xludf.DUMMYFUNCTION("""COMPUTED_VALUE"""),"JavaScript")</f>
        <v>JavaScript</v>
      </c>
      <c r="H7962" s="4" t="str">
        <f>IFERROR(__xludf.DUMMYFUNCTION("""COMPUTED_VALUE"""),"PHP")</f>
        <v>PHP</v>
      </c>
      <c r="I7962" s="4" t="str">
        <f>IFERROR(__xludf.DUMMYFUNCTION("""COMPUTED_VALUE"""),"Python")</f>
        <v>Python</v>
      </c>
      <c r="J7962" s="4" t="str">
        <f>IFERROR(__xludf.DUMMYFUNCTION("""COMPUTED_VALUE"""),"R")</f>
        <v>R</v>
      </c>
      <c r="K7962" s="4" t="str">
        <f>IFERROR(__xludf.DUMMYFUNCTION("""COMPUTED_VALUE"""),"SQL")</f>
        <v>SQL</v>
      </c>
      <c r="L7962" s="4" t="str">
        <f>IFERROR(__xludf.DUMMYFUNCTION("""COMPUTED_VALUE"""),"Other(s):")</f>
        <v>Other(s):</v>
      </c>
    </row>
    <row r="7963">
      <c r="A7963" s="3">
        <v>7962.0</v>
      </c>
      <c r="B7963" s="4" t="str">
        <f>IFERROR(__xludf.DUMMYFUNCTION("SPLIT(IMPORTRANGE!B7963:B17962,"";"",0,1)"),"C")</f>
        <v>C</v>
      </c>
      <c r="C7963" s="4" t="str">
        <f>IFERROR(__xludf.DUMMYFUNCTION("""COMPUTED_VALUE"""),"HTML/CSS")</f>
        <v>HTML/CSS</v>
      </c>
      <c r="D7963" s="4" t="str">
        <f>IFERROR(__xludf.DUMMYFUNCTION("""COMPUTED_VALUE"""),"Java")</f>
        <v>Java</v>
      </c>
      <c r="E7963" s="4" t="str">
        <f>IFERROR(__xludf.DUMMYFUNCTION("""COMPUTED_VALUE"""),"JavaScript")</f>
        <v>JavaScript</v>
      </c>
      <c r="F7963" s="4" t="str">
        <f>IFERROR(__xludf.DUMMYFUNCTION("""COMPUTED_VALUE"""),"Kotlin")</f>
        <v>Kotlin</v>
      </c>
      <c r="G7963" s="4" t="str">
        <f>IFERROR(__xludf.DUMMYFUNCTION("""COMPUTED_VALUE"""),"PHP")</f>
        <v>PHP</v>
      </c>
      <c r="H7963" s="4" t="str">
        <f>IFERROR(__xludf.DUMMYFUNCTION("""COMPUTED_VALUE"""),"Swift")</f>
        <v>Swift</v>
      </c>
    </row>
    <row r="7964">
      <c r="A7964" s="3">
        <v>7963.0</v>
      </c>
      <c r="B7964" s="4" t="str">
        <f>IFERROR(__xludf.DUMMYFUNCTION("SPLIT(IMPORTRANGE!B7964:B17963,"";"",0,1)"),"Go")</f>
        <v>Go</v>
      </c>
      <c r="C7964" s="4" t="str">
        <f>IFERROR(__xludf.DUMMYFUNCTION("""COMPUTED_VALUE"""),"HTML/CSS")</f>
        <v>HTML/CSS</v>
      </c>
      <c r="D7964" s="4" t="str">
        <f>IFERROR(__xludf.DUMMYFUNCTION("""COMPUTED_VALUE"""),"Java")</f>
        <v>Java</v>
      </c>
      <c r="E7964" s="4" t="str">
        <f>IFERROR(__xludf.DUMMYFUNCTION("""COMPUTED_VALUE"""),"JavaScript")</f>
        <v>JavaScript</v>
      </c>
      <c r="F7964" s="4" t="str">
        <f>IFERROR(__xludf.DUMMYFUNCTION("""COMPUTED_VALUE"""),"PHP")</f>
        <v>PHP</v>
      </c>
      <c r="G7964" s="4" t="str">
        <f>IFERROR(__xludf.DUMMYFUNCTION("""COMPUTED_VALUE"""),"Python")</f>
        <v>Python</v>
      </c>
      <c r="H7964" s="4" t="str">
        <f>IFERROR(__xludf.DUMMYFUNCTION("""COMPUTED_VALUE"""),"R")</f>
        <v>R</v>
      </c>
      <c r="I7964" s="4" t="str">
        <f>IFERROR(__xludf.DUMMYFUNCTION("""COMPUTED_VALUE"""),"SQL")</f>
        <v>SQL</v>
      </c>
    </row>
    <row r="7965">
      <c r="A7965" s="3">
        <v>7964.0</v>
      </c>
      <c r="B7965" s="4" t="str">
        <f>IFERROR(__xludf.DUMMYFUNCTION("SPLIT(IMPORTRANGE!B7965:B17964,"";"",0,1)"),"Java")</f>
        <v>Java</v>
      </c>
      <c r="C7965" s="4" t="str">
        <f>IFERROR(__xludf.DUMMYFUNCTION("""COMPUTED_VALUE"""),"Kotlin")</f>
        <v>Kotlin</v>
      </c>
    </row>
    <row r="7966">
      <c r="A7966" s="3">
        <v>7965.0</v>
      </c>
      <c r="B7966" s="4" t="str">
        <f>IFERROR(__xludf.DUMMYFUNCTION("SPLIT(IMPORTRANGE!B7966:B17965,"";"",0,1)"),"Assembly")</f>
        <v>Assembly</v>
      </c>
      <c r="C7966" s="4" t="str">
        <f>IFERROR(__xludf.DUMMYFUNCTION("""COMPUTED_VALUE"""),"C")</f>
        <v>C</v>
      </c>
      <c r="D7966" s="4" t="str">
        <f>IFERROR(__xludf.DUMMYFUNCTION("""COMPUTED_VALUE"""),"C++")</f>
        <v>C++</v>
      </c>
      <c r="E7966" s="4" t="str">
        <f>IFERROR(__xludf.DUMMYFUNCTION("""COMPUTED_VALUE"""),"HTML/CSS")</f>
        <v>HTML/CSS</v>
      </c>
      <c r="F7966" s="4" t="str">
        <f>IFERROR(__xludf.DUMMYFUNCTION("""COMPUTED_VALUE"""),"Java")</f>
        <v>Java</v>
      </c>
      <c r="G7966" s="4" t="str">
        <f>IFERROR(__xludf.DUMMYFUNCTION("""COMPUTED_VALUE"""),"JavaScript")</f>
        <v>JavaScript</v>
      </c>
      <c r="H7966" s="4" t="str">
        <f>IFERROR(__xludf.DUMMYFUNCTION("""COMPUTED_VALUE"""),"SQL")</f>
        <v>SQL</v>
      </c>
    </row>
    <row r="7967">
      <c r="A7967" s="3">
        <v>7966.0</v>
      </c>
      <c r="B7967" s="4" t="str">
        <f>IFERROR(__xludf.DUMMYFUNCTION("SPLIT(IMPORTRANGE!B7967:B17966,"";"",0,1)"),"Bash/Shell/PowerShell")</f>
        <v>Bash/Shell/PowerShell</v>
      </c>
      <c r="C7967" s="4" t="str">
        <f>IFERROR(__xludf.DUMMYFUNCTION("""COMPUTED_VALUE"""),"HTML/CSS")</f>
        <v>HTML/CSS</v>
      </c>
      <c r="D7967" s="4" t="str">
        <f>IFERROR(__xludf.DUMMYFUNCTION("""COMPUTED_VALUE"""),"JavaScript")</f>
        <v>JavaScript</v>
      </c>
      <c r="E7967" s="4" t="str">
        <f>IFERROR(__xludf.DUMMYFUNCTION("""COMPUTED_VALUE"""),"PHP")</f>
        <v>PHP</v>
      </c>
      <c r="F7967" s="4" t="str">
        <f>IFERROR(__xludf.DUMMYFUNCTION("""COMPUTED_VALUE"""),"SQL")</f>
        <v>SQL</v>
      </c>
    </row>
    <row r="7968">
      <c r="A7968" s="3">
        <v>7967.0</v>
      </c>
      <c r="B7968" s="4" t="str">
        <f>IFERROR(__xludf.DUMMYFUNCTION("SPLIT(IMPORTRANGE!B7968:B17967,"";"",0,1)"),"Bash/Shell/PowerShell")</f>
        <v>Bash/Shell/PowerShell</v>
      </c>
      <c r="C7968" s="4" t="str">
        <f>IFERROR(__xludf.DUMMYFUNCTION("""COMPUTED_VALUE"""),"C")</f>
        <v>C</v>
      </c>
      <c r="D7968" s="4" t="str">
        <f>IFERROR(__xludf.DUMMYFUNCTION("""COMPUTED_VALUE"""),"C#")</f>
        <v>C#</v>
      </c>
      <c r="E7968" s="4" t="str">
        <f>IFERROR(__xludf.DUMMYFUNCTION("""COMPUTED_VALUE"""),"HTML/CSS")</f>
        <v>HTML/CSS</v>
      </c>
      <c r="F7968" s="4" t="str">
        <f>IFERROR(__xludf.DUMMYFUNCTION("""COMPUTED_VALUE"""),"Java")</f>
        <v>Java</v>
      </c>
      <c r="G7968" s="4" t="str">
        <f>IFERROR(__xludf.DUMMYFUNCTION("""COMPUTED_VALUE"""),"JavaScript")</f>
        <v>JavaScript</v>
      </c>
      <c r="H7968" s="4" t="str">
        <f>IFERROR(__xludf.DUMMYFUNCTION("""COMPUTED_VALUE"""),"PHP")</f>
        <v>PHP</v>
      </c>
      <c r="I7968" s="4" t="str">
        <f>IFERROR(__xludf.DUMMYFUNCTION("""COMPUTED_VALUE"""),"SQL")</f>
        <v>SQL</v>
      </c>
      <c r="J7968" s="4" t="str">
        <f>IFERROR(__xludf.DUMMYFUNCTION("""COMPUTED_VALUE"""),"TypeScript")</f>
        <v>TypeScript</v>
      </c>
    </row>
    <row r="7969">
      <c r="A7969" s="3">
        <v>7968.0</v>
      </c>
      <c r="B7969" s="4" t="str">
        <f>IFERROR(__xludf.DUMMYFUNCTION("SPLIT(IMPORTRANGE!B7969:B17968,"";"",0,1)"),"HTML/CSS")</f>
        <v>HTML/CSS</v>
      </c>
      <c r="C7969" s="4" t="str">
        <f>IFERROR(__xludf.DUMMYFUNCTION("""COMPUTED_VALUE"""),"PHP")</f>
        <v>PHP</v>
      </c>
    </row>
    <row r="7970">
      <c r="A7970" s="3">
        <v>7969.0</v>
      </c>
      <c r="B7970" s="4" t="str">
        <f>IFERROR(__xludf.DUMMYFUNCTION("SPLIT(IMPORTRANGE!B7970:B17969,"";"",0,1)"),"Bash/Shell/PowerShell")</f>
        <v>Bash/Shell/PowerShell</v>
      </c>
      <c r="C7970" s="4" t="str">
        <f>IFERROR(__xludf.DUMMYFUNCTION("""COMPUTED_VALUE"""),"C#")</f>
        <v>C#</v>
      </c>
      <c r="D7970" s="4" t="str">
        <f>IFERROR(__xludf.DUMMYFUNCTION("""COMPUTED_VALUE"""),"HTML/CSS")</f>
        <v>HTML/CSS</v>
      </c>
      <c r="E7970" s="4" t="str">
        <f>IFERROR(__xludf.DUMMYFUNCTION("""COMPUTED_VALUE"""),"Java")</f>
        <v>Java</v>
      </c>
      <c r="F7970" s="4" t="str">
        <f>IFERROR(__xludf.DUMMYFUNCTION("""COMPUTED_VALUE"""),"JavaScript")</f>
        <v>JavaScript</v>
      </c>
      <c r="G7970" s="4" t="str">
        <f>IFERROR(__xludf.DUMMYFUNCTION("""COMPUTED_VALUE"""),"R")</f>
        <v>R</v>
      </c>
      <c r="H7970" s="4" t="str">
        <f>IFERROR(__xludf.DUMMYFUNCTION("""COMPUTED_VALUE"""),"SQL")</f>
        <v>SQL</v>
      </c>
    </row>
    <row r="7971">
      <c r="A7971" s="3">
        <v>7970.0</v>
      </c>
      <c r="B7971" s="4" t="str">
        <f>IFERROR(__xludf.DUMMYFUNCTION("SPLIT(IMPORTRANGE!B7971:B17970,"";"",0,1)"),"Python")</f>
        <v>Python</v>
      </c>
      <c r="C7971" s="4" t="str">
        <f>IFERROR(__xludf.DUMMYFUNCTION("""COMPUTED_VALUE"""),"Scala")</f>
        <v>Scala</v>
      </c>
      <c r="D7971" s="4" t="str">
        <f>IFERROR(__xludf.DUMMYFUNCTION("""COMPUTED_VALUE"""),"SQL")</f>
        <v>SQL</v>
      </c>
    </row>
    <row r="7972">
      <c r="A7972" s="3">
        <v>7971.0</v>
      </c>
      <c r="B7972" s="4" t="str">
        <f>IFERROR(__xludf.DUMMYFUNCTION("SPLIT(IMPORTRANGE!B7972:B17971,"";"",0,1)"),"Bash/Shell/PowerShell")</f>
        <v>Bash/Shell/PowerShell</v>
      </c>
      <c r="C7972" s="4" t="str">
        <f>IFERROR(__xludf.DUMMYFUNCTION("""COMPUTED_VALUE"""),"C#")</f>
        <v>C#</v>
      </c>
      <c r="D7972" s="4" t="str">
        <f>IFERROR(__xludf.DUMMYFUNCTION("""COMPUTED_VALUE"""),"HTML/CSS")</f>
        <v>HTML/CSS</v>
      </c>
      <c r="E7972" s="4" t="str">
        <f>IFERROR(__xludf.DUMMYFUNCTION("""COMPUTED_VALUE"""),"JavaScript")</f>
        <v>JavaScript</v>
      </c>
      <c r="F7972" s="4" t="str">
        <f>IFERROR(__xludf.DUMMYFUNCTION("""COMPUTED_VALUE"""),"SQL")</f>
        <v>SQL</v>
      </c>
      <c r="G7972" s="4" t="str">
        <f>IFERROR(__xludf.DUMMYFUNCTION("""COMPUTED_VALUE"""),"TypeScript")</f>
        <v>TypeScript</v>
      </c>
      <c r="H7972" s="4" t="str">
        <f>IFERROR(__xludf.DUMMYFUNCTION("""COMPUTED_VALUE"""),"VBA")</f>
        <v>VBA</v>
      </c>
    </row>
    <row r="7973">
      <c r="A7973" s="3">
        <v>7972.0</v>
      </c>
      <c r="B7973" s="4" t="str">
        <f>IFERROR(__xludf.DUMMYFUNCTION("SPLIT(IMPORTRANGE!B7973:B17972,"";"",0,1)"),"Java")</f>
        <v>Java</v>
      </c>
      <c r="C7973" s="4" t="str">
        <f>IFERROR(__xludf.DUMMYFUNCTION("""COMPUTED_VALUE"""),"Kotlin")</f>
        <v>Kotlin</v>
      </c>
      <c r="D7973" s="4" t="str">
        <f>IFERROR(__xludf.DUMMYFUNCTION("""COMPUTED_VALUE"""),"SQL")</f>
        <v>SQL</v>
      </c>
    </row>
    <row r="7974">
      <c r="A7974" s="3">
        <v>7973.0</v>
      </c>
      <c r="B7974" s="4" t="str">
        <f>IFERROR(__xludf.DUMMYFUNCTION("SPLIT(IMPORTRANGE!B7974:B17973,"";"",0,1)"),"C#")</f>
        <v>C#</v>
      </c>
      <c r="C7974" s="4" t="str">
        <f>IFERROR(__xludf.DUMMYFUNCTION("""COMPUTED_VALUE"""),"HTML/CSS")</f>
        <v>HTML/CSS</v>
      </c>
      <c r="D7974" s="4" t="str">
        <f>IFERROR(__xludf.DUMMYFUNCTION("""COMPUTED_VALUE"""),"Java")</f>
        <v>Java</v>
      </c>
      <c r="E7974" s="4" t="str">
        <f>IFERROR(__xludf.DUMMYFUNCTION("""COMPUTED_VALUE"""),"JavaScript")</f>
        <v>JavaScript</v>
      </c>
      <c r="F7974" s="4" t="str">
        <f>IFERROR(__xludf.DUMMYFUNCTION("""COMPUTED_VALUE"""),"Kotlin")</f>
        <v>Kotlin</v>
      </c>
      <c r="G7974" s="4" t="str">
        <f>IFERROR(__xludf.DUMMYFUNCTION("""COMPUTED_VALUE"""),"SQL")</f>
        <v>SQL</v>
      </c>
    </row>
    <row r="7975">
      <c r="A7975" s="3">
        <v>7974.0</v>
      </c>
      <c r="B7975" s="4" t="str">
        <f>IFERROR(__xludf.DUMMYFUNCTION("SPLIT(IMPORTRANGE!B7975:B17974,"";"",0,1)"),"Bash/Shell/PowerShell")</f>
        <v>Bash/Shell/PowerShell</v>
      </c>
      <c r="C7975" s="4" t="str">
        <f>IFERROR(__xludf.DUMMYFUNCTION("""COMPUTED_VALUE"""),"C++")</f>
        <v>C++</v>
      </c>
      <c r="D7975" s="4" t="str">
        <f>IFERROR(__xludf.DUMMYFUNCTION("""COMPUTED_VALUE"""),"Python")</f>
        <v>Python</v>
      </c>
      <c r="E7975" s="4" t="str">
        <f>IFERROR(__xludf.DUMMYFUNCTION("""COMPUTED_VALUE"""),"SQL")</f>
        <v>SQL</v>
      </c>
    </row>
    <row r="7976">
      <c r="A7976" s="3">
        <v>7975.0</v>
      </c>
      <c r="B7976" s="4" t="str">
        <f>IFERROR(__xludf.DUMMYFUNCTION("SPLIT(IMPORTRANGE!B7976:B17975,"";"",0,1)"),"Bash/Shell/PowerShell")</f>
        <v>Bash/Shell/PowerShell</v>
      </c>
      <c r="C7976" s="4" t="str">
        <f>IFERROR(__xludf.DUMMYFUNCTION("""COMPUTED_VALUE"""),"Go")</f>
        <v>Go</v>
      </c>
      <c r="D7976" s="4" t="str">
        <f>IFERROR(__xludf.DUMMYFUNCTION("""COMPUTED_VALUE"""),"HTML/CSS")</f>
        <v>HTML/CSS</v>
      </c>
      <c r="E7976" s="4" t="str">
        <f>IFERROR(__xludf.DUMMYFUNCTION("""COMPUTED_VALUE"""),"Python")</f>
        <v>Python</v>
      </c>
      <c r="F7976" s="4" t="str">
        <f>IFERROR(__xludf.DUMMYFUNCTION("""COMPUTED_VALUE"""),"SQL")</f>
        <v>SQL</v>
      </c>
    </row>
    <row r="7977">
      <c r="A7977" s="3">
        <v>7976.0</v>
      </c>
      <c r="B7977" s="4" t="str">
        <f>IFERROR(__xludf.DUMMYFUNCTION("SPLIT(IMPORTRANGE!B7977:B17976,"";"",0,1)"),"Bash/Shell/PowerShell")</f>
        <v>Bash/Shell/PowerShell</v>
      </c>
      <c r="C7977" s="4" t="str">
        <f>IFERROR(__xludf.DUMMYFUNCTION("""COMPUTED_VALUE"""),"Go")</f>
        <v>Go</v>
      </c>
      <c r="D7977" s="4" t="str">
        <f>IFERROR(__xludf.DUMMYFUNCTION("""COMPUTED_VALUE"""),"Python")</f>
        <v>Python</v>
      </c>
      <c r="E7977" s="4" t="str">
        <f>IFERROR(__xludf.DUMMYFUNCTION("""COMPUTED_VALUE"""),"R")</f>
        <v>R</v>
      </c>
      <c r="F7977" s="4" t="str">
        <f>IFERROR(__xludf.DUMMYFUNCTION("""COMPUTED_VALUE"""),"SQL")</f>
        <v>SQL</v>
      </c>
    </row>
    <row r="7978">
      <c r="A7978" s="3">
        <v>7977.0</v>
      </c>
      <c r="B7978" s="4" t="str">
        <f>IFERROR(__xludf.DUMMYFUNCTION("SPLIT(IMPORTRANGE!B7978:B17977,"";"",0,1)"),"Bash/Shell/PowerShell")</f>
        <v>Bash/Shell/PowerShell</v>
      </c>
      <c r="C7978" s="4" t="str">
        <f>IFERROR(__xludf.DUMMYFUNCTION("""COMPUTED_VALUE"""),"C")</f>
        <v>C</v>
      </c>
      <c r="D7978" s="4" t="str">
        <f>IFERROR(__xludf.DUMMYFUNCTION("""COMPUTED_VALUE"""),"C++")</f>
        <v>C++</v>
      </c>
      <c r="E7978" s="4" t="str">
        <f>IFERROR(__xludf.DUMMYFUNCTION("""COMPUTED_VALUE"""),"HTML/CSS")</f>
        <v>HTML/CSS</v>
      </c>
      <c r="F7978" s="4" t="str">
        <f>IFERROR(__xludf.DUMMYFUNCTION("""COMPUTED_VALUE"""),"JavaScript")</f>
        <v>JavaScript</v>
      </c>
      <c r="G7978" s="4" t="str">
        <f>IFERROR(__xludf.DUMMYFUNCTION("""COMPUTED_VALUE"""),"Python")</f>
        <v>Python</v>
      </c>
      <c r="H7978" s="4" t="str">
        <f>IFERROR(__xludf.DUMMYFUNCTION("""COMPUTED_VALUE"""),"R")</f>
        <v>R</v>
      </c>
      <c r="I7978" s="4" t="str">
        <f>IFERROR(__xludf.DUMMYFUNCTION("""COMPUTED_VALUE"""),"Ruby")</f>
        <v>Ruby</v>
      </c>
      <c r="J7978" s="4" t="str">
        <f>IFERROR(__xludf.DUMMYFUNCTION("""COMPUTED_VALUE"""),"SQL")</f>
        <v>SQL</v>
      </c>
    </row>
    <row r="7979">
      <c r="A7979" s="3">
        <v>7978.0</v>
      </c>
      <c r="B7979" s="4" t="str">
        <f>IFERROR(__xludf.DUMMYFUNCTION("SPLIT(IMPORTRANGE!B7979:B17978,"";"",0,1)"),"Python")</f>
        <v>Python</v>
      </c>
    </row>
    <row r="7980">
      <c r="A7980" s="3">
        <v>7979.0</v>
      </c>
      <c r="B7980" s="4" t="str">
        <f>IFERROR(__xludf.DUMMYFUNCTION("SPLIT(IMPORTRANGE!B7980:B17979,"";"",0,1)"),"HTML/CSS")</f>
        <v>HTML/CSS</v>
      </c>
      <c r="C7980" s="4" t="str">
        <f>IFERROR(__xludf.DUMMYFUNCTION("""COMPUTED_VALUE"""),"JavaScript")</f>
        <v>JavaScript</v>
      </c>
    </row>
    <row r="7981">
      <c r="A7981" s="3">
        <v>7980.0</v>
      </c>
      <c r="B7981" s="4" t="str">
        <f>IFERROR(__xludf.DUMMYFUNCTION("SPLIT(IMPORTRANGE!B7981:B17980,"";"",0,1)"),"C")</f>
        <v>C</v>
      </c>
      <c r="C7981" s="4" t="str">
        <f>IFERROR(__xludf.DUMMYFUNCTION("""COMPUTED_VALUE"""),"HTML/CSS")</f>
        <v>HTML/CSS</v>
      </c>
      <c r="D7981" s="4" t="str">
        <f>IFERROR(__xludf.DUMMYFUNCTION("""COMPUTED_VALUE"""),"Java")</f>
        <v>Java</v>
      </c>
      <c r="E7981" s="4" t="str">
        <f>IFERROR(__xludf.DUMMYFUNCTION("""COMPUTED_VALUE"""),"JavaScript")</f>
        <v>JavaScript</v>
      </c>
      <c r="F7981" s="4" t="str">
        <f>IFERROR(__xludf.DUMMYFUNCTION("""COMPUTED_VALUE"""),"Objective-C")</f>
        <v>Objective-C</v>
      </c>
      <c r="G7981" s="4" t="str">
        <f>IFERROR(__xludf.DUMMYFUNCTION("""COMPUTED_VALUE"""),"PHP")</f>
        <v>PHP</v>
      </c>
      <c r="H7981" s="4" t="str">
        <f>IFERROR(__xludf.DUMMYFUNCTION("""COMPUTED_VALUE"""),"Python")</f>
        <v>Python</v>
      </c>
      <c r="I7981" s="4" t="str">
        <f>IFERROR(__xludf.DUMMYFUNCTION("""COMPUTED_VALUE"""),"R")</f>
        <v>R</v>
      </c>
      <c r="J7981" s="4" t="str">
        <f>IFERROR(__xludf.DUMMYFUNCTION("""COMPUTED_VALUE"""),"SQL")</f>
        <v>SQL</v>
      </c>
      <c r="K7981" s="4" t="str">
        <f>IFERROR(__xludf.DUMMYFUNCTION("""COMPUTED_VALUE"""),"VBA")</f>
        <v>VBA</v>
      </c>
    </row>
    <row r="7982">
      <c r="A7982" s="3">
        <v>7981.0</v>
      </c>
      <c r="B7982" s="4" t="str">
        <f>IFERROR(__xludf.DUMMYFUNCTION("SPLIT(IMPORTRANGE!B7982:B17981,"";"",0,1)"),"Dart")</f>
        <v>Dart</v>
      </c>
      <c r="C7982" s="4" t="str">
        <f>IFERROR(__xludf.DUMMYFUNCTION("""COMPUTED_VALUE"""),"Java")</f>
        <v>Java</v>
      </c>
      <c r="D7982" s="4" t="str">
        <f>IFERROR(__xludf.DUMMYFUNCTION("""COMPUTED_VALUE"""),"Kotlin")</f>
        <v>Kotlin</v>
      </c>
    </row>
    <row r="7983">
      <c r="A7983" s="3">
        <v>7982.0</v>
      </c>
      <c r="B7983" s="4" t="str">
        <f>IFERROR(__xludf.DUMMYFUNCTION("SPLIT(IMPORTRANGE!B7983:B17982,"";"",0,1)"),"C#")</f>
        <v>C#</v>
      </c>
      <c r="C7983" s="4" t="str">
        <f>IFERROR(__xludf.DUMMYFUNCTION("""COMPUTED_VALUE"""),"F#")</f>
        <v>F#</v>
      </c>
    </row>
    <row r="7984">
      <c r="A7984" s="3">
        <v>7983.0</v>
      </c>
      <c r="B7984" s="4" t="str">
        <f>IFERROR(__xludf.DUMMYFUNCTION("SPLIT(IMPORTRANGE!B7984:B17983,"";"",0,1)"),"Bash/Shell/PowerShell")</f>
        <v>Bash/Shell/PowerShell</v>
      </c>
      <c r="C7984" s="4" t="str">
        <f>IFERROR(__xludf.DUMMYFUNCTION("""COMPUTED_VALUE"""),"HTML/CSS")</f>
        <v>HTML/CSS</v>
      </c>
      <c r="D7984" s="4" t="str">
        <f>IFERROR(__xludf.DUMMYFUNCTION("""COMPUTED_VALUE"""),"JavaScript")</f>
        <v>JavaScript</v>
      </c>
      <c r="E7984" s="4" t="str">
        <f>IFERROR(__xludf.DUMMYFUNCTION("""COMPUTED_VALUE"""),"Python")</f>
        <v>Python</v>
      </c>
      <c r="F7984" s="4" t="str">
        <f>IFERROR(__xludf.DUMMYFUNCTION("""COMPUTED_VALUE"""),"SQL")</f>
        <v>SQL</v>
      </c>
      <c r="G7984" s="4" t="str">
        <f>IFERROR(__xludf.DUMMYFUNCTION("""COMPUTED_VALUE"""),"TypeScript")</f>
        <v>TypeScript</v>
      </c>
    </row>
    <row r="7985">
      <c r="A7985" s="3">
        <v>7984.0</v>
      </c>
      <c r="B7985" s="4" t="str">
        <f>IFERROR(__xludf.DUMMYFUNCTION("SPLIT(IMPORTRANGE!B7985:B17984,"";"",0,1)"),"Bash/Shell/PowerShell")</f>
        <v>Bash/Shell/PowerShell</v>
      </c>
      <c r="C7985" s="4" t="str">
        <f>IFERROR(__xludf.DUMMYFUNCTION("""COMPUTED_VALUE"""),"HTML/CSS")</f>
        <v>HTML/CSS</v>
      </c>
      <c r="D7985" s="4" t="str">
        <f>IFERROR(__xludf.DUMMYFUNCTION("""COMPUTED_VALUE"""),"Python")</f>
        <v>Python</v>
      </c>
      <c r="E7985" s="4" t="str">
        <f>IFERROR(__xludf.DUMMYFUNCTION("""COMPUTED_VALUE"""),"SQL")</f>
        <v>SQL</v>
      </c>
    </row>
    <row r="7986">
      <c r="A7986" s="3">
        <v>7985.0</v>
      </c>
      <c r="B7986" s="4" t="str">
        <f>IFERROR(__xludf.DUMMYFUNCTION("SPLIT(IMPORTRANGE!B7986:B17985,"";"",0,1)"),"Bash/Shell/PowerShell")</f>
        <v>Bash/Shell/PowerShell</v>
      </c>
      <c r="C7986" s="4" t="str">
        <f>IFERROR(__xludf.DUMMYFUNCTION("""COMPUTED_VALUE"""),"HTML/CSS")</f>
        <v>HTML/CSS</v>
      </c>
      <c r="D7986" s="4" t="str">
        <f>IFERROR(__xludf.DUMMYFUNCTION("""COMPUTED_VALUE"""),"Java")</f>
        <v>Java</v>
      </c>
      <c r="E7986" s="4" t="str">
        <f>IFERROR(__xludf.DUMMYFUNCTION("""COMPUTED_VALUE"""),"JavaScript")</f>
        <v>JavaScript</v>
      </c>
      <c r="F7986" s="4" t="str">
        <f>IFERROR(__xludf.DUMMYFUNCTION("""COMPUTED_VALUE"""),"Python")</f>
        <v>Python</v>
      </c>
      <c r="G7986" s="4" t="str">
        <f>IFERROR(__xludf.DUMMYFUNCTION("""COMPUTED_VALUE"""),"SQL")</f>
        <v>SQL</v>
      </c>
      <c r="H7986" s="4" t="str">
        <f>IFERROR(__xludf.DUMMYFUNCTION("""COMPUTED_VALUE"""),"TypeScript")</f>
        <v>TypeScript</v>
      </c>
      <c r="I7986" s="4" t="str">
        <f>IFERROR(__xludf.DUMMYFUNCTION("""COMPUTED_VALUE"""),"Other(s):")</f>
        <v>Other(s):</v>
      </c>
    </row>
    <row r="7987">
      <c r="A7987" s="3">
        <v>7986.0</v>
      </c>
      <c r="B7987" s="4" t="str">
        <f>IFERROR(__xludf.DUMMYFUNCTION("SPLIT(IMPORTRANGE!B7987:B17986,"";"",0,1)"),"HTML/CSS")</f>
        <v>HTML/CSS</v>
      </c>
      <c r="C7987" s="4" t="str">
        <f>IFERROR(__xludf.DUMMYFUNCTION("""COMPUTED_VALUE"""),"Python")</f>
        <v>Python</v>
      </c>
    </row>
    <row r="7988">
      <c r="A7988" s="3">
        <v>7987.0</v>
      </c>
      <c r="B7988" s="4" t="str">
        <f>IFERROR(__xludf.DUMMYFUNCTION("SPLIT(IMPORTRANGE!B7988:B17987,"";"",0,1)"),"Bash/Shell/PowerShell")</f>
        <v>Bash/Shell/PowerShell</v>
      </c>
      <c r="C7988" s="4" t="str">
        <f>IFERROR(__xludf.DUMMYFUNCTION("""COMPUTED_VALUE"""),"C")</f>
        <v>C</v>
      </c>
      <c r="D7988" s="4" t="str">
        <f>IFERROR(__xludf.DUMMYFUNCTION("""COMPUTED_VALUE"""),"C++")</f>
        <v>C++</v>
      </c>
      <c r="E7988" s="4" t="str">
        <f>IFERROR(__xludf.DUMMYFUNCTION("""COMPUTED_VALUE"""),"C#")</f>
        <v>C#</v>
      </c>
      <c r="F7988" s="4" t="str">
        <f>IFERROR(__xludf.DUMMYFUNCTION("""COMPUTED_VALUE"""),"Elixir")</f>
        <v>Elixir</v>
      </c>
      <c r="G7988" s="4" t="str">
        <f>IFERROR(__xludf.DUMMYFUNCTION("""COMPUTED_VALUE"""),"Go")</f>
        <v>Go</v>
      </c>
      <c r="H7988" s="4" t="str">
        <f>IFERROR(__xludf.DUMMYFUNCTION("""COMPUTED_VALUE"""),"HTML/CSS")</f>
        <v>HTML/CSS</v>
      </c>
      <c r="I7988" s="4" t="str">
        <f>IFERROR(__xludf.DUMMYFUNCTION("""COMPUTED_VALUE"""),"JavaScript")</f>
        <v>JavaScript</v>
      </c>
      <c r="J7988" s="4" t="str">
        <f>IFERROR(__xludf.DUMMYFUNCTION("""COMPUTED_VALUE"""),"PHP")</f>
        <v>PHP</v>
      </c>
      <c r="K7988" s="4" t="str">
        <f>IFERROR(__xludf.DUMMYFUNCTION("""COMPUTED_VALUE"""),"Python")</f>
        <v>Python</v>
      </c>
      <c r="L7988" s="4" t="str">
        <f>IFERROR(__xludf.DUMMYFUNCTION("""COMPUTED_VALUE"""),"Rust")</f>
        <v>Rust</v>
      </c>
      <c r="M7988" s="4" t="str">
        <f>IFERROR(__xludf.DUMMYFUNCTION("""COMPUTED_VALUE"""),"SQL")</f>
        <v>SQL</v>
      </c>
      <c r="N7988" s="4" t="str">
        <f>IFERROR(__xludf.DUMMYFUNCTION("""COMPUTED_VALUE"""),"Other(s):")</f>
        <v>Other(s):</v>
      </c>
    </row>
    <row r="7989">
      <c r="A7989" s="3">
        <v>7988.0</v>
      </c>
      <c r="B7989" s="4" t="str">
        <f>IFERROR(__xludf.DUMMYFUNCTION("SPLIT(IMPORTRANGE!B7989:B17988,"";"",0,1)"),"HTML/CSS")</f>
        <v>HTML/CSS</v>
      </c>
      <c r="C7989" s="4" t="str">
        <f>IFERROR(__xludf.DUMMYFUNCTION("""COMPUTED_VALUE"""),"JavaScript")</f>
        <v>JavaScript</v>
      </c>
      <c r="D7989" s="4" t="str">
        <f>IFERROR(__xludf.DUMMYFUNCTION("""COMPUTED_VALUE"""),"Python")</f>
        <v>Python</v>
      </c>
      <c r="E7989" s="4" t="str">
        <f>IFERROR(__xludf.DUMMYFUNCTION("""COMPUTED_VALUE"""),"SQL")</f>
        <v>SQL</v>
      </c>
    </row>
    <row r="7990">
      <c r="A7990" s="3">
        <v>7989.0</v>
      </c>
      <c r="B7990" s="4" t="str">
        <f>IFERROR(__xludf.DUMMYFUNCTION("SPLIT(IMPORTRANGE!B7990:B17989,"";"",0,1)"),"Bash/Shell/PowerShell")</f>
        <v>Bash/Shell/PowerShell</v>
      </c>
      <c r="C7990" s="4" t="str">
        <f>IFERROR(__xludf.DUMMYFUNCTION("""COMPUTED_VALUE"""),"C")</f>
        <v>C</v>
      </c>
      <c r="D7990" s="4" t="str">
        <f>IFERROR(__xludf.DUMMYFUNCTION("""COMPUTED_VALUE"""),"C++")</f>
        <v>C++</v>
      </c>
      <c r="E7990" s="4" t="str">
        <f>IFERROR(__xludf.DUMMYFUNCTION("""COMPUTED_VALUE"""),"C#")</f>
        <v>C#</v>
      </c>
      <c r="F7990" s="4" t="str">
        <f>IFERROR(__xludf.DUMMYFUNCTION("""COMPUTED_VALUE"""),"Dart")</f>
        <v>Dart</v>
      </c>
      <c r="G7990" s="4" t="str">
        <f>IFERROR(__xludf.DUMMYFUNCTION("""COMPUTED_VALUE"""),"HTML/CSS")</f>
        <v>HTML/CSS</v>
      </c>
      <c r="H7990" s="4" t="str">
        <f>IFERROR(__xludf.DUMMYFUNCTION("""COMPUTED_VALUE"""),"JavaScript")</f>
        <v>JavaScript</v>
      </c>
      <c r="I7990" s="4" t="str">
        <f>IFERROR(__xludf.DUMMYFUNCTION("""COMPUTED_VALUE"""),"Python")</f>
        <v>Python</v>
      </c>
      <c r="J7990" s="4" t="str">
        <f>IFERROR(__xludf.DUMMYFUNCTION("""COMPUTED_VALUE"""),"R")</f>
        <v>R</v>
      </c>
      <c r="K7990" s="4" t="str">
        <f>IFERROR(__xludf.DUMMYFUNCTION("""COMPUTED_VALUE"""),"TypeScript")</f>
        <v>TypeScript</v>
      </c>
      <c r="L7990" s="4" t="str">
        <f>IFERROR(__xludf.DUMMYFUNCTION("""COMPUTED_VALUE"""),"Other(s):")</f>
        <v>Other(s):</v>
      </c>
    </row>
    <row r="7991">
      <c r="A7991" s="3">
        <v>7990.0</v>
      </c>
      <c r="B7991" s="4" t="str">
        <f>IFERROR(__xludf.DUMMYFUNCTION("SPLIT(IMPORTRANGE!B7991:B17990,"";"",0,1)"),"Bash/Shell/PowerShell")</f>
        <v>Bash/Shell/PowerShell</v>
      </c>
      <c r="C7991" s="4" t="str">
        <f>IFERROR(__xludf.DUMMYFUNCTION("""COMPUTED_VALUE"""),"C#")</f>
        <v>C#</v>
      </c>
      <c r="D7991" s="4" t="str">
        <f>IFERROR(__xludf.DUMMYFUNCTION("""COMPUTED_VALUE"""),"HTML/CSS")</f>
        <v>HTML/CSS</v>
      </c>
      <c r="E7991" s="4" t="str">
        <f>IFERROR(__xludf.DUMMYFUNCTION("""COMPUTED_VALUE"""),"JavaScript")</f>
        <v>JavaScript</v>
      </c>
      <c r="F7991" s="4" t="str">
        <f>IFERROR(__xludf.DUMMYFUNCTION("""COMPUTED_VALUE"""),"PHP")</f>
        <v>PHP</v>
      </c>
      <c r="G7991" s="4" t="str">
        <f>IFERROR(__xludf.DUMMYFUNCTION("""COMPUTED_VALUE"""),"SQL")</f>
        <v>SQL</v>
      </c>
    </row>
    <row r="7992">
      <c r="A7992" s="3">
        <v>7991.0</v>
      </c>
      <c r="B7992" s="4" t="str">
        <f>IFERROR(__xludf.DUMMYFUNCTION("SPLIT(IMPORTRANGE!B7992:B17991,"";"",0,1)"),"JavaScript")</f>
        <v>JavaScript</v>
      </c>
      <c r="C7992" s="4" t="str">
        <f>IFERROR(__xludf.DUMMYFUNCTION("""COMPUTED_VALUE"""),"Python")</f>
        <v>Python</v>
      </c>
    </row>
    <row r="7993">
      <c r="A7993" s="3">
        <v>7992.0</v>
      </c>
      <c r="B7993" s="4" t="str">
        <f>IFERROR(__xludf.DUMMYFUNCTION("SPLIT(IMPORTRANGE!B7993:B17992,"";"",0,1)"),"Assembly")</f>
        <v>Assembly</v>
      </c>
      <c r="C7993" s="4" t="str">
        <f>IFERROR(__xludf.DUMMYFUNCTION("""COMPUTED_VALUE"""),"Bash/Shell/PowerShell")</f>
        <v>Bash/Shell/PowerShell</v>
      </c>
      <c r="D7993" s="4" t="str">
        <f>IFERROR(__xludf.DUMMYFUNCTION("""COMPUTED_VALUE"""),"C")</f>
        <v>C</v>
      </c>
      <c r="E7993" s="4" t="str">
        <f>IFERROR(__xludf.DUMMYFUNCTION("""COMPUTED_VALUE"""),"C++")</f>
        <v>C++</v>
      </c>
      <c r="F7993" s="4" t="str">
        <f>IFERROR(__xludf.DUMMYFUNCTION("""COMPUTED_VALUE"""),"Java")</f>
        <v>Java</v>
      </c>
      <c r="G7993" s="4" t="str">
        <f>IFERROR(__xludf.DUMMYFUNCTION("""COMPUTED_VALUE"""),"Python")</f>
        <v>Python</v>
      </c>
      <c r="H7993" s="4" t="str">
        <f>IFERROR(__xludf.DUMMYFUNCTION("""COMPUTED_VALUE"""),"Other(s):")</f>
        <v>Other(s):</v>
      </c>
    </row>
    <row r="7994">
      <c r="A7994" s="3">
        <v>7993.0</v>
      </c>
      <c r="B7994" s="4" t="str">
        <f>IFERROR(__xludf.DUMMYFUNCTION("SPLIT(IMPORTRANGE!B7994:B17993,"";"",0,1)"),"Assembly")</f>
        <v>Assembly</v>
      </c>
      <c r="C7994" s="4" t="str">
        <f>IFERROR(__xludf.DUMMYFUNCTION("""COMPUTED_VALUE"""),"C++")</f>
        <v>C++</v>
      </c>
      <c r="D7994" s="4" t="str">
        <f>IFERROR(__xludf.DUMMYFUNCTION("""COMPUTED_VALUE"""),"Go")</f>
        <v>Go</v>
      </c>
      <c r="E7994" s="4" t="str">
        <f>IFERROR(__xludf.DUMMYFUNCTION("""COMPUTED_VALUE"""),"Python")</f>
        <v>Python</v>
      </c>
      <c r="F7994" s="4" t="str">
        <f>IFERROR(__xludf.DUMMYFUNCTION("""COMPUTED_VALUE"""),"SQL")</f>
        <v>SQL</v>
      </c>
      <c r="G7994" s="4" t="str">
        <f>IFERROR(__xludf.DUMMYFUNCTION("""COMPUTED_VALUE"""),"Swift")</f>
        <v>Swift</v>
      </c>
      <c r="H7994" s="4" t="str">
        <f>IFERROR(__xludf.DUMMYFUNCTION("""COMPUTED_VALUE"""),"TypeScript")</f>
        <v>TypeScript</v>
      </c>
      <c r="I7994" s="4" t="str">
        <f>IFERROR(__xludf.DUMMYFUNCTION("""COMPUTED_VALUE"""),"WebAssembly")</f>
        <v>WebAssembly</v>
      </c>
    </row>
    <row r="7995">
      <c r="A7995" s="3">
        <v>7994.0</v>
      </c>
      <c r="B7995" s="4" t="str">
        <f>IFERROR(__xludf.DUMMYFUNCTION("SPLIT(IMPORTRANGE!B7995:B17994,"";"",0,1)"),"Assembly")</f>
        <v>Assembly</v>
      </c>
      <c r="C7995" s="4" t="str">
        <f>IFERROR(__xludf.DUMMYFUNCTION("""COMPUTED_VALUE"""),"C")</f>
        <v>C</v>
      </c>
      <c r="D7995" s="4" t="str">
        <f>IFERROR(__xludf.DUMMYFUNCTION("""COMPUTED_VALUE"""),"C++")</f>
        <v>C++</v>
      </c>
      <c r="E7995" s="4" t="str">
        <f>IFERROR(__xludf.DUMMYFUNCTION("""COMPUTED_VALUE"""),"C#")</f>
        <v>C#</v>
      </c>
      <c r="F7995" s="4" t="str">
        <f>IFERROR(__xludf.DUMMYFUNCTION("""COMPUTED_VALUE"""),"HTML/CSS")</f>
        <v>HTML/CSS</v>
      </c>
      <c r="G7995" s="4" t="str">
        <f>IFERROR(__xludf.DUMMYFUNCTION("""COMPUTED_VALUE"""),"Java")</f>
        <v>Java</v>
      </c>
      <c r="H7995" s="4" t="str">
        <f>IFERROR(__xludf.DUMMYFUNCTION("""COMPUTED_VALUE"""),"JavaScript")</f>
        <v>JavaScript</v>
      </c>
      <c r="I7995" s="4" t="str">
        <f>IFERROR(__xludf.DUMMYFUNCTION("""COMPUTED_VALUE"""),"Objective-C")</f>
        <v>Objective-C</v>
      </c>
      <c r="J7995" s="4" t="str">
        <f>IFERROR(__xludf.DUMMYFUNCTION("""COMPUTED_VALUE"""),"PHP")</f>
        <v>PHP</v>
      </c>
      <c r="K7995" s="4" t="str">
        <f>IFERROR(__xludf.DUMMYFUNCTION("""COMPUTED_VALUE"""),"Python")</f>
        <v>Python</v>
      </c>
      <c r="L7995" s="4" t="str">
        <f>IFERROR(__xludf.DUMMYFUNCTION("""COMPUTED_VALUE"""),"Rust")</f>
        <v>Rust</v>
      </c>
      <c r="M7995" s="4" t="str">
        <f>IFERROR(__xludf.DUMMYFUNCTION("""COMPUTED_VALUE"""),"SQL")</f>
        <v>SQL</v>
      </c>
    </row>
    <row r="7996">
      <c r="A7996" s="3">
        <v>7995.0</v>
      </c>
      <c r="B7996" s="4" t="str">
        <f>IFERROR(__xludf.DUMMYFUNCTION("SPLIT(IMPORTRANGE!B7996:B17995,"";"",0,1)"),"HTML/CSS")</f>
        <v>HTML/CSS</v>
      </c>
      <c r="C7996" s="4" t="str">
        <f>IFERROR(__xludf.DUMMYFUNCTION("""COMPUTED_VALUE"""),"JavaScript")</f>
        <v>JavaScript</v>
      </c>
      <c r="D7996" s="4" t="str">
        <f>IFERROR(__xludf.DUMMYFUNCTION("""COMPUTED_VALUE"""),"PHP")</f>
        <v>PHP</v>
      </c>
      <c r="E7996" s="4" t="str">
        <f>IFERROR(__xludf.DUMMYFUNCTION("""COMPUTED_VALUE"""),"SQL")</f>
        <v>SQL</v>
      </c>
    </row>
    <row r="7997">
      <c r="A7997" s="3">
        <v>7996.0</v>
      </c>
      <c r="B7997" s="4" t="str">
        <f>IFERROR(__xludf.DUMMYFUNCTION("SPLIT(IMPORTRANGE!B7997:B17996,"";"",0,1)"),"C++")</f>
        <v>C++</v>
      </c>
    </row>
    <row r="7998">
      <c r="A7998" s="3">
        <v>7997.0</v>
      </c>
      <c r="B7998" s="4" t="str">
        <f>IFERROR(__xludf.DUMMYFUNCTION("SPLIT(IMPORTRANGE!B7998:B17997,"";"",0,1)"),"HTML/CSS")</f>
        <v>HTML/CSS</v>
      </c>
      <c r="C7998" s="4" t="str">
        <f>IFERROR(__xludf.DUMMYFUNCTION("""COMPUTED_VALUE"""),"JavaScript")</f>
        <v>JavaScript</v>
      </c>
    </row>
    <row r="7999">
      <c r="A7999" s="3">
        <v>7998.0</v>
      </c>
      <c r="B7999" s="4" t="str">
        <f>IFERROR(__xludf.DUMMYFUNCTION("SPLIT(IMPORTRANGE!B7999:B17998,"";"",0,1)"),"Bash/Shell/PowerShell")</f>
        <v>Bash/Shell/PowerShell</v>
      </c>
      <c r="C7999" s="4" t="str">
        <f>IFERROR(__xludf.DUMMYFUNCTION("""COMPUTED_VALUE"""),"C")</f>
        <v>C</v>
      </c>
      <c r="D7999" s="4" t="str">
        <f>IFERROR(__xludf.DUMMYFUNCTION("""COMPUTED_VALUE"""),"C++")</f>
        <v>C++</v>
      </c>
      <c r="E7999" s="4" t="str">
        <f>IFERROR(__xludf.DUMMYFUNCTION("""COMPUTED_VALUE"""),"HTML/CSS")</f>
        <v>HTML/CSS</v>
      </c>
      <c r="F7999" s="4" t="str">
        <f>IFERROR(__xludf.DUMMYFUNCTION("""COMPUTED_VALUE"""),"Java")</f>
        <v>Java</v>
      </c>
      <c r="G7999" s="4" t="str">
        <f>IFERROR(__xludf.DUMMYFUNCTION("""COMPUTED_VALUE"""),"JavaScript")</f>
        <v>JavaScript</v>
      </c>
      <c r="H7999" s="4" t="str">
        <f>IFERROR(__xludf.DUMMYFUNCTION("""COMPUTED_VALUE"""),"PHP")</f>
        <v>PHP</v>
      </c>
      <c r="I7999" s="4" t="str">
        <f>IFERROR(__xludf.DUMMYFUNCTION("""COMPUTED_VALUE"""),"Python")</f>
        <v>Python</v>
      </c>
      <c r="J7999" s="4" t="str">
        <f>IFERROR(__xludf.DUMMYFUNCTION("""COMPUTED_VALUE"""),"SQL")</f>
        <v>SQL</v>
      </c>
    </row>
    <row r="8000">
      <c r="A8000" s="3">
        <v>7999.0</v>
      </c>
      <c r="B8000" s="4" t="str">
        <f>IFERROR(__xludf.DUMMYFUNCTION("SPLIT(IMPORTRANGE!B8000:B17999,"";"",0,1)"),"JavaScript")</f>
        <v>JavaScript</v>
      </c>
      <c r="C8000" s="4" t="str">
        <f>IFERROR(__xludf.DUMMYFUNCTION("""COMPUTED_VALUE"""),"PHP")</f>
        <v>PHP</v>
      </c>
      <c r="D8000" s="4" t="str">
        <f>IFERROR(__xludf.DUMMYFUNCTION("""COMPUTED_VALUE"""),"SQL")</f>
        <v>SQL</v>
      </c>
    </row>
    <row r="8001">
      <c r="A8001" s="3">
        <v>8000.0</v>
      </c>
      <c r="B8001" s="4" t="str">
        <f>IFERROR(__xludf.DUMMYFUNCTION("SPLIT(IMPORTRANGE!B8001:B18000,"";"",0,1)"),"Bash/Shell/PowerShell")</f>
        <v>Bash/Shell/PowerShell</v>
      </c>
      <c r="C8001" s="4" t="str">
        <f>IFERROR(__xludf.DUMMYFUNCTION("""COMPUTED_VALUE"""),"C++")</f>
        <v>C++</v>
      </c>
    </row>
    <row r="8002">
      <c r="A8002" s="3">
        <v>8001.0</v>
      </c>
      <c r="B8002" s="4" t="str">
        <f>IFERROR(__xludf.DUMMYFUNCTION("SPLIT(IMPORTRANGE!B8002:B18001,"";"",0,1)"),"HTML/CSS")</f>
        <v>HTML/CSS</v>
      </c>
      <c r="C8002" s="4" t="str">
        <f>IFERROR(__xludf.DUMMYFUNCTION("""COMPUTED_VALUE"""),"JavaScript")</f>
        <v>JavaScript</v>
      </c>
      <c r="D8002" s="4" t="str">
        <f>IFERROR(__xludf.DUMMYFUNCTION("""COMPUTED_VALUE"""),"PHP")</f>
        <v>PHP</v>
      </c>
    </row>
    <row r="8003">
      <c r="A8003" s="3">
        <v>8002.0</v>
      </c>
      <c r="B8003" s="4" t="str">
        <f>IFERROR(__xludf.DUMMYFUNCTION("SPLIT(IMPORTRANGE!B8003:B18002,"";"",0,1)"),"C")</f>
        <v>C</v>
      </c>
      <c r="C8003" s="4" t="str">
        <f>IFERROR(__xludf.DUMMYFUNCTION("""COMPUTED_VALUE"""),"C++")</f>
        <v>C++</v>
      </c>
      <c r="D8003" s="4" t="str">
        <f>IFERROR(__xludf.DUMMYFUNCTION("""COMPUTED_VALUE"""),"C#")</f>
        <v>C#</v>
      </c>
      <c r="E8003" s="4" t="str">
        <f>IFERROR(__xludf.DUMMYFUNCTION("""COMPUTED_VALUE"""),"HTML/CSS")</f>
        <v>HTML/CSS</v>
      </c>
      <c r="F8003" s="4" t="str">
        <f>IFERROR(__xludf.DUMMYFUNCTION("""COMPUTED_VALUE"""),"Java")</f>
        <v>Java</v>
      </c>
      <c r="G8003" s="4" t="str">
        <f>IFERROR(__xludf.DUMMYFUNCTION("""COMPUTED_VALUE"""),"JavaScript")</f>
        <v>JavaScript</v>
      </c>
      <c r="H8003" s="4" t="str">
        <f>IFERROR(__xludf.DUMMYFUNCTION("""COMPUTED_VALUE"""),"Python")</f>
        <v>Python</v>
      </c>
      <c r="I8003" s="4" t="str">
        <f>IFERROR(__xludf.DUMMYFUNCTION("""COMPUTED_VALUE"""),"SQL")</f>
        <v>SQL</v>
      </c>
      <c r="J8003" s="4" t="str">
        <f>IFERROR(__xludf.DUMMYFUNCTION("""COMPUTED_VALUE"""),"Other(s):")</f>
        <v>Other(s):</v>
      </c>
    </row>
    <row r="8004">
      <c r="A8004" s="3">
        <v>8003.0</v>
      </c>
      <c r="B8004" s="4" t="str">
        <f>IFERROR(__xludf.DUMMYFUNCTION("SPLIT(IMPORTRANGE!B8004:B18003,"";"",0,1)"),"C#")</f>
        <v>C#</v>
      </c>
      <c r="C8004" s="4" t="str">
        <f>IFERROR(__xludf.DUMMYFUNCTION("""COMPUTED_VALUE"""),"Python")</f>
        <v>Python</v>
      </c>
      <c r="D8004" s="4" t="str">
        <f>IFERROR(__xludf.DUMMYFUNCTION("""COMPUTED_VALUE"""),"SQL")</f>
        <v>SQL</v>
      </c>
    </row>
    <row r="8005">
      <c r="A8005" s="3">
        <v>8004.0</v>
      </c>
      <c r="B8005" s="4" t="str">
        <f>IFERROR(__xludf.DUMMYFUNCTION("SPLIT(IMPORTRANGE!B8005:B18004,"";"",0,1)"),"Bash/Shell/PowerShell")</f>
        <v>Bash/Shell/PowerShell</v>
      </c>
      <c r="C8005" s="4" t="str">
        <f>IFERROR(__xludf.DUMMYFUNCTION("""COMPUTED_VALUE"""),"C++")</f>
        <v>C++</v>
      </c>
      <c r="D8005" s="4" t="str">
        <f>IFERROR(__xludf.DUMMYFUNCTION("""COMPUTED_VALUE"""),"Java")</f>
        <v>Java</v>
      </c>
      <c r="E8005" s="4" t="str">
        <f>IFERROR(__xludf.DUMMYFUNCTION("""COMPUTED_VALUE"""),"Python")</f>
        <v>Python</v>
      </c>
    </row>
    <row r="8006">
      <c r="A8006" s="3">
        <v>8005.0</v>
      </c>
      <c r="B8006" s="4" t="str">
        <f>IFERROR(__xludf.DUMMYFUNCTION("SPLIT(IMPORTRANGE!B8006:B18005,"";"",0,1)"),"Bash/Shell/PowerShell")</f>
        <v>Bash/Shell/PowerShell</v>
      </c>
      <c r="C8006" s="4" t="str">
        <f>IFERROR(__xludf.DUMMYFUNCTION("""COMPUTED_VALUE"""),"C#")</f>
        <v>C#</v>
      </c>
      <c r="D8006" s="4" t="str">
        <f>IFERROR(__xludf.DUMMYFUNCTION("""COMPUTED_VALUE"""),"HTML/CSS")</f>
        <v>HTML/CSS</v>
      </c>
      <c r="E8006" s="4" t="str">
        <f>IFERROR(__xludf.DUMMYFUNCTION("""COMPUTED_VALUE"""),"Java")</f>
        <v>Java</v>
      </c>
      <c r="F8006" s="4" t="str">
        <f>IFERROR(__xludf.DUMMYFUNCTION("""COMPUTED_VALUE"""),"JavaScript")</f>
        <v>JavaScript</v>
      </c>
      <c r="G8006" s="4" t="str">
        <f>IFERROR(__xludf.DUMMYFUNCTION("""COMPUTED_VALUE"""),"PHP")</f>
        <v>PHP</v>
      </c>
      <c r="H8006" s="4" t="str">
        <f>IFERROR(__xludf.DUMMYFUNCTION("""COMPUTED_VALUE"""),"SQL")</f>
        <v>SQL</v>
      </c>
    </row>
    <row r="8007">
      <c r="A8007" s="3">
        <v>8006.0</v>
      </c>
      <c r="B8007" s="4" t="str">
        <f>IFERROR(__xludf.DUMMYFUNCTION("SPLIT(IMPORTRANGE!B8007:B18006,"";"",0,1)"),"Assembly")</f>
        <v>Assembly</v>
      </c>
      <c r="C8007" s="4" t="str">
        <f>IFERROR(__xludf.DUMMYFUNCTION("""COMPUTED_VALUE"""),"C")</f>
        <v>C</v>
      </c>
      <c r="D8007" s="4" t="str">
        <f>IFERROR(__xludf.DUMMYFUNCTION("""COMPUTED_VALUE"""),"C++")</f>
        <v>C++</v>
      </c>
      <c r="E8007" s="4" t="str">
        <f>IFERROR(__xludf.DUMMYFUNCTION("""COMPUTED_VALUE"""),"HTML/CSS")</f>
        <v>HTML/CSS</v>
      </c>
      <c r="F8007" s="4" t="str">
        <f>IFERROR(__xludf.DUMMYFUNCTION("""COMPUTED_VALUE"""),"PHP")</f>
        <v>PHP</v>
      </c>
      <c r="G8007" s="4" t="str">
        <f>IFERROR(__xludf.DUMMYFUNCTION("""COMPUTED_VALUE"""),"Python")</f>
        <v>Python</v>
      </c>
      <c r="H8007" s="4" t="str">
        <f>IFERROR(__xludf.DUMMYFUNCTION("""COMPUTED_VALUE"""),"SQL")</f>
        <v>SQL</v>
      </c>
      <c r="I8007" s="4" t="str">
        <f>IFERROR(__xludf.DUMMYFUNCTION("""COMPUTED_VALUE"""),"Other(s):")</f>
        <v>Other(s):</v>
      </c>
    </row>
    <row r="8008">
      <c r="A8008" s="3">
        <v>8007.0</v>
      </c>
      <c r="B8008" s="4" t="str">
        <f>IFERROR(__xludf.DUMMYFUNCTION("SPLIT(IMPORTRANGE!B8008:B18007,"";"",0,1)"),"C#")</f>
        <v>C#</v>
      </c>
      <c r="C8008" s="4" t="str">
        <f>IFERROR(__xludf.DUMMYFUNCTION("""COMPUTED_VALUE"""),"Java")</f>
        <v>Java</v>
      </c>
      <c r="D8008" s="4" t="str">
        <f>IFERROR(__xludf.DUMMYFUNCTION("""COMPUTED_VALUE"""),"SQL")</f>
        <v>SQL</v>
      </c>
      <c r="E8008" s="4" t="str">
        <f>IFERROR(__xludf.DUMMYFUNCTION("""COMPUTED_VALUE"""),"VBA")</f>
        <v>VBA</v>
      </c>
    </row>
    <row r="8009">
      <c r="A8009" s="3">
        <v>8008.0</v>
      </c>
      <c r="B8009" s="4" t="str">
        <f>IFERROR(__xludf.DUMMYFUNCTION("SPLIT(IMPORTRANGE!B8009:B18008,"";"",0,1)"),"Bash/Shell/PowerShell")</f>
        <v>Bash/Shell/PowerShell</v>
      </c>
      <c r="C8009" s="4" t="str">
        <f>IFERROR(__xludf.DUMMYFUNCTION("""COMPUTED_VALUE"""),"Dart")</f>
        <v>Dart</v>
      </c>
      <c r="D8009" s="4" t="str">
        <f>IFERROR(__xludf.DUMMYFUNCTION("""COMPUTED_VALUE"""),"Go")</f>
        <v>Go</v>
      </c>
      <c r="E8009" s="4" t="str">
        <f>IFERROR(__xludf.DUMMYFUNCTION("""COMPUTED_VALUE"""),"HTML/CSS")</f>
        <v>HTML/CSS</v>
      </c>
      <c r="F8009" s="4" t="str">
        <f>IFERROR(__xludf.DUMMYFUNCTION("""COMPUTED_VALUE"""),"JavaScript")</f>
        <v>JavaScript</v>
      </c>
      <c r="G8009" s="4" t="str">
        <f>IFERROR(__xludf.DUMMYFUNCTION("""COMPUTED_VALUE"""),"Python")</f>
        <v>Python</v>
      </c>
      <c r="H8009" s="4" t="str">
        <f>IFERROR(__xludf.DUMMYFUNCTION("""COMPUTED_VALUE"""),"Ruby")</f>
        <v>Ruby</v>
      </c>
      <c r="I8009" s="4" t="str">
        <f>IFERROR(__xludf.DUMMYFUNCTION("""COMPUTED_VALUE"""),"SQL")</f>
        <v>SQL</v>
      </c>
      <c r="J8009" s="4" t="str">
        <f>IFERROR(__xludf.DUMMYFUNCTION("""COMPUTED_VALUE"""),"TypeScript")</f>
        <v>TypeScript</v>
      </c>
    </row>
    <row r="8010">
      <c r="A8010" s="3">
        <v>8009.0</v>
      </c>
      <c r="B8010" s="4" t="str">
        <f>IFERROR(__xludf.DUMMYFUNCTION("SPLIT(IMPORTRANGE!B8010:B18009,"";"",0,1)"),"C#")</f>
        <v>C#</v>
      </c>
      <c r="C8010" s="4" t="str">
        <f>IFERROR(__xludf.DUMMYFUNCTION("""COMPUTED_VALUE"""),"HTML/CSS")</f>
        <v>HTML/CSS</v>
      </c>
      <c r="D8010" s="4" t="str">
        <f>IFERROR(__xludf.DUMMYFUNCTION("""COMPUTED_VALUE"""),"JavaScript")</f>
        <v>JavaScript</v>
      </c>
      <c r="E8010" s="4" t="str">
        <f>IFERROR(__xludf.DUMMYFUNCTION("""COMPUTED_VALUE"""),"SQL")</f>
        <v>SQL</v>
      </c>
      <c r="F8010" s="4" t="str">
        <f>IFERROR(__xludf.DUMMYFUNCTION("""COMPUTED_VALUE"""),"TypeScript")</f>
        <v>TypeScript</v>
      </c>
    </row>
    <row r="8011">
      <c r="A8011" s="3">
        <v>8010.0</v>
      </c>
      <c r="B8011" s="4" t="str">
        <f>IFERROR(__xludf.DUMMYFUNCTION("SPLIT(IMPORTRANGE!B8011:B18010,"";"",0,1)"),"C")</f>
        <v>C</v>
      </c>
      <c r="C8011" s="4" t="str">
        <f>IFERROR(__xludf.DUMMYFUNCTION("""COMPUTED_VALUE"""),"C++")</f>
        <v>C++</v>
      </c>
      <c r="D8011" s="4" t="str">
        <f>IFERROR(__xludf.DUMMYFUNCTION("""COMPUTED_VALUE"""),"C#")</f>
        <v>C#</v>
      </c>
      <c r="E8011" s="4" t="str">
        <f>IFERROR(__xludf.DUMMYFUNCTION("""COMPUTED_VALUE"""),"HTML/CSS")</f>
        <v>HTML/CSS</v>
      </c>
      <c r="F8011" s="4" t="str">
        <f>IFERROR(__xludf.DUMMYFUNCTION("""COMPUTED_VALUE"""),"JavaScript")</f>
        <v>JavaScript</v>
      </c>
      <c r="G8011" s="4" t="str">
        <f>IFERROR(__xludf.DUMMYFUNCTION("""COMPUTED_VALUE"""),"Python")</f>
        <v>Python</v>
      </c>
    </row>
    <row r="8012">
      <c r="A8012" s="3">
        <v>8011.0</v>
      </c>
      <c r="B8012" s="4" t="str">
        <f>IFERROR(__xludf.DUMMYFUNCTION("SPLIT(IMPORTRANGE!B8012:B18011,"";"",0,1)"),"HTML/CSS")</f>
        <v>HTML/CSS</v>
      </c>
      <c r="C8012" s="4" t="str">
        <f>IFERROR(__xludf.DUMMYFUNCTION("""COMPUTED_VALUE"""),"Java")</f>
        <v>Java</v>
      </c>
      <c r="D8012" s="4" t="str">
        <f>IFERROR(__xludf.DUMMYFUNCTION("""COMPUTED_VALUE"""),"JavaScript")</f>
        <v>JavaScript</v>
      </c>
      <c r="E8012" s="4" t="str">
        <f>IFERROR(__xludf.DUMMYFUNCTION("""COMPUTED_VALUE"""),"Ruby")</f>
        <v>Ruby</v>
      </c>
      <c r="F8012" s="4" t="str">
        <f>IFERROR(__xludf.DUMMYFUNCTION("""COMPUTED_VALUE"""),"TypeScript")</f>
        <v>TypeScript</v>
      </c>
    </row>
    <row r="8013">
      <c r="A8013" s="3">
        <v>8012.0</v>
      </c>
      <c r="B8013" s="4" t="str">
        <f>IFERROR(__xludf.DUMMYFUNCTION("SPLIT(IMPORTRANGE!B8013:B18012,"";"",0,1)"),"HTML/CSS")</f>
        <v>HTML/CSS</v>
      </c>
      <c r="C8013" s="4" t="str">
        <f>IFERROR(__xludf.DUMMYFUNCTION("""COMPUTED_VALUE"""),"JavaScript")</f>
        <v>JavaScript</v>
      </c>
    </row>
    <row r="8014">
      <c r="A8014" s="3">
        <v>8013.0</v>
      </c>
      <c r="B8014" s="4" t="str">
        <f>IFERROR(__xludf.DUMMYFUNCTION("SPLIT(IMPORTRANGE!B8014:B18013,"";"",0,1)"),"C")</f>
        <v>C</v>
      </c>
      <c r="C8014" s="4" t="str">
        <f>IFERROR(__xludf.DUMMYFUNCTION("""COMPUTED_VALUE"""),"HTML/CSS")</f>
        <v>HTML/CSS</v>
      </c>
      <c r="D8014" s="4" t="str">
        <f>IFERROR(__xludf.DUMMYFUNCTION("""COMPUTED_VALUE"""),"Python")</f>
        <v>Python</v>
      </c>
      <c r="E8014" s="4" t="str">
        <f>IFERROR(__xludf.DUMMYFUNCTION("""COMPUTED_VALUE"""),"R")</f>
        <v>R</v>
      </c>
    </row>
    <row r="8015">
      <c r="A8015" s="3">
        <v>8014.0</v>
      </c>
      <c r="B8015" s="4" t="str">
        <f>IFERROR(__xludf.DUMMYFUNCTION("SPLIT(IMPORTRANGE!B8015:B18014,"";"",0,1)"),"Assembly")</f>
        <v>Assembly</v>
      </c>
      <c r="C8015" s="4" t="str">
        <f>IFERROR(__xludf.DUMMYFUNCTION("""COMPUTED_VALUE"""),"Bash/Shell/PowerShell")</f>
        <v>Bash/Shell/PowerShell</v>
      </c>
      <c r="D8015" s="4" t="str">
        <f>IFERROR(__xludf.DUMMYFUNCTION("""COMPUTED_VALUE"""),"C")</f>
        <v>C</v>
      </c>
      <c r="E8015" s="4" t="str">
        <f>IFERROR(__xludf.DUMMYFUNCTION("""COMPUTED_VALUE"""),"HTML/CSS")</f>
        <v>HTML/CSS</v>
      </c>
      <c r="F8015" s="4" t="str">
        <f>IFERROR(__xludf.DUMMYFUNCTION("""COMPUTED_VALUE"""),"Java")</f>
        <v>Java</v>
      </c>
      <c r="G8015" s="4" t="str">
        <f>IFERROR(__xludf.DUMMYFUNCTION("""COMPUTED_VALUE"""),"PHP")</f>
        <v>PHP</v>
      </c>
      <c r="H8015" s="4" t="str">
        <f>IFERROR(__xludf.DUMMYFUNCTION("""COMPUTED_VALUE"""),"SQL")</f>
        <v>SQL</v>
      </c>
    </row>
    <row r="8016">
      <c r="A8016" s="3">
        <v>8015.0</v>
      </c>
      <c r="B8016" s="4" t="str">
        <f>IFERROR(__xludf.DUMMYFUNCTION("SPLIT(IMPORTRANGE!B8016:B18015,"";"",0,1)"),"Java")</f>
        <v>Java</v>
      </c>
      <c r="C8016" s="4" t="str">
        <f>IFERROR(__xludf.DUMMYFUNCTION("""COMPUTED_VALUE"""),"JavaScript")</f>
        <v>JavaScript</v>
      </c>
      <c r="D8016" s="4" t="str">
        <f>IFERROR(__xludf.DUMMYFUNCTION("""COMPUTED_VALUE"""),"TypeScript")</f>
        <v>TypeScript</v>
      </c>
    </row>
    <row r="8017">
      <c r="A8017" s="3">
        <v>8016.0</v>
      </c>
      <c r="B8017" s="4" t="str">
        <f>IFERROR(__xludf.DUMMYFUNCTION("SPLIT(IMPORTRANGE!B8017:B18016,"";"",0,1)"),"C#")</f>
        <v>C#</v>
      </c>
      <c r="C8017" s="4" t="str">
        <f>IFERROR(__xludf.DUMMYFUNCTION("""COMPUTED_VALUE"""),"HTML/CSS")</f>
        <v>HTML/CSS</v>
      </c>
      <c r="D8017" s="4" t="str">
        <f>IFERROR(__xludf.DUMMYFUNCTION("""COMPUTED_VALUE"""),"JavaScript")</f>
        <v>JavaScript</v>
      </c>
      <c r="E8017" s="4" t="str">
        <f>IFERROR(__xludf.DUMMYFUNCTION("""COMPUTED_VALUE"""),"PHP")</f>
        <v>PHP</v>
      </c>
      <c r="F8017" s="4" t="str">
        <f>IFERROR(__xludf.DUMMYFUNCTION("""COMPUTED_VALUE"""),"Python")</f>
        <v>Python</v>
      </c>
    </row>
    <row r="8018">
      <c r="A8018" s="3">
        <v>8017.0</v>
      </c>
      <c r="B8018" s="4" t="str">
        <f>IFERROR(__xludf.DUMMYFUNCTION("SPLIT(IMPORTRANGE!B8018:B18017,"";"",0,1)"),"Bash/Shell/PowerShell")</f>
        <v>Bash/Shell/PowerShell</v>
      </c>
      <c r="C8018" s="4" t="str">
        <f>IFERROR(__xludf.DUMMYFUNCTION("""COMPUTED_VALUE"""),"C#")</f>
        <v>C#</v>
      </c>
      <c r="D8018" s="4" t="str">
        <f>IFERROR(__xludf.DUMMYFUNCTION("""COMPUTED_VALUE"""),"HTML/CSS")</f>
        <v>HTML/CSS</v>
      </c>
      <c r="E8018" s="4" t="str">
        <f>IFERROR(__xludf.DUMMYFUNCTION("""COMPUTED_VALUE"""),"JavaScript")</f>
        <v>JavaScript</v>
      </c>
      <c r="F8018" s="4" t="str">
        <f>IFERROR(__xludf.DUMMYFUNCTION("""COMPUTED_VALUE"""),"SQL")</f>
        <v>SQL</v>
      </c>
      <c r="G8018" s="4" t="str">
        <f>IFERROR(__xludf.DUMMYFUNCTION("""COMPUTED_VALUE"""),"TypeScript")</f>
        <v>TypeScript</v>
      </c>
    </row>
    <row r="8019">
      <c r="A8019" s="3">
        <v>8018.0</v>
      </c>
      <c r="B8019" s="4" t="str">
        <f>IFERROR(__xludf.DUMMYFUNCTION("SPLIT(IMPORTRANGE!B8019:B18018,"";"",0,1)"),"Bash/Shell/PowerShell")</f>
        <v>Bash/Shell/PowerShell</v>
      </c>
      <c r="C8019" s="4" t="str">
        <f>IFERROR(__xludf.DUMMYFUNCTION("""COMPUTED_VALUE"""),"HTML/CSS")</f>
        <v>HTML/CSS</v>
      </c>
      <c r="D8019" s="4" t="str">
        <f>IFERROR(__xludf.DUMMYFUNCTION("""COMPUTED_VALUE"""),"Java")</f>
        <v>Java</v>
      </c>
      <c r="E8019" s="4" t="str">
        <f>IFERROR(__xludf.DUMMYFUNCTION("""COMPUTED_VALUE"""),"JavaScript")</f>
        <v>JavaScript</v>
      </c>
      <c r="F8019" s="4" t="str">
        <f>IFERROR(__xludf.DUMMYFUNCTION("""COMPUTED_VALUE"""),"Python")</f>
        <v>Python</v>
      </c>
      <c r="G8019" s="4" t="str">
        <f>IFERROR(__xludf.DUMMYFUNCTION("""COMPUTED_VALUE"""),"SQL")</f>
        <v>SQL</v>
      </c>
    </row>
    <row r="8020">
      <c r="A8020" s="3">
        <v>8019.0</v>
      </c>
      <c r="B8020" s="4" t="str">
        <f>IFERROR(__xludf.DUMMYFUNCTION("SPLIT(IMPORTRANGE!B8020:B18019,"";"",0,1)"),"Bash/Shell/PowerShell")</f>
        <v>Bash/Shell/PowerShell</v>
      </c>
      <c r="C8020" s="4" t="str">
        <f>IFERROR(__xludf.DUMMYFUNCTION("""COMPUTED_VALUE"""),"C")</f>
        <v>C</v>
      </c>
      <c r="D8020" s="4" t="str">
        <f>IFERROR(__xludf.DUMMYFUNCTION("""COMPUTED_VALUE"""),"C++")</f>
        <v>C++</v>
      </c>
      <c r="E8020" s="4" t="str">
        <f>IFERROR(__xludf.DUMMYFUNCTION("""COMPUTED_VALUE"""),"HTML/CSS")</f>
        <v>HTML/CSS</v>
      </c>
      <c r="F8020" s="4" t="str">
        <f>IFERROR(__xludf.DUMMYFUNCTION("""COMPUTED_VALUE"""),"Python")</f>
        <v>Python</v>
      </c>
    </row>
    <row r="8021">
      <c r="A8021" s="3">
        <v>8020.0</v>
      </c>
      <c r="B8021" s="4" t="str">
        <f>IFERROR(__xludf.DUMMYFUNCTION("SPLIT(IMPORTRANGE!B8021:B18020,"";"",0,1)"),"HTML/CSS")</f>
        <v>HTML/CSS</v>
      </c>
      <c r="C8021" s="4" t="str">
        <f>IFERROR(__xludf.DUMMYFUNCTION("""COMPUTED_VALUE"""),"Ruby")</f>
        <v>Ruby</v>
      </c>
      <c r="D8021" s="4" t="str">
        <f>IFERROR(__xludf.DUMMYFUNCTION("""COMPUTED_VALUE"""),"SQL")</f>
        <v>SQL</v>
      </c>
    </row>
    <row r="8022">
      <c r="A8022" s="3">
        <v>8021.0</v>
      </c>
      <c r="B8022" s="4" t="str">
        <f>IFERROR(__xludf.DUMMYFUNCTION("SPLIT(IMPORTRANGE!B8022:B18021,"";"",0,1)"),"HTML/CSS")</f>
        <v>HTML/CSS</v>
      </c>
      <c r="C8022" s="4" t="str">
        <f>IFERROR(__xludf.DUMMYFUNCTION("""COMPUTED_VALUE"""),"Java")</f>
        <v>Java</v>
      </c>
      <c r="D8022" s="4" t="str">
        <f>IFERROR(__xludf.DUMMYFUNCTION("""COMPUTED_VALUE"""),"PHP")</f>
        <v>PHP</v>
      </c>
      <c r="E8022" s="4" t="str">
        <f>IFERROR(__xludf.DUMMYFUNCTION("""COMPUTED_VALUE"""),"SQL")</f>
        <v>SQL</v>
      </c>
    </row>
    <row r="8023">
      <c r="A8023" s="3">
        <v>8022.0</v>
      </c>
      <c r="B8023" s="4" t="str">
        <f>IFERROR(__xludf.DUMMYFUNCTION("SPLIT(IMPORTRANGE!B8023:B18022,"";"",0,1)"),"C")</f>
        <v>C</v>
      </c>
      <c r="C8023" s="4" t="str">
        <f>IFERROR(__xludf.DUMMYFUNCTION("""COMPUTED_VALUE"""),"Java")</f>
        <v>Java</v>
      </c>
    </row>
    <row r="8024">
      <c r="A8024" s="3">
        <v>8023.0</v>
      </c>
      <c r="B8024" s="4" t="str">
        <f>IFERROR(__xludf.DUMMYFUNCTION("SPLIT(IMPORTRANGE!B8024:B18023,"";"",0,1)"),"HTML/CSS")</f>
        <v>HTML/CSS</v>
      </c>
      <c r="C8024" s="4" t="str">
        <f>IFERROR(__xludf.DUMMYFUNCTION("""COMPUTED_VALUE"""),"JavaScript")</f>
        <v>JavaScript</v>
      </c>
      <c r="D8024" s="4" t="str">
        <f>IFERROR(__xludf.DUMMYFUNCTION("""COMPUTED_VALUE"""),"PHP")</f>
        <v>PHP</v>
      </c>
      <c r="E8024" s="4" t="str">
        <f>IFERROR(__xludf.DUMMYFUNCTION("""COMPUTED_VALUE"""),"SQL")</f>
        <v>SQL</v>
      </c>
    </row>
    <row r="8025">
      <c r="A8025" s="3">
        <v>8024.0</v>
      </c>
      <c r="B8025" s="4" t="str">
        <f>IFERROR(__xludf.DUMMYFUNCTION("SPLIT(IMPORTRANGE!B8025:B18024,"";"",0,1)"),"Java")</f>
        <v>Java</v>
      </c>
      <c r="C8025" s="4" t="str">
        <f>IFERROR(__xludf.DUMMYFUNCTION("""COMPUTED_VALUE"""),"SQL")</f>
        <v>SQL</v>
      </c>
    </row>
    <row r="8026">
      <c r="A8026" s="3">
        <v>8025.0</v>
      </c>
      <c r="B8026" s="4" t="str">
        <f>IFERROR(__xludf.DUMMYFUNCTION("SPLIT(IMPORTRANGE!B8026:B18025,"";"",0,1)"),"Assembly")</f>
        <v>Assembly</v>
      </c>
      <c r="C8026" s="4" t="str">
        <f>IFERROR(__xludf.DUMMYFUNCTION("""COMPUTED_VALUE"""),"Bash/Shell/PowerShell")</f>
        <v>Bash/Shell/PowerShell</v>
      </c>
      <c r="D8026" s="4" t="str">
        <f>IFERROR(__xludf.DUMMYFUNCTION("""COMPUTED_VALUE"""),"C")</f>
        <v>C</v>
      </c>
      <c r="E8026" s="4" t="str">
        <f>IFERROR(__xludf.DUMMYFUNCTION("""COMPUTED_VALUE"""),"C++")</f>
        <v>C++</v>
      </c>
      <c r="F8026" s="4" t="str">
        <f>IFERROR(__xludf.DUMMYFUNCTION("""COMPUTED_VALUE"""),"C#")</f>
        <v>C#</v>
      </c>
      <c r="G8026" s="4" t="str">
        <f>IFERROR(__xludf.DUMMYFUNCTION("""COMPUTED_VALUE"""),"HTML/CSS")</f>
        <v>HTML/CSS</v>
      </c>
      <c r="H8026" s="4" t="str">
        <f>IFERROR(__xludf.DUMMYFUNCTION("""COMPUTED_VALUE"""),"Java")</f>
        <v>Java</v>
      </c>
      <c r="I8026" s="4" t="str">
        <f>IFERROR(__xludf.DUMMYFUNCTION("""COMPUTED_VALUE"""),"JavaScript")</f>
        <v>JavaScript</v>
      </c>
      <c r="J8026" s="4" t="str">
        <f>IFERROR(__xludf.DUMMYFUNCTION("""COMPUTED_VALUE"""),"PHP")</f>
        <v>PHP</v>
      </c>
      <c r="K8026" s="4" t="str">
        <f>IFERROR(__xludf.DUMMYFUNCTION("""COMPUTED_VALUE"""),"SQL")</f>
        <v>SQL</v>
      </c>
      <c r="L8026" s="4" t="str">
        <f>IFERROR(__xludf.DUMMYFUNCTION("""COMPUTED_VALUE"""),"TypeScript")</f>
        <v>TypeScript</v>
      </c>
      <c r="M8026" s="4" t="str">
        <f>IFERROR(__xludf.DUMMYFUNCTION("""COMPUTED_VALUE"""),"VBA")</f>
        <v>VBA</v>
      </c>
    </row>
    <row r="8027">
      <c r="A8027" s="3">
        <v>8026.0</v>
      </c>
      <c r="B8027" s="4" t="str">
        <f>IFERROR(__xludf.DUMMYFUNCTION("SPLIT(IMPORTRANGE!B8027:B18026,"";"",0,1)"),"JavaScript")</f>
        <v>JavaScript</v>
      </c>
      <c r="C8027" s="4" t="str">
        <f>IFERROR(__xludf.DUMMYFUNCTION("""COMPUTED_VALUE"""),"Python")</f>
        <v>Python</v>
      </c>
      <c r="D8027" s="4" t="str">
        <f>IFERROR(__xludf.DUMMYFUNCTION("""COMPUTED_VALUE"""),"Ruby")</f>
        <v>Ruby</v>
      </c>
    </row>
    <row r="8028">
      <c r="A8028" s="3">
        <v>8027.0</v>
      </c>
      <c r="B8028" s="4" t="str">
        <f>IFERROR(__xludf.DUMMYFUNCTION("SPLIT(IMPORTRANGE!B8028:B18027,"";"",0,1)"),"JavaScript")</f>
        <v>JavaScript</v>
      </c>
      <c r="C8028" s="4" t="str">
        <f>IFERROR(__xludf.DUMMYFUNCTION("""COMPUTED_VALUE"""),"Python")</f>
        <v>Python</v>
      </c>
    </row>
    <row r="8029">
      <c r="A8029" s="3">
        <v>8028.0</v>
      </c>
      <c r="B8029" s="4" t="str">
        <f>IFERROR(__xludf.DUMMYFUNCTION("SPLIT(IMPORTRANGE!B8029:B18028,"";"",0,1)"),"Java")</f>
        <v>Java</v>
      </c>
    </row>
    <row r="8030">
      <c r="A8030" s="3">
        <v>8029.0</v>
      </c>
      <c r="B8030" s="4" t="str">
        <f>IFERROR(__xludf.DUMMYFUNCTION("SPLIT(IMPORTRANGE!B8030:B18029,"";"",0,1)"),"Bash/Shell/PowerShell")</f>
        <v>Bash/Shell/PowerShell</v>
      </c>
      <c r="C8030" s="4" t="str">
        <f>IFERROR(__xludf.DUMMYFUNCTION("""COMPUTED_VALUE"""),"C")</f>
        <v>C</v>
      </c>
      <c r="D8030" s="4" t="str">
        <f>IFERROR(__xludf.DUMMYFUNCTION("""COMPUTED_VALUE"""),"Java")</f>
        <v>Java</v>
      </c>
      <c r="E8030" s="4" t="str">
        <f>IFERROR(__xludf.DUMMYFUNCTION("""COMPUTED_VALUE"""),"Python")</f>
        <v>Python</v>
      </c>
      <c r="F8030" s="4" t="str">
        <f>IFERROR(__xludf.DUMMYFUNCTION("""COMPUTED_VALUE"""),"Swift")</f>
        <v>Swift</v>
      </c>
      <c r="G8030" s="4" t="str">
        <f>IFERROR(__xludf.DUMMYFUNCTION("""COMPUTED_VALUE"""),"Other(s):")</f>
        <v>Other(s):</v>
      </c>
    </row>
    <row r="8031">
      <c r="A8031" s="3">
        <v>8030.0</v>
      </c>
      <c r="B8031" s="4" t="str">
        <f>IFERROR(__xludf.DUMMYFUNCTION("SPLIT(IMPORTRANGE!B8031:B18030,"";"",0,1)"),"C++")</f>
        <v>C++</v>
      </c>
      <c r="C8031" s="4" t="str">
        <f>IFERROR(__xludf.DUMMYFUNCTION("""COMPUTED_VALUE"""),"HTML/CSS")</f>
        <v>HTML/CSS</v>
      </c>
      <c r="D8031" s="4" t="str">
        <f>IFERROR(__xludf.DUMMYFUNCTION("""COMPUTED_VALUE"""),"JavaScript")</f>
        <v>JavaScript</v>
      </c>
      <c r="E8031" s="4" t="str">
        <f>IFERROR(__xludf.DUMMYFUNCTION("""COMPUTED_VALUE"""),"Python")</f>
        <v>Python</v>
      </c>
    </row>
    <row r="8032">
      <c r="A8032" s="3">
        <v>8031.0</v>
      </c>
      <c r="B8032" s="4" t="str">
        <f>IFERROR(__xludf.DUMMYFUNCTION("SPLIT(IMPORTRANGE!B8032:B18031,"";"",0,1)"),"Assembly")</f>
        <v>Assembly</v>
      </c>
      <c r="C8032" s="4" t="str">
        <f>IFERROR(__xludf.DUMMYFUNCTION("""COMPUTED_VALUE"""),"Bash/Shell/PowerShell")</f>
        <v>Bash/Shell/PowerShell</v>
      </c>
      <c r="D8032" s="4" t="str">
        <f>IFERROR(__xludf.DUMMYFUNCTION("""COMPUTED_VALUE"""),"C")</f>
        <v>C</v>
      </c>
      <c r="E8032" s="4" t="str">
        <f>IFERROR(__xludf.DUMMYFUNCTION("""COMPUTED_VALUE"""),"C++")</f>
        <v>C++</v>
      </c>
      <c r="F8032" s="4" t="str">
        <f>IFERROR(__xludf.DUMMYFUNCTION("""COMPUTED_VALUE"""),"Objective-C")</f>
        <v>Objective-C</v>
      </c>
      <c r="G8032" s="4" t="str">
        <f>IFERROR(__xludf.DUMMYFUNCTION("""COMPUTED_VALUE"""),"Other(s):")</f>
        <v>Other(s):</v>
      </c>
    </row>
    <row r="8033">
      <c r="A8033" s="3">
        <v>8032.0</v>
      </c>
      <c r="B8033" s="4" t="str">
        <f>IFERROR(__xludf.DUMMYFUNCTION("SPLIT(IMPORTRANGE!B8033:B18032,"";"",0,1)"),"Bash/Shell/PowerShell")</f>
        <v>Bash/Shell/PowerShell</v>
      </c>
      <c r="C8033" s="4" t="str">
        <f>IFERROR(__xludf.DUMMYFUNCTION("""COMPUTED_VALUE"""),"C")</f>
        <v>C</v>
      </c>
      <c r="D8033" s="4" t="str">
        <f>IFERROR(__xludf.DUMMYFUNCTION("""COMPUTED_VALUE"""),"HTML/CSS")</f>
        <v>HTML/CSS</v>
      </c>
      <c r="E8033" s="4" t="str">
        <f>IFERROR(__xludf.DUMMYFUNCTION("""COMPUTED_VALUE"""),"JavaScript")</f>
        <v>JavaScript</v>
      </c>
      <c r="F8033" s="4" t="str">
        <f>IFERROR(__xludf.DUMMYFUNCTION("""COMPUTED_VALUE"""),"PHP")</f>
        <v>PHP</v>
      </c>
      <c r="G8033" s="4" t="str">
        <f>IFERROR(__xludf.DUMMYFUNCTION("""COMPUTED_VALUE"""),"Python")</f>
        <v>Python</v>
      </c>
      <c r="H8033" s="4" t="str">
        <f>IFERROR(__xludf.DUMMYFUNCTION("""COMPUTED_VALUE"""),"Ruby")</f>
        <v>Ruby</v>
      </c>
      <c r="I8033" s="4" t="str">
        <f>IFERROR(__xludf.DUMMYFUNCTION("""COMPUTED_VALUE"""),"Other(s):")</f>
        <v>Other(s):</v>
      </c>
    </row>
    <row r="8034">
      <c r="A8034" s="3">
        <v>8033.0</v>
      </c>
      <c r="B8034" s="4" t="str">
        <f>IFERROR(__xludf.DUMMYFUNCTION("SPLIT(IMPORTRANGE!B8034:B18033,"";"",0,1)"),"C#")</f>
        <v>C#</v>
      </c>
      <c r="C8034" s="4" t="str">
        <f>IFERROR(__xludf.DUMMYFUNCTION("""COMPUTED_VALUE"""),"HTML/CSS")</f>
        <v>HTML/CSS</v>
      </c>
      <c r="D8034" s="4" t="str">
        <f>IFERROR(__xludf.DUMMYFUNCTION("""COMPUTED_VALUE"""),"JavaScript")</f>
        <v>JavaScript</v>
      </c>
      <c r="E8034" s="4" t="str">
        <f>IFERROR(__xludf.DUMMYFUNCTION("""COMPUTED_VALUE"""),"PHP")</f>
        <v>PHP</v>
      </c>
      <c r="F8034" s="4" t="str">
        <f>IFERROR(__xludf.DUMMYFUNCTION("""COMPUTED_VALUE"""),"SQL")</f>
        <v>SQL</v>
      </c>
    </row>
    <row r="8035">
      <c r="A8035" s="3">
        <v>8034.0</v>
      </c>
      <c r="B8035" s="4" t="str">
        <f>IFERROR(__xludf.DUMMYFUNCTION("SPLIT(IMPORTRANGE!B8035:B18034,"";"",0,1)"),"Bash/Shell/PowerShell")</f>
        <v>Bash/Shell/PowerShell</v>
      </c>
      <c r="C8035" s="4" t="str">
        <f>IFERROR(__xludf.DUMMYFUNCTION("""COMPUTED_VALUE"""),"C#")</f>
        <v>C#</v>
      </c>
      <c r="D8035" s="4" t="str">
        <f>IFERROR(__xludf.DUMMYFUNCTION("""COMPUTED_VALUE"""),"Java")</f>
        <v>Java</v>
      </c>
      <c r="E8035" s="4" t="str">
        <f>IFERROR(__xludf.DUMMYFUNCTION("""COMPUTED_VALUE"""),"Python")</f>
        <v>Python</v>
      </c>
      <c r="F8035" s="4" t="str">
        <f>IFERROR(__xludf.DUMMYFUNCTION("""COMPUTED_VALUE"""),"Scala")</f>
        <v>Scala</v>
      </c>
      <c r="G8035" s="4" t="str">
        <f>IFERROR(__xludf.DUMMYFUNCTION("""COMPUTED_VALUE"""),"SQL")</f>
        <v>SQL</v>
      </c>
    </row>
    <row r="8036">
      <c r="A8036" s="3">
        <v>8035.0</v>
      </c>
      <c r="B8036" s="4" t="str">
        <f>IFERROR(__xludf.DUMMYFUNCTION("SPLIT(IMPORTRANGE!B8036:B18035,"";"",0,1)"),"Swift")</f>
        <v>Swift</v>
      </c>
      <c r="C8036" s="4" t="str">
        <f>IFERROR(__xludf.DUMMYFUNCTION("""COMPUTED_VALUE"""),"Other(s):")</f>
        <v>Other(s):</v>
      </c>
    </row>
    <row r="8037">
      <c r="A8037" s="3">
        <v>8036.0</v>
      </c>
      <c r="B8037" s="4" t="str">
        <f>IFERROR(__xludf.DUMMYFUNCTION("SPLIT(IMPORTRANGE!B8037:B18036,"";"",0,1)"),"Python")</f>
        <v>Python</v>
      </c>
      <c r="C8037" s="4" t="str">
        <f>IFERROR(__xludf.DUMMYFUNCTION("""COMPUTED_VALUE"""),"SQL")</f>
        <v>SQL</v>
      </c>
    </row>
    <row r="8038">
      <c r="A8038" s="3">
        <v>8037.0</v>
      </c>
      <c r="B8038" s="4" t="str">
        <f>IFERROR(__xludf.DUMMYFUNCTION("SPLIT(IMPORTRANGE!B8038:B18037,"";"",0,1)"),"Bash/Shell/PowerShell")</f>
        <v>Bash/Shell/PowerShell</v>
      </c>
      <c r="C8038" s="4" t="str">
        <f>IFERROR(__xludf.DUMMYFUNCTION("""COMPUTED_VALUE"""),"Go")</f>
        <v>Go</v>
      </c>
      <c r="D8038" s="4" t="str">
        <f>IFERROR(__xludf.DUMMYFUNCTION("""COMPUTED_VALUE"""),"HTML/CSS")</f>
        <v>HTML/CSS</v>
      </c>
      <c r="E8038" s="4" t="str">
        <f>IFERROR(__xludf.DUMMYFUNCTION("""COMPUTED_VALUE"""),"Java")</f>
        <v>Java</v>
      </c>
      <c r="F8038" s="4" t="str">
        <f>IFERROR(__xludf.DUMMYFUNCTION("""COMPUTED_VALUE"""),"JavaScript")</f>
        <v>JavaScript</v>
      </c>
      <c r="G8038" s="4" t="str">
        <f>IFERROR(__xludf.DUMMYFUNCTION("""COMPUTED_VALUE"""),"Python")</f>
        <v>Python</v>
      </c>
      <c r="H8038" s="4" t="str">
        <f>IFERROR(__xludf.DUMMYFUNCTION("""COMPUTED_VALUE"""),"Ruby")</f>
        <v>Ruby</v>
      </c>
      <c r="I8038" s="4" t="str">
        <f>IFERROR(__xludf.DUMMYFUNCTION("""COMPUTED_VALUE"""),"TypeScript")</f>
        <v>TypeScript</v>
      </c>
    </row>
    <row r="8039">
      <c r="A8039" s="3">
        <v>8038.0</v>
      </c>
      <c r="B8039" s="4" t="str">
        <f>IFERROR(__xludf.DUMMYFUNCTION("SPLIT(IMPORTRANGE!B8039:B18038,"";"",0,1)"),"Assembly")</f>
        <v>Assembly</v>
      </c>
      <c r="C8039" s="4" t="str">
        <f>IFERROR(__xludf.DUMMYFUNCTION("""COMPUTED_VALUE"""),"Bash/Shell/PowerShell")</f>
        <v>Bash/Shell/PowerShell</v>
      </c>
      <c r="D8039" s="4" t="str">
        <f>IFERROR(__xludf.DUMMYFUNCTION("""COMPUTED_VALUE"""),"C")</f>
        <v>C</v>
      </c>
      <c r="E8039" s="4" t="str">
        <f>IFERROR(__xludf.DUMMYFUNCTION("""COMPUTED_VALUE"""),"C++")</f>
        <v>C++</v>
      </c>
      <c r="F8039" s="4" t="str">
        <f>IFERROR(__xludf.DUMMYFUNCTION("""COMPUTED_VALUE"""),"SQL")</f>
        <v>SQL</v>
      </c>
    </row>
    <row r="8040">
      <c r="A8040" s="3">
        <v>8039.0</v>
      </c>
      <c r="B8040" s="4" t="str">
        <f>IFERROR(__xludf.DUMMYFUNCTION("SPLIT(IMPORTRANGE!B8040:B18039,"";"",0,1)"),"C#")</f>
        <v>C#</v>
      </c>
      <c r="C8040" s="4" t="str">
        <f>IFERROR(__xludf.DUMMYFUNCTION("""COMPUTED_VALUE"""),"HTML/CSS")</f>
        <v>HTML/CSS</v>
      </c>
      <c r="D8040" s="4" t="str">
        <f>IFERROR(__xludf.DUMMYFUNCTION("""COMPUTED_VALUE"""),"TypeScript")</f>
        <v>TypeScript</v>
      </c>
    </row>
    <row r="8041">
      <c r="A8041" s="3">
        <v>8040.0</v>
      </c>
      <c r="B8041" s="4" t="str">
        <f>IFERROR(__xludf.DUMMYFUNCTION("SPLIT(IMPORTRANGE!B8041:B18040,"";"",0,1)"),"C")</f>
        <v>C</v>
      </c>
      <c r="C8041" s="4" t="str">
        <f>IFERROR(__xludf.DUMMYFUNCTION("""COMPUTED_VALUE"""),"C++")</f>
        <v>C++</v>
      </c>
      <c r="D8041" s="4" t="str">
        <f>IFERROR(__xludf.DUMMYFUNCTION("""COMPUTED_VALUE"""),"HTML/CSS")</f>
        <v>HTML/CSS</v>
      </c>
      <c r="E8041" s="4" t="str">
        <f>IFERROR(__xludf.DUMMYFUNCTION("""COMPUTED_VALUE"""),"Java")</f>
        <v>Java</v>
      </c>
      <c r="F8041" s="4" t="str">
        <f>IFERROR(__xludf.DUMMYFUNCTION("""COMPUTED_VALUE"""),"Kotlin")</f>
        <v>Kotlin</v>
      </c>
    </row>
    <row r="8042">
      <c r="A8042" s="3">
        <v>8041.0</v>
      </c>
      <c r="B8042" s="4" t="str">
        <f>IFERROR(__xludf.DUMMYFUNCTION("SPLIT(IMPORTRANGE!B8042:B18041,"";"",0,1)"),"Assembly")</f>
        <v>Assembly</v>
      </c>
      <c r="C8042" s="4" t="str">
        <f>IFERROR(__xludf.DUMMYFUNCTION("""COMPUTED_VALUE"""),"C")</f>
        <v>C</v>
      </c>
      <c r="D8042" s="4" t="str">
        <f>IFERROR(__xludf.DUMMYFUNCTION("""COMPUTED_VALUE"""),"C++")</f>
        <v>C++</v>
      </c>
      <c r="E8042" s="4" t="str">
        <f>IFERROR(__xludf.DUMMYFUNCTION("""COMPUTED_VALUE"""),"Elixir")</f>
        <v>Elixir</v>
      </c>
      <c r="F8042" s="4" t="str">
        <f>IFERROR(__xludf.DUMMYFUNCTION("""COMPUTED_VALUE"""),"Go")</f>
        <v>Go</v>
      </c>
      <c r="G8042" s="4" t="str">
        <f>IFERROR(__xludf.DUMMYFUNCTION("""COMPUTED_VALUE"""),"HTML/CSS")</f>
        <v>HTML/CSS</v>
      </c>
      <c r="H8042" s="4" t="str">
        <f>IFERROR(__xludf.DUMMYFUNCTION("""COMPUTED_VALUE"""),"Java")</f>
        <v>Java</v>
      </c>
      <c r="I8042" s="4" t="str">
        <f>IFERROR(__xludf.DUMMYFUNCTION("""COMPUTED_VALUE"""),"Objective-C")</f>
        <v>Objective-C</v>
      </c>
      <c r="J8042" s="4" t="str">
        <f>IFERROR(__xludf.DUMMYFUNCTION("""COMPUTED_VALUE"""),"Python")</f>
        <v>Python</v>
      </c>
      <c r="K8042" s="4" t="str">
        <f>IFERROR(__xludf.DUMMYFUNCTION("""COMPUTED_VALUE"""),"Swift")</f>
        <v>Swift</v>
      </c>
    </row>
    <row r="8043">
      <c r="A8043" s="3">
        <v>8042.0</v>
      </c>
      <c r="B8043" s="4" t="str">
        <f>IFERROR(__xludf.DUMMYFUNCTION("SPLIT(IMPORTRANGE!B8043:B18042,"";"",0,1)"),"Assembly")</f>
        <v>Assembly</v>
      </c>
      <c r="C8043" s="4" t="str">
        <f>IFERROR(__xludf.DUMMYFUNCTION("""COMPUTED_VALUE"""),"Bash/Shell/PowerShell")</f>
        <v>Bash/Shell/PowerShell</v>
      </c>
      <c r="D8043" s="4" t="str">
        <f>IFERROR(__xludf.DUMMYFUNCTION("""COMPUTED_VALUE"""),"C")</f>
        <v>C</v>
      </c>
      <c r="E8043" s="4" t="str">
        <f>IFERROR(__xludf.DUMMYFUNCTION("""COMPUTED_VALUE"""),"C++")</f>
        <v>C++</v>
      </c>
      <c r="F8043" s="4" t="str">
        <f>IFERROR(__xludf.DUMMYFUNCTION("""COMPUTED_VALUE"""),"Other(s):")</f>
        <v>Other(s):</v>
      </c>
    </row>
    <row r="8044">
      <c r="A8044" s="3">
        <v>8043.0</v>
      </c>
      <c r="B8044" s="4" t="str">
        <f>IFERROR(__xludf.DUMMYFUNCTION("SPLIT(IMPORTRANGE!B8044:B18043,"";"",0,1)"),"C++")</f>
        <v>C++</v>
      </c>
      <c r="C8044" s="4" t="str">
        <f>IFERROR(__xludf.DUMMYFUNCTION("""COMPUTED_VALUE"""),"HTML/CSS")</f>
        <v>HTML/CSS</v>
      </c>
      <c r="D8044" s="4" t="str">
        <f>IFERROR(__xludf.DUMMYFUNCTION("""COMPUTED_VALUE"""),"Java")</f>
        <v>Java</v>
      </c>
      <c r="E8044" s="4" t="str">
        <f>IFERROR(__xludf.DUMMYFUNCTION("""COMPUTED_VALUE"""),"JavaScript")</f>
        <v>JavaScript</v>
      </c>
      <c r="F8044" s="4" t="str">
        <f>IFERROR(__xludf.DUMMYFUNCTION("""COMPUTED_VALUE"""),"PHP")</f>
        <v>PHP</v>
      </c>
      <c r="G8044" s="4" t="str">
        <f>IFERROR(__xludf.DUMMYFUNCTION("""COMPUTED_VALUE"""),"Python")</f>
        <v>Python</v>
      </c>
      <c r="H8044" s="4" t="str">
        <f>IFERROR(__xludf.DUMMYFUNCTION("""COMPUTED_VALUE"""),"SQL")</f>
        <v>SQL</v>
      </c>
      <c r="I8044" s="4" t="str">
        <f>IFERROR(__xludf.DUMMYFUNCTION("""COMPUTED_VALUE"""),"Swift")</f>
        <v>Swift</v>
      </c>
    </row>
    <row r="8045">
      <c r="A8045" s="3">
        <v>8044.0</v>
      </c>
      <c r="B8045" s="4" t="str">
        <f>IFERROR(__xludf.DUMMYFUNCTION("SPLIT(IMPORTRANGE!B8045:B18044,"";"",0,1)"),"C")</f>
        <v>C</v>
      </c>
      <c r="C8045" s="4" t="str">
        <f>IFERROR(__xludf.DUMMYFUNCTION("""COMPUTED_VALUE"""),"HTML/CSS")</f>
        <v>HTML/CSS</v>
      </c>
      <c r="D8045" s="4" t="str">
        <f>IFERROR(__xludf.DUMMYFUNCTION("""COMPUTED_VALUE"""),"JavaScript")</f>
        <v>JavaScript</v>
      </c>
      <c r="E8045" s="4" t="str">
        <f>IFERROR(__xludf.DUMMYFUNCTION("""COMPUTED_VALUE"""),"PHP")</f>
        <v>PHP</v>
      </c>
      <c r="F8045" s="4" t="str">
        <f>IFERROR(__xludf.DUMMYFUNCTION("""COMPUTED_VALUE"""),"Python")</f>
        <v>Python</v>
      </c>
      <c r="G8045" s="4" t="str">
        <f>IFERROR(__xludf.DUMMYFUNCTION("""COMPUTED_VALUE"""),"Ruby")</f>
        <v>Ruby</v>
      </c>
    </row>
    <row r="8046">
      <c r="A8046" s="3">
        <v>8045.0</v>
      </c>
      <c r="B8046" s="4" t="str">
        <f>IFERROR(__xludf.DUMMYFUNCTION("SPLIT(IMPORTRANGE!B8046:B18045,"";"",0,1)"),"Elixir")</f>
        <v>Elixir</v>
      </c>
      <c r="C8046" s="4" t="str">
        <f>IFERROR(__xludf.DUMMYFUNCTION("""COMPUTED_VALUE"""),"HTML/CSS")</f>
        <v>HTML/CSS</v>
      </c>
      <c r="D8046" s="4" t="str">
        <f>IFERROR(__xludf.DUMMYFUNCTION("""COMPUTED_VALUE"""),"Java")</f>
        <v>Java</v>
      </c>
      <c r="E8046" s="4" t="str">
        <f>IFERROR(__xludf.DUMMYFUNCTION("""COMPUTED_VALUE"""),"JavaScript")</f>
        <v>JavaScript</v>
      </c>
      <c r="F8046" s="4" t="str">
        <f>IFERROR(__xludf.DUMMYFUNCTION("""COMPUTED_VALUE"""),"Python")</f>
        <v>Python</v>
      </c>
      <c r="G8046" s="4" t="str">
        <f>IFERROR(__xludf.DUMMYFUNCTION("""COMPUTED_VALUE"""),"R")</f>
        <v>R</v>
      </c>
    </row>
    <row r="8047">
      <c r="A8047" s="3">
        <v>8046.0</v>
      </c>
      <c r="B8047" s="4" t="str">
        <f>IFERROR(__xludf.DUMMYFUNCTION("SPLIT(IMPORTRANGE!B8047:B18046,"";"",0,1)"),"C")</f>
        <v>C</v>
      </c>
      <c r="C8047" s="4" t="str">
        <f>IFERROR(__xludf.DUMMYFUNCTION("""COMPUTED_VALUE"""),"C++")</f>
        <v>C++</v>
      </c>
      <c r="D8047" s="4" t="str">
        <f>IFERROR(__xludf.DUMMYFUNCTION("""COMPUTED_VALUE"""),"C#")</f>
        <v>C#</v>
      </c>
      <c r="E8047" s="4" t="str">
        <f>IFERROR(__xludf.DUMMYFUNCTION("""COMPUTED_VALUE"""),"HTML/CSS")</f>
        <v>HTML/CSS</v>
      </c>
      <c r="F8047" s="4" t="str">
        <f>IFERROR(__xludf.DUMMYFUNCTION("""COMPUTED_VALUE"""),"JavaScript")</f>
        <v>JavaScript</v>
      </c>
      <c r="G8047" s="4" t="str">
        <f>IFERROR(__xludf.DUMMYFUNCTION("""COMPUTED_VALUE"""),"SQL")</f>
        <v>SQL</v>
      </c>
    </row>
    <row r="8048">
      <c r="A8048" s="3">
        <v>8047.0</v>
      </c>
      <c r="B8048" s="4" t="str">
        <f>IFERROR(__xludf.DUMMYFUNCTION("SPLIT(IMPORTRANGE!B8048:B18047,"";"",0,1)"),"R")</f>
        <v>R</v>
      </c>
      <c r="C8048" s="4" t="str">
        <f>IFERROR(__xludf.DUMMYFUNCTION("""COMPUTED_VALUE"""),"SQL")</f>
        <v>SQL</v>
      </c>
    </row>
    <row r="8049">
      <c r="A8049" s="3">
        <v>8048.0</v>
      </c>
      <c r="B8049" s="4" t="str">
        <f>IFERROR(__xludf.DUMMYFUNCTION("SPLIT(IMPORTRANGE!B8049:B18048,"";"",0,1)"),"C#")</f>
        <v>C#</v>
      </c>
      <c r="C8049" s="4" t="str">
        <f>IFERROR(__xludf.DUMMYFUNCTION("""COMPUTED_VALUE"""),"HTML/CSS")</f>
        <v>HTML/CSS</v>
      </c>
      <c r="D8049" s="4" t="str">
        <f>IFERROR(__xludf.DUMMYFUNCTION("""COMPUTED_VALUE"""),"JavaScript")</f>
        <v>JavaScript</v>
      </c>
      <c r="E8049" s="4" t="str">
        <f>IFERROR(__xludf.DUMMYFUNCTION("""COMPUTED_VALUE"""),"SQL")</f>
        <v>SQL</v>
      </c>
    </row>
    <row r="8050">
      <c r="A8050" s="3">
        <v>8049.0</v>
      </c>
      <c r="B8050" s="4" t="str">
        <f>IFERROR(__xludf.DUMMYFUNCTION("SPLIT(IMPORTRANGE!B8050:B18049,"";"",0,1)"),"C++")</f>
        <v>C++</v>
      </c>
      <c r="C8050" s="4" t="str">
        <f>IFERROR(__xludf.DUMMYFUNCTION("""COMPUTED_VALUE"""),"C#")</f>
        <v>C#</v>
      </c>
      <c r="D8050" s="4" t="str">
        <f>IFERROR(__xludf.DUMMYFUNCTION("""COMPUTED_VALUE"""),"HTML/CSS")</f>
        <v>HTML/CSS</v>
      </c>
      <c r="E8050" s="4" t="str">
        <f>IFERROR(__xludf.DUMMYFUNCTION("""COMPUTED_VALUE"""),"JavaScript")</f>
        <v>JavaScript</v>
      </c>
      <c r="F8050" s="4" t="str">
        <f>IFERROR(__xludf.DUMMYFUNCTION("""COMPUTED_VALUE"""),"Python")</f>
        <v>Python</v>
      </c>
      <c r="G8050" s="4" t="str">
        <f>IFERROR(__xludf.DUMMYFUNCTION("""COMPUTED_VALUE"""),"R")</f>
        <v>R</v>
      </c>
      <c r="H8050" s="4" t="str">
        <f>IFERROR(__xludf.DUMMYFUNCTION("""COMPUTED_VALUE"""),"SQL")</f>
        <v>SQL</v>
      </c>
      <c r="I8050" s="4" t="str">
        <f>IFERROR(__xludf.DUMMYFUNCTION("""COMPUTED_VALUE"""),"Other(s):")</f>
        <v>Other(s):</v>
      </c>
    </row>
    <row r="8051">
      <c r="A8051" s="3">
        <v>8050.0</v>
      </c>
      <c r="B8051" s="4" t="str">
        <f>IFERROR(__xludf.DUMMYFUNCTION("SPLIT(IMPORTRANGE!B8051:B18050,"";"",0,1)"),"C++")</f>
        <v>C++</v>
      </c>
      <c r="C8051" s="4" t="str">
        <f>IFERROR(__xludf.DUMMYFUNCTION("""COMPUTED_VALUE"""),"JavaScript")</f>
        <v>JavaScript</v>
      </c>
      <c r="D8051" s="4" t="str">
        <f>IFERROR(__xludf.DUMMYFUNCTION("""COMPUTED_VALUE"""),"Python")</f>
        <v>Python</v>
      </c>
      <c r="E8051" s="4" t="str">
        <f>IFERROR(__xludf.DUMMYFUNCTION("""COMPUTED_VALUE"""),"TypeScript")</f>
        <v>TypeScript</v>
      </c>
      <c r="F8051" s="4" t="str">
        <f>IFERROR(__xludf.DUMMYFUNCTION("""COMPUTED_VALUE"""),"WebAssembly")</f>
        <v>WebAssembly</v>
      </c>
    </row>
    <row r="8052">
      <c r="A8052" s="3">
        <v>8051.0</v>
      </c>
      <c r="B8052" s="4" t="str">
        <f>IFERROR(__xludf.DUMMYFUNCTION("SPLIT(IMPORTRANGE!B8052:B18051,"";"",0,1)"),"C")</f>
        <v>C</v>
      </c>
      <c r="C8052" s="4" t="str">
        <f>IFERROR(__xludf.DUMMYFUNCTION("""COMPUTED_VALUE"""),"C++")</f>
        <v>C++</v>
      </c>
      <c r="D8052" s="4" t="str">
        <f>IFERROR(__xludf.DUMMYFUNCTION("""COMPUTED_VALUE"""),"C#")</f>
        <v>C#</v>
      </c>
      <c r="E8052" s="4" t="str">
        <f>IFERROR(__xludf.DUMMYFUNCTION("""COMPUTED_VALUE"""),"HTML/CSS")</f>
        <v>HTML/CSS</v>
      </c>
      <c r="F8052" s="4" t="str">
        <f>IFERROR(__xludf.DUMMYFUNCTION("""COMPUTED_VALUE"""),"Java")</f>
        <v>Java</v>
      </c>
      <c r="G8052" s="4" t="str">
        <f>IFERROR(__xludf.DUMMYFUNCTION("""COMPUTED_VALUE"""),"JavaScript")</f>
        <v>JavaScript</v>
      </c>
      <c r="H8052" s="4" t="str">
        <f>IFERROR(__xludf.DUMMYFUNCTION("""COMPUTED_VALUE"""),"PHP")</f>
        <v>PHP</v>
      </c>
      <c r="I8052" s="4" t="str">
        <f>IFERROR(__xludf.DUMMYFUNCTION("""COMPUTED_VALUE"""),"R")</f>
        <v>R</v>
      </c>
      <c r="J8052" s="4" t="str">
        <f>IFERROR(__xludf.DUMMYFUNCTION("""COMPUTED_VALUE"""),"Ruby")</f>
        <v>Ruby</v>
      </c>
      <c r="K8052" s="4" t="str">
        <f>IFERROR(__xludf.DUMMYFUNCTION("""COMPUTED_VALUE"""),"SQL")</f>
        <v>SQL</v>
      </c>
      <c r="L8052" s="4" t="str">
        <f>IFERROR(__xludf.DUMMYFUNCTION("""COMPUTED_VALUE"""),"TypeScript")</f>
        <v>TypeScript</v>
      </c>
    </row>
    <row r="8053">
      <c r="A8053" s="3">
        <v>8052.0</v>
      </c>
      <c r="B8053" s="4" t="str">
        <f>IFERROR(__xludf.DUMMYFUNCTION("SPLIT(IMPORTRANGE!B8053:B18052,"";"",0,1)"),"Bash/Shell/PowerShell")</f>
        <v>Bash/Shell/PowerShell</v>
      </c>
      <c r="C8053" s="4" t="str">
        <f>IFERROR(__xludf.DUMMYFUNCTION("""COMPUTED_VALUE"""),"C")</f>
        <v>C</v>
      </c>
      <c r="D8053" s="4" t="str">
        <f>IFERROR(__xludf.DUMMYFUNCTION("""COMPUTED_VALUE"""),"C++")</f>
        <v>C++</v>
      </c>
      <c r="E8053" s="4" t="str">
        <f>IFERROR(__xludf.DUMMYFUNCTION("""COMPUTED_VALUE"""),"C#")</f>
        <v>C#</v>
      </c>
      <c r="F8053" s="4" t="str">
        <f>IFERROR(__xludf.DUMMYFUNCTION("""COMPUTED_VALUE"""),"HTML/CSS")</f>
        <v>HTML/CSS</v>
      </c>
      <c r="G8053" s="4" t="str">
        <f>IFERROR(__xludf.DUMMYFUNCTION("""COMPUTED_VALUE"""),"Java")</f>
        <v>Java</v>
      </c>
      <c r="H8053" s="4" t="str">
        <f>IFERROR(__xludf.DUMMYFUNCTION("""COMPUTED_VALUE"""),"JavaScript")</f>
        <v>JavaScript</v>
      </c>
      <c r="I8053" s="4" t="str">
        <f>IFERROR(__xludf.DUMMYFUNCTION("""COMPUTED_VALUE"""),"Objective-C")</f>
        <v>Objective-C</v>
      </c>
      <c r="J8053" s="4" t="str">
        <f>IFERROR(__xludf.DUMMYFUNCTION("""COMPUTED_VALUE"""),"Python")</f>
        <v>Python</v>
      </c>
      <c r="K8053" s="4" t="str">
        <f>IFERROR(__xludf.DUMMYFUNCTION("""COMPUTED_VALUE"""),"Swift")</f>
        <v>Swift</v>
      </c>
      <c r="L8053" s="4" t="str">
        <f>IFERROR(__xludf.DUMMYFUNCTION("""COMPUTED_VALUE"""),"TypeScript")</f>
        <v>TypeScript</v>
      </c>
    </row>
    <row r="8054">
      <c r="A8054" s="3">
        <v>8053.0</v>
      </c>
      <c r="B8054" s="4" t="str">
        <f>IFERROR(__xludf.DUMMYFUNCTION("SPLIT(IMPORTRANGE!B8054:B18053,"";"",0,1)"),"Bash/Shell/PowerShell")</f>
        <v>Bash/Shell/PowerShell</v>
      </c>
      <c r="C8054" s="4" t="str">
        <f>IFERROR(__xludf.DUMMYFUNCTION("""COMPUTED_VALUE"""),"HTML/CSS")</f>
        <v>HTML/CSS</v>
      </c>
      <c r="D8054" s="4" t="str">
        <f>IFERROR(__xludf.DUMMYFUNCTION("""COMPUTED_VALUE"""),"Java")</f>
        <v>Java</v>
      </c>
      <c r="E8054" s="4" t="str">
        <f>IFERROR(__xludf.DUMMYFUNCTION("""COMPUTED_VALUE"""),"JavaScript")</f>
        <v>JavaScript</v>
      </c>
      <c r="F8054" s="4" t="str">
        <f>IFERROR(__xludf.DUMMYFUNCTION("""COMPUTED_VALUE"""),"Kotlin")</f>
        <v>Kotlin</v>
      </c>
      <c r="G8054" s="4" t="str">
        <f>IFERROR(__xludf.DUMMYFUNCTION("""COMPUTED_VALUE"""),"Rust")</f>
        <v>Rust</v>
      </c>
    </row>
    <row r="8055">
      <c r="A8055" s="3">
        <v>8054.0</v>
      </c>
      <c r="B8055" s="4" t="str">
        <f>IFERROR(__xludf.DUMMYFUNCTION("SPLIT(IMPORTRANGE!B8055:B18054,"";"",0,1)"),"C")</f>
        <v>C</v>
      </c>
      <c r="C8055" s="4" t="str">
        <f>IFERROR(__xludf.DUMMYFUNCTION("""COMPUTED_VALUE"""),"C++")</f>
        <v>C++</v>
      </c>
      <c r="D8055" s="4" t="str">
        <f>IFERROR(__xludf.DUMMYFUNCTION("""COMPUTED_VALUE"""),"HTML/CSS")</f>
        <v>HTML/CSS</v>
      </c>
      <c r="E8055" s="4" t="str">
        <f>IFERROR(__xludf.DUMMYFUNCTION("""COMPUTED_VALUE"""),"JavaScript")</f>
        <v>JavaScript</v>
      </c>
      <c r="F8055" s="4" t="str">
        <f>IFERROR(__xludf.DUMMYFUNCTION("""COMPUTED_VALUE"""),"PHP")</f>
        <v>PHP</v>
      </c>
      <c r="G8055" s="4" t="str">
        <f>IFERROR(__xludf.DUMMYFUNCTION("""COMPUTED_VALUE"""),"Python")</f>
        <v>Python</v>
      </c>
    </row>
    <row r="8056">
      <c r="A8056" s="3">
        <v>8055.0</v>
      </c>
      <c r="B8056" s="4" t="str">
        <f>IFERROR(__xludf.DUMMYFUNCTION("SPLIT(IMPORTRANGE!B8056:B18055,"";"",0,1)"),"Bash/Shell/PowerShell")</f>
        <v>Bash/Shell/PowerShell</v>
      </c>
      <c r="C8056" s="4" t="str">
        <f>IFERROR(__xludf.DUMMYFUNCTION("""COMPUTED_VALUE"""),"Python")</f>
        <v>Python</v>
      </c>
    </row>
    <row r="8057">
      <c r="A8057" s="3">
        <v>8056.0</v>
      </c>
      <c r="B8057" s="4" t="str">
        <f>IFERROR(__xludf.DUMMYFUNCTION("SPLIT(IMPORTRANGE!B8057:B18056,"";"",0,1)"),"Assembly")</f>
        <v>Assembly</v>
      </c>
      <c r="C8057" s="4" t="str">
        <f>IFERROR(__xludf.DUMMYFUNCTION("""COMPUTED_VALUE"""),"Bash/Shell/PowerShell")</f>
        <v>Bash/Shell/PowerShell</v>
      </c>
      <c r="D8057" s="4" t="str">
        <f>IFERROR(__xludf.DUMMYFUNCTION("""COMPUTED_VALUE"""),"C")</f>
        <v>C</v>
      </c>
      <c r="E8057" s="4" t="str">
        <f>IFERROR(__xludf.DUMMYFUNCTION("""COMPUTED_VALUE"""),"C++")</f>
        <v>C++</v>
      </c>
      <c r="F8057" s="4" t="str">
        <f>IFERROR(__xludf.DUMMYFUNCTION("""COMPUTED_VALUE"""),"HTML/CSS")</f>
        <v>HTML/CSS</v>
      </c>
      <c r="G8057" s="4" t="str">
        <f>IFERROR(__xludf.DUMMYFUNCTION("""COMPUTED_VALUE"""),"JavaScript")</f>
        <v>JavaScript</v>
      </c>
      <c r="H8057" s="4" t="str">
        <f>IFERROR(__xludf.DUMMYFUNCTION("""COMPUTED_VALUE"""),"Python")</f>
        <v>Python</v>
      </c>
      <c r="I8057" s="4" t="str">
        <f>IFERROR(__xludf.DUMMYFUNCTION("""COMPUTED_VALUE"""),"Rust")</f>
        <v>Rust</v>
      </c>
    </row>
    <row r="8058">
      <c r="A8058" s="3">
        <v>8057.0</v>
      </c>
      <c r="B8058" s="4" t="str">
        <f>IFERROR(__xludf.DUMMYFUNCTION("SPLIT(IMPORTRANGE!B8058:B18057,"";"",0,1)"),"HTML/CSS")</f>
        <v>HTML/CSS</v>
      </c>
      <c r="C8058" s="4" t="str">
        <f>IFERROR(__xludf.DUMMYFUNCTION("""COMPUTED_VALUE"""),"Java")</f>
        <v>Java</v>
      </c>
      <c r="D8058" s="4" t="str">
        <f>IFERROR(__xludf.DUMMYFUNCTION("""COMPUTED_VALUE"""),"Python")</f>
        <v>Python</v>
      </c>
    </row>
    <row r="8059">
      <c r="A8059" s="3">
        <v>8058.0</v>
      </c>
      <c r="B8059" s="4" t="str">
        <f>IFERROR(__xludf.DUMMYFUNCTION("SPLIT(IMPORTRANGE!B8059:B18058,"";"",0,1)"),"C++")</f>
        <v>C++</v>
      </c>
      <c r="C8059" s="4" t="str">
        <f>IFERROR(__xludf.DUMMYFUNCTION("""COMPUTED_VALUE"""),"HTML/CSS")</f>
        <v>HTML/CSS</v>
      </c>
      <c r="D8059" s="4" t="str">
        <f>IFERROR(__xludf.DUMMYFUNCTION("""COMPUTED_VALUE"""),"JavaScript")</f>
        <v>JavaScript</v>
      </c>
      <c r="E8059" s="4" t="str">
        <f>IFERROR(__xludf.DUMMYFUNCTION("""COMPUTED_VALUE"""),"PHP")</f>
        <v>PHP</v>
      </c>
      <c r="F8059" s="4" t="str">
        <f>IFERROR(__xludf.DUMMYFUNCTION("""COMPUTED_VALUE"""),"SQL")</f>
        <v>SQL</v>
      </c>
    </row>
    <row r="8060">
      <c r="A8060" s="3">
        <v>8059.0</v>
      </c>
      <c r="B8060" s="4" t="str">
        <f>IFERROR(__xludf.DUMMYFUNCTION("SPLIT(IMPORTRANGE!B8060:B18059,"";"",0,1)"),"Bash/Shell/PowerShell")</f>
        <v>Bash/Shell/PowerShell</v>
      </c>
      <c r="C8060" s="4" t="str">
        <f>IFERROR(__xludf.DUMMYFUNCTION("""COMPUTED_VALUE"""),"C#")</f>
        <v>C#</v>
      </c>
      <c r="D8060" s="4" t="str">
        <f>IFERROR(__xludf.DUMMYFUNCTION("""COMPUTED_VALUE"""),"HTML/CSS")</f>
        <v>HTML/CSS</v>
      </c>
      <c r="E8060" s="4" t="str">
        <f>IFERROR(__xludf.DUMMYFUNCTION("""COMPUTED_VALUE"""),"JavaScript")</f>
        <v>JavaScript</v>
      </c>
      <c r="F8060" s="4" t="str">
        <f>IFERROR(__xludf.DUMMYFUNCTION("""COMPUTED_VALUE"""),"SQL")</f>
        <v>SQL</v>
      </c>
      <c r="G8060" s="4" t="str">
        <f>IFERROR(__xludf.DUMMYFUNCTION("""COMPUTED_VALUE"""),"Other(s):")</f>
        <v>Other(s):</v>
      </c>
    </row>
    <row r="8061">
      <c r="A8061" s="3">
        <v>8060.0</v>
      </c>
      <c r="B8061" s="4" t="str">
        <f>IFERROR(__xludf.DUMMYFUNCTION("SPLIT(IMPORTRANGE!B8061:B18060,"";"",0,1)"),"HTML/CSS")</f>
        <v>HTML/CSS</v>
      </c>
      <c r="C8061" s="4" t="str">
        <f>IFERROR(__xludf.DUMMYFUNCTION("""COMPUTED_VALUE"""),"Java")</f>
        <v>Java</v>
      </c>
      <c r="D8061" s="4" t="str">
        <f>IFERROR(__xludf.DUMMYFUNCTION("""COMPUTED_VALUE"""),"JavaScript")</f>
        <v>JavaScript</v>
      </c>
      <c r="E8061" s="4" t="str">
        <f>IFERROR(__xludf.DUMMYFUNCTION("""COMPUTED_VALUE"""),"SQL")</f>
        <v>SQL</v>
      </c>
    </row>
    <row r="8062">
      <c r="A8062" s="3">
        <v>8061.0</v>
      </c>
      <c r="B8062" s="4" t="str">
        <f>IFERROR(__xludf.DUMMYFUNCTION("SPLIT(IMPORTRANGE!B8062:B18061,"";"",0,1)"),"C")</f>
        <v>C</v>
      </c>
      <c r="C8062" s="4" t="str">
        <f>IFERROR(__xludf.DUMMYFUNCTION("""COMPUTED_VALUE"""),"C++")</f>
        <v>C++</v>
      </c>
      <c r="D8062" s="4" t="str">
        <f>IFERROR(__xludf.DUMMYFUNCTION("""COMPUTED_VALUE"""),"C#")</f>
        <v>C#</v>
      </c>
      <c r="E8062" s="4" t="str">
        <f>IFERROR(__xludf.DUMMYFUNCTION("""COMPUTED_VALUE"""),"JavaScript")</f>
        <v>JavaScript</v>
      </c>
      <c r="F8062" s="4" t="str">
        <f>IFERROR(__xludf.DUMMYFUNCTION("""COMPUTED_VALUE"""),"Objective-C")</f>
        <v>Objective-C</v>
      </c>
      <c r="G8062" s="4" t="str">
        <f>IFERROR(__xludf.DUMMYFUNCTION("""COMPUTED_VALUE"""),"Other(s):")</f>
        <v>Other(s):</v>
      </c>
    </row>
    <row r="8063">
      <c r="A8063" s="3">
        <v>8062.0</v>
      </c>
      <c r="B8063" s="4" t="str">
        <f>IFERROR(__xludf.DUMMYFUNCTION("SPLIT(IMPORTRANGE!B8063:B18062,"";"",0,1)"),"Assembly")</f>
        <v>Assembly</v>
      </c>
      <c r="C8063" s="4" t="str">
        <f>IFERROR(__xludf.DUMMYFUNCTION("""COMPUTED_VALUE"""),"Bash/Shell/PowerShell")</f>
        <v>Bash/Shell/PowerShell</v>
      </c>
      <c r="D8063" s="4" t="str">
        <f>IFERROR(__xludf.DUMMYFUNCTION("""COMPUTED_VALUE"""),"C")</f>
        <v>C</v>
      </c>
      <c r="E8063" s="4" t="str">
        <f>IFERROR(__xludf.DUMMYFUNCTION("""COMPUTED_VALUE"""),"Java")</f>
        <v>Java</v>
      </c>
      <c r="F8063" s="4" t="str">
        <f>IFERROR(__xludf.DUMMYFUNCTION("""COMPUTED_VALUE"""),"Python")</f>
        <v>Python</v>
      </c>
      <c r="G8063" s="4" t="str">
        <f>IFERROR(__xludf.DUMMYFUNCTION("""COMPUTED_VALUE"""),"Ruby")</f>
        <v>Ruby</v>
      </c>
    </row>
    <row r="8064">
      <c r="A8064" s="3">
        <v>8063.0</v>
      </c>
      <c r="B8064" s="4" t="str">
        <f>IFERROR(__xludf.DUMMYFUNCTION("SPLIT(IMPORTRANGE!B8064:B18063,"";"",0,1)"),"C#")</f>
        <v>C#</v>
      </c>
      <c r="C8064" s="4" t="str">
        <f>IFERROR(__xludf.DUMMYFUNCTION("""COMPUTED_VALUE"""),"HTML/CSS")</f>
        <v>HTML/CSS</v>
      </c>
      <c r="D8064" s="4" t="str">
        <f>IFERROR(__xludf.DUMMYFUNCTION("""COMPUTED_VALUE"""),"Java")</f>
        <v>Java</v>
      </c>
      <c r="E8064" s="4" t="str">
        <f>IFERROR(__xludf.DUMMYFUNCTION("""COMPUTED_VALUE"""),"JavaScript")</f>
        <v>JavaScript</v>
      </c>
      <c r="F8064" s="4" t="str">
        <f>IFERROR(__xludf.DUMMYFUNCTION("""COMPUTED_VALUE"""),"Kotlin")</f>
        <v>Kotlin</v>
      </c>
      <c r="G8064" s="4" t="str">
        <f>IFERROR(__xludf.DUMMYFUNCTION("""COMPUTED_VALUE"""),"PHP")</f>
        <v>PHP</v>
      </c>
      <c r="H8064" s="4" t="str">
        <f>IFERROR(__xludf.DUMMYFUNCTION("""COMPUTED_VALUE"""),"Python")</f>
        <v>Python</v>
      </c>
      <c r="I8064" s="4" t="str">
        <f>IFERROR(__xludf.DUMMYFUNCTION("""COMPUTED_VALUE"""),"SQL")</f>
        <v>SQL</v>
      </c>
      <c r="J8064" s="4" t="str">
        <f>IFERROR(__xludf.DUMMYFUNCTION("""COMPUTED_VALUE"""),"TypeScript")</f>
        <v>TypeScript</v>
      </c>
    </row>
    <row r="8065">
      <c r="A8065" s="3">
        <v>8064.0</v>
      </c>
      <c r="B8065" s="4" t="str">
        <f>IFERROR(__xludf.DUMMYFUNCTION("SPLIT(IMPORTRANGE!B8065:B18064,"";"",0,1)"),"HTML/CSS")</f>
        <v>HTML/CSS</v>
      </c>
      <c r="C8065" s="4" t="str">
        <f>IFERROR(__xludf.DUMMYFUNCTION("""COMPUTED_VALUE"""),"Java")</f>
        <v>Java</v>
      </c>
      <c r="D8065" s="4" t="str">
        <f>IFERROR(__xludf.DUMMYFUNCTION("""COMPUTED_VALUE"""),"JavaScript")</f>
        <v>JavaScript</v>
      </c>
      <c r="E8065" s="4" t="str">
        <f>IFERROR(__xludf.DUMMYFUNCTION("""COMPUTED_VALUE"""),"Python")</f>
        <v>Python</v>
      </c>
      <c r="F8065" s="4" t="str">
        <f>IFERROR(__xludf.DUMMYFUNCTION("""COMPUTED_VALUE"""),"SQL")</f>
        <v>SQL</v>
      </c>
      <c r="G8065" s="4" t="str">
        <f>IFERROR(__xludf.DUMMYFUNCTION("""COMPUTED_VALUE"""),"Swift")</f>
        <v>Swift</v>
      </c>
    </row>
    <row r="8066">
      <c r="A8066" s="3">
        <v>8065.0</v>
      </c>
      <c r="B8066" s="4" t="str">
        <f>IFERROR(__xludf.DUMMYFUNCTION("SPLIT(IMPORTRANGE!B8066:B18065,"";"",0,1)"),"Go")</f>
        <v>Go</v>
      </c>
      <c r="C8066" s="4" t="str">
        <f>IFERROR(__xludf.DUMMYFUNCTION("""COMPUTED_VALUE"""),"HTML/CSS")</f>
        <v>HTML/CSS</v>
      </c>
      <c r="D8066" s="4" t="str">
        <f>IFERROR(__xludf.DUMMYFUNCTION("""COMPUTED_VALUE"""),"JavaScript")</f>
        <v>JavaScript</v>
      </c>
      <c r="E8066" s="4" t="str">
        <f>IFERROR(__xludf.DUMMYFUNCTION("""COMPUTED_VALUE"""),"PHP")</f>
        <v>PHP</v>
      </c>
      <c r="F8066" s="4" t="str">
        <f>IFERROR(__xludf.DUMMYFUNCTION("""COMPUTED_VALUE"""),"SQL")</f>
        <v>SQL</v>
      </c>
    </row>
    <row r="8067">
      <c r="A8067" s="3">
        <v>8066.0</v>
      </c>
      <c r="B8067" s="4" t="str">
        <f>IFERROR(__xludf.DUMMYFUNCTION("SPLIT(IMPORTRANGE!B8067:B18066,"";"",0,1)"),"C")</f>
        <v>C</v>
      </c>
      <c r="C8067" s="4" t="str">
        <f>IFERROR(__xludf.DUMMYFUNCTION("""COMPUTED_VALUE"""),"C#")</f>
        <v>C#</v>
      </c>
      <c r="D8067" s="4" t="str">
        <f>IFERROR(__xludf.DUMMYFUNCTION("""COMPUTED_VALUE"""),"HTML/CSS")</f>
        <v>HTML/CSS</v>
      </c>
      <c r="E8067" s="4" t="str">
        <f>IFERROR(__xludf.DUMMYFUNCTION("""COMPUTED_VALUE"""),"Java")</f>
        <v>Java</v>
      </c>
      <c r="F8067" s="4" t="str">
        <f>IFERROR(__xludf.DUMMYFUNCTION("""COMPUTED_VALUE"""),"Kotlin")</f>
        <v>Kotlin</v>
      </c>
      <c r="G8067" s="4" t="str">
        <f>IFERROR(__xludf.DUMMYFUNCTION("""COMPUTED_VALUE"""),"Python")</f>
        <v>Python</v>
      </c>
      <c r="H8067" s="4" t="str">
        <f>IFERROR(__xludf.DUMMYFUNCTION("""COMPUTED_VALUE"""),"Swift")</f>
        <v>Swift</v>
      </c>
    </row>
    <row r="8068">
      <c r="A8068" s="3">
        <v>8067.0</v>
      </c>
      <c r="B8068" s="4" t="str">
        <f>IFERROR(__xludf.DUMMYFUNCTION("SPLIT(IMPORTRANGE!B8068:B18067,"";"",0,1)"),"C")</f>
        <v>C</v>
      </c>
      <c r="C8068" s="4" t="str">
        <f>IFERROR(__xludf.DUMMYFUNCTION("""COMPUTED_VALUE"""),"C++")</f>
        <v>C++</v>
      </c>
      <c r="D8068" s="4" t="str">
        <f>IFERROR(__xludf.DUMMYFUNCTION("""COMPUTED_VALUE"""),"HTML/CSS")</f>
        <v>HTML/CSS</v>
      </c>
      <c r="E8068" s="4" t="str">
        <f>IFERROR(__xludf.DUMMYFUNCTION("""COMPUTED_VALUE"""),"JavaScript")</f>
        <v>JavaScript</v>
      </c>
    </row>
    <row r="8069">
      <c r="A8069" s="3">
        <v>8068.0</v>
      </c>
      <c r="B8069" s="4" t="str">
        <f>IFERROR(__xludf.DUMMYFUNCTION("SPLIT(IMPORTRANGE!B8069:B18068,"";"",0,1)"),"JavaScript")</f>
        <v>JavaScript</v>
      </c>
      <c r="C8069" s="4" t="str">
        <f>IFERROR(__xludf.DUMMYFUNCTION("""COMPUTED_VALUE"""),"PHP")</f>
        <v>PHP</v>
      </c>
      <c r="D8069" s="4" t="str">
        <f>IFERROR(__xludf.DUMMYFUNCTION("""COMPUTED_VALUE"""),"SQL")</f>
        <v>SQL</v>
      </c>
      <c r="E8069" s="4" t="str">
        <f>IFERROR(__xludf.DUMMYFUNCTION("""COMPUTED_VALUE"""),"Other(s):")</f>
        <v>Other(s):</v>
      </c>
    </row>
    <row r="8070">
      <c r="A8070" s="3">
        <v>8069.0</v>
      </c>
      <c r="B8070" s="4" t="str">
        <f>IFERROR(__xludf.DUMMYFUNCTION("SPLIT(IMPORTRANGE!B8070:B18069,"";"",0,1)"),"HTML/CSS")</f>
        <v>HTML/CSS</v>
      </c>
      <c r="C8070" s="4" t="str">
        <f>IFERROR(__xludf.DUMMYFUNCTION("""COMPUTED_VALUE"""),"JavaScript")</f>
        <v>JavaScript</v>
      </c>
      <c r="D8070" s="4" t="str">
        <f>IFERROR(__xludf.DUMMYFUNCTION("""COMPUTED_VALUE"""),"PHP")</f>
        <v>PHP</v>
      </c>
      <c r="E8070" s="4" t="str">
        <f>IFERROR(__xludf.DUMMYFUNCTION("""COMPUTED_VALUE"""),"Python")</f>
        <v>Python</v>
      </c>
    </row>
    <row r="8071">
      <c r="A8071" s="3">
        <v>8070.0</v>
      </c>
      <c r="B8071" s="4" t="str">
        <f>IFERROR(__xludf.DUMMYFUNCTION("SPLIT(IMPORTRANGE!B8071:B18070,"";"",0,1)"),"Bash/Shell/PowerShell")</f>
        <v>Bash/Shell/PowerShell</v>
      </c>
      <c r="C8071" s="4" t="str">
        <f>IFERROR(__xludf.DUMMYFUNCTION("""COMPUTED_VALUE"""),"SQL")</f>
        <v>SQL</v>
      </c>
      <c r="D8071" s="4" t="str">
        <f>IFERROR(__xludf.DUMMYFUNCTION("""COMPUTED_VALUE"""),"Other(s):")</f>
        <v>Other(s):</v>
      </c>
    </row>
    <row r="8072">
      <c r="A8072" s="3">
        <v>8071.0</v>
      </c>
      <c r="B8072" s="4" t="str">
        <f>IFERROR(__xludf.DUMMYFUNCTION("SPLIT(IMPORTRANGE!B8072:B18071,"";"",0,1)"),"Bash/Shell/PowerShell")</f>
        <v>Bash/Shell/PowerShell</v>
      </c>
      <c r="C8072" s="4" t="str">
        <f>IFERROR(__xludf.DUMMYFUNCTION("""COMPUTED_VALUE"""),"HTML/CSS")</f>
        <v>HTML/CSS</v>
      </c>
      <c r="D8072" s="4" t="str">
        <f>IFERROR(__xludf.DUMMYFUNCTION("""COMPUTED_VALUE"""),"JavaScript")</f>
        <v>JavaScript</v>
      </c>
      <c r="E8072" s="4" t="str">
        <f>IFERROR(__xludf.DUMMYFUNCTION("""COMPUTED_VALUE"""),"Python")</f>
        <v>Python</v>
      </c>
      <c r="F8072" s="4" t="str">
        <f>IFERROR(__xludf.DUMMYFUNCTION("""COMPUTED_VALUE"""),"SQL")</f>
        <v>SQL</v>
      </c>
    </row>
    <row r="8073">
      <c r="A8073" s="3">
        <v>8072.0</v>
      </c>
      <c r="B8073" s="4" t="str">
        <f>IFERROR(__xludf.DUMMYFUNCTION("SPLIT(IMPORTRANGE!B8073:B18072,"";"",0,1)"),"Bash/Shell/PowerShell")</f>
        <v>Bash/Shell/PowerShell</v>
      </c>
      <c r="C8073" s="4" t="str">
        <f>IFERROR(__xludf.DUMMYFUNCTION("""COMPUTED_VALUE"""),"C#")</f>
        <v>C#</v>
      </c>
      <c r="D8073" s="4" t="str">
        <f>IFERROR(__xludf.DUMMYFUNCTION("""COMPUTED_VALUE"""),"Python")</f>
        <v>Python</v>
      </c>
      <c r="E8073" s="4" t="str">
        <f>IFERROR(__xludf.DUMMYFUNCTION("""COMPUTED_VALUE"""),"Rust")</f>
        <v>Rust</v>
      </c>
      <c r="F8073" s="4" t="str">
        <f>IFERROR(__xludf.DUMMYFUNCTION("""COMPUTED_VALUE"""),"SQL")</f>
        <v>SQL</v>
      </c>
    </row>
    <row r="8074">
      <c r="A8074" s="3">
        <v>8073.0</v>
      </c>
      <c r="B8074" s="4" t="str">
        <f>IFERROR(__xludf.DUMMYFUNCTION("SPLIT(IMPORTRANGE!B8074:B18073,"";"",0,1)"),"Bash/Shell/PowerShell")</f>
        <v>Bash/Shell/PowerShell</v>
      </c>
      <c r="C8074" s="4" t="str">
        <f>IFERROR(__xludf.DUMMYFUNCTION("""COMPUTED_VALUE"""),"C")</f>
        <v>C</v>
      </c>
      <c r="D8074" s="4" t="str">
        <f>IFERROR(__xludf.DUMMYFUNCTION("""COMPUTED_VALUE"""),"Go")</f>
        <v>Go</v>
      </c>
      <c r="E8074" s="4" t="str">
        <f>IFERROR(__xludf.DUMMYFUNCTION("""COMPUTED_VALUE"""),"HTML/CSS")</f>
        <v>HTML/CSS</v>
      </c>
      <c r="F8074" s="4" t="str">
        <f>IFERROR(__xludf.DUMMYFUNCTION("""COMPUTED_VALUE"""),"JavaScript")</f>
        <v>JavaScript</v>
      </c>
      <c r="G8074" s="4" t="str">
        <f>IFERROR(__xludf.DUMMYFUNCTION("""COMPUTED_VALUE"""),"Python")</f>
        <v>Python</v>
      </c>
      <c r="H8074" s="4" t="str">
        <f>IFERROR(__xludf.DUMMYFUNCTION("""COMPUTED_VALUE"""),"Scala")</f>
        <v>Scala</v>
      </c>
    </row>
    <row r="8075">
      <c r="A8075" s="3">
        <v>8074.0</v>
      </c>
      <c r="B8075" s="4" t="str">
        <f>IFERROR(__xludf.DUMMYFUNCTION("SPLIT(IMPORTRANGE!B8075:B18074,"";"",0,1)"),"Ruby")</f>
        <v>Ruby</v>
      </c>
      <c r="C8075" s="4" t="str">
        <f>IFERROR(__xludf.DUMMYFUNCTION("""COMPUTED_VALUE"""),"Scala")</f>
        <v>Scala</v>
      </c>
    </row>
    <row r="8076">
      <c r="A8076" s="3">
        <v>8075.0</v>
      </c>
      <c r="B8076" s="4" t="str">
        <f>IFERROR(__xludf.DUMMYFUNCTION("SPLIT(IMPORTRANGE!B8076:B18075,"";"",0,1)"),"Python")</f>
        <v>Python</v>
      </c>
      <c r="C8076" s="4" t="str">
        <f>IFERROR(__xludf.DUMMYFUNCTION("""COMPUTED_VALUE"""),"VBA")</f>
        <v>VBA</v>
      </c>
    </row>
    <row r="8077">
      <c r="A8077" s="3">
        <v>8076.0</v>
      </c>
      <c r="B8077" s="4" t="str">
        <f>IFERROR(__xludf.DUMMYFUNCTION("SPLIT(IMPORTRANGE!B8077:B18076,"";"",0,1)"),"Bash/Shell/PowerShell")</f>
        <v>Bash/Shell/PowerShell</v>
      </c>
      <c r="C8077" s="4" t="str">
        <f>IFERROR(__xludf.DUMMYFUNCTION("""COMPUTED_VALUE"""),"C")</f>
        <v>C</v>
      </c>
      <c r="D8077" s="4" t="str">
        <f>IFERROR(__xludf.DUMMYFUNCTION("""COMPUTED_VALUE"""),"C++")</f>
        <v>C++</v>
      </c>
      <c r="E8077" s="4" t="str">
        <f>IFERROR(__xludf.DUMMYFUNCTION("""COMPUTED_VALUE"""),"HTML/CSS")</f>
        <v>HTML/CSS</v>
      </c>
      <c r="F8077" s="4" t="str">
        <f>IFERROR(__xludf.DUMMYFUNCTION("""COMPUTED_VALUE"""),"Java")</f>
        <v>Java</v>
      </c>
      <c r="G8077" s="4" t="str">
        <f>IFERROR(__xludf.DUMMYFUNCTION("""COMPUTED_VALUE"""),"JavaScript")</f>
        <v>JavaScript</v>
      </c>
      <c r="H8077" s="4" t="str">
        <f>IFERROR(__xludf.DUMMYFUNCTION("""COMPUTED_VALUE"""),"SQL")</f>
        <v>SQL</v>
      </c>
    </row>
    <row r="8078">
      <c r="A8078" s="3">
        <v>8077.0</v>
      </c>
      <c r="B8078" s="4" t="str">
        <f>IFERROR(__xludf.DUMMYFUNCTION("SPLIT(IMPORTRANGE!B8078:B18077,"";"",0,1)"),"C#")</f>
        <v>C#</v>
      </c>
      <c r="C8078" s="4" t="str">
        <f>IFERROR(__xludf.DUMMYFUNCTION("""COMPUTED_VALUE"""),"Java")</f>
        <v>Java</v>
      </c>
      <c r="D8078" s="4" t="str">
        <f>IFERROR(__xludf.DUMMYFUNCTION("""COMPUTED_VALUE"""),"JavaScript")</f>
        <v>JavaScript</v>
      </c>
      <c r="E8078" s="4" t="str">
        <f>IFERROR(__xludf.DUMMYFUNCTION("""COMPUTED_VALUE"""),"Python")</f>
        <v>Python</v>
      </c>
      <c r="F8078" s="4" t="str">
        <f>IFERROR(__xludf.DUMMYFUNCTION("""COMPUTED_VALUE"""),"TypeScript")</f>
        <v>TypeScript</v>
      </c>
    </row>
    <row r="8079">
      <c r="A8079" s="3">
        <v>8078.0</v>
      </c>
      <c r="B8079" s="4" t="str">
        <f>IFERROR(__xludf.DUMMYFUNCTION("SPLIT(IMPORTRANGE!B8079:B18078,"";"",0,1)"),"C#")</f>
        <v>C#</v>
      </c>
      <c r="C8079" s="4" t="str">
        <f>IFERROR(__xludf.DUMMYFUNCTION("""COMPUTED_VALUE"""),"HTML/CSS")</f>
        <v>HTML/CSS</v>
      </c>
      <c r="D8079" s="4" t="str">
        <f>IFERROR(__xludf.DUMMYFUNCTION("""COMPUTED_VALUE"""),"JavaScript")</f>
        <v>JavaScript</v>
      </c>
      <c r="E8079" s="4" t="str">
        <f>IFERROR(__xludf.DUMMYFUNCTION("""COMPUTED_VALUE"""),"SQL")</f>
        <v>SQL</v>
      </c>
      <c r="F8079" s="4" t="str">
        <f>IFERROR(__xludf.DUMMYFUNCTION("""COMPUTED_VALUE"""),"VBA")</f>
        <v>VBA</v>
      </c>
      <c r="G8079" s="4" t="str">
        <f>IFERROR(__xludf.DUMMYFUNCTION("""COMPUTED_VALUE"""),"Other(s):")</f>
        <v>Other(s):</v>
      </c>
    </row>
    <row r="8080">
      <c r="A8080" s="3">
        <v>8079.0</v>
      </c>
      <c r="B8080" s="4" t="str">
        <f>IFERROR(__xludf.DUMMYFUNCTION("SPLIT(IMPORTRANGE!B8080:B18079,"";"",0,1)"),"Bash/Shell/PowerShell")</f>
        <v>Bash/Shell/PowerShell</v>
      </c>
      <c r="C8080" s="4" t="str">
        <f>IFERROR(__xludf.DUMMYFUNCTION("""COMPUTED_VALUE"""),"HTML/CSS")</f>
        <v>HTML/CSS</v>
      </c>
      <c r="D8080" s="4" t="str">
        <f>IFERROR(__xludf.DUMMYFUNCTION("""COMPUTED_VALUE"""),"Java")</f>
        <v>Java</v>
      </c>
      <c r="E8080" s="4" t="str">
        <f>IFERROR(__xludf.DUMMYFUNCTION("""COMPUTED_VALUE"""),"JavaScript")</f>
        <v>JavaScript</v>
      </c>
      <c r="F8080" s="4" t="str">
        <f>IFERROR(__xludf.DUMMYFUNCTION("""COMPUTED_VALUE"""),"PHP")</f>
        <v>PHP</v>
      </c>
      <c r="G8080" s="4" t="str">
        <f>IFERROR(__xludf.DUMMYFUNCTION("""COMPUTED_VALUE"""),"SQL")</f>
        <v>SQL</v>
      </c>
    </row>
    <row r="8081">
      <c r="A8081" s="3">
        <v>8080.0</v>
      </c>
      <c r="B8081" s="4" t="str">
        <f>IFERROR(__xludf.DUMMYFUNCTION("SPLIT(IMPORTRANGE!B8081:B18080,"";"",0,1)"),"Java")</f>
        <v>Java</v>
      </c>
      <c r="C8081" s="4" t="str">
        <f>IFERROR(__xludf.DUMMYFUNCTION("""COMPUTED_VALUE"""),"SQL")</f>
        <v>SQL</v>
      </c>
    </row>
    <row r="8082">
      <c r="A8082" s="3">
        <v>8081.0</v>
      </c>
      <c r="B8082" s="4" t="str">
        <f>IFERROR(__xludf.DUMMYFUNCTION("SPLIT(IMPORTRANGE!B8082:B18081,"";"",0,1)"),"C")</f>
        <v>C</v>
      </c>
      <c r="C8082" s="4" t="str">
        <f>IFERROR(__xludf.DUMMYFUNCTION("""COMPUTED_VALUE"""),"C++")</f>
        <v>C++</v>
      </c>
      <c r="D8082" s="4" t="str">
        <f>IFERROR(__xludf.DUMMYFUNCTION("""COMPUTED_VALUE"""),"C#")</f>
        <v>C#</v>
      </c>
    </row>
    <row r="8083">
      <c r="A8083" s="3">
        <v>8082.0</v>
      </c>
      <c r="B8083" s="4" t="str">
        <f>IFERROR(__xludf.DUMMYFUNCTION("SPLIT(IMPORTRANGE!B8083:B18082,"";"",0,1)"),"HTML/CSS")</f>
        <v>HTML/CSS</v>
      </c>
      <c r="C8083" s="4" t="str">
        <f>IFERROR(__xludf.DUMMYFUNCTION("""COMPUTED_VALUE"""),"JavaScript")</f>
        <v>JavaScript</v>
      </c>
      <c r="D8083" s="4" t="str">
        <f>IFERROR(__xludf.DUMMYFUNCTION("""COMPUTED_VALUE"""),"Other(s):")</f>
        <v>Other(s):</v>
      </c>
    </row>
    <row r="8084">
      <c r="A8084" s="3">
        <v>8083.0</v>
      </c>
      <c r="B8084" s="4" t="str">
        <f>IFERROR(__xludf.DUMMYFUNCTION("SPLIT(IMPORTRANGE!B8084:B18083,"";"",0,1)"),"Bash/Shell/PowerShell")</f>
        <v>Bash/Shell/PowerShell</v>
      </c>
      <c r="C8084" s="4" t="str">
        <f>IFERROR(__xludf.DUMMYFUNCTION("""COMPUTED_VALUE"""),"HTML/CSS")</f>
        <v>HTML/CSS</v>
      </c>
      <c r="D8084" s="4" t="str">
        <f>IFERROR(__xludf.DUMMYFUNCTION("""COMPUTED_VALUE"""),"Java")</f>
        <v>Java</v>
      </c>
      <c r="E8084" s="4" t="str">
        <f>IFERROR(__xludf.DUMMYFUNCTION("""COMPUTED_VALUE"""),"JavaScript")</f>
        <v>JavaScript</v>
      </c>
      <c r="F8084" s="4" t="str">
        <f>IFERROR(__xludf.DUMMYFUNCTION("""COMPUTED_VALUE"""),"PHP")</f>
        <v>PHP</v>
      </c>
      <c r="G8084" s="4" t="str">
        <f>IFERROR(__xludf.DUMMYFUNCTION("""COMPUTED_VALUE"""),"SQL")</f>
        <v>SQL</v>
      </c>
      <c r="H8084" s="4" t="str">
        <f>IFERROR(__xludf.DUMMYFUNCTION("""COMPUTED_VALUE"""),"TypeScript")</f>
        <v>TypeScript</v>
      </c>
    </row>
    <row r="8085">
      <c r="A8085" s="3">
        <v>8084.0</v>
      </c>
      <c r="B8085" s="4" t="str">
        <f>IFERROR(__xludf.DUMMYFUNCTION("SPLIT(IMPORTRANGE!B8085:B18084,"";"",0,1)"),"Java")</f>
        <v>Java</v>
      </c>
      <c r="C8085" s="4" t="str">
        <f>IFERROR(__xludf.DUMMYFUNCTION("""COMPUTED_VALUE"""),"JavaScript")</f>
        <v>JavaScript</v>
      </c>
      <c r="D8085" s="4" t="str">
        <f>IFERROR(__xludf.DUMMYFUNCTION("""COMPUTED_VALUE"""),"Ruby")</f>
        <v>Ruby</v>
      </c>
      <c r="E8085" s="4" t="str">
        <f>IFERROR(__xludf.DUMMYFUNCTION("""COMPUTED_VALUE"""),"SQL")</f>
        <v>SQL</v>
      </c>
      <c r="F8085" s="4" t="str">
        <f>IFERROR(__xludf.DUMMYFUNCTION("""COMPUTED_VALUE"""),"TypeScript")</f>
        <v>TypeScript</v>
      </c>
    </row>
    <row r="8086">
      <c r="A8086" s="3">
        <v>8085.0</v>
      </c>
      <c r="B8086" s="4" t="str">
        <f>IFERROR(__xludf.DUMMYFUNCTION("SPLIT(IMPORTRANGE!B8086:B18085,"";"",0,1)"),"C++")</f>
        <v>C++</v>
      </c>
      <c r="C8086" s="4" t="str">
        <f>IFERROR(__xludf.DUMMYFUNCTION("""COMPUTED_VALUE"""),"HTML/CSS")</f>
        <v>HTML/CSS</v>
      </c>
      <c r="D8086" s="4" t="str">
        <f>IFERROR(__xludf.DUMMYFUNCTION("""COMPUTED_VALUE"""),"Java")</f>
        <v>Java</v>
      </c>
      <c r="E8086" s="4" t="str">
        <f>IFERROR(__xludf.DUMMYFUNCTION("""COMPUTED_VALUE"""),"JavaScript")</f>
        <v>JavaScript</v>
      </c>
      <c r="F8086" s="4" t="str">
        <f>IFERROR(__xludf.DUMMYFUNCTION("""COMPUTED_VALUE"""),"TypeScript")</f>
        <v>TypeScript</v>
      </c>
    </row>
    <row r="8087">
      <c r="A8087" s="3">
        <v>8086.0</v>
      </c>
      <c r="B8087" s="4" t="str">
        <f>IFERROR(__xludf.DUMMYFUNCTION("SPLIT(IMPORTRANGE!B8087:B18086,"";"",0,1)"),"C")</f>
        <v>C</v>
      </c>
      <c r="C8087" s="4" t="str">
        <f>IFERROR(__xludf.DUMMYFUNCTION("""COMPUTED_VALUE"""),"C++")</f>
        <v>C++</v>
      </c>
      <c r="D8087" s="4" t="str">
        <f>IFERROR(__xludf.DUMMYFUNCTION("""COMPUTED_VALUE"""),"HTML/CSS")</f>
        <v>HTML/CSS</v>
      </c>
      <c r="E8087" s="4" t="str">
        <f>IFERROR(__xludf.DUMMYFUNCTION("""COMPUTED_VALUE"""),"JavaScript")</f>
        <v>JavaScript</v>
      </c>
      <c r="F8087" s="4" t="str">
        <f>IFERROR(__xludf.DUMMYFUNCTION("""COMPUTED_VALUE"""),"Python")</f>
        <v>Python</v>
      </c>
    </row>
    <row r="8088">
      <c r="A8088" s="3">
        <v>8087.0</v>
      </c>
      <c r="B8088" s="4" t="str">
        <f>IFERROR(__xludf.DUMMYFUNCTION("SPLIT(IMPORTRANGE!B8088:B18087,"";"",0,1)"),"Java")</f>
        <v>Java</v>
      </c>
      <c r="C8088" s="4" t="str">
        <f>IFERROR(__xludf.DUMMYFUNCTION("""COMPUTED_VALUE"""),"Python")</f>
        <v>Python</v>
      </c>
      <c r="D8088" s="4" t="str">
        <f>IFERROR(__xludf.DUMMYFUNCTION("""COMPUTED_VALUE"""),"Ruby")</f>
        <v>Ruby</v>
      </c>
      <c r="E8088" s="4" t="str">
        <f>IFERROR(__xludf.DUMMYFUNCTION("""COMPUTED_VALUE"""),"SQL")</f>
        <v>SQL</v>
      </c>
    </row>
    <row r="8089">
      <c r="A8089" s="3">
        <v>8088.0</v>
      </c>
      <c r="B8089" s="4" t="str">
        <f>IFERROR(__xludf.DUMMYFUNCTION("SPLIT(IMPORTRANGE!B8089:B18088,"";"",0,1)"),"C#")</f>
        <v>C#</v>
      </c>
      <c r="C8089" s="4" t="str">
        <f>IFERROR(__xludf.DUMMYFUNCTION("""COMPUTED_VALUE"""),"SQL")</f>
        <v>SQL</v>
      </c>
    </row>
    <row r="8090">
      <c r="A8090" s="3">
        <v>8089.0</v>
      </c>
      <c r="B8090" s="4" t="str">
        <f>IFERROR(__xludf.DUMMYFUNCTION("SPLIT(IMPORTRANGE!B8090:B18089,"";"",0,1)"),"HTML/CSS")</f>
        <v>HTML/CSS</v>
      </c>
      <c r="C8090" s="4" t="str">
        <f>IFERROR(__xludf.DUMMYFUNCTION("""COMPUTED_VALUE"""),"Java")</f>
        <v>Java</v>
      </c>
      <c r="D8090" s="4" t="str">
        <f>IFERROR(__xludf.DUMMYFUNCTION("""COMPUTED_VALUE"""),"SQL")</f>
        <v>SQL</v>
      </c>
      <c r="E8090" s="4" t="str">
        <f>IFERROR(__xludf.DUMMYFUNCTION("""COMPUTED_VALUE"""),"TypeScript")</f>
        <v>TypeScript</v>
      </c>
    </row>
    <row r="8091">
      <c r="A8091" s="3">
        <v>8090.0</v>
      </c>
      <c r="B8091" s="4" t="str">
        <f>IFERROR(__xludf.DUMMYFUNCTION("SPLIT(IMPORTRANGE!B8091:B18090,"";"",0,1)"),"HTML/CSS")</f>
        <v>HTML/CSS</v>
      </c>
      <c r="C8091" s="4" t="str">
        <f>IFERROR(__xludf.DUMMYFUNCTION("""COMPUTED_VALUE"""),"Java")</f>
        <v>Java</v>
      </c>
      <c r="D8091" s="4" t="str">
        <f>IFERROR(__xludf.DUMMYFUNCTION("""COMPUTED_VALUE"""),"JavaScript")</f>
        <v>JavaScript</v>
      </c>
      <c r="E8091" s="4" t="str">
        <f>IFERROR(__xludf.DUMMYFUNCTION("""COMPUTED_VALUE"""),"PHP")</f>
        <v>PHP</v>
      </c>
      <c r="F8091" s="4" t="str">
        <f>IFERROR(__xludf.DUMMYFUNCTION("""COMPUTED_VALUE"""),"SQL")</f>
        <v>SQL</v>
      </c>
      <c r="G8091" s="4" t="str">
        <f>IFERROR(__xludf.DUMMYFUNCTION("""COMPUTED_VALUE"""),"VBA")</f>
        <v>VBA</v>
      </c>
    </row>
    <row r="8092">
      <c r="A8092" s="3">
        <v>8091.0</v>
      </c>
      <c r="B8092" s="4" t="str">
        <f>IFERROR(__xludf.DUMMYFUNCTION("SPLIT(IMPORTRANGE!B8092:B18091,"";"",0,1)"),"Java")</f>
        <v>Java</v>
      </c>
      <c r="C8092" s="4" t="str">
        <f>IFERROR(__xludf.DUMMYFUNCTION("""COMPUTED_VALUE"""),"Kotlin")</f>
        <v>Kotlin</v>
      </c>
    </row>
    <row r="8093">
      <c r="A8093" s="3">
        <v>8092.0</v>
      </c>
      <c r="B8093" s="4" t="str">
        <f>IFERROR(__xludf.DUMMYFUNCTION("SPLIT(IMPORTRANGE!B8093:B18092,"";"",0,1)"),"HTML/CSS")</f>
        <v>HTML/CSS</v>
      </c>
      <c r="C8093" s="4" t="str">
        <f>IFERROR(__xludf.DUMMYFUNCTION("""COMPUTED_VALUE"""),"JavaScript")</f>
        <v>JavaScript</v>
      </c>
      <c r="D8093" s="4" t="str">
        <f>IFERROR(__xludf.DUMMYFUNCTION("""COMPUTED_VALUE"""),"PHP")</f>
        <v>PHP</v>
      </c>
      <c r="E8093" s="4" t="str">
        <f>IFERROR(__xludf.DUMMYFUNCTION("""COMPUTED_VALUE"""),"SQL")</f>
        <v>SQL</v>
      </c>
    </row>
    <row r="8094">
      <c r="A8094" s="3">
        <v>8093.0</v>
      </c>
      <c r="B8094" s="4" t="str">
        <f>IFERROR(__xludf.DUMMYFUNCTION("SPLIT(IMPORTRANGE!B8094:B18093,"";"",0,1)"),"C#")</f>
        <v>C#</v>
      </c>
      <c r="C8094" s="4" t="str">
        <f>IFERROR(__xludf.DUMMYFUNCTION("""COMPUTED_VALUE"""),"HTML/CSS")</f>
        <v>HTML/CSS</v>
      </c>
      <c r="D8094" s="4" t="str">
        <f>IFERROR(__xludf.DUMMYFUNCTION("""COMPUTED_VALUE"""),"JavaScript")</f>
        <v>JavaScript</v>
      </c>
      <c r="E8094" s="4" t="str">
        <f>IFERROR(__xludf.DUMMYFUNCTION("""COMPUTED_VALUE"""),"Python")</f>
        <v>Python</v>
      </c>
      <c r="F8094" s="4" t="str">
        <f>IFERROR(__xludf.DUMMYFUNCTION("""COMPUTED_VALUE"""),"SQL")</f>
        <v>SQL</v>
      </c>
    </row>
    <row r="8095">
      <c r="A8095" s="3">
        <v>8094.0</v>
      </c>
      <c r="B8095" s="4" t="str">
        <f>IFERROR(__xludf.DUMMYFUNCTION("SPLIT(IMPORTRANGE!B8095:B18094,"";"",0,1)"),"C++")</f>
        <v>C++</v>
      </c>
      <c r="C8095" s="4" t="str">
        <f>IFERROR(__xludf.DUMMYFUNCTION("""COMPUTED_VALUE"""),"HTML/CSS")</f>
        <v>HTML/CSS</v>
      </c>
      <c r="D8095" s="4" t="str">
        <f>IFERROR(__xludf.DUMMYFUNCTION("""COMPUTED_VALUE"""),"Java")</f>
        <v>Java</v>
      </c>
      <c r="E8095" s="4" t="str">
        <f>IFERROR(__xludf.DUMMYFUNCTION("""COMPUTED_VALUE"""),"JavaScript")</f>
        <v>JavaScript</v>
      </c>
    </row>
    <row r="8096">
      <c r="A8096" s="3">
        <v>8095.0</v>
      </c>
      <c r="B8096" s="4" t="str">
        <f>IFERROR(__xludf.DUMMYFUNCTION("SPLIT(IMPORTRANGE!B8096:B18095,"";"",0,1)"),"HTML/CSS")</f>
        <v>HTML/CSS</v>
      </c>
      <c r="C8096" s="4" t="str">
        <f>IFERROR(__xludf.DUMMYFUNCTION("""COMPUTED_VALUE"""),"JavaScript")</f>
        <v>JavaScript</v>
      </c>
      <c r="D8096" s="4" t="str">
        <f>IFERROR(__xludf.DUMMYFUNCTION("""COMPUTED_VALUE"""),"PHP")</f>
        <v>PHP</v>
      </c>
      <c r="E8096" s="4" t="str">
        <f>IFERROR(__xludf.DUMMYFUNCTION("""COMPUTED_VALUE"""),"SQL")</f>
        <v>SQL</v>
      </c>
    </row>
    <row r="8097">
      <c r="A8097" s="3">
        <v>8096.0</v>
      </c>
      <c r="B8097" s="4" t="str">
        <f>IFERROR(__xludf.DUMMYFUNCTION("SPLIT(IMPORTRANGE!B8097:B18096,"";"",0,1)"),"C")</f>
        <v>C</v>
      </c>
      <c r="C8097" s="4" t="str">
        <f>IFERROR(__xludf.DUMMYFUNCTION("""COMPUTED_VALUE"""),"Elixir")</f>
        <v>Elixir</v>
      </c>
      <c r="D8097" s="4" t="str">
        <f>IFERROR(__xludf.DUMMYFUNCTION("""COMPUTED_VALUE"""),"HTML/CSS")</f>
        <v>HTML/CSS</v>
      </c>
      <c r="E8097" s="4" t="str">
        <f>IFERROR(__xludf.DUMMYFUNCTION("""COMPUTED_VALUE"""),"JavaScript")</f>
        <v>JavaScript</v>
      </c>
      <c r="F8097" s="4" t="str">
        <f>IFERROR(__xludf.DUMMYFUNCTION("""COMPUTED_VALUE"""),"PHP")</f>
        <v>PHP</v>
      </c>
      <c r="G8097" s="4" t="str">
        <f>IFERROR(__xludf.DUMMYFUNCTION("""COMPUTED_VALUE"""),"Rust")</f>
        <v>Rust</v>
      </c>
      <c r="H8097" s="4" t="str">
        <f>IFERROR(__xludf.DUMMYFUNCTION("""COMPUTED_VALUE"""),"SQL")</f>
        <v>SQL</v>
      </c>
      <c r="I8097" s="4" t="str">
        <f>IFERROR(__xludf.DUMMYFUNCTION("""COMPUTED_VALUE"""),"Swift")</f>
        <v>Swift</v>
      </c>
      <c r="J8097" s="4" t="str">
        <f>IFERROR(__xludf.DUMMYFUNCTION("""COMPUTED_VALUE"""),"TypeScript")</f>
        <v>TypeScript</v>
      </c>
      <c r="K8097" s="4" t="str">
        <f>IFERROR(__xludf.DUMMYFUNCTION("""COMPUTED_VALUE"""),"WebAssembly")</f>
        <v>WebAssembly</v>
      </c>
    </row>
    <row r="8098">
      <c r="A8098" s="3">
        <v>8097.0</v>
      </c>
      <c r="B8098" s="4" t="str">
        <f>IFERROR(__xludf.DUMMYFUNCTION("SPLIT(IMPORTRANGE!B8098:B18097,"";"",0,1)"),"Java")</f>
        <v>Java</v>
      </c>
    </row>
    <row r="8099">
      <c r="A8099" s="3">
        <v>8098.0</v>
      </c>
      <c r="B8099" s="4" t="str">
        <f>IFERROR(__xludf.DUMMYFUNCTION("SPLIT(IMPORTRANGE!B8099:B18098,"";"",0,1)"),"HTML/CSS")</f>
        <v>HTML/CSS</v>
      </c>
      <c r="C8099" s="4" t="str">
        <f>IFERROR(__xludf.DUMMYFUNCTION("""COMPUTED_VALUE"""),"JavaScript")</f>
        <v>JavaScript</v>
      </c>
    </row>
    <row r="8100">
      <c r="A8100" s="3">
        <v>8099.0</v>
      </c>
      <c r="B8100" s="4" t="str">
        <f>IFERROR(__xludf.DUMMYFUNCTION("SPLIT(IMPORTRANGE!B8100:B18099,"";"",0,1)"),"C")</f>
        <v>C</v>
      </c>
      <c r="C8100" s="4" t="str">
        <f>IFERROR(__xludf.DUMMYFUNCTION("""COMPUTED_VALUE"""),"C++")</f>
        <v>C++</v>
      </c>
      <c r="D8100" s="4" t="str">
        <f>IFERROR(__xludf.DUMMYFUNCTION("""COMPUTED_VALUE"""),"C#")</f>
        <v>C#</v>
      </c>
      <c r="E8100" s="4" t="str">
        <f>IFERROR(__xludf.DUMMYFUNCTION("""COMPUTED_VALUE"""),"Java")</f>
        <v>Java</v>
      </c>
      <c r="F8100" s="4" t="str">
        <f>IFERROR(__xludf.DUMMYFUNCTION("""COMPUTED_VALUE"""),"JavaScript")</f>
        <v>JavaScript</v>
      </c>
      <c r="G8100" s="4" t="str">
        <f>IFERROR(__xludf.DUMMYFUNCTION("""COMPUTED_VALUE"""),"Objective-C")</f>
        <v>Objective-C</v>
      </c>
      <c r="H8100" s="4" t="str">
        <f>IFERROR(__xludf.DUMMYFUNCTION("""COMPUTED_VALUE"""),"Swift")</f>
        <v>Swift</v>
      </c>
    </row>
    <row r="8101">
      <c r="A8101" s="3">
        <v>8100.0</v>
      </c>
      <c r="B8101" s="4" t="str">
        <f>IFERROR(__xludf.DUMMYFUNCTION("SPLIT(IMPORTRANGE!B8101:B18100,"";"",0,1)"),"Assembly")</f>
        <v>Assembly</v>
      </c>
    </row>
    <row r="8102">
      <c r="A8102" s="3">
        <v>8101.0</v>
      </c>
      <c r="B8102" s="4" t="str">
        <f>IFERROR(__xludf.DUMMYFUNCTION("SPLIT(IMPORTRANGE!B8102:B18101,"";"",0,1)"),"Python")</f>
        <v>Python</v>
      </c>
      <c r="C8102" s="4" t="str">
        <f>IFERROR(__xludf.DUMMYFUNCTION("""COMPUTED_VALUE"""),"R")</f>
        <v>R</v>
      </c>
    </row>
    <row r="8103">
      <c r="A8103" s="3">
        <v>8102.0</v>
      </c>
      <c r="B8103" s="4" t="str">
        <f>IFERROR(__xludf.DUMMYFUNCTION("SPLIT(IMPORTRANGE!B8103:B18102,"";"",0,1)"),"JavaScript")</f>
        <v>JavaScript</v>
      </c>
      <c r="C8103" s="4" t="str">
        <f>IFERROR(__xludf.DUMMYFUNCTION("""COMPUTED_VALUE"""),"Python")</f>
        <v>Python</v>
      </c>
      <c r="D8103" s="4" t="str">
        <f>IFERROR(__xludf.DUMMYFUNCTION("""COMPUTED_VALUE"""),"R")</f>
        <v>R</v>
      </c>
    </row>
    <row r="8104">
      <c r="A8104" s="3">
        <v>8103.0</v>
      </c>
      <c r="B8104" s="4" t="str">
        <f>IFERROR(__xludf.DUMMYFUNCTION("SPLIT(IMPORTRANGE!B8104:B18103,"";"",0,1)"),"HTML/CSS")</f>
        <v>HTML/CSS</v>
      </c>
      <c r="C8104" s="4" t="str">
        <f>IFERROR(__xludf.DUMMYFUNCTION("""COMPUTED_VALUE"""),"Python")</f>
        <v>Python</v>
      </c>
      <c r="D8104" s="4" t="str">
        <f>IFERROR(__xludf.DUMMYFUNCTION("""COMPUTED_VALUE"""),"SQL")</f>
        <v>SQL</v>
      </c>
      <c r="E8104" s="4" t="str">
        <f>IFERROR(__xludf.DUMMYFUNCTION("""COMPUTED_VALUE"""),"Swift")</f>
        <v>Swift</v>
      </c>
    </row>
    <row r="8105">
      <c r="A8105" s="3">
        <v>8104.0</v>
      </c>
      <c r="B8105" s="4" t="str">
        <f>IFERROR(__xludf.DUMMYFUNCTION("SPLIT(IMPORTRANGE!B8105:B18104,"";"",0,1)"),"Bash/Shell/PowerShell")</f>
        <v>Bash/Shell/PowerShell</v>
      </c>
      <c r="C8105" s="4" t="str">
        <f>IFERROR(__xludf.DUMMYFUNCTION("""COMPUTED_VALUE"""),"HTML/CSS")</f>
        <v>HTML/CSS</v>
      </c>
      <c r="D8105" s="4" t="str">
        <f>IFERROR(__xludf.DUMMYFUNCTION("""COMPUTED_VALUE"""),"SQL")</f>
        <v>SQL</v>
      </c>
    </row>
    <row r="8106">
      <c r="A8106" s="3">
        <v>8105.0</v>
      </c>
      <c r="B8106" s="4" t="str">
        <f>IFERROR(__xludf.DUMMYFUNCTION("SPLIT(IMPORTRANGE!B8106:B18105,"";"",0,1)"),"Bash/Shell/PowerShell")</f>
        <v>Bash/Shell/PowerShell</v>
      </c>
      <c r="C8106" s="4" t="str">
        <f>IFERROR(__xludf.DUMMYFUNCTION("""COMPUTED_VALUE"""),"C++")</f>
        <v>C++</v>
      </c>
      <c r="D8106" s="4" t="str">
        <f>IFERROR(__xludf.DUMMYFUNCTION("""COMPUTED_VALUE"""),"C#")</f>
        <v>C#</v>
      </c>
      <c r="E8106" s="4" t="str">
        <f>IFERROR(__xludf.DUMMYFUNCTION("""COMPUTED_VALUE"""),"Go")</f>
        <v>Go</v>
      </c>
      <c r="F8106" s="4" t="str">
        <f>IFERROR(__xludf.DUMMYFUNCTION("""COMPUTED_VALUE"""),"HTML/CSS")</f>
        <v>HTML/CSS</v>
      </c>
      <c r="G8106" s="4" t="str">
        <f>IFERROR(__xludf.DUMMYFUNCTION("""COMPUTED_VALUE"""),"JavaScript")</f>
        <v>JavaScript</v>
      </c>
      <c r="H8106" s="4" t="str">
        <f>IFERROR(__xludf.DUMMYFUNCTION("""COMPUTED_VALUE"""),"PHP")</f>
        <v>PHP</v>
      </c>
      <c r="I8106" s="4" t="str">
        <f>IFERROR(__xludf.DUMMYFUNCTION("""COMPUTED_VALUE"""),"Python")</f>
        <v>Python</v>
      </c>
      <c r="J8106" s="4" t="str">
        <f>IFERROR(__xludf.DUMMYFUNCTION("""COMPUTED_VALUE"""),"SQL")</f>
        <v>SQL</v>
      </c>
      <c r="K8106" s="4" t="str">
        <f>IFERROR(__xludf.DUMMYFUNCTION("""COMPUTED_VALUE"""),"TypeScript")</f>
        <v>TypeScript</v>
      </c>
    </row>
    <row r="8107">
      <c r="A8107" s="3">
        <v>8106.0</v>
      </c>
      <c r="B8107" s="4" t="str">
        <f>IFERROR(__xludf.DUMMYFUNCTION("SPLIT(IMPORTRANGE!B8107:B18106,"";"",0,1)"),"Bash/Shell/PowerShell")</f>
        <v>Bash/Shell/PowerShell</v>
      </c>
      <c r="C8107" s="4" t="str">
        <f>IFERROR(__xludf.DUMMYFUNCTION("""COMPUTED_VALUE"""),"HTML/CSS")</f>
        <v>HTML/CSS</v>
      </c>
      <c r="D8107" s="4" t="str">
        <f>IFERROR(__xludf.DUMMYFUNCTION("""COMPUTED_VALUE"""),"Java")</f>
        <v>Java</v>
      </c>
      <c r="E8107" s="4" t="str">
        <f>IFERROR(__xludf.DUMMYFUNCTION("""COMPUTED_VALUE"""),"JavaScript")</f>
        <v>JavaScript</v>
      </c>
      <c r="F8107" s="4" t="str">
        <f>IFERROR(__xludf.DUMMYFUNCTION("""COMPUTED_VALUE"""),"SQL")</f>
        <v>SQL</v>
      </c>
      <c r="G8107" s="4" t="str">
        <f>IFERROR(__xludf.DUMMYFUNCTION("""COMPUTED_VALUE"""),"TypeScript")</f>
        <v>TypeScript</v>
      </c>
    </row>
    <row r="8108">
      <c r="A8108" s="3">
        <v>8107.0</v>
      </c>
      <c r="B8108" s="4" t="str">
        <f>IFERROR(__xludf.DUMMYFUNCTION("SPLIT(IMPORTRANGE!B8108:B18107,"";"",0,1)"),"Java")</f>
        <v>Java</v>
      </c>
      <c r="C8108" s="4" t="str">
        <f>IFERROR(__xludf.DUMMYFUNCTION("""COMPUTED_VALUE"""),"JavaScript")</f>
        <v>JavaScript</v>
      </c>
      <c r="D8108" s="4" t="str">
        <f>IFERROR(__xludf.DUMMYFUNCTION("""COMPUTED_VALUE"""),"SQL")</f>
        <v>SQL</v>
      </c>
    </row>
    <row r="8109">
      <c r="A8109" s="3">
        <v>8108.0</v>
      </c>
      <c r="B8109" s="4" t="str">
        <f>IFERROR(__xludf.DUMMYFUNCTION("SPLIT(IMPORTRANGE!B8109:B18108,"";"",0,1)"),"C#")</f>
        <v>C#</v>
      </c>
      <c r="C8109" s="4" t="str">
        <f>IFERROR(__xludf.DUMMYFUNCTION("""COMPUTED_VALUE"""),"Java")</f>
        <v>Java</v>
      </c>
      <c r="D8109" s="4" t="str">
        <f>IFERROR(__xludf.DUMMYFUNCTION("""COMPUTED_VALUE"""),"JavaScript")</f>
        <v>JavaScript</v>
      </c>
      <c r="E8109" s="4" t="str">
        <f>IFERROR(__xludf.DUMMYFUNCTION("""COMPUTED_VALUE"""),"Objective-C")</f>
        <v>Objective-C</v>
      </c>
      <c r="F8109" s="4" t="str">
        <f>IFERROR(__xludf.DUMMYFUNCTION("""COMPUTED_VALUE"""),"SQL")</f>
        <v>SQL</v>
      </c>
    </row>
    <row r="8110">
      <c r="A8110" s="3">
        <v>8109.0</v>
      </c>
      <c r="B8110" s="4" t="str">
        <f>IFERROR(__xludf.DUMMYFUNCTION("SPLIT(IMPORTRANGE!B8110:B18109,"";"",0,1)"),"HTML/CSS")</f>
        <v>HTML/CSS</v>
      </c>
      <c r="C8110" s="4" t="str">
        <f>IFERROR(__xludf.DUMMYFUNCTION("""COMPUTED_VALUE"""),"JavaScript")</f>
        <v>JavaScript</v>
      </c>
      <c r="D8110" s="4" t="str">
        <f>IFERROR(__xludf.DUMMYFUNCTION("""COMPUTED_VALUE"""),"PHP")</f>
        <v>PHP</v>
      </c>
    </row>
    <row r="8111">
      <c r="A8111" s="3">
        <v>8110.0</v>
      </c>
      <c r="B8111" s="4" t="str">
        <f>IFERROR(__xludf.DUMMYFUNCTION("SPLIT(IMPORTRANGE!B8111:B18110,"";"",0,1)"),"HTML/CSS")</f>
        <v>HTML/CSS</v>
      </c>
      <c r="C8111" s="4" t="str">
        <f>IFERROR(__xludf.DUMMYFUNCTION("""COMPUTED_VALUE"""),"JavaScript")</f>
        <v>JavaScript</v>
      </c>
      <c r="D8111" s="4" t="str">
        <f>IFERROR(__xludf.DUMMYFUNCTION("""COMPUTED_VALUE"""),"Python")</f>
        <v>Python</v>
      </c>
      <c r="E8111" s="4" t="str">
        <f>IFERROR(__xludf.DUMMYFUNCTION("""COMPUTED_VALUE"""),"SQL")</f>
        <v>SQL</v>
      </c>
    </row>
    <row r="8112">
      <c r="A8112" s="3">
        <v>8111.0</v>
      </c>
      <c r="B8112" s="4" t="str">
        <f>IFERROR(__xludf.DUMMYFUNCTION("SPLIT(IMPORTRANGE!B8112:B18111,"";"",0,1)"),"JavaScript")</f>
        <v>JavaScript</v>
      </c>
      <c r="C8112" s="4" t="str">
        <f>IFERROR(__xludf.DUMMYFUNCTION("""COMPUTED_VALUE"""),"SQL")</f>
        <v>SQL</v>
      </c>
      <c r="D8112" s="4" t="str">
        <f>IFERROR(__xludf.DUMMYFUNCTION("""COMPUTED_VALUE"""),"Other(s):")</f>
        <v>Other(s):</v>
      </c>
    </row>
    <row r="8113">
      <c r="A8113" s="3">
        <v>8112.0</v>
      </c>
      <c r="B8113" s="4" t="str">
        <f>IFERROR(__xludf.DUMMYFUNCTION("SPLIT(IMPORTRANGE!B8113:B18112,"";"",0,1)"),"Ruby")</f>
        <v>Ruby</v>
      </c>
      <c r="C8113" s="4" t="str">
        <f>IFERROR(__xludf.DUMMYFUNCTION("""COMPUTED_VALUE"""),"Swift")</f>
        <v>Swift</v>
      </c>
    </row>
    <row r="8114">
      <c r="A8114" s="3">
        <v>8113.0</v>
      </c>
      <c r="B8114" s="4" t="str">
        <f>IFERROR(__xludf.DUMMYFUNCTION("SPLIT(IMPORTRANGE!B8114:B18113,"";"",0,1)"),"HTML/CSS")</f>
        <v>HTML/CSS</v>
      </c>
      <c r="C8114" s="4" t="str">
        <f>IFERROR(__xludf.DUMMYFUNCTION("""COMPUTED_VALUE"""),"JavaScript")</f>
        <v>JavaScript</v>
      </c>
    </row>
    <row r="8115">
      <c r="A8115" s="3">
        <v>8114.0</v>
      </c>
      <c r="B8115" s="4" t="str">
        <f>IFERROR(__xludf.DUMMYFUNCTION("SPLIT(IMPORTRANGE!B8115:B18114,"";"",0,1)"),"HTML/CSS")</f>
        <v>HTML/CSS</v>
      </c>
      <c r="C8115" s="4" t="str">
        <f>IFERROR(__xludf.DUMMYFUNCTION("""COMPUTED_VALUE"""),"JavaScript")</f>
        <v>JavaScript</v>
      </c>
      <c r="D8115" s="4" t="str">
        <f>IFERROR(__xludf.DUMMYFUNCTION("""COMPUTED_VALUE"""),"PHP")</f>
        <v>PHP</v>
      </c>
      <c r="E8115" s="4" t="str">
        <f>IFERROR(__xludf.DUMMYFUNCTION("""COMPUTED_VALUE"""),"SQL")</f>
        <v>SQL</v>
      </c>
    </row>
    <row r="8116">
      <c r="A8116" s="3">
        <v>8115.0</v>
      </c>
      <c r="B8116" s="4" t="str">
        <f>IFERROR(__xludf.DUMMYFUNCTION("SPLIT(IMPORTRANGE!B8116:B18115,"";"",0,1)"),"Bash/Shell/PowerShell")</f>
        <v>Bash/Shell/PowerShell</v>
      </c>
      <c r="C8116" s="4" t="str">
        <f>IFERROR(__xludf.DUMMYFUNCTION("""COMPUTED_VALUE"""),"C#")</f>
        <v>C#</v>
      </c>
      <c r="D8116" s="4" t="str">
        <f>IFERROR(__xludf.DUMMYFUNCTION("""COMPUTED_VALUE"""),"Java")</f>
        <v>Java</v>
      </c>
      <c r="E8116" s="4" t="str">
        <f>IFERROR(__xludf.DUMMYFUNCTION("""COMPUTED_VALUE"""),"SQL")</f>
        <v>SQL</v>
      </c>
      <c r="F8116" s="4" t="str">
        <f>IFERROR(__xludf.DUMMYFUNCTION("""COMPUTED_VALUE"""),"TypeScript")</f>
        <v>TypeScript</v>
      </c>
    </row>
    <row r="8117">
      <c r="A8117" s="3">
        <v>8116.0</v>
      </c>
      <c r="B8117" s="4" t="str">
        <f>IFERROR(__xludf.DUMMYFUNCTION("SPLIT(IMPORTRANGE!B8117:B18116,"";"",0,1)"),"C#")</f>
        <v>C#</v>
      </c>
      <c r="C8117" s="4" t="str">
        <f>IFERROR(__xludf.DUMMYFUNCTION("""COMPUTED_VALUE"""),"Java")</f>
        <v>Java</v>
      </c>
      <c r="D8117" s="4" t="str">
        <f>IFERROR(__xludf.DUMMYFUNCTION("""COMPUTED_VALUE"""),"SQL")</f>
        <v>SQL</v>
      </c>
    </row>
    <row r="8118">
      <c r="A8118" s="3">
        <v>8117.0</v>
      </c>
      <c r="B8118" s="4" t="str">
        <f>IFERROR(__xludf.DUMMYFUNCTION("SPLIT(IMPORTRANGE!B8118:B18117,"";"",0,1)"),"JavaScript")</f>
        <v>JavaScript</v>
      </c>
      <c r="C8118" s="4" t="str">
        <f>IFERROR(__xludf.DUMMYFUNCTION("""COMPUTED_VALUE"""),"PHP")</f>
        <v>PHP</v>
      </c>
      <c r="D8118" s="4" t="str">
        <f>IFERROR(__xludf.DUMMYFUNCTION("""COMPUTED_VALUE"""),"TypeScript")</f>
        <v>TypeScript</v>
      </c>
    </row>
    <row r="8119">
      <c r="A8119" s="3">
        <v>8118.0</v>
      </c>
      <c r="B8119" s="4" t="str">
        <f>IFERROR(__xludf.DUMMYFUNCTION("SPLIT(IMPORTRANGE!B8119:B18118,"";"",0,1)"),"C")</f>
        <v>C</v>
      </c>
      <c r="C8119" s="4" t="str">
        <f>IFERROR(__xludf.DUMMYFUNCTION("""COMPUTED_VALUE"""),"C++")</f>
        <v>C++</v>
      </c>
      <c r="D8119" s="4" t="str">
        <f>IFERROR(__xludf.DUMMYFUNCTION("""COMPUTED_VALUE"""),"HTML/CSS")</f>
        <v>HTML/CSS</v>
      </c>
      <c r="E8119" s="4" t="str">
        <f>IFERROR(__xludf.DUMMYFUNCTION("""COMPUTED_VALUE"""),"Java")</f>
        <v>Java</v>
      </c>
      <c r="F8119" s="4" t="str">
        <f>IFERROR(__xludf.DUMMYFUNCTION("""COMPUTED_VALUE"""),"JavaScript")</f>
        <v>JavaScript</v>
      </c>
      <c r="G8119" s="4" t="str">
        <f>IFERROR(__xludf.DUMMYFUNCTION("""COMPUTED_VALUE"""),"PHP")</f>
        <v>PHP</v>
      </c>
      <c r="H8119" s="4" t="str">
        <f>IFERROR(__xludf.DUMMYFUNCTION("""COMPUTED_VALUE"""),"Python")</f>
        <v>Python</v>
      </c>
      <c r="I8119" s="4" t="str">
        <f>IFERROR(__xludf.DUMMYFUNCTION("""COMPUTED_VALUE"""),"Other(s):")</f>
        <v>Other(s):</v>
      </c>
    </row>
    <row r="8120">
      <c r="A8120" s="3">
        <v>8119.0</v>
      </c>
      <c r="B8120" s="4" t="str">
        <f>IFERROR(__xludf.DUMMYFUNCTION("SPLIT(IMPORTRANGE!B8120:B18119,"";"",0,1)"),"C#")</f>
        <v>C#</v>
      </c>
      <c r="C8120" s="4" t="str">
        <f>IFERROR(__xludf.DUMMYFUNCTION("""COMPUTED_VALUE"""),"HTML/CSS")</f>
        <v>HTML/CSS</v>
      </c>
      <c r="D8120" s="4" t="str">
        <f>IFERROR(__xludf.DUMMYFUNCTION("""COMPUTED_VALUE"""),"JavaScript")</f>
        <v>JavaScript</v>
      </c>
      <c r="E8120" s="4" t="str">
        <f>IFERROR(__xludf.DUMMYFUNCTION("""COMPUTED_VALUE"""),"SQL")</f>
        <v>SQL</v>
      </c>
    </row>
    <row r="8121">
      <c r="A8121" s="3">
        <v>8120.0</v>
      </c>
      <c r="B8121" s="4" t="str">
        <f>IFERROR(__xludf.DUMMYFUNCTION("SPLIT(IMPORTRANGE!B8121:B18120,"";"",0,1)"),"Bash/Shell/PowerShell")</f>
        <v>Bash/Shell/PowerShell</v>
      </c>
      <c r="C8121" s="4" t="str">
        <f>IFERROR(__xludf.DUMMYFUNCTION("""COMPUTED_VALUE"""),"C")</f>
        <v>C</v>
      </c>
      <c r="D8121" s="4" t="str">
        <f>IFERROR(__xludf.DUMMYFUNCTION("""COMPUTED_VALUE"""),"C++")</f>
        <v>C++</v>
      </c>
      <c r="E8121" s="4" t="str">
        <f>IFERROR(__xludf.DUMMYFUNCTION("""COMPUTED_VALUE"""),"HTML/CSS")</f>
        <v>HTML/CSS</v>
      </c>
      <c r="F8121" s="4" t="str">
        <f>IFERROR(__xludf.DUMMYFUNCTION("""COMPUTED_VALUE"""),"JavaScript")</f>
        <v>JavaScript</v>
      </c>
      <c r="G8121" s="4" t="str">
        <f>IFERROR(__xludf.DUMMYFUNCTION("""COMPUTED_VALUE"""),"Ruby")</f>
        <v>Ruby</v>
      </c>
      <c r="H8121" s="4" t="str">
        <f>IFERROR(__xludf.DUMMYFUNCTION("""COMPUTED_VALUE"""),"SQL")</f>
        <v>SQL</v>
      </c>
    </row>
    <row r="8122">
      <c r="A8122" s="3">
        <v>8121.0</v>
      </c>
      <c r="B8122" s="4" t="str">
        <f>IFERROR(__xludf.DUMMYFUNCTION("SPLIT(IMPORTRANGE!B8122:B18121,"";"",0,1)"),"Bash/Shell/PowerShell")</f>
        <v>Bash/Shell/PowerShell</v>
      </c>
      <c r="C8122" s="4" t="str">
        <f>IFERROR(__xludf.DUMMYFUNCTION("""COMPUTED_VALUE"""),"HTML/CSS")</f>
        <v>HTML/CSS</v>
      </c>
      <c r="D8122" s="4" t="str">
        <f>IFERROR(__xludf.DUMMYFUNCTION("""COMPUTED_VALUE"""),"JavaScript")</f>
        <v>JavaScript</v>
      </c>
      <c r="E8122" s="4" t="str">
        <f>IFERROR(__xludf.DUMMYFUNCTION("""COMPUTED_VALUE"""),"R")</f>
        <v>R</v>
      </c>
      <c r="F8122" s="4" t="str">
        <f>IFERROR(__xludf.DUMMYFUNCTION("""COMPUTED_VALUE"""),"SQL")</f>
        <v>SQL</v>
      </c>
      <c r="G8122" s="4" t="str">
        <f>IFERROR(__xludf.DUMMYFUNCTION("""COMPUTED_VALUE"""),"VBA")</f>
        <v>VBA</v>
      </c>
    </row>
    <row r="8123">
      <c r="A8123" s="3">
        <v>8122.0</v>
      </c>
      <c r="B8123" s="4" t="str">
        <f>IFERROR(__xludf.DUMMYFUNCTION("SPLIT(IMPORTRANGE!B8123:B18122,"";"",0,1)"),"Java")</f>
        <v>Java</v>
      </c>
      <c r="C8123" s="4" t="str">
        <f>IFERROR(__xludf.DUMMYFUNCTION("""COMPUTED_VALUE"""),"Python")</f>
        <v>Python</v>
      </c>
    </row>
    <row r="8124">
      <c r="A8124" s="3">
        <v>8123.0</v>
      </c>
      <c r="B8124" s="4" t="str">
        <f>IFERROR(__xludf.DUMMYFUNCTION("SPLIT(IMPORTRANGE!B8124:B18123,"";"",0,1)"),"HTML/CSS")</f>
        <v>HTML/CSS</v>
      </c>
      <c r="C8124" s="4" t="str">
        <f>IFERROR(__xludf.DUMMYFUNCTION("""COMPUTED_VALUE"""),"Java")</f>
        <v>Java</v>
      </c>
      <c r="D8124" s="4" t="str">
        <f>IFERROR(__xludf.DUMMYFUNCTION("""COMPUTED_VALUE"""),"Kotlin")</f>
        <v>Kotlin</v>
      </c>
      <c r="E8124" s="4" t="str">
        <f>IFERROR(__xludf.DUMMYFUNCTION("""COMPUTED_VALUE"""),"Objective-C")</f>
        <v>Objective-C</v>
      </c>
      <c r="F8124" s="4" t="str">
        <f>IFERROR(__xludf.DUMMYFUNCTION("""COMPUTED_VALUE"""),"PHP")</f>
        <v>PHP</v>
      </c>
      <c r="G8124" s="4" t="str">
        <f>IFERROR(__xludf.DUMMYFUNCTION("""COMPUTED_VALUE"""),"SQL")</f>
        <v>SQL</v>
      </c>
      <c r="H8124" s="4" t="str">
        <f>IFERROR(__xludf.DUMMYFUNCTION("""COMPUTED_VALUE"""),"Swift")</f>
        <v>Swift</v>
      </c>
    </row>
    <row r="8125">
      <c r="A8125" s="3">
        <v>8124.0</v>
      </c>
      <c r="B8125" s="4" t="str">
        <f>IFERROR(__xludf.DUMMYFUNCTION("SPLIT(IMPORTRANGE!B8125:B18124,"";"",0,1)"),"Bash/Shell/PowerShell")</f>
        <v>Bash/Shell/PowerShell</v>
      </c>
      <c r="C8125" s="4" t="str">
        <f>IFERROR(__xludf.DUMMYFUNCTION("""COMPUTED_VALUE"""),"HTML/CSS")</f>
        <v>HTML/CSS</v>
      </c>
      <c r="D8125" s="4" t="str">
        <f>IFERROR(__xludf.DUMMYFUNCTION("""COMPUTED_VALUE"""),"Java")</f>
        <v>Java</v>
      </c>
      <c r="E8125" s="4" t="str">
        <f>IFERROR(__xludf.DUMMYFUNCTION("""COMPUTED_VALUE"""),"JavaScript")</f>
        <v>JavaScript</v>
      </c>
      <c r="F8125" s="4" t="str">
        <f>IFERROR(__xludf.DUMMYFUNCTION("""COMPUTED_VALUE"""),"SQL")</f>
        <v>SQL</v>
      </c>
    </row>
    <row r="8126">
      <c r="A8126" s="3">
        <v>8125.0</v>
      </c>
      <c r="B8126" s="4" t="str">
        <f>IFERROR(__xludf.DUMMYFUNCTION("SPLIT(IMPORTRANGE!B8126:B18125,"";"",0,1)"),"Bash/Shell/PowerShell")</f>
        <v>Bash/Shell/PowerShell</v>
      </c>
      <c r="C8126" s="4" t="str">
        <f>IFERROR(__xludf.DUMMYFUNCTION("""COMPUTED_VALUE"""),"Go")</f>
        <v>Go</v>
      </c>
      <c r="D8126" s="4" t="str">
        <f>IFERROR(__xludf.DUMMYFUNCTION("""COMPUTED_VALUE"""),"Java")</f>
        <v>Java</v>
      </c>
      <c r="E8126" s="4" t="str">
        <f>IFERROR(__xludf.DUMMYFUNCTION("""COMPUTED_VALUE"""),"PHP")</f>
        <v>PHP</v>
      </c>
      <c r="F8126" s="4" t="str">
        <f>IFERROR(__xludf.DUMMYFUNCTION("""COMPUTED_VALUE"""),"Python")</f>
        <v>Python</v>
      </c>
      <c r="G8126" s="4" t="str">
        <f>IFERROR(__xludf.DUMMYFUNCTION("""COMPUTED_VALUE"""),"SQL")</f>
        <v>SQL</v>
      </c>
    </row>
    <row r="8127">
      <c r="A8127" s="3">
        <v>8126.0</v>
      </c>
      <c r="B8127" s="4" t="str">
        <f>IFERROR(__xludf.DUMMYFUNCTION("SPLIT(IMPORTRANGE!B8127:B18126,"";"",0,1)"),"Bash/Shell/PowerShell")</f>
        <v>Bash/Shell/PowerShell</v>
      </c>
      <c r="C8127" s="4" t="str">
        <f>IFERROR(__xludf.DUMMYFUNCTION("""COMPUTED_VALUE"""),"C#")</f>
        <v>C#</v>
      </c>
      <c r="D8127" s="4" t="str">
        <f>IFERROR(__xludf.DUMMYFUNCTION("""COMPUTED_VALUE"""),"Python")</f>
        <v>Python</v>
      </c>
      <c r="E8127" s="4" t="str">
        <f>IFERROR(__xludf.DUMMYFUNCTION("""COMPUTED_VALUE"""),"SQL")</f>
        <v>SQL</v>
      </c>
      <c r="F8127" s="4" t="str">
        <f>IFERROR(__xludf.DUMMYFUNCTION("""COMPUTED_VALUE"""),"Swift")</f>
        <v>Swift</v>
      </c>
      <c r="G8127" s="4" t="str">
        <f>IFERROR(__xludf.DUMMYFUNCTION("""COMPUTED_VALUE"""),"Other(s):")</f>
        <v>Other(s):</v>
      </c>
    </row>
    <row r="8128">
      <c r="A8128" s="3">
        <v>8127.0</v>
      </c>
      <c r="B8128" s="4" t="str">
        <f>IFERROR(__xludf.DUMMYFUNCTION("SPLIT(IMPORTRANGE!B8128:B18127,"";"",0,1)"),"HTML/CSS")</f>
        <v>HTML/CSS</v>
      </c>
      <c r="C8128" s="4" t="str">
        <f>IFERROR(__xludf.DUMMYFUNCTION("""COMPUTED_VALUE"""),"JavaScript")</f>
        <v>JavaScript</v>
      </c>
      <c r="D8128" s="4" t="str">
        <f>IFERROR(__xludf.DUMMYFUNCTION("""COMPUTED_VALUE"""),"PHP")</f>
        <v>PHP</v>
      </c>
      <c r="E8128" s="4" t="str">
        <f>IFERROR(__xludf.DUMMYFUNCTION("""COMPUTED_VALUE"""),"SQL")</f>
        <v>SQL</v>
      </c>
      <c r="F8128" s="4" t="str">
        <f>IFERROR(__xludf.DUMMYFUNCTION("""COMPUTED_VALUE"""),"Other(s):")</f>
        <v>Other(s):</v>
      </c>
    </row>
    <row r="8129">
      <c r="A8129" s="3">
        <v>8128.0</v>
      </c>
      <c r="B8129" s="4" t="str">
        <f>IFERROR(__xludf.DUMMYFUNCTION("SPLIT(IMPORTRANGE!B8129:B18128,"";"",0,1)"),"Java")</f>
        <v>Java</v>
      </c>
      <c r="C8129" s="4" t="str">
        <f>IFERROR(__xludf.DUMMYFUNCTION("""COMPUTED_VALUE"""),"SQL")</f>
        <v>SQL</v>
      </c>
    </row>
    <row r="8130">
      <c r="A8130" s="3">
        <v>8129.0</v>
      </c>
      <c r="B8130" s="4" t="str">
        <f>IFERROR(__xludf.DUMMYFUNCTION("SPLIT(IMPORTRANGE!B8130:B18129,"";"",0,1)"),"C++")</f>
        <v>C++</v>
      </c>
      <c r="C8130" s="4" t="str">
        <f>IFERROR(__xludf.DUMMYFUNCTION("""COMPUTED_VALUE"""),"C#")</f>
        <v>C#</v>
      </c>
      <c r="D8130" s="4" t="str">
        <f>IFERROR(__xludf.DUMMYFUNCTION("""COMPUTED_VALUE"""),"HTML/CSS")</f>
        <v>HTML/CSS</v>
      </c>
      <c r="E8130" s="4" t="str">
        <f>IFERROR(__xludf.DUMMYFUNCTION("""COMPUTED_VALUE"""),"JavaScript")</f>
        <v>JavaScript</v>
      </c>
      <c r="F8130" s="4" t="str">
        <f>IFERROR(__xludf.DUMMYFUNCTION("""COMPUTED_VALUE"""),"SQL")</f>
        <v>SQL</v>
      </c>
      <c r="G8130" s="4" t="str">
        <f>IFERROR(__xludf.DUMMYFUNCTION("""COMPUTED_VALUE"""),"TypeScript")</f>
        <v>TypeScript</v>
      </c>
    </row>
    <row r="8131">
      <c r="A8131" s="3">
        <v>8130.0</v>
      </c>
      <c r="B8131" s="4" t="str">
        <f>IFERROR(__xludf.DUMMYFUNCTION("SPLIT(IMPORTRANGE!B8131:B18130,"";"",0,1)"),"C#")</f>
        <v>C#</v>
      </c>
      <c r="C8131" s="4" t="str">
        <f>IFERROR(__xludf.DUMMYFUNCTION("""COMPUTED_VALUE"""),"HTML/CSS")</f>
        <v>HTML/CSS</v>
      </c>
      <c r="D8131" s="4" t="str">
        <f>IFERROR(__xludf.DUMMYFUNCTION("""COMPUTED_VALUE"""),"JavaScript")</f>
        <v>JavaScript</v>
      </c>
      <c r="E8131" s="4" t="str">
        <f>IFERROR(__xludf.DUMMYFUNCTION("""COMPUTED_VALUE"""),"SQL")</f>
        <v>SQL</v>
      </c>
      <c r="F8131" s="4" t="str">
        <f>IFERROR(__xludf.DUMMYFUNCTION("""COMPUTED_VALUE"""),"VBA")</f>
        <v>VBA</v>
      </c>
    </row>
    <row r="8132">
      <c r="A8132" s="3">
        <v>8131.0</v>
      </c>
      <c r="B8132" s="4" t="str">
        <f>IFERROR(__xludf.DUMMYFUNCTION("SPLIT(IMPORTRANGE!B8132:B18131,"";"",0,1)"),"C")</f>
        <v>C</v>
      </c>
      <c r="C8132" s="4" t="str">
        <f>IFERROR(__xludf.DUMMYFUNCTION("""COMPUTED_VALUE"""),"C#")</f>
        <v>C#</v>
      </c>
      <c r="D8132" s="4" t="str">
        <f>IFERROR(__xludf.DUMMYFUNCTION("""COMPUTED_VALUE"""),"HTML/CSS")</f>
        <v>HTML/CSS</v>
      </c>
    </row>
    <row r="8133">
      <c r="A8133" s="3">
        <v>8132.0</v>
      </c>
      <c r="B8133" s="4" t="str">
        <f>IFERROR(__xludf.DUMMYFUNCTION("SPLIT(IMPORTRANGE!B8133:B18132,"";"",0,1)"),"Bash/Shell/PowerShell")</f>
        <v>Bash/Shell/PowerShell</v>
      </c>
      <c r="C8133" s="4" t="str">
        <f>IFERROR(__xludf.DUMMYFUNCTION("""COMPUTED_VALUE"""),"HTML/CSS")</f>
        <v>HTML/CSS</v>
      </c>
      <c r="D8133" s="4" t="str">
        <f>IFERROR(__xludf.DUMMYFUNCTION("""COMPUTED_VALUE"""),"JavaScript")</f>
        <v>JavaScript</v>
      </c>
      <c r="E8133" s="4" t="str">
        <f>IFERROR(__xludf.DUMMYFUNCTION("""COMPUTED_VALUE"""),"Kotlin")</f>
        <v>Kotlin</v>
      </c>
      <c r="F8133" s="4" t="str">
        <f>IFERROR(__xludf.DUMMYFUNCTION("""COMPUTED_VALUE"""),"Objective-C")</f>
        <v>Objective-C</v>
      </c>
      <c r="G8133" s="4" t="str">
        <f>IFERROR(__xludf.DUMMYFUNCTION("""COMPUTED_VALUE"""),"SQL")</f>
        <v>SQL</v>
      </c>
      <c r="H8133" s="4" t="str">
        <f>IFERROR(__xludf.DUMMYFUNCTION("""COMPUTED_VALUE"""),"Swift")</f>
        <v>Swift</v>
      </c>
      <c r="I8133" s="4" t="str">
        <f>IFERROR(__xludf.DUMMYFUNCTION("""COMPUTED_VALUE"""),"TypeScript")</f>
        <v>TypeScript</v>
      </c>
    </row>
    <row r="8134">
      <c r="A8134" s="3">
        <v>8133.0</v>
      </c>
      <c r="B8134" s="4" t="str">
        <f>IFERROR(__xludf.DUMMYFUNCTION("SPLIT(IMPORTRANGE!B8134:B18133,"";"",0,1)"),"Bash/Shell/PowerShell")</f>
        <v>Bash/Shell/PowerShell</v>
      </c>
      <c r="C8134" s="4" t="str">
        <f>IFERROR(__xludf.DUMMYFUNCTION("""COMPUTED_VALUE"""),"C#")</f>
        <v>C#</v>
      </c>
      <c r="D8134" s="4" t="str">
        <f>IFERROR(__xludf.DUMMYFUNCTION("""COMPUTED_VALUE"""),"HTML/CSS")</f>
        <v>HTML/CSS</v>
      </c>
      <c r="E8134" s="4" t="str">
        <f>IFERROR(__xludf.DUMMYFUNCTION("""COMPUTED_VALUE"""),"JavaScript")</f>
        <v>JavaScript</v>
      </c>
      <c r="F8134" s="4" t="str">
        <f>IFERROR(__xludf.DUMMYFUNCTION("""COMPUTED_VALUE"""),"PHP")</f>
        <v>PHP</v>
      </c>
      <c r="G8134" s="4" t="str">
        <f>IFERROR(__xludf.DUMMYFUNCTION("""COMPUTED_VALUE"""),"SQL")</f>
        <v>SQL</v>
      </c>
    </row>
    <row r="8135">
      <c r="A8135" s="3">
        <v>8134.0</v>
      </c>
      <c r="B8135" s="4" t="str">
        <f>IFERROR(__xludf.DUMMYFUNCTION("SPLIT(IMPORTRANGE!B8135:B18134,"";"",0,1)"),"HTML/CSS")</f>
        <v>HTML/CSS</v>
      </c>
      <c r="C8135" s="4" t="str">
        <f>IFERROR(__xludf.DUMMYFUNCTION("""COMPUTED_VALUE"""),"Java")</f>
        <v>Java</v>
      </c>
      <c r="D8135" s="4" t="str">
        <f>IFERROR(__xludf.DUMMYFUNCTION("""COMPUTED_VALUE"""),"JavaScript")</f>
        <v>JavaScript</v>
      </c>
      <c r="E8135" s="4" t="str">
        <f>IFERROR(__xludf.DUMMYFUNCTION("""COMPUTED_VALUE"""),"PHP")</f>
        <v>PHP</v>
      </c>
      <c r="F8135" s="4" t="str">
        <f>IFERROR(__xludf.DUMMYFUNCTION("""COMPUTED_VALUE"""),"SQL")</f>
        <v>SQL</v>
      </c>
      <c r="G8135" s="4" t="str">
        <f>IFERROR(__xludf.DUMMYFUNCTION("""COMPUTED_VALUE"""),"TypeScript")</f>
        <v>TypeScript</v>
      </c>
    </row>
    <row r="8136">
      <c r="A8136" s="3">
        <v>8135.0</v>
      </c>
      <c r="B8136" s="4" t="str">
        <f>IFERROR(__xludf.DUMMYFUNCTION("SPLIT(IMPORTRANGE!B8136:B18135,"";"",0,1)"),"HTML/CSS")</f>
        <v>HTML/CSS</v>
      </c>
      <c r="C8136" s="4" t="str">
        <f>IFERROR(__xludf.DUMMYFUNCTION("""COMPUTED_VALUE"""),"Java")</f>
        <v>Java</v>
      </c>
      <c r="D8136" s="4" t="str">
        <f>IFERROR(__xludf.DUMMYFUNCTION("""COMPUTED_VALUE"""),"JavaScript")</f>
        <v>JavaScript</v>
      </c>
    </row>
    <row r="8137">
      <c r="A8137" s="3">
        <v>8136.0</v>
      </c>
      <c r="B8137" s="4" t="str">
        <f>IFERROR(__xludf.DUMMYFUNCTION("SPLIT(IMPORTRANGE!B8137:B18136,"";"",0,1)"),"C")</f>
        <v>C</v>
      </c>
      <c r="C8137" s="4" t="str">
        <f>IFERROR(__xludf.DUMMYFUNCTION("""COMPUTED_VALUE"""),"HTML/CSS")</f>
        <v>HTML/CSS</v>
      </c>
      <c r="D8137" s="4" t="str">
        <f>IFERROR(__xludf.DUMMYFUNCTION("""COMPUTED_VALUE"""),"JavaScript")</f>
        <v>JavaScript</v>
      </c>
      <c r="E8137" s="4" t="str">
        <f>IFERROR(__xludf.DUMMYFUNCTION("""COMPUTED_VALUE"""),"Objective-C")</f>
        <v>Objective-C</v>
      </c>
      <c r="F8137" s="4" t="str">
        <f>IFERROR(__xludf.DUMMYFUNCTION("""COMPUTED_VALUE"""),"PHP")</f>
        <v>PHP</v>
      </c>
      <c r="G8137" s="4" t="str">
        <f>IFERROR(__xludf.DUMMYFUNCTION("""COMPUTED_VALUE"""),"Python")</f>
        <v>Python</v>
      </c>
    </row>
    <row r="8138">
      <c r="A8138" s="3">
        <v>8137.0</v>
      </c>
      <c r="B8138" s="4" t="str">
        <f>IFERROR(__xludf.DUMMYFUNCTION("SPLIT(IMPORTRANGE!B8138:B18137,"";"",0,1)"),"Assembly")</f>
        <v>Assembly</v>
      </c>
      <c r="C8138" s="4" t="str">
        <f>IFERROR(__xludf.DUMMYFUNCTION("""COMPUTED_VALUE"""),"C#")</f>
        <v>C#</v>
      </c>
      <c r="D8138" s="4" t="str">
        <f>IFERROR(__xludf.DUMMYFUNCTION("""COMPUTED_VALUE"""),"Erlang")</f>
        <v>Erlang</v>
      </c>
      <c r="E8138" s="4" t="str">
        <f>IFERROR(__xludf.DUMMYFUNCTION("""COMPUTED_VALUE"""),"Java")</f>
        <v>Java</v>
      </c>
      <c r="F8138" s="4" t="str">
        <f>IFERROR(__xludf.DUMMYFUNCTION("""COMPUTED_VALUE"""),"SQL")</f>
        <v>SQL</v>
      </c>
    </row>
    <row r="8139">
      <c r="A8139" s="3">
        <v>8138.0</v>
      </c>
      <c r="B8139" s="4" t="str">
        <f>IFERROR(__xludf.DUMMYFUNCTION("SPLIT(IMPORTRANGE!B8139:B18138,"";"",0,1)"),"Python")</f>
        <v>Python</v>
      </c>
      <c r="C8139" s="4" t="str">
        <f>IFERROR(__xludf.DUMMYFUNCTION("""COMPUTED_VALUE"""),"R")</f>
        <v>R</v>
      </c>
    </row>
    <row r="8140">
      <c r="A8140" s="3">
        <v>8139.0</v>
      </c>
      <c r="B8140" s="4" t="str">
        <f>IFERROR(__xludf.DUMMYFUNCTION("SPLIT(IMPORTRANGE!B8140:B18139,"";"",0,1)"),"C")</f>
        <v>C</v>
      </c>
      <c r="C8140" s="4" t="str">
        <f>IFERROR(__xludf.DUMMYFUNCTION("""COMPUTED_VALUE"""),"C++")</f>
        <v>C++</v>
      </c>
      <c r="D8140" s="4" t="str">
        <f>IFERROR(__xludf.DUMMYFUNCTION("""COMPUTED_VALUE"""),"Python")</f>
        <v>Python</v>
      </c>
    </row>
    <row r="8141">
      <c r="A8141" s="3">
        <v>8140.0</v>
      </c>
      <c r="B8141" s="4" t="str">
        <f>IFERROR(__xludf.DUMMYFUNCTION("SPLIT(IMPORTRANGE!B8141:B18140,"";"",0,1)"),"Bash/Shell/PowerShell")</f>
        <v>Bash/Shell/PowerShell</v>
      </c>
      <c r="C8141" s="4" t="str">
        <f>IFERROR(__xludf.DUMMYFUNCTION("""COMPUTED_VALUE"""),"C")</f>
        <v>C</v>
      </c>
      <c r="D8141" s="4" t="str">
        <f>IFERROR(__xludf.DUMMYFUNCTION("""COMPUTED_VALUE"""),"C++")</f>
        <v>C++</v>
      </c>
      <c r="E8141" s="4" t="str">
        <f>IFERROR(__xludf.DUMMYFUNCTION("""COMPUTED_VALUE"""),"Java")</f>
        <v>Java</v>
      </c>
      <c r="F8141" s="4" t="str">
        <f>IFERROR(__xludf.DUMMYFUNCTION("""COMPUTED_VALUE"""),"Kotlin")</f>
        <v>Kotlin</v>
      </c>
      <c r="G8141" s="4" t="str">
        <f>IFERROR(__xludf.DUMMYFUNCTION("""COMPUTED_VALUE"""),"Swift")</f>
        <v>Swift</v>
      </c>
    </row>
    <row r="8142">
      <c r="A8142" s="3">
        <v>8141.0</v>
      </c>
      <c r="B8142" s="4" t="str">
        <f>IFERROR(__xludf.DUMMYFUNCTION("SPLIT(IMPORTRANGE!B8142:B18141,"";"",0,1)"),"Bash/Shell/PowerShell")</f>
        <v>Bash/Shell/PowerShell</v>
      </c>
      <c r="C8142" s="4" t="str">
        <f>IFERROR(__xludf.DUMMYFUNCTION("""COMPUTED_VALUE"""),"C++")</f>
        <v>C++</v>
      </c>
      <c r="D8142" s="4" t="str">
        <f>IFERROR(__xludf.DUMMYFUNCTION("""COMPUTED_VALUE"""),"C#")</f>
        <v>C#</v>
      </c>
      <c r="E8142" s="4" t="str">
        <f>IFERROR(__xludf.DUMMYFUNCTION("""COMPUTED_VALUE"""),"HTML/CSS")</f>
        <v>HTML/CSS</v>
      </c>
      <c r="F8142" s="4" t="str">
        <f>IFERROR(__xludf.DUMMYFUNCTION("""COMPUTED_VALUE"""),"JavaScript")</f>
        <v>JavaScript</v>
      </c>
      <c r="G8142" s="4" t="str">
        <f>IFERROR(__xludf.DUMMYFUNCTION("""COMPUTED_VALUE"""),"PHP")</f>
        <v>PHP</v>
      </c>
      <c r="H8142" s="4" t="str">
        <f>IFERROR(__xludf.DUMMYFUNCTION("""COMPUTED_VALUE"""),"SQL")</f>
        <v>SQL</v>
      </c>
    </row>
    <row r="8143">
      <c r="A8143" s="3">
        <v>8142.0</v>
      </c>
      <c r="B8143" s="4" t="str">
        <f>IFERROR(__xludf.DUMMYFUNCTION("SPLIT(IMPORTRANGE!B8143:B18142,"";"",0,1)"),"HTML/CSS")</f>
        <v>HTML/CSS</v>
      </c>
      <c r="C8143" s="4" t="str">
        <f>IFERROR(__xludf.DUMMYFUNCTION("""COMPUTED_VALUE"""),"JavaScript")</f>
        <v>JavaScript</v>
      </c>
      <c r="D8143" s="4" t="str">
        <f>IFERROR(__xludf.DUMMYFUNCTION("""COMPUTED_VALUE"""),"PHP")</f>
        <v>PHP</v>
      </c>
      <c r="E8143" s="4" t="str">
        <f>IFERROR(__xludf.DUMMYFUNCTION("""COMPUTED_VALUE"""),"SQL")</f>
        <v>SQL</v>
      </c>
    </row>
    <row r="8144">
      <c r="A8144" s="3">
        <v>8143.0</v>
      </c>
      <c r="B8144" s="4" t="str">
        <f>IFERROR(__xludf.DUMMYFUNCTION("SPLIT(IMPORTRANGE!B8144:B18143,"";"",0,1)"),"Bash/Shell/PowerShell")</f>
        <v>Bash/Shell/PowerShell</v>
      </c>
      <c r="C8144" s="4" t="str">
        <f>IFERROR(__xludf.DUMMYFUNCTION("""COMPUTED_VALUE"""),"C++")</f>
        <v>C++</v>
      </c>
      <c r="D8144" s="4" t="str">
        <f>IFERROR(__xludf.DUMMYFUNCTION("""COMPUTED_VALUE"""),"C#")</f>
        <v>C#</v>
      </c>
      <c r="E8144" s="4" t="str">
        <f>IFERROR(__xludf.DUMMYFUNCTION("""COMPUTED_VALUE"""),"JavaScript")</f>
        <v>JavaScript</v>
      </c>
      <c r="F8144" s="4" t="str">
        <f>IFERROR(__xludf.DUMMYFUNCTION("""COMPUTED_VALUE"""),"Python")</f>
        <v>Python</v>
      </c>
    </row>
    <row r="8145">
      <c r="A8145" s="3">
        <v>8144.0</v>
      </c>
      <c r="B8145" s="4" t="str">
        <f>IFERROR(__xludf.DUMMYFUNCTION("SPLIT(IMPORTRANGE!B8145:B18144,"";"",0,1)"),"Assembly")</f>
        <v>Assembly</v>
      </c>
      <c r="C8145" s="4" t="str">
        <f>IFERROR(__xludf.DUMMYFUNCTION("""COMPUTED_VALUE"""),"JavaScript")</f>
        <v>JavaScript</v>
      </c>
      <c r="D8145" s="4" t="str">
        <f>IFERROR(__xludf.DUMMYFUNCTION("""COMPUTED_VALUE"""),"Python")</f>
        <v>Python</v>
      </c>
    </row>
    <row r="8146">
      <c r="A8146" s="3">
        <v>8145.0</v>
      </c>
      <c r="B8146" s="4" t="str">
        <f>IFERROR(__xludf.DUMMYFUNCTION("SPLIT(IMPORTRANGE!B8146:B18145,"";"",0,1)"),"Python")</f>
        <v>Python</v>
      </c>
      <c r="C8146" s="4" t="str">
        <f>IFERROR(__xludf.DUMMYFUNCTION("""COMPUTED_VALUE"""),"R")</f>
        <v>R</v>
      </c>
    </row>
    <row r="8147">
      <c r="A8147" s="3">
        <v>8146.0</v>
      </c>
      <c r="B8147" s="4" t="str">
        <f>IFERROR(__xludf.DUMMYFUNCTION("SPLIT(IMPORTRANGE!B8147:B18146,"";"",0,1)"),"C#")</f>
        <v>C#</v>
      </c>
      <c r="C8147" s="4" t="str">
        <f>IFERROR(__xludf.DUMMYFUNCTION("""COMPUTED_VALUE"""),"HTML/CSS")</f>
        <v>HTML/CSS</v>
      </c>
      <c r="D8147" s="4" t="str">
        <f>IFERROR(__xludf.DUMMYFUNCTION("""COMPUTED_VALUE"""),"JavaScript")</f>
        <v>JavaScript</v>
      </c>
      <c r="E8147" s="4" t="str">
        <f>IFERROR(__xludf.DUMMYFUNCTION("""COMPUTED_VALUE"""),"SQL")</f>
        <v>SQL</v>
      </c>
      <c r="F8147" s="4" t="str">
        <f>IFERROR(__xludf.DUMMYFUNCTION("""COMPUTED_VALUE"""),"TypeScript")</f>
        <v>TypeScript</v>
      </c>
    </row>
    <row r="8148">
      <c r="A8148" s="3">
        <v>8147.0</v>
      </c>
      <c r="B8148" s="4" t="str">
        <f>IFERROR(__xludf.DUMMYFUNCTION("SPLIT(IMPORTRANGE!B8148:B18147,"";"",0,1)"),"Java")</f>
        <v>Java</v>
      </c>
      <c r="C8148" s="4" t="str">
        <f>IFERROR(__xludf.DUMMYFUNCTION("""COMPUTED_VALUE"""),"JavaScript")</f>
        <v>JavaScript</v>
      </c>
    </row>
    <row r="8149">
      <c r="A8149" s="3">
        <v>8148.0</v>
      </c>
      <c r="B8149" s="4" t="str">
        <f>IFERROR(__xludf.DUMMYFUNCTION("SPLIT(IMPORTRANGE!B8149:B18148,"";"",0,1)"),"Python")</f>
        <v>Python</v>
      </c>
    </row>
    <row r="8150">
      <c r="A8150" s="3">
        <v>8149.0</v>
      </c>
      <c r="B8150" s="4" t="str">
        <f>IFERROR(__xludf.DUMMYFUNCTION("SPLIT(IMPORTRANGE!B8150:B18149,"";"",0,1)"),"JavaScript")</f>
        <v>JavaScript</v>
      </c>
      <c r="C8150" s="4" t="str">
        <f>IFERROR(__xludf.DUMMYFUNCTION("""COMPUTED_VALUE"""),"TypeScript")</f>
        <v>TypeScript</v>
      </c>
      <c r="D8150" s="4" t="str">
        <f>IFERROR(__xludf.DUMMYFUNCTION("""COMPUTED_VALUE"""),"WebAssembly")</f>
        <v>WebAssembly</v>
      </c>
    </row>
    <row r="8151">
      <c r="A8151" s="3">
        <v>8150.0</v>
      </c>
      <c r="B8151" s="4" t="str">
        <f>IFERROR(__xludf.DUMMYFUNCTION("SPLIT(IMPORTRANGE!B8151:B18150,"";"",0,1)"),"JavaScript")</f>
        <v>JavaScript</v>
      </c>
      <c r="C8151" s="4" t="str">
        <f>IFERROR(__xludf.DUMMYFUNCTION("""COMPUTED_VALUE"""),"PHP")</f>
        <v>PHP</v>
      </c>
    </row>
    <row r="8152">
      <c r="A8152" s="3">
        <v>8151.0</v>
      </c>
      <c r="B8152" s="4" t="str">
        <f>IFERROR(__xludf.DUMMYFUNCTION("SPLIT(IMPORTRANGE!B8152:B18151,"";"",0,1)"),"Clojure")</f>
        <v>Clojure</v>
      </c>
    </row>
    <row r="8153">
      <c r="A8153" s="3">
        <v>8152.0</v>
      </c>
      <c r="B8153" s="4" t="str">
        <f>IFERROR(__xludf.DUMMYFUNCTION("SPLIT(IMPORTRANGE!B8153:B18152,"";"",0,1)"),"HTML/CSS")</f>
        <v>HTML/CSS</v>
      </c>
      <c r="C8153" s="4" t="str">
        <f>IFERROR(__xludf.DUMMYFUNCTION("""COMPUTED_VALUE"""),"Java")</f>
        <v>Java</v>
      </c>
      <c r="D8153" s="4" t="str">
        <f>IFERROR(__xludf.DUMMYFUNCTION("""COMPUTED_VALUE"""),"JavaScript")</f>
        <v>JavaScript</v>
      </c>
      <c r="E8153" s="4" t="str">
        <f>IFERROR(__xludf.DUMMYFUNCTION("""COMPUTED_VALUE"""),"SQL")</f>
        <v>SQL</v>
      </c>
      <c r="F8153" s="4" t="str">
        <f>IFERROR(__xludf.DUMMYFUNCTION("""COMPUTED_VALUE"""),"Other(s):")</f>
        <v>Other(s):</v>
      </c>
    </row>
    <row r="8154">
      <c r="A8154" s="3">
        <v>8153.0</v>
      </c>
      <c r="B8154" s="4" t="str">
        <f>IFERROR(__xludf.DUMMYFUNCTION("SPLIT(IMPORTRANGE!B8154:B18153,"";"",0,1)"),"Bash/Shell/PowerShell")</f>
        <v>Bash/Shell/PowerShell</v>
      </c>
      <c r="C8154" s="4" t="str">
        <f>IFERROR(__xludf.DUMMYFUNCTION("""COMPUTED_VALUE"""),"C")</f>
        <v>C</v>
      </c>
      <c r="D8154" s="4" t="str">
        <f>IFERROR(__xludf.DUMMYFUNCTION("""COMPUTED_VALUE"""),"C++")</f>
        <v>C++</v>
      </c>
      <c r="E8154" s="4" t="str">
        <f>IFERROR(__xludf.DUMMYFUNCTION("""COMPUTED_VALUE"""),"Clojure")</f>
        <v>Clojure</v>
      </c>
      <c r="F8154" s="4" t="str">
        <f>IFERROR(__xludf.DUMMYFUNCTION("""COMPUTED_VALUE"""),"HTML/CSS")</f>
        <v>HTML/CSS</v>
      </c>
      <c r="G8154" s="4" t="str">
        <f>IFERROR(__xludf.DUMMYFUNCTION("""COMPUTED_VALUE"""),"JavaScript")</f>
        <v>JavaScript</v>
      </c>
      <c r="H8154" s="4" t="str">
        <f>IFERROR(__xludf.DUMMYFUNCTION("""COMPUTED_VALUE"""),"Python")</f>
        <v>Python</v>
      </c>
      <c r="I8154" s="4" t="str">
        <f>IFERROR(__xludf.DUMMYFUNCTION("""COMPUTED_VALUE"""),"SQL")</f>
        <v>SQL</v>
      </c>
      <c r="J8154" s="4" t="str">
        <f>IFERROR(__xludf.DUMMYFUNCTION("""COMPUTED_VALUE"""),"TypeScript")</f>
        <v>TypeScript</v>
      </c>
    </row>
    <row r="8155">
      <c r="A8155" s="3">
        <v>8154.0</v>
      </c>
      <c r="B8155" s="4" t="str">
        <f>IFERROR(__xludf.DUMMYFUNCTION("SPLIT(IMPORTRANGE!B8155:B18154,"";"",0,1)"),"Bash/Shell/PowerShell")</f>
        <v>Bash/Shell/PowerShell</v>
      </c>
      <c r="C8155" s="4" t="str">
        <f>IFERROR(__xludf.DUMMYFUNCTION("""COMPUTED_VALUE"""),"C++")</f>
        <v>C++</v>
      </c>
      <c r="D8155" s="4" t="str">
        <f>IFERROR(__xludf.DUMMYFUNCTION("""COMPUTED_VALUE"""),"C#")</f>
        <v>C#</v>
      </c>
      <c r="E8155" s="4" t="str">
        <f>IFERROR(__xludf.DUMMYFUNCTION("""COMPUTED_VALUE"""),"HTML/CSS")</f>
        <v>HTML/CSS</v>
      </c>
      <c r="F8155" s="4" t="str">
        <f>IFERROR(__xludf.DUMMYFUNCTION("""COMPUTED_VALUE"""),"JavaScript")</f>
        <v>JavaScript</v>
      </c>
      <c r="G8155" s="4" t="str">
        <f>IFERROR(__xludf.DUMMYFUNCTION("""COMPUTED_VALUE"""),"Swift")</f>
        <v>Swift</v>
      </c>
    </row>
    <row r="8156">
      <c r="A8156" s="3">
        <v>8155.0</v>
      </c>
      <c r="B8156" s="4" t="str">
        <f>IFERROR(__xludf.DUMMYFUNCTION("SPLIT(IMPORTRANGE!B8156:B18155,"";"",0,1)"),"C")</f>
        <v>C</v>
      </c>
      <c r="C8156" s="4" t="str">
        <f>IFERROR(__xludf.DUMMYFUNCTION("""COMPUTED_VALUE"""),"Python")</f>
        <v>Python</v>
      </c>
    </row>
    <row r="8157">
      <c r="A8157" s="3">
        <v>8156.0</v>
      </c>
      <c r="B8157" s="4" t="str">
        <f>IFERROR(__xludf.DUMMYFUNCTION("SPLIT(IMPORTRANGE!B8157:B18156,"";"",0,1)"),"HTML/CSS")</f>
        <v>HTML/CSS</v>
      </c>
      <c r="C8157" s="4" t="str">
        <f>IFERROR(__xludf.DUMMYFUNCTION("""COMPUTED_VALUE"""),"Java")</f>
        <v>Java</v>
      </c>
      <c r="D8157" s="4" t="str">
        <f>IFERROR(__xludf.DUMMYFUNCTION("""COMPUTED_VALUE"""),"JavaScript")</f>
        <v>JavaScript</v>
      </c>
      <c r="E8157" s="4" t="str">
        <f>IFERROR(__xludf.DUMMYFUNCTION("""COMPUTED_VALUE"""),"SQL")</f>
        <v>SQL</v>
      </c>
    </row>
    <row r="8158">
      <c r="A8158" s="3">
        <v>8157.0</v>
      </c>
      <c r="B8158" s="4" t="str">
        <f>IFERROR(__xludf.DUMMYFUNCTION("SPLIT(IMPORTRANGE!B8158:B18157,"";"",0,1)"),"Dart")</f>
        <v>Dart</v>
      </c>
      <c r="C8158" s="4" t="str">
        <f>IFERROR(__xludf.DUMMYFUNCTION("""COMPUTED_VALUE"""),"HTML/CSS")</f>
        <v>HTML/CSS</v>
      </c>
      <c r="D8158" s="4" t="str">
        <f>IFERROR(__xludf.DUMMYFUNCTION("""COMPUTED_VALUE"""),"Java")</f>
        <v>Java</v>
      </c>
      <c r="E8158" s="4" t="str">
        <f>IFERROR(__xludf.DUMMYFUNCTION("""COMPUTED_VALUE"""),"JavaScript")</f>
        <v>JavaScript</v>
      </c>
      <c r="F8158" s="4" t="str">
        <f>IFERROR(__xludf.DUMMYFUNCTION("""COMPUTED_VALUE"""),"Kotlin")</f>
        <v>Kotlin</v>
      </c>
      <c r="G8158" s="4" t="str">
        <f>IFERROR(__xludf.DUMMYFUNCTION("""COMPUTED_VALUE"""),"Swift")</f>
        <v>Swift</v>
      </c>
    </row>
    <row r="8159">
      <c r="A8159" s="3">
        <v>8158.0</v>
      </c>
      <c r="B8159" s="4" t="str">
        <f>IFERROR(__xludf.DUMMYFUNCTION("SPLIT(IMPORTRANGE!B8159:B18158,"";"",0,1)"),"Assembly")</f>
        <v>Assembly</v>
      </c>
      <c r="C8159" s="4" t="str">
        <f>IFERROR(__xludf.DUMMYFUNCTION("""COMPUTED_VALUE"""),"HTML/CSS")</f>
        <v>HTML/CSS</v>
      </c>
      <c r="D8159" s="4" t="str">
        <f>IFERROR(__xludf.DUMMYFUNCTION("""COMPUTED_VALUE"""),"JavaScript")</f>
        <v>JavaScript</v>
      </c>
      <c r="E8159" s="4" t="str">
        <f>IFERROR(__xludf.DUMMYFUNCTION("""COMPUTED_VALUE"""),"Ruby")</f>
        <v>Ruby</v>
      </c>
    </row>
    <row r="8160">
      <c r="A8160" s="3">
        <v>8159.0</v>
      </c>
      <c r="B8160" s="4" t="str">
        <f>IFERROR(__xludf.DUMMYFUNCTION("SPLIT(IMPORTRANGE!B8160:B18159,"";"",0,1)"),"HTML/CSS")</f>
        <v>HTML/CSS</v>
      </c>
      <c r="C8160" s="4" t="str">
        <f>IFERROR(__xludf.DUMMYFUNCTION("""COMPUTED_VALUE"""),"JavaScript")</f>
        <v>JavaScript</v>
      </c>
    </row>
    <row r="8161">
      <c r="A8161" s="3">
        <v>8160.0</v>
      </c>
      <c r="B8161" s="4" t="str">
        <f>IFERROR(__xludf.DUMMYFUNCTION("SPLIT(IMPORTRANGE!B8161:B18160,"";"",0,1)"),"Bash/Shell/PowerShell")</f>
        <v>Bash/Shell/PowerShell</v>
      </c>
      <c r="C8161" s="4" t="str">
        <f>IFERROR(__xludf.DUMMYFUNCTION("""COMPUTED_VALUE"""),"C#")</f>
        <v>C#</v>
      </c>
      <c r="D8161" s="4" t="str">
        <f>IFERROR(__xludf.DUMMYFUNCTION("""COMPUTED_VALUE"""),"HTML/CSS")</f>
        <v>HTML/CSS</v>
      </c>
      <c r="E8161" s="4" t="str">
        <f>IFERROR(__xludf.DUMMYFUNCTION("""COMPUTED_VALUE"""),"JavaScript")</f>
        <v>JavaScript</v>
      </c>
      <c r="F8161" s="4" t="str">
        <f>IFERROR(__xludf.DUMMYFUNCTION("""COMPUTED_VALUE"""),"PHP")</f>
        <v>PHP</v>
      </c>
      <c r="G8161" s="4" t="str">
        <f>IFERROR(__xludf.DUMMYFUNCTION("""COMPUTED_VALUE"""),"SQL")</f>
        <v>SQL</v>
      </c>
      <c r="H8161" s="4" t="str">
        <f>IFERROR(__xludf.DUMMYFUNCTION("""COMPUTED_VALUE"""),"TypeScript")</f>
        <v>TypeScript</v>
      </c>
    </row>
    <row r="8162">
      <c r="A8162" s="3">
        <v>8161.0</v>
      </c>
      <c r="B8162" s="4" t="str">
        <f>IFERROR(__xludf.DUMMYFUNCTION("SPLIT(IMPORTRANGE!B8162:B18161,"";"",0,1)"),"C#")</f>
        <v>C#</v>
      </c>
      <c r="C8162" s="4" t="str">
        <f>IFERROR(__xludf.DUMMYFUNCTION("""COMPUTED_VALUE"""),"HTML/CSS")</f>
        <v>HTML/CSS</v>
      </c>
      <c r="D8162" s="4" t="str">
        <f>IFERROR(__xludf.DUMMYFUNCTION("""COMPUTED_VALUE"""),"Java")</f>
        <v>Java</v>
      </c>
      <c r="E8162" s="4" t="str">
        <f>IFERROR(__xludf.DUMMYFUNCTION("""COMPUTED_VALUE"""),"JavaScript")</f>
        <v>JavaScript</v>
      </c>
      <c r="F8162" s="4" t="str">
        <f>IFERROR(__xludf.DUMMYFUNCTION("""COMPUTED_VALUE"""),"PHP")</f>
        <v>PHP</v>
      </c>
      <c r="G8162" s="4" t="str">
        <f>IFERROR(__xludf.DUMMYFUNCTION("""COMPUTED_VALUE"""),"SQL")</f>
        <v>SQL</v>
      </c>
    </row>
    <row r="8163">
      <c r="A8163" s="3">
        <v>8162.0</v>
      </c>
      <c r="B8163" s="4" t="str">
        <f>IFERROR(__xludf.DUMMYFUNCTION("SPLIT(IMPORTRANGE!B8163:B18162,"";"",0,1)"),"Dart")</f>
        <v>Dart</v>
      </c>
      <c r="C8163" s="4" t="str">
        <f>IFERROR(__xludf.DUMMYFUNCTION("""COMPUTED_VALUE"""),"HTML/CSS")</f>
        <v>HTML/CSS</v>
      </c>
      <c r="D8163" s="4" t="str">
        <f>IFERROR(__xludf.DUMMYFUNCTION("""COMPUTED_VALUE"""),"Java")</f>
        <v>Java</v>
      </c>
      <c r="E8163" s="4" t="str">
        <f>IFERROR(__xludf.DUMMYFUNCTION("""COMPUTED_VALUE"""),"JavaScript")</f>
        <v>JavaScript</v>
      </c>
      <c r="F8163" s="4" t="str">
        <f>IFERROR(__xludf.DUMMYFUNCTION("""COMPUTED_VALUE"""),"Python")</f>
        <v>Python</v>
      </c>
    </row>
    <row r="8164">
      <c r="A8164" s="3">
        <v>8163.0</v>
      </c>
      <c r="B8164" s="4" t="str">
        <f>IFERROR(__xludf.DUMMYFUNCTION("SPLIT(IMPORTRANGE!B8164:B18163,"";"",0,1)"),"Bash/Shell/PowerShell")</f>
        <v>Bash/Shell/PowerShell</v>
      </c>
      <c r="C8164" s="4" t="str">
        <f>IFERROR(__xludf.DUMMYFUNCTION("""COMPUTED_VALUE"""),"C")</f>
        <v>C</v>
      </c>
      <c r="D8164" s="4" t="str">
        <f>IFERROR(__xludf.DUMMYFUNCTION("""COMPUTED_VALUE"""),"C++")</f>
        <v>C++</v>
      </c>
      <c r="E8164" s="4" t="str">
        <f>IFERROR(__xludf.DUMMYFUNCTION("""COMPUTED_VALUE"""),"HTML/CSS")</f>
        <v>HTML/CSS</v>
      </c>
      <c r="F8164" s="4" t="str">
        <f>IFERROR(__xludf.DUMMYFUNCTION("""COMPUTED_VALUE"""),"Java")</f>
        <v>Java</v>
      </c>
      <c r="G8164" s="4" t="str">
        <f>IFERROR(__xludf.DUMMYFUNCTION("""COMPUTED_VALUE"""),"JavaScript")</f>
        <v>JavaScript</v>
      </c>
      <c r="H8164" s="4" t="str">
        <f>IFERROR(__xludf.DUMMYFUNCTION("""COMPUTED_VALUE"""),"PHP")</f>
        <v>PHP</v>
      </c>
      <c r="I8164" s="4" t="str">
        <f>IFERROR(__xludf.DUMMYFUNCTION("""COMPUTED_VALUE"""),"Python")</f>
        <v>Python</v>
      </c>
      <c r="J8164" s="4" t="str">
        <f>IFERROR(__xludf.DUMMYFUNCTION("""COMPUTED_VALUE"""),"SQL")</f>
        <v>SQL</v>
      </c>
    </row>
    <row r="8165">
      <c r="A8165" s="3">
        <v>8164.0</v>
      </c>
      <c r="B8165" s="4" t="str">
        <f>IFERROR(__xludf.DUMMYFUNCTION("SPLIT(IMPORTRANGE!B8165:B18164,"";"",0,1)"),"Objective-C")</f>
        <v>Objective-C</v>
      </c>
      <c r="C8165" s="4" t="str">
        <f>IFERROR(__xludf.DUMMYFUNCTION("""COMPUTED_VALUE"""),"Ruby")</f>
        <v>Ruby</v>
      </c>
      <c r="D8165" s="4" t="str">
        <f>IFERROR(__xludf.DUMMYFUNCTION("""COMPUTED_VALUE"""),"Swift")</f>
        <v>Swift</v>
      </c>
    </row>
    <row r="8166">
      <c r="A8166" s="3">
        <v>8165.0</v>
      </c>
      <c r="B8166" s="4" t="str">
        <f>IFERROR(__xludf.DUMMYFUNCTION("SPLIT(IMPORTRANGE!B8166:B18165,"";"",0,1)"),"HTML/CSS")</f>
        <v>HTML/CSS</v>
      </c>
      <c r="C8166" s="4" t="str">
        <f>IFERROR(__xludf.DUMMYFUNCTION("""COMPUTED_VALUE"""),"Java")</f>
        <v>Java</v>
      </c>
      <c r="D8166" s="4" t="str">
        <f>IFERROR(__xludf.DUMMYFUNCTION("""COMPUTED_VALUE"""),"JavaScript")</f>
        <v>JavaScript</v>
      </c>
      <c r="E8166" s="4" t="str">
        <f>IFERROR(__xludf.DUMMYFUNCTION("""COMPUTED_VALUE"""),"SQL")</f>
        <v>SQL</v>
      </c>
      <c r="F8166" s="4" t="str">
        <f>IFERROR(__xludf.DUMMYFUNCTION("""COMPUTED_VALUE"""),"TypeScript")</f>
        <v>TypeScript</v>
      </c>
    </row>
    <row r="8167">
      <c r="A8167" s="3">
        <v>8166.0</v>
      </c>
      <c r="B8167" s="4" t="str">
        <f>IFERROR(__xludf.DUMMYFUNCTION("SPLIT(IMPORTRANGE!B8167:B18166,"";"",0,1)"),"Python")</f>
        <v>Python</v>
      </c>
    </row>
    <row r="8168">
      <c r="A8168" s="3">
        <v>8167.0</v>
      </c>
      <c r="B8168" s="4" t="str">
        <f>IFERROR(__xludf.DUMMYFUNCTION("SPLIT(IMPORTRANGE!B8168:B18167,"";"",0,1)"),"C#")</f>
        <v>C#</v>
      </c>
      <c r="C8168" s="4" t="str">
        <f>IFERROR(__xludf.DUMMYFUNCTION("""COMPUTED_VALUE"""),"HTML/CSS")</f>
        <v>HTML/CSS</v>
      </c>
      <c r="D8168" s="4" t="str">
        <f>IFERROR(__xludf.DUMMYFUNCTION("""COMPUTED_VALUE"""),"Java")</f>
        <v>Java</v>
      </c>
      <c r="E8168" s="4" t="str">
        <f>IFERROR(__xludf.DUMMYFUNCTION("""COMPUTED_VALUE"""),"JavaScript")</f>
        <v>JavaScript</v>
      </c>
      <c r="F8168" s="4" t="str">
        <f>IFERROR(__xludf.DUMMYFUNCTION("""COMPUTED_VALUE"""),"SQL")</f>
        <v>SQL</v>
      </c>
    </row>
    <row r="8169">
      <c r="A8169" s="3">
        <v>8168.0</v>
      </c>
      <c r="B8169" s="4" t="str">
        <f>IFERROR(__xludf.DUMMYFUNCTION("SPLIT(IMPORTRANGE!B8169:B18168,"";"",0,1)"),"Bash/Shell/PowerShell")</f>
        <v>Bash/Shell/PowerShell</v>
      </c>
      <c r="C8169" s="4" t="str">
        <f>IFERROR(__xludf.DUMMYFUNCTION("""COMPUTED_VALUE"""),"C++")</f>
        <v>C++</v>
      </c>
      <c r="D8169" s="4" t="str">
        <f>IFERROR(__xludf.DUMMYFUNCTION("""COMPUTED_VALUE"""),"Python")</f>
        <v>Python</v>
      </c>
      <c r="E8169" s="4" t="str">
        <f>IFERROR(__xludf.DUMMYFUNCTION("""COMPUTED_VALUE"""),"Other(s):")</f>
        <v>Other(s):</v>
      </c>
    </row>
    <row r="8170">
      <c r="A8170" s="3">
        <v>8169.0</v>
      </c>
      <c r="B8170" s="4" t="str">
        <f>IFERROR(__xludf.DUMMYFUNCTION("SPLIT(IMPORTRANGE!B8170:B18169,"";"",0,1)"),"C++")</f>
        <v>C++</v>
      </c>
      <c r="C8170" s="4" t="str">
        <f>IFERROR(__xludf.DUMMYFUNCTION("""COMPUTED_VALUE"""),"C#")</f>
        <v>C#</v>
      </c>
      <c r="D8170" s="4" t="str">
        <f>IFERROR(__xludf.DUMMYFUNCTION("""COMPUTED_VALUE"""),"HTML/CSS")</f>
        <v>HTML/CSS</v>
      </c>
      <c r="E8170" s="4" t="str">
        <f>IFERROR(__xludf.DUMMYFUNCTION("""COMPUTED_VALUE"""),"Objective-C")</f>
        <v>Objective-C</v>
      </c>
      <c r="F8170" s="4" t="str">
        <f>IFERROR(__xludf.DUMMYFUNCTION("""COMPUTED_VALUE"""),"Python")</f>
        <v>Python</v>
      </c>
      <c r="G8170" s="4" t="str">
        <f>IFERROR(__xludf.DUMMYFUNCTION("""COMPUTED_VALUE"""),"Swift")</f>
        <v>Swift</v>
      </c>
    </row>
    <row r="8171">
      <c r="A8171" s="3">
        <v>8170.0</v>
      </c>
      <c r="B8171" s="4" t="str">
        <f>IFERROR(__xludf.DUMMYFUNCTION("SPLIT(IMPORTRANGE!B8171:B18170,"";"",0,1)"),"C#")</f>
        <v>C#</v>
      </c>
      <c r="C8171" s="4" t="str">
        <f>IFERROR(__xludf.DUMMYFUNCTION("""COMPUTED_VALUE"""),"HTML/CSS")</f>
        <v>HTML/CSS</v>
      </c>
      <c r="D8171" s="4" t="str">
        <f>IFERROR(__xludf.DUMMYFUNCTION("""COMPUTED_VALUE"""),"JavaScript")</f>
        <v>JavaScript</v>
      </c>
      <c r="E8171" s="4" t="str">
        <f>IFERROR(__xludf.DUMMYFUNCTION("""COMPUTED_VALUE"""),"SQL")</f>
        <v>SQL</v>
      </c>
      <c r="F8171" s="4" t="str">
        <f>IFERROR(__xludf.DUMMYFUNCTION("""COMPUTED_VALUE"""),"TypeScript")</f>
        <v>TypeScript</v>
      </c>
    </row>
    <row r="8172">
      <c r="A8172" s="3">
        <v>8171.0</v>
      </c>
      <c r="B8172" s="4" t="str">
        <f>IFERROR(__xludf.DUMMYFUNCTION("SPLIT(IMPORTRANGE!B8172:B18171,"";"",0,1)"),"HTML/CSS")</f>
        <v>HTML/CSS</v>
      </c>
      <c r="C8172" s="4" t="str">
        <f>IFERROR(__xludf.DUMMYFUNCTION("""COMPUTED_VALUE"""),"JavaScript")</f>
        <v>JavaScript</v>
      </c>
      <c r="D8172" s="4" t="str">
        <f>IFERROR(__xludf.DUMMYFUNCTION("""COMPUTED_VALUE"""),"PHP")</f>
        <v>PHP</v>
      </c>
      <c r="E8172" s="4" t="str">
        <f>IFERROR(__xludf.DUMMYFUNCTION("""COMPUTED_VALUE"""),"SQL")</f>
        <v>SQL</v>
      </c>
      <c r="F8172" s="4" t="str">
        <f>IFERROR(__xludf.DUMMYFUNCTION("""COMPUTED_VALUE"""),"TypeScript")</f>
        <v>TypeScript</v>
      </c>
    </row>
    <row r="8173">
      <c r="A8173" s="3">
        <v>8172.0</v>
      </c>
      <c r="B8173" s="4" t="str">
        <f>IFERROR(__xludf.DUMMYFUNCTION("SPLIT(IMPORTRANGE!B8173:B18172,"";"",0,1)"),"Bash/Shell/PowerShell")</f>
        <v>Bash/Shell/PowerShell</v>
      </c>
      <c r="C8173" s="4" t="str">
        <f>IFERROR(__xludf.DUMMYFUNCTION("""COMPUTED_VALUE"""),"Python")</f>
        <v>Python</v>
      </c>
      <c r="D8173" s="4" t="str">
        <f>IFERROR(__xludf.DUMMYFUNCTION("""COMPUTED_VALUE"""),"R")</f>
        <v>R</v>
      </c>
      <c r="E8173" s="4" t="str">
        <f>IFERROR(__xludf.DUMMYFUNCTION("""COMPUTED_VALUE"""),"Ruby")</f>
        <v>Ruby</v>
      </c>
      <c r="F8173" s="4" t="str">
        <f>IFERROR(__xludf.DUMMYFUNCTION("""COMPUTED_VALUE"""),"SQL")</f>
        <v>SQL</v>
      </c>
    </row>
    <row r="8174">
      <c r="A8174" s="3">
        <v>8173.0</v>
      </c>
      <c r="B8174" s="4" t="str">
        <f>IFERROR(__xludf.DUMMYFUNCTION("SPLIT(IMPORTRANGE!B8174:B18173,"";"",0,1)"),"Java")</f>
        <v>Java</v>
      </c>
      <c r="C8174" s="4" t="str">
        <f>IFERROR(__xludf.DUMMYFUNCTION("""COMPUTED_VALUE"""),"JavaScript")</f>
        <v>JavaScript</v>
      </c>
    </row>
    <row r="8175">
      <c r="A8175" s="3">
        <v>8174.0</v>
      </c>
      <c r="B8175" s="4" t="str">
        <f>IFERROR(__xludf.DUMMYFUNCTION("SPLIT(IMPORTRANGE!B8175:B18174,"";"",0,1)"),"Assembly")</f>
        <v>Assembly</v>
      </c>
      <c r="C8175" s="4" t="str">
        <f>IFERROR(__xludf.DUMMYFUNCTION("""COMPUTED_VALUE"""),"C++")</f>
        <v>C++</v>
      </c>
      <c r="D8175" s="4" t="str">
        <f>IFERROR(__xludf.DUMMYFUNCTION("""COMPUTED_VALUE"""),"HTML/CSS")</f>
        <v>HTML/CSS</v>
      </c>
      <c r="E8175" s="4" t="str">
        <f>IFERROR(__xludf.DUMMYFUNCTION("""COMPUTED_VALUE"""),"JavaScript")</f>
        <v>JavaScript</v>
      </c>
      <c r="F8175" s="4" t="str">
        <f>IFERROR(__xludf.DUMMYFUNCTION("""COMPUTED_VALUE"""),"PHP")</f>
        <v>PHP</v>
      </c>
      <c r="G8175" s="4" t="str">
        <f>IFERROR(__xludf.DUMMYFUNCTION("""COMPUTED_VALUE"""),"SQL")</f>
        <v>SQL</v>
      </c>
    </row>
    <row r="8176">
      <c r="A8176" s="3">
        <v>8175.0</v>
      </c>
      <c r="B8176" s="4" t="str">
        <f>IFERROR(__xludf.DUMMYFUNCTION("SPLIT(IMPORTRANGE!B8176:B18175,"";"",0,1)"),"Java")</f>
        <v>Java</v>
      </c>
      <c r="C8176" s="4" t="str">
        <f>IFERROR(__xludf.DUMMYFUNCTION("""COMPUTED_VALUE"""),"Python")</f>
        <v>Python</v>
      </c>
    </row>
    <row r="8177">
      <c r="A8177" s="3">
        <v>8176.0</v>
      </c>
      <c r="B8177" s="4" t="str">
        <f>IFERROR(__xludf.DUMMYFUNCTION("SPLIT(IMPORTRANGE!B8177:B18176,"";"",0,1)"),"C")</f>
        <v>C</v>
      </c>
      <c r="C8177" s="4" t="str">
        <f>IFERROR(__xludf.DUMMYFUNCTION("""COMPUTED_VALUE"""),"C++")</f>
        <v>C++</v>
      </c>
      <c r="D8177" s="4" t="str">
        <f>IFERROR(__xludf.DUMMYFUNCTION("""COMPUTED_VALUE"""),"HTML/CSS")</f>
        <v>HTML/CSS</v>
      </c>
      <c r="E8177" s="4" t="str">
        <f>IFERROR(__xludf.DUMMYFUNCTION("""COMPUTED_VALUE"""),"JavaScript")</f>
        <v>JavaScript</v>
      </c>
      <c r="F8177" s="4" t="str">
        <f>IFERROR(__xludf.DUMMYFUNCTION("""COMPUTED_VALUE"""),"PHP")</f>
        <v>PHP</v>
      </c>
    </row>
    <row r="8178">
      <c r="A8178" s="3">
        <v>8177.0</v>
      </c>
      <c r="B8178" s="4" t="str">
        <f>IFERROR(__xludf.DUMMYFUNCTION("SPLIT(IMPORTRANGE!B8178:B18177,"";"",0,1)"),"Bash/Shell/PowerShell")</f>
        <v>Bash/Shell/PowerShell</v>
      </c>
      <c r="C8178" s="4" t="str">
        <f>IFERROR(__xludf.DUMMYFUNCTION("""COMPUTED_VALUE"""),"HTML/CSS")</f>
        <v>HTML/CSS</v>
      </c>
      <c r="D8178" s="4" t="str">
        <f>IFERROR(__xludf.DUMMYFUNCTION("""COMPUTED_VALUE"""),"JavaScript")</f>
        <v>JavaScript</v>
      </c>
      <c r="E8178" s="4" t="str">
        <f>IFERROR(__xludf.DUMMYFUNCTION("""COMPUTED_VALUE"""),"PHP")</f>
        <v>PHP</v>
      </c>
      <c r="F8178" s="4" t="str">
        <f>IFERROR(__xludf.DUMMYFUNCTION("""COMPUTED_VALUE"""),"SQL")</f>
        <v>SQL</v>
      </c>
    </row>
    <row r="8179">
      <c r="A8179" s="3">
        <v>8178.0</v>
      </c>
      <c r="B8179" s="4" t="str">
        <f>IFERROR(__xludf.DUMMYFUNCTION("SPLIT(IMPORTRANGE!B8179:B18178,"";"",0,1)"),"Bash/Shell/PowerShell")</f>
        <v>Bash/Shell/PowerShell</v>
      </c>
      <c r="C8179" s="4" t="str">
        <f>IFERROR(__xludf.DUMMYFUNCTION("""COMPUTED_VALUE"""),"C#")</f>
        <v>C#</v>
      </c>
      <c r="D8179" s="4" t="str">
        <f>IFERROR(__xludf.DUMMYFUNCTION("""COMPUTED_VALUE"""),"HTML/CSS")</f>
        <v>HTML/CSS</v>
      </c>
      <c r="E8179" s="4" t="str">
        <f>IFERROR(__xludf.DUMMYFUNCTION("""COMPUTED_VALUE"""),"JavaScript")</f>
        <v>JavaScript</v>
      </c>
      <c r="F8179" s="4" t="str">
        <f>IFERROR(__xludf.DUMMYFUNCTION("""COMPUTED_VALUE"""),"SQL")</f>
        <v>SQL</v>
      </c>
    </row>
    <row r="8180">
      <c r="A8180" s="3">
        <v>8179.0</v>
      </c>
      <c r="B8180" s="4" t="str">
        <f>IFERROR(__xludf.DUMMYFUNCTION("SPLIT(IMPORTRANGE!B8180:B18179,"";"",0,1)"),"C")</f>
        <v>C</v>
      </c>
      <c r="C8180" s="4" t="str">
        <f>IFERROR(__xludf.DUMMYFUNCTION("""COMPUTED_VALUE"""),"C++")</f>
        <v>C++</v>
      </c>
      <c r="D8180" s="4" t="str">
        <f>IFERROR(__xludf.DUMMYFUNCTION("""COMPUTED_VALUE"""),"Java")</f>
        <v>Java</v>
      </c>
      <c r="E8180" s="4" t="str">
        <f>IFERROR(__xludf.DUMMYFUNCTION("""COMPUTED_VALUE"""),"SQL")</f>
        <v>SQL</v>
      </c>
    </row>
    <row r="8181">
      <c r="A8181" s="3">
        <v>8180.0</v>
      </c>
      <c r="B8181" s="4" t="str">
        <f>IFERROR(__xludf.DUMMYFUNCTION("SPLIT(IMPORTRANGE!B8181:B18180,"";"",0,1)"),"Go")</f>
        <v>Go</v>
      </c>
      <c r="C8181" s="4" t="str">
        <f>IFERROR(__xludf.DUMMYFUNCTION("""COMPUTED_VALUE"""),"JavaScript")</f>
        <v>JavaScript</v>
      </c>
      <c r="D8181" s="4" t="str">
        <f>IFERROR(__xludf.DUMMYFUNCTION("""COMPUTED_VALUE"""),"Ruby")</f>
        <v>Ruby</v>
      </c>
      <c r="E8181" s="4" t="str">
        <f>IFERROR(__xludf.DUMMYFUNCTION("""COMPUTED_VALUE"""),"SQL")</f>
        <v>SQL</v>
      </c>
    </row>
    <row r="8182">
      <c r="A8182" s="3">
        <v>8181.0</v>
      </c>
      <c r="B8182" s="4" t="str">
        <f>IFERROR(__xludf.DUMMYFUNCTION("SPLIT(IMPORTRANGE!B8182:B18181,"";"",0,1)"),"HTML/CSS")</f>
        <v>HTML/CSS</v>
      </c>
      <c r="C8182" s="4" t="str">
        <f>IFERROR(__xludf.DUMMYFUNCTION("""COMPUTED_VALUE"""),"Python")</f>
        <v>Python</v>
      </c>
    </row>
    <row r="8183">
      <c r="A8183" s="3">
        <v>8182.0</v>
      </c>
      <c r="B8183" s="4" t="str">
        <f>IFERROR(__xludf.DUMMYFUNCTION("SPLIT(IMPORTRANGE!B8183:B18182,"";"",0,1)"),"Bash/Shell/PowerShell")</f>
        <v>Bash/Shell/PowerShell</v>
      </c>
      <c r="C8183" s="4" t="str">
        <f>IFERROR(__xludf.DUMMYFUNCTION("""COMPUTED_VALUE"""),"Java")</f>
        <v>Java</v>
      </c>
      <c r="D8183" s="4" t="str">
        <f>IFERROR(__xludf.DUMMYFUNCTION("""COMPUTED_VALUE"""),"Other(s):")</f>
        <v>Other(s):</v>
      </c>
    </row>
    <row r="8184">
      <c r="A8184" s="3">
        <v>8183.0</v>
      </c>
      <c r="B8184" s="4" t="str">
        <f>IFERROR(__xludf.DUMMYFUNCTION("SPLIT(IMPORTRANGE!B8184:B18183,"";"",0,1)"),"Bash/Shell/PowerShell")</f>
        <v>Bash/Shell/PowerShell</v>
      </c>
      <c r="C8184" s="4" t="str">
        <f>IFERROR(__xludf.DUMMYFUNCTION("""COMPUTED_VALUE"""),"C")</f>
        <v>C</v>
      </c>
      <c r="D8184" s="4" t="str">
        <f>IFERROR(__xludf.DUMMYFUNCTION("""COMPUTED_VALUE"""),"C++")</f>
        <v>C++</v>
      </c>
      <c r="E8184" s="4" t="str">
        <f>IFERROR(__xludf.DUMMYFUNCTION("""COMPUTED_VALUE"""),"HTML/CSS")</f>
        <v>HTML/CSS</v>
      </c>
      <c r="F8184" s="4" t="str">
        <f>IFERROR(__xludf.DUMMYFUNCTION("""COMPUTED_VALUE"""),"Java")</f>
        <v>Java</v>
      </c>
      <c r="G8184" s="4" t="str">
        <f>IFERROR(__xludf.DUMMYFUNCTION("""COMPUTED_VALUE"""),"Python")</f>
        <v>Python</v>
      </c>
      <c r="H8184" s="4" t="str">
        <f>IFERROR(__xludf.DUMMYFUNCTION("""COMPUTED_VALUE"""),"SQL")</f>
        <v>SQL</v>
      </c>
    </row>
    <row r="8185">
      <c r="A8185" s="3">
        <v>8184.0</v>
      </c>
      <c r="B8185" s="4" t="str">
        <f>IFERROR(__xludf.DUMMYFUNCTION("SPLIT(IMPORTRANGE!B8185:B18184,"";"",0,1)"),"Bash/Shell/PowerShell")</f>
        <v>Bash/Shell/PowerShell</v>
      </c>
      <c r="C8185" s="4" t="str">
        <f>IFERROR(__xludf.DUMMYFUNCTION("""COMPUTED_VALUE"""),"C")</f>
        <v>C</v>
      </c>
      <c r="D8185" s="4" t="str">
        <f>IFERROR(__xludf.DUMMYFUNCTION("""COMPUTED_VALUE"""),"C++")</f>
        <v>C++</v>
      </c>
      <c r="E8185" s="4" t="str">
        <f>IFERROR(__xludf.DUMMYFUNCTION("""COMPUTED_VALUE"""),"Go")</f>
        <v>Go</v>
      </c>
      <c r="F8185" s="4" t="str">
        <f>IFERROR(__xludf.DUMMYFUNCTION("""COMPUTED_VALUE"""),"HTML/CSS")</f>
        <v>HTML/CSS</v>
      </c>
      <c r="G8185" s="4" t="str">
        <f>IFERROR(__xludf.DUMMYFUNCTION("""COMPUTED_VALUE"""),"JavaScript")</f>
        <v>JavaScript</v>
      </c>
      <c r="H8185" s="4" t="str">
        <f>IFERROR(__xludf.DUMMYFUNCTION("""COMPUTED_VALUE"""),"Objective-C")</f>
        <v>Objective-C</v>
      </c>
      <c r="I8185" s="4" t="str">
        <f>IFERROR(__xludf.DUMMYFUNCTION("""COMPUTED_VALUE"""),"Python")</f>
        <v>Python</v>
      </c>
      <c r="J8185" s="4" t="str">
        <f>IFERROR(__xludf.DUMMYFUNCTION("""COMPUTED_VALUE"""),"SQL")</f>
        <v>SQL</v>
      </c>
    </row>
    <row r="8186">
      <c r="A8186" s="3">
        <v>8185.0</v>
      </c>
      <c r="B8186" s="4" t="str">
        <f>IFERROR(__xludf.DUMMYFUNCTION("SPLIT(IMPORTRANGE!B8186:B18185,"";"",0,1)"),"Go")</f>
        <v>Go</v>
      </c>
      <c r="C8186" s="4" t="str">
        <f>IFERROR(__xludf.DUMMYFUNCTION("""COMPUTED_VALUE"""),"Python")</f>
        <v>Python</v>
      </c>
    </row>
    <row r="8187">
      <c r="A8187" s="3">
        <v>8186.0</v>
      </c>
      <c r="B8187" s="4" t="str">
        <f>IFERROR(__xludf.DUMMYFUNCTION("SPLIT(IMPORTRANGE!B8187:B18186,"";"",0,1)"),"C")</f>
        <v>C</v>
      </c>
      <c r="C8187" s="4" t="str">
        <f>IFERROR(__xludf.DUMMYFUNCTION("""COMPUTED_VALUE"""),"C++")</f>
        <v>C++</v>
      </c>
      <c r="D8187" s="4" t="str">
        <f>IFERROR(__xludf.DUMMYFUNCTION("""COMPUTED_VALUE"""),"HTML/CSS")</f>
        <v>HTML/CSS</v>
      </c>
      <c r="E8187" s="4" t="str">
        <f>IFERROR(__xludf.DUMMYFUNCTION("""COMPUTED_VALUE"""),"Swift")</f>
        <v>Swift</v>
      </c>
    </row>
    <row r="8188">
      <c r="A8188" s="3">
        <v>8187.0</v>
      </c>
      <c r="B8188" s="4" t="str">
        <f>IFERROR(__xludf.DUMMYFUNCTION("SPLIT(IMPORTRANGE!B8188:B18187,"";"",0,1)"),"C")</f>
        <v>C</v>
      </c>
      <c r="C8188" s="4" t="str">
        <f>IFERROR(__xludf.DUMMYFUNCTION("""COMPUTED_VALUE"""),"HTML/CSS")</f>
        <v>HTML/CSS</v>
      </c>
      <c r="D8188" s="4" t="str">
        <f>IFERROR(__xludf.DUMMYFUNCTION("""COMPUTED_VALUE"""),"Java")</f>
        <v>Java</v>
      </c>
      <c r="E8188" s="4" t="str">
        <f>IFERROR(__xludf.DUMMYFUNCTION("""COMPUTED_VALUE"""),"JavaScript")</f>
        <v>JavaScript</v>
      </c>
      <c r="F8188" s="4" t="str">
        <f>IFERROR(__xludf.DUMMYFUNCTION("""COMPUTED_VALUE"""),"Python")</f>
        <v>Python</v>
      </c>
      <c r="G8188" s="4" t="str">
        <f>IFERROR(__xludf.DUMMYFUNCTION("""COMPUTED_VALUE"""),"R")</f>
        <v>R</v>
      </c>
      <c r="H8188" s="4" t="str">
        <f>IFERROR(__xludf.DUMMYFUNCTION("""COMPUTED_VALUE"""),"Scala")</f>
        <v>Scala</v>
      </c>
      <c r="I8188" s="4" t="str">
        <f>IFERROR(__xludf.DUMMYFUNCTION("""COMPUTED_VALUE"""),"SQL")</f>
        <v>SQL</v>
      </c>
      <c r="J8188" s="4" t="str">
        <f>IFERROR(__xludf.DUMMYFUNCTION("""COMPUTED_VALUE"""),"TypeScript")</f>
        <v>TypeScript</v>
      </c>
    </row>
    <row r="8189">
      <c r="A8189" s="3">
        <v>8188.0</v>
      </c>
      <c r="B8189" s="4" t="str">
        <f>IFERROR(__xludf.DUMMYFUNCTION("SPLIT(IMPORTRANGE!B8189:B18188,"";"",0,1)"),"Bash/Shell/PowerShell")</f>
        <v>Bash/Shell/PowerShell</v>
      </c>
      <c r="C8189" s="4" t="str">
        <f>IFERROR(__xludf.DUMMYFUNCTION("""COMPUTED_VALUE"""),"HTML/CSS")</f>
        <v>HTML/CSS</v>
      </c>
      <c r="D8189" s="4" t="str">
        <f>IFERROR(__xludf.DUMMYFUNCTION("""COMPUTED_VALUE"""),"JavaScript")</f>
        <v>JavaScript</v>
      </c>
      <c r="E8189" s="4" t="str">
        <f>IFERROR(__xludf.DUMMYFUNCTION("""COMPUTED_VALUE"""),"PHP")</f>
        <v>PHP</v>
      </c>
      <c r="F8189" s="4" t="str">
        <f>IFERROR(__xludf.DUMMYFUNCTION("""COMPUTED_VALUE"""),"Python")</f>
        <v>Python</v>
      </c>
      <c r="G8189" s="4" t="str">
        <f>IFERROR(__xludf.DUMMYFUNCTION("""COMPUTED_VALUE"""),"Ruby")</f>
        <v>Ruby</v>
      </c>
      <c r="H8189" s="4" t="str">
        <f>IFERROR(__xludf.DUMMYFUNCTION("""COMPUTED_VALUE"""),"SQL")</f>
        <v>SQL</v>
      </c>
    </row>
    <row r="8190">
      <c r="A8190" s="3">
        <v>8189.0</v>
      </c>
      <c r="B8190" s="4" t="str">
        <f>IFERROR(__xludf.DUMMYFUNCTION("SPLIT(IMPORTRANGE!B8190:B18189,"";"",0,1)"),"Bash/Shell/PowerShell")</f>
        <v>Bash/Shell/PowerShell</v>
      </c>
      <c r="C8190" s="4" t="str">
        <f>IFERROR(__xludf.DUMMYFUNCTION("""COMPUTED_VALUE"""),"HTML/CSS")</f>
        <v>HTML/CSS</v>
      </c>
      <c r="D8190" s="4" t="str">
        <f>IFERROR(__xludf.DUMMYFUNCTION("""COMPUTED_VALUE"""),"JavaScript")</f>
        <v>JavaScript</v>
      </c>
      <c r="E8190" s="4" t="str">
        <f>IFERROR(__xludf.DUMMYFUNCTION("""COMPUTED_VALUE"""),"Kotlin")</f>
        <v>Kotlin</v>
      </c>
      <c r="F8190" s="4" t="str">
        <f>IFERROR(__xludf.DUMMYFUNCTION("""COMPUTED_VALUE"""),"Objective-C")</f>
        <v>Objective-C</v>
      </c>
      <c r="G8190" s="4" t="str">
        <f>IFERROR(__xludf.DUMMYFUNCTION("""COMPUTED_VALUE"""),"Swift")</f>
        <v>Swift</v>
      </c>
      <c r="H8190" s="4" t="str">
        <f>IFERROR(__xludf.DUMMYFUNCTION("""COMPUTED_VALUE"""),"TypeScript")</f>
        <v>TypeScript</v>
      </c>
    </row>
    <row r="8191">
      <c r="A8191" s="3">
        <v>8190.0</v>
      </c>
      <c r="B8191" s="4" t="str">
        <f>IFERROR(__xludf.DUMMYFUNCTION("SPLIT(IMPORTRANGE!B8191:B18190,"";"",0,1)"),"Bash/Shell/PowerShell")</f>
        <v>Bash/Shell/PowerShell</v>
      </c>
      <c r="C8191" s="4" t="str">
        <f>IFERROR(__xludf.DUMMYFUNCTION("""COMPUTED_VALUE"""),"HTML/CSS")</f>
        <v>HTML/CSS</v>
      </c>
      <c r="D8191" s="4" t="str">
        <f>IFERROR(__xludf.DUMMYFUNCTION("""COMPUTED_VALUE"""),"JavaScript")</f>
        <v>JavaScript</v>
      </c>
      <c r="E8191" s="4" t="str">
        <f>IFERROR(__xludf.DUMMYFUNCTION("""COMPUTED_VALUE"""),"PHP")</f>
        <v>PHP</v>
      </c>
      <c r="F8191" s="4" t="str">
        <f>IFERROR(__xludf.DUMMYFUNCTION("""COMPUTED_VALUE"""),"Python")</f>
        <v>Python</v>
      </c>
      <c r="G8191" s="4" t="str">
        <f>IFERROR(__xludf.DUMMYFUNCTION("""COMPUTED_VALUE"""),"SQL")</f>
        <v>SQL</v>
      </c>
    </row>
    <row r="8192">
      <c r="A8192" s="3">
        <v>8191.0</v>
      </c>
      <c r="B8192" s="4" t="str">
        <f>IFERROR(__xludf.DUMMYFUNCTION("SPLIT(IMPORTRANGE!B8192:B18191,"";"",0,1)"),"Assembly")</f>
        <v>Assembly</v>
      </c>
      <c r="C8192" s="4" t="str">
        <f>IFERROR(__xludf.DUMMYFUNCTION("""COMPUTED_VALUE"""),"Bash/Shell/PowerShell")</f>
        <v>Bash/Shell/PowerShell</v>
      </c>
      <c r="D8192" s="4" t="str">
        <f>IFERROR(__xludf.DUMMYFUNCTION("""COMPUTED_VALUE"""),"Python")</f>
        <v>Python</v>
      </c>
      <c r="E8192" s="4" t="str">
        <f>IFERROR(__xludf.DUMMYFUNCTION("""COMPUTED_VALUE"""),"SQL")</f>
        <v>SQL</v>
      </c>
    </row>
    <row r="8193">
      <c r="A8193" s="3">
        <v>8192.0</v>
      </c>
      <c r="B8193" s="4" t="str">
        <f>IFERROR(__xludf.DUMMYFUNCTION("SPLIT(IMPORTRANGE!B8193:B18192,"";"",0,1)"),"HTML/CSS")</f>
        <v>HTML/CSS</v>
      </c>
      <c r="C8193" s="4" t="str">
        <f>IFERROR(__xludf.DUMMYFUNCTION("""COMPUTED_VALUE"""),"JavaScript")</f>
        <v>JavaScript</v>
      </c>
      <c r="D8193" s="4" t="str">
        <f>IFERROR(__xludf.DUMMYFUNCTION("""COMPUTED_VALUE"""),"PHP")</f>
        <v>PHP</v>
      </c>
      <c r="E8193" s="4" t="str">
        <f>IFERROR(__xludf.DUMMYFUNCTION("""COMPUTED_VALUE"""),"SQL")</f>
        <v>SQL</v>
      </c>
      <c r="F8193" s="4" t="str">
        <f>IFERROR(__xludf.DUMMYFUNCTION("""COMPUTED_VALUE"""),"Other(s):")</f>
        <v>Other(s):</v>
      </c>
    </row>
    <row r="8194">
      <c r="A8194" s="3">
        <v>8193.0</v>
      </c>
      <c r="B8194" s="4" t="str">
        <f>IFERROR(__xludf.DUMMYFUNCTION("SPLIT(IMPORTRANGE!B8194:B18193,"";"",0,1)"),"Assembly")</f>
        <v>Assembly</v>
      </c>
      <c r="C8194" s="4" t="str">
        <f>IFERROR(__xludf.DUMMYFUNCTION("""COMPUTED_VALUE"""),"Bash/Shell/PowerShell")</f>
        <v>Bash/Shell/PowerShell</v>
      </c>
      <c r="D8194" s="4" t="str">
        <f>IFERROR(__xludf.DUMMYFUNCTION("""COMPUTED_VALUE"""),"C")</f>
        <v>C</v>
      </c>
      <c r="E8194" s="4" t="str">
        <f>IFERROR(__xludf.DUMMYFUNCTION("""COMPUTED_VALUE"""),"C++")</f>
        <v>C++</v>
      </c>
      <c r="F8194" s="4" t="str">
        <f>IFERROR(__xludf.DUMMYFUNCTION("""COMPUTED_VALUE"""),"HTML/CSS")</f>
        <v>HTML/CSS</v>
      </c>
      <c r="G8194" s="4" t="str">
        <f>IFERROR(__xludf.DUMMYFUNCTION("""COMPUTED_VALUE"""),"Python")</f>
        <v>Python</v>
      </c>
    </row>
    <row r="8195">
      <c r="A8195" s="3">
        <v>8194.0</v>
      </c>
      <c r="B8195" s="4" t="str">
        <f>IFERROR(__xludf.DUMMYFUNCTION("SPLIT(IMPORTRANGE!B8195:B18194,"";"",0,1)"),"Bash/Shell/PowerShell")</f>
        <v>Bash/Shell/PowerShell</v>
      </c>
      <c r="C8195" s="4" t="str">
        <f>IFERROR(__xludf.DUMMYFUNCTION("""COMPUTED_VALUE"""),"HTML/CSS")</f>
        <v>HTML/CSS</v>
      </c>
      <c r="D8195" s="4" t="str">
        <f>IFERROR(__xludf.DUMMYFUNCTION("""COMPUTED_VALUE"""),"Python")</f>
        <v>Python</v>
      </c>
      <c r="E8195" s="4" t="str">
        <f>IFERROR(__xludf.DUMMYFUNCTION("""COMPUTED_VALUE"""),"Scala")</f>
        <v>Scala</v>
      </c>
      <c r="F8195" s="4" t="str">
        <f>IFERROR(__xludf.DUMMYFUNCTION("""COMPUTED_VALUE"""),"SQL")</f>
        <v>SQL</v>
      </c>
    </row>
    <row r="8196">
      <c r="A8196" s="3">
        <v>8195.0</v>
      </c>
      <c r="B8196" s="4" t="str">
        <f>IFERROR(__xludf.DUMMYFUNCTION("SPLIT(IMPORTRANGE!B8196:B18195,"";"",0,1)"),"Java")</f>
        <v>Java</v>
      </c>
      <c r="C8196" s="4" t="str">
        <f>IFERROR(__xludf.DUMMYFUNCTION("""COMPUTED_VALUE"""),"JavaScript")</f>
        <v>JavaScript</v>
      </c>
    </row>
    <row r="8197">
      <c r="A8197" s="3">
        <v>8196.0</v>
      </c>
      <c r="B8197" s="4" t="str">
        <f>IFERROR(__xludf.DUMMYFUNCTION("SPLIT(IMPORTRANGE!B8197:B18196,"";"",0,1)"),"Java")</f>
        <v>Java</v>
      </c>
      <c r="C8197" s="4" t="str">
        <f>IFERROR(__xludf.DUMMYFUNCTION("""COMPUTED_VALUE"""),"Python")</f>
        <v>Python</v>
      </c>
    </row>
    <row r="8198">
      <c r="A8198" s="3">
        <v>8197.0</v>
      </c>
      <c r="B8198" s="4" t="str">
        <f>IFERROR(__xludf.DUMMYFUNCTION("SPLIT(IMPORTRANGE!B8198:B18197,"";"",0,1)"),"Bash/Shell/PowerShell")</f>
        <v>Bash/Shell/PowerShell</v>
      </c>
      <c r="C8198" s="4" t="str">
        <f>IFERROR(__xludf.DUMMYFUNCTION("""COMPUTED_VALUE"""),"Python")</f>
        <v>Python</v>
      </c>
    </row>
    <row r="8199">
      <c r="A8199" s="3">
        <v>8198.0</v>
      </c>
      <c r="B8199" s="4" t="str">
        <f>IFERROR(__xludf.DUMMYFUNCTION("SPLIT(IMPORTRANGE!B8199:B18198,"";"",0,1)"),"C#")</f>
        <v>C#</v>
      </c>
      <c r="C8199" s="4" t="str">
        <f>IFERROR(__xludf.DUMMYFUNCTION("""COMPUTED_VALUE"""),"HTML/CSS")</f>
        <v>HTML/CSS</v>
      </c>
      <c r="D8199" s="4" t="str">
        <f>IFERROR(__xludf.DUMMYFUNCTION("""COMPUTED_VALUE"""),"JavaScript")</f>
        <v>JavaScript</v>
      </c>
      <c r="E8199" s="4" t="str">
        <f>IFERROR(__xludf.DUMMYFUNCTION("""COMPUTED_VALUE"""),"PHP")</f>
        <v>PHP</v>
      </c>
      <c r="F8199" s="4" t="str">
        <f>IFERROR(__xludf.DUMMYFUNCTION("""COMPUTED_VALUE"""),"TypeScript")</f>
        <v>TypeScript</v>
      </c>
    </row>
    <row r="8200">
      <c r="A8200" s="3">
        <v>8199.0</v>
      </c>
      <c r="B8200" s="4" t="str">
        <f>IFERROR(__xludf.DUMMYFUNCTION("SPLIT(IMPORTRANGE!B8200:B18199,"";"",0,1)"),"C#")</f>
        <v>C#</v>
      </c>
      <c r="C8200" s="4" t="str">
        <f>IFERROR(__xludf.DUMMYFUNCTION("""COMPUTED_VALUE"""),"HTML/CSS")</f>
        <v>HTML/CSS</v>
      </c>
      <c r="D8200" s="4" t="str">
        <f>IFERROR(__xludf.DUMMYFUNCTION("""COMPUTED_VALUE"""),"Java")</f>
        <v>Java</v>
      </c>
      <c r="E8200" s="4" t="str">
        <f>IFERROR(__xludf.DUMMYFUNCTION("""COMPUTED_VALUE"""),"SQL")</f>
        <v>SQL</v>
      </c>
    </row>
    <row r="8201">
      <c r="A8201" s="3">
        <v>8200.0</v>
      </c>
      <c r="B8201" s="4" t="str">
        <f>IFERROR(__xludf.DUMMYFUNCTION("SPLIT(IMPORTRANGE!B8201:B18200,"";"",0,1)"),"Java")</f>
        <v>Java</v>
      </c>
      <c r="C8201" s="4" t="str">
        <f>IFERROR(__xludf.DUMMYFUNCTION("""COMPUTED_VALUE"""),"JavaScript")</f>
        <v>JavaScript</v>
      </c>
      <c r="D8201" s="4" t="str">
        <f>IFERROR(__xludf.DUMMYFUNCTION("""COMPUTED_VALUE"""),"PHP")</f>
        <v>PHP</v>
      </c>
    </row>
    <row r="8202">
      <c r="A8202" s="3">
        <v>8201.0</v>
      </c>
      <c r="B8202" s="4" t="str">
        <f>IFERROR(__xludf.DUMMYFUNCTION("SPLIT(IMPORTRANGE!B8202:B18201,"";"",0,1)"),"HTML/CSS")</f>
        <v>HTML/CSS</v>
      </c>
      <c r="C8202" s="4" t="str">
        <f>IFERROR(__xludf.DUMMYFUNCTION("""COMPUTED_VALUE"""),"JavaScript")</f>
        <v>JavaScript</v>
      </c>
      <c r="D8202" s="4" t="str">
        <f>IFERROR(__xludf.DUMMYFUNCTION("""COMPUTED_VALUE"""),"PHP")</f>
        <v>PHP</v>
      </c>
      <c r="E8202" s="4" t="str">
        <f>IFERROR(__xludf.DUMMYFUNCTION("""COMPUTED_VALUE"""),"SQL")</f>
        <v>SQL</v>
      </c>
    </row>
    <row r="8203">
      <c r="A8203" s="3">
        <v>8202.0</v>
      </c>
      <c r="B8203" s="4" t="str">
        <f>IFERROR(__xludf.DUMMYFUNCTION("SPLIT(IMPORTRANGE!B8203:B18202,"";"",0,1)"),"Bash/Shell/PowerShell")</f>
        <v>Bash/Shell/PowerShell</v>
      </c>
      <c r="C8203" s="4" t="str">
        <f>IFERROR(__xludf.DUMMYFUNCTION("""COMPUTED_VALUE"""),"JavaScript")</f>
        <v>JavaScript</v>
      </c>
      <c r="D8203" s="4" t="str">
        <f>IFERROR(__xludf.DUMMYFUNCTION("""COMPUTED_VALUE"""),"PHP")</f>
        <v>PHP</v>
      </c>
      <c r="E8203" s="4" t="str">
        <f>IFERROR(__xludf.DUMMYFUNCTION("""COMPUTED_VALUE"""),"SQL")</f>
        <v>SQL</v>
      </c>
    </row>
    <row r="8204">
      <c r="A8204" s="3">
        <v>8203.0</v>
      </c>
      <c r="B8204" s="4" t="str">
        <f>IFERROR(__xludf.DUMMYFUNCTION("SPLIT(IMPORTRANGE!B8204:B18203,"";"",0,1)"),"JavaScript")</f>
        <v>JavaScript</v>
      </c>
      <c r="C8204" s="4" t="str">
        <f>IFERROR(__xludf.DUMMYFUNCTION("""COMPUTED_VALUE"""),"PHP")</f>
        <v>PHP</v>
      </c>
    </row>
    <row r="8205">
      <c r="A8205" s="3">
        <v>8204.0</v>
      </c>
      <c r="B8205" s="4" t="str">
        <f>IFERROR(__xludf.DUMMYFUNCTION("SPLIT(IMPORTRANGE!B8205:B18204,"";"",0,1)"),"C#")</f>
        <v>C#</v>
      </c>
      <c r="C8205" s="4" t="str">
        <f>IFERROR(__xludf.DUMMYFUNCTION("""COMPUTED_VALUE"""),"HTML/CSS")</f>
        <v>HTML/CSS</v>
      </c>
      <c r="D8205" s="4" t="str">
        <f>IFERROR(__xludf.DUMMYFUNCTION("""COMPUTED_VALUE"""),"JavaScript")</f>
        <v>JavaScript</v>
      </c>
      <c r="E8205" s="4" t="str">
        <f>IFERROR(__xludf.DUMMYFUNCTION("""COMPUTED_VALUE"""),"SQL")</f>
        <v>SQL</v>
      </c>
    </row>
    <row r="8206">
      <c r="A8206" s="3">
        <v>8205.0</v>
      </c>
      <c r="B8206" s="4" t="str">
        <f>IFERROR(__xludf.DUMMYFUNCTION("SPLIT(IMPORTRANGE!B8206:B18205,"";"",0,1)"),"Java")</f>
        <v>Java</v>
      </c>
      <c r="C8206" s="4" t="str">
        <f>IFERROR(__xludf.DUMMYFUNCTION("""COMPUTED_VALUE"""),"JavaScript")</f>
        <v>JavaScript</v>
      </c>
      <c r="D8206" s="4" t="str">
        <f>IFERROR(__xludf.DUMMYFUNCTION("""COMPUTED_VALUE"""),"Python")</f>
        <v>Python</v>
      </c>
      <c r="E8206" s="4" t="str">
        <f>IFERROR(__xludf.DUMMYFUNCTION("""COMPUTED_VALUE"""),"Scala")</f>
        <v>Scala</v>
      </c>
      <c r="F8206" s="4" t="str">
        <f>IFERROR(__xludf.DUMMYFUNCTION("""COMPUTED_VALUE"""),"TypeScript")</f>
        <v>TypeScript</v>
      </c>
    </row>
    <row r="8207">
      <c r="A8207" s="3">
        <v>8206.0</v>
      </c>
      <c r="B8207" s="4" t="str">
        <f>IFERROR(__xludf.DUMMYFUNCTION("SPLIT(IMPORTRANGE!B8207:B18206,"";"",0,1)"),"Java")</f>
        <v>Java</v>
      </c>
      <c r="C8207" s="4" t="str">
        <f>IFERROR(__xludf.DUMMYFUNCTION("""COMPUTED_VALUE"""),"SQL")</f>
        <v>SQL</v>
      </c>
    </row>
    <row r="8208">
      <c r="A8208" s="3">
        <v>8207.0</v>
      </c>
      <c r="B8208" s="4" t="str">
        <f>IFERROR(__xludf.DUMMYFUNCTION("SPLIT(IMPORTRANGE!B8208:B18207,"";"",0,1)"),"Bash/Shell/PowerShell")</f>
        <v>Bash/Shell/PowerShell</v>
      </c>
      <c r="C8208" s="4" t="str">
        <f>IFERROR(__xludf.DUMMYFUNCTION("""COMPUTED_VALUE"""),"HTML/CSS")</f>
        <v>HTML/CSS</v>
      </c>
      <c r="D8208" s="4" t="str">
        <f>IFERROR(__xludf.DUMMYFUNCTION("""COMPUTED_VALUE"""),"JavaScript")</f>
        <v>JavaScript</v>
      </c>
      <c r="E8208" s="4" t="str">
        <f>IFERROR(__xludf.DUMMYFUNCTION("""COMPUTED_VALUE"""),"PHP")</f>
        <v>PHP</v>
      </c>
      <c r="F8208" s="4" t="str">
        <f>IFERROR(__xludf.DUMMYFUNCTION("""COMPUTED_VALUE"""),"SQL")</f>
        <v>SQL</v>
      </c>
    </row>
    <row r="8209">
      <c r="A8209" s="3">
        <v>8208.0</v>
      </c>
      <c r="B8209" s="4" t="str">
        <f>IFERROR(__xludf.DUMMYFUNCTION("SPLIT(IMPORTRANGE!B8209:B18208,"";"",0,1)"),"HTML/CSS")</f>
        <v>HTML/CSS</v>
      </c>
      <c r="C8209" s="4" t="str">
        <f>IFERROR(__xludf.DUMMYFUNCTION("""COMPUTED_VALUE"""),"Java")</f>
        <v>Java</v>
      </c>
      <c r="D8209" s="4" t="str">
        <f>IFERROR(__xludf.DUMMYFUNCTION("""COMPUTED_VALUE"""),"JavaScript")</f>
        <v>JavaScript</v>
      </c>
      <c r="E8209" s="4" t="str">
        <f>IFERROR(__xludf.DUMMYFUNCTION("""COMPUTED_VALUE"""),"Python")</f>
        <v>Python</v>
      </c>
      <c r="F8209" s="4" t="str">
        <f>IFERROR(__xludf.DUMMYFUNCTION("""COMPUTED_VALUE"""),"SQL")</f>
        <v>SQL</v>
      </c>
    </row>
    <row r="8210">
      <c r="A8210" s="3">
        <v>8209.0</v>
      </c>
      <c r="B8210" s="4" t="str">
        <f>IFERROR(__xludf.DUMMYFUNCTION("SPLIT(IMPORTRANGE!B8210:B18209,"";"",0,1)"),"Bash/Shell/PowerShell")</f>
        <v>Bash/Shell/PowerShell</v>
      </c>
      <c r="C8210" s="4" t="str">
        <f>IFERROR(__xludf.DUMMYFUNCTION("""COMPUTED_VALUE"""),"C#")</f>
        <v>C#</v>
      </c>
      <c r="D8210" s="4" t="str">
        <f>IFERROR(__xludf.DUMMYFUNCTION("""COMPUTED_VALUE"""),"HTML/CSS")</f>
        <v>HTML/CSS</v>
      </c>
      <c r="E8210" s="4" t="str">
        <f>IFERROR(__xludf.DUMMYFUNCTION("""COMPUTED_VALUE"""),"JavaScript")</f>
        <v>JavaScript</v>
      </c>
      <c r="F8210" s="4" t="str">
        <f>IFERROR(__xludf.DUMMYFUNCTION("""COMPUTED_VALUE"""),"VBA")</f>
        <v>VBA</v>
      </c>
    </row>
    <row r="8211">
      <c r="A8211" s="3">
        <v>8210.0</v>
      </c>
      <c r="B8211" s="4" t="str">
        <f>IFERROR(__xludf.DUMMYFUNCTION("SPLIT(IMPORTRANGE!B8211:B18210,"";"",0,1)"),"Clojure")</f>
        <v>Clojure</v>
      </c>
      <c r="C8211" s="4" t="str">
        <f>IFERROR(__xludf.DUMMYFUNCTION("""COMPUTED_VALUE"""),"HTML/CSS")</f>
        <v>HTML/CSS</v>
      </c>
      <c r="D8211" s="4" t="str">
        <f>IFERROR(__xludf.DUMMYFUNCTION("""COMPUTED_VALUE"""),"Java")</f>
        <v>Java</v>
      </c>
      <c r="E8211" s="4" t="str">
        <f>IFERROR(__xludf.DUMMYFUNCTION("""COMPUTED_VALUE"""),"Python")</f>
        <v>Python</v>
      </c>
      <c r="F8211" s="4" t="str">
        <f>IFERROR(__xludf.DUMMYFUNCTION("""COMPUTED_VALUE"""),"R")</f>
        <v>R</v>
      </c>
    </row>
    <row r="8212">
      <c r="A8212" s="3">
        <v>8211.0</v>
      </c>
      <c r="B8212" s="4" t="str">
        <f>IFERROR(__xludf.DUMMYFUNCTION("SPLIT(IMPORTRANGE!B8212:B18211,"";"",0,1)"),"Bash/Shell/PowerShell")</f>
        <v>Bash/Shell/PowerShell</v>
      </c>
      <c r="C8212" s="4" t="str">
        <f>IFERROR(__xludf.DUMMYFUNCTION("""COMPUTED_VALUE"""),"HTML/CSS")</f>
        <v>HTML/CSS</v>
      </c>
      <c r="D8212" s="4" t="str">
        <f>IFERROR(__xludf.DUMMYFUNCTION("""COMPUTED_VALUE"""),"JavaScript")</f>
        <v>JavaScript</v>
      </c>
      <c r="E8212" s="4" t="str">
        <f>IFERROR(__xludf.DUMMYFUNCTION("""COMPUTED_VALUE"""),"PHP")</f>
        <v>PHP</v>
      </c>
      <c r="F8212" s="4" t="str">
        <f>IFERROR(__xludf.DUMMYFUNCTION("""COMPUTED_VALUE"""),"TypeScript")</f>
        <v>TypeScript</v>
      </c>
    </row>
    <row r="8213">
      <c r="A8213" s="3">
        <v>8212.0</v>
      </c>
      <c r="B8213" s="4" t="str">
        <f>IFERROR(__xludf.DUMMYFUNCTION("SPLIT(IMPORTRANGE!B8213:B18212,"";"",0,1)"),"HTML/CSS")</f>
        <v>HTML/CSS</v>
      </c>
      <c r="C8213" s="4" t="str">
        <f>IFERROR(__xludf.DUMMYFUNCTION("""COMPUTED_VALUE"""),"Java")</f>
        <v>Java</v>
      </c>
      <c r="D8213" s="4" t="str">
        <f>IFERROR(__xludf.DUMMYFUNCTION("""COMPUTED_VALUE"""),"Python")</f>
        <v>Python</v>
      </c>
      <c r="E8213" s="4" t="str">
        <f>IFERROR(__xludf.DUMMYFUNCTION("""COMPUTED_VALUE"""),"SQL")</f>
        <v>SQL</v>
      </c>
    </row>
    <row r="8214">
      <c r="A8214" s="3">
        <v>8213.0</v>
      </c>
      <c r="B8214" s="4" t="str">
        <f>IFERROR(__xludf.DUMMYFUNCTION("SPLIT(IMPORTRANGE!B8214:B18213,"";"",0,1)"),"HTML/CSS")</f>
        <v>HTML/CSS</v>
      </c>
      <c r="C8214" s="4" t="str">
        <f>IFERROR(__xludf.DUMMYFUNCTION("""COMPUTED_VALUE"""),"JavaScript")</f>
        <v>JavaScript</v>
      </c>
      <c r="D8214" s="4" t="str">
        <f>IFERROR(__xludf.DUMMYFUNCTION("""COMPUTED_VALUE"""),"PHP")</f>
        <v>PHP</v>
      </c>
      <c r="E8214" s="4" t="str">
        <f>IFERROR(__xludf.DUMMYFUNCTION("""COMPUTED_VALUE"""),"SQL")</f>
        <v>SQL</v>
      </c>
    </row>
    <row r="8215">
      <c r="A8215" s="3">
        <v>8214.0</v>
      </c>
      <c r="B8215" s="4" t="str">
        <f>IFERROR(__xludf.DUMMYFUNCTION("SPLIT(IMPORTRANGE!B8215:B18214,"";"",0,1)"),"Assembly")</f>
        <v>Assembly</v>
      </c>
      <c r="C8215" s="4" t="str">
        <f>IFERROR(__xludf.DUMMYFUNCTION("""COMPUTED_VALUE"""),"Bash/Shell/PowerShell")</f>
        <v>Bash/Shell/PowerShell</v>
      </c>
      <c r="D8215" s="4" t="str">
        <f>IFERROR(__xludf.DUMMYFUNCTION("""COMPUTED_VALUE"""),"C")</f>
        <v>C</v>
      </c>
      <c r="E8215" s="4" t="str">
        <f>IFERROR(__xludf.DUMMYFUNCTION("""COMPUTED_VALUE"""),"C++")</f>
        <v>C++</v>
      </c>
      <c r="F8215" s="4" t="str">
        <f>IFERROR(__xludf.DUMMYFUNCTION("""COMPUTED_VALUE"""),"C#")</f>
        <v>C#</v>
      </c>
      <c r="G8215" s="4" t="str">
        <f>IFERROR(__xludf.DUMMYFUNCTION("""COMPUTED_VALUE"""),"HTML/CSS")</f>
        <v>HTML/CSS</v>
      </c>
      <c r="H8215" s="4" t="str">
        <f>IFERROR(__xludf.DUMMYFUNCTION("""COMPUTED_VALUE"""),"Java")</f>
        <v>Java</v>
      </c>
      <c r="I8215" s="4" t="str">
        <f>IFERROR(__xludf.DUMMYFUNCTION("""COMPUTED_VALUE"""),"JavaScript")</f>
        <v>JavaScript</v>
      </c>
      <c r="J8215" s="4" t="str">
        <f>IFERROR(__xludf.DUMMYFUNCTION("""COMPUTED_VALUE"""),"Objective-C")</f>
        <v>Objective-C</v>
      </c>
      <c r="K8215" s="4" t="str">
        <f>IFERROR(__xludf.DUMMYFUNCTION("""COMPUTED_VALUE"""),"Python")</f>
        <v>Python</v>
      </c>
      <c r="L8215" s="4" t="str">
        <f>IFERROR(__xludf.DUMMYFUNCTION("""COMPUTED_VALUE"""),"SQL")</f>
        <v>SQL</v>
      </c>
      <c r="M8215" s="4" t="str">
        <f>IFERROR(__xludf.DUMMYFUNCTION("""COMPUTED_VALUE"""),"TypeScript")</f>
        <v>TypeScript</v>
      </c>
    </row>
    <row r="8216">
      <c r="A8216" s="3">
        <v>8215.0</v>
      </c>
      <c r="B8216" s="4" t="str">
        <f>IFERROR(__xludf.DUMMYFUNCTION("SPLIT(IMPORTRANGE!B8216:B18215,"";"",0,1)"),"HTML/CSS")</f>
        <v>HTML/CSS</v>
      </c>
      <c r="C8216" s="4" t="str">
        <f>IFERROR(__xludf.DUMMYFUNCTION("""COMPUTED_VALUE"""),"JavaScript")</f>
        <v>JavaScript</v>
      </c>
      <c r="D8216" s="4" t="str">
        <f>IFERROR(__xludf.DUMMYFUNCTION("""COMPUTED_VALUE"""),"PHP")</f>
        <v>PHP</v>
      </c>
      <c r="E8216" s="4" t="str">
        <f>IFERROR(__xludf.DUMMYFUNCTION("""COMPUTED_VALUE"""),"SQL")</f>
        <v>SQL</v>
      </c>
    </row>
    <row r="8217">
      <c r="A8217" s="3">
        <v>8216.0</v>
      </c>
      <c r="B8217" s="4" t="str">
        <f>IFERROR(__xludf.DUMMYFUNCTION("SPLIT(IMPORTRANGE!B8217:B18216,"";"",0,1)"),"Bash/Shell/PowerShell")</f>
        <v>Bash/Shell/PowerShell</v>
      </c>
      <c r="C8217" s="4" t="str">
        <f>IFERROR(__xludf.DUMMYFUNCTION("""COMPUTED_VALUE"""),"C")</f>
        <v>C</v>
      </c>
      <c r="D8217" s="4" t="str">
        <f>IFERROR(__xludf.DUMMYFUNCTION("""COMPUTED_VALUE"""),"C++")</f>
        <v>C++</v>
      </c>
      <c r="E8217" s="4" t="str">
        <f>IFERROR(__xludf.DUMMYFUNCTION("""COMPUTED_VALUE"""),"C#")</f>
        <v>C#</v>
      </c>
      <c r="F8217" s="4" t="str">
        <f>IFERROR(__xludf.DUMMYFUNCTION("""COMPUTED_VALUE"""),"HTML/CSS")</f>
        <v>HTML/CSS</v>
      </c>
      <c r="G8217" s="4" t="str">
        <f>IFERROR(__xludf.DUMMYFUNCTION("""COMPUTED_VALUE"""),"Python")</f>
        <v>Python</v>
      </c>
      <c r="H8217" s="4" t="str">
        <f>IFERROR(__xludf.DUMMYFUNCTION("""COMPUTED_VALUE"""),"R")</f>
        <v>R</v>
      </c>
      <c r="I8217" s="4" t="str">
        <f>IFERROR(__xludf.DUMMYFUNCTION("""COMPUTED_VALUE"""),"SQL")</f>
        <v>SQL</v>
      </c>
    </row>
    <row r="8218">
      <c r="A8218" s="3">
        <v>8217.0</v>
      </c>
      <c r="B8218" s="4" t="str">
        <f>IFERROR(__xludf.DUMMYFUNCTION("SPLIT(IMPORTRANGE!B8218:B18217,"";"",0,1)"),"HTML/CSS")</f>
        <v>HTML/CSS</v>
      </c>
      <c r="C8218" s="4" t="str">
        <f>IFERROR(__xludf.DUMMYFUNCTION("""COMPUTED_VALUE"""),"JavaScript")</f>
        <v>JavaScript</v>
      </c>
      <c r="D8218" s="4" t="str">
        <f>IFERROR(__xludf.DUMMYFUNCTION("""COMPUTED_VALUE"""),"TypeScript")</f>
        <v>TypeScript</v>
      </c>
    </row>
    <row r="8219">
      <c r="A8219" s="3">
        <v>8218.0</v>
      </c>
      <c r="B8219" s="4" t="str">
        <f>IFERROR(__xludf.DUMMYFUNCTION("SPLIT(IMPORTRANGE!B8219:B18218,"";"",0,1)"),"HTML/CSS")</f>
        <v>HTML/CSS</v>
      </c>
      <c r="C8219" s="4" t="str">
        <f>IFERROR(__xludf.DUMMYFUNCTION("""COMPUTED_VALUE"""),"Java")</f>
        <v>Java</v>
      </c>
      <c r="D8219" s="4" t="str">
        <f>IFERROR(__xludf.DUMMYFUNCTION("""COMPUTED_VALUE"""),"JavaScript")</f>
        <v>JavaScript</v>
      </c>
      <c r="E8219" s="4" t="str">
        <f>IFERROR(__xludf.DUMMYFUNCTION("""COMPUTED_VALUE"""),"SQL")</f>
        <v>SQL</v>
      </c>
    </row>
    <row r="8220">
      <c r="A8220" s="3">
        <v>8219.0</v>
      </c>
      <c r="B8220" s="4" t="str">
        <f>IFERROR(__xludf.DUMMYFUNCTION("SPLIT(IMPORTRANGE!B8220:B18219,"";"",0,1)"),"HTML/CSS")</f>
        <v>HTML/CSS</v>
      </c>
      <c r="C8220" s="4" t="str">
        <f>IFERROR(__xludf.DUMMYFUNCTION("""COMPUTED_VALUE"""),"JavaScript")</f>
        <v>JavaScript</v>
      </c>
      <c r="D8220" s="4" t="str">
        <f>IFERROR(__xludf.DUMMYFUNCTION("""COMPUTED_VALUE"""),"Python")</f>
        <v>Python</v>
      </c>
      <c r="E8220" s="4" t="str">
        <f>IFERROR(__xludf.DUMMYFUNCTION("""COMPUTED_VALUE"""),"SQL")</f>
        <v>SQL</v>
      </c>
    </row>
    <row r="8221">
      <c r="A8221" s="3">
        <v>8220.0</v>
      </c>
      <c r="B8221" s="4" t="str">
        <f>IFERROR(__xludf.DUMMYFUNCTION("SPLIT(IMPORTRANGE!B8221:B18220,"";"",0,1)"),"Bash/Shell/PowerShell")</f>
        <v>Bash/Shell/PowerShell</v>
      </c>
      <c r="C8221" s="4" t="str">
        <f>IFERROR(__xludf.DUMMYFUNCTION("""COMPUTED_VALUE"""),"C#")</f>
        <v>C#</v>
      </c>
      <c r="D8221" s="4" t="str">
        <f>IFERROR(__xludf.DUMMYFUNCTION("""COMPUTED_VALUE"""),"HTML/CSS")</f>
        <v>HTML/CSS</v>
      </c>
      <c r="E8221" s="4" t="str">
        <f>IFERROR(__xludf.DUMMYFUNCTION("""COMPUTED_VALUE"""),"Java")</f>
        <v>Java</v>
      </c>
      <c r="F8221" s="4" t="str">
        <f>IFERROR(__xludf.DUMMYFUNCTION("""COMPUTED_VALUE"""),"JavaScript")</f>
        <v>JavaScript</v>
      </c>
      <c r="G8221" s="4" t="str">
        <f>IFERROR(__xludf.DUMMYFUNCTION("""COMPUTED_VALUE"""),"Python")</f>
        <v>Python</v>
      </c>
      <c r="H8221" s="4" t="str">
        <f>IFERROR(__xludf.DUMMYFUNCTION("""COMPUTED_VALUE"""),"SQL")</f>
        <v>SQL</v>
      </c>
      <c r="I8221" s="4" t="str">
        <f>IFERROR(__xludf.DUMMYFUNCTION("""COMPUTED_VALUE"""),"Swift")</f>
        <v>Swift</v>
      </c>
      <c r="J8221" s="4" t="str">
        <f>IFERROR(__xludf.DUMMYFUNCTION("""COMPUTED_VALUE"""),"TypeScript")</f>
        <v>TypeScript</v>
      </c>
      <c r="K8221" s="4" t="str">
        <f>IFERROR(__xludf.DUMMYFUNCTION("""COMPUTED_VALUE"""),"Other(s):")</f>
        <v>Other(s):</v>
      </c>
    </row>
    <row r="8222">
      <c r="A8222" s="3">
        <v>8221.0</v>
      </c>
      <c r="B8222" s="4" t="str">
        <f>IFERROR(__xludf.DUMMYFUNCTION("SPLIT(IMPORTRANGE!B8222:B18221,"";"",0,1)"),"Bash/Shell/PowerShell")</f>
        <v>Bash/Shell/PowerShell</v>
      </c>
      <c r="C8222" s="4" t="str">
        <f>IFERROR(__xludf.DUMMYFUNCTION("""COMPUTED_VALUE"""),"C")</f>
        <v>C</v>
      </c>
      <c r="D8222" s="4" t="str">
        <f>IFERROR(__xludf.DUMMYFUNCTION("""COMPUTED_VALUE"""),"C++")</f>
        <v>C++</v>
      </c>
      <c r="E8222" s="4" t="str">
        <f>IFERROR(__xludf.DUMMYFUNCTION("""COMPUTED_VALUE"""),"Dart")</f>
        <v>Dart</v>
      </c>
      <c r="F8222" s="4" t="str">
        <f>IFERROR(__xludf.DUMMYFUNCTION("""COMPUTED_VALUE"""),"Go")</f>
        <v>Go</v>
      </c>
      <c r="G8222" s="4" t="str">
        <f>IFERROR(__xludf.DUMMYFUNCTION("""COMPUTED_VALUE"""),"HTML/CSS")</f>
        <v>HTML/CSS</v>
      </c>
      <c r="H8222" s="4" t="str">
        <f>IFERROR(__xludf.DUMMYFUNCTION("""COMPUTED_VALUE"""),"Java")</f>
        <v>Java</v>
      </c>
      <c r="I8222" s="4" t="str">
        <f>IFERROR(__xludf.DUMMYFUNCTION("""COMPUTED_VALUE"""),"JavaScript")</f>
        <v>JavaScript</v>
      </c>
      <c r="J8222" s="4" t="str">
        <f>IFERROR(__xludf.DUMMYFUNCTION("""COMPUTED_VALUE"""),"Kotlin")</f>
        <v>Kotlin</v>
      </c>
      <c r="K8222" s="4" t="str">
        <f>IFERROR(__xludf.DUMMYFUNCTION("""COMPUTED_VALUE"""),"Objective-C")</f>
        <v>Objective-C</v>
      </c>
      <c r="L8222" s="4" t="str">
        <f>IFERROR(__xludf.DUMMYFUNCTION("""COMPUTED_VALUE"""),"Python")</f>
        <v>Python</v>
      </c>
      <c r="M8222" s="4" t="str">
        <f>IFERROR(__xludf.DUMMYFUNCTION("""COMPUTED_VALUE"""),"Ruby")</f>
        <v>Ruby</v>
      </c>
      <c r="N8222" s="4" t="str">
        <f>IFERROR(__xludf.DUMMYFUNCTION("""COMPUTED_VALUE"""),"SQL")</f>
        <v>SQL</v>
      </c>
      <c r="O8222" s="4" t="str">
        <f>IFERROR(__xludf.DUMMYFUNCTION("""COMPUTED_VALUE"""),"Swift")</f>
        <v>Swift</v>
      </c>
    </row>
    <row r="8223">
      <c r="A8223" s="3">
        <v>8222.0</v>
      </c>
      <c r="B8223" s="4" t="str">
        <f>IFERROR(__xludf.DUMMYFUNCTION("SPLIT(IMPORTRANGE!B8223:B18222,"";"",0,1)"),"Bash/Shell/PowerShell")</f>
        <v>Bash/Shell/PowerShell</v>
      </c>
      <c r="C8223" s="4" t="str">
        <f>IFERROR(__xludf.DUMMYFUNCTION("""COMPUTED_VALUE"""),"C#")</f>
        <v>C#</v>
      </c>
      <c r="D8223" s="4" t="str">
        <f>IFERROR(__xludf.DUMMYFUNCTION("""COMPUTED_VALUE"""),"HTML/CSS")</f>
        <v>HTML/CSS</v>
      </c>
      <c r="E8223" s="4" t="str">
        <f>IFERROR(__xludf.DUMMYFUNCTION("""COMPUTED_VALUE"""),"Java")</f>
        <v>Java</v>
      </c>
      <c r="F8223" s="4" t="str">
        <f>IFERROR(__xludf.DUMMYFUNCTION("""COMPUTED_VALUE"""),"JavaScript")</f>
        <v>JavaScript</v>
      </c>
      <c r="G8223" s="4" t="str">
        <f>IFERROR(__xludf.DUMMYFUNCTION("""COMPUTED_VALUE"""),"SQL")</f>
        <v>SQL</v>
      </c>
      <c r="H8223" s="4" t="str">
        <f>IFERROR(__xludf.DUMMYFUNCTION("""COMPUTED_VALUE"""),"Swift")</f>
        <v>Swift</v>
      </c>
      <c r="I8223" s="4" t="str">
        <f>IFERROR(__xludf.DUMMYFUNCTION("""COMPUTED_VALUE"""),"TypeScript")</f>
        <v>TypeScript</v>
      </c>
    </row>
    <row r="8224">
      <c r="A8224" s="3">
        <v>8223.0</v>
      </c>
      <c r="B8224" s="4" t="str">
        <f>IFERROR(__xludf.DUMMYFUNCTION("SPLIT(IMPORTRANGE!B8224:B18223,"";"",0,1)"),"HTML/CSS")</f>
        <v>HTML/CSS</v>
      </c>
      <c r="C8224" s="4" t="str">
        <f>IFERROR(__xludf.DUMMYFUNCTION("""COMPUTED_VALUE"""),"JavaScript")</f>
        <v>JavaScript</v>
      </c>
      <c r="D8224" s="4" t="str">
        <f>IFERROR(__xludf.DUMMYFUNCTION("""COMPUTED_VALUE"""),"Python")</f>
        <v>Python</v>
      </c>
    </row>
    <row r="8225">
      <c r="A8225" s="3">
        <v>8224.0</v>
      </c>
      <c r="B8225" s="4" t="str">
        <f>IFERROR(__xludf.DUMMYFUNCTION("SPLIT(IMPORTRANGE!B8225:B18224,"";"",0,1)"),"HTML/CSS")</f>
        <v>HTML/CSS</v>
      </c>
      <c r="C8225" s="4" t="str">
        <f>IFERROR(__xludf.DUMMYFUNCTION("""COMPUTED_VALUE"""),"Java")</f>
        <v>Java</v>
      </c>
      <c r="D8225" s="4" t="str">
        <f>IFERROR(__xludf.DUMMYFUNCTION("""COMPUTED_VALUE"""),"JavaScript")</f>
        <v>JavaScript</v>
      </c>
    </row>
    <row r="8226">
      <c r="A8226" s="3">
        <v>8225.0</v>
      </c>
      <c r="B8226" s="4" t="str">
        <f>IFERROR(__xludf.DUMMYFUNCTION("SPLIT(IMPORTRANGE!B8226:B18225,"";"",0,1)"),"C#")</f>
        <v>C#</v>
      </c>
      <c r="C8226" s="4" t="str">
        <f>IFERROR(__xludf.DUMMYFUNCTION("""COMPUTED_VALUE"""),"HTML/CSS")</f>
        <v>HTML/CSS</v>
      </c>
      <c r="D8226" s="4" t="str">
        <f>IFERROR(__xludf.DUMMYFUNCTION("""COMPUTED_VALUE"""),"JavaScript")</f>
        <v>JavaScript</v>
      </c>
      <c r="E8226" s="4" t="str">
        <f>IFERROR(__xludf.DUMMYFUNCTION("""COMPUTED_VALUE"""),"Swift")</f>
        <v>Swift</v>
      </c>
    </row>
    <row r="8227">
      <c r="A8227" s="3">
        <v>8226.0</v>
      </c>
      <c r="B8227" s="4" t="str">
        <f>IFERROR(__xludf.DUMMYFUNCTION("SPLIT(IMPORTRANGE!B8227:B18226,"";"",0,1)"),"HTML/CSS")</f>
        <v>HTML/CSS</v>
      </c>
      <c r="C8227" s="4" t="str">
        <f>IFERROR(__xludf.DUMMYFUNCTION("""COMPUTED_VALUE"""),"JavaScript")</f>
        <v>JavaScript</v>
      </c>
      <c r="D8227" s="4" t="str">
        <f>IFERROR(__xludf.DUMMYFUNCTION("""COMPUTED_VALUE"""),"Python")</f>
        <v>Python</v>
      </c>
      <c r="E8227" s="4" t="str">
        <f>IFERROR(__xludf.DUMMYFUNCTION("""COMPUTED_VALUE"""),"SQL")</f>
        <v>SQL</v>
      </c>
      <c r="F8227" s="4" t="str">
        <f>IFERROR(__xludf.DUMMYFUNCTION("""COMPUTED_VALUE"""),"TypeScript")</f>
        <v>TypeScript</v>
      </c>
    </row>
    <row r="8228">
      <c r="A8228" s="3">
        <v>8227.0</v>
      </c>
      <c r="B8228" s="4" t="str">
        <f>IFERROR(__xludf.DUMMYFUNCTION("SPLIT(IMPORTRANGE!B8228:B18227,"";"",0,1)"),"Bash/Shell/PowerShell")</f>
        <v>Bash/Shell/PowerShell</v>
      </c>
      <c r="C8228" s="4" t="str">
        <f>IFERROR(__xludf.DUMMYFUNCTION("""COMPUTED_VALUE"""),"HTML/CSS")</f>
        <v>HTML/CSS</v>
      </c>
      <c r="D8228" s="4" t="str">
        <f>IFERROR(__xludf.DUMMYFUNCTION("""COMPUTED_VALUE"""),"JavaScript")</f>
        <v>JavaScript</v>
      </c>
      <c r="E8228" s="4" t="str">
        <f>IFERROR(__xludf.DUMMYFUNCTION("""COMPUTED_VALUE"""),"PHP")</f>
        <v>PHP</v>
      </c>
      <c r="F8228" s="4" t="str">
        <f>IFERROR(__xludf.DUMMYFUNCTION("""COMPUTED_VALUE"""),"Python")</f>
        <v>Python</v>
      </c>
      <c r="G8228" s="4" t="str">
        <f>IFERROR(__xludf.DUMMYFUNCTION("""COMPUTED_VALUE"""),"SQL")</f>
        <v>SQL</v>
      </c>
    </row>
    <row r="8229">
      <c r="A8229" s="3">
        <v>8228.0</v>
      </c>
      <c r="B8229" s="4" t="str">
        <f>IFERROR(__xludf.DUMMYFUNCTION("SPLIT(IMPORTRANGE!B8229:B18228,"";"",0,1)"),"C#")</f>
        <v>C#</v>
      </c>
      <c r="C8229" s="4" t="str">
        <f>IFERROR(__xludf.DUMMYFUNCTION("""COMPUTED_VALUE"""),"JavaScript")</f>
        <v>JavaScript</v>
      </c>
      <c r="D8229" s="4" t="str">
        <f>IFERROR(__xludf.DUMMYFUNCTION("""COMPUTED_VALUE"""),"SQL")</f>
        <v>SQL</v>
      </c>
    </row>
    <row r="8230">
      <c r="A8230" s="3">
        <v>8229.0</v>
      </c>
      <c r="B8230" s="4" t="str">
        <f>IFERROR(__xludf.DUMMYFUNCTION("SPLIT(IMPORTRANGE!B8230:B18229,"";"",0,1)"),"C")</f>
        <v>C</v>
      </c>
      <c r="C8230" s="4" t="str">
        <f>IFERROR(__xludf.DUMMYFUNCTION("""COMPUTED_VALUE"""),"C++")</f>
        <v>C++</v>
      </c>
      <c r="D8230" s="4" t="str">
        <f>IFERROR(__xludf.DUMMYFUNCTION("""COMPUTED_VALUE"""),"HTML/CSS")</f>
        <v>HTML/CSS</v>
      </c>
      <c r="E8230" s="4" t="str">
        <f>IFERROR(__xludf.DUMMYFUNCTION("""COMPUTED_VALUE"""),"JavaScript")</f>
        <v>JavaScript</v>
      </c>
      <c r="F8230" s="4" t="str">
        <f>IFERROR(__xludf.DUMMYFUNCTION("""COMPUTED_VALUE"""),"SQL")</f>
        <v>SQL</v>
      </c>
    </row>
    <row r="8231">
      <c r="A8231" s="3">
        <v>8230.0</v>
      </c>
      <c r="B8231" s="4" t="str">
        <f>IFERROR(__xludf.DUMMYFUNCTION("SPLIT(IMPORTRANGE!B8231:B18230,"";"",0,1)"),"C")</f>
        <v>C</v>
      </c>
      <c r="C8231" s="4" t="str">
        <f>IFERROR(__xludf.DUMMYFUNCTION("""COMPUTED_VALUE"""),"C#")</f>
        <v>C#</v>
      </c>
      <c r="D8231" s="4" t="str">
        <f>IFERROR(__xludf.DUMMYFUNCTION("""COMPUTED_VALUE"""),"HTML/CSS")</f>
        <v>HTML/CSS</v>
      </c>
      <c r="E8231" s="4" t="str">
        <f>IFERROR(__xludf.DUMMYFUNCTION("""COMPUTED_VALUE"""),"JavaScript")</f>
        <v>JavaScript</v>
      </c>
      <c r="F8231" s="4" t="str">
        <f>IFERROR(__xludf.DUMMYFUNCTION("""COMPUTED_VALUE"""),"Python")</f>
        <v>Python</v>
      </c>
    </row>
    <row r="8232">
      <c r="A8232" s="3">
        <v>8231.0</v>
      </c>
      <c r="B8232" s="4" t="str">
        <f>IFERROR(__xludf.DUMMYFUNCTION("SPLIT(IMPORTRANGE!B8232:B18231,"";"",0,1)"),"Bash/Shell/PowerShell")</f>
        <v>Bash/Shell/PowerShell</v>
      </c>
      <c r="C8232" s="4" t="str">
        <f>IFERROR(__xludf.DUMMYFUNCTION("""COMPUTED_VALUE"""),"HTML/CSS")</f>
        <v>HTML/CSS</v>
      </c>
      <c r="D8232" s="4" t="str">
        <f>IFERROR(__xludf.DUMMYFUNCTION("""COMPUTED_VALUE"""),"JavaScript")</f>
        <v>JavaScript</v>
      </c>
      <c r="E8232" s="4" t="str">
        <f>IFERROR(__xludf.DUMMYFUNCTION("""COMPUTED_VALUE"""),"PHP")</f>
        <v>PHP</v>
      </c>
      <c r="F8232" s="4" t="str">
        <f>IFERROR(__xludf.DUMMYFUNCTION("""COMPUTED_VALUE"""),"R")</f>
        <v>R</v>
      </c>
      <c r="G8232" s="4" t="str">
        <f>IFERROR(__xludf.DUMMYFUNCTION("""COMPUTED_VALUE"""),"SQL")</f>
        <v>SQL</v>
      </c>
    </row>
    <row r="8233">
      <c r="A8233" s="3">
        <v>8232.0</v>
      </c>
      <c r="B8233" s="4" t="str">
        <f>IFERROR(__xludf.DUMMYFUNCTION("SPLIT(IMPORTRANGE!B8233:B18232,"";"",0,1)"),"Bash/Shell/PowerShell")</f>
        <v>Bash/Shell/PowerShell</v>
      </c>
      <c r="C8233" s="4" t="str">
        <f>IFERROR(__xludf.DUMMYFUNCTION("""COMPUTED_VALUE"""),"HTML/CSS")</f>
        <v>HTML/CSS</v>
      </c>
      <c r="D8233" s="4" t="str">
        <f>IFERROR(__xludf.DUMMYFUNCTION("""COMPUTED_VALUE"""),"JavaScript")</f>
        <v>JavaScript</v>
      </c>
      <c r="E8233" s="4" t="str">
        <f>IFERROR(__xludf.DUMMYFUNCTION("""COMPUTED_VALUE"""),"PHP")</f>
        <v>PHP</v>
      </c>
      <c r="F8233" s="4" t="str">
        <f>IFERROR(__xludf.DUMMYFUNCTION("""COMPUTED_VALUE"""),"Rust")</f>
        <v>Rust</v>
      </c>
      <c r="G8233" s="4" t="str">
        <f>IFERROR(__xludf.DUMMYFUNCTION("""COMPUTED_VALUE"""),"SQL")</f>
        <v>SQL</v>
      </c>
      <c r="H8233" s="4" t="str">
        <f>IFERROR(__xludf.DUMMYFUNCTION("""COMPUTED_VALUE"""),"TypeScript")</f>
        <v>TypeScript</v>
      </c>
    </row>
    <row r="8234">
      <c r="A8234" s="3">
        <v>8233.0</v>
      </c>
      <c r="B8234" s="4" t="str">
        <f>IFERROR(__xludf.DUMMYFUNCTION("SPLIT(IMPORTRANGE!B8234:B18233,"";"",0,1)"),"Java")</f>
        <v>Java</v>
      </c>
    </row>
    <row r="8235">
      <c r="A8235" s="3">
        <v>8234.0</v>
      </c>
      <c r="B8235" s="4" t="str">
        <f>IFERROR(__xludf.DUMMYFUNCTION("SPLIT(IMPORTRANGE!B8235:B18234,"";"",0,1)"),"Bash/Shell/PowerShell")</f>
        <v>Bash/Shell/PowerShell</v>
      </c>
      <c r="C8235" s="4" t="str">
        <f>IFERROR(__xludf.DUMMYFUNCTION("""COMPUTED_VALUE"""),"Go")</f>
        <v>Go</v>
      </c>
      <c r="D8235" s="4" t="str">
        <f>IFERROR(__xludf.DUMMYFUNCTION("""COMPUTED_VALUE"""),"HTML/CSS")</f>
        <v>HTML/CSS</v>
      </c>
      <c r="E8235" s="4" t="str">
        <f>IFERROR(__xludf.DUMMYFUNCTION("""COMPUTED_VALUE"""),"JavaScript")</f>
        <v>JavaScript</v>
      </c>
      <c r="F8235" s="4" t="str">
        <f>IFERROR(__xludf.DUMMYFUNCTION("""COMPUTED_VALUE"""),"Python")</f>
        <v>Python</v>
      </c>
      <c r="G8235" s="4" t="str">
        <f>IFERROR(__xludf.DUMMYFUNCTION("""COMPUTED_VALUE"""),"TypeScript")</f>
        <v>TypeScript</v>
      </c>
    </row>
    <row r="8236">
      <c r="A8236" s="3">
        <v>8235.0</v>
      </c>
      <c r="B8236" s="4" t="str">
        <f>IFERROR(__xludf.DUMMYFUNCTION("SPLIT(IMPORTRANGE!B8236:B18235,"";"",0,1)"),"Python")</f>
        <v>Python</v>
      </c>
      <c r="C8236" s="4" t="str">
        <f>IFERROR(__xludf.DUMMYFUNCTION("""COMPUTED_VALUE"""),"SQL")</f>
        <v>SQL</v>
      </c>
    </row>
    <row r="8237">
      <c r="A8237" s="3">
        <v>8236.0</v>
      </c>
      <c r="B8237" s="4" t="str">
        <f>IFERROR(__xludf.DUMMYFUNCTION("SPLIT(IMPORTRANGE!B8237:B18236,"";"",0,1)"),"HTML/CSS")</f>
        <v>HTML/CSS</v>
      </c>
      <c r="C8237" s="4" t="str">
        <f>IFERROR(__xludf.DUMMYFUNCTION("""COMPUTED_VALUE"""),"JavaScript")</f>
        <v>JavaScript</v>
      </c>
      <c r="D8237" s="4" t="str">
        <f>IFERROR(__xludf.DUMMYFUNCTION("""COMPUTED_VALUE"""),"SQL")</f>
        <v>SQL</v>
      </c>
    </row>
    <row r="8238">
      <c r="A8238" s="3">
        <v>8237.0</v>
      </c>
      <c r="B8238" s="4" t="str">
        <f>IFERROR(__xludf.DUMMYFUNCTION("SPLIT(IMPORTRANGE!B8238:B18237,"";"",0,1)"),"Bash/Shell/PowerShell")</f>
        <v>Bash/Shell/PowerShell</v>
      </c>
      <c r="C8238" s="4" t="str">
        <f>IFERROR(__xludf.DUMMYFUNCTION("""COMPUTED_VALUE"""),"Python")</f>
        <v>Python</v>
      </c>
    </row>
    <row r="8239">
      <c r="A8239" s="3">
        <v>8238.0</v>
      </c>
      <c r="B8239" s="4" t="str">
        <f>IFERROR(__xludf.DUMMYFUNCTION("SPLIT(IMPORTRANGE!B8239:B18238,"";"",0,1)"),"Bash/Shell/PowerShell")</f>
        <v>Bash/Shell/PowerShell</v>
      </c>
      <c r="C8239" s="4" t="str">
        <f>IFERROR(__xludf.DUMMYFUNCTION("""COMPUTED_VALUE"""),"C")</f>
        <v>C</v>
      </c>
      <c r="D8239" s="4" t="str">
        <f>IFERROR(__xludf.DUMMYFUNCTION("""COMPUTED_VALUE"""),"Java")</f>
        <v>Java</v>
      </c>
      <c r="E8239" s="4" t="str">
        <f>IFERROR(__xludf.DUMMYFUNCTION("""COMPUTED_VALUE"""),"JavaScript")</f>
        <v>JavaScript</v>
      </c>
      <c r="F8239" s="4" t="str">
        <f>IFERROR(__xludf.DUMMYFUNCTION("""COMPUTED_VALUE"""),"Scala")</f>
        <v>Scala</v>
      </c>
      <c r="G8239" s="4" t="str">
        <f>IFERROR(__xludf.DUMMYFUNCTION("""COMPUTED_VALUE"""),"SQL")</f>
        <v>SQL</v>
      </c>
    </row>
    <row r="8240">
      <c r="A8240" s="3">
        <v>8239.0</v>
      </c>
      <c r="B8240" s="4" t="str">
        <f>IFERROR(__xludf.DUMMYFUNCTION("SPLIT(IMPORTRANGE!B8240:B18239,"";"",0,1)"),"C#")</f>
        <v>C#</v>
      </c>
      <c r="C8240" s="4" t="str">
        <f>IFERROR(__xludf.DUMMYFUNCTION("""COMPUTED_VALUE"""),"HTML/CSS")</f>
        <v>HTML/CSS</v>
      </c>
      <c r="D8240" s="4" t="str">
        <f>IFERROR(__xludf.DUMMYFUNCTION("""COMPUTED_VALUE"""),"JavaScript")</f>
        <v>JavaScript</v>
      </c>
      <c r="E8240" s="4" t="str">
        <f>IFERROR(__xludf.DUMMYFUNCTION("""COMPUTED_VALUE"""),"PHP")</f>
        <v>PHP</v>
      </c>
      <c r="F8240" s="4" t="str">
        <f>IFERROR(__xludf.DUMMYFUNCTION("""COMPUTED_VALUE"""),"SQL")</f>
        <v>SQL</v>
      </c>
    </row>
    <row r="8241">
      <c r="A8241" s="3">
        <v>8240.0</v>
      </c>
      <c r="B8241" s="4" t="str">
        <f>IFERROR(__xludf.DUMMYFUNCTION("SPLIT(IMPORTRANGE!B8241:B18240,"";"",0,1)"),"HTML/CSS")</f>
        <v>HTML/CSS</v>
      </c>
      <c r="C8241" s="4" t="str">
        <f>IFERROR(__xludf.DUMMYFUNCTION("""COMPUTED_VALUE"""),"JavaScript")</f>
        <v>JavaScript</v>
      </c>
      <c r="D8241" s="4" t="str">
        <f>IFERROR(__xludf.DUMMYFUNCTION("""COMPUTED_VALUE"""),"PHP")</f>
        <v>PHP</v>
      </c>
      <c r="E8241" s="4" t="str">
        <f>IFERROR(__xludf.DUMMYFUNCTION("""COMPUTED_VALUE"""),"Python")</f>
        <v>Python</v>
      </c>
      <c r="F8241" s="4" t="str">
        <f>IFERROR(__xludf.DUMMYFUNCTION("""COMPUTED_VALUE"""),"Rust")</f>
        <v>Rust</v>
      </c>
      <c r="G8241" s="4" t="str">
        <f>IFERROR(__xludf.DUMMYFUNCTION("""COMPUTED_VALUE"""),"SQL")</f>
        <v>SQL</v>
      </c>
      <c r="H8241" s="4" t="str">
        <f>IFERROR(__xludf.DUMMYFUNCTION("""COMPUTED_VALUE"""),"TypeScript")</f>
        <v>TypeScript</v>
      </c>
    </row>
    <row r="8242">
      <c r="A8242" s="3">
        <v>8241.0</v>
      </c>
      <c r="B8242" s="4" t="str">
        <f>IFERROR(__xludf.DUMMYFUNCTION("SPLIT(IMPORTRANGE!B8242:B18241,"";"",0,1)"),"C")</f>
        <v>C</v>
      </c>
      <c r="C8242" s="4" t="str">
        <f>IFERROR(__xludf.DUMMYFUNCTION("""COMPUTED_VALUE"""),"Java")</f>
        <v>Java</v>
      </c>
      <c r="D8242" s="4" t="str">
        <f>IFERROR(__xludf.DUMMYFUNCTION("""COMPUTED_VALUE"""),"Python")</f>
        <v>Python</v>
      </c>
      <c r="E8242" s="4" t="str">
        <f>IFERROR(__xludf.DUMMYFUNCTION("""COMPUTED_VALUE"""),"SQL")</f>
        <v>SQL</v>
      </c>
    </row>
    <row r="8243">
      <c r="A8243" s="3">
        <v>8242.0</v>
      </c>
      <c r="B8243" s="4" t="str">
        <f>IFERROR(__xludf.DUMMYFUNCTION("SPLIT(IMPORTRANGE!B8243:B18242,"";"",0,1)"),"Bash/Shell/PowerShell")</f>
        <v>Bash/Shell/PowerShell</v>
      </c>
      <c r="C8243" s="4" t="str">
        <f>IFERROR(__xludf.DUMMYFUNCTION("""COMPUTED_VALUE"""),"C#")</f>
        <v>C#</v>
      </c>
      <c r="D8243" s="4" t="str">
        <f>IFERROR(__xludf.DUMMYFUNCTION("""COMPUTED_VALUE"""),"Python")</f>
        <v>Python</v>
      </c>
      <c r="E8243" s="4" t="str">
        <f>IFERROR(__xludf.DUMMYFUNCTION("""COMPUTED_VALUE"""),"TypeScript")</f>
        <v>TypeScript</v>
      </c>
    </row>
    <row r="8244">
      <c r="A8244" s="3">
        <v>8243.0</v>
      </c>
      <c r="B8244" s="4" t="str">
        <f>IFERROR(__xludf.DUMMYFUNCTION("SPLIT(IMPORTRANGE!B8244:B18243,"";"",0,1)"),"C++")</f>
        <v>C++</v>
      </c>
      <c r="C8244" s="4" t="str">
        <f>IFERROR(__xludf.DUMMYFUNCTION("""COMPUTED_VALUE"""),"HTML/CSS")</f>
        <v>HTML/CSS</v>
      </c>
      <c r="D8244" s="4" t="str">
        <f>IFERROR(__xludf.DUMMYFUNCTION("""COMPUTED_VALUE"""),"Java")</f>
        <v>Java</v>
      </c>
      <c r="E8244" s="4" t="str">
        <f>IFERROR(__xludf.DUMMYFUNCTION("""COMPUTED_VALUE"""),"JavaScript")</f>
        <v>JavaScript</v>
      </c>
      <c r="F8244" s="4" t="str">
        <f>IFERROR(__xludf.DUMMYFUNCTION("""COMPUTED_VALUE"""),"Python")</f>
        <v>Python</v>
      </c>
      <c r="G8244" s="4" t="str">
        <f>IFERROR(__xludf.DUMMYFUNCTION("""COMPUTED_VALUE"""),"Ruby")</f>
        <v>Ruby</v>
      </c>
      <c r="H8244" s="4" t="str">
        <f>IFERROR(__xludf.DUMMYFUNCTION("""COMPUTED_VALUE"""),"SQL")</f>
        <v>SQL</v>
      </c>
    </row>
    <row r="8245">
      <c r="A8245" s="3">
        <v>8244.0</v>
      </c>
      <c r="B8245" s="4" t="str">
        <f>IFERROR(__xludf.DUMMYFUNCTION("SPLIT(IMPORTRANGE!B8245:B18244,"";"",0,1)"),"C#")</f>
        <v>C#</v>
      </c>
      <c r="C8245" s="4" t="str">
        <f>IFERROR(__xludf.DUMMYFUNCTION("""COMPUTED_VALUE"""),"Java")</f>
        <v>Java</v>
      </c>
    </row>
    <row r="8246">
      <c r="A8246" s="3">
        <v>8245.0</v>
      </c>
      <c r="B8246" s="4" t="str">
        <f>IFERROR(__xludf.DUMMYFUNCTION("SPLIT(IMPORTRANGE!B8246:B18245,"";"",0,1)"),"Java")</f>
        <v>Java</v>
      </c>
    </row>
    <row r="8247">
      <c r="A8247" s="3">
        <v>8246.0</v>
      </c>
      <c r="B8247" s="4" t="str">
        <f>IFERROR(__xludf.DUMMYFUNCTION("SPLIT(IMPORTRANGE!B8247:B18246,"";"",0,1)"),"Python")</f>
        <v>Python</v>
      </c>
    </row>
    <row r="8248">
      <c r="A8248" s="3">
        <v>8247.0</v>
      </c>
      <c r="B8248" s="4" t="str">
        <f>IFERROR(__xludf.DUMMYFUNCTION("SPLIT(IMPORTRANGE!B8248:B18247,"";"",0,1)"),"C")</f>
        <v>C</v>
      </c>
      <c r="C8248" s="4" t="str">
        <f>IFERROR(__xludf.DUMMYFUNCTION("""COMPUTED_VALUE"""),"C++")</f>
        <v>C++</v>
      </c>
      <c r="D8248" s="4" t="str">
        <f>IFERROR(__xludf.DUMMYFUNCTION("""COMPUTED_VALUE"""),"Python")</f>
        <v>Python</v>
      </c>
      <c r="E8248" s="4" t="str">
        <f>IFERROR(__xludf.DUMMYFUNCTION("""COMPUTED_VALUE"""),"Other(s):")</f>
        <v>Other(s):</v>
      </c>
    </row>
    <row r="8249">
      <c r="A8249" s="3">
        <v>8248.0</v>
      </c>
      <c r="B8249" s="4" t="str">
        <f>IFERROR(__xludf.DUMMYFUNCTION("SPLIT(IMPORTRANGE!B8249:B18248,"";"",0,1)"),"HTML/CSS")</f>
        <v>HTML/CSS</v>
      </c>
      <c r="C8249" s="4" t="str">
        <f>IFERROR(__xludf.DUMMYFUNCTION("""COMPUTED_VALUE"""),"JavaScript")</f>
        <v>JavaScript</v>
      </c>
      <c r="D8249" s="4" t="str">
        <f>IFERROR(__xludf.DUMMYFUNCTION("""COMPUTED_VALUE"""),"PHP")</f>
        <v>PHP</v>
      </c>
      <c r="E8249" s="4" t="str">
        <f>IFERROR(__xludf.DUMMYFUNCTION("""COMPUTED_VALUE"""),"SQL")</f>
        <v>SQL</v>
      </c>
      <c r="F8249" s="4" t="str">
        <f>IFERROR(__xludf.DUMMYFUNCTION("""COMPUTED_VALUE"""),"TypeScript")</f>
        <v>TypeScript</v>
      </c>
    </row>
    <row r="8250">
      <c r="A8250" s="3">
        <v>8249.0</v>
      </c>
      <c r="B8250" s="4" t="str">
        <f>IFERROR(__xludf.DUMMYFUNCTION("SPLIT(IMPORTRANGE!B8250:B18249,"";"",0,1)"),"HTML/CSS")</f>
        <v>HTML/CSS</v>
      </c>
      <c r="C8250" s="4" t="str">
        <f>IFERROR(__xludf.DUMMYFUNCTION("""COMPUTED_VALUE"""),"JavaScript")</f>
        <v>JavaScript</v>
      </c>
      <c r="D8250" s="4" t="str">
        <f>IFERROR(__xludf.DUMMYFUNCTION("""COMPUTED_VALUE"""),"TypeScript")</f>
        <v>TypeScript</v>
      </c>
    </row>
    <row r="8251">
      <c r="A8251" s="3">
        <v>8250.0</v>
      </c>
      <c r="B8251" s="4" t="str">
        <f>IFERROR(__xludf.DUMMYFUNCTION("SPLIT(IMPORTRANGE!B8251:B18250,"";"",0,1)"),"Bash/Shell/PowerShell")</f>
        <v>Bash/Shell/PowerShell</v>
      </c>
      <c r="C8251" s="4" t="str">
        <f>IFERROR(__xludf.DUMMYFUNCTION("""COMPUTED_VALUE"""),"C#")</f>
        <v>C#</v>
      </c>
      <c r="D8251" s="4" t="str">
        <f>IFERROR(__xludf.DUMMYFUNCTION("""COMPUTED_VALUE"""),"HTML/CSS")</f>
        <v>HTML/CSS</v>
      </c>
      <c r="E8251" s="4" t="str">
        <f>IFERROR(__xludf.DUMMYFUNCTION("""COMPUTED_VALUE"""),"Java")</f>
        <v>Java</v>
      </c>
      <c r="F8251" s="4" t="str">
        <f>IFERROR(__xludf.DUMMYFUNCTION("""COMPUTED_VALUE"""),"JavaScript")</f>
        <v>JavaScript</v>
      </c>
      <c r="G8251" s="4" t="str">
        <f>IFERROR(__xludf.DUMMYFUNCTION("""COMPUTED_VALUE"""),"Kotlin")</f>
        <v>Kotlin</v>
      </c>
      <c r="H8251" s="4" t="str">
        <f>IFERROR(__xludf.DUMMYFUNCTION("""COMPUTED_VALUE"""),"SQL")</f>
        <v>SQL</v>
      </c>
    </row>
    <row r="8252">
      <c r="A8252" s="3">
        <v>8251.0</v>
      </c>
      <c r="B8252" s="4" t="str">
        <f>IFERROR(__xludf.DUMMYFUNCTION("SPLIT(IMPORTRANGE!B8252:B18251,"";"",0,1)"),"C#")</f>
        <v>C#</v>
      </c>
    </row>
    <row r="8253">
      <c r="A8253" s="3">
        <v>8252.0</v>
      </c>
      <c r="B8253" s="4" t="str">
        <f>IFERROR(__xludf.DUMMYFUNCTION("SPLIT(IMPORTRANGE!B8253:B18252,"";"",0,1)"),"Bash/Shell/PowerShell")</f>
        <v>Bash/Shell/PowerShell</v>
      </c>
      <c r="C8253" s="4" t="str">
        <f>IFERROR(__xludf.DUMMYFUNCTION("""COMPUTED_VALUE"""),"HTML/CSS")</f>
        <v>HTML/CSS</v>
      </c>
      <c r="D8253" s="4" t="str">
        <f>IFERROR(__xludf.DUMMYFUNCTION("""COMPUTED_VALUE"""),"Python")</f>
        <v>Python</v>
      </c>
    </row>
    <row r="8254">
      <c r="A8254" s="3">
        <v>8253.0</v>
      </c>
      <c r="B8254" s="4" t="str">
        <f>IFERROR(__xludf.DUMMYFUNCTION("SPLIT(IMPORTRANGE!B8254:B18253,"";"",0,1)"),"Assembly")</f>
        <v>Assembly</v>
      </c>
      <c r="C8254" s="4" t="str">
        <f>IFERROR(__xludf.DUMMYFUNCTION("""COMPUTED_VALUE"""),"Bash/Shell/PowerShell")</f>
        <v>Bash/Shell/PowerShell</v>
      </c>
      <c r="D8254" s="4" t="str">
        <f>IFERROR(__xludf.DUMMYFUNCTION("""COMPUTED_VALUE"""),"C")</f>
        <v>C</v>
      </c>
      <c r="E8254" s="4" t="str">
        <f>IFERROR(__xludf.DUMMYFUNCTION("""COMPUTED_VALUE"""),"C++")</f>
        <v>C++</v>
      </c>
      <c r="F8254" s="4" t="str">
        <f>IFERROR(__xludf.DUMMYFUNCTION("""COMPUTED_VALUE"""),"C#")</f>
        <v>C#</v>
      </c>
      <c r="G8254" s="4" t="str">
        <f>IFERROR(__xludf.DUMMYFUNCTION("""COMPUTED_VALUE"""),"Dart")</f>
        <v>Dart</v>
      </c>
      <c r="H8254" s="4" t="str">
        <f>IFERROR(__xludf.DUMMYFUNCTION("""COMPUTED_VALUE"""),"HTML/CSS")</f>
        <v>HTML/CSS</v>
      </c>
      <c r="I8254" s="4" t="str">
        <f>IFERROR(__xludf.DUMMYFUNCTION("""COMPUTED_VALUE"""),"Java")</f>
        <v>Java</v>
      </c>
      <c r="J8254" s="4" t="str">
        <f>IFERROR(__xludf.DUMMYFUNCTION("""COMPUTED_VALUE"""),"JavaScript")</f>
        <v>JavaScript</v>
      </c>
      <c r="K8254" s="4" t="str">
        <f>IFERROR(__xludf.DUMMYFUNCTION("""COMPUTED_VALUE"""),"PHP")</f>
        <v>PHP</v>
      </c>
      <c r="L8254" s="4" t="str">
        <f>IFERROR(__xludf.DUMMYFUNCTION("""COMPUTED_VALUE"""),"Python")</f>
        <v>Python</v>
      </c>
      <c r="M8254" s="4" t="str">
        <f>IFERROR(__xludf.DUMMYFUNCTION("""COMPUTED_VALUE"""),"R")</f>
        <v>R</v>
      </c>
      <c r="N8254" s="4" t="str">
        <f>IFERROR(__xludf.DUMMYFUNCTION("""COMPUTED_VALUE"""),"SQL")</f>
        <v>SQL</v>
      </c>
      <c r="O8254" s="4" t="str">
        <f>IFERROR(__xludf.DUMMYFUNCTION("""COMPUTED_VALUE"""),"TypeScript")</f>
        <v>TypeScript</v>
      </c>
    </row>
    <row r="8255">
      <c r="A8255" s="3">
        <v>8254.0</v>
      </c>
      <c r="B8255" s="4" t="str">
        <f>IFERROR(__xludf.DUMMYFUNCTION("SPLIT(IMPORTRANGE!B8255:B18254,"";"",0,1)"),"C")</f>
        <v>C</v>
      </c>
      <c r="C8255" s="4" t="str">
        <f>IFERROR(__xludf.DUMMYFUNCTION("""COMPUTED_VALUE"""),"C++")</f>
        <v>C++</v>
      </c>
      <c r="D8255" s="4" t="str">
        <f>IFERROR(__xludf.DUMMYFUNCTION("""COMPUTED_VALUE"""),"C#")</f>
        <v>C#</v>
      </c>
      <c r="E8255" s="4" t="str">
        <f>IFERROR(__xludf.DUMMYFUNCTION("""COMPUTED_VALUE"""),"HTML/CSS")</f>
        <v>HTML/CSS</v>
      </c>
      <c r="F8255" s="4" t="str">
        <f>IFERROR(__xludf.DUMMYFUNCTION("""COMPUTED_VALUE"""),"Java")</f>
        <v>Java</v>
      </c>
      <c r="G8255" s="4" t="str">
        <f>IFERROR(__xludf.DUMMYFUNCTION("""COMPUTED_VALUE"""),"JavaScript")</f>
        <v>JavaScript</v>
      </c>
      <c r="H8255" s="4" t="str">
        <f>IFERROR(__xludf.DUMMYFUNCTION("""COMPUTED_VALUE"""),"Ruby")</f>
        <v>Ruby</v>
      </c>
      <c r="I8255" s="4" t="str">
        <f>IFERROR(__xludf.DUMMYFUNCTION("""COMPUTED_VALUE"""),"SQL")</f>
        <v>SQL</v>
      </c>
    </row>
    <row r="8256">
      <c r="A8256" s="3">
        <v>8255.0</v>
      </c>
      <c r="B8256" s="4" t="str">
        <f>IFERROR(__xludf.DUMMYFUNCTION("SPLIT(IMPORTRANGE!B8256:B18255,"";"",0,1)"),"Elixir")</f>
        <v>Elixir</v>
      </c>
      <c r="C8256" s="4" t="str">
        <f>IFERROR(__xludf.DUMMYFUNCTION("""COMPUTED_VALUE"""),"Erlang")</f>
        <v>Erlang</v>
      </c>
      <c r="D8256" s="4" t="str">
        <f>IFERROR(__xludf.DUMMYFUNCTION("""COMPUTED_VALUE"""),"JavaScript")</f>
        <v>JavaScript</v>
      </c>
      <c r="E8256" s="4" t="str">
        <f>IFERROR(__xludf.DUMMYFUNCTION("""COMPUTED_VALUE"""),"PHP")</f>
        <v>PHP</v>
      </c>
      <c r="F8256" s="4" t="str">
        <f>IFERROR(__xludf.DUMMYFUNCTION("""COMPUTED_VALUE"""),"SQL")</f>
        <v>SQL</v>
      </c>
      <c r="G8256" s="4" t="str">
        <f>IFERROR(__xludf.DUMMYFUNCTION("""COMPUTED_VALUE"""),"TypeScript")</f>
        <v>TypeScript</v>
      </c>
    </row>
    <row r="8257">
      <c r="A8257" s="3">
        <v>8256.0</v>
      </c>
      <c r="B8257" s="4" t="str">
        <f>IFERROR(__xludf.DUMMYFUNCTION("SPLIT(IMPORTRANGE!B8257:B18256,"";"",0,1)"),"C++")</f>
        <v>C++</v>
      </c>
      <c r="C8257" s="4" t="str">
        <f>IFERROR(__xludf.DUMMYFUNCTION("""COMPUTED_VALUE"""),"Objective-C")</f>
        <v>Objective-C</v>
      </c>
      <c r="D8257" s="4" t="str">
        <f>IFERROR(__xludf.DUMMYFUNCTION("""COMPUTED_VALUE"""),"Python")</f>
        <v>Python</v>
      </c>
    </row>
    <row r="8258">
      <c r="A8258" s="3">
        <v>8257.0</v>
      </c>
      <c r="B8258" s="4" t="str">
        <f>IFERROR(__xludf.DUMMYFUNCTION("SPLIT(IMPORTRANGE!B8258:B18257,"";"",0,1)"),"JavaScript")</f>
        <v>JavaScript</v>
      </c>
    </row>
    <row r="8259">
      <c r="A8259" s="3">
        <v>8258.0</v>
      </c>
      <c r="B8259" s="4" t="str">
        <f>IFERROR(__xludf.DUMMYFUNCTION("SPLIT(IMPORTRANGE!B8259:B18258,"";"",0,1)"),"Python")</f>
        <v>Python</v>
      </c>
      <c r="C8259" s="4" t="str">
        <f>IFERROR(__xludf.DUMMYFUNCTION("""COMPUTED_VALUE"""),"R")</f>
        <v>R</v>
      </c>
      <c r="D8259" s="4" t="str">
        <f>IFERROR(__xludf.DUMMYFUNCTION("""COMPUTED_VALUE"""),"SQL")</f>
        <v>SQL</v>
      </c>
    </row>
    <row r="8260">
      <c r="A8260" s="3">
        <v>8259.0</v>
      </c>
      <c r="B8260" s="4" t="str">
        <f>IFERROR(__xludf.DUMMYFUNCTION("SPLIT(IMPORTRANGE!B8260:B18259,"";"",0,1)"),"Bash/Shell/PowerShell")</f>
        <v>Bash/Shell/PowerShell</v>
      </c>
      <c r="C8260" s="4" t="str">
        <f>IFERROR(__xludf.DUMMYFUNCTION("""COMPUTED_VALUE"""),"HTML/CSS")</f>
        <v>HTML/CSS</v>
      </c>
      <c r="D8260" s="4" t="str">
        <f>IFERROR(__xludf.DUMMYFUNCTION("""COMPUTED_VALUE"""),"JavaScript")</f>
        <v>JavaScript</v>
      </c>
    </row>
    <row r="8261">
      <c r="A8261" s="3">
        <v>8260.0</v>
      </c>
      <c r="B8261" s="4" t="str">
        <f>IFERROR(__xludf.DUMMYFUNCTION("SPLIT(IMPORTRANGE!B8261:B18260,"";"",0,1)"),"Bash/Shell/PowerShell")</f>
        <v>Bash/Shell/PowerShell</v>
      </c>
      <c r="C8261" s="4" t="str">
        <f>IFERROR(__xludf.DUMMYFUNCTION("""COMPUTED_VALUE"""),"C++")</f>
        <v>C++</v>
      </c>
      <c r="D8261" s="4" t="str">
        <f>IFERROR(__xludf.DUMMYFUNCTION("""COMPUTED_VALUE"""),"C#")</f>
        <v>C#</v>
      </c>
      <c r="E8261" s="4" t="str">
        <f>IFERROR(__xludf.DUMMYFUNCTION("""COMPUTED_VALUE"""),"HTML/CSS")</f>
        <v>HTML/CSS</v>
      </c>
      <c r="F8261" s="4" t="str">
        <f>IFERROR(__xludf.DUMMYFUNCTION("""COMPUTED_VALUE"""),"JavaScript")</f>
        <v>JavaScript</v>
      </c>
      <c r="G8261" s="4" t="str">
        <f>IFERROR(__xludf.DUMMYFUNCTION("""COMPUTED_VALUE"""),"PHP")</f>
        <v>PHP</v>
      </c>
      <c r="H8261" s="4" t="str">
        <f>IFERROR(__xludf.DUMMYFUNCTION("""COMPUTED_VALUE"""),"Python")</f>
        <v>Python</v>
      </c>
      <c r="I8261" s="4" t="str">
        <f>IFERROR(__xludf.DUMMYFUNCTION("""COMPUTED_VALUE"""),"SQL")</f>
        <v>SQL</v>
      </c>
      <c r="J8261" s="4" t="str">
        <f>IFERROR(__xludf.DUMMYFUNCTION("""COMPUTED_VALUE"""),"Other(s):")</f>
        <v>Other(s):</v>
      </c>
    </row>
    <row r="8262">
      <c r="A8262" s="3">
        <v>8261.0</v>
      </c>
      <c r="B8262" s="4" t="str">
        <f>IFERROR(__xludf.DUMMYFUNCTION("SPLIT(IMPORTRANGE!B8262:B18261,"";"",0,1)"),"HTML/CSS")</f>
        <v>HTML/CSS</v>
      </c>
      <c r="C8262" s="4" t="str">
        <f>IFERROR(__xludf.DUMMYFUNCTION("""COMPUTED_VALUE"""),"JavaScript")</f>
        <v>JavaScript</v>
      </c>
      <c r="D8262" s="4" t="str">
        <f>IFERROR(__xludf.DUMMYFUNCTION("""COMPUTED_VALUE"""),"R")</f>
        <v>R</v>
      </c>
      <c r="E8262" s="4" t="str">
        <f>IFERROR(__xludf.DUMMYFUNCTION("""COMPUTED_VALUE"""),"SQL")</f>
        <v>SQL</v>
      </c>
      <c r="F8262" s="4" t="str">
        <f>IFERROR(__xludf.DUMMYFUNCTION("""COMPUTED_VALUE"""),"VBA")</f>
        <v>VBA</v>
      </c>
    </row>
    <row r="8263">
      <c r="A8263" s="3">
        <v>8262.0</v>
      </c>
      <c r="B8263" s="4" t="str">
        <f>IFERROR(__xludf.DUMMYFUNCTION("SPLIT(IMPORTRANGE!B8263:B18262,"";"",0,1)"),"HTML/CSS")</f>
        <v>HTML/CSS</v>
      </c>
      <c r="C8263" s="4" t="str">
        <f>IFERROR(__xludf.DUMMYFUNCTION("""COMPUTED_VALUE"""),"JavaScript")</f>
        <v>JavaScript</v>
      </c>
      <c r="D8263" s="4" t="str">
        <f>IFERROR(__xludf.DUMMYFUNCTION("""COMPUTED_VALUE"""),"PHP")</f>
        <v>PHP</v>
      </c>
      <c r="E8263" s="4" t="str">
        <f>IFERROR(__xludf.DUMMYFUNCTION("""COMPUTED_VALUE"""),"Ruby")</f>
        <v>Ruby</v>
      </c>
      <c r="F8263" s="4" t="str">
        <f>IFERROR(__xludf.DUMMYFUNCTION("""COMPUTED_VALUE"""),"SQL")</f>
        <v>SQL</v>
      </c>
    </row>
    <row r="8264">
      <c r="A8264" s="3">
        <v>8263.0</v>
      </c>
      <c r="B8264" s="4" t="str">
        <f>IFERROR(__xludf.DUMMYFUNCTION("SPLIT(IMPORTRANGE!B8264:B18263,"";"",0,1)"),"HTML/CSS")</f>
        <v>HTML/CSS</v>
      </c>
      <c r="C8264" s="4" t="str">
        <f>IFERROR(__xludf.DUMMYFUNCTION("""COMPUTED_VALUE"""),"JavaScript")</f>
        <v>JavaScript</v>
      </c>
      <c r="D8264" s="4" t="str">
        <f>IFERROR(__xludf.DUMMYFUNCTION("""COMPUTED_VALUE"""),"Python")</f>
        <v>Python</v>
      </c>
    </row>
    <row r="8265">
      <c r="A8265" s="3">
        <v>8264.0</v>
      </c>
      <c r="B8265" s="4" t="str">
        <f>IFERROR(__xludf.DUMMYFUNCTION("SPLIT(IMPORTRANGE!B8265:B18264,"";"",0,1)"),"Bash/Shell/PowerShell")</f>
        <v>Bash/Shell/PowerShell</v>
      </c>
      <c r="C8265" s="4" t="str">
        <f>IFERROR(__xludf.DUMMYFUNCTION("""COMPUTED_VALUE"""),"HTML/CSS")</f>
        <v>HTML/CSS</v>
      </c>
      <c r="D8265" s="4" t="str">
        <f>IFERROR(__xludf.DUMMYFUNCTION("""COMPUTED_VALUE"""),"JavaScript")</f>
        <v>JavaScript</v>
      </c>
      <c r="E8265" s="4" t="str">
        <f>IFERROR(__xludf.DUMMYFUNCTION("""COMPUTED_VALUE"""),"Python")</f>
        <v>Python</v>
      </c>
      <c r="F8265" s="4" t="str">
        <f>IFERROR(__xludf.DUMMYFUNCTION("""COMPUTED_VALUE"""),"SQL")</f>
        <v>SQL</v>
      </c>
    </row>
    <row r="8266">
      <c r="A8266" s="3">
        <v>8265.0</v>
      </c>
      <c r="B8266" s="4" t="str">
        <f>IFERROR(__xludf.DUMMYFUNCTION("SPLIT(IMPORTRANGE!B8266:B18265,"";"",0,1)"),"Assembly")</f>
        <v>Assembly</v>
      </c>
      <c r="C8266" s="4" t="str">
        <f>IFERROR(__xludf.DUMMYFUNCTION("""COMPUTED_VALUE"""),"Bash/Shell/PowerShell")</f>
        <v>Bash/Shell/PowerShell</v>
      </c>
      <c r="D8266" s="4" t="str">
        <f>IFERROR(__xludf.DUMMYFUNCTION("""COMPUTED_VALUE"""),"C++")</f>
        <v>C++</v>
      </c>
      <c r="E8266" s="4" t="str">
        <f>IFERROR(__xludf.DUMMYFUNCTION("""COMPUTED_VALUE"""),"HTML/CSS")</f>
        <v>HTML/CSS</v>
      </c>
      <c r="F8266" s="4" t="str">
        <f>IFERROR(__xludf.DUMMYFUNCTION("""COMPUTED_VALUE"""),"JavaScript")</f>
        <v>JavaScript</v>
      </c>
      <c r="G8266" s="4" t="str">
        <f>IFERROR(__xludf.DUMMYFUNCTION("""COMPUTED_VALUE"""),"PHP")</f>
        <v>PHP</v>
      </c>
      <c r="H8266" s="4" t="str">
        <f>IFERROR(__xludf.DUMMYFUNCTION("""COMPUTED_VALUE"""),"Python")</f>
        <v>Python</v>
      </c>
    </row>
    <row r="8267">
      <c r="A8267" s="3">
        <v>8266.0</v>
      </c>
      <c r="B8267" s="4" t="str">
        <f>IFERROR(__xludf.DUMMYFUNCTION("SPLIT(IMPORTRANGE!B8267:B18266,"";"",0,1)"),"Bash/Shell/PowerShell")</f>
        <v>Bash/Shell/PowerShell</v>
      </c>
      <c r="C8267" s="4" t="str">
        <f>IFERROR(__xludf.DUMMYFUNCTION("""COMPUTED_VALUE"""),"C++")</f>
        <v>C++</v>
      </c>
      <c r="D8267" s="4" t="str">
        <f>IFERROR(__xludf.DUMMYFUNCTION("""COMPUTED_VALUE"""),"C#")</f>
        <v>C#</v>
      </c>
      <c r="E8267" s="4" t="str">
        <f>IFERROR(__xludf.DUMMYFUNCTION("""COMPUTED_VALUE"""),"Go")</f>
        <v>Go</v>
      </c>
      <c r="F8267" s="4" t="str">
        <f>IFERROR(__xludf.DUMMYFUNCTION("""COMPUTED_VALUE"""),"HTML/CSS")</f>
        <v>HTML/CSS</v>
      </c>
      <c r="G8267" s="4" t="str">
        <f>IFERROR(__xludf.DUMMYFUNCTION("""COMPUTED_VALUE"""),"Java")</f>
        <v>Java</v>
      </c>
      <c r="H8267" s="4" t="str">
        <f>IFERROR(__xludf.DUMMYFUNCTION("""COMPUTED_VALUE"""),"JavaScript")</f>
        <v>JavaScript</v>
      </c>
      <c r="I8267" s="4" t="str">
        <f>IFERROR(__xludf.DUMMYFUNCTION("""COMPUTED_VALUE"""),"Python")</f>
        <v>Python</v>
      </c>
      <c r="J8267" s="4" t="str">
        <f>IFERROR(__xludf.DUMMYFUNCTION("""COMPUTED_VALUE"""),"SQL")</f>
        <v>SQL</v>
      </c>
    </row>
    <row r="8268">
      <c r="A8268" s="3">
        <v>8267.0</v>
      </c>
      <c r="B8268" s="4" t="str">
        <f>IFERROR(__xludf.DUMMYFUNCTION("SPLIT(IMPORTRANGE!B8268:B18267,"";"",0,1)"),"Bash/Shell/PowerShell")</f>
        <v>Bash/Shell/PowerShell</v>
      </c>
      <c r="C8268" s="4" t="str">
        <f>IFERROR(__xludf.DUMMYFUNCTION("""COMPUTED_VALUE"""),"HTML/CSS")</f>
        <v>HTML/CSS</v>
      </c>
      <c r="D8268" s="4" t="str">
        <f>IFERROR(__xludf.DUMMYFUNCTION("""COMPUTED_VALUE"""),"Java")</f>
        <v>Java</v>
      </c>
      <c r="E8268" s="4" t="str">
        <f>IFERROR(__xludf.DUMMYFUNCTION("""COMPUTED_VALUE"""),"JavaScript")</f>
        <v>JavaScript</v>
      </c>
      <c r="F8268" s="4" t="str">
        <f>IFERROR(__xludf.DUMMYFUNCTION("""COMPUTED_VALUE"""),"Python")</f>
        <v>Python</v>
      </c>
      <c r="G8268" s="4" t="str">
        <f>IFERROR(__xludf.DUMMYFUNCTION("""COMPUTED_VALUE"""),"Ruby")</f>
        <v>Ruby</v>
      </c>
      <c r="H8268" s="4" t="str">
        <f>IFERROR(__xludf.DUMMYFUNCTION("""COMPUTED_VALUE"""),"SQL")</f>
        <v>SQL</v>
      </c>
    </row>
    <row r="8269">
      <c r="A8269" s="3">
        <v>8268.0</v>
      </c>
      <c r="B8269" s="4" t="str">
        <f>IFERROR(__xludf.DUMMYFUNCTION("SPLIT(IMPORTRANGE!B8269:B18268,"";"",0,1)"),"Bash/Shell/PowerShell")</f>
        <v>Bash/Shell/PowerShell</v>
      </c>
      <c r="C8269" s="4" t="str">
        <f>IFERROR(__xludf.DUMMYFUNCTION("""COMPUTED_VALUE"""),"HTML/CSS")</f>
        <v>HTML/CSS</v>
      </c>
      <c r="D8269" s="4" t="str">
        <f>IFERROR(__xludf.DUMMYFUNCTION("""COMPUTED_VALUE"""),"JavaScript")</f>
        <v>JavaScript</v>
      </c>
      <c r="E8269" s="4" t="str">
        <f>IFERROR(__xludf.DUMMYFUNCTION("""COMPUTED_VALUE"""),"Python")</f>
        <v>Python</v>
      </c>
      <c r="F8269" s="4" t="str">
        <f>IFERROR(__xludf.DUMMYFUNCTION("""COMPUTED_VALUE"""),"SQL")</f>
        <v>SQL</v>
      </c>
    </row>
    <row r="8270">
      <c r="A8270" s="3">
        <v>8269.0</v>
      </c>
      <c r="B8270" s="4" t="str">
        <f>IFERROR(__xludf.DUMMYFUNCTION("SPLIT(IMPORTRANGE!B8270:B18269,"";"",0,1)"),"C++")</f>
        <v>C++</v>
      </c>
    </row>
    <row r="8271">
      <c r="A8271" s="3">
        <v>8270.0</v>
      </c>
      <c r="B8271" s="4" t="str">
        <f>IFERROR(__xludf.DUMMYFUNCTION("SPLIT(IMPORTRANGE!B8271:B18270,"";"",0,1)"),"HTML/CSS")</f>
        <v>HTML/CSS</v>
      </c>
      <c r="C8271" s="4" t="str">
        <f>IFERROR(__xludf.DUMMYFUNCTION("""COMPUTED_VALUE"""),"Kotlin")</f>
        <v>Kotlin</v>
      </c>
      <c r="D8271" s="4" t="str">
        <f>IFERROR(__xludf.DUMMYFUNCTION("""COMPUTED_VALUE"""),"Objective-C")</f>
        <v>Objective-C</v>
      </c>
      <c r="E8271" s="4" t="str">
        <f>IFERROR(__xludf.DUMMYFUNCTION("""COMPUTED_VALUE"""),"Ruby")</f>
        <v>Ruby</v>
      </c>
      <c r="F8271" s="4" t="str">
        <f>IFERROR(__xludf.DUMMYFUNCTION("""COMPUTED_VALUE"""),"Swift")</f>
        <v>Swift</v>
      </c>
      <c r="G8271" s="4" t="str">
        <f>IFERROR(__xludf.DUMMYFUNCTION("""COMPUTED_VALUE"""),"TypeScript")</f>
        <v>TypeScript</v>
      </c>
    </row>
    <row r="8272">
      <c r="A8272" s="3">
        <v>8271.0</v>
      </c>
      <c r="B8272" s="4" t="str">
        <f>IFERROR(__xludf.DUMMYFUNCTION("SPLIT(IMPORTRANGE!B8272:B18271,"";"",0,1)"),"C#")</f>
        <v>C#</v>
      </c>
      <c r="C8272" s="4" t="str">
        <f>IFERROR(__xludf.DUMMYFUNCTION("""COMPUTED_VALUE"""),"HTML/CSS")</f>
        <v>HTML/CSS</v>
      </c>
      <c r="D8272" s="4" t="str">
        <f>IFERROR(__xludf.DUMMYFUNCTION("""COMPUTED_VALUE"""),"JavaScript")</f>
        <v>JavaScript</v>
      </c>
      <c r="E8272" s="4" t="str">
        <f>IFERROR(__xludf.DUMMYFUNCTION("""COMPUTED_VALUE"""),"SQL")</f>
        <v>SQL</v>
      </c>
      <c r="F8272" s="4" t="str">
        <f>IFERROR(__xludf.DUMMYFUNCTION("""COMPUTED_VALUE"""),"TypeScript")</f>
        <v>TypeScript</v>
      </c>
    </row>
    <row r="8273">
      <c r="A8273" s="3">
        <v>8272.0</v>
      </c>
      <c r="B8273" s="4" t="str">
        <f>IFERROR(__xludf.DUMMYFUNCTION("SPLIT(IMPORTRANGE!B8273:B18272,"";"",0,1)"),"Bash/Shell/PowerShell")</f>
        <v>Bash/Shell/PowerShell</v>
      </c>
      <c r="C8273" s="4" t="str">
        <f>IFERROR(__xludf.DUMMYFUNCTION("""COMPUTED_VALUE"""),"JavaScript")</f>
        <v>JavaScript</v>
      </c>
      <c r="D8273" s="4" t="str">
        <f>IFERROR(__xludf.DUMMYFUNCTION("""COMPUTED_VALUE"""),"Python")</f>
        <v>Python</v>
      </c>
      <c r="E8273" s="4" t="str">
        <f>IFERROR(__xludf.DUMMYFUNCTION("""COMPUTED_VALUE"""),"SQL")</f>
        <v>SQL</v>
      </c>
      <c r="F8273" s="4" t="str">
        <f>IFERROR(__xludf.DUMMYFUNCTION("""COMPUTED_VALUE"""),"VBA")</f>
        <v>VBA</v>
      </c>
    </row>
    <row r="8274">
      <c r="A8274" s="3">
        <v>8273.0</v>
      </c>
      <c r="B8274" s="4" t="str">
        <f>IFERROR(__xludf.DUMMYFUNCTION("SPLIT(IMPORTRANGE!B8274:B18273,"";"",0,1)"),"Java")</f>
        <v>Java</v>
      </c>
      <c r="C8274" s="4" t="str">
        <f>IFERROR(__xludf.DUMMYFUNCTION("""COMPUTED_VALUE"""),"JavaScript")</f>
        <v>JavaScript</v>
      </c>
      <c r="D8274" s="4" t="str">
        <f>IFERROR(__xludf.DUMMYFUNCTION("""COMPUTED_VALUE"""),"Python")</f>
        <v>Python</v>
      </c>
      <c r="E8274" s="4" t="str">
        <f>IFERROR(__xludf.DUMMYFUNCTION("""COMPUTED_VALUE"""),"Ruby")</f>
        <v>Ruby</v>
      </c>
    </row>
    <row r="8275">
      <c r="A8275" s="3">
        <v>8274.0</v>
      </c>
      <c r="B8275" s="4" t="str">
        <f>IFERROR(__xludf.DUMMYFUNCTION("SPLIT(IMPORTRANGE!B8275:B18274,"";"",0,1)"),"C#")</f>
        <v>C#</v>
      </c>
      <c r="C8275" s="4" t="str">
        <f>IFERROR(__xludf.DUMMYFUNCTION("""COMPUTED_VALUE"""),"HTML/CSS")</f>
        <v>HTML/CSS</v>
      </c>
      <c r="D8275" s="4" t="str">
        <f>IFERROR(__xludf.DUMMYFUNCTION("""COMPUTED_VALUE"""),"Java")</f>
        <v>Java</v>
      </c>
      <c r="E8275" s="4" t="str">
        <f>IFERROR(__xludf.DUMMYFUNCTION("""COMPUTED_VALUE"""),"JavaScript")</f>
        <v>JavaScript</v>
      </c>
      <c r="F8275" s="4" t="str">
        <f>IFERROR(__xludf.DUMMYFUNCTION("""COMPUTED_VALUE"""),"PHP")</f>
        <v>PHP</v>
      </c>
    </row>
    <row r="8276">
      <c r="A8276" s="3">
        <v>8275.0</v>
      </c>
      <c r="B8276" s="4" t="str">
        <f>IFERROR(__xludf.DUMMYFUNCTION("SPLIT(IMPORTRANGE!B8276:B18275,"";"",0,1)"),"C++")</f>
        <v>C++</v>
      </c>
      <c r="C8276" s="4" t="str">
        <f>IFERROR(__xludf.DUMMYFUNCTION("""COMPUTED_VALUE"""),"Python")</f>
        <v>Python</v>
      </c>
    </row>
    <row r="8277">
      <c r="A8277" s="3">
        <v>8276.0</v>
      </c>
      <c r="B8277" s="4" t="str">
        <f>IFERROR(__xludf.DUMMYFUNCTION("SPLIT(IMPORTRANGE!B8277:B18276,"";"",0,1)"),"Bash/Shell/PowerShell")</f>
        <v>Bash/Shell/PowerShell</v>
      </c>
      <c r="C8277" s="4" t="str">
        <f>IFERROR(__xludf.DUMMYFUNCTION("""COMPUTED_VALUE"""),"Java")</f>
        <v>Java</v>
      </c>
      <c r="D8277" s="4" t="str">
        <f>IFERROR(__xludf.DUMMYFUNCTION("""COMPUTED_VALUE"""),"Rust")</f>
        <v>Rust</v>
      </c>
    </row>
    <row r="8278">
      <c r="A8278" s="3">
        <v>8277.0</v>
      </c>
      <c r="B8278" s="4" t="str">
        <f>IFERROR(__xludf.DUMMYFUNCTION("SPLIT(IMPORTRANGE!B8278:B18277,"";"",0,1)"),"Bash/Shell/PowerShell")</f>
        <v>Bash/Shell/PowerShell</v>
      </c>
      <c r="C8278" s="4" t="str">
        <f>IFERROR(__xludf.DUMMYFUNCTION("""COMPUTED_VALUE"""),"C#")</f>
        <v>C#</v>
      </c>
      <c r="D8278" s="4" t="str">
        <f>IFERROR(__xludf.DUMMYFUNCTION("""COMPUTED_VALUE"""),"HTML/CSS")</f>
        <v>HTML/CSS</v>
      </c>
      <c r="E8278" s="4" t="str">
        <f>IFERROR(__xludf.DUMMYFUNCTION("""COMPUTED_VALUE"""),"JavaScript")</f>
        <v>JavaScript</v>
      </c>
      <c r="F8278" s="4" t="str">
        <f>IFERROR(__xludf.DUMMYFUNCTION("""COMPUTED_VALUE"""),"SQL")</f>
        <v>SQL</v>
      </c>
    </row>
    <row r="8279">
      <c r="A8279" s="3">
        <v>8278.0</v>
      </c>
      <c r="B8279" s="4" t="str">
        <f>IFERROR(__xludf.DUMMYFUNCTION("SPLIT(IMPORTRANGE!B8279:B18278,"";"",0,1)"),"Bash/Shell/PowerShell")</f>
        <v>Bash/Shell/PowerShell</v>
      </c>
      <c r="C8279" s="4" t="str">
        <f>IFERROR(__xludf.DUMMYFUNCTION("""COMPUTED_VALUE"""),"HTML/CSS")</f>
        <v>HTML/CSS</v>
      </c>
      <c r="D8279" s="4" t="str">
        <f>IFERROR(__xludf.DUMMYFUNCTION("""COMPUTED_VALUE"""),"Java")</f>
        <v>Java</v>
      </c>
      <c r="E8279" s="4" t="str">
        <f>IFERROR(__xludf.DUMMYFUNCTION("""COMPUTED_VALUE"""),"JavaScript")</f>
        <v>JavaScript</v>
      </c>
      <c r="F8279" s="4" t="str">
        <f>IFERROR(__xludf.DUMMYFUNCTION("""COMPUTED_VALUE"""),"Python")</f>
        <v>Python</v>
      </c>
      <c r="G8279" s="4" t="str">
        <f>IFERROR(__xludf.DUMMYFUNCTION("""COMPUTED_VALUE"""),"Ruby")</f>
        <v>Ruby</v>
      </c>
      <c r="H8279" s="4" t="str">
        <f>IFERROR(__xludf.DUMMYFUNCTION("""COMPUTED_VALUE"""),"SQL")</f>
        <v>SQL</v>
      </c>
      <c r="I8279" s="4" t="str">
        <f>IFERROR(__xludf.DUMMYFUNCTION("""COMPUTED_VALUE"""),"Other(s):")</f>
        <v>Other(s):</v>
      </c>
    </row>
    <row r="8280">
      <c r="A8280" s="3">
        <v>8279.0</v>
      </c>
      <c r="B8280" s="4" t="str">
        <f>IFERROR(__xludf.DUMMYFUNCTION("SPLIT(IMPORTRANGE!B8280:B18279,"";"",0,1)"),"Bash/Shell/PowerShell")</f>
        <v>Bash/Shell/PowerShell</v>
      </c>
      <c r="C8280" s="4" t="str">
        <f>IFERROR(__xludf.DUMMYFUNCTION("""COMPUTED_VALUE"""),"C")</f>
        <v>C</v>
      </c>
      <c r="D8280" s="4" t="str">
        <f>IFERROR(__xludf.DUMMYFUNCTION("""COMPUTED_VALUE"""),"C++")</f>
        <v>C++</v>
      </c>
      <c r="E8280" s="4" t="str">
        <f>IFERROR(__xludf.DUMMYFUNCTION("""COMPUTED_VALUE"""),"HTML/CSS")</f>
        <v>HTML/CSS</v>
      </c>
      <c r="F8280" s="4" t="str">
        <f>IFERROR(__xludf.DUMMYFUNCTION("""COMPUTED_VALUE"""),"Python")</f>
        <v>Python</v>
      </c>
    </row>
    <row r="8281">
      <c r="A8281" s="3">
        <v>8280.0</v>
      </c>
      <c r="B8281" s="4" t="str">
        <f>IFERROR(__xludf.DUMMYFUNCTION("SPLIT(IMPORTRANGE!B8281:B18280,"";"",0,1)"),"C")</f>
        <v>C</v>
      </c>
      <c r="C8281" s="4" t="str">
        <f>IFERROR(__xludf.DUMMYFUNCTION("""COMPUTED_VALUE"""),"HTML/CSS")</f>
        <v>HTML/CSS</v>
      </c>
      <c r="D8281" s="4" t="str">
        <f>IFERROR(__xludf.DUMMYFUNCTION("""COMPUTED_VALUE"""),"Java")</f>
        <v>Java</v>
      </c>
      <c r="E8281" s="4" t="str">
        <f>IFERROR(__xludf.DUMMYFUNCTION("""COMPUTED_VALUE"""),"PHP")</f>
        <v>PHP</v>
      </c>
      <c r="F8281" s="4" t="str">
        <f>IFERROR(__xludf.DUMMYFUNCTION("""COMPUTED_VALUE"""),"Other(s):")</f>
        <v>Other(s):</v>
      </c>
    </row>
    <row r="8282">
      <c r="A8282" s="3">
        <v>8281.0</v>
      </c>
      <c r="B8282" s="4" t="str">
        <f>IFERROR(__xludf.DUMMYFUNCTION("SPLIT(IMPORTRANGE!B8282:B18281,"";"",0,1)"),"Bash/Shell/PowerShell")</f>
        <v>Bash/Shell/PowerShell</v>
      </c>
      <c r="C8282" s="4" t="str">
        <f>IFERROR(__xludf.DUMMYFUNCTION("""COMPUTED_VALUE"""),"Python")</f>
        <v>Python</v>
      </c>
      <c r="D8282" s="4" t="str">
        <f>IFERROR(__xludf.DUMMYFUNCTION("""COMPUTED_VALUE"""),"SQL")</f>
        <v>SQL</v>
      </c>
    </row>
    <row r="8283">
      <c r="A8283" s="3">
        <v>8282.0</v>
      </c>
      <c r="B8283" s="4" t="str">
        <f>IFERROR(__xludf.DUMMYFUNCTION("SPLIT(IMPORTRANGE!B8283:B18282,"";"",0,1)"),"HTML/CSS")</f>
        <v>HTML/CSS</v>
      </c>
      <c r="C8283" s="4" t="str">
        <f>IFERROR(__xludf.DUMMYFUNCTION("""COMPUTED_VALUE"""),"Java")</f>
        <v>Java</v>
      </c>
      <c r="D8283" s="4" t="str">
        <f>IFERROR(__xludf.DUMMYFUNCTION("""COMPUTED_VALUE"""),"JavaScript")</f>
        <v>JavaScript</v>
      </c>
      <c r="E8283" s="4" t="str">
        <f>IFERROR(__xludf.DUMMYFUNCTION("""COMPUTED_VALUE"""),"PHP")</f>
        <v>PHP</v>
      </c>
      <c r="F8283" s="4" t="str">
        <f>IFERROR(__xludf.DUMMYFUNCTION("""COMPUTED_VALUE"""),"SQL")</f>
        <v>SQL</v>
      </c>
      <c r="G8283" s="4" t="str">
        <f>IFERROR(__xludf.DUMMYFUNCTION("""COMPUTED_VALUE"""),"VBA")</f>
        <v>VBA</v>
      </c>
    </row>
    <row r="8284">
      <c r="A8284" s="3">
        <v>8283.0</v>
      </c>
      <c r="B8284" s="4" t="str">
        <f>IFERROR(__xludf.DUMMYFUNCTION("SPLIT(IMPORTRANGE!B8284:B18283,"";"",0,1)"),"HTML/CSS")</f>
        <v>HTML/CSS</v>
      </c>
      <c r="C8284" s="4" t="str">
        <f>IFERROR(__xludf.DUMMYFUNCTION("""COMPUTED_VALUE"""),"Java")</f>
        <v>Java</v>
      </c>
      <c r="D8284" s="4" t="str">
        <f>IFERROR(__xludf.DUMMYFUNCTION("""COMPUTED_VALUE"""),"JavaScript")</f>
        <v>JavaScript</v>
      </c>
      <c r="E8284" s="4" t="str">
        <f>IFERROR(__xludf.DUMMYFUNCTION("""COMPUTED_VALUE"""),"SQL")</f>
        <v>SQL</v>
      </c>
      <c r="F8284" s="4" t="str">
        <f>IFERROR(__xludf.DUMMYFUNCTION("""COMPUTED_VALUE"""),"TypeScript")</f>
        <v>TypeScript</v>
      </c>
    </row>
    <row r="8285">
      <c r="A8285" s="3">
        <v>8284.0</v>
      </c>
      <c r="B8285" s="4" t="str">
        <f>IFERROR(__xludf.DUMMYFUNCTION("SPLIT(IMPORTRANGE!B8285:B18284,"";"",0,1)"),"C#")</f>
        <v>C#</v>
      </c>
      <c r="C8285" s="4" t="str">
        <f>IFERROR(__xludf.DUMMYFUNCTION("""COMPUTED_VALUE"""),"JavaScript")</f>
        <v>JavaScript</v>
      </c>
      <c r="D8285" s="4" t="str">
        <f>IFERROR(__xludf.DUMMYFUNCTION("""COMPUTED_VALUE"""),"SQL")</f>
        <v>SQL</v>
      </c>
    </row>
    <row r="8286">
      <c r="A8286" s="3">
        <v>8285.0</v>
      </c>
      <c r="B8286" s="4" t="str">
        <f>IFERROR(__xludf.DUMMYFUNCTION("SPLIT(IMPORTRANGE!B8286:B18285,"";"",0,1)"),"Assembly")</f>
        <v>Assembly</v>
      </c>
      <c r="C8286" s="4" t="str">
        <f>IFERROR(__xludf.DUMMYFUNCTION("""COMPUTED_VALUE"""),"C++")</f>
        <v>C++</v>
      </c>
      <c r="D8286" s="4" t="str">
        <f>IFERROR(__xludf.DUMMYFUNCTION("""COMPUTED_VALUE"""),"C#")</f>
        <v>C#</v>
      </c>
      <c r="E8286" s="4" t="str">
        <f>IFERROR(__xludf.DUMMYFUNCTION("""COMPUTED_VALUE"""),"HTML/CSS")</f>
        <v>HTML/CSS</v>
      </c>
      <c r="F8286" s="4" t="str">
        <f>IFERROR(__xludf.DUMMYFUNCTION("""COMPUTED_VALUE"""),"Java")</f>
        <v>Java</v>
      </c>
      <c r="G8286" s="4" t="str">
        <f>IFERROR(__xludf.DUMMYFUNCTION("""COMPUTED_VALUE"""),"JavaScript")</f>
        <v>JavaScript</v>
      </c>
      <c r="H8286" s="4" t="str">
        <f>IFERROR(__xludf.DUMMYFUNCTION("""COMPUTED_VALUE"""),"Python")</f>
        <v>Python</v>
      </c>
      <c r="I8286" s="4" t="str">
        <f>IFERROR(__xludf.DUMMYFUNCTION("""COMPUTED_VALUE"""),"SQL")</f>
        <v>SQL</v>
      </c>
    </row>
    <row r="8287">
      <c r="A8287" s="3">
        <v>8286.0</v>
      </c>
      <c r="B8287" s="4" t="str">
        <f>IFERROR(__xludf.DUMMYFUNCTION("SPLIT(IMPORTRANGE!B8287:B18286,"";"",0,1)"),"Bash/Shell/PowerShell")</f>
        <v>Bash/Shell/PowerShell</v>
      </c>
      <c r="C8287" s="4" t="str">
        <f>IFERROR(__xludf.DUMMYFUNCTION("""COMPUTED_VALUE"""),"Python")</f>
        <v>Python</v>
      </c>
      <c r="D8287" s="4" t="str">
        <f>IFERROR(__xludf.DUMMYFUNCTION("""COMPUTED_VALUE"""),"R")</f>
        <v>R</v>
      </c>
      <c r="E8287" s="4" t="str">
        <f>IFERROR(__xludf.DUMMYFUNCTION("""COMPUTED_VALUE"""),"SQL")</f>
        <v>SQL</v>
      </c>
    </row>
    <row r="8288">
      <c r="A8288" s="3">
        <v>8287.0</v>
      </c>
      <c r="B8288" s="4" t="str">
        <f>IFERROR(__xludf.DUMMYFUNCTION("SPLIT(IMPORTRANGE!B8288:B18287,"";"",0,1)"),"Java")</f>
        <v>Java</v>
      </c>
      <c r="C8288" s="4" t="str">
        <f>IFERROR(__xludf.DUMMYFUNCTION("""COMPUTED_VALUE"""),"JavaScript")</f>
        <v>JavaScript</v>
      </c>
      <c r="D8288" s="4" t="str">
        <f>IFERROR(__xludf.DUMMYFUNCTION("""COMPUTED_VALUE"""),"Scala")</f>
        <v>Scala</v>
      </c>
      <c r="E8288" s="4" t="str">
        <f>IFERROR(__xludf.DUMMYFUNCTION("""COMPUTED_VALUE"""),"SQL")</f>
        <v>SQL</v>
      </c>
    </row>
    <row r="8289">
      <c r="A8289" s="3">
        <v>8288.0</v>
      </c>
      <c r="B8289" s="4" t="str">
        <f>IFERROR(__xludf.DUMMYFUNCTION("SPLIT(IMPORTRANGE!B8289:B18288,"";"",0,1)"),"Bash/Shell/PowerShell")</f>
        <v>Bash/Shell/PowerShell</v>
      </c>
      <c r="C8289" s="4" t="str">
        <f>IFERROR(__xludf.DUMMYFUNCTION("""COMPUTED_VALUE"""),"C#")</f>
        <v>C#</v>
      </c>
      <c r="D8289" s="4" t="str">
        <f>IFERROR(__xludf.DUMMYFUNCTION("""COMPUTED_VALUE"""),"F#")</f>
        <v>F#</v>
      </c>
      <c r="E8289" s="4" t="str">
        <f>IFERROR(__xludf.DUMMYFUNCTION("""COMPUTED_VALUE"""),"SQL")</f>
        <v>SQL</v>
      </c>
    </row>
    <row r="8290">
      <c r="A8290" s="3">
        <v>8289.0</v>
      </c>
      <c r="B8290" s="4" t="str">
        <f>IFERROR(__xludf.DUMMYFUNCTION("SPLIT(IMPORTRANGE!B8290:B18289,"";"",0,1)"),"JavaScript")</f>
        <v>JavaScript</v>
      </c>
      <c r="C8290" s="4" t="str">
        <f>IFERROR(__xludf.DUMMYFUNCTION("""COMPUTED_VALUE"""),"PHP")</f>
        <v>PHP</v>
      </c>
      <c r="D8290" s="4" t="str">
        <f>IFERROR(__xludf.DUMMYFUNCTION("""COMPUTED_VALUE"""),"SQL")</f>
        <v>SQL</v>
      </c>
    </row>
    <row r="8291">
      <c r="A8291" s="3">
        <v>8290.0</v>
      </c>
      <c r="B8291" s="4" t="str">
        <f>IFERROR(__xludf.DUMMYFUNCTION("SPLIT(IMPORTRANGE!B8291:B18290,"";"",0,1)"),"Bash/Shell/PowerShell")</f>
        <v>Bash/Shell/PowerShell</v>
      </c>
      <c r="C8291" s="4" t="str">
        <f>IFERROR(__xludf.DUMMYFUNCTION("""COMPUTED_VALUE"""),"HTML/CSS")</f>
        <v>HTML/CSS</v>
      </c>
      <c r="D8291" s="4" t="str">
        <f>IFERROR(__xludf.DUMMYFUNCTION("""COMPUTED_VALUE"""),"Java")</f>
        <v>Java</v>
      </c>
      <c r="E8291" s="4" t="str">
        <f>IFERROR(__xludf.DUMMYFUNCTION("""COMPUTED_VALUE"""),"JavaScript")</f>
        <v>JavaScript</v>
      </c>
    </row>
    <row r="8292">
      <c r="A8292" s="3">
        <v>8291.0</v>
      </c>
      <c r="B8292" s="4" t="str">
        <f>IFERROR(__xludf.DUMMYFUNCTION("SPLIT(IMPORTRANGE!B8292:B18291,"";"",0,1)"),"Bash/Shell/PowerShell")</f>
        <v>Bash/Shell/PowerShell</v>
      </c>
      <c r="C8292" s="4" t="str">
        <f>IFERROR(__xludf.DUMMYFUNCTION("""COMPUTED_VALUE"""),"C")</f>
        <v>C</v>
      </c>
      <c r="D8292" s="4" t="str">
        <f>IFERROR(__xludf.DUMMYFUNCTION("""COMPUTED_VALUE"""),"C++")</f>
        <v>C++</v>
      </c>
      <c r="E8292" s="4" t="str">
        <f>IFERROR(__xludf.DUMMYFUNCTION("""COMPUTED_VALUE"""),"C#")</f>
        <v>C#</v>
      </c>
      <c r="F8292" s="4" t="str">
        <f>IFERROR(__xludf.DUMMYFUNCTION("""COMPUTED_VALUE"""),"Go")</f>
        <v>Go</v>
      </c>
      <c r="G8292" s="4" t="str">
        <f>IFERROR(__xludf.DUMMYFUNCTION("""COMPUTED_VALUE"""),"HTML/CSS")</f>
        <v>HTML/CSS</v>
      </c>
      <c r="H8292" s="4" t="str">
        <f>IFERROR(__xludf.DUMMYFUNCTION("""COMPUTED_VALUE"""),"Java")</f>
        <v>Java</v>
      </c>
      <c r="I8292" s="4" t="str">
        <f>IFERROR(__xludf.DUMMYFUNCTION("""COMPUTED_VALUE"""),"JavaScript")</f>
        <v>JavaScript</v>
      </c>
      <c r="J8292" s="4" t="str">
        <f>IFERROR(__xludf.DUMMYFUNCTION("""COMPUTED_VALUE"""),"Kotlin")</f>
        <v>Kotlin</v>
      </c>
      <c r="K8292" s="4" t="str">
        <f>IFERROR(__xludf.DUMMYFUNCTION("""COMPUTED_VALUE"""),"Python")</f>
        <v>Python</v>
      </c>
      <c r="L8292" s="4" t="str">
        <f>IFERROR(__xludf.DUMMYFUNCTION("""COMPUTED_VALUE"""),"SQL")</f>
        <v>SQL</v>
      </c>
      <c r="M8292" s="4" t="str">
        <f>IFERROR(__xludf.DUMMYFUNCTION("""COMPUTED_VALUE"""),"Swift")</f>
        <v>Swift</v>
      </c>
    </row>
    <row r="8293">
      <c r="A8293" s="3">
        <v>8292.0</v>
      </c>
      <c r="B8293" s="4" t="str">
        <f>IFERROR(__xludf.DUMMYFUNCTION("SPLIT(IMPORTRANGE!B8293:B18292,"";"",0,1)"),"Bash/Shell/PowerShell")</f>
        <v>Bash/Shell/PowerShell</v>
      </c>
      <c r="C8293" s="4" t="str">
        <f>IFERROR(__xludf.DUMMYFUNCTION("""COMPUTED_VALUE"""),"C#")</f>
        <v>C#</v>
      </c>
      <c r="D8293" s="4" t="str">
        <f>IFERROR(__xludf.DUMMYFUNCTION("""COMPUTED_VALUE"""),"HTML/CSS")</f>
        <v>HTML/CSS</v>
      </c>
      <c r="E8293" s="4" t="str">
        <f>IFERROR(__xludf.DUMMYFUNCTION("""COMPUTED_VALUE"""),"JavaScript")</f>
        <v>JavaScript</v>
      </c>
    </row>
    <row r="8294">
      <c r="A8294" s="3">
        <v>8293.0</v>
      </c>
      <c r="B8294" s="4" t="str">
        <f>IFERROR(__xludf.DUMMYFUNCTION("SPLIT(IMPORTRANGE!B8294:B18293,"";"",0,1)"),"Bash/Shell/PowerShell")</f>
        <v>Bash/Shell/PowerShell</v>
      </c>
      <c r="C8294" s="4" t="str">
        <f>IFERROR(__xludf.DUMMYFUNCTION("""COMPUTED_VALUE"""),"C#")</f>
        <v>C#</v>
      </c>
      <c r="D8294" s="4" t="str">
        <f>IFERROR(__xludf.DUMMYFUNCTION("""COMPUTED_VALUE"""),"HTML/CSS")</f>
        <v>HTML/CSS</v>
      </c>
      <c r="E8294" s="4" t="str">
        <f>IFERROR(__xludf.DUMMYFUNCTION("""COMPUTED_VALUE"""),"SQL")</f>
        <v>SQL</v>
      </c>
      <c r="F8294" s="4" t="str">
        <f>IFERROR(__xludf.DUMMYFUNCTION("""COMPUTED_VALUE"""),"TypeScript")</f>
        <v>TypeScript</v>
      </c>
    </row>
    <row r="8295">
      <c r="A8295" s="3">
        <v>8294.0</v>
      </c>
      <c r="B8295" s="4" t="str">
        <f>IFERROR(__xludf.DUMMYFUNCTION("SPLIT(IMPORTRANGE!B8295:B18294,"";"",0,1)"),"Bash/Shell/PowerShell")</f>
        <v>Bash/Shell/PowerShell</v>
      </c>
      <c r="C8295" s="4" t="str">
        <f>IFERROR(__xludf.DUMMYFUNCTION("""COMPUTED_VALUE"""),"HTML/CSS")</f>
        <v>HTML/CSS</v>
      </c>
      <c r="D8295" s="4" t="str">
        <f>IFERROR(__xludf.DUMMYFUNCTION("""COMPUTED_VALUE"""),"JavaScript")</f>
        <v>JavaScript</v>
      </c>
      <c r="E8295" s="4" t="str">
        <f>IFERROR(__xludf.DUMMYFUNCTION("""COMPUTED_VALUE"""),"PHP")</f>
        <v>PHP</v>
      </c>
      <c r="F8295" s="4" t="str">
        <f>IFERROR(__xludf.DUMMYFUNCTION("""COMPUTED_VALUE"""),"TypeScript")</f>
        <v>TypeScript</v>
      </c>
    </row>
    <row r="8296">
      <c r="A8296" s="3">
        <v>8295.0</v>
      </c>
      <c r="B8296" s="4" t="str">
        <f>IFERROR(__xludf.DUMMYFUNCTION("SPLIT(IMPORTRANGE!B8296:B18295,"";"",0,1)"),"HTML/CSS")</f>
        <v>HTML/CSS</v>
      </c>
      <c r="C8296" s="4" t="str">
        <f>IFERROR(__xludf.DUMMYFUNCTION("""COMPUTED_VALUE"""),"JavaScript")</f>
        <v>JavaScript</v>
      </c>
      <c r="D8296" s="4" t="str">
        <f>IFERROR(__xludf.DUMMYFUNCTION("""COMPUTED_VALUE"""),"TypeScript")</f>
        <v>TypeScript</v>
      </c>
    </row>
    <row r="8297">
      <c r="A8297" s="3">
        <v>8296.0</v>
      </c>
      <c r="B8297" s="4" t="str">
        <f>IFERROR(__xludf.DUMMYFUNCTION("SPLIT(IMPORTRANGE!B8297:B18296,"";"",0,1)"),"C#")</f>
        <v>C#</v>
      </c>
      <c r="C8297" s="4" t="str">
        <f>IFERROR(__xludf.DUMMYFUNCTION("""COMPUTED_VALUE"""),"HTML/CSS")</f>
        <v>HTML/CSS</v>
      </c>
      <c r="D8297" s="4" t="str">
        <f>IFERROR(__xludf.DUMMYFUNCTION("""COMPUTED_VALUE"""),"JavaScript")</f>
        <v>JavaScript</v>
      </c>
      <c r="E8297" s="4" t="str">
        <f>IFERROR(__xludf.DUMMYFUNCTION("""COMPUTED_VALUE"""),"SQL")</f>
        <v>SQL</v>
      </c>
    </row>
    <row r="8298">
      <c r="A8298" s="3">
        <v>8297.0</v>
      </c>
      <c r="B8298" s="4" t="str">
        <f>IFERROR(__xludf.DUMMYFUNCTION("SPLIT(IMPORTRANGE!B8298:B18297,"";"",0,1)"),"Java")</f>
        <v>Java</v>
      </c>
      <c r="C8298" s="4" t="str">
        <f>IFERROR(__xludf.DUMMYFUNCTION("""COMPUTED_VALUE"""),"Rust")</f>
        <v>Rust</v>
      </c>
    </row>
    <row r="8299">
      <c r="A8299" s="3">
        <v>8298.0</v>
      </c>
      <c r="B8299" s="4" t="str">
        <f>IFERROR(__xludf.DUMMYFUNCTION("SPLIT(IMPORTRANGE!B8299:B18298,"";"",0,1)"),"C#")</f>
        <v>C#</v>
      </c>
      <c r="C8299" s="4" t="str">
        <f>IFERROR(__xludf.DUMMYFUNCTION("""COMPUTED_VALUE"""),"HTML/CSS")</f>
        <v>HTML/CSS</v>
      </c>
      <c r="D8299" s="4" t="str">
        <f>IFERROR(__xludf.DUMMYFUNCTION("""COMPUTED_VALUE"""),"JavaScript")</f>
        <v>JavaScript</v>
      </c>
      <c r="E8299" s="4" t="str">
        <f>IFERROR(__xludf.DUMMYFUNCTION("""COMPUTED_VALUE"""),"SQL")</f>
        <v>SQL</v>
      </c>
      <c r="F8299" s="4" t="str">
        <f>IFERROR(__xludf.DUMMYFUNCTION("""COMPUTED_VALUE"""),"TypeScript")</f>
        <v>TypeScript</v>
      </c>
    </row>
    <row r="8300">
      <c r="A8300" s="3">
        <v>8299.0</v>
      </c>
      <c r="B8300" s="4" t="str">
        <f>IFERROR(__xludf.DUMMYFUNCTION("SPLIT(IMPORTRANGE!B8300:B18299,"";"",0,1)"),"C#")</f>
        <v>C#</v>
      </c>
      <c r="C8300" s="4" t="str">
        <f>IFERROR(__xludf.DUMMYFUNCTION("""COMPUTED_VALUE"""),"HTML/CSS")</f>
        <v>HTML/CSS</v>
      </c>
      <c r="D8300" s="4" t="str">
        <f>IFERROR(__xludf.DUMMYFUNCTION("""COMPUTED_VALUE"""),"Java")</f>
        <v>Java</v>
      </c>
      <c r="E8300" s="4" t="str">
        <f>IFERROR(__xludf.DUMMYFUNCTION("""COMPUTED_VALUE"""),"JavaScript")</f>
        <v>JavaScript</v>
      </c>
      <c r="F8300" s="4" t="str">
        <f>IFERROR(__xludf.DUMMYFUNCTION("""COMPUTED_VALUE"""),"PHP")</f>
        <v>PHP</v>
      </c>
      <c r="G8300" s="4" t="str">
        <f>IFERROR(__xludf.DUMMYFUNCTION("""COMPUTED_VALUE"""),"SQL")</f>
        <v>SQL</v>
      </c>
      <c r="H8300" s="4" t="str">
        <f>IFERROR(__xludf.DUMMYFUNCTION("""COMPUTED_VALUE"""),"TypeScript")</f>
        <v>TypeScript</v>
      </c>
    </row>
    <row r="8301">
      <c r="A8301" s="3">
        <v>8300.0</v>
      </c>
      <c r="B8301" s="4" t="str">
        <f>IFERROR(__xludf.DUMMYFUNCTION("SPLIT(IMPORTRANGE!B8301:B18300,"";"",0,1)"),"Bash/Shell/PowerShell")</f>
        <v>Bash/Shell/PowerShell</v>
      </c>
      <c r="C8301" s="4" t="str">
        <f>IFERROR(__xludf.DUMMYFUNCTION("""COMPUTED_VALUE"""),"C")</f>
        <v>C</v>
      </c>
      <c r="D8301" s="4" t="str">
        <f>IFERROR(__xludf.DUMMYFUNCTION("""COMPUTED_VALUE"""),"C++")</f>
        <v>C++</v>
      </c>
      <c r="E8301" s="4" t="str">
        <f>IFERROR(__xludf.DUMMYFUNCTION("""COMPUTED_VALUE"""),"HTML/CSS")</f>
        <v>HTML/CSS</v>
      </c>
      <c r="F8301" s="4" t="str">
        <f>IFERROR(__xludf.DUMMYFUNCTION("""COMPUTED_VALUE"""),"Java")</f>
        <v>Java</v>
      </c>
      <c r="G8301" s="4" t="str">
        <f>IFERROR(__xludf.DUMMYFUNCTION("""COMPUTED_VALUE"""),"JavaScript")</f>
        <v>JavaScript</v>
      </c>
      <c r="H8301" s="4" t="str">
        <f>IFERROR(__xludf.DUMMYFUNCTION("""COMPUTED_VALUE"""),"Python")</f>
        <v>Python</v>
      </c>
      <c r="I8301" s="4" t="str">
        <f>IFERROR(__xludf.DUMMYFUNCTION("""COMPUTED_VALUE"""),"R")</f>
        <v>R</v>
      </c>
      <c r="J8301" s="4" t="str">
        <f>IFERROR(__xludf.DUMMYFUNCTION("""COMPUTED_VALUE"""),"SQL")</f>
        <v>SQL</v>
      </c>
      <c r="K8301" s="4" t="str">
        <f>IFERROR(__xludf.DUMMYFUNCTION("""COMPUTED_VALUE"""),"Other(s):")</f>
        <v>Other(s):</v>
      </c>
    </row>
    <row r="8302">
      <c r="A8302" s="3">
        <v>8301.0</v>
      </c>
      <c r="B8302" s="4" t="str">
        <f>IFERROR(__xludf.DUMMYFUNCTION("SPLIT(IMPORTRANGE!B8302:B18301,"";"",0,1)"),"Bash/Shell/PowerShell")</f>
        <v>Bash/Shell/PowerShell</v>
      </c>
      <c r="C8302" s="4" t="str">
        <f>IFERROR(__xludf.DUMMYFUNCTION("""COMPUTED_VALUE"""),"HTML/CSS")</f>
        <v>HTML/CSS</v>
      </c>
      <c r="D8302" s="4" t="str">
        <f>IFERROR(__xludf.DUMMYFUNCTION("""COMPUTED_VALUE"""),"Java")</f>
        <v>Java</v>
      </c>
      <c r="E8302" s="4" t="str">
        <f>IFERROR(__xludf.DUMMYFUNCTION("""COMPUTED_VALUE"""),"JavaScript")</f>
        <v>JavaScript</v>
      </c>
      <c r="F8302" s="4" t="str">
        <f>IFERROR(__xludf.DUMMYFUNCTION("""COMPUTED_VALUE"""),"Kotlin")</f>
        <v>Kotlin</v>
      </c>
      <c r="G8302" s="4" t="str">
        <f>IFERROR(__xludf.DUMMYFUNCTION("""COMPUTED_VALUE"""),"Python")</f>
        <v>Python</v>
      </c>
    </row>
    <row r="8303">
      <c r="A8303" s="3">
        <v>8302.0</v>
      </c>
      <c r="B8303" s="4" t="str">
        <f>IFERROR(__xludf.DUMMYFUNCTION("SPLIT(IMPORTRANGE!B8303:B18302,"";"",0,1)"),"C")</f>
        <v>C</v>
      </c>
      <c r="C8303" s="4" t="str">
        <f>IFERROR(__xludf.DUMMYFUNCTION("""COMPUTED_VALUE"""),"HTML/CSS")</f>
        <v>HTML/CSS</v>
      </c>
      <c r="D8303" s="4" t="str">
        <f>IFERROR(__xludf.DUMMYFUNCTION("""COMPUTED_VALUE"""),"Java")</f>
        <v>Java</v>
      </c>
      <c r="E8303" s="4" t="str">
        <f>IFERROR(__xludf.DUMMYFUNCTION("""COMPUTED_VALUE"""),"JavaScript")</f>
        <v>JavaScript</v>
      </c>
      <c r="F8303" s="4" t="str">
        <f>IFERROR(__xludf.DUMMYFUNCTION("""COMPUTED_VALUE"""),"Python")</f>
        <v>Python</v>
      </c>
      <c r="G8303" s="4" t="str">
        <f>IFERROR(__xludf.DUMMYFUNCTION("""COMPUTED_VALUE"""),"R")</f>
        <v>R</v>
      </c>
      <c r="H8303" s="4" t="str">
        <f>IFERROR(__xludf.DUMMYFUNCTION("""COMPUTED_VALUE"""),"SQL")</f>
        <v>SQL</v>
      </c>
    </row>
    <row r="8304">
      <c r="A8304" s="3">
        <v>8303.0</v>
      </c>
      <c r="B8304" s="4" t="str">
        <f>IFERROR(__xludf.DUMMYFUNCTION("SPLIT(IMPORTRANGE!B8304:B18303,"";"",0,1)"),"Bash/Shell/PowerShell")</f>
        <v>Bash/Shell/PowerShell</v>
      </c>
      <c r="C8304" s="4" t="str">
        <f>IFERROR(__xludf.DUMMYFUNCTION("""COMPUTED_VALUE"""),"C#")</f>
        <v>C#</v>
      </c>
      <c r="D8304" s="4" t="str">
        <f>IFERROR(__xludf.DUMMYFUNCTION("""COMPUTED_VALUE"""),"HTML/CSS")</f>
        <v>HTML/CSS</v>
      </c>
      <c r="E8304" s="4" t="str">
        <f>IFERROR(__xludf.DUMMYFUNCTION("""COMPUTED_VALUE"""),"JavaScript")</f>
        <v>JavaScript</v>
      </c>
      <c r="F8304" s="4" t="str">
        <f>IFERROR(__xludf.DUMMYFUNCTION("""COMPUTED_VALUE"""),"SQL")</f>
        <v>SQL</v>
      </c>
      <c r="G8304" s="4" t="str">
        <f>IFERROR(__xludf.DUMMYFUNCTION("""COMPUTED_VALUE"""),"TypeScript")</f>
        <v>TypeScript</v>
      </c>
    </row>
    <row r="8305">
      <c r="A8305" s="3">
        <v>8304.0</v>
      </c>
      <c r="B8305" s="4" t="str">
        <f>IFERROR(__xludf.DUMMYFUNCTION("SPLIT(IMPORTRANGE!B8305:B18304,"";"",0,1)"),"HTML/CSS")</f>
        <v>HTML/CSS</v>
      </c>
      <c r="C8305" s="4" t="str">
        <f>IFERROR(__xludf.DUMMYFUNCTION("""COMPUTED_VALUE"""),"JavaScript")</f>
        <v>JavaScript</v>
      </c>
      <c r="D8305" s="4" t="str">
        <f>IFERROR(__xludf.DUMMYFUNCTION("""COMPUTED_VALUE"""),"PHP")</f>
        <v>PHP</v>
      </c>
      <c r="E8305" s="4" t="str">
        <f>IFERROR(__xludf.DUMMYFUNCTION("""COMPUTED_VALUE"""),"Python")</f>
        <v>Python</v>
      </c>
      <c r="F8305" s="4" t="str">
        <f>IFERROR(__xludf.DUMMYFUNCTION("""COMPUTED_VALUE"""),"SQL")</f>
        <v>SQL</v>
      </c>
    </row>
    <row r="8306">
      <c r="A8306" s="3">
        <v>8305.0</v>
      </c>
      <c r="B8306" s="4" t="str">
        <f>IFERROR(__xludf.DUMMYFUNCTION("SPLIT(IMPORTRANGE!B8306:B18305,"";"",0,1)"),"C#")</f>
        <v>C#</v>
      </c>
      <c r="C8306" s="4" t="str">
        <f>IFERROR(__xludf.DUMMYFUNCTION("""COMPUTED_VALUE"""),"Elixir")</f>
        <v>Elixir</v>
      </c>
      <c r="D8306" s="4" t="str">
        <f>IFERROR(__xludf.DUMMYFUNCTION("""COMPUTED_VALUE"""),"HTML/CSS")</f>
        <v>HTML/CSS</v>
      </c>
      <c r="E8306" s="4" t="str">
        <f>IFERROR(__xludf.DUMMYFUNCTION("""COMPUTED_VALUE"""),"JavaScript")</f>
        <v>JavaScript</v>
      </c>
    </row>
    <row r="8307">
      <c r="A8307" s="3">
        <v>8306.0</v>
      </c>
      <c r="B8307" s="4" t="str">
        <f>IFERROR(__xludf.DUMMYFUNCTION("SPLIT(IMPORTRANGE!B8307:B18306,"";"",0,1)"),"Bash/Shell/PowerShell")</f>
        <v>Bash/Shell/PowerShell</v>
      </c>
      <c r="C8307" s="4" t="str">
        <f>IFERROR(__xludf.DUMMYFUNCTION("""COMPUTED_VALUE"""),"C#")</f>
        <v>C#</v>
      </c>
      <c r="D8307" s="4" t="str">
        <f>IFERROR(__xludf.DUMMYFUNCTION("""COMPUTED_VALUE"""),"HTML/CSS")</f>
        <v>HTML/CSS</v>
      </c>
      <c r="E8307" s="4" t="str">
        <f>IFERROR(__xludf.DUMMYFUNCTION("""COMPUTED_VALUE"""),"Java")</f>
        <v>Java</v>
      </c>
      <c r="F8307" s="4" t="str">
        <f>IFERROR(__xludf.DUMMYFUNCTION("""COMPUTED_VALUE"""),"JavaScript")</f>
        <v>JavaScript</v>
      </c>
      <c r="G8307" s="4" t="str">
        <f>IFERROR(__xludf.DUMMYFUNCTION("""COMPUTED_VALUE"""),"Python")</f>
        <v>Python</v>
      </c>
      <c r="H8307" s="4" t="str">
        <f>IFERROR(__xludf.DUMMYFUNCTION("""COMPUTED_VALUE"""),"SQL")</f>
        <v>SQL</v>
      </c>
    </row>
    <row r="8308">
      <c r="A8308" s="3">
        <v>8307.0</v>
      </c>
      <c r="B8308" s="4" t="str">
        <f>IFERROR(__xludf.DUMMYFUNCTION("SPLIT(IMPORTRANGE!B8308:B18307,"";"",0,1)"),"Bash/Shell/PowerShell")</f>
        <v>Bash/Shell/PowerShell</v>
      </c>
      <c r="C8308" s="4" t="str">
        <f>IFERROR(__xludf.DUMMYFUNCTION("""COMPUTED_VALUE"""),"HTML/CSS")</f>
        <v>HTML/CSS</v>
      </c>
      <c r="D8308" s="4" t="str">
        <f>IFERROR(__xludf.DUMMYFUNCTION("""COMPUTED_VALUE"""),"Java")</f>
        <v>Java</v>
      </c>
      <c r="E8308" s="4" t="str">
        <f>IFERROR(__xludf.DUMMYFUNCTION("""COMPUTED_VALUE"""),"JavaScript")</f>
        <v>JavaScript</v>
      </c>
      <c r="F8308" s="4" t="str">
        <f>IFERROR(__xludf.DUMMYFUNCTION("""COMPUTED_VALUE"""),"SQL")</f>
        <v>SQL</v>
      </c>
      <c r="G8308" s="4" t="str">
        <f>IFERROR(__xludf.DUMMYFUNCTION("""COMPUTED_VALUE"""),"TypeScript")</f>
        <v>TypeScript</v>
      </c>
    </row>
    <row r="8309">
      <c r="A8309" s="3">
        <v>8308.0</v>
      </c>
      <c r="B8309" s="4" t="str">
        <f>IFERROR(__xludf.DUMMYFUNCTION("SPLIT(IMPORTRANGE!B8309:B18308,"";"",0,1)"),"Bash/Shell/PowerShell")</f>
        <v>Bash/Shell/PowerShell</v>
      </c>
      <c r="C8309" s="4" t="str">
        <f>IFERROR(__xludf.DUMMYFUNCTION("""COMPUTED_VALUE"""),"HTML/CSS")</f>
        <v>HTML/CSS</v>
      </c>
      <c r="D8309" s="4" t="str">
        <f>IFERROR(__xludf.DUMMYFUNCTION("""COMPUTED_VALUE"""),"Java")</f>
        <v>Java</v>
      </c>
      <c r="E8309" s="4" t="str">
        <f>IFERROR(__xludf.DUMMYFUNCTION("""COMPUTED_VALUE"""),"JavaScript")</f>
        <v>JavaScript</v>
      </c>
      <c r="F8309" s="4" t="str">
        <f>IFERROR(__xludf.DUMMYFUNCTION("""COMPUTED_VALUE"""),"PHP")</f>
        <v>PHP</v>
      </c>
      <c r="G8309" s="4" t="str">
        <f>IFERROR(__xludf.DUMMYFUNCTION("""COMPUTED_VALUE"""),"SQL")</f>
        <v>SQL</v>
      </c>
    </row>
    <row r="8310">
      <c r="A8310" s="3">
        <v>8309.0</v>
      </c>
      <c r="B8310" s="4" t="str">
        <f>IFERROR(__xludf.DUMMYFUNCTION("SPLIT(IMPORTRANGE!B8310:B18309,"";"",0,1)"),"Bash/Shell/PowerShell")</f>
        <v>Bash/Shell/PowerShell</v>
      </c>
      <c r="C8310" s="4" t="str">
        <f>IFERROR(__xludf.DUMMYFUNCTION("""COMPUTED_VALUE"""),"Java")</f>
        <v>Java</v>
      </c>
      <c r="D8310" s="4" t="str">
        <f>IFERROR(__xludf.DUMMYFUNCTION("""COMPUTED_VALUE"""),"JavaScript")</f>
        <v>JavaScript</v>
      </c>
      <c r="E8310" s="4" t="str">
        <f>IFERROR(__xludf.DUMMYFUNCTION("""COMPUTED_VALUE"""),"SQL")</f>
        <v>SQL</v>
      </c>
    </row>
    <row r="8311">
      <c r="A8311" s="3">
        <v>8310.0</v>
      </c>
      <c r="B8311" s="4" t="str">
        <f>IFERROR(__xludf.DUMMYFUNCTION("SPLIT(IMPORTRANGE!B8311:B18310,"";"",0,1)"),"C#")</f>
        <v>C#</v>
      </c>
      <c r="C8311" s="4" t="str">
        <f>IFERROR(__xludf.DUMMYFUNCTION("""COMPUTED_VALUE"""),"HTML/CSS")</f>
        <v>HTML/CSS</v>
      </c>
      <c r="D8311" s="4" t="str">
        <f>IFERROR(__xludf.DUMMYFUNCTION("""COMPUTED_VALUE"""),"JavaScript")</f>
        <v>JavaScript</v>
      </c>
      <c r="E8311" s="4" t="str">
        <f>IFERROR(__xludf.DUMMYFUNCTION("""COMPUTED_VALUE"""),"PHP")</f>
        <v>PHP</v>
      </c>
      <c r="F8311" s="4" t="str">
        <f>IFERROR(__xludf.DUMMYFUNCTION("""COMPUTED_VALUE"""),"Other(s):")</f>
        <v>Other(s):</v>
      </c>
    </row>
    <row r="8312">
      <c r="A8312" s="3">
        <v>8311.0</v>
      </c>
      <c r="B8312" s="4" t="str">
        <f>IFERROR(__xludf.DUMMYFUNCTION("SPLIT(IMPORTRANGE!B8312:B18311,"";"",0,1)"),"Assembly")</f>
        <v>Assembly</v>
      </c>
      <c r="C8312" s="4" t="str">
        <f>IFERROR(__xludf.DUMMYFUNCTION("""COMPUTED_VALUE"""),"Bash/Shell/PowerShell")</f>
        <v>Bash/Shell/PowerShell</v>
      </c>
      <c r="D8312" s="4" t="str">
        <f>IFERROR(__xludf.DUMMYFUNCTION("""COMPUTED_VALUE"""),"C")</f>
        <v>C</v>
      </c>
      <c r="E8312" s="4" t="str">
        <f>IFERROR(__xludf.DUMMYFUNCTION("""COMPUTED_VALUE"""),"C++")</f>
        <v>C++</v>
      </c>
      <c r="F8312" s="4" t="str">
        <f>IFERROR(__xludf.DUMMYFUNCTION("""COMPUTED_VALUE"""),"HTML/CSS")</f>
        <v>HTML/CSS</v>
      </c>
      <c r="G8312" s="4" t="str">
        <f>IFERROR(__xludf.DUMMYFUNCTION("""COMPUTED_VALUE"""),"Java")</f>
        <v>Java</v>
      </c>
      <c r="H8312" s="4" t="str">
        <f>IFERROR(__xludf.DUMMYFUNCTION("""COMPUTED_VALUE"""),"JavaScript")</f>
        <v>JavaScript</v>
      </c>
      <c r="I8312" s="4" t="str">
        <f>IFERROR(__xludf.DUMMYFUNCTION("""COMPUTED_VALUE"""),"PHP")</f>
        <v>PHP</v>
      </c>
      <c r="J8312" s="4" t="str">
        <f>IFERROR(__xludf.DUMMYFUNCTION("""COMPUTED_VALUE"""),"Python")</f>
        <v>Python</v>
      </c>
      <c r="K8312" s="4" t="str">
        <f>IFERROR(__xludf.DUMMYFUNCTION("""COMPUTED_VALUE"""),"SQL")</f>
        <v>SQL</v>
      </c>
      <c r="L8312" s="4" t="str">
        <f>IFERROR(__xludf.DUMMYFUNCTION("""COMPUTED_VALUE"""),"VBA")</f>
        <v>VBA</v>
      </c>
    </row>
    <row r="8313">
      <c r="A8313" s="3">
        <v>8312.0</v>
      </c>
      <c r="B8313" s="4" t="str">
        <f>IFERROR(__xludf.DUMMYFUNCTION("SPLIT(IMPORTRANGE!B8313:B18312,"";"",0,1)"),"Bash/Shell/PowerShell")</f>
        <v>Bash/Shell/PowerShell</v>
      </c>
      <c r="C8313" s="4" t="str">
        <f>IFERROR(__xludf.DUMMYFUNCTION("""COMPUTED_VALUE"""),"C")</f>
        <v>C</v>
      </c>
      <c r="D8313" s="4" t="str">
        <f>IFERROR(__xludf.DUMMYFUNCTION("""COMPUTED_VALUE"""),"C++")</f>
        <v>C++</v>
      </c>
      <c r="E8313" s="4" t="str">
        <f>IFERROR(__xludf.DUMMYFUNCTION("""COMPUTED_VALUE"""),"C#")</f>
        <v>C#</v>
      </c>
      <c r="F8313" s="4" t="str">
        <f>IFERROR(__xludf.DUMMYFUNCTION("""COMPUTED_VALUE"""),"HTML/CSS")</f>
        <v>HTML/CSS</v>
      </c>
      <c r="G8313" s="4" t="str">
        <f>IFERROR(__xludf.DUMMYFUNCTION("""COMPUTED_VALUE"""),"Java")</f>
        <v>Java</v>
      </c>
      <c r="H8313" s="4" t="str">
        <f>IFERROR(__xludf.DUMMYFUNCTION("""COMPUTED_VALUE"""),"JavaScript")</f>
        <v>JavaScript</v>
      </c>
      <c r="I8313" s="4" t="str">
        <f>IFERROR(__xludf.DUMMYFUNCTION("""COMPUTED_VALUE"""),"PHP")</f>
        <v>PHP</v>
      </c>
      <c r="J8313" s="4" t="str">
        <f>IFERROR(__xludf.DUMMYFUNCTION("""COMPUTED_VALUE"""),"Python")</f>
        <v>Python</v>
      </c>
      <c r="K8313" s="4" t="str">
        <f>IFERROR(__xludf.DUMMYFUNCTION("""COMPUTED_VALUE"""),"SQL")</f>
        <v>SQL</v>
      </c>
    </row>
    <row r="8314">
      <c r="A8314" s="3">
        <v>8313.0</v>
      </c>
      <c r="B8314" s="4" t="str">
        <f>IFERROR(__xludf.DUMMYFUNCTION("SPLIT(IMPORTRANGE!B8314:B18313,"";"",0,1)"),"Bash/Shell/PowerShell")</f>
        <v>Bash/Shell/PowerShell</v>
      </c>
      <c r="C8314" s="4" t="str">
        <f>IFERROR(__xludf.DUMMYFUNCTION("""COMPUTED_VALUE"""),"HTML/CSS")</f>
        <v>HTML/CSS</v>
      </c>
      <c r="D8314" s="4" t="str">
        <f>IFERROR(__xludf.DUMMYFUNCTION("""COMPUTED_VALUE"""),"Java")</f>
        <v>Java</v>
      </c>
      <c r="E8314" s="4" t="str">
        <f>IFERROR(__xludf.DUMMYFUNCTION("""COMPUTED_VALUE"""),"JavaScript")</f>
        <v>JavaScript</v>
      </c>
      <c r="F8314" s="4" t="str">
        <f>IFERROR(__xludf.DUMMYFUNCTION("""COMPUTED_VALUE"""),"SQL")</f>
        <v>SQL</v>
      </c>
      <c r="G8314" s="4" t="str">
        <f>IFERROR(__xludf.DUMMYFUNCTION("""COMPUTED_VALUE"""),"TypeScript")</f>
        <v>TypeScript</v>
      </c>
    </row>
    <row r="8315">
      <c r="A8315" s="3">
        <v>8314.0</v>
      </c>
      <c r="B8315" s="4" t="str">
        <f>IFERROR(__xludf.DUMMYFUNCTION("SPLIT(IMPORTRANGE!B8315:B18314,"";"",0,1)"),"HTML/CSS")</f>
        <v>HTML/CSS</v>
      </c>
      <c r="C8315" s="4" t="str">
        <f>IFERROR(__xludf.DUMMYFUNCTION("""COMPUTED_VALUE"""),"JavaScript")</f>
        <v>JavaScript</v>
      </c>
      <c r="D8315" s="4" t="str">
        <f>IFERROR(__xludf.DUMMYFUNCTION("""COMPUTED_VALUE"""),"Python")</f>
        <v>Python</v>
      </c>
    </row>
    <row r="8316">
      <c r="A8316" s="3">
        <v>8315.0</v>
      </c>
      <c r="B8316" s="4" t="str">
        <f>IFERROR(__xludf.DUMMYFUNCTION("SPLIT(IMPORTRANGE!B8316:B18315,"";"",0,1)"),"Bash/Shell/PowerShell")</f>
        <v>Bash/Shell/PowerShell</v>
      </c>
    </row>
    <row r="8317">
      <c r="A8317" s="3">
        <v>8316.0</v>
      </c>
      <c r="B8317" s="4" t="str">
        <f>IFERROR(__xludf.DUMMYFUNCTION("SPLIT(IMPORTRANGE!B8317:B18316,"";"",0,1)"),"HTML/CSS")</f>
        <v>HTML/CSS</v>
      </c>
      <c r="C8317" s="4" t="str">
        <f>IFERROR(__xludf.DUMMYFUNCTION("""COMPUTED_VALUE"""),"Java")</f>
        <v>Java</v>
      </c>
      <c r="D8317" s="4" t="str">
        <f>IFERROR(__xludf.DUMMYFUNCTION("""COMPUTED_VALUE"""),"JavaScript")</f>
        <v>JavaScript</v>
      </c>
      <c r="E8317" s="4" t="str">
        <f>IFERROR(__xludf.DUMMYFUNCTION("""COMPUTED_VALUE"""),"PHP")</f>
        <v>PHP</v>
      </c>
      <c r="F8317" s="4" t="str">
        <f>IFERROR(__xludf.DUMMYFUNCTION("""COMPUTED_VALUE"""),"Python")</f>
        <v>Python</v>
      </c>
      <c r="G8317" s="4" t="str">
        <f>IFERROR(__xludf.DUMMYFUNCTION("""COMPUTED_VALUE"""),"Ruby")</f>
        <v>Ruby</v>
      </c>
      <c r="H8317" s="4" t="str">
        <f>IFERROR(__xludf.DUMMYFUNCTION("""COMPUTED_VALUE"""),"SQL")</f>
        <v>SQL</v>
      </c>
    </row>
    <row r="8318">
      <c r="A8318" s="3">
        <v>8317.0</v>
      </c>
      <c r="B8318" s="4" t="str">
        <f>IFERROR(__xludf.DUMMYFUNCTION("SPLIT(IMPORTRANGE!B8318:B18317,"";"",0,1)"),"Bash/Shell/PowerShell")</f>
        <v>Bash/Shell/PowerShell</v>
      </c>
      <c r="C8318" s="4" t="str">
        <f>IFERROR(__xludf.DUMMYFUNCTION("""COMPUTED_VALUE"""),"HTML/CSS")</f>
        <v>HTML/CSS</v>
      </c>
      <c r="D8318" s="4" t="str">
        <f>IFERROR(__xludf.DUMMYFUNCTION("""COMPUTED_VALUE"""),"Java")</f>
        <v>Java</v>
      </c>
      <c r="E8318" s="4" t="str">
        <f>IFERROR(__xludf.DUMMYFUNCTION("""COMPUTED_VALUE"""),"JavaScript")</f>
        <v>JavaScript</v>
      </c>
      <c r="F8318" s="4" t="str">
        <f>IFERROR(__xludf.DUMMYFUNCTION("""COMPUTED_VALUE"""),"PHP")</f>
        <v>PHP</v>
      </c>
      <c r="G8318" s="4" t="str">
        <f>IFERROR(__xludf.DUMMYFUNCTION("""COMPUTED_VALUE"""),"Python")</f>
        <v>Python</v>
      </c>
      <c r="H8318" s="4" t="str">
        <f>IFERROR(__xludf.DUMMYFUNCTION("""COMPUTED_VALUE"""),"SQL")</f>
        <v>SQL</v>
      </c>
    </row>
    <row r="8319">
      <c r="A8319" s="3">
        <v>8318.0</v>
      </c>
      <c r="B8319" s="4" t="str">
        <f>IFERROR(__xludf.DUMMYFUNCTION("SPLIT(IMPORTRANGE!B8319:B18318,"";"",0,1)"),"Java")</f>
        <v>Java</v>
      </c>
      <c r="C8319" s="4" t="str">
        <f>IFERROR(__xludf.DUMMYFUNCTION("""COMPUTED_VALUE"""),"Python")</f>
        <v>Python</v>
      </c>
      <c r="D8319" s="4" t="str">
        <f>IFERROR(__xludf.DUMMYFUNCTION("""COMPUTED_VALUE"""),"Ruby")</f>
        <v>Ruby</v>
      </c>
      <c r="E8319" s="4" t="str">
        <f>IFERROR(__xludf.DUMMYFUNCTION("""COMPUTED_VALUE"""),"SQL")</f>
        <v>SQL</v>
      </c>
    </row>
    <row r="8320">
      <c r="A8320" s="3">
        <v>8319.0</v>
      </c>
      <c r="B8320" s="4" t="str">
        <f>IFERROR(__xludf.DUMMYFUNCTION("SPLIT(IMPORTRANGE!B8320:B18319,"";"",0,1)"),"C#")</f>
        <v>C#</v>
      </c>
      <c r="C8320" s="4" t="str">
        <f>IFERROR(__xludf.DUMMYFUNCTION("""COMPUTED_VALUE"""),"SQL")</f>
        <v>SQL</v>
      </c>
      <c r="D8320" s="4" t="str">
        <f>IFERROR(__xludf.DUMMYFUNCTION("""COMPUTED_VALUE"""),"TypeScript")</f>
        <v>TypeScript</v>
      </c>
    </row>
    <row r="8321">
      <c r="A8321" s="3">
        <v>8320.0</v>
      </c>
      <c r="B8321" s="4" t="str">
        <f>IFERROR(__xludf.DUMMYFUNCTION("SPLIT(IMPORTRANGE!B8321:B18320,"";"",0,1)"),"C#")</f>
        <v>C#</v>
      </c>
      <c r="C8321" s="4" t="str">
        <f>IFERROR(__xludf.DUMMYFUNCTION("""COMPUTED_VALUE"""),"HTML/CSS")</f>
        <v>HTML/CSS</v>
      </c>
      <c r="D8321" s="4" t="str">
        <f>IFERROR(__xludf.DUMMYFUNCTION("""COMPUTED_VALUE"""),"Java")</f>
        <v>Java</v>
      </c>
      <c r="E8321" s="4" t="str">
        <f>IFERROR(__xludf.DUMMYFUNCTION("""COMPUTED_VALUE"""),"JavaScript")</f>
        <v>JavaScript</v>
      </c>
      <c r="F8321" s="4" t="str">
        <f>IFERROR(__xludf.DUMMYFUNCTION("""COMPUTED_VALUE"""),"TypeScript")</f>
        <v>TypeScript</v>
      </c>
    </row>
    <row r="8322">
      <c r="A8322" s="3">
        <v>8321.0</v>
      </c>
      <c r="B8322" s="4" t="str">
        <f>IFERROR(__xludf.DUMMYFUNCTION("SPLIT(IMPORTRANGE!B8322:B18321,"";"",0,1)"),"HTML/CSS")</f>
        <v>HTML/CSS</v>
      </c>
      <c r="C8322" s="4" t="str">
        <f>IFERROR(__xludf.DUMMYFUNCTION("""COMPUTED_VALUE"""),"JavaScript")</f>
        <v>JavaScript</v>
      </c>
      <c r="D8322" s="4" t="str">
        <f>IFERROR(__xludf.DUMMYFUNCTION("""COMPUTED_VALUE"""),"Python")</f>
        <v>Python</v>
      </c>
    </row>
    <row r="8323">
      <c r="A8323" s="3">
        <v>8322.0</v>
      </c>
      <c r="B8323" s="4" t="str">
        <f>IFERROR(__xludf.DUMMYFUNCTION("SPLIT(IMPORTRANGE!B8323:B18322,"";"",0,1)"),"HTML/CSS")</f>
        <v>HTML/CSS</v>
      </c>
      <c r="C8323" s="4" t="str">
        <f>IFERROR(__xludf.DUMMYFUNCTION("""COMPUTED_VALUE"""),"JavaScript")</f>
        <v>JavaScript</v>
      </c>
      <c r="D8323" s="4" t="str">
        <f>IFERROR(__xludf.DUMMYFUNCTION("""COMPUTED_VALUE"""),"PHP")</f>
        <v>PHP</v>
      </c>
      <c r="E8323" s="4" t="str">
        <f>IFERROR(__xludf.DUMMYFUNCTION("""COMPUTED_VALUE"""),"Python")</f>
        <v>Python</v>
      </c>
    </row>
    <row r="8324">
      <c r="A8324" s="3">
        <v>8323.0</v>
      </c>
      <c r="B8324" s="4" t="str">
        <f>IFERROR(__xludf.DUMMYFUNCTION("SPLIT(IMPORTRANGE!B8324:B18323,"";"",0,1)"),"Bash/Shell/PowerShell")</f>
        <v>Bash/Shell/PowerShell</v>
      </c>
      <c r="C8324" s="4" t="str">
        <f>IFERROR(__xludf.DUMMYFUNCTION("""COMPUTED_VALUE"""),"HTML/CSS")</f>
        <v>HTML/CSS</v>
      </c>
      <c r="D8324" s="4" t="str">
        <f>IFERROR(__xludf.DUMMYFUNCTION("""COMPUTED_VALUE"""),"Java")</f>
        <v>Java</v>
      </c>
      <c r="E8324" s="4" t="str">
        <f>IFERROR(__xludf.DUMMYFUNCTION("""COMPUTED_VALUE"""),"JavaScript")</f>
        <v>JavaScript</v>
      </c>
      <c r="F8324" s="4" t="str">
        <f>IFERROR(__xludf.DUMMYFUNCTION("""COMPUTED_VALUE"""),"Python")</f>
        <v>Python</v>
      </c>
      <c r="G8324" s="4" t="str">
        <f>IFERROR(__xludf.DUMMYFUNCTION("""COMPUTED_VALUE"""),"SQL")</f>
        <v>SQL</v>
      </c>
      <c r="H8324" s="4" t="str">
        <f>IFERROR(__xludf.DUMMYFUNCTION("""COMPUTED_VALUE"""),"Swift")</f>
        <v>Swift</v>
      </c>
      <c r="I8324" s="4" t="str">
        <f>IFERROR(__xludf.DUMMYFUNCTION("""COMPUTED_VALUE"""),"TypeScript")</f>
        <v>TypeScript</v>
      </c>
    </row>
    <row r="8325">
      <c r="A8325" s="3">
        <v>8324.0</v>
      </c>
      <c r="B8325" s="4" t="str">
        <f>IFERROR(__xludf.DUMMYFUNCTION("SPLIT(IMPORTRANGE!B8325:B18324,"";"",0,1)"),"Bash/Shell/PowerShell")</f>
        <v>Bash/Shell/PowerShell</v>
      </c>
      <c r="C8325" s="4" t="str">
        <f>IFERROR(__xludf.DUMMYFUNCTION("""COMPUTED_VALUE"""),"C#")</f>
        <v>C#</v>
      </c>
      <c r="D8325" s="4" t="str">
        <f>IFERROR(__xludf.DUMMYFUNCTION("""COMPUTED_VALUE"""),"HTML/CSS")</f>
        <v>HTML/CSS</v>
      </c>
    </row>
    <row r="8326">
      <c r="A8326" s="3">
        <v>8325.0</v>
      </c>
      <c r="B8326" s="4" t="str">
        <f>IFERROR(__xludf.DUMMYFUNCTION("SPLIT(IMPORTRANGE!B8326:B18325,"";"",0,1)"),"JavaScript")</f>
        <v>JavaScript</v>
      </c>
      <c r="C8326" s="4" t="str">
        <f>IFERROR(__xludf.DUMMYFUNCTION("""COMPUTED_VALUE"""),"PHP")</f>
        <v>PHP</v>
      </c>
      <c r="D8326" s="4" t="str">
        <f>IFERROR(__xludf.DUMMYFUNCTION("""COMPUTED_VALUE"""),"SQL")</f>
        <v>SQL</v>
      </c>
    </row>
    <row r="8327">
      <c r="A8327" s="3">
        <v>8326.0</v>
      </c>
      <c r="B8327" s="4" t="str">
        <f>IFERROR(__xludf.DUMMYFUNCTION("SPLIT(IMPORTRANGE!B8327:B18326,"";"",0,1)"),"JavaScript")</f>
        <v>JavaScript</v>
      </c>
      <c r="C8327" s="4" t="str">
        <f>IFERROR(__xludf.DUMMYFUNCTION("""COMPUTED_VALUE"""),"Python")</f>
        <v>Python</v>
      </c>
    </row>
    <row r="8328">
      <c r="A8328" s="3">
        <v>8327.0</v>
      </c>
      <c r="B8328" s="4" t="str">
        <f>IFERROR(__xludf.DUMMYFUNCTION("SPLIT(IMPORTRANGE!B8328:B18327,"";"",0,1)"),"Dart")</f>
        <v>Dart</v>
      </c>
      <c r="C8328" s="4" t="str">
        <f>IFERROR(__xludf.DUMMYFUNCTION("""COMPUTED_VALUE"""),"Java")</f>
        <v>Java</v>
      </c>
      <c r="D8328" s="4" t="str">
        <f>IFERROR(__xludf.DUMMYFUNCTION("""COMPUTED_VALUE"""),"Kotlin")</f>
        <v>Kotlin</v>
      </c>
      <c r="E8328" s="4" t="str">
        <f>IFERROR(__xludf.DUMMYFUNCTION("""COMPUTED_VALUE"""),"Objective-C")</f>
        <v>Objective-C</v>
      </c>
      <c r="F8328" s="4" t="str">
        <f>IFERROR(__xludf.DUMMYFUNCTION("""COMPUTED_VALUE"""),"Swift")</f>
        <v>Swift</v>
      </c>
    </row>
    <row r="8329">
      <c r="A8329" s="3">
        <v>8328.0</v>
      </c>
      <c r="B8329" s="4" t="str">
        <f>IFERROR(__xludf.DUMMYFUNCTION("SPLIT(IMPORTRANGE!B8329:B18328,"";"",0,1)"),"C#")</f>
        <v>C#</v>
      </c>
      <c r="C8329" s="4" t="str">
        <f>IFERROR(__xludf.DUMMYFUNCTION("""COMPUTED_VALUE"""),"HTML/CSS")</f>
        <v>HTML/CSS</v>
      </c>
      <c r="D8329" s="4" t="str">
        <f>IFERROR(__xludf.DUMMYFUNCTION("""COMPUTED_VALUE"""),"Python")</f>
        <v>Python</v>
      </c>
      <c r="E8329" s="4" t="str">
        <f>IFERROR(__xludf.DUMMYFUNCTION("""COMPUTED_VALUE"""),"VBA")</f>
        <v>VBA</v>
      </c>
    </row>
    <row r="8330">
      <c r="A8330" s="3">
        <v>8329.0</v>
      </c>
      <c r="B8330" s="4" t="str">
        <f>IFERROR(__xludf.DUMMYFUNCTION("SPLIT(IMPORTRANGE!B8330:B18329,"";"",0,1)"),"Python")</f>
        <v>Python</v>
      </c>
    </row>
    <row r="8331">
      <c r="A8331" s="3">
        <v>8330.0</v>
      </c>
      <c r="B8331" s="4" t="str">
        <f>IFERROR(__xludf.DUMMYFUNCTION("SPLIT(IMPORTRANGE!B8331:B18330,"";"",0,1)"),"Bash/Shell/PowerShell")</f>
        <v>Bash/Shell/PowerShell</v>
      </c>
      <c r="C8331" s="4" t="str">
        <f>IFERROR(__xludf.DUMMYFUNCTION("""COMPUTED_VALUE"""),"C++")</f>
        <v>C++</v>
      </c>
      <c r="D8331" s="4" t="str">
        <f>IFERROR(__xludf.DUMMYFUNCTION("""COMPUTED_VALUE"""),"JavaScript")</f>
        <v>JavaScript</v>
      </c>
      <c r="E8331" s="4" t="str">
        <f>IFERROR(__xludf.DUMMYFUNCTION("""COMPUTED_VALUE"""),"SQL")</f>
        <v>SQL</v>
      </c>
      <c r="F8331" s="4" t="str">
        <f>IFERROR(__xludf.DUMMYFUNCTION("""COMPUTED_VALUE"""),"Swift")</f>
        <v>Swift</v>
      </c>
    </row>
    <row r="8332">
      <c r="A8332" s="3">
        <v>8331.0</v>
      </c>
      <c r="B8332" s="4" t="str">
        <f>IFERROR(__xludf.DUMMYFUNCTION("SPLIT(IMPORTRANGE!B8332:B18331,"";"",0,1)"),"Bash/Shell/PowerShell")</f>
        <v>Bash/Shell/PowerShell</v>
      </c>
      <c r="C8332" s="4" t="str">
        <f>IFERROR(__xludf.DUMMYFUNCTION("""COMPUTED_VALUE"""),"C")</f>
        <v>C</v>
      </c>
      <c r="D8332" s="4" t="str">
        <f>IFERROR(__xludf.DUMMYFUNCTION("""COMPUTED_VALUE"""),"C++")</f>
        <v>C++</v>
      </c>
      <c r="E8332" s="4" t="str">
        <f>IFERROR(__xludf.DUMMYFUNCTION("""COMPUTED_VALUE"""),"C#")</f>
        <v>C#</v>
      </c>
      <c r="F8332" s="4" t="str">
        <f>IFERROR(__xludf.DUMMYFUNCTION("""COMPUTED_VALUE"""),"Python")</f>
        <v>Python</v>
      </c>
    </row>
    <row r="8333">
      <c r="A8333" s="3">
        <v>8332.0</v>
      </c>
      <c r="B8333" s="4" t="str">
        <f>IFERROR(__xludf.DUMMYFUNCTION("SPLIT(IMPORTRANGE!B8333:B18332,"";"",0,1)"),"C++")</f>
        <v>C++</v>
      </c>
      <c r="C8333" s="4" t="str">
        <f>IFERROR(__xludf.DUMMYFUNCTION("""COMPUTED_VALUE"""),"Go")</f>
        <v>Go</v>
      </c>
      <c r="D8333" s="4" t="str">
        <f>IFERROR(__xludf.DUMMYFUNCTION("""COMPUTED_VALUE"""),"Java")</f>
        <v>Java</v>
      </c>
      <c r="E8333" s="4" t="str">
        <f>IFERROR(__xludf.DUMMYFUNCTION("""COMPUTED_VALUE"""),"Python")</f>
        <v>Python</v>
      </c>
      <c r="F8333" s="4" t="str">
        <f>IFERROR(__xludf.DUMMYFUNCTION("""COMPUTED_VALUE"""),"SQL")</f>
        <v>SQL</v>
      </c>
    </row>
    <row r="8334">
      <c r="A8334" s="3">
        <v>8333.0</v>
      </c>
      <c r="B8334" s="4" t="str">
        <f>IFERROR(__xludf.DUMMYFUNCTION("SPLIT(IMPORTRANGE!B8334:B18333,"";"",0,1)"),"Bash/Shell/PowerShell")</f>
        <v>Bash/Shell/PowerShell</v>
      </c>
      <c r="C8334" s="4" t="str">
        <f>IFERROR(__xludf.DUMMYFUNCTION("""COMPUTED_VALUE"""),"C#")</f>
        <v>C#</v>
      </c>
      <c r="D8334" s="4" t="str">
        <f>IFERROR(__xludf.DUMMYFUNCTION("""COMPUTED_VALUE"""),"HTML/CSS")</f>
        <v>HTML/CSS</v>
      </c>
      <c r="E8334" s="4" t="str">
        <f>IFERROR(__xludf.DUMMYFUNCTION("""COMPUTED_VALUE"""),"JavaScript")</f>
        <v>JavaScript</v>
      </c>
      <c r="F8334" s="4" t="str">
        <f>IFERROR(__xludf.DUMMYFUNCTION("""COMPUTED_VALUE"""),"Python")</f>
        <v>Python</v>
      </c>
      <c r="G8334" s="4" t="str">
        <f>IFERROR(__xludf.DUMMYFUNCTION("""COMPUTED_VALUE"""),"SQL")</f>
        <v>SQL</v>
      </c>
      <c r="H8334" s="4" t="str">
        <f>IFERROR(__xludf.DUMMYFUNCTION("""COMPUTED_VALUE"""),"TypeScript")</f>
        <v>TypeScript</v>
      </c>
    </row>
    <row r="8335">
      <c r="A8335" s="3">
        <v>8334.0</v>
      </c>
      <c r="B8335" s="4" t="str">
        <f>IFERROR(__xludf.DUMMYFUNCTION("SPLIT(IMPORTRANGE!B8335:B18334,"";"",0,1)"),"Go")</f>
        <v>Go</v>
      </c>
      <c r="C8335" s="4" t="str">
        <f>IFERROR(__xludf.DUMMYFUNCTION("""COMPUTED_VALUE"""),"HTML/CSS")</f>
        <v>HTML/CSS</v>
      </c>
      <c r="D8335" s="4" t="str">
        <f>IFERROR(__xludf.DUMMYFUNCTION("""COMPUTED_VALUE"""),"JavaScript")</f>
        <v>JavaScript</v>
      </c>
      <c r="E8335" s="4" t="str">
        <f>IFERROR(__xludf.DUMMYFUNCTION("""COMPUTED_VALUE"""),"SQL")</f>
        <v>SQL</v>
      </c>
      <c r="F8335" s="4" t="str">
        <f>IFERROR(__xludf.DUMMYFUNCTION("""COMPUTED_VALUE"""),"TypeScript")</f>
        <v>TypeScript</v>
      </c>
    </row>
    <row r="8336">
      <c r="A8336" s="3">
        <v>8335.0</v>
      </c>
      <c r="B8336" s="4" t="str">
        <f>IFERROR(__xludf.DUMMYFUNCTION("SPLIT(IMPORTRANGE!B8336:B18335,"";"",0,1)"),"R")</f>
        <v>R</v>
      </c>
      <c r="C8336" s="4" t="str">
        <f>IFERROR(__xludf.DUMMYFUNCTION("""COMPUTED_VALUE"""),"SQL")</f>
        <v>SQL</v>
      </c>
    </row>
    <row r="8337">
      <c r="A8337" s="3">
        <v>8336.0</v>
      </c>
      <c r="B8337" s="4" t="str">
        <f>IFERROR(__xludf.DUMMYFUNCTION("SPLIT(IMPORTRANGE!B8337:B18336,"";"",0,1)"),"C#")</f>
        <v>C#</v>
      </c>
      <c r="C8337" s="4" t="str">
        <f>IFERROR(__xludf.DUMMYFUNCTION("""COMPUTED_VALUE"""),"HTML/CSS")</f>
        <v>HTML/CSS</v>
      </c>
      <c r="D8337" s="4" t="str">
        <f>IFERROR(__xludf.DUMMYFUNCTION("""COMPUTED_VALUE"""),"SQL")</f>
        <v>SQL</v>
      </c>
    </row>
    <row r="8338">
      <c r="A8338" s="3">
        <v>8337.0</v>
      </c>
      <c r="B8338" s="4" t="str">
        <f>IFERROR(__xludf.DUMMYFUNCTION("SPLIT(IMPORTRANGE!B8338:B18337,"";"",0,1)"),"HTML/CSS")</f>
        <v>HTML/CSS</v>
      </c>
      <c r="C8338" s="4" t="str">
        <f>IFERROR(__xludf.DUMMYFUNCTION("""COMPUTED_VALUE"""),"Java")</f>
        <v>Java</v>
      </c>
      <c r="D8338" s="4" t="str">
        <f>IFERROR(__xludf.DUMMYFUNCTION("""COMPUTED_VALUE"""),"JavaScript")</f>
        <v>JavaScript</v>
      </c>
      <c r="E8338" s="4" t="str">
        <f>IFERROR(__xludf.DUMMYFUNCTION("""COMPUTED_VALUE"""),"PHP")</f>
        <v>PHP</v>
      </c>
      <c r="F8338" s="4" t="str">
        <f>IFERROR(__xludf.DUMMYFUNCTION("""COMPUTED_VALUE"""),"Python")</f>
        <v>Python</v>
      </c>
      <c r="G8338" s="4" t="str">
        <f>IFERROR(__xludf.DUMMYFUNCTION("""COMPUTED_VALUE"""),"SQL")</f>
        <v>SQL</v>
      </c>
    </row>
    <row r="8339">
      <c r="A8339" s="3">
        <v>8338.0</v>
      </c>
      <c r="B8339" s="4" t="str">
        <f>IFERROR(__xludf.DUMMYFUNCTION("SPLIT(IMPORTRANGE!B8339:B18338,"";"",0,1)"),"HTML/CSS")</f>
        <v>HTML/CSS</v>
      </c>
      <c r="C8339" s="4" t="str">
        <f>IFERROR(__xludf.DUMMYFUNCTION("""COMPUTED_VALUE"""),"Java")</f>
        <v>Java</v>
      </c>
      <c r="D8339" s="4" t="str">
        <f>IFERROR(__xludf.DUMMYFUNCTION("""COMPUTED_VALUE"""),"JavaScript")</f>
        <v>JavaScript</v>
      </c>
      <c r="E8339" s="4" t="str">
        <f>IFERROR(__xludf.DUMMYFUNCTION("""COMPUTED_VALUE"""),"Python")</f>
        <v>Python</v>
      </c>
      <c r="F8339" s="4" t="str">
        <f>IFERROR(__xludf.DUMMYFUNCTION("""COMPUTED_VALUE"""),"Ruby")</f>
        <v>Ruby</v>
      </c>
      <c r="G8339" s="4" t="str">
        <f>IFERROR(__xludf.DUMMYFUNCTION("""COMPUTED_VALUE"""),"SQL")</f>
        <v>SQL</v>
      </c>
    </row>
    <row r="8340">
      <c r="A8340" s="3">
        <v>8339.0</v>
      </c>
      <c r="B8340" s="4" t="str">
        <f>IFERROR(__xludf.DUMMYFUNCTION("SPLIT(IMPORTRANGE!B8340:B18339,"";"",0,1)"),"HTML/CSS")</f>
        <v>HTML/CSS</v>
      </c>
      <c r="C8340" s="4" t="str">
        <f>IFERROR(__xludf.DUMMYFUNCTION("""COMPUTED_VALUE"""),"JavaScript")</f>
        <v>JavaScript</v>
      </c>
      <c r="D8340" s="4" t="str">
        <f>IFERROR(__xludf.DUMMYFUNCTION("""COMPUTED_VALUE"""),"PHP")</f>
        <v>PHP</v>
      </c>
      <c r="E8340" s="4" t="str">
        <f>IFERROR(__xludf.DUMMYFUNCTION("""COMPUTED_VALUE"""),"Python")</f>
        <v>Python</v>
      </c>
    </row>
    <row r="8341">
      <c r="A8341" s="3">
        <v>8340.0</v>
      </c>
      <c r="B8341" s="4" t="str">
        <f>IFERROR(__xludf.DUMMYFUNCTION("SPLIT(IMPORTRANGE!B8341:B18340,"";"",0,1)"),"Bash/Shell/PowerShell")</f>
        <v>Bash/Shell/PowerShell</v>
      </c>
      <c r="C8341" s="4" t="str">
        <f>IFERROR(__xludf.DUMMYFUNCTION("""COMPUTED_VALUE"""),"Elixir")</f>
        <v>Elixir</v>
      </c>
      <c r="D8341" s="4" t="str">
        <f>IFERROR(__xludf.DUMMYFUNCTION("""COMPUTED_VALUE"""),"Go")</f>
        <v>Go</v>
      </c>
      <c r="E8341" s="4" t="str">
        <f>IFERROR(__xludf.DUMMYFUNCTION("""COMPUTED_VALUE"""),"HTML/CSS")</f>
        <v>HTML/CSS</v>
      </c>
      <c r="F8341" s="4" t="str">
        <f>IFERROR(__xludf.DUMMYFUNCTION("""COMPUTED_VALUE"""),"JavaScript")</f>
        <v>JavaScript</v>
      </c>
      <c r="G8341" s="4" t="str">
        <f>IFERROR(__xludf.DUMMYFUNCTION("""COMPUTED_VALUE"""),"Python")</f>
        <v>Python</v>
      </c>
      <c r="H8341" s="4" t="str">
        <f>IFERROR(__xludf.DUMMYFUNCTION("""COMPUTED_VALUE"""),"Ruby")</f>
        <v>Ruby</v>
      </c>
      <c r="I8341" s="4" t="str">
        <f>IFERROR(__xludf.DUMMYFUNCTION("""COMPUTED_VALUE"""),"SQL")</f>
        <v>SQL</v>
      </c>
      <c r="J8341" s="4" t="str">
        <f>IFERROR(__xludf.DUMMYFUNCTION("""COMPUTED_VALUE"""),"TypeScript")</f>
        <v>TypeScript</v>
      </c>
    </row>
    <row r="8342">
      <c r="A8342" s="3">
        <v>8341.0</v>
      </c>
      <c r="B8342" s="4" t="str">
        <f>IFERROR(__xludf.DUMMYFUNCTION("SPLIT(IMPORTRANGE!B8342:B18341,"";"",0,1)"),"C#")</f>
        <v>C#</v>
      </c>
      <c r="C8342" s="4" t="str">
        <f>IFERROR(__xludf.DUMMYFUNCTION("""COMPUTED_VALUE"""),"HTML/CSS")</f>
        <v>HTML/CSS</v>
      </c>
      <c r="D8342" s="4" t="str">
        <f>IFERROR(__xludf.DUMMYFUNCTION("""COMPUTED_VALUE"""),"Java")</f>
        <v>Java</v>
      </c>
      <c r="E8342" s="4" t="str">
        <f>IFERROR(__xludf.DUMMYFUNCTION("""COMPUTED_VALUE"""),"JavaScript")</f>
        <v>JavaScript</v>
      </c>
      <c r="F8342" s="4" t="str">
        <f>IFERROR(__xludf.DUMMYFUNCTION("""COMPUTED_VALUE"""),"PHP")</f>
        <v>PHP</v>
      </c>
      <c r="G8342" s="4" t="str">
        <f>IFERROR(__xludf.DUMMYFUNCTION("""COMPUTED_VALUE"""),"Python")</f>
        <v>Python</v>
      </c>
      <c r="H8342" s="4" t="str">
        <f>IFERROR(__xludf.DUMMYFUNCTION("""COMPUTED_VALUE"""),"SQL")</f>
        <v>SQL</v>
      </c>
    </row>
    <row r="8343">
      <c r="A8343" s="3">
        <v>8342.0</v>
      </c>
      <c r="B8343" s="4" t="str">
        <f>IFERROR(__xludf.DUMMYFUNCTION("SPLIT(IMPORTRANGE!B8343:B18342,"";"",0,1)"),"C")</f>
        <v>C</v>
      </c>
      <c r="C8343" s="4" t="str">
        <f>IFERROR(__xludf.DUMMYFUNCTION("""COMPUTED_VALUE"""),"C++")</f>
        <v>C++</v>
      </c>
      <c r="D8343" s="4" t="str">
        <f>IFERROR(__xludf.DUMMYFUNCTION("""COMPUTED_VALUE"""),"Objective-C")</f>
        <v>Objective-C</v>
      </c>
      <c r="E8343" s="4" t="str">
        <f>IFERROR(__xludf.DUMMYFUNCTION("""COMPUTED_VALUE"""),"Swift")</f>
        <v>Swift</v>
      </c>
    </row>
    <row r="8344">
      <c r="A8344" s="3">
        <v>8343.0</v>
      </c>
      <c r="B8344" s="4" t="str">
        <f>IFERROR(__xludf.DUMMYFUNCTION("SPLIT(IMPORTRANGE!B8344:B18343,"";"",0,1)"),"Java")</f>
        <v>Java</v>
      </c>
      <c r="C8344" s="4" t="str">
        <f>IFERROR(__xludf.DUMMYFUNCTION("""COMPUTED_VALUE"""),"JavaScript")</f>
        <v>JavaScript</v>
      </c>
      <c r="D8344" s="4" t="str">
        <f>IFERROR(__xludf.DUMMYFUNCTION("""COMPUTED_VALUE"""),"SQL")</f>
        <v>SQL</v>
      </c>
    </row>
    <row r="8345">
      <c r="A8345" s="3">
        <v>8344.0</v>
      </c>
      <c r="B8345" s="4" t="str">
        <f>IFERROR(__xludf.DUMMYFUNCTION("SPLIT(IMPORTRANGE!B8345:B18344,"";"",0,1)"),"Bash/Shell/PowerShell")</f>
        <v>Bash/Shell/PowerShell</v>
      </c>
      <c r="C8345" s="4" t="str">
        <f>IFERROR(__xludf.DUMMYFUNCTION("""COMPUTED_VALUE"""),"C#")</f>
        <v>C#</v>
      </c>
      <c r="D8345" s="4" t="str">
        <f>IFERROR(__xludf.DUMMYFUNCTION("""COMPUTED_VALUE"""),"HTML/CSS")</f>
        <v>HTML/CSS</v>
      </c>
      <c r="E8345" s="4" t="str">
        <f>IFERROR(__xludf.DUMMYFUNCTION("""COMPUTED_VALUE"""),"Java")</f>
        <v>Java</v>
      </c>
      <c r="F8345" s="4" t="str">
        <f>IFERROR(__xludf.DUMMYFUNCTION("""COMPUTED_VALUE"""),"Python")</f>
        <v>Python</v>
      </c>
    </row>
    <row r="8346">
      <c r="A8346" s="3">
        <v>8345.0</v>
      </c>
      <c r="B8346" s="4" t="str">
        <f>IFERROR(__xludf.DUMMYFUNCTION("SPLIT(IMPORTRANGE!B8346:B18345,"";"",0,1)"),"Bash/Shell/PowerShell")</f>
        <v>Bash/Shell/PowerShell</v>
      </c>
      <c r="C8346" s="4" t="str">
        <f>IFERROR(__xludf.DUMMYFUNCTION("""COMPUTED_VALUE"""),"C")</f>
        <v>C</v>
      </c>
      <c r="D8346" s="4" t="str">
        <f>IFERROR(__xludf.DUMMYFUNCTION("""COMPUTED_VALUE"""),"Other(s):")</f>
        <v>Other(s):</v>
      </c>
    </row>
    <row r="8347">
      <c r="A8347" s="3">
        <v>8346.0</v>
      </c>
      <c r="B8347" s="4" t="str">
        <f>IFERROR(__xludf.DUMMYFUNCTION("SPLIT(IMPORTRANGE!B8347:B18346,"";"",0,1)"),"Assembly")</f>
        <v>Assembly</v>
      </c>
      <c r="C8347" s="4" t="str">
        <f>IFERROR(__xludf.DUMMYFUNCTION("""COMPUTED_VALUE"""),"Bash/Shell/PowerShell")</f>
        <v>Bash/Shell/PowerShell</v>
      </c>
      <c r="D8347" s="4" t="str">
        <f>IFERROR(__xludf.DUMMYFUNCTION("""COMPUTED_VALUE"""),"C")</f>
        <v>C</v>
      </c>
      <c r="E8347" s="4" t="str">
        <f>IFERROR(__xludf.DUMMYFUNCTION("""COMPUTED_VALUE"""),"C++")</f>
        <v>C++</v>
      </c>
      <c r="F8347" s="4" t="str">
        <f>IFERROR(__xludf.DUMMYFUNCTION("""COMPUTED_VALUE"""),"HTML/CSS")</f>
        <v>HTML/CSS</v>
      </c>
      <c r="G8347" s="4" t="str">
        <f>IFERROR(__xludf.DUMMYFUNCTION("""COMPUTED_VALUE"""),"Java")</f>
        <v>Java</v>
      </c>
      <c r="H8347" s="4" t="str">
        <f>IFERROR(__xludf.DUMMYFUNCTION("""COMPUTED_VALUE"""),"Python")</f>
        <v>Python</v>
      </c>
      <c r="I8347" s="4" t="str">
        <f>IFERROR(__xludf.DUMMYFUNCTION("""COMPUTED_VALUE"""),"Ruby")</f>
        <v>Ruby</v>
      </c>
    </row>
    <row r="8348">
      <c r="A8348" s="3">
        <v>8347.0</v>
      </c>
      <c r="B8348" s="4" t="str">
        <f>IFERROR(__xludf.DUMMYFUNCTION("SPLIT(IMPORTRANGE!B8348:B18347,"";"",0,1)"),"HTML/CSS")</f>
        <v>HTML/CSS</v>
      </c>
      <c r="C8348" s="4" t="str">
        <f>IFERROR(__xludf.DUMMYFUNCTION("""COMPUTED_VALUE"""),"Java")</f>
        <v>Java</v>
      </c>
      <c r="D8348" s="4" t="str">
        <f>IFERROR(__xludf.DUMMYFUNCTION("""COMPUTED_VALUE"""),"JavaScript")</f>
        <v>JavaScript</v>
      </c>
      <c r="E8348" s="4" t="str">
        <f>IFERROR(__xludf.DUMMYFUNCTION("""COMPUTED_VALUE"""),"Objective-C")</f>
        <v>Objective-C</v>
      </c>
      <c r="F8348" s="4" t="str">
        <f>IFERROR(__xludf.DUMMYFUNCTION("""COMPUTED_VALUE"""),"PHP")</f>
        <v>PHP</v>
      </c>
      <c r="G8348" s="4" t="str">
        <f>IFERROR(__xludf.DUMMYFUNCTION("""COMPUTED_VALUE"""),"SQL")</f>
        <v>SQL</v>
      </c>
      <c r="H8348" s="4" t="str">
        <f>IFERROR(__xludf.DUMMYFUNCTION("""COMPUTED_VALUE"""),"Swift")</f>
        <v>Swift</v>
      </c>
    </row>
    <row r="8349">
      <c r="A8349" s="3">
        <v>8348.0</v>
      </c>
      <c r="B8349" s="4" t="str">
        <f>IFERROR(__xludf.DUMMYFUNCTION("SPLIT(IMPORTRANGE!B8349:B18348,"";"",0,1)"),"C")</f>
        <v>C</v>
      </c>
      <c r="C8349" s="4" t="str">
        <f>IFERROR(__xludf.DUMMYFUNCTION("""COMPUTED_VALUE"""),"C++")</f>
        <v>C++</v>
      </c>
      <c r="D8349" s="4" t="str">
        <f>IFERROR(__xludf.DUMMYFUNCTION("""COMPUTED_VALUE"""),"Java")</f>
        <v>Java</v>
      </c>
      <c r="E8349" s="4" t="str">
        <f>IFERROR(__xludf.DUMMYFUNCTION("""COMPUTED_VALUE"""),"JavaScript")</f>
        <v>JavaScript</v>
      </c>
    </row>
    <row r="8350">
      <c r="A8350" s="3">
        <v>8349.0</v>
      </c>
      <c r="B8350" s="4" t="str">
        <f>IFERROR(__xludf.DUMMYFUNCTION("SPLIT(IMPORTRANGE!B8350:B18349,"";"",0,1)"),"Bash/Shell/PowerShell")</f>
        <v>Bash/Shell/PowerShell</v>
      </c>
      <c r="C8350" s="4" t="str">
        <f>IFERROR(__xludf.DUMMYFUNCTION("""COMPUTED_VALUE"""),"C#")</f>
        <v>C#</v>
      </c>
      <c r="D8350" s="4" t="str">
        <f>IFERROR(__xludf.DUMMYFUNCTION("""COMPUTED_VALUE"""),"HTML/CSS")</f>
        <v>HTML/CSS</v>
      </c>
      <c r="E8350" s="4" t="str">
        <f>IFERROR(__xludf.DUMMYFUNCTION("""COMPUTED_VALUE"""),"JavaScript")</f>
        <v>JavaScript</v>
      </c>
      <c r="F8350" s="4" t="str">
        <f>IFERROR(__xludf.DUMMYFUNCTION("""COMPUTED_VALUE"""),"Objective-C")</f>
        <v>Objective-C</v>
      </c>
      <c r="G8350" s="4" t="str">
        <f>IFERROR(__xludf.DUMMYFUNCTION("""COMPUTED_VALUE"""),"PHP")</f>
        <v>PHP</v>
      </c>
      <c r="H8350" s="4" t="str">
        <f>IFERROR(__xludf.DUMMYFUNCTION("""COMPUTED_VALUE"""),"Python")</f>
        <v>Python</v>
      </c>
      <c r="I8350" s="4" t="str">
        <f>IFERROR(__xludf.DUMMYFUNCTION("""COMPUTED_VALUE"""),"Ruby")</f>
        <v>Ruby</v>
      </c>
      <c r="J8350" s="4" t="str">
        <f>IFERROR(__xludf.DUMMYFUNCTION("""COMPUTED_VALUE"""),"SQL")</f>
        <v>SQL</v>
      </c>
      <c r="K8350" s="4" t="str">
        <f>IFERROR(__xludf.DUMMYFUNCTION("""COMPUTED_VALUE"""),"Swift")</f>
        <v>Swift</v>
      </c>
      <c r="L8350" s="4" t="str">
        <f>IFERROR(__xludf.DUMMYFUNCTION("""COMPUTED_VALUE"""),"TypeScript")</f>
        <v>TypeScript</v>
      </c>
    </row>
    <row r="8351">
      <c r="A8351" s="3">
        <v>8350.0</v>
      </c>
      <c r="B8351" s="4" t="str">
        <f>IFERROR(__xludf.DUMMYFUNCTION("SPLIT(IMPORTRANGE!B8351:B18350,"";"",0,1)"),"HTML/CSS")</f>
        <v>HTML/CSS</v>
      </c>
      <c r="C8351" s="4" t="str">
        <f>IFERROR(__xludf.DUMMYFUNCTION("""COMPUTED_VALUE"""),"Java")</f>
        <v>Java</v>
      </c>
      <c r="D8351" s="4" t="str">
        <f>IFERROR(__xludf.DUMMYFUNCTION("""COMPUTED_VALUE"""),"JavaScript")</f>
        <v>JavaScript</v>
      </c>
      <c r="E8351" s="4" t="str">
        <f>IFERROR(__xludf.DUMMYFUNCTION("""COMPUTED_VALUE"""),"PHP")</f>
        <v>PHP</v>
      </c>
      <c r="F8351" s="4" t="str">
        <f>IFERROR(__xludf.DUMMYFUNCTION("""COMPUTED_VALUE"""),"SQL")</f>
        <v>SQL</v>
      </c>
      <c r="G8351" s="4" t="str">
        <f>IFERROR(__xludf.DUMMYFUNCTION("""COMPUTED_VALUE"""),"TypeScript")</f>
        <v>TypeScript</v>
      </c>
    </row>
    <row r="8352">
      <c r="A8352" s="3">
        <v>8351.0</v>
      </c>
      <c r="B8352" s="4" t="str">
        <f>IFERROR(__xludf.DUMMYFUNCTION("SPLIT(IMPORTRANGE!B8352:B18351,"";"",0,1)"),"Ruby")</f>
        <v>Ruby</v>
      </c>
    </row>
    <row r="8353">
      <c r="A8353" s="3">
        <v>8352.0</v>
      </c>
      <c r="B8353" s="4" t="str">
        <f>IFERROR(__xludf.DUMMYFUNCTION("SPLIT(IMPORTRANGE!B8353:B18352,"";"",0,1)"),"Bash/Shell/PowerShell")</f>
        <v>Bash/Shell/PowerShell</v>
      </c>
      <c r="C8353" s="4" t="str">
        <f>IFERROR(__xludf.DUMMYFUNCTION("""COMPUTED_VALUE"""),"HTML/CSS")</f>
        <v>HTML/CSS</v>
      </c>
      <c r="D8353" s="4" t="str">
        <f>IFERROR(__xludf.DUMMYFUNCTION("""COMPUTED_VALUE"""),"Python")</f>
        <v>Python</v>
      </c>
      <c r="E8353" s="4" t="str">
        <f>IFERROR(__xludf.DUMMYFUNCTION("""COMPUTED_VALUE"""),"Ruby")</f>
        <v>Ruby</v>
      </c>
      <c r="F8353" s="4" t="str">
        <f>IFERROR(__xludf.DUMMYFUNCTION("""COMPUTED_VALUE"""),"Other(s):")</f>
        <v>Other(s):</v>
      </c>
    </row>
    <row r="8354">
      <c r="A8354" s="3">
        <v>8353.0</v>
      </c>
      <c r="B8354" s="4" t="str">
        <f>IFERROR(__xludf.DUMMYFUNCTION("SPLIT(IMPORTRANGE!B8354:B18353,"";"",0,1)"),"Bash/Shell/PowerShell")</f>
        <v>Bash/Shell/PowerShell</v>
      </c>
      <c r="C8354" s="4" t="str">
        <f>IFERROR(__xludf.DUMMYFUNCTION("""COMPUTED_VALUE"""),"C#")</f>
        <v>C#</v>
      </c>
      <c r="D8354" s="4" t="str">
        <f>IFERROR(__xludf.DUMMYFUNCTION("""COMPUTED_VALUE"""),"HTML/CSS")</f>
        <v>HTML/CSS</v>
      </c>
      <c r="E8354" s="4" t="str">
        <f>IFERROR(__xludf.DUMMYFUNCTION("""COMPUTED_VALUE"""),"Java")</f>
        <v>Java</v>
      </c>
      <c r="F8354" s="4" t="str">
        <f>IFERROR(__xludf.DUMMYFUNCTION("""COMPUTED_VALUE"""),"JavaScript")</f>
        <v>JavaScript</v>
      </c>
      <c r="G8354" s="4" t="str">
        <f>IFERROR(__xludf.DUMMYFUNCTION("""COMPUTED_VALUE"""),"Kotlin")</f>
        <v>Kotlin</v>
      </c>
      <c r="H8354" s="4" t="str">
        <f>IFERROR(__xludf.DUMMYFUNCTION("""COMPUTED_VALUE"""),"PHP")</f>
        <v>PHP</v>
      </c>
      <c r="I8354" s="4" t="str">
        <f>IFERROR(__xludf.DUMMYFUNCTION("""COMPUTED_VALUE"""),"SQL")</f>
        <v>SQL</v>
      </c>
      <c r="J8354" s="4" t="str">
        <f>IFERROR(__xludf.DUMMYFUNCTION("""COMPUTED_VALUE"""),"TypeScript")</f>
        <v>TypeScript</v>
      </c>
    </row>
    <row r="8355">
      <c r="A8355" s="3">
        <v>8354.0</v>
      </c>
      <c r="B8355" s="4" t="str">
        <f>IFERROR(__xludf.DUMMYFUNCTION("SPLIT(IMPORTRANGE!B8355:B18354,"";"",0,1)"),"JavaScript")</f>
        <v>JavaScript</v>
      </c>
    </row>
    <row r="8356">
      <c r="A8356" s="3">
        <v>8355.0</v>
      </c>
      <c r="B8356" s="4" t="str">
        <f>IFERROR(__xludf.DUMMYFUNCTION("SPLIT(IMPORTRANGE!B8356:B18355,"";"",0,1)"),"Assembly")</f>
        <v>Assembly</v>
      </c>
      <c r="C8356" s="4" t="str">
        <f>IFERROR(__xludf.DUMMYFUNCTION("""COMPUTED_VALUE"""),"Bash/Shell/PowerShell")</f>
        <v>Bash/Shell/PowerShell</v>
      </c>
      <c r="D8356" s="4" t="str">
        <f>IFERROR(__xludf.DUMMYFUNCTION("""COMPUTED_VALUE"""),"C")</f>
        <v>C</v>
      </c>
      <c r="E8356" s="4" t="str">
        <f>IFERROR(__xludf.DUMMYFUNCTION("""COMPUTED_VALUE"""),"C++")</f>
        <v>C++</v>
      </c>
      <c r="F8356" s="4" t="str">
        <f>IFERROR(__xludf.DUMMYFUNCTION("""COMPUTED_VALUE"""),"Python")</f>
        <v>Python</v>
      </c>
      <c r="G8356" s="4" t="str">
        <f>IFERROR(__xludf.DUMMYFUNCTION("""COMPUTED_VALUE"""),"WebAssembly")</f>
        <v>WebAssembly</v>
      </c>
      <c r="H8356" s="4" t="str">
        <f>IFERROR(__xludf.DUMMYFUNCTION("""COMPUTED_VALUE"""),"Other(s):")</f>
        <v>Other(s):</v>
      </c>
    </row>
    <row r="8357">
      <c r="A8357" s="3">
        <v>8356.0</v>
      </c>
      <c r="B8357" s="4" t="str">
        <f>IFERROR(__xludf.DUMMYFUNCTION("SPLIT(IMPORTRANGE!B8357:B18356,"";"",0,1)"),"HTML/CSS")</f>
        <v>HTML/CSS</v>
      </c>
      <c r="C8357" s="4" t="str">
        <f>IFERROR(__xludf.DUMMYFUNCTION("""COMPUTED_VALUE"""),"JavaScript")</f>
        <v>JavaScript</v>
      </c>
      <c r="D8357" s="4" t="str">
        <f>IFERROR(__xludf.DUMMYFUNCTION("""COMPUTED_VALUE"""),"Swift")</f>
        <v>Swift</v>
      </c>
    </row>
    <row r="8358">
      <c r="A8358" s="3">
        <v>8357.0</v>
      </c>
      <c r="B8358" s="4" t="str">
        <f>IFERROR(__xludf.DUMMYFUNCTION("SPLIT(IMPORTRANGE!B8358:B18357,"";"",0,1)"),"C")</f>
        <v>C</v>
      </c>
      <c r="C8358" s="4" t="str">
        <f>IFERROR(__xludf.DUMMYFUNCTION("""COMPUTED_VALUE"""),"C++")</f>
        <v>C++</v>
      </c>
      <c r="D8358" s="4" t="str">
        <f>IFERROR(__xludf.DUMMYFUNCTION("""COMPUTED_VALUE"""),"C#")</f>
        <v>C#</v>
      </c>
      <c r="E8358" s="4" t="str">
        <f>IFERROR(__xludf.DUMMYFUNCTION("""COMPUTED_VALUE"""),"HTML/CSS")</f>
        <v>HTML/CSS</v>
      </c>
      <c r="F8358" s="4" t="str">
        <f>IFERROR(__xludf.DUMMYFUNCTION("""COMPUTED_VALUE"""),"Java")</f>
        <v>Java</v>
      </c>
      <c r="G8358" s="4" t="str">
        <f>IFERROR(__xludf.DUMMYFUNCTION("""COMPUTED_VALUE"""),"JavaScript")</f>
        <v>JavaScript</v>
      </c>
      <c r="H8358" s="4" t="str">
        <f>IFERROR(__xludf.DUMMYFUNCTION("""COMPUTED_VALUE"""),"PHP")</f>
        <v>PHP</v>
      </c>
      <c r="I8358" s="4" t="str">
        <f>IFERROR(__xludf.DUMMYFUNCTION("""COMPUTED_VALUE"""),"Python")</f>
        <v>Python</v>
      </c>
      <c r="J8358" s="4" t="str">
        <f>IFERROR(__xludf.DUMMYFUNCTION("""COMPUTED_VALUE"""),"TypeScript")</f>
        <v>TypeScript</v>
      </c>
    </row>
    <row r="8359">
      <c r="A8359" s="3">
        <v>8358.0</v>
      </c>
      <c r="B8359" s="4" t="str">
        <f>IFERROR(__xludf.DUMMYFUNCTION("SPLIT(IMPORTRANGE!B8359:B18358,"";"",0,1)"),"C++")</f>
        <v>C++</v>
      </c>
      <c r="C8359" s="4" t="str">
        <f>IFERROR(__xludf.DUMMYFUNCTION("""COMPUTED_VALUE"""),"HTML/CSS")</f>
        <v>HTML/CSS</v>
      </c>
      <c r="D8359" s="4" t="str">
        <f>IFERROR(__xludf.DUMMYFUNCTION("""COMPUTED_VALUE"""),"JavaScript")</f>
        <v>JavaScript</v>
      </c>
    </row>
    <row r="8360">
      <c r="A8360" s="3">
        <v>8359.0</v>
      </c>
      <c r="B8360" s="4" t="str">
        <f>IFERROR(__xludf.DUMMYFUNCTION("SPLIT(IMPORTRANGE!B8360:B18359,"";"",0,1)"),"HTML/CSS")</f>
        <v>HTML/CSS</v>
      </c>
      <c r="C8360" s="4" t="str">
        <f>IFERROR(__xludf.DUMMYFUNCTION("""COMPUTED_VALUE"""),"Java")</f>
        <v>Java</v>
      </c>
      <c r="D8360" s="4" t="str">
        <f>IFERROR(__xludf.DUMMYFUNCTION("""COMPUTED_VALUE"""),"JavaScript")</f>
        <v>JavaScript</v>
      </c>
      <c r="E8360" s="4" t="str">
        <f>IFERROR(__xludf.DUMMYFUNCTION("""COMPUTED_VALUE"""),"SQL")</f>
        <v>SQL</v>
      </c>
    </row>
    <row r="8361">
      <c r="A8361" s="3">
        <v>8360.0</v>
      </c>
      <c r="B8361" s="4" t="str">
        <f>IFERROR(__xludf.DUMMYFUNCTION("SPLIT(IMPORTRANGE!B8361:B18360,"";"",0,1)"),"C")</f>
        <v>C</v>
      </c>
      <c r="C8361" s="4" t="str">
        <f>IFERROR(__xludf.DUMMYFUNCTION("""COMPUTED_VALUE"""),"C++")</f>
        <v>C++</v>
      </c>
      <c r="D8361" s="4" t="str">
        <f>IFERROR(__xludf.DUMMYFUNCTION("""COMPUTED_VALUE"""),"Go")</f>
        <v>Go</v>
      </c>
      <c r="E8361" s="4" t="str">
        <f>IFERROR(__xludf.DUMMYFUNCTION("""COMPUTED_VALUE"""),"Java")</f>
        <v>Java</v>
      </c>
      <c r="F8361" s="4" t="str">
        <f>IFERROR(__xludf.DUMMYFUNCTION("""COMPUTED_VALUE"""),"PHP")</f>
        <v>PHP</v>
      </c>
      <c r="G8361" s="4" t="str">
        <f>IFERROR(__xludf.DUMMYFUNCTION("""COMPUTED_VALUE"""),"Python")</f>
        <v>Python</v>
      </c>
      <c r="H8361" s="4" t="str">
        <f>IFERROR(__xludf.DUMMYFUNCTION("""COMPUTED_VALUE"""),"Ruby")</f>
        <v>Ruby</v>
      </c>
      <c r="I8361" s="4" t="str">
        <f>IFERROR(__xludf.DUMMYFUNCTION("""COMPUTED_VALUE"""),"SQL")</f>
        <v>SQL</v>
      </c>
    </row>
    <row r="8362">
      <c r="A8362" s="3">
        <v>8361.0</v>
      </c>
      <c r="B8362" s="4" t="str">
        <f>IFERROR(__xludf.DUMMYFUNCTION("SPLIT(IMPORTRANGE!B8362:B18361,"";"",0,1)"),"Java")</f>
        <v>Java</v>
      </c>
    </row>
    <row r="8363">
      <c r="A8363" s="3">
        <v>8362.0</v>
      </c>
      <c r="B8363" s="4" t="str">
        <f>IFERROR(__xludf.DUMMYFUNCTION("SPLIT(IMPORTRANGE!B8363:B18362,"";"",0,1)"),"Go")</f>
        <v>Go</v>
      </c>
      <c r="C8363" s="4" t="str">
        <f>IFERROR(__xludf.DUMMYFUNCTION("""COMPUTED_VALUE"""),"HTML/CSS")</f>
        <v>HTML/CSS</v>
      </c>
      <c r="D8363" s="4" t="str">
        <f>IFERROR(__xludf.DUMMYFUNCTION("""COMPUTED_VALUE"""),"JavaScript")</f>
        <v>JavaScript</v>
      </c>
      <c r="E8363" s="4" t="str">
        <f>IFERROR(__xludf.DUMMYFUNCTION("""COMPUTED_VALUE"""),"PHP")</f>
        <v>PHP</v>
      </c>
      <c r="F8363" s="4" t="str">
        <f>IFERROR(__xludf.DUMMYFUNCTION("""COMPUTED_VALUE"""),"TypeScript")</f>
        <v>TypeScript</v>
      </c>
    </row>
    <row r="8364">
      <c r="A8364" s="3">
        <v>8363.0</v>
      </c>
      <c r="B8364" s="4" t="str">
        <f>IFERROR(__xludf.DUMMYFUNCTION("SPLIT(IMPORTRANGE!B8364:B18363,"";"",0,1)"),"C")</f>
        <v>C</v>
      </c>
      <c r="C8364" s="4" t="str">
        <f>IFERROR(__xludf.DUMMYFUNCTION("""COMPUTED_VALUE"""),"HTML/CSS")</f>
        <v>HTML/CSS</v>
      </c>
      <c r="D8364" s="4" t="str">
        <f>IFERROR(__xludf.DUMMYFUNCTION("""COMPUTED_VALUE"""),"JavaScript")</f>
        <v>JavaScript</v>
      </c>
    </row>
    <row r="8365">
      <c r="A8365" s="3">
        <v>8364.0</v>
      </c>
      <c r="B8365" s="4" t="str">
        <f>IFERROR(__xludf.DUMMYFUNCTION("SPLIT(IMPORTRANGE!B8365:B18364,"";"",0,1)"),"Bash/Shell/PowerShell")</f>
        <v>Bash/Shell/PowerShell</v>
      </c>
      <c r="C8365" s="4" t="str">
        <f>IFERROR(__xludf.DUMMYFUNCTION("""COMPUTED_VALUE"""),"C")</f>
        <v>C</v>
      </c>
      <c r="D8365" s="4" t="str">
        <f>IFERROR(__xludf.DUMMYFUNCTION("""COMPUTED_VALUE"""),"C++")</f>
        <v>C++</v>
      </c>
      <c r="E8365" s="4" t="str">
        <f>IFERROR(__xludf.DUMMYFUNCTION("""COMPUTED_VALUE"""),"HTML/CSS")</f>
        <v>HTML/CSS</v>
      </c>
      <c r="F8365" s="4" t="str">
        <f>IFERROR(__xludf.DUMMYFUNCTION("""COMPUTED_VALUE"""),"Java")</f>
        <v>Java</v>
      </c>
      <c r="G8365" s="4" t="str">
        <f>IFERROR(__xludf.DUMMYFUNCTION("""COMPUTED_VALUE"""),"JavaScript")</f>
        <v>JavaScript</v>
      </c>
      <c r="H8365" s="4" t="str">
        <f>IFERROR(__xludf.DUMMYFUNCTION("""COMPUTED_VALUE"""),"Kotlin")</f>
        <v>Kotlin</v>
      </c>
      <c r="I8365" s="4" t="str">
        <f>IFERROR(__xludf.DUMMYFUNCTION("""COMPUTED_VALUE"""),"Python")</f>
        <v>Python</v>
      </c>
      <c r="J8365" s="4" t="str">
        <f>IFERROR(__xludf.DUMMYFUNCTION("""COMPUTED_VALUE"""),"Ruby")</f>
        <v>Ruby</v>
      </c>
      <c r="K8365" s="4" t="str">
        <f>IFERROR(__xludf.DUMMYFUNCTION("""COMPUTED_VALUE"""),"Scala")</f>
        <v>Scala</v>
      </c>
      <c r="L8365" s="4" t="str">
        <f>IFERROR(__xludf.DUMMYFUNCTION("""COMPUTED_VALUE"""),"SQL")</f>
        <v>SQL</v>
      </c>
      <c r="M8365" s="4" t="str">
        <f>IFERROR(__xludf.DUMMYFUNCTION("""COMPUTED_VALUE"""),"Other(s):")</f>
        <v>Other(s):</v>
      </c>
    </row>
    <row r="8366">
      <c r="A8366" s="3">
        <v>8365.0</v>
      </c>
      <c r="B8366" s="4" t="str">
        <f>IFERROR(__xludf.DUMMYFUNCTION("SPLIT(IMPORTRANGE!B8366:B18365,"";"",0,1)"),"HTML/CSS")</f>
        <v>HTML/CSS</v>
      </c>
      <c r="C8366" s="4" t="str">
        <f>IFERROR(__xludf.DUMMYFUNCTION("""COMPUTED_VALUE"""),"Java")</f>
        <v>Java</v>
      </c>
      <c r="D8366" s="4" t="str">
        <f>IFERROR(__xludf.DUMMYFUNCTION("""COMPUTED_VALUE"""),"JavaScript")</f>
        <v>JavaScript</v>
      </c>
      <c r="E8366" s="4" t="str">
        <f>IFERROR(__xludf.DUMMYFUNCTION("""COMPUTED_VALUE"""),"PHP")</f>
        <v>PHP</v>
      </c>
      <c r="F8366" s="4" t="str">
        <f>IFERROR(__xludf.DUMMYFUNCTION("""COMPUTED_VALUE"""),"Python")</f>
        <v>Python</v>
      </c>
      <c r="G8366" s="4" t="str">
        <f>IFERROR(__xludf.DUMMYFUNCTION("""COMPUTED_VALUE"""),"SQL")</f>
        <v>SQL</v>
      </c>
    </row>
    <row r="8367">
      <c r="A8367" s="3">
        <v>8366.0</v>
      </c>
      <c r="B8367" s="4" t="str">
        <f>IFERROR(__xludf.DUMMYFUNCTION("SPLIT(IMPORTRANGE!B8367:B18366,"";"",0,1)"),"C++")</f>
        <v>C++</v>
      </c>
      <c r="C8367" s="4" t="str">
        <f>IFERROR(__xludf.DUMMYFUNCTION("""COMPUTED_VALUE"""),"HTML/CSS")</f>
        <v>HTML/CSS</v>
      </c>
      <c r="D8367" s="4" t="str">
        <f>IFERROR(__xludf.DUMMYFUNCTION("""COMPUTED_VALUE"""),"Java")</f>
        <v>Java</v>
      </c>
      <c r="E8367" s="4" t="str">
        <f>IFERROR(__xludf.DUMMYFUNCTION("""COMPUTED_VALUE"""),"JavaScript")</f>
        <v>JavaScript</v>
      </c>
      <c r="F8367" s="4" t="str">
        <f>IFERROR(__xludf.DUMMYFUNCTION("""COMPUTED_VALUE"""),"SQL")</f>
        <v>SQL</v>
      </c>
    </row>
    <row r="8368">
      <c r="A8368" s="3">
        <v>8367.0</v>
      </c>
      <c r="B8368" s="4" t="str">
        <f>IFERROR(__xludf.DUMMYFUNCTION("SPLIT(IMPORTRANGE!B8368:B18367,"";"",0,1)"),"Java")</f>
        <v>Java</v>
      </c>
      <c r="C8368" s="4" t="str">
        <f>IFERROR(__xludf.DUMMYFUNCTION("""COMPUTED_VALUE"""),"Kotlin")</f>
        <v>Kotlin</v>
      </c>
    </row>
    <row r="8369">
      <c r="A8369" s="3">
        <v>8368.0</v>
      </c>
      <c r="B8369" s="4" t="str">
        <f>IFERROR(__xludf.DUMMYFUNCTION("SPLIT(IMPORTRANGE!B8369:B18368,"";"",0,1)"),"C")</f>
        <v>C</v>
      </c>
      <c r="C8369" s="4" t="str">
        <f>IFERROR(__xludf.DUMMYFUNCTION("""COMPUTED_VALUE"""),"C#")</f>
        <v>C#</v>
      </c>
      <c r="D8369" s="4" t="str">
        <f>IFERROR(__xludf.DUMMYFUNCTION("""COMPUTED_VALUE"""),"Java")</f>
        <v>Java</v>
      </c>
      <c r="E8369" s="4" t="str">
        <f>IFERROR(__xludf.DUMMYFUNCTION("""COMPUTED_VALUE"""),"JavaScript")</f>
        <v>JavaScript</v>
      </c>
      <c r="F8369" s="4" t="str">
        <f>IFERROR(__xludf.DUMMYFUNCTION("""COMPUTED_VALUE"""),"Python")</f>
        <v>Python</v>
      </c>
      <c r="G8369" s="4" t="str">
        <f>IFERROR(__xludf.DUMMYFUNCTION("""COMPUTED_VALUE"""),"SQL")</f>
        <v>SQL</v>
      </c>
    </row>
    <row r="8370">
      <c r="A8370" s="3">
        <v>8369.0</v>
      </c>
      <c r="B8370" s="4" t="str">
        <f>IFERROR(__xludf.DUMMYFUNCTION("SPLIT(IMPORTRANGE!B8370:B18369,"";"",0,1)"),"C#")</f>
        <v>C#</v>
      </c>
      <c r="C8370" s="4" t="str">
        <f>IFERROR(__xludf.DUMMYFUNCTION("""COMPUTED_VALUE"""),"HTML/CSS")</f>
        <v>HTML/CSS</v>
      </c>
      <c r="D8370" s="4" t="str">
        <f>IFERROR(__xludf.DUMMYFUNCTION("""COMPUTED_VALUE"""),"JavaScript")</f>
        <v>JavaScript</v>
      </c>
      <c r="E8370" s="4" t="str">
        <f>IFERROR(__xludf.DUMMYFUNCTION("""COMPUTED_VALUE"""),"SQL")</f>
        <v>SQL</v>
      </c>
      <c r="F8370" s="4" t="str">
        <f>IFERROR(__xludf.DUMMYFUNCTION("""COMPUTED_VALUE"""),"TypeScript")</f>
        <v>TypeScript</v>
      </c>
    </row>
    <row r="8371">
      <c r="A8371" s="3">
        <v>8370.0</v>
      </c>
      <c r="B8371" s="4" t="str">
        <f>IFERROR(__xludf.DUMMYFUNCTION("SPLIT(IMPORTRANGE!B8371:B18370,"";"",0,1)"),"Bash/Shell/PowerShell")</f>
        <v>Bash/Shell/PowerShell</v>
      </c>
      <c r="C8371" s="4" t="str">
        <f>IFERROR(__xludf.DUMMYFUNCTION("""COMPUTED_VALUE"""),"HTML/CSS")</f>
        <v>HTML/CSS</v>
      </c>
      <c r="D8371" s="4" t="str">
        <f>IFERROR(__xludf.DUMMYFUNCTION("""COMPUTED_VALUE"""),"JavaScript")</f>
        <v>JavaScript</v>
      </c>
      <c r="E8371" s="4" t="str">
        <f>IFERROR(__xludf.DUMMYFUNCTION("""COMPUTED_VALUE"""),"PHP")</f>
        <v>PHP</v>
      </c>
      <c r="F8371" s="4" t="str">
        <f>IFERROR(__xludf.DUMMYFUNCTION("""COMPUTED_VALUE"""),"SQL")</f>
        <v>SQL</v>
      </c>
    </row>
    <row r="8372">
      <c r="A8372" s="3">
        <v>8371.0</v>
      </c>
      <c r="B8372" s="4" t="str">
        <f>IFERROR(__xludf.DUMMYFUNCTION("SPLIT(IMPORTRANGE!B8372:B18371,"";"",0,1)"),"Bash/Shell/PowerShell")</f>
        <v>Bash/Shell/PowerShell</v>
      </c>
      <c r="C8372" s="4" t="str">
        <f>IFERROR(__xludf.DUMMYFUNCTION("""COMPUTED_VALUE"""),"C#")</f>
        <v>C#</v>
      </c>
      <c r="D8372" s="4" t="str">
        <f>IFERROR(__xludf.DUMMYFUNCTION("""COMPUTED_VALUE"""),"HTML/CSS")</f>
        <v>HTML/CSS</v>
      </c>
      <c r="E8372" s="4" t="str">
        <f>IFERROR(__xludf.DUMMYFUNCTION("""COMPUTED_VALUE"""),"JavaScript")</f>
        <v>JavaScript</v>
      </c>
      <c r="F8372" s="4" t="str">
        <f>IFERROR(__xludf.DUMMYFUNCTION("""COMPUTED_VALUE"""),"TypeScript")</f>
        <v>TypeScript</v>
      </c>
    </row>
    <row r="8373">
      <c r="A8373" s="3">
        <v>8372.0</v>
      </c>
      <c r="B8373" s="4" t="str">
        <f>IFERROR(__xludf.DUMMYFUNCTION("SPLIT(IMPORTRANGE!B8373:B18372,"";"",0,1)"),"Bash/Shell/PowerShell")</f>
        <v>Bash/Shell/PowerShell</v>
      </c>
      <c r="C8373" s="4" t="str">
        <f>IFERROR(__xludf.DUMMYFUNCTION("""COMPUTED_VALUE"""),"Python")</f>
        <v>Python</v>
      </c>
      <c r="D8373" s="4" t="str">
        <f>IFERROR(__xludf.DUMMYFUNCTION("""COMPUTED_VALUE"""),"R")</f>
        <v>R</v>
      </c>
      <c r="E8373" s="4" t="str">
        <f>IFERROR(__xludf.DUMMYFUNCTION("""COMPUTED_VALUE"""),"SQL")</f>
        <v>SQL</v>
      </c>
    </row>
    <row r="8374">
      <c r="A8374" s="3">
        <v>8373.0</v>
      </c>
      <c r="B8374" s="4" t="str">
        <f>IFERROR(__xludf.DUMMYFUNCTION("SPLIT(IMPORTRANGE!B8374:B18373,"";"",0,1)"),"Assembly")</f>
        <v>Assembly</v>
      </c>
      <c r="C8374" s="4" t="str">
        <f>IFERROR(__xludf.DUMMYFUNCTION("""COMPUTED_VALUE"""),"Bash/Shell/PowerShell")</f>
        <v>Bash/Shell/PowerShell</v>
      </c>
      <c r="D8374" s="4" t="str">
        <f>IFERROR(__xludf.DUMMYFUNCTION("""COMPUTED_VALUE"""),"C")</f>
        <v>C</v>
      </c>
      <c r="E8374" s="4" t="str">
        <f>IFERROR(__xludf.DUMMYFUNCTION("""COMPUTED_VALUE"""),"C++")</f>
        <v>C++</v>
      </c>
      <c r="F8374" s="4" t="str">
        <f>IFERROR(__xludf.DUMMYFUNCTION("""COMPUTED_VALUE"""),"C#")</f>
        <v>C#</v>
      </c>
      <c r="G8374" s="4" t="str">
        <f>IFERROR(__xludf.DUMMYFUNCTION("""COMPUTED_VALUE"""),"F#")</f>
        <v>F#</v>
      </c>
      <c r="H8374" s="4" t="str">
        <f>IFERROR(__xludf.DUMMYFUNCTION("""COMPUTED_VALUE"""),"HTML/CSS")</f>
        <v>HTML/CSS</v>
      </c>
      <c r="I8374" s="4" t="str">
        <f>IFERROR(__xludf.DUMMYFUNCTION("""COMPUTED_VALUE"""),"Java")</f>
        <v>Java</v>
      </c>
      <c r="J8374" s="4" t="str">
        <f>IFERROR(__xludf.DUMMYFUNCTION("""COMPUTED_VALUE"""),"JavaScript")</f>
        <v>JavaScript</v>
      </c>
      <c r="K8374" s="4" t="str">
        <f>IFERROR(__xludf.DUMMYFUNCTION("""COMPUTED_VALUE"""),"SQL")</f>
        <v>SQL</v>
      </c>
      <c r="L8374" s="4" t="str">
        <f>IFERROR(__xludf.DUMMYFUNCTION("""COMPUTED_VALUE"""),"TypeScript")</f>
        <v>TypeScript</v>
      </c>
    </row>
    <row r="8375">
      <c r="A8375" s="3">
        <v>8374.0</v>
      </c>
      <c r="B8375" s="4" t="str">
        <f>IFERROR(__xludf.DUMMYFUNCTION("SPLIT(IMPORTRANGE!B8375:B18374,"";"",0,1)"),"Objective-C")</f>
        <v>Objective-C</v>
      </c>
      <c r="C8375" s="4" t="str">
        <f>IFERROR(__xludf.DUMMYFUNCTION("""COMPUTED_VALUE"""),"Swift")</f>
        <v>Swift</v>
      </c>
    </row>
    <row r="8376">
      <c r="A8376" s="3">
        <v>8375.0</v>
      </c>
      <c r="B8376" s="4" t="str">
        <f>IFERROR(__xludf.DUMMYFUNCTION("SPLIT(IMPORTRANGE!B8376:B18375,"";"",0,1)"),"HTML/CSS")</f>
        <v>HTML/CSS</v>
      </c>
      <c r="C8376" s="4" t="str">
        <f>IFERROR(__xludf.DUMMYFUNCTION("""COMPUTED_VALUE"""),"Java")</f>
        <v>Java</v>
      </c>
      <c r="D8376" s="4" t="str">
        <f>IFERROR(__xludf.DUMMYFUNCTION("""COMPUTED_VALUE"""),"JavaScript")</f>
        <v>JavaScript</v>
      </c>
      <c r="E8376" s="4" t="str">
        <f>IFERROR(__xludf.DUMMYFUNCTION("""COMPUTED_VALUE"""),"Kotlin")</f>
        <v>Kotlin</v>
      </c>
      <c r="F8376" s="4" t="str">
        <f>IFERROR(__xludf.DUMMYFUNCTION("""COMPUTED_VALUE"""),"Python")</f>
        <v>Python</v>
      </c>
      <c r="G8376" s="4" t="str">
        <f>IFERROR(__xludf.DUMMYFUNCTION("""COMPUTED_VALUE"""),"Scala")</f>
        <v>Scala</v>
      </c>
      <c r="H8376" s="4" t="str">
        <f>IFERROR(__xludf.DUMMYFUNCTION("""COMPUTED_VALUE"""),"TypeScript")</f>
        <v>TypeScript</v>
      </c>
    </row>
    <row r="8377">
      <c r="A8377" s="3">
        <v>8376.0</v>
      </c>
      <c r="B8377" s="4" t="str">
        <f>IFERROR(__xludf.DUMMYFUNCTION("SPLIT(IMPORTRANGE!B8377:B18376,"";"",0,1)"),"C#")</f>
        <v>C#</v>
      </c>
      <c r="C8377" s="4" t="str">
        <f>IFERROR(__xludf.DUMMYFUNCTION("""COMPUTED_VALUE"""),"HTML/CSS")</f>
        <v>HTML/CSS</v>
      </c>
      <c r="D8377" s="4" t="str">
        <f>IFERROR(__xludf.DUMMYFUNCTION("""COMPUTED_VALUE"""),"Java")</f>
        <v>Java</v>
      </c>
      <c r="E8377" s="4" t="str">
        <f>IFERROR(__xludf.DUMMYFUNCTION("""COMPUTED_VALUE"""),"JavaScript")</f>
        <v>JavaScript</v>
      </c>
      <c r="F8377" s="4" t="str">
        <f>IFERROR(__xludf.DUMMYFUNCTION("""COMPUTED_VALUE"""),"SQL")</f>
        <v>SQL</v>
      </c>
    </row>
    <row r="8378">
      <c r="A8378" s="3">
        <v>8377.0</v>
      </c>
      <c r="B8378" s="4" t="str">
        <f>IFERROR(__xludf.DUMMYFUNCTION("SPLIT(IMPORTRANGE!B8378:B18377,"";"",0,1)"),"C#")</f>
        <v>C#</v>
      </c>
      <c r="C8378" s="4" t="str">
        <f>IFERROR(__xludf.DUMMYFUNCTION("""COMPUTED_VALUE"""),"HTML/CSS")</f>
        <v>HTML/CSS</v>
      </c>
      <c r="D8378" s="4" t="str">
        <f>IFERROR(__xludf.DUMMYFUNCTION("""COMPUTED_VALUE"""),"JavaScript")</f>
        <v>JavaScript</v>
      </c>
      <c r="E8378" s="4" t="str">
        <f>IFERROR(__xludf.DUMMYFUNCTION("""COMPUTED_VALUE"""),"SQL")</f>
        <v>SQL</v>
      </c>
      <c r="F8378" s="4" t="str">
        <f>IFERROR(__xludf.DUMMYFUNCTION("""COMPUTED_VALUE"""),"Other(s):")</f>
        <v>Other(s):</v>
      </c>
    </row>
    <row r="8379">
      <c r="A8379" s="3">
        <v>8378.0</v>
      </c>
      <c r="B8379" s="4" t="str">
        <f>IFERROR(__xludf.DUMMYFUNCTION("SPLIT(IMPORTRANGE!B8379:B18378,"";"",0,1)"),"Assembly")</f>
        <v>Assembly</v>
      </c>
      <c r="C8379" s="4" t="str">
        <f>IFERROR(__xludf.DUMMYFUNCTION("""COMPUTED_VALUE"""),"Bash/Shell/PowerShell")</f>
        <v>Bash/Shell/PowerShell</v>
      </c>
      <c r="D8379" s="4" t="str">
        <f>IFERROR(__xludf.DUMMYFUNCTION("""COMPUTED_VALUE"""),"C")</f>
        <v>C</v>
      </c>
      <c r="E8379" s="4" t="str">
        <f>IFERROR(__xludf.DUMMYFUNCTION("""COMPUTED_VALUE"""),"C++")</f>
        <v>C++</v>
      </c>
      <c r="F8379" s="4" t="str">
        <f>IFERROR(__xludf.DUMMYFUNCTION("""COMPUTED_VALUE"""),"C#")</f>
        <v>C#</v>
      </c>
      <c r="G8379" s="4" t="str">
        <f>IFERROR(__xludf.DUMMYFUNCTION("""COMPUTED_VALUE"""),"HTML/CSS")</f>
        <v>HTML/CSS</v>
      </c>
      <c r="H8379" s="4" t="str">
        <f>IFERROR(__xludf.DUMMYFUNCTION("""COMPUTED_VALUE"""),"Java")</f>
        <v>Java</v>
      </c>
      <c r="I8379" s="4" t="str">
        <f>IFERROR(__xludf.DUMMYFUNCTION("""COMPUTED_VALUE"""),"JavaScript")</f>
        <v>JavaScript</v>
      </c>
      <c r="J8379" s="4" t="str">
        <f>IFERROR(__xludf.DUMMYFUNCTION("""COMPUTED_VALUE"""),"Python")</f>
        <v>Python</v>
      </c>
      <c r="K8379" s="4" t="str">
        <f>IFERROR(__xludf.DUMMYFUNCTION("""COMPUTED_VALUE"""),"SQL")</f>
        <v>SQL</v>
      </c>
    </row>
    <row r="8380">
      <c r="A8380" s="3">
        <v>8379.0</v>
      </c>
      <c r="B8380" s="4" t="str">
        <f>IFERROR(__xludf.DUMMYFUNCTION("SPLIT(IMPORTRANGE!B8380:B18379,"";"",0,1)"),"Bash/Shell/PowerShell")</f>
        <v>Bash/Shell/PowerShell</v>
      </c>
      <c r="C8380" s="4" t="str">
        <f>IFERROR(__xludf.DUMMYFUNCTION("""COMPUTED_VALUE"""),"C")</f>
        <v>C</v>
      </c>
      <c r="D8380" s="4" t="str">
        <f>IFERROR(__xludf.DUMMYFUNCTION("""COMPUTED_VALUE"""),"Go")</f>
        <v>Go</v>
      </c>
      <c r="E8380" s="4" t="str">
        <f>IFERROR(__xludf.DUMMYFUNCTION("""COMPUTED_VALUE"""),"Java")</f>
        <v>Java</v>
      </c>
      <c r="F8380" s="4" t="str">
        <f>IFERROR(__xludf.DUMMYFUNCTION("""COMPUTED_VALUE"""),"JavaScript")</f>
        <v>JavaScript</v>
      </c>
      <c r="G8380" s="4" t="str">
        <f>IFERROR(__xludf.DUMMYFUNCTION("""COMPUTED_VALUE"""),"Python")</f>
        <v>Python</v>
      </c>
      <c r="H8380" s="4" t="str">
        <f>IFERROR(__xludf.DUMMYFUNCTION("""COMPUTED_VALUE"""),"Other(s):")</f>
        <v>Other(s):</v>
      </c>
    </row>
    <row r="8381">
      <c r="A8381" s="3">
        <v>8380.0</v>
      </c>
      <c r="B8381" s="4" t="str">
        <f>IFERROR(__xludf.DUMMYFUNCTION("SPLIT(IMPORTRANGE!B8381:B18380,"";"",0,1)"),"Java")</f>
        <v>Java</v>
      </c>
      <c r="C8381" s="4" t="str">
        <f>IFERROR(__xludf.DUMMYFUNCTION("""COMPUTED_VALUE"""),"JavaScript")</f>
        <v>JavaScript</v>
      </c>
    </row>
    <row r="8382">
      <c r="A8382" s="3">
        <v>8381.0</v>
      </c>
      <c r="B8382" s="4" t="str">
        <f>IFERROR(__xludf.DUMMYFUNCTION("SPLIT(IMPORTRANGE!B8382:B18381,"";"",0,1)"),"Bash/Shell/PowerShell")</f>
        <v>Bash/Shell/PowerShell</v>
      </c>
      <c r="C8382" s="4" t="str">
        <f>IFERROR(__xludf.DUMMYFUNCTION("""COMPUTED_VALUE"""),"C")</f>
        <v>C</v>
      </c>
      <c r="D8382" s="4" t="str">
        <f>IFERROR(__xludf.DUMMYFUNCTION("""COMPUTED_VALUE"""),"Go")</f>
        <v>Go</v>
      </c>
      <c r="E8382" s="4" t="str">
        <f>IFERROR(__xludf.DUMMYFUNCTION("""COMPUTED_VALUE"""),"JavaScript")</f>
        <v>JavaScript</v>
      </c>
      <c r="F8382" s="4" t="str">
        <f>IFERROR(__xludf.DUMMYFUNCTION("""COMPUTED_VALUE"""),"Python")</f>
        <v>Python</v>
      </c>
    </row>
    <row r="8383">
      <c r="A8383" s="3">
        <v>8382.0</v>
      </c>
      <c r="B8383" s="4" t="str">
        <f>IFERROR(__xludf.DUMMYFUNCTION("SPLIT(IMPORTRANGE!B8383:B18382,"";"",0,1)"),"Python")</f>
        <v>Python</v>
      </c>
      <c r="C8383" s="4" t="str">
        <f>IFERROR(__xludf.DUMMYFUNCTION("""COMPUTED_VALUE"""),"SQL")</f>
        <v>SQL</v>
      </c>
    </row>
    <row r="8384">
      <c r="A8384" s="3">
        <v>8383.0</v>
      </c>
      <c r="B8384" s="4" t="str">
        <f>IFERROR(__xludf.DUMMYFUNCTION("SPLIT(IMPORTRANGE!B8384:B18383,"";"",0,1)"),"Bash/Shell/PowerShell")</f>
        <v>Bash/Shell/PowerShell</v>
      </c>
      <c r="C8384" s="4" t="str">
        <f>IFERROR(__xludf.DUMMYFUNCTION("""COMPUTED_VALUE"""),"C#")</f>
        <v>C#</v>
      </c>
      <c r="D8384" s="4" t="str">
        <f>IFERROR(__xludf.DUMMYFUNCTION("""COMPUTED_VALUE"""),"HTML/CSS")</f>
        <v>HTML/CSS</v>
      </c>
      <c r="E8384" s="4" t="str">
        <f>IFERROR(__xludf.DUMMYFUNCTION("""COMPUTED_VALUE"""),"Java")</f>
        <v>Java</v>
      </c>
      <c r="F8384" s="4" t="str">
        <f>IFERROR(__xludf.DUMMYFUNCTION("""COMPUTED_VALUE"""),"JavaScript")</f>
        <v>JavaScript</v>
      </c>
      <c r="G8384" s="4" t="str">
        <f>IFERROR(__xludf.DUMMYFUNCTION("""COMPUTED_VALUE"""),"SQL")</f>
        <v>SQL</v>
      </c>
      <c r="H8384" s="4" t="str">
        <f>IFERROR(__xludf.DUMMYFUNCTION("""COMPUTED_VALUE"""),"TypeScript")</f>
        <v>TypeScript</v>
      </c>
    </row>
    <row r="8385">
      <c r="A8385" s="3">
        <v>8384.0</v>
      </c>
      <c r="B8385" s="4" t="str">
        <f>IFERROR(__xludf.DUMMYFUNCTION("SPLIT(IMPORTRANGE!B8385:B18384,"";"",0,1)"),"HTML/CSS")</f>
        <v>HTML/CSS</v>
      </c>
      <c r="C8385" s="4" t="str">
        <f>IFERROR(__xludf.DUMMYFUNCTION("""COMPUTED_VALUE"""),"Java")</f>
        <v>Java</v>
      </c>
      <c r="D8385" s="4" t="str">
        <f>IFERROR(__xludf.DUMMYFUNCTION("""COMPUTED_VALUE"""),"JavaScript")</f>
        <v>JavaScript</v>
      </c>
      <c r="E8385" s="4" t="str">
        <f>IFERROR(__xludf.DUMMYFUNCTION("""COMPUTED_VALUE"""),"SQL")</f>
        <v>SQL</v>
      </c>
      <c r="F8385" s="4" t="str">
        <f>IFERROR(__xludf.DUMMYFUNCTION("""COMPUTED_VALUE"""),"TypeScript")</f>
        <v>TypeScript</v>
      </c>
    </row>
    <row r="8386">
      <c r="A8386" s="3">
        <v>8385.0</v>
      </c>
      <c r="B8386" s="4" t="str">
        <f>IFERROR(__xludf.DUMMYFUNCTION("SPLIT(IMPORTRANGE!B8386:B18385,"";"",0,1)"),"HTML/CSS")</f>
        <v>HTML/CSS</v>
      </c>
      <c r="C8386" s="4" t="str">
        <f>IFERROR(__xludf.DUMMYFUNCTION("""COMPUTED_VALUE"""),"JavaScript")</f>
        <v>JavaScript</v>
      </c>
      <c r="D8386" s="4" t="str">
        <f>IFERROR(__xludf.DUMMYFUNCTION("""COMPUTED_VALUE"""),"PHP")</f>
        <v>PHP</v>
      </c>
      <c r="E8386" s="4" t="str">
        <f>IFERROR(__xludf.DUMMYFUNCTION("""COMPUTED_VALUE"""),"SQL")</f>
        <v>SQL</v>
      </c>
    </row>
    <row r="8387">
      <c r="A8387" s="3">
        <v>8386.0</v>
      </c>
      <c r="B8387" s="4" t="str">
        <f>IFERROR(__xludf.DUMMYFUNCTION("SPLIT(IMPORTRANGE!B8387:B18386,"";"",0,1)"),"HTML/CSS")</f>
        <v>HTML/CSS</v>
      </c>
      <c r="C8387" s="4" t="str">
        <f>IFERROR(__xludf.DUMMYFUNCTION("""COMPUTED_VALUE"""),"SQL")</f>
        <v>SQL</v>
      </c>
    </row>
    <row r="8388">
      <c r="A8388" s="3">
        <v>8387.0</v>
      </c>
      <c r="B8388" s="4" t="str">
        <f>IFERROR(__xludf.DUMMYFUNCTION("SPLIT(IMPORTRANGE!B8388:B18387,"";"",0,1)"),"C#")</f>
        <v>C#</v>
      </c>
      <c r="C8388" s="4" t="str">
        <f>IFERROR(__xludf.DUMMYFUNCTION("""COMPUTED_VALUE"""),"VBA")</f>
        <v>VBA</v>
      </c>
    </row>
    <row r="8389">
      <c r="A8389" s="3">
        <v>8388.0</v>
      </c>
      <c r="B8389" s="4" t="str">
        <f>IFERROR(__xludf.DUMMYFUNCTION("SPLIT(IMPORTRANGE!B8389:B18388,"";"",0,1)"),"C#")</f>
        <v>C#</v>
      </c>
      <c r="C8389" s="4" t="str">
        <f>IFERROR(__xludf.DUMMYFUNCTION("""COMPUTED_VALUE"""),"HTML/CSS")</f>
        <v>HTML/CSS</v>
      </c>
      <c r="D8389" s="4" t="str">
        <f>IFERROR(__xludf.DUMMYFUNCTION("""COMPUTED_VALUE"""),"Java")</f>
        <v>Java</v>
      </c>
      <c r="E8389" s="4" t="str">
        <f>IFERROR(__xludf.DUMMYFUNCTION("""COMPUTED_VALUE"""),"JavaScript")</f>
        <v>JavaScript</v>
      </c>
      <c r="F8389" s="4" t="str">
        <f>IFERROR(__xludf.DUMMYFUNCTION("""COMPUTED_VALUE"""),"TypeScript")</f>
        <v>TypeScript</v>
      </c>
    </row>
    <row r="8390">
      <c r="A8390" s="3">
        <v>8389.0</v>
      </c>
      <c r="B8390" s="4" t="str">
        <f>IFERROR(__xludf.DUMMYFUNCTION("SPLIT(IMPORTRANGE!B8390:B18389,"";"",0,1)"),"C#")</f>
        <v>C#</v>
      </c>
      <c r="C8390" s="4" t="str">
        <f>IFERROR(__xludf.DUMMYFUNCTION("""COMPUTED_VALUE"""),"HTML/CSS")</f>
        <v>HTML/CSS</v>
      </c>
      <c r="D8390" s="4" t="str">
        <f>IFERROR(__xludf.DUMMYFUNCTION("""COMPUTED_VALUE"""),"Java")</f>
        <v>Java</v>
      </c>
      <c r="E8390" s="4" t="str">
        <f>IFERROR(__xludf.DUMMYFUNCTION("""COMPUTED_VALUE"""),"JavaScript")</f>
        <v>JavaScript</v>
      </c>
      <c r="F8390" s="4" t="str">
        <f>IFERROR(__xludf.DUMMYFUNCTION("""COMPUTED_VALUE"""),"PHP")</f>
        <v>PHP</v>
      </c>
      <c r="G8390" s="4" t="str">
        <f>IFERROR(__xludf.DUMMYFUNCTION("""COMPUTED_VALUE"""),"SQL")</f>
        <v>SQL</v>
      </c>
    </row>
    <row r="8391">
      <c r="A8391" s="3">
        <v>8390.0</v>
      </c>
      <c r="B8391" s="4" t="str">
        <f>IFERROR(__xludf.DUMMYFUNCTION("SPLIT(IMPORTRANGE!B8391:B18390,"";"",0,1)"),"Java")</f>
        <v>Java</v>
      </c>
      <c r="C8391" s="4" t="str">
        <f>IFERROR(__xludf.DUMMYFUNCTION("""COMPUTED_VALUE"""),"JavaScript")</f>
        <v>JavaScript</v>
      </c>
      <c r="D8391" s="4" t="str">
        <f>IFERROR(__xludf.DUMMYFUNCTION("""COMPUTED_VALUE"""),"Kotlin")</f>
        <v>Kotlin</v>
      </c>
      <c r="E8391" s="4" t="str">
        <f>IFERROR(__xludf.DUMMYFUNCTION("""COMPUTED_VALUE"""),"PHP")</f>
        <v>PHP</v>
      </c>
    </row>
    <row r="8392">
      <c r="A8392" s="3">
        <v>8391.0</v>
      </c>
      <c r="B8392" s="4" t="str">
        <f>IFERROR(__xludf.DUMMYFUNCTION("SPLIT(IMPORTRANGE!B8392:B18391,"";"",0,1)"),"Bash/Shell/PowerShell")</f>
        <v>Bash/Shell/PowerShell</v>
      </c>
      <c r="C8392" s="4" t="str">
        <f>IFERROR(__xludf.DUMMYFUNCTION("""COMPUTED_VALUE"""),"C")</f>
        <v>C</v>
      </c>
      <c r="D8392" s="4" t="str">
        <f>IFERROR(__xludf.DUMMYFUNCTION("""COMPUTED_VALUE"""),"C++")</f>
        <v>C++</v>
      </c>
      <c r="E8392" s="4" t="str">
        <f>IFERROR(__xludf.DUMMYFUNCTION("""COMPUTED_VALUE"""),"HTML/CSS")</f>
        <v>HTML/CSS</v>
      </c>
      <c r="F8392" s="4" t="str">
        <f>IFERROR(__xludf.DUMMYFUNCTION("""COMPUTED_VALUE"""),"Java")</f>
        <v>Java</v>
      </c>
      <c r="G8392" s="4" t="str">
        <f>IFERROR(__xludf.DUMMYFUNCTION("""COMPUTED_VALUE"""),"JavaScript")</f>
        <v>JavaScript</v>
      </c>
      <c r="H8392" s="4" t="str">
        <f>IFERROR(__xludf.DUMMYFUNCTION("""COMPUTED_VALUE"""),"Python")</f>
        <v>Python</v>
      </c>
      <c r="I8392" s="4" t="str">
        <f>IFERROR(__xludf.DUMMYFUNCTION("""COMPUTED_VALUE"""),"TypeScript")</f>
        <v>TypeScript</v>
      </c>
    </row>
    <row r="8393">
      <c r="A8393" s="3">
        <v>8392.0</v>
      </c>
      <c r="B8393" s="4" t="str">
        <f>IFERROR(__xludf.DUMMYFUNCTION("SPLIT(IMPORTRANGE!B8393:B18392,"";"",0,1)"),"Bash/Shell/PowerShell")</f>
        <v>Bash/Shell/PowerShell</v>
      </c>
      <c r="C8393" s="4" t="str">
        <f>IFERROR(__xludf.DUMMYFUNCTION("""COMPUTED_VALUE"""),"Python")</f>
        <v>Python</v>
      </c>
      <c r="D8393" s="4" t="str">
        <f>IFERROR(__xludf.DUMMYFUNCTION("""COMPUTED_VALUE"""),"R")</f>
        <v>R</v>
      </c>
    </row>
    <row r="8394">
      <c r="A8394" s="3">
        <v>8393.0</v>
      </c>
      <c r="B8394" s="4" t="str">
        <f>IFERROR(__xludf.DUMMYFUNCTION("SPLIT(IMPORTRANGE!B8394:B18393,"";"",0,1)"),"Bash/Shell/PowerShell")</f>
        <v>Bash/Shell/PowerShell</v>
      </c>
      <c r="C8394" s="4" t="str">
        <f>IFERROR(__xludf.DUMMYFUNCTION("""COMPUTED_VALUE"""),"C++")</f>
        <v>C++</v>
      </c>
      <c r="D8394" s="4" t="str">
        <f>IFERROR(__xludf.DUMMYFUNCTION("""COMPUTED_VALUE"""),"HTML/CSS")</f>
        <v>HTML/CSS</v>
      </c>
      <c r="E8394" s="4" t="str">
        <f>IFERROR(__xludf.DUMMYFUNCTION("""COMPUTED_VALUE"""),"JavaScript")</f>
        <v>JavaScript</v>
      </c>
      <c r="F8394" s="4" t="str">
        <f>IFERROR(__xludf.DUMMYFUNCTION("""COMPUTED_VALUE"""),"Python")</f>
        <v>Python</v>
      </c>
      <c r="G8394" s="4" t="str">
        <f>IFERROR(__xludf.DUMMYFUNCTION("""COMPUTED_VALUE"""),"TypeScript")</f>
        <v>TypeScript</v>
      </c>
    </row>
    <row r="8395">
      <c r="A8395" s="3">
        <v>8394.0</v>
      </c>
      <c r="B8395" s="4" t="str">
        <f>IFERROR(__xludf.DUMMYFUNCTION("SPLIT(IMPORTRANGE!B8395:B18394,"";"",0,1)"),"Bash/Shell/PowerShell")</f>
        <v>Bash/Shell/PowerShell</v>
      </c>
      <c r="C8395" s="4" t="str">
        <f>IFERROR(__xludf.DUMMYFUNCTION("""COMPUTED_VALUE"""),"Python")</f>
        <v>Python</v>
      </c>
      <c r="D8395" s="4" t="str">
        <f>IFERROR(__xludf.DUMMYFUNCTION("""COMPUTED_VALUE"""),"SQL")</f>
        <v>SQL</v>
      </c>
    </row>
    <row r="8396">
      <c r="A8396" s="3">
        <v>8395.0</v>
      </c>
      <c r="B8396" s="4" t="str">
        <f>IFERROR(__xludf.DUMMYFUNCTION("SPLIT(IMPORTRANGE!B8396:B18395,"";"",0,1)"),"Bash/Shell/PowerShell")</f>
        <v>Bash/Shell/PowerShell</v>
      </c>
      <c r="C8396" s="4" t="str">
        <f>IFERROR(__xludf.DUMMYFUNCTION("""COMPUTED_VALUE"""),"Python")</f>
        <v>Python</v>
      </c>
    </row>
    <row r="8397">
      <c r="A8397" s="3">
        <v>8396.0</v>
      </c>
      <c r="B8397" s="4" t="str">
        <f>IFERROR(__xludf.DUMMYFUNCTION("SPLIT(IMPORTRANGE!B8397:B18396,"";"",0,1)"),"Bash/Shell/PowerShell")</f>
        <v>Bash/Shell/PowerShell</v>
      </c>
      <c r="C8397" s="4" t="str">
        <f>IFERROR(__xludf.DUMMYFUNCTION("""COMPUTED_VALUE"""),"C#")</f>
        <v>C#</v>
      </c>
      <c r="D8397" s="4" t="str">
        <f>IFERROR(__xludf.DUMMYFUNCTION("""COMPUTED_VALUE"""),"HTML/CSS")</f>
        <v>HTML/CSS</v>
      </c>
      <c r="E8397" s="4" t="str">
        <f>IFERROR(__xludf.DUMMYFUNCTION("""COMPUTED_VALUE"""),"JavaScript")</f>
        <v>JavaScript</v>
      </c>
      <c r="F8397" s="4" t="str">
        <f>IFERROR(__xludf.DUMMYFUNCTION("""COMPUTED_VALUE"""),"Python")</f>
        <v>Python</v>
      </c>
    </row>
    <row r="8398">
      <c r="A8398" s="3">
        <v>8397.0</v>
      </c>
      <c r="B8398" s="4" t="str">
        <f>IFERROR(__xludf.DUMMYFUNCTION("SPLIT(IMPORTRANGE!B8398:B18397,"";"",0,1)"),"C#")</f>
        <v>C#</v>
      </c>
      <c r="C8398" s="4" t="str">
        <f>IFERROR(__xludf.DUMMYFUNCTION("""COMPUTED_VALUE"""),"Java")</f>
        <v>Java</v>
      </c>
      <c r="D8398" s="4" t="str">
        <f>IFERROR(__xludf.DUMMYFUNCTION("""COMPUTED_VALUE"""),"JavaScript")</f>
        <v>JavaScript</v>
      </c>
    </row>
    <row r="8399">
      <c r="A8399" s="3">
        <v>8398.0</v>
      </c>
      <c r="B8399" s="4" t="str">
        <f>IFERROR(__xludf.DUMMYFUNCTION("SPLIT(IMPORTRANGE!B8399:B18398,"";"",0,1)"),"Other(s):")</f>
        <v>Other(s):</v>
      </c>
    </row>
    <row r="8400">
      <c r="A8400" s="3">
        <v>8399.0</v>
      </c>
      <c r="B8400" s="4" t="str">
        <f>IFERROR(__xludf.DUMMYFUNCTION("SPLIT(IMPORTRANGE!B8400:B18399,"";"",0,1)"),"C")</f>
        <v>C</v>
      </c>
      <c r="C8400" s="4" t="str">
        <f>IFERROR(__xludf.DUMMYFUNCTION("""COMPUTED_VALUE"""),"C++")</f>
        <v>C++</v>
      </c>
      <c r="D8400" s="4" t="str">
        <f>IFERROR(__xludf.DUMMYFUNCTION("""COMPUTED_VALUE"""),"JavaScript")</f>
        <v>JavaScript</v>
      </c>
      <c r="E8400" s="4" t="str">
        <f>IFERROR(__xludf.DUMMYFUNCTION("""COMPUTED_VALUE"""),"SQL")</f>
        <v>SQL</v>
      </c>
      <c r="F8400" s="4" t="str">
        <f>IFERROR(__xludf.DUMMYFUNCTION("""COMPUTED_VALUE"""),"Other(s):")</f>
        <v>Other(s):</v>
      </c>
    </row>
    <row r="8401">
      <c r="A8401" s="3">
        <v>8400.0</v>
      </c>
      <c r="B8401" s="4" t="str">
        <f>IFERROR(__xludf.DUMMYFUNCTION("SPLIT(IMPORTRANGE!B8401:B18400,"";"",0,1)"),"C#")</f>
        <v>C#</v>
      </c>
      <c r="C8401" s="4" t="str">
        <f>IFERROR(__xludf.DUMMYFUNCTION("""COMPUTED_VALUE"""),"HTML/CSS")</f>
        <v>HTML/CSS</v>
      </c>
      <c r="D8401" s="4" t="str">
        <f>IFERROR(__xludf.DUMMYFUNCTION("""COMPUTED_VALUE"""),"Java")</f>
        <v>Java</v>
      </c>
      <c r="E8401" s="4" t="str">
        <f>IFERROR(__xludf.DUMMYFUNCTION("""COMPUTED_VALUE"""),"JavaScript")</f>
        <v>JavaScript</v>
      </c>
      <c r="F8401" s="4" t="str">
        <f>IFERROR(__xludf.DUMMYFUNCTION("""COMPUTED_VALUE"""),"Python")</f>
        <v>Python</v>
      </c>
      <c r="G8401" s="4" t="str">
        <f>IFERROR(__xludf.DUMMYFUNCTION("""COMPUTED_VALUE"""),"SQL")</f>
        <v>SQL</v>
      </c>
    </row>
    <row r="8402">
      <c r="A8402" s="3">
        <v>8401.0</v>
      </c>
      <c r="B8402" s="4" t="str">
        <f>IFERROR(__xludf.DUMMYFUNCTION("SPLIT(IMPORTRANGE!B8402:B18401,"";"",0,1)"),"C#")</f>
        <v>C#</v>
      </c>
      <c r="C8402" s="4" t="str">
        <f>IFERROR(__xludf.DUMMYFUNCTION("""COMPUTED_VALUE"""),"HTML/CSS")</f>
        <v>HTML/CSS</v>
      </c>
      <c r="D8402" s="4" t="str">
        <f>IFERROR(__xludf.DUMMYFUNCTION("""COMPUTED_VALUE"""),"JavaScript")</f>
        <v>JavaScript</v>
      </c>
      <c r="E8402" s="4" t="str">
        <f>IFERROR(__xludf.DUMMYFUNCTION("""COMPUTED_VALUE"""),"SQL")</f>
        <v>SQL</v>
      </c>
    </row>
    <row r="8403">
      <c r="A8403" s="3">
        <v>8402.0</v>
      </c>
      <c r="B8403" s="4" t="str">
        <f>IFERROR(__xludf.DUMMYFUNCTION("SPLIT(IMPORTRANGE!B8403:B18402,"";"",0,1)"),"C#")</f>
        <v>C#</v>
      </c>
      <c r="C8403" s="4" t="str">
        <f>IFERROR(__xludf.DUMMYFUNCTION("""COMPUTED_VALUE"""),"HTML/CSS")</f>
        <v>HTML/CSS</v>
      </c>
      <c r="D8403" s="4" t="str">
        <f>IFERROR(__xludf.DUMMYFUNCTION("""COMPUTED_VALUE"""),"Java")</f>
        <v>Java</v>
      </c>
      <c r="E8403" s="4" t="str">
        <f>IFERROR(__xludf.DUMMYFUNCTION("""COMPUTED_VALUE"""),"JavaScript")</f>
        <v>JavaScript</v>
      </c>
      <c r="F8403" s="4" t="str">
        <f>IFERROR(__xludf.DUMMYFUNCTION("""COMPUTED_VALUE"""),"TypeScript")</f>
        <v>TypeScript</v>
      </c>
    </row>
    <row r="8404">
      <c r="A8404" s="3">
        <v>8403.0</v>
      </c>
      <c r="B8404" s="4" t="str">
        <f>IFERROR(__xludf.DUMMYFUNCTION("SPLIT(IMPORTRANGE!B8404:B18403,"";"",0,1)"),"HTML/CSS")</f>
        <v>HTML/CSS</v>
      </c>
      <c r="C8404" s="4" t="str">
        <f>IFERROR(__xludf.DUMMYFUNCTION("""COMPUTED_VALUE"""),"Java")</f>
        <v>Java</v>
      </c>
      <c r="D8404" s="4" t="str">
        <f>IFERROR(__xludf.DUMMYFUNCTION("""COMPUTED_VALUE"""),"JavaScript")</f>
        <v>JavaScript</v>
      </c>
      <c r="E8404" s="4" t="str">
        <f>IFERROR(__xludf.DUMMYFUNCTION("""COMPUTED_VALUE"""),"SQL")</f>
        <v>SQL</v>
      </c>
    </row>
    <row r="8405">
      <c r="A8405" s="3">
        <v>8404.0</v>
      </c>
      <c r="B8405" s="4" t="str">
        <f>IFERROR(__xludf.DUMMYFUNCTION("SPLIT(IMPORTRANGE!B8405:B18404,"";"",0,1)"),"Bash/Shell/PowerShell")</f>
        <v>Bash/Shell/PowerShell</v>
      </c>
      <c r="C8405" s="4" t="str">
        <f>IFERROR(__xludf.DUMMYFUNCTION("""COMPUTED_VALUE"""),"Dart")</f>
        <v>Dart</v>
      </c>
      <c r="D8405" s="4" t="str">
        <f>IFERROR(__xludf.DUMMYFUNCTION("""COMPUTED_VALUE"""),"Go")</f>
        <v>Go</v>
      </c>
      <c r="E8405" s="4" t="str">
        <f>IFERROR(__xludf.DUMMYFUNCTION("""COMPUTED_VALUE"""),"HTML/CSS")</f>
        <v>HTML/CSS</v>
      </c>
      <c r="F8405" s="4" t="str">
        <f>IFERROR(__xludf.DUMMYFUNCTION("""COMPUTED_VALUE"""),"JavaScript")</f>
        <v>JavaScript</v>
      </c>
      <c r="G8405" s="4" t="str">
        <f>IFERROR(__xludf.DUMMYFUNCTION("""COMPUTED_VALUE"""),"SQL")</f>
        <v>SQL</v>
      </c>
      <c r="H8405" s="4" t="str">
        <f>IFERROR(__xludf.DUMMYFUNCTION("""COMPUTED_VALUE"""),"TypeScript")</f>
        <v>TypeScript</v>
      </c>
    </row>
    <row r="8406">
      <c r="A8406" s="3">
        <v>8405.0</v>
      </c>
      <c r="B8406" s="4" t="str">
        <f>IFERROR(__xludf.DUMMYFUNCTION("SPLIT(IMPORTRANGE!B8406:B18405,"";"",0,1)"),"C#")</f>
        <v>C#</v>
      </c>
      <c r="C8406" s="4" t="str">
        <f>IFERROR(__xludf.DUMMYFUNCTION("""COMPUTED_VALUE"""),"Elixir")</f>
        <v>Elixir</v>
      </c>
      <c r="D8406" s="4" t="str">
        <f>IFERROR(__xludf.DUMMYFUNCTION("""COMPUTED_VALUE"""),"HTML/CSS")</f>
        <v>HTML/CSS</v>
      </c>
      <c r="E8406" s="4" t="str">
        <f>IFERROR(__xludf.DUMMYFUNCTION("""COMPUTED_VALUE"""),"JavaScript")</f>
        <v>JavaScript</v>
      </c>
      <c r="F8406" s="4" t="str">
        <f>IFERROR(__xludf.DUMMYFUNCTION("""COMPUTED_VALUE"""),"R")</f>
        <v>R</v>
      </c>
      <c r="G8406" s="4" t="str">
        <f>IFERROR(__xludf.DUMMYFUNCTION("""COMPUTED_VALUE"""),"Ruby")</f>
        <v>Ruby</v>
      </c>
    </row>
    <row r="8407">
      <c r="A8407" s="3">
        <v>8406.0</v>
      </c>
      <c r="B8407" s="4" t="str">
        <f>IFERROR(__xludf.DUMMYFUNCTION("SPLIT(IMPORTRANGE!B8407:B18406,"";"",0,1)"),"Bash/Shell/PowerShell")</f>
        <v>Bash/Shell/PowerShell</v>
      </c>
      <c r="C8407" s="4" t="str">
        <f>IFERROR(__xludf.DUMMYFUNCTION("""COMPUTED_VALUE"""),"JavaScript")</f>
        <v>JavaScript</v>
      </c>
      <c r="D8407" s="4" t="str">
        <f>IFERROR(__xludf.DUMMYFUNCTION("""COMPUTED_VALUE"""),"Ruby")</f>
        <v>Ruby</v>
      </c>
    </row>
    <row r="8408">
      <c r="A8408" s="3">
        <v>8407.0</v>
      </c>
      <c r="B8408" s="4" t="str">
        <f>IFERROR(__xludf.DUMMYFUNCTION("SPLIT(IMPORTRANGE!B8408:B18407,"";"",0,1)"),"Java")</f>
        <v>Java</v>
      </c>
      <c r="C8408" s="4" t="str">
        <f>IFERROR(__xludf.DUMMYFUNCTION("""COMPUTED_VALUE"""),"JavaScript")</f>
        <v>JavaScript</v>
      </c>
      <c r="D8408" s="4" t="str">
        <f>IFERROR(__xludf.DUMMYFUNCTION("""COMPUTED_VALUE"""),"SQL")</f>
        <v>SQL</v>
      </c>
    </row>
    <row r="8409">
      <c r="A8409" s="3">
        <v>8408.0</v>
      </c>
      <c r="B8409" s="4" t="str">
        <f>IFERROR(__xludf.DUMMYFUNCTION("SPLIT(IMPORTRANGE!B8409:B18408,"";"",0,1)"),"C#")</f>
        <v>C#</v>
      </c>
      <c r="C8409" s="4" t="str">
        <f>IFERROR(__xludf.DUMMYFUNCTION("""COMPUTED_VALUE"""),"Go")</f>
        <v>Go</v>
      </c>
      <c r="D8409" s="4" t="str">
        <f>IFERROR(__xludf.DUMMYFUNCTION("""COMPUTED_VALUE"""),"HTML/CSS")</f>
        <v>HTML/CSS</v>
      </c>
      <c r="E8409" s="4" t="str">
        <f>IFERROR(__xludf.DUMMYFUNCTION("""COMPUTED_VALUE"""),"JavaScript")</f>
        <v>JavaScript</v>
      </c>
      <c r="F8409" s="4" t="str">
        <f>IFERROR(__xludf.DUMMYFUNCTION("""COMPUTED_VALUE"""),"PHP")</f>
        <v>PHP</v>
      </c>
      <c r="G8409" s="4" t="str">
        <f>IFERROR(__xludf.DUMMYFUNCTION("""COMPUTED_VALUE"""),"Python")</f>
        <v>Python</v>
      </c>
      <c r="H8409" s="4" t="str">
        <f>IFERROR(__xludf.DUMMYFUNCTION("""COMPUTED_VALUE"""),"R")</f>
        <v>R</v>
      </c>
      <c r="I8409" s="4" t="str">
        <f>IFERROR(__xludf.DUMMYFUNCTION("""COMPUTED_VALUE"""),"SQL")</f>
        <v>SQL</v>
      </c>
    </row>
    <row r="8410">
      <c r="A8410" s="3">
        <v>8409.0</v>
      </c>
      <c r="B8410" s="4" t="str">
        <f>IFERROR(__xludf.DUMMYFUNCTION("SPLIT(IMPORTRANGE!B8410:B18409,"";"",0,1)"),"Bash/Shell/PowerShell")</f>
        <v>Bash/Shell/PowerShell</v>
      </c>
      <c r="C8410" s="4" t="str">
        <f>IFERROR(__xludf.DUMMYFUNCTION("""COMPUTED_VALUE"""),"HTML/CSS")</f>
        <v>HTML/CSS</v>
      </c>
      <c r="D8410" s="4" t="str">
        <f>IFERROR(__xludf.DUMMYFUNCTION("""COMPUTED_VALUE"""),"Java")</f>
        <v>Java</v>
      </c>
      <c r="E8410" s="4" t="str">
        <f>IFERROR(__xludf.DUMMYFUNCTION("""COMPUTED_VALUE"""),"JavaScript")</f>
        <v>JavaScript</v>
      </c>
      <c r="F8410" s="4" t="str">
        <f>IFERROR(__xludf.DUMMYFUNCTION("""COMPUTED_VALUE"""),"PHP")</f>
        <v>PHP</v>
      </c>
      <c r="G8410" s="4" t="str">
        <f>IFERROR(__xludf.DUMMYFUNCTION("""COMPUTED_VALUE"""),"Scala")</f>
        <v>Scala</v>
      </c>
      <c r="H8410" s="4" t="str">
        <f>IFERROR(__xludf.DUMMYFUNCTION("""COMPUTED_VALUE"""),"SQL")</f>
        <v>SQL</v>
      </c>
    </row>
    <row r="8411">
      <c r="A8411" s="3">
        <v>8410.0</v>
      </c>
      <c r="B8411" s="4" t="str">
        <f>IFERROR(__xludf.DUMMYFUNCTION("SPLIT(IMPORTRANGE!B8411:B18410,"";"",0,1)"),"HTML/CSS")</f>
        <v>HTML/CSS</v>
      </c>
      <c r="C8411" s="4" t="str">
        <f>IFERROR(__xludf.DUMMYFUNCTION("""COMPUTED_VALUE"""),"JavaScript")</f>
        <v>JavaScript</v>
      </c>
      <c r="D8411" s="4" t="str">
        <f>IFERROR(__xludf.DUMMYFUNCTION("""COMPUTED_VALUE"""),"Other(s):")</f>
        <v>Other(s):</v>
      </c>
    </row>
    <row r="8412">
      <c r="A8412" s="3">
        <v>8411.0</v>
      </c>
      <c r="B8412" s="4" t="str">
        <f>IFERROR(__xludf.DUMMYFUNCTION("SPLIT(IMPORTRANGE!B8412:B18411,"";"",0,1)"),"PHP")</f>
        <v>PHP</v>
      </c>
      <c r="C8412" s="4" t="str">
        <f>IFERROR(__xludf.DUMMYFUNCTION("""COMPUTED_VALUE"""),"Ruby")</f>
        <v>Ruby</v>
      </c>
      <c r="D8412" s="4" t="str">
        <f>IFERROR(__xludf.DUMMYFUNCTION("""COMPUTED_VALUE"""),"SQL")</f>
        <v>SQL</v>
      </c>
    </row>
    <row r="8413">
      <c r="A8413" s="3">
        <v>8412.0</v>
      </c>
      <c r="B8413" s="4" t="str">
        <f>IFERROR(__xludf.DUMMYFUNCTION("SPLIT(IMPORTRANGE!B8413:B18412,"";"",0,1)"),"JavaScript")</f>
        <v>JavaScript</v>
      </c>
      <c r="C8413" s="4" t="str">
        <f>IFERROR(__xludf.DUMMYFUNCTION("""COMPUTED_VALUE"""),"SQL")</f>
        <v>SQL</v>
      </c>
      <c r="D8413" s="4" t="str">
        <f>IFERROR(__xludf.DUMMYFUNCTION("""COMPUTED_VALUE"""),"TypeScript")</f>
        <v>TypeScript</v>
      </c>
    </row>
    <row r="8414">
      <c r="A8414" s="3">
        <v>8413.0</v>
      </c>
      <c r="B8414" s="4" t="str">
        <f>IFERROR(__xludf.DUMMYFUNCTION("SPLIT(IMPORTRANGE!B8414:B18413,"";"",0,1)"),"Assembly")</f>
        <v>Assembly</v>
      </c>
      <c r="C8414" s="4" t="str">
        <f>IFERROR(__xludf.DUMMYFUNCTION("""COMPUTED_VALUE"""),"Bash/Shell/PowerShell")</f>
        <v>Bash/Shell/PowerShell</v>
      </c>
      <c r="D8414" s="4" t="str">
        <f>IFERROR(__xludf.DUMMYFUNCTION("""COMPUTED_VALUE"""),"C")</f>
        <v>C</v>
      </c>
      <c r="E8414" s="4" t="str">
        <f>IFERROR(__xludf.DUMMYFUNCTION("""COMPUTED_VALUE"""),"C++")</f>
        <v>C++</v>
      </c>
      <c r="F8414" s="4" t="str">
        <f>IFERROR(__xludf.DUMMYFUNCTION("""COMPUTED_VALUE"""),"C#")</f>
        <v>C#</v>
      </c>
      <c r="G8414" s="4" t="str">
        <f>IFERROR(__xludf.DUMMYFUNCTION("""COMPUTED_VALUE"""),"Java")</f>
        <v>Java</v>
      </c>
      <c r="H8414" s="4" t="str">
        <f>IFERROR(__xludf.DUMMYFUNCTION("""COMPUTED_VALUE"""),"JavaScript")</f>
        <v>JavaScript</v>
      </c>
      <c r="I8414" s="4" t="str">
        <f>IFERROR(__xludf.DUMMYFUNCTION("""COMPUTED_VALUE"""),"PHP")</f>
        <v>PHP</v>
      </c>
      <c r="J8414" s="4" t="str">
        <f>IFERROR(__xludf.DUMMYFUNCTION("""COMPUTED_VALUE"""),"SQL")</f>
        <v>SQL</v>
      </c>
    </row>
    <row r="8415">
      <c r="A8415" s="3">
        <v>8414.0</v>
      </c>
      <c r="B8415" s="4" t="str">
        <f>IFERROR(__xludf.DUMMYFUNCTION("SPLIT(IMPORTRANGE!B8415:B18414,"";"",0,1)"),"HTML/CSS")</f>
        <v>HTML/CSS</v>
      </c>
      <c r="C8415" s="4" t="str">
        <f>IFERROR(__xludf.DUMMYFUNCTION("""COMPUTED_VALUE"""),"JavaScript")</f>
        <v>JavaScript</v>
      </c>
      <c r="D8415" s="4" t="str">
        <f>IFERROR(__xludf.DUMMYFUNCTION("""COMPUTED_VALUE"""),"PHP")</f>
        <v>PHP</v>
      </c>
      <c r="E8415" s="4" t="str">
        <f>IFERROR(__xludf.DUMMYFUNCTION("""COMPUTED_VALUE"""),"SQL")</f>
        <v>SQL</v>
      </c>
      <c r="F8415" s="4" t="str">
        <f>IFERROR(__xludf.DUMMYFUNCTION("""COMPUTED_VALUE"""),"VBA")</f>
        <v>VBA</v>
      </c>
    </row>
    <row r="8416">
      <c r="A8416" s="3">
        <v>8415.0</v>
      </c>
      <c r="B8416" s="4" t="str">
        <f>IFERROR(__xludf.DUMMYFUNCTION("SPLIT(IMPORTRANGE!B8416:B18415,"";"",0,1)"),"C#")</f>
        <v>C#</v>
      </c>
      <c r="C8416" s="4" t="str">
        <f>IFERROR(__xludf.DUMMYFUNCTION("""COMPUTED_VALUE"""),"Java")</f>
        <v>Java</v>
      </c>
    </row>
    <row r="8417">
      <c r="A8417" s="3">
        <v>8416.0</v>
      </c>
      <c r="B8417" s="4" t="str">
        <f>IFERROR(__xludf.DUMMYFUNCTION("SPLIT(IMPORTRANGE!B8417:B18416,"";"",0,1)"),"HTML/CSS")</f>
        <v>HTML/CSS</v>
      </c>
      <c r="C8417" s="4" t="str">
        <f>IFERROR(__xludf.DUMMYFUNCTION("""COMPUTED_VALUE"""),"JavaScript")</f>
        <v>JavaScript</v>
      </c>
    </row>
    <row r="8418">
      <c r="A8418" s="3">
        <v>8417.0</v>
      </c>
      <c r="B8418" s="4" t="str">
        <f>IFERROR(__xludf.DUMMYFUNCTION("SPLIT(IMPORTRANGE!B8418:B18417,"";"",0,1)"),"HTML/CSS")</f>
        <v>HTML/CSS</v>
      </c>
      <c r="C8418" s="4" t="str">
        <f>IFERROR(__xludf.DUMMYFUNCTION("""COMPUTED_VALUE"""),"JavaScript")</f>
        <v>JavaScript</v>
      </c>
      <c r="D8418" s="4" t="str">
        <f>IFERROR(__xludf.DUMMYFUNCTION("""COMPUTED_VALUE"""),"Python")</f>
        <v>Python</v>
      </c>
      <c r="E8418" s="4" t="str">
        <f>IFERROR(__xludf.DUMMYFUNCTION("""COMPUTED_VALUE"""),"TypeScript")</f>
        <v>TypeScript</v>
      </c>
    </row>
    <row r="8419">
      <c r="A8419" s="3">
        <v>8418.0</v>
      </c>
      <c r="B8419" s="4" t="str">
        <f>IFERROR(__xludf.DUMMYFUNCTION("SPLIT(IMPORTRANGE!B8419:B18418,"";"",0,1)"),"R")</f>
        <v>R</v>
      </c>
    </row>
    <row r="8420">
      <c r="A8420" s="3">
        <v>8419.0</v>
      </c>
      <c r="B8420" s="4" t="str">
        <f>IFERROR(__xludf.DUMMYFUNCTION("SPLIT(IMPORTRANGE!B8420:B18419,"";"",0,1)"),"Bash/Shell/PowerShell")</f>
        <v>Bash/Shell/PowerShell</v>
      </c>
      <c r="C8420" s="4" t="str">
        <f>IFERROR(__xludf.DUMMYFUNCTION("""COMPUTED_VALUE"""),"C#")</f>
        <v>C#</v>
      </c>
      <c r="D8420" s="4" t="str">
        <f>IFERROR(__xludf.DUMMYFUNCTION("""COMPUTED_VALUE"""),"F#")</f>
        <v>F#</v>
      </c>
      <c r="E8420" s="4" t="str">
        <f>IFERROR(__xludf.DUMMYFUNCTION("""COMPUTED_VALUE"""),"HTML/CSS")</f>
        <v>HTML/CSS</v>
      </c>
      <c r="F8420" s="4" t="str">
        <f>IFERROR(__xludf.DUMMYFUNCTION("""COMPUTED_VALUE"""),"Java")</f>
        <v>Java</v>
      </c>
      <c r="G8420" s="4" t="str">
        <f>IFERROR(__xludf.DUMMYFUNCTION("""COMPUTED_VALUE"""),"JavaScript")</f>
        <v>JavaScript</v>
      </c>
      <c r="H8420" s="4" t="str">
        <f>IFERROR(__xludf.DUMMYFUNCTION("""COMPUTED_VALUE"""),"Objective-C")</f>
        <v>Objective-C</v>
      </c>
      <c r="I8420" s="4" t="str">
        <f>IFERROR(__xludf.DUMMYFUNCTION("""COMPUTED_VALUE"""),"R")</f>
        <v>R</v>
      </c>
      <c r="J8420" s="4" t="str">
        <f>IFERROR(__xludf.DUMMYFUNCTION("""COMPUTED_VALUE"""),"SQL")</f>
        <v>SQL</v>
      </c>
      <c r="K8420" s="4" t="str">
        <f>IFERROR(__xludf.DUMMYFUNCTION("""COMPUTED_VALUE"""),"WebAssembly")</f>
        <v>WebAssembly</v>
      </c>
    </row>
    <row r="8421">
      <c r="A8421" s="3">
        <v>8420.0</v>
      </c>
      <c r="B8421" s="4" t="str">
        <f>IFERROR(__xludf.DUMMYFUNCTION("SPLIT(IMPORTRANGE!B8421:B18420,"";"",0,1)"),"Bash/Shell/PowerShell")</f>
        <v>Bash/Shell/PowerShell</v>
      </c>
      <c r="C8421" s="4" t="str">
        <f>IFERROR(__xludf.DUMMYFUNCTION("""COMPUTED_VALUE"""),"Go")</f>
        <v>Go</v>
      </c>
      <c r="D8421" s="4" t="str">
        <f>IFERROR(__xludf.DUMMYFUNCTION("""COMPUTED_VALUE"""),"Java")</f>
        <v>Java</v>
      </c>
      <c r="E8421" s="4" t="str">
        <f>IFERROR(__xludf.DUMMYFUNCTION("""COMPUTED_VALUE"""),"JavaScript")</f>
        <v>JavaScript</v>
      </c>
      <c r="F8421" s="4" t="str">
        <f>IFERROR(__xludf.DUMMYFUNCTION("""COMPUTED_VALUE"""),"Rust")</f>
        <v>Rust</v>
      </c>
      <c r="G8421" s="4" t="str">
        <f>IFERROR(__xludf.DUMMYFUNCTION("""COMPUTED_VALUE"""),"SQL")</f>
        <v>SQL</v>
      </c>
    </row>
    <row r="8422">
      <c r="A8422" s="3">
        <v>8421.0</v>
      </c>
      <c r="B8422" s="4" t="str">
        <f>IFERROR(__xludf.DUMMYFUNCTION("SPLIT(IMPORTRANGE!B8422:B18421,"";"",0,1)"),"HTML/CSS")</f>
        <v>HTML/CSS</v>
      </c>
      <c r="C8422" s="4" t="str">
        <f>IFERROR(__xludf.DUMMYFUNCTION("""COMPUTED_VALUE"""),"JavaScript")</f>
        <v>JavaScript</v>
      </c>
      <c r="D8422" s="4" t="str">
        <f>IFERROR(__xludf.DUMMYFUNCTION("""COMPUTED_VALUE"""),"Ruby")</f>
        <v>Ruby</v>
      </c>
      <c r="E8422" s="4" t="str">
        <f>IFERROR(__xludf.DUMMYFUNCTION("""COMPUTED_VALUE"""),"TypeScript")</f>
        <v>TypeScript</v>
      </c>
    </row>
    <row r="8423">
      <c r="A8423" s="3">
        <v>8422.0</v>
      </c>
      <c r="B8423" s="4" t="str">
        <f>IFERROR(__xludf.DUMMYFUNCTION("SPLIT(IMPORTRANGE!B8423:B18422,"";"",0,1)"),"Bash/Shell/PowerShell")</f>
        <v>Bash/Shell/PowerShell</v>
      </c>
      <c r="C8423" s="4" t="str">
        <f>IFERROR(__xludf.DUMMYFUNCTION("""COMPUTED_VALUE"""),"C#")</f>
        <v>C#</v>
      </c>
      <c r="D8423" s="4" t="str">
        <f>IFERROR(__xludf.DUMMYFUNCTION("""COMPUTED_VALUE"""),"HTML/CSS")</f>
        <v>HTML/CSS</v>
      </c>
      <c r="E8423" s="4" t="str">
        <f>IFERROR(__xludf.DUMMYFUNCTION("""COMPUTED_VALUE"""),"JavaScript")</f>
        <v>JavaScript</v>
      </c>
      <c r="F8423" s="4" t="str">
        <f>IFERROR(__xludf.DUMMYFUNCTION("""COMPUTED_VALUE"""),"TypeScript")</f>
        <v>TypeScript</v>
      </c>
    </row>
    <row r="8424">
      <c r="A8424" s="3">
        <v>8423.0</v>
      </c>
      <c r="B8424" s="4" t="str">
        <f>IFERROR(__xludf.DUMMYFUNCTION("SPLIT(IMPORTRANGE!B8424:B18423,"";"",0,1)"),"C#")</f>
        <v>C#</v>
      </c>
      <c r="C8424" s="4" t="str">
        <f>IFERROR(__xludf.DUMMYFUNCTION("""COMPUTED_VALUE"""),"Python")</f>
        <v>Python</v>
      </c>
    </row>
    <row r="8425">
      <c r="A8425" s="3">
        <v>8424.0</v>
      </c>
      <c r="B8425" s="4" t="str">
        <f>IFERROR(__xludf.DUMMYFUNCTION("SPLIT(IMPORTRANGE!B8425:B18424,"";"",0,1)"),"C#")</f>
        <v>C#</v>
      </c>
      <c r="C8425" s="4" t="str">
        <f>IFERROR(__xludf.DUMMYFUNCTION("""COMPUTED_VALUE"""),"Java")</f>
        <v>Java</v>
      </c>
    </row>
    <row r="8426">
      <c r="A8426" s="3">
        <v>8425.0</v>
      </c>
      <c r="B8426" s="4" t="str">
        <f>IFERROR(__xludf.DUMMYFUNCTION("SPLIT(IMPORTRANGE!B8426:B18425,"";"",0,1)"),"Bash/Shell/PowerShell")</f>
        <v>Bash/Shell/PowerShell</v>
      </c>
      <c r="C8426" s="4" t="str">
        <f>IFERROR(__xludf.DUMMYFUNCTION("""COMPUTED_VALUE"""),"Python")</f>
        <v>Python</v>
      </c>
    </row>
    <row r="8427">
      <c r="A8427" s="3">
        <v>8426.0</v>
      </c>
      <c r="B8427" s="4" t="str">
        <f>IFERROR(__xludf.DUMMYFUNCTION("SPLIT(IMPORTRANGE!B8427:B18426,"";"",0,1)"),"Go")</f>
        <v>Go</v>
      </c>
      <c r="C8427" s="4" t="str">
        <f>IFERROR(__xludf.DUMMYFUNCTION("""COMPUTED_VALUE"""),"HTML/CSS")</f>
        <v>HTML/CSS</v>
      </c>
      <c r="D8427" s="4" t="str">
        <f>IFERROR(__xludf.DUMMYFUNCTION("""COMPUTED_VALUE"""),"JavaScript")</f>
        <v>JavaScript</v>
      </c>
      <c r="E8427" s="4" t="str">
        <f>IFERROR(__xludf.DUMMYFUNCTION("""COMPUTED_VALUE"""),"Objective-C")</f>
        <v>Objective-C</v>
      </c>
      <c r="F8427" s="4" t="str">
        <f>IFERROR(__xludf.DUMMYFUNCTION("""COMPUTED_VALUE"""),"Python")</f>
        <v>Python</v>
      </c>
      <c r="G8427" s="4" t="str">
        <f>IFERROR(__xludf.DUMMYFUNCTION("""COMPUTED_VALUE"""),"Ruby")</f>
        <v>Ruby</v>
      </c>
      <c r="H8427" s="4" t="str">
        <f>IFERROR(__xludf.DUMMYFUNCTION("""COMPUTED_VALUE"""),"SQL")</f>
        <v>SQL</v>
      </c>
    </row>
    <row r="8428">
      <c r="A8428" s="3">
        <v>8427.0</v>
      </c>
      <c r="B8428" s="4" t="str">
        <f>IFERROR(__xludf.DUMMYFUNCTION("SPLIT(IMPORTRANGE!B8428:B18427,"";"",0,1)"),"Bash/Shell/PowerShell")</f>
        <v>Bash/Shell/PowerShell</v>
      </c>
      <c r="C8428" s="4" t="str">
        <f>IFERROR(__xludf.DUMMYFUNCTION("""COMPUTED_VALUE"""),"Java")</f>
        <v>Java</v>
      </c>
      <c r="D8428" s="4" t="str">
        <f>IFERROR(__xludf.DUMMYFUNCTION("""COMPUTED_VALUE"""),"Python")</f>
        <v>Python</v>
      </c>
      <c r="E8428" s="4" t="str">
        <f>IFERROR(__xludf.DUMMYFUNCTION("""COMPUTED_VALUE"""),"Ruby")</f>
        <v>Ruby</v>
      </c>
    </row>
    <row r="8429">
      <c r="A8429" s="3">
        <v>8428.0</v>
      </c>
      <c r="B8429" s="4" t="str">
        <f>IFERROR(__xludf.DUMMYFUNCTION("SPLIT(IMPORTRANGE!B8429:B18428,"";"",0,1)"),"C++")</f>
        <v>C++</v>
      </c>
    </row>
    <row r="8430">
      <c r="A8430" s="3">
        <v>8429.0</v>
      </c>
      <c r="B8430" s="4" t="str">
        <f>IFERROR(__xludf.DUMMYFUNCTION("SPLIT(IMPORTRANGE!B8430:B18429,"";"",0,1)"),"C#")</f>
        <v>C#</v>
      </c>
      <c r="C8430" s="4" t="str">
        <f>IFERROR(__xludf.DUMMYFUNCTION("""COMPUTED_VALUE"""),"Java")</f>
        <v>Java</v>
      </c>
      <c r="D8430" s="4" t="str">
        <f>IFERROR(__xludf.DUMMYFUNCTION("""COMPUTED_VALUE"""),"SQL")</f>
        <v>SQL</v>
      </c>
    </row>
    <row r="8431">
      <c r="A8431" s="3">
        <v>8430.0</v>
      </c>
      <c r="B8431" s="4" t="str">
        <f>IFERROR(__xludf.DUMMYFUNCTION("SPLIT(IMPORTRANGE!B8431:B18430,"";"",0,1)"),"Bash/Shell/PowerShell")</f>
        <v>Bash/Shell/PowerShell</v>
      </c>
      <c r="C8431" s="4" t="str">
        <f>IFERROR(__xludf.DUMMYFUNCTION("""COMPUTED_VALUE"""),"C")</f>
        <v>C</v>
      </c>
      <c r="D8431" s="4" t="str">
        <f>IFERROR(__xludf.DUMMYFUNCTION("""COMPUTED_VALUE"""),"Python")</f>
        <v>Python</v>
      </c>
      <c r="E8431" s="4" t="str">
        <f>IFERROR(__xludf.DUMMYFUNCTION("""COMPUTED_VALUE"""),"Other(s):")</f>
        <v>Other(s):</v>
      </c>
    </row>
    <row r="8432">
      <c r="A8432" s="3">
        <v>8431.0</v>
      </c>
      <c r="B8432" s="4" t="str">
        <f>IFERROR(__xludf.DUMMYFUNCTION("SPLIT(IMPORTRANGE!B8432:B18431,"";"",0,1)"),"Bash/Shell/PowerShell")</f>
        <v>Bash/Shell/PowerShell</v>
      </c>
      <c r="C8432" s="4" t="str">
        <f>IFERROR(__xludf.DUMMYFUNCTION("""COMPUTED_VALUE"""),"C#")</f>
        <v>C#</v>
      </c>
      <c r="D8432" s="4" t="str">
        <f>IFERROR(__xludf.DUMMYFUNCTION("""COMPUTED_VALUE"""),"HTML/CSS")</f>
        <v>HTML/CSS</v>
      </c>
      <c r="E8432" s="4" t="str">
        <f>IFERROR(__xludf.DUMMYFUNCTION("""COMPUTED_VALUE"""),"JavaScript")</f>
        <v>JavaScript</v>
      </c>
      <c r="F8432" s="4" t="str">
        <f>IFERROR(__xludf.DUMMYFUNCTION("""COMPUTED_VALUE"""),"Objective-C")</f>
        <v>Objective-C</v>
      </c>
      <c r="G8432" s="4" t="str">
        <f>IFERROR(__xludf.DUMMYFUNCTION("""COMPUTED_VALUE"""),"SQL")</f>
        <v>SQL</v>
      </c>
    </row>
    <row r="8433">
      <c r="A8433" s="3">
        <v>8432.0</v>
      </c>
      <c r="B8433" s="4" t="str">
        <f>IFERROR(__xludf.DUMMYFUNCTION("SPLIT(IMPORTRANGE!B8433:B18432,"";"",0,1)"),"Bash/Shell/PowerShell")</f>
        <v>Bash/Shell/PowerShell</v>
      </c>
      <c r="C8433" s="4" t="str">
        <f>IFERROR(__xludf.DUMMYFUNCTION("""COMPUTED_VALUE"""),"Clojure")</f>
        <v>Clojure</v>
      </c>
      <c r="D8433" s="4" t="str">
        <f>IFERROR(__xludf.DUMMYFUNCTION("""COMPUTED_VALUE"""),"Java")</f>
        <v>Java</v>
      </c>
      <c r="E8433" s="4" t="str">
        <f>IFERROR(__xludf.DUMMYFUNCTION("""COMPUTED_VALUE"""),"Kotlin")</f>
        <v>Kotlin</v>
      </c>
      <c r="F8433" s="4" t="str">
        <f>IFERROR(__xludf.DUMMYFUNCTION("""COMPUTED_VALUE"""),"Python")</f>
        <v>Python</v>
      </c>
      <c r="G8433" s="4" t="str">
        <f>IFERROR(__xludf.DUMMYFUNCTION("""COMPUTED_VALUE"""),"Ruby")</f>
        <v>Ruby</v>
      </c>
      <c r="H8433" s="4" t="str">
        <f>IFERROR(__xludf.DUMMYFUNCTION("""COMPUTED_VALUE"""),"Scala")</f>
        <v>Scala</v>
      </c>
    </row>
    <row r="8434">
      <c r="A8434" s="3">
        <v>8433.0</v>
      </c>
      <c r="B8434" s="4" t="str">
        <f>IFERROR(__xludf.DUMMYFUNCTION("SPLIT(IMPORTRANGE!B8434:B18433,"";"",0,1)"),"Bash/Shell/PowerShell")</f>
        <v>Bash/Shell/PowerShell</v>
      </c>
      <c r="C8434" s="4" t="str">
        <f>IFERROR(__xludf.DUMMYFUNCTION("""COMPUTED_VALUE"""),"C#")</f>
        <v>C#</v>
      </c>
      <c r="D8434" s="4" t="str">
        <f>IFERROR(__xludf.DUMMYFUNCTION("""COMPUTED_VALUE"""),"HTML/CSS")</f>
        <v>HTML/CSS</v>
      </c>
      <c r="E8434" s="4" t="str">
        <f>IFERROR(__xludf.DUMMYFUNCTION("""COMPUTED_VALUE"""),"Java")</f>
        <v>Java</v>
      </c>
      <c r="F8434" s="4" t="str">
        <f>IFERROR(__xludf.DUMMYFUNCTION("""COMPUTED_VALUE"""),"JavaScript")</f>
        <v>JavaScript</v>
      </c>
      <c r="G8434" s="4" t="str">
        <f>IFERROR(__xludf.DUMMYFUNCTION("""COMPUTED_VALUE"""),"Kotlin")</f>
        <v>Kotlin</v>
      </c>
      <c r="H8434" s="4" t="str">
        <f>IFERROR(__xludf.DUMMYFUNCTION("""COMPUTED_VALUE"""),"PHP")</f>
        <v>PHP</v>
      </c>
      <c r="I8434" s="4" t="str">
        <f>IFERROR(__xludf.DUMMYFUNCTION("""COMPUTED_VALUE"""),"Python")</f>
        <v>Python</v>
      </c>
      <c r="J8434" s="4" t="str">
        <f>IFERROR(__xludf.DUMMYFUNCTION("""COMPUTED_VALUE"""),"SQL")</f>
        <v>SQL</v>
      </c>
      <c r="K8434" s="4" t="str">
        <f>IFERROR(__xludf.DUMMYFUNCTION("""COMPUTED_VALUE"""),"TypeScript")</f>
        <v>TypeScript</v>
      </c>
    </row>
    <row r="8435">
      <c r="A8435" s="3">
        <v>8434.0</v>
      </c>
      <c r="B8435" s="4" t="str">
        <f>IFERROR(__xludf.DUMMYFUNCTION("SPLIT(IMPORTRANGE!B8435:B18434,"";"",0,1)"),"HTML/CSS")</f>
        <v>HTML/CSS</v>
      </c>
      <c r="C8435" s="4" t="str">
        <f>IFERROR(__xludf.DUMMYFUNCTION("""COMPUTED_VALUE"""),"JavaScript")</f>
        <v>JavaScript</v>
      </c>
    </row>
    <row r="8436">
      <c r="A8436" s="3">
        <v>8435.0</v>
      </c>
      <c r="B8436" s="4" t="str">
        <f>IFERROR(__xludf.DUMMYFUNCTION("SPLIT(IMPORTRANGE!B8436:B18435,"";"",0,1)"),"C++")</f>
        <v>C++</v>
      </c>
      <c r="C8436" s="4" t="str">
        <f>IFERROR(__xludf.DUMMYFUNCTION("""COMPUTED_VALUE"""),"HTML/CSS")</f>
        <v>HTML/CSS</v>
      </c>
      <c r="D8436" s="4" t="str">
        <f>IFERROR(__xludf.DUMMYFUNCTION("""COMPUTED_VALUE"""),"Java")</f>
        <v>Java</v>
      </c>
      <c r="E8436" s="4" t="str">
        <f>IFERROR(__xludf.DUMMYFUNCTION("""COMPUTED_VALUE"""),"JavaScript")</f>
        <v>JavaScript</v>
      </c>
      <c r="F8436" s="4" t="str">
        <f>IFERROR(__xludf.DUMMYFUNCTION("""COMPUTED_VALUE"""),"Objective-C")</f>
        <v>Objective-C</v>
      </c>
      <c r="G8436" s="4" t="str">
        <f>IFERROR(__xludf.DUMMYFUNCTION("""COMPUTED_VALUE"""),"PHP")</f>
        <v>PHP</v>
      </c>
      <c r="H8436" s="4" t="str">
        <f>IFERROR(__xludf.DUMMYFUNCTION("""COMPUTED_VALUE"""),"SQL")</f>
        <v>SQL</v>
      </c>
    </row>
    <row r="8437">
      <c r="A8437" s="3">
        <v>8436.0</v>
      </c>
      <c r="B8437" s="4" t="str">
        <f>IFERROR(__xludf.DUMMYFUNCTION("SPLIT(IMPORTRANGE!B8437:B18436,"";"",0,1)"),"Bash/Shell/PowerShell")</f>
        <v>Bash/Shell/PowerShell</v>
      </c>
      <c r="C8437" s="4" t="str">
        <f>IFERROR(__xludf.DUMMYFUNCTION("""COMPUTED_VALUE"""),"HTML/CSS")</f>
        <v>HTML/CSS</v>
      </c>
      <c r="D8437" s="4" t="str">
        <f>IFERROR(__xludf.DUMMYFUNCTION("""COMPUTED_VALUE"""),"JavaScript")</f>
        <v>JavaScript</v>
      </c>
      <c r="E8437" s="4" t="str">
        <f>IFERROR(__xludf.DUMMYFUNCTION("""COMPUTED_VALUE"""),"PHP")</f>
        <v>PHP</v>
      </c>
      <c r="F8437" s="4" t="str">
        <f>IFERROR(__xludf.DUMMYFUNCTION("""COMPUTED_VALUE"""),"Ruby")</f>
        <v>Ruby</v>
      </c>
    </row>
    <row r="8438">
      <c r="A8438" s="3">
        <v>8437.0</v>
      </c>
      <c r="B8438" s="4" t="str">
        <f>IFERROR(__xludf.DUMMYFUNCTION("SPLIT(IMPORTRANGE!B8438:B18437,"";"",0,1)"),"JavaScript")</f>
        <v>JavaScript</v>
      </c>
      <c r="C8438" s="4" t="str">
        <f>IFERROR(__xludf.DUMMYFUNCTION("""COMPUTED_VALUE"""),"Python")</f>
        <v>Python</v>
      </c>
    </row>
    <row r="8439">
      <c r="A8439" s="3">
        <v>8438.0</v>
      </c>
      <c r="B8439" s="4" t="str">
        <f>IFERROR(__xludf.DUMMYFUNCTION("SPLIT(IMPORTRANGE!B8439:B18438,"";"",0,1)"),"Bash/Shell/PowerShell")</f>
        <v>Bash/Shell/PowerShell</v>
      </c>
      <c r="C8439" s="4" t="str">
        <f>IFERROR(__xludf.DUMMYFUNCTION("""COMPUTED_VALUE"""),"C#")</f>
        <v>C#</v>
      </c>
      <c r="D8439" s="4" t="str">
        <f>IFERROR(__xludf.DUMMYFUNCTION("""COMPUTED_VALUE"""),"HTML/CSS")</f>
        <v>HTML/CSS</v>
      </c>
      <c r="E8439" s="4" t="str">
        <f>IFERROR(__xludf.DUMMYFUNCTION("""COMPUTED_VALUE"""),"JavaScript")</f>
        <v>JavaScript</v>
      </c>
      <c r="F8439" s="4" t="str">
        <f>IFERROR(__xludf.DUMMYFUNCTION("""COMPUTED_VALUE"""),"Python")</f>
        <v>Python</v>
      </c>
      <c r="G8439" s="4" t="str">
        <f>IFERROR(__xludf.DUMMYFUNCTION("""COMPUTED_VALUE"""),"TypeScript")</f>
        <v>TypeScript</v>
      </c>
    </row>
    <row r="8440">
      <c r="A8440" s="3">
        <v>8439.0</v>
      </c>
      <c r="B8440" s="4" t="str">
        <f>IFERROR(__xludf.DUMMYFUNCTION("SPLIT(IMPORTRANGE!B8440:B18439,"";"",0,1)"),"HTML/CSS")</f>
        <v>HTML/CSS</v>
      </c>
      <c r="C8440" s="4" t="str">
        <f>IFERROR(__xludf.DUMMYFUNCTION("""COMPUTED_VALUE"""),"Java")</f>
        <v>Java</v>
      </c>
      <c r="D8440" s="4" t="str">
        <f>IFERROR(__xludf.DUMMYFUNCTION("""COMPUTED_VALUE"""),"JavaScript")</f>
        <v>JavaScript</v>
      </c>
      <c r="E8440" s="4" t="str">
        <f>IFERROR(__xludf.DUMMYFUNCTION("""COMPUTED_VALUE"""),"SQL")</f>
        <v>SQL</v>
      </c>
      <c r="F8440" s="4" t="str">
        <f>IFERROR(__xludf.DUMMYFUNCTION("""COMPUTED_VALUE"""),"TypeScript")</f>
        <v>TypeScript</v>
      </c>
    </row>
    <row r="8441">
      <c r="A8441" s="3">
        <v>8440.0</v>
      </c>
      <c r="B8441" s="4" t="str">
        <f>IFERROR(__xludf.DUMMYFUNCTION("SPLIT(IMPORTRANGE!B8441:B18440,"";"",0,1)"),"C#")</f>
        <v>C#</v>
      </c>
      <c r="C8441" s="4" t="str">
        <f>IFERROR(__xludf.DUMMYFUNCTION("""COMPUTED_VALUE"""),"HTML/CSS")</f>
        <v>HTML/CSS</v>
      </c>
      <c r="D8441" s="4" t="str">
        <f>IFERROR(__xludf.DUMMYFUNCTION("""COMPUTED_VALUE"""),"JavaScript")</f>
        <v>JavaScript</v>
      </c>
      <c r="E8441" s="4" t="str">
        <f>IFERROR(__xludf.DUMMYFUNCTION("""COMPUTED_VALUE"""),"SQL")</f>
        <v>SQL</v>
      </c>
      <c r="F8441" s="4" t="str">
        <f>IFERROR(__xludf.DUMMYFUNCTION("""COMPUTED_VALUE"""),"TypeScript")</f>
        <v>TypeScript</v>
      </c>
    </row>
    <row r="8442">
      <c r="A8442" s="3">
        <v>8441.0</v>
      </c>
      <c r="B8442" s="4" t="str">
        <f>IFERROR(__xludf.DUMMYFUNCTION("SPLIT(IMPORTRANGE!B8442:B18441,"";"",0,1)"),"Go")</f>
        <v>Go</v>
      </c>
      <c r="C8442" s="4" t="str">
        <f>IFERROR(__xludf.DUMMYFUNCTION("""COMPUTED_VALUE"""),"HTML/CSS")</f>
        <v>HTML/CSS</v>
      </c>
      <c r="D8442" s="4" t="str">
        <f>IFERROR(__xludf.DUMMYFUNCTION("""COMPUTED_VALUE"""),"JavaScript")</f>
        <v>JavaScript</v>
      </c>
      <c r="E8442" s="4" t="str">
        <f>IFERROR(__xludf.DUMMYFUNCTION("""COMPUTED_VALUE"""),"Python")</f>
        <v>Python</v>
      </c>
      <c r="F8442" s="4" t="str">
        <f>IFERROR(__xludf.DUMMYFUNCTION("""COMPUTED_VALUE"""),"Rust")</f>
        <v>Rust</v>
      </c>
      <c r="G8442" s="4" t="str">
        <f>IFERROR(__xludf.DUMMYFUNCTION("""COMPUTED_VALUE"""),"SQL")</f>
        <v>SQL</v>
      </c>
      <c r="H8442" s="4" t="str">
        <f>IFERROR(__xludf.DUMMYFUNCTION("""COMPUTED_VALUE"""),"TypeScript")</f>
        <v>TypeScript</v>
      </c>
      <c r="I8442" s="4" t="str">
        <f>IFERROR(__xludf.DUMMYFUNCTION("""COMPUTED_VALUE"""),"WebAssembly")</f>
        <v>WebAssembly</v>
      </c>
    </row>
    <row r="8443">
      <c r="A8443" s="3">
        <v>8442.0</v>
      </c>
      <c r="B8443" s="4" t="str">
        <f>IFERROR(__xludf.DUMMYFUNCTION("SPLIT(IMPORTRANGE!B8443:B18442,"";"",0,1)"),"Bash/Shell/PowerShell")</f>
        <v>Bash/Shell/PowerShell</v>
      </c>
      <c r="C8443" s="4" t="str">
        <f>IFERROR(__xludf.DUMMYFUNCTION("""COMPUTED_VALUE"""),"C")</f>
        <v>C</v>
      </c>
      <c r="D8443" s="4" t="str">
        <f>IFERROR(__xludf.DUMMYFUNCTION("""COMPUTED_VALUE"""),"Go")</f>
        <v>Go</v>
      </c>
      <c r="E8443" s="4" t="str">
        <f>IFERROR(__xludf.DUMMYFUNCTION("""COMPUTED_VALUE"""),"HTML/CSS")</f>
        <v>HTML/CSS</v>
      </c>
      <c r="F8443" s="4" t="str">
        <f>IFERROR(__xludf.DUMMYFUNCTION("""COMPUTED_VALUE"""),"Java")</f>
        <v>Java</v>
      </c>
      <c r="G8443" s="4" t="str">
        <f>IFERROR(__xludf.DUMMYFUNCTION("""COMPUTED_VALUE"""),"JavaScript")</f>
        <v>JavaScript</v>
      </c>
      <c r="H8443" s="4" t="str">
        <f>IFERROR(__xludf.DUMMYFUNCTION("""COMPUTED_VALUE"""),"Python")</f>
        <v>Python</v>
      </c>
      <c r="I8443" s="4" t="str">
        <f>IFERROR(__xludf.DUMMYFUNCTION("""COMPUTED_VALUE"""),"TypeScript")</f>
        <v>TypeScript</v>
      </c>
    </row>
    <row r="8444">
      <c r="A8444" s="3">
        <v>8443.0</v>
      </c>
      <c r="B8444" s="4" t="str">
        <f>IFERROR(__xludf.DUMMYFUNCTION("SPLIT(IMPORTRANGE!B8444:B18443,"";"",0,1)"),"HTML/CSS")</f>
        <v>HTML/CSS</v>
      </c>
      <c r="C8444" s="4" t="str">
        <f>IFERROR(__xludf.DUMMYFUNCTION("""COMPUTED_VALUE"""),"JavaScript")</f>
        <v>JavaScript</v>
      </c>
      <c r="D8444" s="4" t="str">
        <f>IFERROR(__xludf.DUMMYFUNCTION("""COMPUTED_VALUE"""),"TypeScript")</f>
        <v>TypeScript</v>
      </c>
    </row>
    <row r="8445">
      <c r="A8445" s="3">
        <v>8444.0</v>
      </c>
      <c r="B8445" s="4" t="str">
        <f>IFERROR(__xludf.DUMMYFUNCTION("SPLIT(IMPORTRANGE!B8445:B18444,"";"",0,1)"),"HTML/CSS")</f>
        <v>HTML/CSS</v>
      </c>
      <c r="C8445" s="4" t="str">
        <f>IFERROR(__xludf.DUMMYFUNCTION("""COMPUTED_VALUE"""),"JavaScript")</f>
        <v>JavaScript</v>
      </c>
      <c r="D8445" s="4" t="str">
        <f>IFERROR(__xludf.DUMMYFUNCTION("""COMPUTED_VALUE"""),"PHP")</f>
        <v>PHP</v>
      </c>
    </row>
    <row r="8446">
      <c r="A8446" s="3">
        <v>8445.0</v>
      </c>
      <c r="B8446" s="4" t="str">
        <f>IFERROR(__xludf.DUMMYFUNCTION("SPLIT(IMPORTRANGE!B8446:B18445,"";"",0,1)"),"HTML/CSS")</f>
        <v>HTML/CSS</v>
      </c>
      <c r="C8446" s="4" t="str">
        <f>IFERROR(__xludf.DUMMYFUNCTION("""COMPUTED_VALUE"""),"Java")</f>
        <v>Java</v>
      </c>
      <c r="D8446" s="4" t="str">
        <f>IFERROR(__xludf.DUMMYFUNCTION("""COMPUTED_VALUE"""),"JavaScript")</f>
        <v>JavaScript</v>
      </c>
      <c r="E8446" s="4" t="str">
        <f>IFERROR(__xludf.DUMMYFUNCTION("""COMPUTED_VALUE"""),"PHP")</f>
        <v>PHP</v>
      </c>
      <c r="F8446" s="4" t="str">
        <f>IFERROR(__xludf.DUMMYFUNCTION("""COMPUTED_VALUE"""),"Ruby")</f>
        <v>Ruby</v>
      </c>
      <c r="G8446" s="4" t="str">
        <f>IFERROR(__xludf.DUMMYFUNCTION("""COMPUTED_VALUE"""),"SQL")</f>
        <v>SQL</v>
      </c>
      <c r="H8446" s="4" t="str">
        <f>IFERROR(__xludf.DUMMYFUNCTION("""COMPUTED_VALUE"""),"TypeScript")</f>
        <v>TypeScript</v>
      </c>
      <c r="I8446" s="4" t="str">
        <f>IFERROR(__xludf.DUMMYFUNCTION("""COMPUTED_VALUE"""),"VBA")</f>
        <v>VBA</v>
      </c>
    </row>
    <row r="8447">
      <c r="A8447" s="3">
        <v>8446.0</v>
      </c>
      <c r="B8447" s="4" t="str">
        <f>IFERROR(__xludf.DUMMYFUNCTION("SPLIT(IMPORTRANGE!B8447:B18446,"";"",0,1)"),"C#")</f>
        <v>C#</v>
      </c>
      <c r="C8447" s="4" t="str">
        <f>IFERROR(__xludf.DUMMYFUNCTION("""COMPUTED_VALUE"""),"HTML/CSS")</f>
        <v>HTML/CSS</v>
      </c>
      <c r="D8447" s="4" t="str">
        <f>IFERROR(__xludf.DUMMYFUNCTION("""COMPUTED_VALUE"""),"JavaScript")</f>
        <v>JavaScript</v>
      </c>
      <c r="E8447" s="4" t="str">
        <f>IFERROR(__xludf.DUMMYFUNCTION("""COMPUTED_VALUE"""),"SQL")</f>
        <v>SQL</v>
      </c>
    </row>
    <row r="8448">
      <c r="A8448" s="3">
        <v>8447.0</v>
      </c>
      <c r="B8448" s="4" t="str">
        <f>IFERROR(__xludf.DUMMYFUNCTION("SPLIT(IMPORTRANGE!B8448:B18447,"";"",0,1)"),"Bash/Shell/PowerShell")</f>
        <v>Bash/Shell/PowerShell</v>
      </c>
      <c r="C8448" s="4" t="str">
        <f>IFERROR(__xludf.DUMMYFUNCTION("""COMPUTED_VALUE"""),"HTML/CSS")</f>
        <v>HTML/CSS</v>
      </c>
      <c r="D8448" s="4" t="str">
        <f>IFERROR(__xludf.DUMMYFUNCTION("""COMPUTED_VALUE"""),"JavaScript")</f>
        <v>JavaScript</v>
      </c>
      <c r="E8448" s="4" t="str">
        <f>IFERROR(__xludf.DUMMYFUNCTION("""COMPUTED_VALUE"""),"PHP")</f>
        <v>PHP</v>
      </c>
      <c r="F8448" s="4" t="str">
        <f>IFERROR(__xludf.DUMMYFUNCTION("""COMPUTED_VALUE"""),"Python")</f>
        <v>Python</v>
      </c>
      <c r="G8448" s="4" t="str">
        <f>IFERROR(__xludf.DUMMYFUNCTION("""COMPUTED_VALUE"""),"SQL")</f>
        <v>SQL</v>
      </c>
      <c r="H8448" s="4" t="str">
        <f>IFERROR(__xludf.DUMMYFUNCTION("""COMPUTED_VALUE"""),"TypeScript")</f>
        <v>TypeScript</v>
      </c>
    </row>
    <row r="8449">
      <c r="A8449" s="3">
        <v>8448.0</v>
      </c>
      <c r="B8449" s="4" t="str">
        <f>IFERROR(__xludf.DUMMYFUNCTION("SPLIT(IMPORTRANGE!B8449:B18448,"";"",0,1)"),"C++")</f>
        <v>C++</v>
      </c>
      <c r="C8449" s="4" t="str">
        <f>IFERROR(__xludf.DUMMYFUNCTION("""COMPUTED_VALUE"""),"C#")</f>
        <v>C#</v>
      </c>
      <c r="D8449" s="4" t="str">
        <f>IFERROR(__xludf.DUMMYFUNCTION("""COMPUTED_VALUE"""),"Python")</f>
        <v>Python</v>
      </c>
      <c r="E8449" s="4" t="str">
        <f>IFERROR(__xludf.DUMMYFUNCTION("""COMPUTED_VALUE"""),"SQL")</f>
        <v>SQL</v>
      </c>
      <c r="F8449" s="4" t="str">
        <f>IFERROR(__xludf.DUMMYFUNCTION("""COMPUTED_VALUE"""),"VBA")</f>
        <v>VBA</v>
      </c>
    </row>
    <row r="8450">
      <c r="A8450" s="3">
        <v>8449.0</v>
      </c>
      <c r="B8450" s="4" t="str">
        <f>IFERROR(__xludf.DUMMYFUNCTION("SPLIT(IMPORTRANGE!B8450:B18449,"";"",0,1)"),"Bash/Shell/PowerShell")</f>
        <v>Bash/Shell/PowerShell</v>
      </c>
      <c r="C8450" s="4" t="str">
        <f>IFERROR(__xludf.DUMMYFUNCTION("""COMPUTED_VALUE"""),"HTML/CSS")</f>
        <v>HTML/CSS</v>
      </c>
      <c r="D8450" s="4" t="str">
        <f>IFERROR(__xludf.DUMMYFUNCTION("""COMPUTED_VALUE"""),"JavaScript")</f>
        <v>JavaScript</v>
      </c>
      <c r="E8450" s="4" t="str">
        <f>IFERROR(__xludf.DUMMYFUNCTION("""COMPUTED_VALUE"""),"PHP")</f>
        <v>PHP</v>
      </c>
      <c r="F8450" s="4" t="str">
        <f>IFERROR(__xludf.DUMMYFUNCTION("""COMPUTED_VALUE"""),"Python")</f>
        <v>Python</v>
      </c>
    </row>
    <row r="8451">
      <c r="A8451" s="3">
        <v>8450.0</v>
      </c>
      <c r="B8451" s="4" t="str">
        <f>IFERROR(__xludf.DUMMYFUNCTION("SPLIT(IMPORTRANGE!B8451:B18450,"";"",0,1)"),"Bash/Shell/PowerShell")</f>
        <v>Bash/Shell/PowerShell</v>
      </c>
      <c r="C8451" s="4" t="str">
        <f>IFERROR(__xludf.DUMMYFUNCTION("""COMPUTED_VALUE"""),"PHP")</f>
        <v>PHP</v>
      </c>
      <c r="D8451" s="4" t="str">
        <f>IFERROR(__xludf.DUMMYFUNCTION("""COMPUTED_VALUE"""),"SQL")</f>
        <v>SQL</v>
      </c>
    </row>
    <row r="8452">
      <c r="A8452" s="3">
        <v>8451.0</v>
      </c>
      <c r="B8452" s="4" t="str">
        <f>IFERROR(__xludf.DUMMYFUNCTION("SPLIT(IMPORTRANGE!B8452:B18451,"";"",0,1)"),"C++")</f>
        <v>C++</v>
      </c>
      <c r="C8452" s="4" t="str">
        <f>IFERROR(__xludf.DUMMYFUNCTION("""COMPUTED_VALUE"""),"Go")</f>
        <v>Go</v>
      </c>
      <c r="D8452" s="4" t="str">
        <f>IFERROR(__xludf.DUMMYFUNCTION("""COMPUTED_VALUE"""),"Python")</f>
        <v>Python</v>
      </c>
    </row>
    <row r="8453">
      <c r="A8453" s="3">
        <v>8452.0</v>
      </c>
      <c r="B8453" s="4" t="str">
        <f>IFERROR(__xludf.DUMMYFUNCTION("SPLIT(IMPORTRANGE!B8453:B18452,"";"",0,1)"),"Bash/Shell/PowerShell")</f>
        <v>Bash/Shell/PowerShell</v>
      </c>
      <c r="C8453" s="4" t="str">
        <f>IFERROR(__xludf.DUMMYFUNCTION("""COMPUTED_VALUE"""),"C++")</f>
        <v>C++</v>
      </c>
      <c r="D8453" s="4" t="str">
        <f>IFERROR(__xludf.DUMMYFUNCTION("""COMPUTED_VALUE"""),"C#")</f>
        <v>C#</v>
      </c>
      <c r="E8453" s="4" t="str">
        <f>IFERROR(__xludf.DUMMYFUNCTION("""COMPUTED_VALUE"""),"HTML/CSS")</f>
        <v>HTML/CSS</v>
      </c>
      <c r="F8453" s="4" t="str">
        <f>IFERROR(__xludf.DUMMYFUNCTION("""COMPUTED_VALUE"""),"JavaScript")</f>
        <v>JavaScript</v>
      </c>
      <c r="G8453" s="4" t="str">
        <f>IFERROR(__xludf.DUMMYFUNCTION("""COMPUTED_VALUE"""),"SQL")</f>
        <v>SQL</v>
      </c>
      <c r="H8453" s="4" t="str">
        <f>IFERROR(__xludf.DUMMYFUNCTION("""COMPUTED_VALUE"""),"TypeScript")</f>
        <v>TypeScript</v>
      </c>
    </row>
    <row r="8454">
      <c r="A8454" s="3">
        <v>8453.0</v>
      </c>
      <c r="B8454" s="4" t="str">
        <f>IFERROR(__xludf.DUMMYFUNCTION("SPLIT(IMPORTRANGE!B8454:B18453,"";"",0,1)"),"C#")</f>
        <v>C#</v>
      </c>
      <c r="C8454" s="4" t="str">
        <f>IFERROR(__xludf.DUMMYFUNCTION("""COMPUTED_VALUE"""),"JavaScript")</f>
        <v>JavaScript</v>
      </c>
      <c r="D8454" s="4" t="str">
        <f>IFERROR(__xludf.DUMMYFUNCTION("""COMPUTED_VALUE"""),"SQL")</f>
        <v>SQL</v>
      </c>
      <c r="E8454" s="4" t="str">
        <f>IFERROR(__xludf.DUMMYFUNCTION("""COMPUTED_VALUE"""),"Other(s):")</f>
        <v>Other(s):</v>
      </c>
    </row>
    <row r="8455">
      <c r="A8455" s="3">
        <v>8454.0</v>
      </c>
      <c r="B8455" s="4" t="str">
        <f>IFERROR(__xludf.DUMMYFUNCTION("SPLIT(IMPORTRANGE!B8455:B18454,"";"",0,1)"),"Bash/Shell/PowerShell")</f>
        <v>Bash/Shell/PowerShell</v>
      </c>
      <c r="C8455" s="4" t="str">
        <f>IFERROR(__xludf.DUMMYFUNCTION("""COMPUTED_VALUE"""),"C")</f>
        <v>C</v>
      </c>
      <c r="D8455" s="4" t="str">
        <f>IFERROR(__xludf.DUMMYFUNCTION("""COMPUTED_VALUE"""),"C++")</f>
        <v>C++</v>
      </c>
    </row>
    <row r="8456">
      <c r="A8456" s="3">
        <v>8455.0</v>
      </c>
      <c r="B8456" s="4" t="str">
        <f>IFERROR(__xludf.DUMMYFUNCTION("SPLIT(IMPORTRANGE!B8456:B18455,"";"",0,1)"),"Bash/Shell/PowerShell")</f>
        <v>Bash/Shell/PowerShell</v>
      </c>
      <c r="C8456" s="4" t="str">
        <f>IFERROR(__xludf.DUMMYFUNCTION("""COMPUTED_VALUE"""),"C++")</f>
        <v>C++</v>
      </c>
      <c r="D8456" s="4" t="str">
        <f>IFERROR(__xludf.DUMMYFUNCTION("""COMPUTED_VALUE"""),"HTML/CSS")</f>
        <v>HTML/CSS</v>
      </c>
      <c r="E8456" s="4" t="str">
        <f>IFERROR(__xludf.DUMMYFUNCTION("""COMPUTED_VALUE"""),"Java")</f>
        <v>Java</v>
      </c>
      <c r="F8456" s="4" t="str">
        <f>IFERROR(__xludf.DUMMYFUNCTION("""COMPUTED_VALUE"""),"JavaScript")</f>
        <v>JavaScript</v>
      </c>
      <c r="G8456" s="4" t="str">
        <f>IFERROR(__xludf.DUMMYFUNCTION("""COMPUTED_VALUE"""),"PHP")</f>
        <v>PHP</v>
      </c>
      <c r="H8456" s="4" t="str">
        <f>IFERROR(__xludf.DUMMYFUNCTION("""COMPUTED_VALUE"""),"Python")</f>
        <v>Python</v>
      </c>
    </row>
    <row r="8457">
      <c r="A8457" s="3">
        <v>8456.0</v>
      </c>
      <c r="B8457" s="4" t="str">
        <f>IFERROR(__xludf.DUMMYFUNCTION("SPLIT(IMPORTRANGE!B8457:B18456,"";"",0,1)"),"C#")</f>
        <v>C#</v>
      </c>
      <c r="C8457" s="4" t="str">
        <f>IFERROR(__xludf.DUMMYFUNCTION("""COMPUTED_VALUE"""),"HTML/CSS")</f>
        <v>HTML/CSS</v>
      </c>
      <c r="D8457" s="4" t="str">
        <f>IFERROR(__xludf.DUMMYFUNCTION("""COMPUTED_VALUE"""),"JavaScript")</f>
        <v>JavaScript</v>
      </c>
      <c r="E8457" s="4" t="str">
        <f>IFERROR(__xludf.DUMMYFUNCTION("""COMPUTED_VALUE"""),"Python")</f>
        <v>Python</v>
      </c>
      <c r="F8457" s="4" t="str">
        <f>IFERROR(__xludf.DUMMYFUNCTION("""COMPUTED_VALUE"""),"SQL")</f>
        <v>SQL</v>
      </c>
      <c r="G8457" s="4" t="str">
        <f>IFERROR(__xludf.DUMMYFUNCTION("""COMPUTED_VALUE"""),"TypeScript")</f>
        <v>TypeScript</v>
      </c>
    </row>
    <row r="8458">
      <c r="A8458" s="3">
        <v>8457.0</v>
      </c>
      <c r="B8458" s="4" t="str">
        <f>IFERROR(__xludf.DUMMYFUNCTION("SPLIT(IMPORTRANGE!B8458:B18457,"";"",0,1)"),"Bash/Shell/PowerShell")</f>
        <v>Bash/Shell/PowerShell</v>
      </c>
      <c r="C8458" s="4" t="str">
        <f>IFERROR(__xludf.DUMMYFUNCTION("""COMPUTED_VALUE"""),"HTML/CSS")</f>
        <v>HTML/CSS</v>
      </c>
      <c r="D8458" s="4" t="str">
        <f>IFERROR(__xludf.DUMMYFUNCTION("""COMPUTED_VALUE"""),"Python")</f>
        <v>Python</v>
      </c>
      <c r="E8458" s="4" t="str">
        <f>IFERROR(__xludf.DUMMYFUNCTION("""COMPUTED_VALUE"""),"SQL")</f>
        <v>SQL</v>
      </c>
    </row>
    <row r="8459">
      <c r="A8459" s="3">
        <v>8458.0</v>
      </c>
      <c r="B8459" s="4" t="str">
        <f>IFERROR(__xludf.DUMMYFUNCTION("SPLIT(IMPORTRANGE!B8459:B18458,"";"",0,1)"),"C#")</f>
        <v>C#</v>
      </c>
      <c r="C8459" s="4" t="str">
        <f>IFERROR(__xludf.DUMMYFUNCTION("""COMPUTED_VALUE"""),"HTML/CSS")</f>
        <v>HTML/CSS</v>
      </c>
      <c r="D8459" s="4" t="str">
        <f>IFERROR(__xludf.DUMMYFUNCTION("""COMPUTED_VALUE"""),"JavaScript")</f>
        <v>JavaScript</v>
      </c>
      <c r="E8459" s="4" t="str">
        <f>IFERROR(__xludf.DUMMYFUNCTION("""COMPUTED_VALUE"""),"Python")</f>
        <v>Python</v>
      </c>
      <c r="F8459" s="4" t="str">
        <f>IFERROR(__xludf.DUMMYFUNCTION("""COMPUTED_VALUE"""),"TypeScript")</f>
        <v>TypeScript</v>
      </c>
    </row>
    <row r="8460">
      <c r="A8460" s="3">
        <v>8459.0</v>
      </c>
      <c r="B8460" s="4" t="str">
        <f>IFERROR(__xludf.DUMMYFUNCTION("SPLIT(IMPORTRANGE!B8460:B18459,"";"",0,1)"),"Assembly")</f>
        <v>Assembly</v>
      </c>
      <c r="C8460" s="4" t="str">
        <f>IFERROR(__xludf.DUMMYFUNCTION("""COMPUTED_VALUE"""),"Bash/Shell/PowerShell")</f>
        <v>Bash/Shell/PowerShell</v>
      </c>
      <c r="D8460" s="4" t="str">
        <f>IFERROR(__xludf.DUMMYFUNCTION("""COMPUTED_VALUE"""),"C")</f>
        <v>C</v>
      </c>
      <c r="E8460" s="4" t="str">
        <f>IFERROR(__xludf.DUMMYFUNCTION("""COMPUTED_VALUE"""),"C++")</f>
        <v>C++</v>
      </c>
      <c r="F8460" s="4" t="str">
        <f>IFERROR(__xludf.DUMMYFUNCTION("""COMPUTED_VALUE"""),"C#")</f>
        <v>C#</v>
      </c>
      <c r="G8460" s="4" t="str">
        <f>IFERROR(__xludf.DUMMYFUNCTION("""COMPUTED_VALUE"""),"Kotlin")</f>
        <v>Kotlin</v>
      </c>
      <c r="H8460" s="4" t="str">
        <f>IFERROR(__xludf.DUMMYFUNCTION("""COMPUTED_VALUE"""),"Objective-C")</f>
        <v>Objective-C</v>
      </c>
      <c r="I8460" s="4" t="str">
        <f>IFERROR(__xludf.DUMMYFUNCTION("""COMPUTED_VALUE"""),"PHP")</f>
        <v>PHP</v>
      </c>
      <c r="J8460" s="4" t="str">
        <f>IFERROR(__xludf.DUMMYFUNCTION("""COMPUTED_VALUE"""),"SQL")</f>
        <v>SQL</v>
      </c>
      <c r="K8460" s="4" t="str">
        <f>IFERROR(__xludf.DUMMYFUNCTION("""COMPUTED_VALUE"""),"Swift")</f>
        <v>Swift</v>
      </c>
    </row>
    <row r="8461">
      <c r="A8461" s="3">
        <v>8460.0</v>
      </c>
      <c r="B8461" s="4" t="str">
        <f>IFERROR(__xludf.DUMMYFUNCTION("SPLIT(IMPORTRANGE!B8461:B18460,"";"",0,1)"),"Java")</f>
        <v>Java</v>
      </c>
      <c r="C8461" s="4" t="str">
        <f>IFERROR(__xludf.DUMMYFUNCTION("""COMPUTED_VALUE"""),"SQL")</f>
        <v>SQL</v>
      </c>
    </row>
    <row r="8462">
      <c r="A8462" s="3">
        <v>8461.0</v>
      </c>
      <c r="B8462" s="4" t="str">
        <f>IFERROR(__xludf.DUMMYFUNCTION("SPLIT(IMPORTRANGE!B8462:B18461,"";"",0,1)"),"Bash/Shell/PowerShell")</f>
        <v>Bash/Shell/PowerShell</v>
      </c>
      <c r="C8462" s="4" t="str">
        <f>IFERROR(__xludf.DUMMYFUNCTION("""COMPUTED_VALUE"""),"HTML/CSS")</f>
        <v>HTML/CSS</v>
      </c>
      <c r="D8462" s="4" t="str">
        <f>IFERROR(__xludf.DUMMYFUNCTION("""COMPUTED_VALUE"""),"JavaScript")</f>
        <v>JavaScript</v>
      </c>
      <c r="E8462" s="4" t="str">
        <f>IFERROR(__xludf.DUMMYFUNCTION("""COMPUTED_VALUE"""),"PHP")</f>
        <v>PHP</v>
      </c>
    </row>
    <row r="8463">
      <c r="A8463" s="3">
        <v>8462.0</v>
      </c>
      <c r="B8463" s="4" t="str">
        <f>IFERROR(__xludf.DUMMYFUNCTION("SPLIT(IMPORTRANGE!B8463:B18462,"";"",0,1)"),"C")</f>
        <v>C</v>
      </c>
      <c r="C8463" s="4" t="str">
        <f>IFERROR(__xludf.DUMMYFUNCTION("""COMPUTED_VALUE"""),"C++")</f>
        <v>C++</v>
      </c>
      <c r="D8463" s="4" t="str">
        <f>IFERROR(__xludf.DUMMYFUNCTION("""COMPUTED_VALUE"""),"HTML/CSS")</f>
        <v>HTML/CSS</v>
      </c>
      <c r="E8463" s="4" t="str">
        <f>IFERROR(__xludf.DUMMYFUNCTION("""COMPUTED_VALUE"""),"JavaScript")</f>
        <v>JavaScript</v>
      </c>
      <c r="F8463" s="4" t="str">
        <f>IFERROR(__xludf.DUMMYFUNCTION("""COMPUTED_VALUE"""),"PHP")</f>
        <v>PHP</v>
      </c>
      <c r="G8463" s="4" t="str">
        <f>IFERROR(__xludf.DUMMYFUNCTION("""COMPUTED_VALUE"""),"Swift")</f>
        <v>Swift</v>
      </c>
    </row>
    <row r="8464">
      <c r="A8464" s="3">
        <v>8463.0</v>
      </c>
      <c r="B8464" s="4" t="str">
        <f>IFERROR(__xludf.DUMMYFUNCTION("SPLIT(IMPORTRANGE!B8464:B18463,"";"",0,1)"),"C++")</f>
        <v>C++</v>
      </c>
      <c r="C8464" s="4" t="str">
        <f>IFERROR(__xludf.DUMMYFUNCTION("""COMPUTED_VALUE"""),"Java")</f>
        <v>Java</v>
      </c>
      <c r="D8464" s="4" t="str">
        <f>IFERROR(__xludf.DUMMYFUNCTION("""COMPUTED_VALUE"""),"Kotlin")</f>
        <v>Kotlin</v>
      </c>
      <c r="E8464" s="4" t="str">
        <f>IFERROR(__xludf.DUMMYFUNCTION("""COMPUTED_VALUE"""),"Objective-C")</f>
        <v>Objective-C</v>
      </c>
    </row>
    <row r="8465">
      <c r="A8465" s="3">
        <v>8464.0</v>
      </c>
      <c r="B8465" s="4" t="str">
        <f>IFERROR(__xludf.DUMMYFUNCTION("SPLIT(IMPORTRANGE!B8465:B18464,"";"",0,1)"),"C++")</f>
        <v>C++</v>
      </c>
      <c r="C8465" s="4" t="str">
        <f>IFERROR(__xludf.DUMMYFUNCTION("""COMPUTED_VALUE"""),"C#")</f>
        <v>C#</v>
      </c>
      <c r="D8465" s="4" t="str">
        <f>IFERROR(__xludf.DUMMYFUNCTION("""COMPUTED_VALUE"""),"HTML/CSS")</f>
        <v>HTML/CSS</v>
      </c>
      <c r="E8465" s="4" t="str">
        <f>IFERROR(__xludf.DUMMYFUNCTION("""COMPUTED_VALUE"""),"JavaScript")</f>
        <v>JavaScript</v>
      </c>
      <c r="F8465" s="4" t="str">
        <f>IFERROR(__xludf.DUMMYFUNCTION("""COMPUTED_VALUE"""),"SQL")</f>
        <v>SQL</v>
      </c>
      <c r="G8465" s="4" t="str">
        <f>IFERROR(__xludf.DUMMYFUNCTION("""COMPUTED_VALUE"""),"TypeScript")</f>
        <v>TypeScript</v>
      </c>
    </row>
    <row r="8466">
      <c r="A8466" s="3">
        <v>8465.0</v>
      </c>
      <c r="B8466" s="4" t="str">
        <f>IFERROR(__xludf.DUMMYFUNCTION("SPLIT(IMPORTRANGE!B8466:B18465,"";"",0,1)"),"C")</f>
        <v>C</v>
      </c>
      <c r="C8466" s="4" t="str">
        <f>IFERROR(__xludf.DUMMYFUNCTION("""COMPUTED_VALUE"""),"Dart")</f>
        <v>Dart</v>
      </c>
      <c r="D8466" s="4" t="str">
        <f>IFERROR(__xludf.DUMMYFUNCTION("""COMPUTED_VALUE"""),"Java")</f>
        <v>Java</v>
      </c>
      <c r="E8466" s="4" t="str">
        <f>IFERROR(__xludf.DUMMYFUNCTION("""COMPUTED_VALUE"""),"Kotlin")</f>
        <v>Kotlin</v>
      </c>
      <c r="F8466" s="4" t="str">
        <f>IFERROR(__xludf.DUMMYFUNCTION("""COMPUTED_VALUE"""),"Python")</f>
        <v>Python</v>
      </c>
      <c r="G8466" s="4" t="str">
        <f>IFERROR(__xludf.DUMMYFUNCTION("""COMPUTED_VALUE"""),"SQL")</f>
        <v>SQL</v>
      </c>
    </row>
    <row r="8467">
      <c r="A8467" s="3">
        <v>8466.0</v>
      </c>
      <c r="B8467" s="4" t="str">
        <f>IFERROR(__xludf.DUMMYFUNCTION("SPLIT(IMPORTRANGE!B8467:B18466,"";"",0,1)"),"C++")</f>
        <v>C++</v>
      </c>
      <c r="C8467" s="4" t="str">
        <f>IFERROR(__xludf.DUMMYFUNCTION("""COMPUTED_VALUE"""),"HTML/CSS")</f>
        <v>HTML/CSS</v>
      </c>
      <c r="D8467" s="4" t="str">
        <f>IFERROR(__xludf.DUMMYFUNCTION("""COMPUTED_VALUE"""),"Python")</f>
        <v>Python</v>
      </c>
    </row>
    <row r="8468">
      <c r="A8468" s="3">
        <v>8467.0</v>
      </c>
      <c r="B8468" s="4" t="str">
        <f>IFERROR(__xludf.DUMMYFUNCTION("SPLIT(IMPORTRANGE!B8468:B18467,"";"",0,1)"),"HTML/CSS")</f>
        <v>HTML/CSS</v>
      </c>
      <c r="C8468" s="4" t="str">
        <f>IFERROR(__xludf.DUMMYFUNCTION("""COMPUTED_VALUE"""),"Java")</f>
        <v>Java</v>
      </c>
      <c r="D8468" s="4" t="str">
        <f>IFERROR(__xludf.DUMMYFUNCTION("""COMPUTED_VALUE"""),"JavaScript")</f>
        <v>JavaScript</v>
      </c>
      <c r="E8468" s="4" t="str">
        <f>IFERROR(__xludf.DUMMYFUNCTION("""COMPUTED_VALUE"""),"PHP")</f>
        <v>PHP</v>
      </c>
      <c r="F8468" s="4" t="str">
        <f>IFERROR(__xludf.DUMMYFUNCTION("""COMPUTED_VALUE"""),"Python")</f>
        <v>Python</v>
      </c>
      <c r="G8468" s="4" t="str">
        <f>IFERROR(__xludf.DUMMYFUNCTION("""COMPUTED_VALUE"""),"SQL")</f>
        <v>SQL</v>
      </c>
    </row>
    <row r="8469">
      <c r="A8469" s="3">
        <v>8468.0</v>
      </c>
      <c r="B8469" s="4" t="str">
        <f>IFERROR(__xludf.DUMMYFUNCTION("SPLIT(IMPORTRANGE!B8469:B18468,"";"",0,1)"),"Assembly")</f>
        <v>Assembly</v>
      </c>
      <c r="C8469" s="4" t="str">
        <f>IFERROR(__xludf.DUMMYFUNCTION("""COMPUTED_VALUE"""),"Bash/Shell/PowerShell")</f>
        <v>Bash/Shell/PowerShell</v>
      </c>
      <c r="D8469" s="4" t="str">
        <f>IFERROR(__xludf.DUMMYFUNCTION("""COMPUTED_VALUE"""),"C")</f>
        <v>C</v>
      </c>
      <c r="E8469" s="4" t="str">
        <f>IFERROR(__xludf.DUMMYFUNCTION("""COMPUTED_VALUE"""),"C++")</f>
        <v>C++</v>
      </c>
      <c r="F8469" s="4" t="str">
        <f>IFERROR(__xludf.DUMMYFUNCTION("""COMPUTED_VALUE"""),"C#")</f>
        <v>C#</v>
      </c>
      <c r="G8469" s="4" t="str">
        <f>IFERROR(__xludf.DUMMYFUNCTION("""COMPUTED_VALUE"""),"HTML/CSS")</f>
        <v>HTML/CSS</v>
      </c>
      <c r="H8469" s="4" t="str">
        <f>IFERROR(__xludf.DUMMYFUNCTION("""COMPUTED_VALUE"""),"Java")</f>
        <v>Java</v>
      </c>
      <c r="I8469" s="4" t="str">
        <f>IFERROR(__xludf.DUMMYFUNCTION("""COMPUTED_VALUE"""),"JavaScript")</f>
        <v>JavaScript</v>
      </c>
      <c r="J8469" s="4" t="str">
        <f>IFERROR(__xludf.DUMMYFUNCTION("""COMPUTED_VALUE"""),"PHP")</f>
        <v>PHP</v>
      </c>
      <c r="K8469" s="4" t="str">
        <f>IFERROR(__xludf.DUMMYFUNCTION("""COMPUTED_VALUE"""),"Python")</f>
        <v>Python</v>
      </c>
      <c r="L8469" s="4" t="str">
        <f>IFERROR(__xludf.DUMMYFUNCTION("""COMPUTED_VALUE"""),"Scala")</f>
        <v>Scala</v>
      </c>
      <c r="M8469" s="4" t="str">
        <f>IFERROR(__xludf.DUMMYFUNCTION("""COMPUTED_VALUE"""),"SQL")</f>
        <v>SQL</v>
      </c>
    </row>
    <row r="8470">
      <c r="A8470" s="3">
        <v>8469.0</v>
      </c>
      <c r="B8470" s="4" t="str">
        <f>IFERROR(__xludf.DUMMYFUNCTION("SPLIT(IMPORTRANGE!B8470:B18469,"";"",0,1)"),"C#")</f>
        <v>C#</v>
      </c>
      <c r="C8470" s="4" t="str">
        <f>IFERROR(__xludf.DUMMYFUNCTION("""COMPUTED_VALUE"""),"HTML/CSS")</f>
        <v>HTML/CSS</v>
      </c>
      <c r="D8470" s="4" t="str">
        <f>IFERROR(__xludf.DUMMYFUNCTION("""COMPUTED_VALUE"""),"Java")</f>
        <v>Java</v>
      </c>
      <c r="E8470" s="4" t="str">
        <f>IFERROR(__xludf.DUMMYFUNCTION("""COMPUTED_VALUE"""),"JavaScript")</f>
        <v>JavaScript</v>
      </c>
      <c r="F8470" s="4" t="str">
        <f>IFERROR(__xludf.DUMMYFUNCTION("""COMPUTED_VALUE"""),"PHP")</f>
        <v>PHP</v>
      </c>
      <c r="G8470" s="4" t="str">
        <f>IFERROR(__xludf.DUMMYFUNCTION("""COMPUTED_VALUE"""),"Python")</f>
        <v>Python</v>
      </c>
      <c r="H8470" s="4" t="str">
        <f>IFERROR(__xludf.DUMMYFUNCTION("""COMPUTED_VALUE"""),"SQL")</f>
        <v>SQL</v>
      </c>
    </row>
    <row r="8471">
      <c r="A8471" s="3">
        <v>8470.0</v>
      </c>
      <c r="B8471" s="4" t="str">
        <f>IFERROR(__xludf.DUMMYFUNCTION("SPLIT(IMPORTRANGE!B8471:B18470,"";"",0,1)"),"Assembly")</f>
        <v>Assembly</v>
      </c>
      <c r="C8471" s="4" t="str">
        <f>IFERROR(__xludf.DUMMYFUNCTION("""COMPUTED_VALUE"""),"Bash/Shell/PowerShell")</f>
        <v>Bash/Shell/PowerShell</v>
      </c>
      <c r="D8471" s="4" t="str">
        <f>IFERROR(__xludf.DUMMYFUNCTION("""COMPUTED_VALUE"""),"C#")</f>
        <v>C#</v>
      </c>
      <c r="E8471" s="4" t="str">
        <f>IFERROR(__xludf.DUMMYFUNCTION("""COMPUTED_VALUE"""),"Dart")</f>
        <v>Dart</v>
      </c>
      <c r="F8471" s="4" t="str">
        <f>IFERROR(__xludf.DUMMYFUNCTION("""COMPUTED_VALUE"""),"Go")</f>
        <v>Go</v>
      </c>
      <c r="G8471" s="4" t="str">
        <f>IFERROR(__xludf.DUMMYFUNCTION("""COMPUTED_VALUE"""),"JavaScript")</f>
        <v>JavaScript</v>
      </c>
      <c r="H8471" s="4" t="str">
        <f>IFERROR(__xludf.DUMMYFUNCTION("""COMPUTED_VALUE"""),"Objective-C")</f>
        <v>Objective-C</v>
      </c>
      <c r="I8471" s="4" t="str">
        <f>IFERROR(__xludf.DUMMYFUNCTION("""COMPUTED_VALUE"""),"Rust")</f>
        <v>Rust</v>
      </c>
      <c r="J8471" s="4" t="str">
        <f>IFERROR(__xludf.DUMMYFUNCTION("""COMPUTED_VALUE"""),"SQL")</f>
        <v>SQL</v>
      </c>
      <c r="K8471" s="4" t="str">
        <f>IFERROR(__xludf.DUMMYFUNCTION("""COMPUTED_VALUE"""),"TypeScript")</f>
        <v>TypeScript</v>
      </c>
    </row>
    <row r="8472">
      <c r="A8472" s="3">
        <v>8471.0</v>
      </c>
      <c r="B8472" s="4" t="str">
        <f>IFERROR(__xludf.DUMMYFUNCTION("SPLIT(IMPORTRANGE!B8472:B18471,"";"",0,1)"),"Java")</f>
        <v>Java</v>
      </c>
      <c r="C8472" s="4" t="str">
        <f>IFERROR(__xludf.DUMMYFUNCTION("""COMPUTED_VALUE"""),"JavaScript")</f>
        <v>JavaScript</v>
      </c>
      <c r="D8472" s="4" t="str">
        <f>IFERROR(__xludf.DUMMYFUNCTION("""COMPUTED_VALUE"""),"Python")</f>
        <v>Python</v>
      </c>
    </row>
    <row r="8473">
      <c r="A8473" s="3">
        <v>8472.0</v>
      </c>
      <c r="B8473" s="4" t="str">
        <f>IFERROR(__xludf.DUMMYFUNCTION("SPLIT(IMPORTRANGE!B8473:B18472,"";"",0,1)"),"Bash/Shell/PowerShell")</f>
        <v>Bash/Shell/PowerShell</v>
      </c>
      <c r="C8473" s="4" t="str">
        <f>IFERROR(__xludf.DUMMYFUNCTION("""COMPUTED_VALUE"""),"C++")</f>
        <v>C++</v>
      </c>
      <c r="D8473" s="4" t="str">
        <f>IFERROR(__xludf.DUMMYFUNCTION("""COMPUTED_VALUE"""),"JavaScript")</f>
        <v>JavaScript</v>
      </c>
      <c r="E8473" s="4" t="str">
        <f>IFERROR(__xludf.DUMMYFUNCTION("""COMPUTED_VALUE"""),"Python")</f>
        <v>Python</v>
      </c>
      <c r="F8473" s="4" t="str">
        <f>IFERROR(__xludf.DUMMYFUNCTION("""COMPUTED_VALUE"""),"Ruby")</f>
        <v>Ruby</v>
      </c>
    </row>
    <row r="8474">
      <c r="A8474" s="3">
        <v>8473.0</v>
      </c>
      <c r="B8474" s="4" t="str">
        <f>IFERROR(__xludf.DUMMYFUNCTION("SPLIT(IMPORTRANGE!B8474:B18473,"";"",0,1)"),"HTML/CSS")</f>
        <v>HTML/CSS</v>
      </c>
      <c r="C8474" s="4" t="str">
        <f>IFERROR(__xludf.DUMMYFUNCTION("""COMPUTED_VALUE"""),"JavaScript")</f>
        <v>JavaScript</v>
      </c>
      <c r="D8474" s="4" t="str">
        <f>IFERROR(__xludf.DUMMYFUNCTION("""COMPUTED_VALUE"""),"R")</f>
        <v>R</v>
      </c>
      <c r="E8474" s="4" t="str">
        <f>IFERROR(__xludf.DUMMYFUNCTION("""COMPUTED_VALUE"""),"SQL")</f>
        <v>SQL</v>
      </c>
    </row>
    <row r="8475">
      <c r="A8475" s="3">
        <v>8474.0</v>
      </c>
      <c r="B8475" s="4" t="str">
        <f>IFERROR(__xludf.DUMMYFUNCTION("SPLIT(IMPORTRANGE!B8475:B18474,"";"",0,1)"),"C++")</f>
        <v>C++</v>
      </c>
      <c r="C8475" s="4" t="str">
        <f>IFERROR(__xludf.DUMMYFUNCTION("""COMPUTED_VALUE"""),"C#")</f>
        <v>C#</v>
      </c>
    </row>
    <row r="8476">
      <c r="A8476" s="3">
        <v>8475.0</v>
      </c>
      <c r="B8476" s="4" t="str">
        <f>IFERROR(__xludf.DUMMYFUNCTION("SPLIT(IMPORTRANGE!B8476:B18475,"";"",0,1)"),"HTML/CSS")</f>
        <v>HTML/CSS</v>
      </c>
      <c r="C8476" s="4" t="str">
        <f>IFERROR(__xludf.DUMMYFUNCTION("""COMPUTED_VALUE"""),"JavaScript")</f>
        <v>JavaScript</v>
      </c>
      <c r="D8476" s="4" t="str">
        <f>IFERROR(__xludf.DUMMYFUNCTION("""COMPUTED_VALUE"""),"PHP")</f>
        <v>PHP</v>
      </c>
    </row>
    <row r="8477">
      <c r="A8477" s="3">
        <v>8476.0</v>
      </c>
      <c r="B8477" s="4" t="str">
        <f>IFERROR(__xludf.DUMMYFUNCTION("SPLIT(IMPORTRANGE!B8477:B18476,"";"",0,1)"),"HTML/CSS")</f>
        <v>HTML/CSS</v>
      </c>
      <c r="C8477" s="4" t="str">
        <f>IFERROR(__xludf.DUMMYFUNCTION("""COMPUTED_VALUE"""),"JavaScript")</f>
        <v>JavaScript</v>
      </c>
      <c r="D8477" s="4" t="str">
        <f>IFERROR(__xludf.DUMMYFUNCTION("""COMPUTED_VALUE"""),"PHP")</f>
        <v>PHP</v>
      </c>
      <c r="E8477" s="4" t="str">
        <f>IFERROR(__xludf.DUMMYFUNCTION("""COMPUTED_VALUE"""),"SQL")</f>
        <v>SQL</v>
      </c>
    </row>
    <row r="8478">
      <c r="A8478" s="3">
        <v>8477.0</v>
      </c>
      <c r="B8478" s="4" t="str">
        <f>IFERROR(__xludf.DUMMYFUNCTION("SPLIT(IMPORTRANGE!B8478:B18477,"";"",0,1)"),"HTML/CSS")</f>
        <v>HTML/CSS</v>
      </c>
      <c r="C8478" s="4" t="str">
        <f>IFERROR(__xludf.DUMMYFUNCTION("""COMPUTED_VALUE"""),"Java")</f>
        <v>Java</v>
      </c>
      <c r="D8478" s="4" t="str">
        <f>IFERROR(__xludf.DUMMYFUNCTION("""COMPUTED_VALUE"""),"JavaScript")</f>
        <v>JavaScript</v>
      </c>
      <c r="E8478" s="4" t="str">
        <f>IFERROR(__xludf.DUMMYFUNCTION("""COMPUTED_VALUE"""),"SQL")</f>
        <v>SQL</v>
      </c>
      <c r="F8478" s="4" t="str">
        <f>IFERROR(__xludf.DUMMYFUNCTION("""COMPUTED_VALUE"""),"TypeScript")</f>
        <v>TypeScript</v>
      </c>
    </row>
    <row r="8479">
      <c r="A8479" s="3">
        <v>8478.0</v>
      </c>
      <c r="B8479" s="4" t="str">
        <f>IFERROR(__xludf.DUMMYFUNCTION("SPLIT(IMPORTRANGE!B8479:B18478,"";"",0,1)"),"C#")</f>
        <v>C#</v>
      </c>
      <c r="C8479" s="4" t="str">
        <f>IFERROR(__xludf.DUMMYFUNCTION("""COMPUTED_VALUE"""),"HTML/CSS")</f>
        <v>HTML/CSS</v>
      </c>
      <c r="D8479" s="4" t="str">
        <f>IFERROR(__xludf.DUMMYFUNCTION("""COMPUTED_VALUE"""),"JavaScript")</f>
        <v>JavaScript</v>
      </c>
      <c r="E8479" s="4" t="str">
        <f>IFERROR(__xludf.DUMMYFUNCTION("""COMPUTED_VALUE"""),"SQL")</f>
        <v>SQL</v>
      </c>
    </row>
    <row r="8480">
      <c r="A8480" s="3">
        <v>8479.0</v>
      </c>
      <c r="B8480" s="4" t="str">
        <f>IFERROR(__xludf.DUMMYFUNCTION("SPLIT(IMPORTRANGE!B8480:B18479,"";"",0,1)"),"C#")</f>
        <v>C#</v>
      </c>
      <c r="C8480" s="4" t="str">
        <f>IFERROR(__xludf.DUMMYFUNCTION("""COMPUTED_VALUE"""),"HTML/CSS")</f>
        <v>HTML/CSS</v>
      </c>
      <c r="D8480" s="4" t="str">
        <f>IFERROR(__xludf.DUMMYFUNCTION("""COMPUTED_VALUE"""),"JavaScript")</f>
        <v>JavaScript</v>
      </c>
      <c r="E8480" s="4" t="str">
        <f>IFERROR(__xludf.DUMMYFUNCTION("""COMPUTED_VALUE"""),"PHP")</f>
        <v>PHP</v>
      </c>
      <c r="F8480" s="4" t="str">
        <f>IFERROR(__xludf.DUMMYFUNCTION("""COMPUTED_VALUE"""),"SQL")</f>
        <v>SQL</v>
      </c>
      <c r="G8480" s="4" t="str">
        <f>IFERROR(__xludf.DUMMYFUNCTION("""COMPUTED_VALUE"""),"TypeScript")</f>
        <v>TypeScript</v>
      </c>
    </row>
    <row r="8481">
      <c r="A8481" s="3">
        <v>8480.0</v>
      </c>
      <c r="B8481" s="4" t="str">
        <f>IFERROR(__xludf.DUMMYFUNCTION("SPLIT(IMPORTRANGE!B8481:B18480,"";"",0,1)"),"C")</f>
        <v>C</v>
      </c>
      <c r="C8481" s="4" t="str">
        <f>IFERROR(__xludf.DUMMYFUNCTION("""COMPUTED_VALUE"""),"C++")</f>
        <v>C++</v>
      </c>
      <c r="D8481" s="4" t="str">
        <f>IFERROR(__xludf.DUMMYFUNCTION("""COMPUTED_VALUE"""),"C#")</f>
        <v>C#</v>
      </c>
      <c r="E8481" s="4" t="str">
        <f>IFERROR(__xludf.DUMMYFUNCTION("""COMPUTED_VALUE"""),"HTML/CSS")</f>
        <v>HTML/CSS</v>
      </c>
      <c r="F8481" s="4" t="str">
        <f>IFERROR(__xludf.DUMMYFUNCTION("""COMPUTED_VALUE"""),"Java")</f>
        <v>Java</v>
      </c>
      <c r="G8481" s="4" t="str">
        <f>IFERROR(__xludf.DUMMYFUNCTION("""COMPUTED_VALUE"""),"JavaScript")</f>
        <v>JavaScript</v>
      </c>
      <c r="H8481" s="4" t="str">
        <f>IFERROR(__xludf.DUMMYFUNCTION("""COMPUTED_VALUE"""),"Kotlin")</f>
        <v>Kotlin</v>
      </c>
      <c r="I8481" s="4" t="str">
        <f>IFERROR(__xludf.DUMMYFUNCTION("""COMPUTED_VALUE"""),"PHP")</f>
        <v>PHP</v>
      </c>
      <c r="J8481" s="4" t="str">
        <f>IFERROR(__xludf.DUMMYFUNCTION("""COMPUTED_VALUE"""),"SQL")</f>
        <v>SQL</v>
      </c>
      <c r="K8481" s="4" t="str">
        <f>IFERROR(__xludf.DUMMYFUNCTION("""COMPUTED_VALUE"""),"TypeScript")</f>
        <v>TypeScript</v>
      </c>
    </row>
    <row r="8482">
      <c r="A8482" s="3">
        <v>8481.0</v>
      </c>
      <c r="B8482" s="4" t="str">
        <f>IFERROR(__xludf.DUMMYFUNCTION("SPLIT(IMPORTRANGE!B8482:B18481,"";"",0,1)"),"C++")</f>
        <v>C++</v>
      </c>
      <c r="C8482" s="4" t="str">
        <f>IFERROR(__xludf.DUMMYFUNCTION("""COMPUTED_VALUE"""),"Python")</f>
        <v>Python</v>
      </c>
      <c r="D8482" s="4" t="str">
        <f>IFERROR(__xludf.DUMMYFUNCTION("""COMPUTED_VALUE"""),"SQL")</f>
        <v>SQL</v>
      </c>
    </row>
    <row r="8483">
      <c r="A8483" s="3">
        <v>8482.0</v>
      </c>
      <c r="B8483" s="4" t="str">
        <f>IFERROR(__xludf.DUMMYFUNCTION("SPLIT(IMPORTRANGE!B8483:B18482,"";"",0,1)"),"C")</f>
        <v>C</v>
      </c>
      <c r="C8483" s="4" t="str">
        <f>IFERROR(__xludf.DUMMYFUNCTION("""COMPUTED_VALUE"""),"JavaScript")</f>
        <v>JavaScript</v>
      </c>
      <c r="D8483" s="4" t="str">
        <f>IFERROR(__xludf.DUMMYFUNCTION("""COMPUTED_VALUE"""),"Objective-C")</f>
        <v>Objective-C</v>
      </c>
      <c r="E8483" s="4" t="str">
        <f>IFERROR(__xludf.DUMMYFUNCTION("""COMPUTED_VALUE"""),"Ruby")</f>
        <v>Ruby</v>
      </c>
      <c r="F8483" s="4" t="str">
        <f>IFERROR(__xludf.DUMMYFUNCTION("""COMPUTED_VALUE"""),"Swift")</f>
        <v>Swift</v>
      </c>
    </row>
    <row r="8484">
      <c r="A8484" s="3">
        <v>8483.0</v>
      </c>
      <c r="B8484" s="4" t="str">
        <f>IFERROR(__xludf.DUMMYFUNCTION("SPLIT(IMPORTRANGE!B8484:B18483,"";"",0,1)"),"Bash/Shell/PowerShell")</f>
        <v>Bash/Shell/PowerShell</v>
      </c>
      <c r="C8484" s="4" t="str">
        <f>IFERROR(__xludf.DUMMYFUNCTION("""COMPUTED_VALUE"""),"C#")</f>
        <v>C#</v>
      </c>
      <c r="D8484" s="4" t="str">
        <f>IFERROR(__xludf.DUMMYFUNCTION("""COMPUTED_VALUE"""),"Go")</f>
        <v>Go</v>
      </c>
      <c r="E8484" s="4" t="str">
        <f>IFERROR(__xludf.DUMMYFUNCTION("""COMPUTED_VALUE"""),"HTML/CSS")</f>
        <v>HTML/CSS</v>
      </c>
      <c r="F8484" s="4" t="str">
        <f>IFERROR(__xludf.DUMMYFUNCTION("""COMPUTED_VALUE"""),"JavaScript")</f>
        <v>JavaScript</v>
      </c>
      <c r="G8484" s="4" t="str">
        <f>IFERROR(__xludf.DUMMYFUNCTION("""COMPUTED_VALUE"""),"SQL")</f>
        <v>SQL</v>
      </c>
    </row>
    <row r="8485">
      <c r="A8485" s="3">
        <v>8484.0</v>
      </c>
      <c r="B8485" s="4" t="str">
        <f>IFERROR(__xludf.DUMMYFUNCTION("SPLIT(IMPORTRANGE!B8485:B18484,"";"",0,1)"),"Bash/Shell/PowerShell")</f>
        <v>Bash/Shell/PowerShell</v>
      </c>
      <c r="C8485" s="4" t="str">
        <f>IFERROR(__xludf.DUMMYFUNCTION("""COMPUTED_VALUE"""),"C")</f>
        <v>C</v>
      </c>
      <c r="D8485" s="4" t="str">
        <f>IFERROR(__xludf.DUMMYFUNCTION("""COMPUTED_VALUE"""),"C++")</f>
        <v>C++</v>
      </c>
      <c r="E8485" s="4" t="str">
        <f>IFERROR(__xludf.DUMMYFUNCTION("""COMPUTED_VALUE"""),"Dart")</f>
        <v>Dart</v>
      </c>
      <c r="F8485" s="4" t="str">
        <f>IFERROR(__xludf.DUMMYFUNCTION("""COMPUTED_VALUE"""),"Java")</f>
        <v>Java</v>
      </c>
      <c r="G8485" s="4" t="str">
        <f>IFERROR(__xludf.DUMMYFUNCTION("""COMPUTED_VALUE"""),"Python")</f>
        <v>Python</v>
      </c>
    </row>
    <row r="8486">
      <c r="A8486" s="3">
        <v>8485.0</v>
      </c>
      <c r="B8486" s="4" t="str">
        <f>IFERROR(__xludf.DUMMYFUNCTION("SPLIT(IMPORTRANGE!B8486:B18485,"";"",0,1)"),"Java")</f>
        <v>Java</v>
      </c>
    </row>
    <row r="8487">
      <c r="A8487" s="3">
        <v>8486.0</v>
      </c>
      <c r="B8487" s="4" t="str">
        <f>IFERROR(__xludf.DUMMYFUNCTION("SPLIT(IMPORTRANGE!B8487:B18486,"";"",0,1)"),"Bash/Shell/PowerShell")</f>
        <v>Bash/Shell/PowerShell</v>
      </c>
      <c r="C8487" s="4" t="str">
        <f>IFERROR(__xludf.DUMMYFUNCTION("""COMPUTED_VALUE"""),"C")</f>
        <v>C</v>
      </c>
      <c r="D8487" s="4" t="str">
        <f>IFERROR(__xludf.DUMMYFUNCTION("""COMPUTED_VALUE"""),"C++")</f>
        <v>C++</v>
      </c>
      <c r="E8487" s="4" t="str">
        <f>IFERROR(__xludf.DUMMYFUNCTION("""COMPUTED_VALUE"""),"Java")</f>
        <v>Java</v>
      </c>
      <c r="F8487" s="4" t="str">
        <f>IFERROR(__xludf.DUMMYFUNCTION("""COMPUTED_VALUE"""),"Kotlin")</f>
        <v>Kotlin</v>
      </c>
      <c r="G8487" s="4" t="str">
        <f>IFERROR(__xludf.DUMMYFUNCTION("""COMPUTED_VALUE"""),"Python")</f>
        <v>Python</v>
      </c>
      <c r="H8487" s="4" t="str">
        <f>IFERROR(__xludf.DUMMYFUNCTION("""COMPUTED_VALUE"""),"Ruby")</f>
        <v>Ruby</v>
      </c>
      <c r="I8487" s="4" t="str">
        <f>IFERROR(__xludf.DUMMYFUNCTION("""COMPUTED_VALUE"""),"SQL")</f>
        <v>SQL</v>
      </c>
    </row>
    <row r="8488">
      <c r="A8488" s="3">
        <v>8487.0</v>
      </c>
      <c r="B8488" s="4" t="str">
        <f>IFERROR(__xludf.DUMMYFUNCTION("SPLIT(IMPORTRANGE!B8488:B18487,"";"",0,1)"),"Bash/Shell/PowerShell")</f>
        <v>Bash/Shell/PowerShell</v>
      </c>
      <c r="C8488" s="4" t="str">
        <f>IFERROR(__xludf.DUMMYFUNCTION("""COMPUTED_VALUE"""),"Clojure")</f>
        <v>Clojure</v>
      </c>
      <c r="D8488" s="4" t="str">
        <f>IFERROR(__xludf.DUMMYFUNCTION("""COMPUTED_VALUE"""),"HTML/CSS")</f>
        <v>HTML/CSS</v>
      </c>
      <c r="E8488" s="4" t="str">
        <f>IFERROR(__xludf.DUMMYFUNCTION("""COMPUTED_VALUE"""),"JavaScript")</f>
        <v>JavaScript</v>
      </c>
      <c r="F8488" s="4" t="str">
        <f>IFERROR(__xludf.DUMMYFUNCTION("""COMPUTED_VALUE"""),"Ruby")</f>
        <v>Ruby</v>
      </c>
    </row>
    <row r="8489">
      <c r="A8489" s="3">
        <v>8488.0</v>
      </c>
      <c r="B8489" s="4" t="str">
        <f>IFERROR(__xludf.DUMMYFUNCTION("SPLIT(IMPORTRANGE!B8489:B18488,"";"",0,1)"),"C#")</f>
        <v>C#</v>
      </c>
      <c r="C8489" s="4" t="str">
        <f>IFERROR(__xludf.DUMMYFUNCTION("""COMPUTED_VALUE"""),"HTML/CSS")</f>
        <v>HTML/CSS</v>
      </c>
      <c r="D8489" s="4" t="str">
        <f>IFERROR(__xludf.DUMMYFUNCTION("""COMPUTED_VALUE"""),"Java")</f>
        <v>Java</v>
      </c>
      <c r="E8489" s="4" t="str">
        <f>IFERROR(__xludf.DUMMYFUNCTION("""COMPUTED_VALUE"""),"JavaScript")</f>
        <v>JavaScript</v>
      </c>
      <c r="F8489" s="4" t="str">
        <f>IFERROR(__xludf.DUMMYFUNCTION("""COMPUTED_VALUE"""),"PHP")</f>
        <v>PHP</v>
      </c>
      <c r="G8489" s="4" t="str">
        <f>IFERROR(__xludf.DUMMYFUNCTION("""COMPUTED_VALUE"""),"SQL")</f>
        <v>SQL</v>
      </c>
      <c r="H8489" s="4" t="str">
        <f>IFERROR(__xludf.DUMMYFUNCTION("""COMPUTED_VALUE"""),"TypeScript")</f>
        <v>TypeScript</v>
      </c>
    </row>
    <row r="8490">
      <c r="A8490" s="3">
        <v>8489.0</v>
      </c>
      <c r="B8490" s="4" t="str">
        <f>IFERROR(__xludf.DUMMYFUNCTION("SPLIT(IMPORTRANGE!B8490:B18489,"";"",0,1)"),"Bash/Shell/PowerShell")</f>
        <v>Bash/Shell/PowerShell</v>
      </c>
      <c r="C8490" s="4" t="str">
        <f>IFERROR(__xludf.DUMMYFUNCTION("""COMPUTED_VALUE"""),"C")</f>
        <v>C</v>
      </c>
      <c r="D8490" s="4" t="str">
        <f>IFERROR(__xludf.DUMMYFUNCTION("""COMPUTED_VALUE"""),"C#")</f>
        <v>C#</v>
      </c>
      <c r="E8490" s="4" t="str">
        <f>IFERROR(__xludf.DUMMYFUNCTION("""COMPUTED_VALUE"""),"HTML/CSS")</f>
        <v>HTML/CSS</v>
      </c>
      <c r="F8490" s="4" t="str">
        <f>IFERROR(__xludf.DUMMYFUNCTION("""COMPUTED_VALUE"""),"JavaScript")</f>
        <v>JavaScript</v>
      </c>
      <c r="G8490" s="4" t="str">
        <f>IFERROR(__xludf.DUMMYFUNCTION("""COMPUTED_VALUE"""),"Python")</f>
        <v>Python</v>
      </c>
    </row>
    <row r="8491">
      <c r="A8491" s="3">
        <v>8490.0</v>
      </c>
      <c r="B8491" s="4" t="str">
        <f>IFERROR(__xludf.DUMMYFUNCTION("SPLIT(IMPORTRANGE!B8491:B18490,"";"",0,1)"),"Bash/Shell/PowerShell")</f>
        <v>Bash/Shell/PowerShell</v>
      </c>
      <c r="C8491" s="4" t="str">
        <f>IFERROR(__xludf.DUMMYFUNCTION("""COMPUTED_VALUE"""),"HTML/CSS")</f>
        <v>HTML/CSS</v>
      </c>
      <c r="D8491" s="4" t="str">
        <f>IFERROR(__xludf.DUMMYFUNCTION("""COMPUTED_VALUE"""),"JavaScript")</f>
        <v>JavaScript</v>
      </c>
      <c r="E8491" s="4" t="str">
        <f>IFERROR(__xludf.DUMMYFUNCTION("""COMPUTED_VALUE"""),"Python")</f>
        <v>Python</v>
      </c>
      <c r="F8491" s="4" t="str">
        <f>IFERROR(__xludf.DUMMYFUNCTION("""COMPUTED_VALUE"""),"R")</f>
        <v>R</v>
      </c>
      <c r="G8491" s="4" t="str">
        <f>IFERROR(__xludf.DUMMYFUNCTION("""COMPUTED_VALUE"""),"SQL")</f>
        <v>SQL</v>
      </c>
    </row>
    <row r="8492">
      <c r="A8492" s="3">
        <v>8491.0</v>
      </c>
      <c r="B8492" s="4" t="str">
        <f>IFERROR(__xludf.DUMMYFUNCTION("SPLIT(IMPORTRANGE!B8492:B18491,"";"",0,1)"),"HTML/CSS")</f>
        <v>HTML/CSS</v>
      </c>
      <c r="C8492" s="4" t="str">
        <f>IFERROR(__xludf.DUMMYFUNCTION("""COMPUTED_VALUE"""),"JavaScript")</f>
        <v>JavaScript</v>
      </c>
      <c r="D8492" s="4" t="str">
        <f>IFERROR(__xludf.DUMMYFUNCTION("""COMPUTED_VALUE"""),"TypeScript")</f>
        <v>TypeScript</v>
      </c>
    </row>
    <row r="8493">
      <c r="A8493" s="3">
        <v>8492.0</v>
      </c>
      <c r="B8493" s="4" t="str">
        <f>IFERROR(__xludf.DUMMYFUNCTION("SPLIT(IMPORTRANGE!B8493:B18492,"";"",0,1)"),"HTML/CSS")</f>
        <v>HTML/CSS</v>
      </c>
      <c r="C8493" s="4" t="str">
        <f>IFERROR(__xludf.DUMMYFUNCTION("""COMPUTED_VALUE"""),"JavaScript")</f>
        <v>JavaScript</v>
      </c>
      <c r="D8493" s="4" t="str">
        <f>IFERROR(__xludf.DUMMYFUNCTION("""COMPUTED_VALUE"""),"PHP")</f>
        <v>PHP</v>
      </c>
      <c r="E8493" s="4" t="str">
        <f>IFERROR(__xludf.DUMMYFUNCTION("""COMPUTED_VALUE"""),"SQL")</f>
        <v>SQL</v>
      </c>
    </row>
    <row r="8494">
      <c r="A8494" s="3">
        <v>8493.0</v>
      </c>
      <c r="B8494" s="4" t="str">
        <f>IFERROR(__xludf.DUMMYFUNCTION("SPLIT(IMPORTRANGE!B8494:B18493,"";"",0,1)"),"Bash/Shell/PowerShell")</f>
        <v>Bash/Shell/PowerShell</v>
      </c>
      <c r="C8494" s="4" t="str">
        <f>IFERROR(__xludf.DUMMYFUNCTION("""COMPUTED_VALUE"""),"C#")</f>
        <v>C#</v>
      </c>
      <c r="D8494" s="4" t="str">
        <f>IFERROR(__xludf.DUMMYFUNCTION("""COMPUTED_VALUE"""),"SQL")</f>
        <v>SQL</v>
      </c>
    </row>
    <row r="8495">
      <c r="A8495" s="3">
        <v>8494.0</v>
      </c>
      <c r="B8495" s="4" t="str">
        <f>IFERROR(__xludf.DUMMYFUNCTION("SPLIT(IMPORTRANGE!B8495:B18494,"";"",0,1)"),"Bash/Shell/PowerShell")</f>
        <v>Bash/Shell/PowerShell</v>
      </c>
      <c r="C8495" s="4" t="str">
        <f>IFERROR(__xludf.DUMMYFUNCTION("""COMPUTED_VALUE"""),"HTML/CSS")</f>
        <v>HTML/CSS</v>
      </c>
      <c r="D8495" s="4" t="str">
        <f>IFERROR(__xludf.DUMMYFUNCTION("""COMPUTED_VALUE"""),"JavaScript")</f>
        <v>JavaScript</v>
      </c>
      <c r="E8495" s="4" t="str">
        <f>IFERROR(__xludf.DUMMYFUNCTION("""COMPUTED_VALUE"""),"PHP")</f>
        <v>PHP</v>
      </c>
    </row>
    <row r="8496">
      <c r="A8496" s="3">
        <v>8495.0</v>
      </c>
      <c r="B8496" s="4" t="str">
        <f>IFERROR(__xludf.DUMMYFUNCTION("SPLIT(IMPORTRANGE!B8496:B18495,"";"",0,1)"),"C")</f>
        <v>C</v>
      </c>
      <c r="C8496" s="4" t="str">
        <f>IFERROR(__xludf.DUMMYFUNCTION("""COMPUTED_VALUE"""),"C++")</f>
        <v>C++</v>
      </c>
      <c r="D8496" s="4" t="str">
        <f>IFERROR(__xludf.DUMMYFUNCTION("""COMPUTED_VALUE"""),"Java")</f>
        <v>Java</v>
      </c>
    </row>
    <row r="8497">
      <c r="A8497" s="3">
        <v>8496.0</v>
      </c>
      <c r="B8497" s="4" t="str">
        <f>IFERROR(__xludf.DUMMYFUNCTION("SPLIT(IMPORTRANGE!B8497:B18496,"";"",0,1)"),"Bash/Shell/PowerShell")</f>
        <v>Bash/Shell/PowerShell</v>
      </c>
      <c r="C8497" s="4" t="str">
        <f>IFERROR(__xludf.DUMMYFUNCTION("""COMPUTED_VALUE"""),"C#")</f>
        <v>C#</v>
      </c>
      <c r="D8497" s="4" t="str">
        <f>IFERROR(__xludf.DUMMYFUNCTION("""COMPUTED_VALUE"""),"HTML/CSS")</f>
        <v>HTML/CSS</v>
      </c>
      <c r="E8497" s="4" t="str">
        <f>IFERROR(__xludf.DUMMYFUNCTION("""COMPUTED_VALUE"""),"Python")</f>
        <v>Python</v>
      </c>
      <c r="F8497" s="4" t="str">
        <f>IFERROR(__xludf.DUMMYFUNCTION("""COMPUTED_VALUE"""),"SQL")</f>
        <v>SQL</v>
      </c>
      <c r="G8497" s="4" t="str">
        <f>IFERROR(__xludf.DUMMYFUNCTION("""COMPUTED_VALUE"""),"TypeScript")</f>
        <v>TypeScript</v>
      </c>
    </row>
    <row r="8498">
      <c r="A8498" s="3">
        <v>8497.0</v>
      </c>
      <c r="B8498" s="4" t="str">
        <f>IFERROR(__xludf.DUMMYFUNCTION("SPLIT(IMPORTRANGE!B8498:B18497,"";"",0,1)"),"Bash/Shell/PowerShell")</f>
        <v>Bash/Shell/PowerShell</v>
      </c>
      <c r="C8498" s="4" t="str">
        <f>IFERROR(__xludf.DUMMYFUNCTION("""COMPUTED_VALUE"""),"HTML/CSS")</f>
        <v>HTML/CSS</v>
      </c>
      <c r="D8498" s="4" t="str">
        <f>IFERROR(__xludf.DUMMYFUNCTION("""COMPUTED_VALUE"""),"JavaScript")</f>
        <v>JavaScript</v>
      </c>
      <c r="E8498" s="4" t="str">
        <f>IFERROR(__xludf.DUMMYFUNCTION("""COMPUTED_VALUE"""),"TypeScript")</f>
        <v>TypeScript</v>
      </c>
    </row>
    <row r="8499">
      <c r="A8499" s="3">
        <v>8498.0</v>
      </c>
      <c r="B8499" s="4" t="str">
        <f>IFERROR(__xludf.DUMMYFUNCTION("SPLIT(IMPORTRANGE!B8499:B18498,"";"",0,1)"),"Bash/Shell/PowerShell")</f>
        <v>Bash/Shell/PowerShell</v>
      </c>
      <c r="C8499" s="4" t="str">
        <f>IFERROR(__xludf.DUMMYFUNCTION("""COMPUTED_VALUE"""),"C#")</f>
        <v>C#</v>
      </c>
      <c r="D8499" s="4" t="str">
        <f>IFERROR(__xludf.DUMMYFUNCTION("""COMPUTED_VALUE"""),"HTML/CSS")</f>
        <v>HTML/CSS</v>
      </c>
      <c r="E8499" s="4" t="str">
        <f>IFERROR(__xludf.DUMMYFUNCTION("""COMPUTED_VALUE"""),"Java")</f>
        <v>Java</v>
      </c>
      <c r="F8499" s="4" t="str">
        <f>IFERROR(__xludf.DUMMYFUNCTION("""COMPUTED_VALUE"""),"JavaScript")</f>
        <v>JavaScript</v>
      </c>
      <c r="G8499" s="4" t="str">
        <f>IFERROR(__xludf.DUMMYFUNCTION("""COMPUTED_VALUE"""),"Python")</f>
        <v>Python</v>
      </c>
      <c r="H8499" s="4" t="str">
        <f>IFERROR(__xludf.DUMMYFUNCTION("""COMPUTED_VALUE"""),"SQL")</f>
        <v>SQL</v>
      </c>
      <c r="I8499" s="4" t="str">
        <f>IFERROR(__xludf.DUMMYFUNCTION("""COMPUTED_VALUE"""),"TypeScript")</f>
        <v>TypeScript</v>
      </c>
    </row>
    <row r="8500">
      <c r="A8500" s="3">
        <v>8499.0</v>
      </c>
      <c r="B8500" s="4" t="str">
        <f>IFERROR(__xludf.DUMMYFUNCTION("SPLIT(IMPORTRANGE!B8500:B18499,"";"",0,1)"),"Bash/Shell/PowerShell")</f>
        <v>Bash/Shell/PowerShell</v>
      </c>
      <c r="C8500" s="4" t="str">
        <f>IFERROR(__xludf.DUMMYFUNCTION("""COMPUTED_VALUE"""),"C")</f>
        <v>C</v>
      </c>
      <c r="D8500" s="4" t="str">
        <f>IFERROR(__xludf.DUMMYFUNCTION("""COMPUTED_VALUE"""),"C++")</f>
        <v>C++</v>
      </c>
      <c r="E8500" s="4" t="str">
        <f>IFERROR(__xludf.DUMMYFUNCTION("""COMPUTED_VALUE"""),"C#")</f>
        <v>C#</v>
      </c>
      <c r="F8500" s="4" t="str">
        <f>IFERROR(__xludf.DUMMYFUNCTION("""COMPUTED_VALUE"""),"HTML/CSS")</f>
        <v>HTML/CSS</v>
      </c>
      <c r="G8500" s="4" t="str">
        <f>IFERROR(__xludf.DUMMYFUNCTION("""COMPUTED_VALUE"""),"Java")</f>
        <v>Java</v>
      </c>
      <c r="H8500" s="4" t="str">
        <f>IFERROR(__xludf.DUMMYFUNCTION("""COMPUTED_VALUE"""),"JavaScript")</f>
        <v>JavaScript</v>
      </c>
      <c r="I8500" s="4" t="str">
        <f>IFERROR(__xludf.DUMMYFUNCTION("""COMPUTED_VALUE"""),"SQL")</f>
        <v>SQL</v>
      </c>
    </row>
    <row r="8501">
      <c r="A8501" s="3">
        <v>8500.0</v>
      </c>
      <c r="B8501" s="4" t="str">
        <f>IFERROR(__xludf.DUMMYFUNCTION("SPLIT(IMPORTRANGE!B8501:B18500,"";"",0,1)"),"Bash/Shell/PowerShell")</f>
        <v>Bash/Shell/PowerShell</v>
      </c>
      <c r="C8501" s="4" t="str">
        <f>IFERROR(__xludf.DUMMYFUNCTION("""COMPUTED_VALUE"""),"C")</f>
        <v>C</v>
      </c>
      <c r="D8501" s="4" t="str">
        <f>IFERROR(__xludf.DUMMYFUNCTION("""COMPUTED_VALUE"""),"C++")</f>
        <v>C++</v>
      </c>
      <c r="E8501" s="4" t="str">
        <f>IFERROR(__xludf.DUMMYFUNCTION("""COMPUTED_VALUE"""),"HTML/CSS")</f>
        <v>HTML/CSS</v>
      </c>
      <c r="F8501" s="4" t="str">
        <f>IFERROR(__xludf.DUMMYFUNCTION("""COMPUTED_VALUE"""),"Java")</f>
        <v>Java</v>
      </c>
      <c r="G8501" s="4" t="str">
        <f>IFERROR(__xludf.DUMMYFUNCTION("""COMPUTED_VALUE"""),"JavaScript")</f>
        <v>JavaScript</v>
      </c>
      <c r="H8501" s="4" t="str">
        <f>IFERROR(__xludf.DUMMYFUNCTION("""COMPUTED_VALUE"""),"PHP")</f>
        <v>PHP</v>
      </c>
      <c r="I8501" s="4" t="str">
        <f>IFERROR(__xludf.DUMMYFUNCTION("""COMPUTED_VALUE"""),"SQL")</f>
        <v>SQL</v>
      </c>
    </row>
    <row r="8502">
      <c r="A8502" s="3">
        <v>8501.0</v>
      </c>
      <c r="B8502" s="4" t="str">
        <f>IFERROR(__xludf.DUMMYFUNCTION("SPLIT(IMPORTRANGE!B8502:B18501,"";"",0,1)"),"HTML/CSS")</f>
        <v>HTML/CSS</v>
      </c>
      <c r="C8502" s="4" t="str">
        <f>IFERROR(__xludf.DUMMYFUNCTION("""COMPUTED_VALUE"""),"JavaScript")</f>
        <v>JavaScript</v>
      </c>
      <c r="D8502" s="4" t="str">
        <f>IFERROR(__xludf.DUMMYFUNCTION("""COMPUTED_VALUE"""),"PHP")</f>
        <v>PHP</v>
      </c>
      <c r="E8502" s="4" t="str">
        <f>IFERROR(__xludf.DUMMYFUNCTION("""COMPUTED_VALUE"""),"SQL")</f>
        <v>SQL</v>
      </c>
      <c r="F8502" s="4" t="str">
        <f>IFERROR(__xludf.DUMMYFUNCTION("""COMPUTED_VALUE"""),"Other(s):")</f>
        <v>Other(s):</v>
      </c>
    </row>
    <row r="8503">
      <c r="A8503" s="3">
        <v>8502.0</v>
      </c>
      <c r="B8503" s="4" t="str">
        <f>IFERROR(__xludf.DUMMYFUNCTION("SPLIT(IMPORTRANGE!B8503:B18502,"";"",0,1)"),"HTML/CSS")</f>
        <v>HTML/CSS</v>
      </c>
      <c r="C8503" s="4" t="str">
        <f>IFERROR(__xludf.DUMMYFUNCTION("""COMPUTED_VALUE"""),"PHP")</f>
        <v>PHP</v>
      </c>
      <c r="D8503" s="4" t="str">
        <f>IFERROR(__xludf.DUMMYFUNCTION("""COMPUTED_VALUE"""),"Python")</f>
        <v>Python</v>
      </c>
      <c r="E8503" s="4" t="str">
        <f>IFERROR(__xludf.DUMMYFUNCTION("""COMPUTED_VALUE"""),"SQL")</f>
        <v>SQL</v>
      </c>
      <c r="F8503" s="4" t="str">
        <f>IFERROR(__xludf.DUMMYFUNCTION("""COMPUTED_VALUE"""),"VBA")</f>
        <v>VBA</v>
      </c>
    </row>
    <row r="8504">
      <c r="A8504" s="3">
        <v>8503.0</v>
      </c>
      <c r="B8504" s="4" t="str">
        <f>IFERROR(__xludf.DUMMYFUNCTION("SPLIT(IMPORTRANGE!B8504:B18503,"";"",0,1)"),"Bash/Shell/PowerShell")</f>
        <v>Bash/Shell/PowerShell</v>
      </c>
      <c r="C8504" s="4" t="str">
        <f>IFERROR(__xludf.DUMMYFUNCTION("""COMPUTED_VALUE"""),"Clojure")</f>
        <v>Clojure</v>
      </c>
      <c r="D8504" s="4" t="str">
        <f>IFERROR(__xludf.DUMMYFUNCTION("""COMPUTED_VALUE"""),"HTML/CSS")</f>
        <v>HTML/CSS</v>
      </c>
      <c r="E8504" s="4" t="str">
        <f>IFERROR(__xludf.DUMMYFUNCTION("""COMPUTED_VALUE"""),"Java")</f>
        <v>Java</v>
      </c>
      <c r="F8504" s="4" t="str">
        <f>IFERROR(__xludf.DUMMYFUNCTION("""COMPUTED_VALUE"""),"JavaScript")</f>
        <v>JavaScript</v>
      </c>
      <c r="G8504" s="4" t="str">
        <f>IFERROR(__xludf.DUMMYFUNCTION("""COMPUTED_VALUE"""),"Ruby")</f>
        <v>Ruby</v>
      </c>
      <c r="H8504" s="4" t="str">
        <f>IFERROR(__xludf.DUMMYFUNCTION("""COMPUTED_VALUE"""),"SQL")</f>
        <v>SQL</v>
      </c>
    </row>
    <row r="8505">
      <c r="A8505" s="3">
        <v>8504.0</v>
      </c>
      <c r="B8505" s="4" t="str">
        <f>IFERROR(__xludf.DUMMYFUNCTION("SPLIT(IMPORTRANGE!B8505:B18504,"";"",0,1)"),"Java")</f>
        <v>Java</v>
      </c>
      <c r="C8505" s="4" t="str">
        <f>IFERROR(__xludf.DUMMYFUNCTION("""COMPUTED_VALUE"""),"Objective-C")</f>
        <v>Objective-C</v>
      </c>
    </row>
    <row r="8506">
      <c r="A8506" s="3">
        <v>8505.0</v>
      </c>
      <c r="B8506" s="4" t="str">
        <f>IFERROR(__xludf.DUMMYFUNCTION("SPLIT(IMPORTRANGE!B8506:B18505,"";"",0,1)"),"HTML/CSS")</f>
        <v>HTML/CSS</v>
      </c>
      <c r="C8506" s="4" t="str">
        <f>IFERROR(__xludf.DUMMYFUNCTION("""COMPUTED_VALUE"""),"JavaScript")</f>
        <v>JavaScript</v>
      </c>
    </row>
    <row r="8507">
      <c r="A8507" s="3">
        <v>8506.0</v>
      </c>
      <c r="B8507" s="4" t="str">
        <f>IFERROR(__xludf.DUMMYFUNCTION("SPLIT(IMPORTRANGE!B8507:B18506,"";"",0,1)"),"C#")</f>
        <v>C#</v>
      </c>
      <c r="C8507" s="4" t="str">
        <f>IFERROR(__xludf.DUMMYFUNCTION("""COMPUTED_VALUE"""),"Go")</f>
        <v>Go</v>
      </c>
      <c r="D8507" s="4" t="str">
        <f>IFERROR(__xludf.DUMMYFUNCTION("""COMPUTED_VALUE"""),"HTML/CSS")</f>
        <v>HTML/CSS</v>
      </c>
      <c r="E8507" s="4" t="str">
        <f>IFERROR(__xludf.DUMMYFUNCTION("""COMPUTED_VALUE"""),"Java")</f>
        <v>Java</v>
      </c>
      <c r="F8507" s="4" t="str">
        <f>IFERROR(__xludf.DUMMYFUNCTION("""COMPUTED_VALUE"""),"JavaScript")</f>
        <v>JavaScript</v>
      </c>
      <c r="G8507" s="4" t="str">
        <f>IFERROR(__xludf.DUMMYFUNCTION("""COMPUTED_VALUE"""),"Python")</f>
        <v>Python</v>
      </c>
      <c r="H8507" s="4" t="str">
        <f>IFERROR(__xludf.DUMMYFUNCTION("""COMPUTED_VALUE"""),"SQL")</f>
        <v>SQL</v>
      </c>
      <c r="I8507" s="4" t="str">
        <f>IFERROR(__xludf.DUMMYFUNCTION("""COMPUTED_VALUE"""),"TypeScript")</f>
        <v>TypeScript</v>
      </c>
    </row>
    <row r="8508">
      <c r="A8508" s="3">
        <v>8507.0</v>
      </c>
      <c r="B8508" s="4" t="str">
        <f>IFERROR(__xludf.DUMMYFUNCTION("SPLIT(IMPORTRANGE!B8508:B18507,"";"",0,1)"),"Java")</f>
        <v>Java</v>
      </c>
      <c r="C8508" s="4" t="str">
        <f>IFERROR(__xludf.DUMMYFUNCTION("""COMPUTED_VALUE"""),"JavaScript")</f>
        <v>JavaScript</v>
      </c>
      <c r="D8508" s="4" t="str">
        <f>IFERROR(__xludf.DUMMYFUNCTION("""COMPUTED_VALUE"""),"Kotlin")</f>
        <v>Kotlin</v>
      </c>
      <c r="E8508" s="4" t="str">
        <f>IFERROR(__xludf.DUMMYFUNCTION("""COMPUTED_VALUE"""),"SQL")</f>
        <v>SQL</v>
      </c>
    </row>
    <row r="8509">
      <c r="A8509" s="3">
        <v>8508.0</v>
      </c>
      <c r="B8509" s="4" t="str">
        <f>IFERROR(__xludf.DUMMYFUNCTION("SPLIT(IMPORTRANGE!B8509:B18508,"";"",0,1)"),"JavaScript")</f>
        <v>JavaScript</v>
      </c>
    </row>
    <row r="8510">
      <c r="A8510" s="3">
        <v>8509.0</v>
      </c>
      <c r="B8510" s="4" t="str">
        <f>IFERROR(__xludf.DUMMYFUNCTION("SPLIT(IMPORTRANGE!B8510:B18509,"";"",0,1)"),"C#")</f>
        <v>C#</v>
      </c>
      <c r="C8510" s="4" t="str">
        <f>IFERROR(__xludf.DUMMYFUNCTION("""COMPUTED_VALUE"""),"HTML/CSS")</f>
        <v>HTML/CSS</v>
      </c>
      <c r="D8510" s="4" t="str">
        <f>IFERROR(__xludf.DUMMYFUNCTION("""COMPUTED_VALUE"""),"Java")</f>
        <v>Java</v>
      </c>
      <c r="E8510" s="4" t="str">
        <f>IFERROR(__xludf.DUMMYFUNCTION("""COMPUTED_VALUE"""),"JavaScript")</f>
        <v>JavaScript</v>
      </c>
      <c r="F8510" s="4" t="str">
        <f>IFERROR(__xludf.DUMMYFUNCTION("""COMPUTED_VALUE"""),"PHP")</f>
        <v>PHP</v>
      </c>
      <c r="G8510" s="4" t="str">
        <f>IFERROR(__xludf.DUMMYFUNCTION("""COMPUTED_VALUE"""),"SQL")</f>
        <v>SQL</v>
      </c>
    </row>
    <row r="8511">
      <c r="A8511" s="3">
        <v>8510.0</v>
      </c>
      <c r="B8511" s="4" t="str">
        <f>IFERROR(__xludf.DUMMYFUNCTION("SPLIT(IMPORTRANGE!B8511:B18510,"";"",0,1)"),"C#")</f>
        <v>C#</v>
      </c>
      <c r="C8511" s="4" t="str">
        <f>IFERROR(__xludf.DUMMYFUNCTION("""COMPUTED_VALUE"""),"Dart")</f>
        <v>Dart</v>
      </c>
      <c r="D8511" s="4" t="str">
        <f>IFERROR(__xludf.DUMMYFUNCTION("""COMPUTED_VALUE"""),"HTML/CSS")</f>
        <v>HTML/CSS</v>
      </c>
      <c r="E8511" s="4" t="str">
        <f>IFERROR(__xludf.DUMMYFUNCTION("""COMPUTED_VALUE"""),"Java")</f>
        <v>Java</v>
      </c>
      <c r="F8511" s="4" t="str">
        <f>IFERROR(__xludf.DUMMYFUNCTION("""COMPUTED_VALUE"""),"JavaScript")</f>
        <v>JavaScript</v>
      </c>
      <c r="G8511" s="4" t="str">
        <f>IFERROR(__xludf.DUMMYFUNCTION("""COMPUTED_VALUE"""),"Kotlin")</f>
        <v>Kotlin</v>
      </c>
      <c r="H8511" s="4" t="str">
        <f>IFERROR(__xludf.DUMMYFUNCTION("""COMPUTED_VALUE"""),"Objective-C")</f>
        <v>Objective-C</v>
      </c>
      <c r="I8511" s="4" t="str">
        <f>IFERROR(__xludf.DUMMYFUNCTION("""COMPUTED_VALUE"""),"SQL")</f>
        <v>SQL</v>
      </c>
      <c r="J8511" s="4" t="str">
        <f>IFERROR(__xludf.DUMMYFUNCTION("""COMPUTED_VALUE"""),"Swift")</f>
        <v>Swift</v>
      </c>
      <c r="K8511" s="4" t="str">
        <f>IFERROR(__xludf.DUMMYFUNCTION("""COMPUTED_VALUE"""),"TypeScript")</f>
        <v>TypeScript</v>
      </c>
    </row>
    <row r="8512">
      <c r="A8512" s="3">
        <v>8511.0</v>
      </c>
      <c r="B8512" s="4" t="str">
        <f>IFERROR(__xludf.DUMMYFUNCTION("SPLIT(IMPORTRANGE!B8512:B18511,"";"",0,1)"),"Bash/Shell/PowerShell")</f>
        <v>Bash/Shell/PowerShell</v>
      </c>
      <c r="C8512" s="4" t="str">
        <f>IFERROR(__xludf.DUMMYFUNCTION("""COMPUTED_VALUE"""),"C")</f>
        <v>C</v>
      </c>
      <c r="D8512" s="4" t="str">
        <f>IFERROR(__xludf.DUMMYFUNCTION("""COMPUTED_VALUE"""),"C++")</f>
        <v>C++</v>
      </c>
      <c r="E8512" s="4" t="str">
        <f>IFERROR(__xludf.DUMMYFUNCTION("""COMPUTED_VALUE"""),"C#")</f>
        <v>C#</v>
      </c>
      <c r="F8512" s="4" t="str">
        <f>IFERROR(__xludf.DUMMYFUNCTION("""COMPUTED_VALUE"""),"HTML/CSS")</f>
        <v>HTML/CSS</v>
      </c>
      <c r="G8512" s="4" t="str">
        <f>IFERROR(__xludf.DUMMYFUNCTION("""COMPUTED_VALUE"""),"JavaScript")</f>
        <v>JavaScript</v>
      </c>
      <c r="H8512" s="4" t="str">
        <f>IFERROR(__xludf.DUMMYFUNCTION("""COMPUTED_VALUE"""),"SQL")</f>
        <v>SQL</v>
      </c>
      <c r="I8512" s="4" t="str">
        <f>IFERROR(__xludf.DUMMYFUNCTION("""COMPUTED_VALUE"""),"TypeScript")</f>
        <v>TypeScript</v>
      </c>
    </row>
    <row r="8513">
      <c r="A8513" s="3">
        <v>8512.0</v>
      </c>
      <c r="B8513" s="4" t="str">
        <f>IFERROR(__xludf.DUMMYFUNCTION("SPLIT(IMPORTRANGE!B8513:B18512,"";"",0,1)"),"Assembly")</f>
        <v>Assembly</v>
      </c>
      <c r="C8513" s="4" t="str">
        <f>IFERROR(__xludf.DUMMYFUNCTION("""COMPUTED_VALUE"""),"Bash/Shell/PowerShell")</f>
        <v>Bash/Shell/PowerShell</v>
      </c>
      <c r="D8513" s="4" t="str">
        <f>IFERROR(__xludf.DUMMYFUNCTION("""COMPUTED_VALUE"""),"C")</f>
        <v>C</v>
      </c>
      <c r="E8513" s="4" t="str">
        <f>IFERROR(__xludf.DUMMYFUNCTION("""COMPUTED_VALUE"""),"HTML/CSS")</f>
        <v>HTML/CSS</v>
      </c>
      <c r="F8513" s="4" t="str">
        <f>IFERROR(__xludf.DUMMYFUNCTION("""COMPUTED_VALUE"""),"JavaScript")</f>
        <v>JavaScript</v>
      </c>
      <c r="G8513" s="4" t="str">
        <f>IFERROR(__xludf.DUMMYFUNCTION("""COMPUTED_VALUE"""),"Swift")</f>
        <v>Swift</v>
      </c>
    </row>
    <row r="8514">
      <c r="A8514" s="3">
        <v>8513.0</v>
      </c>
      <c r="B8514" s="4" t="str">
        <f>IFERROR(__xludf.DUMMYFUNCTION("SPLIT(IMPORTRANGE!B8514:B18513,"";"",0,1)"),"HTML/CSS")</f>
        <v>HTML/CSS</v>
      </c>
      <c r="C8514" s="4" t="str">
        <f>IFERROR(__xludf.DUMMYFUNCTION("""COMPUTED_VALUE"""),"Java")</f>
        <v>Java</v>
      </c>
      <c r="D8514" s="4" t="str">
        <f>IFERROR(__xludf.DUMMYFUNCTION("""COMPUTED_VALUE"""),"JavaScript")</f>
        <v>JavaScript</v>
      </c>
      <c r="E8514" s="4" t="str">
        <f>IFERROR(__xludf.DUMMYFUNCTION("""COMPUTED_VALUE"""),"TypeScript")</f>
        <v>TypeScript</v>
      </c>
    </row>
    <row r="8515">
      <c r="A8515" s="3">
        <v>8514.0</v>
      </c>
      <c r="B8515" s="4" t="str">
        <f>IFERROR(__xludf.DUMMYFUNCTION("SPLIT(IMPORTRANGE!B8515:B18514,"";"",0,1)"),"C++")</f>
        <v>C++</v>
      </c>
      <c r="C8515" s="4" t="str">
        <f>IFERROR(__xludf.DUMMYFUNCTION("""COMPUTED_VALUE"""),"HTML/CSS")</f>
        <v>HTML/CSS</v>
      </c>
      <c r="D8515" s="4" t="str">
        <f>IFERROR(__xludf.DUMMYFUNCTION("""COMPUTED_VALUE"""),"JavaScript")</f>
        <v>JavaScript</v>
      </c>
      <c r="E8515" s="4" t="str">
        <f>IFERROR(__xludf.DUMMYFUNCTION("""COMPUTED_VALUE"""),"PHP")</f>
        <v>PHP</v>
      </c>
      <c r="F8515" s="4" t="str">
        <f>IFERROR(__xludf.DUMMYFUNCTION("""COMPUTED_VALUE"""),"Python")</f>
        <v>Python</v>
      </c>
      <c r="G8515" s="4" t="str">
        <f>IFERROR(__xludf.DUMMYFUNCTION("""COMPUTED_VALUE"""),"SQL")</f>
        <v>SQL</v>
      </c>
    </row>
    <row r="8516">
      <c r="A8516" s="3">
        <v>8515.0</v>
      </c>
      <c r="B8516" s="4" t="str">
        <f>IFERROR(__xludf.DUMMYFUNCTION("SPLIT(IMPORTRANGE!B8516:B18515,"";"",0,1)"),"C#")</f>
        <v>C#</v>
      </c>
      <c r="C8516" s="4" t="str">
        <f>IFERROR(__xludf.DUMMYFUNCTION("""COMPUTED_VALUE"""),"HTML/CSS")</f>
        <v>HTML/CSS</v>
      </c>
      <c r="D8516" s="4" t="str">
        <f>IFERROR(__xludf.DUMMYFUNCTION("""COMPUTED_VALUE"""),"Java")</f>
        <v>Java</v>
      </c>
      <c r="E8516" s="4" t="str">
        <f>IFERROR(__xludf.DUMMYFUNCTION("""COMPUTED_VALUE"""),"JavaScript")</f>
        <v>JavaScript</v>
      </c>
    </row>
    <row r="8517">
      <c r="A8517" s="3">
        <v>8516.0</v>
      </c>
      <c r="B8517" s="4" t="str">
        <f>IFERROR(__xludf.DUMMYFUNCTION("SPLIT(IMPORTRANGE!B8517:B18516,"";"",0,1)"),"Go")</f>
        <v>Go</v>
      </c>
      <c r="C8517" s="4" t="str">
        <f>IFERROR(__xludf.DUMMYFUNCTION("""COMPUTED_VALUE"""),"HTML/CSS")</f>
        <v>HTML/CSS</v>
      </c>
      <c r="D8517" s="4" t="str">
        <f>IFERROR(__xludf.DUMMYFUNCTION("""COMPUTED_VALUE"""),"Java")</f>
        <v>Java</v>
      </c>
      <c r="E8517" s="4" t="str">
        <f>IFERROR(__xludf.DUMMYFUNCTION("""COMPUTED_VALUE"""),"JavaScript")</f>
        <v>JavaScript</v>
      </c>
      <c r="F8517" s="4" t="str">
        <f>IFERROR(__xludf.DUMMYFUNCTION("""COMPUTED_VALUE"""),"Kotlin")</f>
        <v>Kotlin</v>
      </c>
      <c r="G8517" s="4" t="str">
        <f>IFERROR(__xludf.DUMMYFUNCTION("""COMPUTED_VALUE"""),"SQL")</f>
        <v>SQL</v>
      </c>
    </row>
    <row r="8518">
      <c r="A8518" s="3">
        <v>8517.0</v>
      </c>
      <c r="B8518" s="4" t="str">
        <f>IFERROR(__xludf.DUMMYFUNCTION("SPLIT(IMPORTRANGE!B8518:B18517,"";"",0,1)"),"Bash/Shell/PowerShell")</f>
        <v>Bash/Shell/PowerShell</v>
      </c>
      <c r="C8518" s="4" t="str">
        <f>IFERROR(__xludf.DUMMYFUNCTION("""COMPUTED_VALUE"""),"C#")</f>
        <v>C#</v>
      </c>
      <c r="D8518" s="4" t="str">
        <f>IFERROR(__xludf.DUMMYFUNCTION("""COMPUTED_VALUE"""),"HTML/CSS")</f>
        <v>HTML/CSS</v>
      </c>
      <c r="E8518" s="4" t="str">
        <f>IFERROR(__xludf.DUMMYFUNCTION("""COMPUTED_VALUE"""),"JavaScript")</f>
        <v>JavaScript</v>
      </c>
      <c r="F8518" s="4" t="str">
        <f>IFERROR(__xludf.DUMMYFUNCTION("""COMPUTED_VALUE"""),"PHP")</f>
        <v>PHP</v>
      </c>
      <c r="G8518" s="4" t="str">
        <f>IFERROR(__xludf.DUMMYFUNCTION("""COMPUTED_VALUE"""),"SQL")</f>
        <v>SQL</v>
      </c>
      <c r="H8518" s="4" t="str">
        <f>IFERROR(__xludf.DUMMYFUNCTION("""COMPUTED_VALUE"""),"TypeScript")</f>
        <v>TypeScript</v>
      </c>
    </row>
    <row r="8519">
      <c r="A8519" s="3">
        <v>8518.0</v>
      </c>
      <c r="B8519" s="4" t="str">
        <f>IFERROR(__xludf.DUMMYFUNCTION("SPLIT(IMPORTRANGE!B8519:B18518,"";"",0,1)"),"Objective-C")</f>
        <v>Objective-C</v>
      </c>
      <c r="C8519" s="4" t="str">
        <f>IFERROR(__xludf.DUMMYFUNCTION("""COMPUTED_VALUE"""),"Swift")</f>
        <v>Swift</v>
      </c>
    </row>
    <row r="8520">
      <c r="A8520" s="3">
        <v>8519.0</v>
      </c>
      <c r="B8520" s="4" t="str">
        <f>IFERROR(__xludf.DUMMYFUNCTION("SPLIT(IMPORTRANGE!B8520:B18519,"";"",0,1)"),"HTML/CSS")</f>
        <v>HTML/CSS</v>
      </c>
      <c r="C8520" s="4" t="str">
        <f>IFERROR(__xludf.DUMMYFUNCTION("""COMPUTED_VALUE"""),"JavaScript")</f>
        <v>JavaScript</v>
      </c>
    </row>
    <row r="8521">
      <c r="A8521" s="3">
        <v>8520.0</v>
      </c>
      <c r="B8521" s="4" t="str">
        <f>IFERROR(__xludf.DUMMYFUNCTION("SPLIT(IMPORTRANGE!B8521:B18520,"";"",0,1)"),"HTML/CSS")</f>
        <v>HTML/CSS</v>
      </c>
      <c r="C8521" s="4" t="str">
        <f>IFERROR(__xludf.DUMMYFUNCTION("""COMPUTED_VALUE"""),"PHP")</f>
        <v>PHP</v>
      </c>
      <c r="D8521" s="4" t="str">
        <f>IFERROR(__xludf.DUMMYFUNCTION("""COMPUTED_VALUE"""),"Python")</f>
        <v>Python</v>
      </c>
    </row>
    <row r="8522">
      <c r="A8522" s="3">
        <v>8521.0</v>
      </c>
      <c r="B8522" s="4" t="str">
        <f>IFERROR(__xludf.DUMMYFUNCTION("SPLIT(IMPORTRANGE!B8522:B18521,"";"",0,1)"),"C++")</f>
        <v>C++</v>
      </c>
      <c r="C8522" s="4" t="str">
        <f>IFERROR(__xludf.DUMMYFUNCTION("""COMPUTED_VALUE"""),"Java")</f>
        <v>Java</v>
      </c>
      <c r="D8522" s="4" t="str">
        <f>IFERROR(__xludf.DUMMYFUNCTION("""COMPUTED_VALUE"""),"Python")</f>
        <v>Python</v>
      </c>
    </row>
    <row r="8523">
      <c r="A8523" s="3">
        <v>8522.0</v>
      </c>
      <c r="B8523" s="4" t="str">
        <f>IFERROR(__xludf.DUMMYFUNCTION("SPLIT(IMPORTRANGE!B8523:B18522,"";"",0,1)"),"Java")</f>
        <v>Java</v>
      </c>
      <c r="C8523" s="4" t="str">
        <f>IFERROR(__xludf.DUMMYFUNCTION("""COMPUTED_VALUE"""),"SQL")</f>
        <v>SQL</v>
      </c>
      <c r="D8523" s="4" t="str">
        <f>IFERROR(__xludf.DUMMYFUNCTION("""COMPUTED_VALUE"""),"Other(s):")</f>
        <v>Other(s):</v>
      </c>
    </row>
    <row r="8524">
      <c r="A8524" s="3">
        <v>8523.0</v>
      </c>
      <c r="B8524" s="4" t="str">
        <f>IFERROR(__xludf.DUMMYFUNCTION("SPLIT(IMPORTRANGE!B8524:B18523,"";"",0,1)"),"Java")</f>
        <v>Java</v>
      </c>
      <c r="C8524" s="4" t="str">
        <f>IFERROR(__xludf.DUMMYFUNCTION("""COMPUTED_VALUE"""),"JavaScript")</f>
        <v>JavaScript</v>
      </c>
      <c r="D8524" s="4" t="str">
        <f>IFERROR(__xludf.DUMMYFUNCTION("""COMPUTED_VALUE"""),"Other(s):")</f>
        <v>Other(s):</v>
      </c>
    </row>
    <row r="8525">
      <c r="A8525" s="3">
        <v>8524.0</v>
      </c>
      <c r="B8525" s="4" t="str">
        <f>IFERROR(__xludf.DUMMYFUNCTION("SPLIT(IMPORTRANGE!B8525:B18524,"";"",0,1)"),"Bash/Shell/PowerShell")</f>
        <v>Bash/Shell/PowerShell</v>
      </c>
      <c r="C8525" s="4" t="str">
        <f>IFERROR(__xludf.DUMMYFUNCTION("""COMPUTED_VALUE"""),"C")</f>
        <v>C</v>
      </c>
      <c r="D8525" s="4" t="str">
        <f>IFERROR(__xludf.DUMMYFUNCTION("""COMPUTED_VALUE"""),"C++")</f>
        <v>C++</v>
      </c>
      <c r="E8525" s="4" t="str">
        <f>IFERROR(__xludf.DUMMYFUNCTION("""COMPUTED_VALUE"""),"C#")</f>
        <v>C#</v>
      </c>
      <c r="F8525" s="4" t="str">
        <f>IFERROR(__xludf.DUMMYFUNCTION("""COMPUTED_VALUE"""),"Elixir")</f>
        <v>Elixir</v>
      </c>
      <c r="G8525" s="4" t="str">
        <f>IFERROR(__xludf.DUMMYFUNCTION("""COMPUTED_VALUE"""),"Erlang")</f>
        <v>Erlang</v>
      </c>
      <c r="H8525" s="4" t="str">
        <f>IFERROR(__xludf.DUMMYFUNCTION("""COMPUTED_VALUE"""),"Go")</f>
        <v>Go</v>
      </c>
      <c r="I8525" s="4" t="str">
        <f>IFERROR(__xludf.DUMMYFUNCTION("""COMPUTED_VALUE"""),"HTML/CSS")</f>
        <v>HTML/CSS</v>
      </c>
      <c r="J8525" s="4" t="str">
        <f>IFERROR(__xludf.DUMMYFUNCTION("""COMPUTED_VALUE"""),"Java")</f>
        <v>Java</v>
      </c>
      <c r="K8525" s="4" t="str">
        <f>IFERROR(__xludf.DUMMYFUNCTION("""COMPUTED_VALUE"""),"JavaScript")</f>
        <v>JavaScript</v>
      </c>
      <c r="L8525" s="4" t="str">
        <f>IFERROR(__xludf.DUMMYFUNCTION("""COMPUTED_VALUE"""),"Python")</f>
        <v>Python</v>
      </c>
      <c r="M8525" s="4" t="str">
        <f>IFERROR(__xludf.DUMMYFUNCTION("""COMPUTED_VALUE"""),"Other(s):")</f>
        <v>Other(s):</v>
      </c>
    </row>
    <row r="8526">
      <c r="A8526" s="3">
        <v>8525.0</v>
      </c>
      <c r="B8526" s="4" t="str">
        <f>IFERROR(__xludf.DUMMYFUNCTION("SPLIT(IMPORTRANGE!B8526:B18525,"";"",0,1)"),"Bash/Shell/PowerShell")</f>
        <v>Bash/Shell/PowerShell</v>
      </c>
      <c r="C8526" s="4" t="str">
        <f>IFERROR(__xludf.DUMMYFUNCTION("""COMPUTED_VALUE"""),"Java")</f>
        <v>Java</v>
      </c>
      <c r="D8526" s="4" t="str">
        <f>IFERROR(__xludf.DUMMYFUNCTION("""COMPUTED_VALUE"""),"Python")</f>
        <v>Python</v>
      </c>
    </row>
    <row r="8527">
      <c r="A8527" s="3">
        <v>8526.0</v>
      </c>
      <c r="B8527" s="4" t="str">
        <f>IFERROR(__xludf.DUMMYFUNCTION("SPLIT(IMPORTRANGE!B8527:B18526,"";"",0,1)"),"Java")</f>
        <v>Java</v>
      </c>
      <c r="C8527" s="4" t="str">
        <f>IFERROR(__xludf.DUMMYFUNCTION("""COMPUTED_VALUE"""),"JavaScript")</f>
        <v>JavaScript</v>
      </c>
    </row>
    <row r="8528">
      <c r="A8528" s="3">
        <v>8527.0</v>
      </c>
      <c r="B8528" s="4" t="str">
        <f>IFERROR(__xludf.DUMMYFUNCTION("SPLIT(IMPORTRANGE!B8528:B18527,"";"",0,1)"),"C")</f>
        <v>C</v>
      </c>
      <c r="C8528" s="4" t="str">
        <f>IFERROR(__xludf.DUMMYFUNCTION("""COMPUTED_VALUE"""),"C++")</f>
        <v>C++</v>
      </c>
      <c r="D8528" s="4" t="str">
        <f>IFERROR(__xludf.DUMMYFUNCTION("""COMPUTED_VALUE"""),"HTML/CSS")</f>
        <v>HTML/CSS</v>
      </c>
      <c r="E8528" s="4" t="str">
        <f>IFERROR(__xludf.DUMMYFUNCTION("""COMPUTED_VALUE"""),"Java")</f>
        <v>Java</v>
      </c>
      <c r="F8528" s="4" t="str">
        <f>IFERROR(__xludf.DUMMYFUNCTION("""COMPUTED_VALUE"""),"JavaScript")</f>
        <v>JavaScript</v>
      </c>
      <c r="G8528" s="4" t="str">
        <f>IFERROR(__xludf.DUMMYFUNCTION("""COMPUTED_VALUE"""),"Python")</f>
        <v>Python</v>
      </c>
    </row>
    <row r="8529">
      <c r="A8529" s="3">
        <v>8528.0</v>
      </c>
      <c r="B8529" s="4" t="str">
        <f>IFERROR(__xludf.DUMMYFUNCTION("SPLIT(IMPORTRANGE!B8529:B18528,"";"",0,1)"),"Bash/Shell/PowerShell")</f>
        <v>Bash/Shell/PowerShell</v>
      </c>
      <c r="C8529" s="4" t="str">
        <f>IFERROR(__xludf.DUMMYFUNCTION("""COMPUTED_VALUE"""),"C#")</f>
        <v>C#</v>
      </c>
      <c r="D8529" s="4" t="str">
        <f>IFERROR(__xludf.DUMMYFUNCTION("""COMPUTED_VALUE"""),"HTML/CSS")</f>
        <v>HTML/CSS</v>
      </c>
      <c r="E8529" s="4" t="str">
        <f>IFERROR(__xludf.DUMMYFUNCTION("""COMPUTED_VALUE"""),"JavaScript")</f>
        <v>JavaScript</v>
      </c>
      <c r="F8529" s="4" t="str">
        <f>IFERROR(__xludf.DUMMYFUNCTION("""COMPUTED_VALUE"""),"SQL")</f>
        <v>SQL</v>
      </c>
    </row>
    <row r="8530">
      <c r="A8530" s="3">
        <v>8529.0</v>
      </c>
      <c r="B8530" s="4" t="str">
        <f>IFERROR(__xludf.DUMMYFUNCTION("SPLIT(IMPORTRANGE!B8530:B18529,"";"",0,1)"),"HTML/CSS")</f>
        <v>HTML/CSS</v>
      </c>
      <c r="C8530" s="4" t="str">
        <f>IFERROR(__xludf.DUMMYFUNCTION("""COMPUTED_VALUE"""),"Java")</f>
        <v>Java</v>
      </c>
      <c r="D8530" s="4" t="str">
        <f>IFERROR(__xludf.DUMMYFUNCTION("""COMPUTED_VALUE"""),"JavaScript")</f>
        <v>JavaScript</v>
      </c>
      <c r="E8530" s="4" t="str">
        <f>IFERROR(__xludf.DUMMYFUNCTION("""COMPUTED_VALUE"""),"PHP")</f>
        <v>PHP</v>
      </c>
      <c r="F8530" s="4" t="str">
        <f>IFERROR(__xludf.DUMMYFUNCTION("""COMPUTED_VALUE"""),"SQL")</f>
        <v>SQL</v>
      </c>
      <c r="G8530" s="4" t="str">
        <f>IFERROR(__xludf.DUMMYFUNCTION("""COMPUTED_VALUE"""),"TypeScript")</f>
        <v>TypeScript</v>
      </c>
    </row>
    <row r="8531">
      <c r="A8531" s="3">
        <v>8530.0</v>
      </c>
      <c r="B8531" s="4" t="str">
        <f>IFERROR(__xludf.DUMMYFUNCTION("SPLIT(IMPORTRANGE!B8531:B18530,"";"",0,1)"),"C++")</f>
        <v>C++</v>
      </c>
    </row>
    <row r="8532">
      <c r="A8532" s="3">
        <v>8531.0</v>
      </c>
      <c r="B8532" s="4" t="str">
        <f>IFERROR(__xludf.DUMMYFUNCTION("SPLIT(IMPORTRANGE!B8532:B18531,"";"",0,1)"),"Clojure")</f>
        <v>Clojure</v>
      </c>
      <c r="C8532" s="4" t="str">
        <f>IFERROR(__xludf.DUMMYFUNCTION("""COMPUTED_VALUE"""),"HTML/CSS")</f>
        <v>HTML/CSS</v>
      </c>
      <c r="D8532" s="4" t="str">
        <f>IFERROR(__xludf.DUMMYFUNCTION("""COMPUTED_VALUE"""),"Java")</f>
        <v>Java</v>
      </c>
      <c r="E8532" s="4" t="str">
        <f>IFERROR(__xludf.DUMMYFUNCTION("""COMPUTED_VALUE"""),"JavaScript")</f>
        <v>JavaScript</v>
      </c>
      <c r="F8532" s="4" t="str">
        <f>IFERROR(__xludf.DUMMYFUNCTION("""COMPUTED_VALUE"""),"Python")</f>
        <v>Python</v>
      </c>
      <c r="G8532" s="4" t="str">
        <f>IFERROR(__xludf.DUMMYFUNCTION("""COMPUTED_VALUE"""),"Rust")</f>
        <v>Rust</v>
      </c>
      <c r="H8532" s="4" t="str">
        <f>IFERROR(__xludf.DUMMYFUNCTION("""COMPUTED_VALUE"""),"TypeScript")</f>
        <v>TypeScript</v>
      </c>
    </row>
    <row r="8533">
      <c r="A8533" s="3">
        <v>8532.0</v>
      </c>
      <c r="B8533" s="4" t="str">
        <f>IFERROR(__xludf.DUMMYFUNCTION("SPLIT(IMPORTRANGE!B8533:B18532,"";"",0,1)"),"Bash/Shell/PowerShell")</f>
        <v>Bash/Shell/PowerShell</v>
      </c>
      <c r="C8533" s="4" t="str">
        <f>IFERROR(__xludf.DUMMYFUNCTION("""COMPUTED_VALUE"""),"C#")</f>
        <v>C#</v>
      </c>
      <c r="D8533" s="4" t="str">
        <f>IFERROR(__xludf.DUMMYFUNCTION("""COMPUTED_VALUE"""),"HTML/CSS")</f>
        <v>HTML/CSS</v>
      </c>
      <c r="E8533" s="4" t="str">
        <f>IFERROR(__xludf.DUMMYFUNCTION("""COMPUTED_VALUE"""),"Java")</f>
        <v>Java</v>
      </c>
      <c r="F8533" s="4" t="str">
        <f>IFERROR(__xludf.DUMMYFUNCTION("""COMPUTED_VALUE"""),"JavaScript")</f>
        <v>JavaScript</v>
      </c>
      <c r="G8533" s="4" t="str">
        <f>IFERROR(__xludf.DUMMYFUNCTION("""COMPUTED_VALUE"""),"PHP")</f>
        <v>PHP</v>
      </c>
      <c r="H8533" s="4" t="str">
        <f>IFERROR(__xludf.DUMMYFUNCTION("""COMPUTED_VALUE"""),"R")</f>
        <v>R</v>
      </c>
      <c r="I8533" s="4" t="str">
        <f>IFERROR(__xludf.DUMMYFUNCTION("""COMPUTED_VALUE"""),"SQL")</f>
        <v>SQL</v>
      </c>
      <c r="J8533" s="4" t="str">
        <f>IFERROR(__xludf.DUMMYFUNCTION("""COMPUTED_VALUE"""),"TypeScript")</f>
        <v>TypeScript</v>
      </c>
    </row>
    <row r="8534">
      <c r="A8534" s="3">
        <v>8533.0</v>
      </c>
      <c r="B8534" s="4" t="str">
        <f>IFERROR(__xludf.DUMMYFUNCTION("SPLIT(IMPORTRANGE!B8534:B18533,"";"",0,1)"),"Bash/Shell/PowerShell")</f>
        <v>Bash/Shell/PowerShell</v>
      </c>
      <c r="C8534" s="4" t="str">
        <f>IFERROR(__xludf.DUMMYFUNCTION("""COMPUTED_VALUE"""),"Go")</f>
        <v>Go</v>
      </c>
      <c r="D8534" s="4" t="str">
        <f>IFERROR(__xludf.DUMMYFUNCTION("""COMPUTED_VALUE"""),"HTML/CSS")</f>
        <v>HTML/CSS</v>
      </c>
      <c r="E8534" s="4" t="str">
        <f>IFERROR(__xludf.DUMMYFUNCTION("""COMPUTED_VALUE"""),"Java")</f>
        <v>Java</v>
      </c>
      <c r="F8534" s="4" t="str">
        <f>IFERROR(__xludf.DUMMYFUNCTION("""COMPUTED_VALUE"""),"JavaScript")</f>
        <v>JavaScript</v>
      </c>
      <c r="G8534" s="4" t="str">
        <f>IFERROR(__xludf.DUMMYFUNCTION("""COMPUTED_VALUE"""),"PHP")</f>
        <v>PHP</v>
      </c>
      <c r="H8534" s="4" t="str">
        <f>IFERROR(__xludf.DUMMYFUNCTION("""COMPUTED_VALUE"""),"Python")</f>
        <v>Python</v>
      </c>
      <c r="I8534" s="4" t="str">
        <f>IFERROR(__xludf.DUMMYFUNCTION("""COMPUTED_VALUE"""),"SQL")</f>
        <v>SQL</v>
      </c>
    </row>
    <row r="8535">
      <c r="A8535" s="3">
        <v>8534.0</v>
      </c>
      <c r="B8535" s="4" t="str">
        <f>IFERROR(__xludf.DUMMYFUNCTION("SPLIT(IMPORTRANGE!B8535:B18534,"";"",0,1)"),"Assembly")</f>
        <v>Assembly</v>
      </c>
      <c r="C8535" s="4" t="str">
        <f>IFERROR(__xludf.DUMMYFUNCTION("""COMPUTED_VALUE"""),"C")</f>
        <v>C</v>
      </c>
      <c r="D8535" s="4" t="str">
        <f>IFERROR(__xludf.DUMMYFUNCTION("""COMPUTED_VALUE"""),"C++")</f>
        <v>C++</v>
      </c>
      <c r="E8535" s="4" t="str">
        <f>IFERROR(__xludf.DUMMYFUNCTION("""COMPUTED_VALUE"""),"HTML/CSS")</f>
        <v>HTML/CSS</v>
      </c>
      <c r="F8535" s="4" t="str">
        <f>IFERROR(__xludf.DUMMYFUNCTION("""COMPUTED_VALUE"""),"Java")</f>
        <v>Java</v>
      </c>
      <c r="G8535" s="4" t="str">
        <f>IFERROR(__xludf.DUMMYFUNCTION("""COMPUTED_VALUE"""),"JavaScript")</f>
        <v>JavaScript</v>
      </c>
      <c r="H8535" s="4" t="str">
        <f>IFERROR(__xludf.DUMMYFUNCTION("""COMPUTED_VALUE"""),"SQL")</f>
        <v>SQL</v>
      </c>
    </row>
    <row r="8536">
      <c r="A8536" s="3">
        <v>8535.0</v>
      </c>
      <c r="B8536" s="4" t="str">
        <f>IFERROR(__xludf.DUMMYFUNCTION("SPLIT(IMPORTRANGE!B8536:B18535,"";"",0,1)"),"Bash/Shell/PowerShell")</f>
        <v>Bash/Shell/PowerShell</v>
      </c>
      <c r="C8536" s="4" t="str">
        <f>IFERROR(__xludf.DUMMYFUNCTION("""COMPUTED_VALUE"""),"HTML/CSS")</f>
        <v>HTML/CSS</v>
      </c>
      <c r="D8536" s="4" t="str">
        <f>IFERROR(__xludf.DUMMYFUNCTION("""COMPUTED_VALUE"""),"Java")</f>
        <v>Java</v>
      </c>
      <c r="E8536" s="4" t="str">
        <f>IFERROR(__xludf.DUMMYFUNCTION("""COMPUTED_VALUE"""),"JavaScript")</f>
        <v>JavaScript</v>
      </c>
      <c r="F8536" s="4" t="str">
        <f>IFERROR(__xludf.DUMMYFUNCTION("""COMPUTED_VALUE"""),"Kotlin")</f>
        <v>Kotlin</v>
      </c>
      <c r="G8536" s="4" t="str">
        <f>IFERROR(__xludf.DUMMYFUNCTION("""COMPUTED_VALUE"""),"PHP")</f>
        <v>PHP</v>
      </c>
      <c r="H8536" s="4" t="str">
        <f>IFERROR(__xludf.DUMMYFUNCTION("""COMPUTED_VALUE"""),"SQL")</f>
        <v>SQL</v>
      </c>
      <c r="I8536" s="4" t="str">
        <f>IFERROR(__xludf.DUMMYFUNCTION("""COMPUTED_VALUE"""),"TypeScript")</f>
        <v>TypeScript</v>
      </c>
    </row>
    <row r="8537">
      <c r="A8537" s="3">
        <v>8536.0</v>
      </c>
      <c r="B8537" s="4" t="str">
        <f>IFERROR(__xludf.DUMMYFUNCTION("SPLIT(IMPORTRANGE!B8537:B18536,"";"",0,1)"),"HTML/CSS")</f>
        <v>HTML/CSS</v>
      </c>
      <c r="C8537" s="4" t="str">
        <f>IFERROR(__xludf.DUMMYFUNCTION("""COMPUTED_VALUE"""),"Java")</f>
        <v>Java</v>
      </c>
      <c r="D8537" s="4" t="str">
        <f>IFERROR(__xludf.DUMMYFUNCTION("""COMPUTED_VALUE"""),"JavaScript")</f>
        <v>JavaScript</v>
      </c>
      <c r="E8537" s="4" t="str">
        <f>IFERROR(__xludf.DUMMYFUNCTION("""COMPUTED_VALUE"""),"Kotlin")</f>
        <v>Kotlin</v>
      </c>
      <c r="F8537" s="4" t="str">
        <f>IFERROR(__xludf.DUMMYFUNCTION("""COMPUTED_VALUE"""),"Python")</f>
        <v>Python</v>
      </c>
      <c r="G8537" s="4" t="str">
        <f>IFERROR(__xludf.DUMMYFUNCTION("""COMPUTED_VALUE"""),"Ruby")</f>
        <v>Ruby</v>
      </c>
      <c r="H8537" s="4" t="str">
        <f>IFERROR(__xludf.DUMMYFUNCTION("""COMPUTED_VALUE"""),"SQL")</f>
        <v>SQL</v>
      </c>
      <c r="I8537" s="4" t="str">
        <f>IFERROR(__xludf.DUMMYFUNCTION("""COMPUTED_VALUE"""),"TypeScript")</f>
        <v>TypeScript</v>
      </c>
      <c r="J8537" s="4" t="str">
        <f>IFERROR(__xludf.DUMMYFUNCTION("""COMPUTED_VALUE"""),"WebAssembly")</f>
        <v>WebAssembly</v>
      </c>
    </row>
    <row r="8538">
      <c r="A8538" s="3">
        <v>8537.0</v>
      </c>
      <c r="B8538" s="4" t="str">
        <f>IFERROR(__xludf.DUMMYFUNCTION("SPLIT(IMPORTRANGE!B8538:B18537,"";"",0,1)"),"Bash/Shell/PowerShell")</f>
        <v>Bash/Shell/PowerShell</v>
      </c>
      <c r="C8538" s="4" t="str">
        <f>IFERROR(__xludf.DUMMYFUNCTION("""COMPUTED_VALUE"""),"C#")</f>
        <v>C#</v>
      </c>
      <c r="D8538" s="4" t="str">
        <f>IFERROR(__xludf.DUMMYFUNCTION("""COMPUTED_VALUE"""),"HTML/CSS")</f>
        <v>HTML/CSS</v>
      </c>
      <c r="E8538" s="4" t="str">
        <f>IFERROR(__xludf.DUMMYFUNCTION("""COMPUTED_VALUE"""),"JavaScript")</f>
        <v>JavaScript</v>
      </c>
      <c r="F8538" s="4" t="str">
        <f>IFERROR(__xludf.DUMMYFUNCTION("""COMPUTED_VALUE"""),"PHP")</f>
        <v>PHP</v>
      </c>
      <c r="G8538" s="4" t="str">
        <f>IFERROR(__xludf.DUMMYFUNCTION("""COMPUTED_VALUE"""),"Python")</f>
        <v>Python</v>
      </c>
      <c r="H8538" s="4" t="str">
        <f>IFERROR(__xludf.DUMMYFUNCTION("""COMPUTED_VALUE"""),"SQL")</f>
        <v>SQL</v>
      </c>
      <c r="I8538" s="4" t="str">
        <f>IFERROR(__xludf.DUMMYFUNCTION("""COMPUTED_VALUE"""),"Other(s):")</f>
        <v>Other(s):</v>
      </c>
    </row>
    <row r="8539">
      <c r="A8539" s="3">
        <v>8538.0</v>
      </c>
      <c r="B8539" s="4" t="str">
        <f>IFERROR(__xludf.DUMMYFUNCTION("SPLIT(IMPORTRANGE!B8539:B18538,"";"",0,1)"),"Objective-C")</f>
        <v>Objective-C</v>
      </c>
      <c r="C8539" s="4" t="str">
        <f>IFERROR(__xludf.DUMMYFUNCTION("""COMPUTED_VALUE"""),"TypeScript")</f>
        <v>TypeScript</v>
      </c>
    </row>
    <row r="8540">
      <c r="A8540" s="3">
        <v>8539.0</v>
      </c>
      <c r="B8540" s="4" t="str">
        <f>IFERROR(__xludf.DUMMYFUNCTION("SPLIT(IMPORTRANGE!B8540:B18539,"";"",0,1)"),"Assembly")</f>
        <v>Assembly</v>
      </c>
      <c r="C8540" s="4" t="str">
        <f>IFERROR(__xludf.DUMMYFUNCTION("""COMPUTED_VALUE"""),"Bash/Shell/PowerShell")</f>
        <v>Bash/Shell/PowerShell</v>
      </c>
      <c r="D8540" s="4" t="str">
        <f>IFERROR(__xludf.DUMMYFUNCTION("""COMPUTED_VALUE"""),"C")</f>
        <v>C</v>
      </c>
      <c r="E8540" s="4" t="str">
        <f>IFERROR(__xludf.DUMMYFUNCTION("""COMPUTED_VALUE"""),"C++")</f>
        <v>C++</v>
      </c>
      <c r="F8540" s="4" t="str">
        <f>IFERROR(__xludf.DUMMYFUNCTION("""COMPUTED_VALUE"""),"C#")</f>
        <v>C#</v>
      </c>
      <c r="G8540" s="4" t="str">
        <f>IFERROR(__xludf.DUMMYFUNCTION("""COMPUTED_VALUE"""),"Clojure")</f>
        <v>Clojure</v>
      </c>
      <c r="H8540" s="4" t="str">
        <f>IFERROR(__xludf.DUMMYFUNCTION("""COMPUTED_VALUE"""),"Dart")</f>
        <v>Dart</v>
      </c>
      <c r="I8540" s="4" t="str">
        <f>IFERROR(__xludf.DUMMYFUNCTION("""COMPUTED_VALUE"""),"Elixir")</f>
        <v>Elixir</v>
      </c>
      <c r="J8540" s="4" t="str">
        <f>IFERROR(__xludf.DUMMYFUNCTION("""COMPUTED_VALUE"""),"Erlang")</f>
        <v>Erlang</v>
      </c>
      <c r="K8540" s="4" t="str">
        <f>IFERROR(__xludf.DUMMYFUNCTION("""COMPUTED_VALUE"""),"F#")</f>
        <v>F#</v>
      </c>
      <c r="L8540" s="4" t="str">
        <f>IFERROR(__xludf.DUMMYFUNCTION("""COMPUTED_VALUE"""),"Go")</f>
        <v>Go</v>
      </c>
      <c r="M8540" s="4" t="str">
        <f>IFERROR(__xludf.DUMMYFUNCTION("""COMPUTED_VALUE"""),"HTML/CSS")</f>
        <v>HTML/CSS</v>
      </c>
      <c r="N8540" s="4" t="str">
        <f>IFERROR(__xludf.DUMMYFUNCTION("""COMPUTED_VALUE"""),"Java")</f>
        <v>Java</v>
      </c>
      <c r="O8540" s="4" t="str">
        <f>IFERROR(__xludf.DUMMYFUNCTION("""COMPUTED_VALUE"""),"JavaScript")</f>
        <v>JavaScript</v>
      </c>
      <c r="P8540" s="4" t="str">
        <f>IFERROR(__xludf.DUMMYFUNCTION("""COMPUTED_VALUE"""),"Kotlin")</f>
        <v>Kotlin</v>
      </c>
      <c r="Q8540" s="4" t="str">
        <f>IFERROR(__xludf.DUMMYFUNCTION("""COMPUTED_VALUE"""),"Objective-C")</f>
        <v>Objective-C</v>
      </c>
      <c r="R8540" s="4" t="str">
        <f>IFERROR(__xludf.DUMMYFUNCTION("""COMPUTED_VALUE"""),"PHP")</f>
        <v>PHP</v>
      </c>
      <c r="S8540" s="4" t="str">
        <f>IFERROR(__xludf.DUMMYFUNCTION("""COMPUTED_VALUE"""),"Python")</f>
        <v>Python</v>
      </c>
      <c r="T8540" s="4" t="str">
        <f>IFERROR(__xludf.DUMMYFUNCTION("""COMPUTED_VALUE"""),"R")</f>
        <v>R</v>
      </c>
      <c r="U8540" s="4" t="str">
        <f>IFERROR(__xludf.DUMMYFUNCTION("""COMPUTED_VALUE"""),"Ruby")</f>
        <v>Ruby</v>
      </c>
      <c r="V8540" s="4" t="str">
        <f>IFERROR(__xludf.DUMMYFUNCTION("""COMPUTED_VALUE"""),"Scala")</f>
        <v>Scala</v>
      </c>
      <c r="W8540" s="4" t="str">
        <f>IFERROR(__xludf.DUMMYFUNCTION("""COMPUTED_VALUE"""),"SQL")</f>
        <v>SQL</v>
      </c>
      <c r="X8540" s="4" t="str">
        <f>IFERROR(__xludf.DUMMYFUNCTION("""COMPUTED_VALUE"""),"Swift")</f>
        <v>Swift</v>
      </c>
      <c r="Y8540" s="4" t="str">
        <f>IFERROR(__xludf.DUMMYFUNCTION("""COMPUTED_VALUE"""),"TypeScript")</f>
        <v>TypeScript</v>
      </c>
      <c r="Z8540" s="4" t="str">
        <f>IFERROR(__xludf.DUMMYFUNCTION("""COMPUTED_VALUE"""),"VBA")</f>
        <v>VBA</v>
      </c>
      <c r="AA8540" s="4" t="str">
        <f>IFERROR(__xludf.DUMMYFUNCTION("""COMPUTED_VALUE"""),"WebAssembly")</f>
        <v>WebAssembly</v>
      </c>
      <c r="AB8540" s="4" t="str">
        <f>IFERROR(__xludf.DUMMYFUNCTION("""COMPUTED_VALUE"""),"Other(s):")</f>
        <v>Other(s):</v>
      </c>
    </row>
    <row r="8541">
      <c r="A8541" s="3">
        <v>8540.0</v>
      </c>
      <c r="B8541" s="4" t="str">
        <f>IFERROR(__xludf.DUMMYFUNCTION("SPLIT(IMPORTRANGE!B8541:B18540,"";"",0,1)"),"Bash/Shell/PowerShell")</f>
        <v>Bash/Shell/PowerShell</v>
      </c>
      <c r="C8541" s="4" t="str">
        <f>IFERROR(__xludf.DUMMYFUNCTION("""COMPUTED_VALUE"""),"HTML/CSS")</f>
        <v>HTML/CSS</v>
      </c>
      <c r="D8541" s="4" t="str">
        <f>IFERROR(__xludf.DUMMYFUNCTION("""COMPUTED_VALUE"""),"JavaScript")</f>
        <v>JavaScript</v>
      </c>
      <c r="E8541" s="4" t="str">
        <f>IFERROR(__xludf.DUMMYFUNCTION("""COMPUTED_VALUE"""),"PHP")</f>
        <v>PHP</v>
      </c>
      <c r="F8541" s="4" t="str">
        <f>IFERROR(__xludf.DUMMYFUNCTION("""COMPUTED_VALUE"""),"SQL")</f>
        <v>SQL</v>
      </c>
    </row>
    <row r="8542">
      <c r="A8542" s="3">
        <v>8541.0</v>
      </c>
      <c r="B8542" s="4" t="str">
        <f>IFERROR(__xludf.DUMMYFUNCTION("SPLIT(IMPORTRANGE!B8542:B18541,"";"",0,1)"),"JavaScript")</f>
        <v>JavaScript</v>
      </c>
      <c r="C8542" s="4" t="str">
        <f>IFERROR(__xludf.DUMMYFUNCTION("""COMPUTED_VALUE"""),"TypeScript")</f>
        <v>TypeScript</v>
      </c>
    </row>
    <row r="8543">
      <c r="A8543" s="3">
        <v>8542.0</v>
      </c>
      <c r="B8543" s="4" t="str">
        <f>IFERROR(__xludf.DUMMYFUNCTION("SPLIT(IMPORTRANGE!B8543:B18542,"";"",0,1)"),"HTML/CSS")</f>
        <v>HTML/CSS</v>
      </c>
      <c r="C8543" s="4" t="str">
        <f>IFERROR(__xludf.DUMMYFUNCTION("""COMPUTED_VALUE"""),"Java")</f>
        <v>Java</v>
      </c>
      <c r="D8543" s="4" t="str">
        <f>IFERROR(__xludf.DUMMYFUNCTION("""COMPUTED_VALUE"""),"JavaScript")</f>
        <v>JavaScript</v>
      </c>
      <c r="E8543" s="4" t="str">
        <f>IFERROR(__xludf.DUMMYFUNCTION("""COMPUTED_VALUE"""),"Python")</f>
        <v>Python</v>
      </c>
    </row>
    <row r="8544">
      <c r="A8544" s="3">
        <v>8543.0</v>
      </c>
      <c r="B8544" s="4" t="str">
        <f>IFERROR(__xludf.DUMMYFUNCTION("SPLIT(IMPORTRANGE!B8544:B18543,"";"",0,1)"),"Java")</f>
        <v>Java</v>
      </c>
      <c r="C8544" s="4" t="str">
        <f>IFERROR(__xludf.DUMMYFUNCTION("""COMPUTED_VALUE"""),"Kotlin")</f>
        <v>Kotlin</v>
      </c>
    </row>
    <row r="8545">
      <c r="A8545" s="3">
        <v>8544.0</v>
      </c>
      <c r="B8545" s="4" t="str">
        <f>IFERROR(__xludf.DUMMYFUNCTION("SPLIT(IMPORTRANGE!B8545:B18544,"";"",0,1)"),"C++")</f>
        <v>C++</v>
      </c>
      <c r="C8545" s="4" t="str">
        <f>IFERROR(__xludf.DUMMYFUNCTION("""COMPUTED_VALUE"""),"C#")</f>
        <v>C#</v>
      </c>
      <c r="D8545" s="4" t="str">
        <f>IFERROR(__xludf.DUMMYFUNCTION("""COMPUTED_VALUE"""),"JavaScript")</f>
        <v>JavaScript</v>
      </c>
    </row>
    <row r="8546">
      <c r="A8546" s="3">
        <v>8545.0</v>
      </c>
      <c r="B8546" s="4" t="str">
        <f>IFERROR(__xludf.DUMMYFUNCTION("SPLIT(IMPORTRANGE!B8546:B18545,"";"",0,1)"),"Bash/Shell/PowerShell")</f>
        <v>Bash/Shell/PowerShell</v>
      </c>
      <c r="C8546" s="4" t="str">
        <f>IFERROR(__xludf.DUMMYFUNCTION("""COMPUTED_VALUE"""),"Java")</f>
        <v>Java</v>
      </c>
      <c r="D8546" s="4" t="str">
        <f>IFERROR(__xludf.DUMMYFUNCTION("""COMPUTED_VALUE"""),"Python")</f>
        <v>Python</v>
      </c>
      <c r="E8546" s="4" t="str">
        <f>IFERROR(__xludf.DUMMYFUNCTION("""COMPUTED_VALUE"""),"R")</f>
        <v>R</v>
      </c>
      <c r="F8546" s="4" t="str">
        <f>IFERROR(__xludf.DUMMYFUNCTION("""COMPUTED_VALUE"""),"Swift")</f>
        <v>Swift</v>
      </c>
    </row>
    <row r="8547">
      <c r="A8547" s="3">
        <v>8546.0</v>
      </c>
      <c r="B8547" s="4" t="str">
        <f>IFERROR(__xludf.DUMMYFUNCTION("SPLIT(IMPORTRANGE!B8547:B18546,"";"",0,1)"),"Java")</f>
        <v>Java</v>
      </c>
      <c r="C8547" s="4" t="str">
        <f>IFERROR(__xludf.DUMMYFUNCTION("""COMPUTED_VALUE"""),"Other(s):")</f>
        <v>Other(s):</v>
      </c>
    </row>
    <row r="8548">
      <c r="A8548" s="3">
        <v>8547.0</v>
      </c>
      <c r="B8548" s="4" t="str">
        <f>IFERROR(__xludf.DUMMYFUNCTION("SPLIT(IMPORTRANGE!B8548:B18547,"";"",0,1)"),"Java")</f>
        <v>Java</v>
      </c>
      <c r="C8548" s="4" t="str">
        <f>IFERROR(__xludf.DUMMYFUNCTION("""COMPUTED_VALUE"""),"JavaScript")</f>
        <v>JavaScript</v>
      </c>
    </row>
    <row r="8549">
      <c r="A8549" s="3">
        <v>8548.0</v>
      </c>
      <c r="B8549" s="4" t="str">
        <f>IFERROR(__xludf.DUMMYFUNCTION("SPLIT(IMPORTRANGE!B8549:B18548,"";"",0,1)"),"Bash/Shell/PowerShell")</f>
        <v>Bash/Shell/PowerShell</v>
      </c>
      <c r="C8549" s="4" t="str">
        <f>IFERROR(__xludf.DUMMYFUNCTION("""COMPUTED_VALUE"""),"C#")</f>
        <v>C#</v>
      </c>
      <c r="D8549" s="4" t="str">
        <f>IFERROR(__xludf.DUMMYFUNCTION("""COMPUTED_VALUE"""),"HTML/CSS")</f>
        <v>HTML/CSS</v>
      </c>
      <c r="E8549" s="4" t="str">
        <f>IFERROR(__xludf.DUMMYFUNCTION("""COMPUTED_VALUE"""),"JavaScript")</f>
        <v>JavaScript</v>
      </c>
      <c r="F8549" s="4" t="str">
        <f>IFERROR(__xludf.DUMMYFUNCTION("""COMPUTED_VALUE"""),"PHP")</f>
        <v>PHP</v>
      </c>
      <c r="G8549" s="4" t="str">
        <f>IFERROR(__xludf.DUMMYFUNCTION("""COMPUTED_VALUE"""),"Python")</f>
        <v>Python</v>
      </c>
      <c r="H8549" s="4" t="str">
        <f>IFERROR(__xludf.DUMMYFUNCTION("""COMPUTED_VALUE"""),"Ruby")</f>
        <v>Ruby</v>
      </c>
      <c r="I8549" s="4" t="str">
        <f>IFERROR(__xludf.DUMMYFUNCTION("""COMPUTED_VALUE"""),"SQL")</f>
        <v>SQL</v>
      </c>
    </row>
    <row r="8550">
      <c r="A8550" s="3">
        <v>8549.0</v>
      </c>
      <c r="B8550" s="4" t="str">
        <f>IFERROR(__xludf.DUMMYFUNCTION("SPLIT(IMPORTRANGE!B8550:B18549,"";"",0,1)"),"Bash/Shell/PowerShell")</f>
        <v>Bash/Shell/PowerShell</v>
      </c>
      <c r="C8550" s="4" t="str">
        <f>IFERROR(__xludf.DUMMYFUNCTION("""COMPUTED_VALUE"""),"C")</f>
        <v>C</v>
      </c>
      <c r="D8550" s="4" t="str">
        <f>IFERROR(__xludf.DUMMYFUNCTION("""COMPUTED_VALUE"""),"C++")</f>
        <v>C++</v>
      </c>
      <c r="E8550" s="4" t="str">
        <f>IFERROR(__xludf.DUMMYFUNCTION("""COMPUTED_VALUE"""),"HTML/CSS")</f>
        <v>HTML/CSS</v>
      </c>
      <c r="F8550" s="4" t="str">
        <f>IFERROR(__xludf.DUMMYFUNCTION("""COMPUTED_VALUE"""),"Java")</f>
        <v>Java</v>
      </c>
      <c r="G8550" s="4" t="str">
        <f>IFERROR(__xludf.DUMMYFUNCTION("""COMPUTED_VALUE"""),"JavaScript")</f>
        <v>JavaScript</v>
      </c>
      <c r="H8550" s="4" t="str">
        <f>IFERROR(__xludf.DUMMYFUNCTION("""COMPUTED_VALUE"""),"Python")</f>
        <v>Python</v>
      </c>
      <c r="I8550" s="4" t="str">
        <f>IFERROR(__xludf.DUMMYFUNCTION("""COMPUTED_VALUE"""),"SQL")</f>
        <v>SQL</v>
      </c>
    </row>
    <row r="8551">
      <c r="A8551" s="3">
        <v>8550.0</v>
      </c>
      <c r="B8551" s="4" t="str">
        <f>IFERROR(__xludf.DUMMYFUNCTION("SPLIT(IMPORTRANGE!B8551:B18550,"";"",0,1)"),"C#")</f>
        <v>C#</v>
      </c>
      <c r="C8551" s="4" t="str">
        <f>IFERROR(__xludf.DUMMYFUNCTION("""COMPUTED_VALUE"""),"HTML/CSS")</f>
        <v>HTML/CSS</v>
      </c>
      <c r="D8551" s="4" t="str">
        <f>IFERROR(__xludf.DUMMYFUNCTION("""COMPUTED_VALUE"""),"SQL")</f>
        <v>SQL</v>
      </c>
    </row>
    <row r="8552">
      <c r="A8552" s="3">
        <v>8551.0</v>
      </c>
      <c r="B8552" s="4" t="str">
        <f>IFERROR(__xludf.DUMMYFUNCTION("SPLIT(IMPORTRANGE!B8552:B18551,"";"",0,1)"),"Bash/Shell/PowerShell")</f>
        <v>Bash/Shell/PowerShell</v>
      </c>
      <c r="C8552" s="4" t="str">
        <f>IFERROR(__xludf.DUMMYFUNCTION("""COMPUTED_VALUE"""),"HTML/CSS")</f>
        <v>HTML/CSS</v>
      </c>
      <c r="D8552" s="4" t="str">
        <f>IFERROR(__xludf.DUMMYFUNCTION("""COMPUTED_VALUE"""),"JavaScript")</f>
        <v>JavaScript</v>
      </c>
      <c r="E8552" s="4" t="str">
        <f>IFERROR(__xludf.DUMMYFUNCTION("""COMPUTED_VALUE"""),"Python")</f>
        <v>Python</v>
      </c>
      <c r="F8552" s="4" t="str">
        <f>IFERROR(__xludf.DUMMYFUNCTION("""COMPUTED_VALUE"""),"SQL")</f>
        <v>SQL</v>
      </c>
      <c r="G8552" s="4" t="str">
        <f>IFERROR(__xludf.DUMMYFUNCTION("""COMPUTED_VALUE"""),"TypeScript")</f>
        <v>TypeScript</v>
      </c>
    </row>
    <row r="8553">
      <c r="A8553" s="3">
        <v>8552.0</v>
      </c>
      <c r="B8553" s="4" t="str">
        <f>IFERROR(__xludf.DUMMYFUNCTION("SPLIT(IMPORTRANGE!B8553:B18552,"";"",0,1)"),"HTML/CSS")</f>
        <v>HTML/CSS</v>
      </c>
      <c r="C8553" s="4" t="str">
        <f>IFERROR(__xludf.DUMMYFUNCTION("""COMPUTED_VALUE"""),"Java")</f>
        <v>Java</v>
      </c>
      <c r="D8553" s="4" t="str">
        <f>IFERROR(__xludf.DUMMYFUNCTION("""COMPUTED_VALUE"""),"JavaScript")</f>
        <v>JavaScript</v>
      </c>
    </row>
    <row r="8554">
      <c r="A8554" s="3">
        <v>8553.0</v>
      </c>
      <c r="B8554" s="4" t="str">
        <f>IFERROR(__xludf.DUMMYFUNCTION("SPLIT(IMPORTRANGE!B8554:B18553,"";"",0,1)"),"C#")</f>
        <v>C#</v>
      </c>
      <c r="C8554" s="4" t="str">
        <f>IFERROR(__xludf.DUMMYFUNCTION("""COMPUTED_VALUE"""),"Python")</f>
        <v>Python</v>
      </c>
    </row>
    <row r="8555">
      <c r="A8555" s="3">
        <v>8554.0</v>
      </c>
      <c r="B8555" s="4" t="str">
        <f>IFERROR(__xludf.DUMMYFUNCTION("SPLIT(IMPORTRANGE!B8555:B18554,"";"",0,1)"),"C#")</f>
        <v>C#</v>
      </c>
      <c r="C8555" s="4" t="str">
        <f>IFERROR(__xludf.DUMMYFUNCTION("""COMPUTED_VALUE"""),"HTML/CSS")</f>
        <v>HTML/CSS</v>
      </c>
      <c r="D8555" s="4" t="str">
        <f>IFERROR(__xludf.DUMMYFUNCTION("""COMPUTED_VALUE"""),"Objective-C")</f>
        <v>Objective-C</v>
      </c>
      <c r="E8555" s="4" t="str">
        <f>IFERROR(__xludf.DUMMYFUNCTION("""COMPUTED_VALUE"""),"SQL")</f>
        <v>SQL</v>
      </c>
    </row>
    <row r="8556">
      <c r="A8556" s="3">
        <v>8555.0</v>
      </c>
      <c r="B8556" s="4" t="str">
        <f>IFERROR(__xludf.DUMMYFUNCTION("SPLIT(IMPORTRANGE!B8556:B18555,"";"",0,1)"),"Bash/Shell/PowerShell")</f>
        <v>Bash/Shell/PowerShell</v>
      </c>
      <c r="C8556" s="4" t="str">
        <f>IFERROR(__xludf.DUMMYFUNCTION("""COMPUTED_VALUE"""),"C#")</f>
        <v>C#</v>
      </c>
      <c r="D8556" s="4" t="str">
        <f>IFERROR(__xludf.DUMMYFUNCTION("""COMPUTED_VALUE"""),"Java")</f>
        <v>Java</v>
      </c>
      <c r="E8556" s="4" t="str">
        <f>IFERROR(__xludf.DUMMYFUNCTION("""COMPUTED_VALUE"""),"SQL")</f>
        <v>SQL</v>
      </c>
    </row>
    <row r="8557">
      <c r="A8557" s="3">
        <v>8556.0</v>
      </c>
      <c r="B8557" s="4" t="str">
        <f>IFERROR(__xludf.DUMMYFUNCTION("SPLIT(IMPORTRANGE!B8557:B18556,"";"",0,1)"),"C#")</f>
        <v>C#</v>
      </c>
      <c r="C8557" s="4" t="str">
        <f>IFERROR(__xludf.DUMMYFUNCTION("""COMPUTED_VALUE"""),"HTML/CSS")</f>
        <v>HTML/CSS</v>
      </c>
      <c r="D8557" s="4" t="str">
        <f>IFERROR(__xludf.DUMMYFUNCTION("""COMPUTED_VALUE"""),"Java")</f>
        <v>Java</v>
      </c>
      <c r="E8557" s="4" t="str">
        <f>IFERROR(__xludf.DUMMYFUNCTION("""COMPUTED_VALUE"""),"JavaScript")</f>
        <v>JavaScript</v>
      </c>
      <c r="F8557" s="4" t="str">
        <f>IFERROR(__xludf.DUMMYFUNCTION("""COMPUTED_VALUE"""),"SQL")</f>
        <v>SQL</v>
      </c>
    </row>
    <row r="8558">
      <c r="A8558" s="3">
        <v>8557.0</v>
      </c>
      <c r="B8558" s="4" t="str">
        <f>IFERROR(__xludf.DUMMYFUNCTION("SPLIT(IMPORTRANGE!B8558:B18557,"";"",0,1)"),"Java")</f>
        <v>Java</v>
      </c>
      <c r="C8558" s="4" t="str">
        <f>IFERROR(__xludf.DUMMYFUNCTION("""COMPUTED_VALUE"""),"JavaScript")</f>
        <v>JavaScript</v>
      </c>
    </row>
    <row r="8559">
      <c r="A8559" s="3">
        <v>8558.0</v>
      </c>
      <c r="B8559" s="4" t="str">
        <f>IFERROR(__xludf.DUMMYFUNCTION("SPLIT(IMPORTRANGE!B8559:B18558,"";"",0,1)"),"HTML/CSS")</f>
        <v>HTML/CSS</v>
      </c>
      <c r="C8559" s="4" t="str">
        <f>IFERROR(__xludf.DUMMYFUNCTION("""COMPUTED_VALUE"""),"Java")</f>
        <v>Java</v>
      </c>
      <c r="D8559" s="4" t="str">
        <f>IFERROR(__xludf.DUMMYFUNCTION("""COMPUTED_VALUE"""),"JavaScript")</f>
        <v>JavaScript</v>
      </c>
      <c r="E8559" s="4" t="str">
        <f>IFERROR(__xludf.DUMMYFUNCTION("""COMPUTED_VALUE"""),"PHP")</f>
        <v>PHP</v>
      </c>
      <c r="F8559" s="4" t="str">
        <f>IFERROR(__xludf.DUMMYFUNCTION("""COMPUTED_VALUE"""),"SQL")</f>
        <v>SQL</v>
      </c>
    </row>
    <row r="8560">
      <c r="A8560" s="3">
        <v>8559.0</v>
      </c>
      <c r="B8560" s="4" t="str">
        <f>IFERROR(__xludf.DUMMYFUNCTION("SPLIT(IMPORTRANGE!B8560:B18559,"";"",0,1)"),"HTML/CSS")</f>
        <v>HTML/CSS</v>
      </c>
      <c r="C8560" s="4" t="str">
        <f>IFERROR(__xludf.DUMMYFUNCTION("""COMPUTED_VALUE"""),"JavaScript")</f>
        <v>JavaScript</v>
      </c>
      <c r="D8560" s="4" t="str">
        <f>IFERROR(__xludf.DUMMYFUNCTION("""COMPUTED_VALUE"""),"Python")</f>
        <v>Python</v>
      </c>
    </row>
    <row r="8561">
      <c r="A8561" s="3">
        <v>8560.0</v>
      </c>
      <c r="B8561" s="4" t="str">
        <f>IFERROR(__xludf.DUMMYFUNCTION("SPLIT(IMPORTRANGE!B8561:B18560,"";"",0,1)"),"Bash/Shell/PowerShell")</f>
        <v>Bash/Shell/PowerShell</v>
      </c>
      <c r="C8561" s="4" t="str">
        <f>IFERROR(__xludf.DUMMYFUNCTION("""COMPUTED_VALUE"""),"C")</f>
        <v>C</v>
      </c>
      <c r="D8561" s="4" t="str">
        <f>IFERROR(__xludf.DUMMYFUNCTION("""COMPUTED_VALUE"""),"C++")</f>
        <v>C++</v>
      </c>
      <c r="E8561" s="4" t="str">
        <f>IFERROR(__xludf.DUMMYFUNCTION("""COMPUTED_VALUE"""),"C#")</f>
        <v>C#</v>
      </c>
      <c r="F8561" s="4" t="str">
        <f>IFERROR(__xludf.DUMMYFUNCTION("""COMPUTED_VALUE"""),"HTML/CSS")</f>
        <v>HTML/CSS</v>
      </c>
      <c r="G8561" s="4" t="str">
        <f>IFERROR(__xludf.DUMMYFUNCTION("""COMPUTED_VALUE"""),"Java")</f>
        <v>Java</v>
      </c>
      <c r="H8561" s="4" t="str">
        <f>IFERROR(__xludf.DUMMYFUNCTION("""COMPUTED_VALUE"""),"JavaScript")</f>
        <v>JavaScript</v>
      </c>
      <c r="I8561" s="4" t="str">
        <f>IFERROR(__xludf.DUMMYFUNCTION("""COMPUTED_VALUE"""),"Objective-C")</f>
        <v>Objective-C</v>
      </c>
      <c r="J8561" s="4" t="str">
        <f>IFERROR(__xludf.DUMMYFUNCTION("""COMPUTED_VALUE"""),"PHP")</f>
        <v>PHP</v>
      </c>
      <c r="K8561" s="4" t="str">
        <f>IFERROR(__xludf.DUMMYFUNCTION("""COMPUTED_VALUE"""),"Python")</f>
        <v>Python</v>
      </c>
      <c r="L8561" s="4" t="str">
        <f>IFERROR(__xludf.DUMMYFUNCTION("""COMPUTED_VALUE"""),"Ruby")</f>
        <v>Ruby</v>
      </c>
      <c r="M8561" s="4" t="str">
        <f>IFERROR(__xludf.DUMMYFUNCTION("""COMPUTED_VALUE"""),"SQL")</f>
        <v>SQL</v>
      </c>
      <c r="N8561" s="4" t="str">
        <f>IFERROR(__xludf.DUMMYFUNCTION("""COMPUTED_VALUE"""),"Swift")</f>
        <v>Swift</v>
      </c>
      <c r="O8561" s="4" t="str">
        <f>IFERROR(__xludf.DUMMYFUNCTION("""COMPUTED_VALUE"""),"VBA")</f>
        <v>VBA</v>
      </c>
      <c r="P8561" s="4" t="str">
        <f>IFERROR(__xludf.DUMMYFUNCTION("""COMPUTED_VALUE"""),"Other(s):")</f>
        <v>Other(s):</v>
      </c>
    </row>
    <row r="8562">
      <c r="A8562" s="3">
        <v>8561.0</v>
      </c>
      <c r="B8562" s="4" t="str">
        <f>IFERROR(__xludf.DUMMYFUNCTION("SPLIT(IMPORTRANGE!B8562:B18561,"";"",0,1)"),"HTML/CSS")</f>
        <v>HTML/CSS</v>
      </c>
      <c r="C8562" s="4" t="str">
        <f>IFERROR(__xludf.DUMMYFUNCTION("""COMPUTED_VALUE"""),"JavaScript")</f>
        <v>JavaScript</v>
      </c>
      <c r="D8562" s="4" t="str">
        <f>IFERROR(__xludf.DUMMYFUNCTION("""COMPUTED_VALUE"""),"TypeScript")</f>
        <v>TypeScript</v>
      </c>
    </row>
    <row r="8563">
      <c r="A8563" s="3">
        <v>8562.0</v>
      </c>
      <c r="B8563" s="4" t="str">
        <f>IFERROR(__xludf.DUMMYFUNCTION("SPLIT(IMPORTRANGE!B8563:B18562,"";"",0,1)"),"C#")</f>
        <v>C#</v>
      </c>
      <c r="C8563" s="4" t="str">
        <f>IFERROR(__xludf.DUMMYFUNCTION("""COMPUTED_VALUE"""),"HTML/CSS")</f>
        <v>HTML/CSS</v>
      </c>
      <c r="D8563" s="4" t="str">
        <f>IFERROR(__xludf.DUMMYFUNCTION("""COMPUTED_VALUE"""),"JavaScript")</f>
        <v>JavaScript</v>
      </c>
      <c r="E8563" s="4" t="str">
        <f>IFERROR(__xludf.DUMMYFUNCTION("""COMPUTED_VALUE"""),"SQL")</f>
        <v>SQL</v>
      </c>
      <c r="F8563" s="4" t="str">
        <f>IFERROR(__xludf.DUMMYFUNCTION("""COMPUTED_VALUE"""),"TypeScript")</f>
        <v>TypeScript</v>
      </c>
    </row>
    <row r="8564">
      <c r="A8564" s="3">
        <v>8563.0</v>
      </c>
      <c r="B8564" s="4" t="str">
        <f>IFERROR(__xludf.DUMMYFUNCTION("SPLIT(IMPORTRANGE!B8564:B18563,"";"",0,1)"),"C#")</f>
        <v>C#</v>
      </c>
      <c r="C8564" s="4" t="str">
        <f>IFERROR(__xludf.DUMMYFUNCTION("""COMPUTED_VALUE"""),"HTML/CSS")</f>
        <v>HTML/CSS</v>
      </c>
      <c r="D8564" s="4" t="str">
        <f>IFERROR(__xludf.DUMMYFUNCTION("""COMPUTED_VALUE"""),"JavaScript")</f>
        <v>JavaScript</v>
      </c>
      <c r="E8564" s="4" t="str">
        <f>IFERROR(__xludf.DUMMYFUNCTION("""COMPUTED_VALUE"""),"SQL")</f>
        <v>SQL</v>
      </c>
    </row>
    <row r="8565">
      <c r="A8565" s="3">
        <v>8564.0</v>
      </c>
      <c r="B8565" s="4" t="str">
        <f>IFERROR(__xludf.DUMMYFUNCTION("SPLIT(IMPORTRANGE!B8565:B18564,"";"",0,1)"),"Bash/Shell/PowerShell")</f>
        <v>Bash/Shell/PowerShell</v>
      </c>
      <c r="C8565" s="4" t="str">
        <f>IFERROR(__xludf.DUMMYFUNCTION("""COMPUTED_VALUE"""),"C")</f>
        <v>C</v>
      </c>
      <c r="D8565" s="4" t="str">
        <f>IFERROR(__xludf.DUMMYFUNCTION("""COMPUTED_VALUE"""),"C++")</f>
        <v>C++</v>
      </c>
      <c r="E8565" s="4" t="str">
        <f>IFERROR(__xludf.DUMMYFUNCTION("""COMPUTED_VALUE"""),"Go")</f>
        <v>Go</v>
      </c>
      <c r="F8565" s="4" t="str">
        <f>IFERROR(__xludf.DUMMYFUNCTION("""COMPUTED_VALUE"""),"HTML/CSS")</f>
        <v>HTML/CSS</v>
      </c>
      <c r="G8565" s="4" t="str">
        <f>IFERROR(__xludf.DUMMYFUNCTION("""COMPUTED_VALUE"""),"Java")</f>
        <v>Java</v>
      </c>
      <c r="H8565" s="4" t="str">
        <f>IFERROR(__xludf.DUMMYFUNCTION("""COMPUTED_VALUE"""),"JavaScript")</f>
        <v>JavaScript</v>
      </c>
      <c r="I8565" s="4" t="str">
        <f>IFERROR(__xludf.DUMMYFUNCTION("""COMPUTED_VALUE"""),"PHP")</f>
        <v>PHP</v>
      </c>
      <c r="J8565" s="4" t="str">
        <f>IFERROR(__xludf.DUMMYFUNCTION("""COMPUTED_VALUE"""),"Python")</f>
        <v>Python</v>
      </c>
      <c r="K8565" s="4" t="str">
        <f>IFERROR(__xludf.DUMMYFUNCTION("""COMPUTED_VALUE"""),"R")</f>
        <v>R</v>
      </c>
      <c r="L8565" s="4" t="str">
        <f>IFERROR(__xludf.DUMMYFUNCTION("""COMPUTED_VALUE"""),"SQL")</f>
        <v>SQL</v>
      </c>
    </row>
    <row r="8566">
      <c r="A8566" s="3">
        <v>8565.0</v>
      </c>
      <c r="B8566" s="4" t="str">
        <f>IFERROR(__xludf.DUMMYFUNCTION("SPLIT(IMPORTRANGE!B8566:B18565,"";"",0,1)"),"HTML/CSS")</f>
        <v>HTML/CSS</v>
      </c>
      <c r="C8566" s="4" t="str">
        <f>IFERROR(__xludf.DUMMYFUNCTION("""COMPUTED_VALUE"""),"Java")</f>
        <v>Java</v>
      </c>
      <c r="D8566" s="4" t="str">
        <f>IFERROR(__xludf.DUMMYFUNCTION("""COMPUTED_VALUE"""),"JavaScript")</f>
        <v>JavaScript</v>
      </c>
      <c r="E8566" s="4" t="str">
        <f>IFERROR(__xludf.DUMMYFUNCTION("""COMPUTED_VALUE"""),"SQL")</f>
        <v>SQL</v>
      </c>
    </row>
    <row r="8567">
      <c r="A8567" s="3">
        <v>8566.0</v>
      </c>
      <c r="B8567" s="4" t="str">
        <f>IFERROR(__xludf.DUMMYFUNCTION("SPLIT(IMPORTRANGE!B8567:B18566,"";"",0,1)"),"Assembly")</f>
        <v>Assembly</v>
      </c>
      <c r="C8567" s="4" t="str">
        <f>IFERROR(__xludf.DUMMYFUNCTION("""COMPUTED_VALUE"""),"Bash/Shell/PowerShell")</f>
        <v>Bash/Shell/PowerShell</v>
      </c>
      <c r="D8567" s="4" t="str">
        <f>IFERROR(__xludf.DUMMYFUNCTION("""COMPUTED_VALUE"""),"C")</f>
        <v>C</v>
      </c>
      <c r="E8567" s="4" t="str">
        <f>IFERROR(__xludf.DUMMYFUNCTION("""COMPUTED_VALUE"""),"C++")</f>
        <v>C++</v>
      </c>
      <c r="F8567" s="4" t="str">
        <f>IFERROR(__xludf.DUMMYFUNCTION("""COMPUTED_VALUE"""),"C#")</f>
        <v>C#</v>
      </c>
      <c r="G8567" s="4" t="str">
        <f>IFERROR(__xludf.DUMMYFUNCTION("""COMPUTED_VALUE"""),"Clojure")</f>
        <v>Clojure</v>
      </c>
      <c r="H8567" s="4" t="str">
        <f>IFERROR(__xludf.DUMMYFUNCTION("""COMPUTED_VALUE"""),"Dart")</f>
        <v>Dart</v>
      </c>
      <c r="I8567" s="4" t="str">
        <f>IFERROR(__xludf.DUMMYFUNCTION("""COMPUTED_VALUE"""),"Elixir")</f>
        <v>Elixir</v>
      </c>
      <c r="J8567" s="4" t="str">
        <f>IFERROR(__xludf.DUMMYFUNCTION("""COMPUTED_VALUE"""),"Erlang")</f>
        <v>Erlang</v>
      </c>
      <c r="K8567" s="4" t="str">
        <f>IFERROR(__xludf.DUMMYFUNCTION("""COMPUTED_VALUE"""),"F#")</f>
        <v>F#</v>
      </c>
      <c r="L8567" s="4" t="str">
        <f>IFERROR(__xludf.DUMMYFUNCTION("""COMPUTED_VALUE"""),"Go")</f>
        <v>Go</v>
      </c>
      <c r="M8567" s="4" t="str">
        <f>IFERROR(__xludf.DUMMYFUNCTION("""COMPUTED_VALUE"""),"HTML/CSS")</f>
        <v>HTML/CSS</v>
      </c>
      <c r="N8567" s="4" t="str">
        <f>IFERROR(__xludf.DUMMYFUNCTION("""COMPUTED_VALUE"""),"Java")</f>
        <v>Java</v>
      </c>
      <c r="O8567" s="4" t="str">
        <f>IFERROR(__xludf.DUMMYFUNCTION("""COMPUTED_VALUE"""),"Kotlin")</f>
        <v>Kotlin</v>
      </c>
      <c r="P8567" s="4" t="str">
        <f>IFERROR(__xludf.DUMMYFUNCTION("""COMPUTED_VALUE"""),"Objective-C")</f>
        <v>Objective-C</v>
      </c>
      <c r="Q8567" s="4" t="str">
        <f>IFERROR(__xludf.DUMMYFUNCTION("""COMPUTED_VALUE"""),"PHP")</f>
        <v>PHP</v>
      </c>
      <c r="R8567" s="4" t="str">
        <f>IFERROR(__xludf.DUMMYFUNCTION("""COMPUTED_VALUE"""),"Python")</f>
        <v>Python</v>
      </c>
      <c r="S8567" s="4" t="str">
        <f>IFERROR(__xludf.DUMMYFUNCTION("""COMPUTED_VALUE"""),"R")</f>
        <v>R</v>
      </c>
      <c r="T8567" s="4" t="str">
        <f>IFERROR(__xludf.DUMMYFUNCTION("""COMPUTED_VALUE"""),"Ruby")</f>
        <v>Ruby</v>
      </c>
      <c r="U8567" s="4" t="str">
        <f>IFERROR(__xludf.DUMMYFUNCTION("""COMPUTED_VALUE"""),"Scala")</f>
        <v>Scala</v>
      </c>
      <c r="V8567" s="4" t="str">
        <f>IFERROR(__xludf.DUMMYFUNCTION("""COMPUTED_VALUE"""),"SQL")</f>
        <v>SQL</v>
      </c>
      <c r="W8567" s="4" t="str">
        <f>IFERROR(__xludf.DUMMYFUNCTION("""COMPUTED_VALUE"""),"Swift")</f>
        <v>Swift</v>
      </c>
      <c r="X8567" s="4" t="str">
        <f>IFERROR(__xludf.DUMMYFUNCTION("""COMPUTED_VALUE"""),"TypeScript")</f>
        <v>TypeScript</v>
      </c>
      <c r="Y8567" s="4" t="str">
        <f>IFERROR(__xludf.DUMMYFUNCTION("""COMPUTED_VALUE"""),"VBA")</f>
        <v>VBA</v>
      </c>
      <c r="Z8567" s="4" t="str">
        <f>IFERROR(__xludf.DUMMYFUNCTION("""COMPUTED_VALUE"""),"WebAssembly")</f>
        <v>WebAssembly</v>
      </c>
      <c r="AA8567" s="4" t="str">
        <f>IFERROR(__xludf.DUMMYFUNCTION("""COMPUTED_VALUE"""),"Other(s):")</f>
        <v>Other(s):</v>
      </c>
    </row>
    <row r="8568">
      <c r="A8568" s="3">
        <v>8567.0</v>
      </c>
      <c r="B8568" s="4" t="str">
        <f>IFERROR(__xludf.DUMMYFUNCTION("SPLIT(IMPORTRANGE!B8568:B18567,"";"",0,1)"),"HTML/CSS")</f>
        <v>HTML/CSS</v>
      </c>
      <c r="C8568" s="4" t="str">
        <f>IFERROR(__xludf.DUMMYFUNCTION("""COMPUTED_VALUE"""),"Java")</f>
        <v>Java</v>
      </c>
      <c r="D8568" s="4" t="str">
        <f>IFERROR(__xludf.DUMMYFUNCTION("""COMPUTED_VALUE"""),"JavaScript")</f>
        <v>JavaScript</v>
      </c>
      <c r="E8568" s="4" t="str">
        <f>IFERROR(__xludf.DUMMYFUNCTION("""COMPUTED_VALUE"""),"Kotlin")</f>
        <v>Kotlin</v>
      </c>
    </row>
    <row r="8569">
      <c r="A8569" s="3">
        <v>8568.0</v>
      </c>
      <c r="B8569" s="4" t="str">
        <f>IFERROR(__xludf.DUMMYFUNCTION("SPLIT(IMPORTRANGE!B8569:B18568,"";"",0,1)"),"Go")</f>
        <v>Go</v>
      </c>
      <c r="C8569" s="4" t="str">
        <f>IFERROR(__xludf.DUMMYFUNCTION("""COMPUTED_VALUE"""),"JavaScript")</f>
        <v>JavaScript</v>
      </c>
      <c r="D8569" s="4" t="str">
        <f>IFERROR(__xludf.DUMMYFUNCTION("""COMPUTED_VALUE"""),"SQL")</f>
        <v>SQL</v>
      </c>
      <c r="E8569" s="4" t="str">
        <f>IFERROR(__xludf.DUMMYFUNCTION("""COMPUTED_VALUE"""),"TypeScript")</f>
        <v>TypeScript</v>
      </c>
    </row>
    <row r="8570">
      <c r="A8570" s="3">
        <v>8569.0</v>
      </c>
      <c r="B8570" s="4" t="str">
        <f>IFERROR(__xludf.DUMMYFUNCTION("SPLIT(IMPORTRANGE!B8570:B18569,"";"",0,1)"),"Java")</f>
        <v>Java</v>
      </c>
    </row>
    <row r="8571">
      <c r="A8571" s="3">
        <v>8570.0</v>
      </c>
      <c r="B8571" s="4" t="str">
        <f>IFERROR(__xludf.DUMMYFUNCTION("SPLIT(IMPORTRANGE!B8571:B18570,"";"",0,1)"),"Bash/Shell/PowerShell")</f>
        <v>Bash/Shell/PowerShell</v>
      </c>
      <c r="C8571" s="4" t="str">
        <f>IFERROR(__xludf.DUMMYFUNCTION("""COMPUTED_VALUE"""),"HTML/CSS")</f>
        <v>HTML/CSS</v>
      </c>
      <c r="D8571" s="4" t="str">
        <f>IFERROR(__xludf.DUMMYFUNCTION("""COMPUTED_VALUE"""),"JavaScript")</f>
        <v>JavaScript</v>
      </c>
      <c r="E8571" s="4" t="str">
        <f>IFERROR(__xludf.DUMMYFUNCTION("""COMPUTED_VALUE"""),"PHP")</f>
        <v>PHP</v>
      </c>
      <c r="F8571" s="4" t="str">
        <f>IFERROR(__xludf.DUMMYFUNCTION("""COMPUTED_VALUE"""),"SQL")</f>
        <v>SQL</v>
      </c>
      <c r="G8571" s="4" t="str">
        <f>IFERROR(__xludf.DUMMYFUNCTION("""COMPUTED_VALUE"""),"TypeScript")</f>
        <v>TypeScript</v>
      </c>
    </row>
    <row r="8572">
      <c r="A8572" s="3">
        <v>8571.0</v>
      </c>
      <c r="B8572" s="4" t="str">
        <f>IFERROR(__xludf.DUMMYFUNCTION("SPLIT(IMPORTRANGE!B8572:B18571,"";"",0,1)"),"Bash/Shell/PowerShell")</f>
        <v>Bash/Shell/PowerShell</v>
      </c>
      <c r="C8572" s="4" t="str">
        <f>IFERROR(__xludf.DUMMYFUNCTION("""COMPUTED_VALUE"""),"C")</f>
        <v>C</v>
      </c>
      <c r="D8572" s="4" t="str">
        <f>IFERROR(__xludf.DUMMYFUNCTION("""COMPUTED_VALUE"""),"Java")</f>
        <v>Java</v>
      </c>
      <c r="E8572" s="4" t="str">
        <f>IFERROR(__xludf.DUMMYFUNCTION("""COMPUTED_VALUE"""),"Python")</f>
        <v>Python</v>
      </c>
      <c r="F8572" s="4" t="str">
        <f>IFERROR(__xludf.DUMMYFUNCTION("""COMPUTED_VALUE"""),"R")</f>
        <v>R</v>
      </c>
      <c r="G8572" s="4" t="str">
        <f>IFERROR(__xludf.DUMMYFUNCTION("""COMPUTED_VALUE"""),"Scala")</f>
        <v>Scala</v>
      </c>
      <c r="H8572" s="4" t="str">
        <f>IFERROR(__xludf.DUMMYFUNCTION("""COMPUTED_VALUE"""),"SQL")</f>
        <v>SQL</v>
      </c>
    </row>
    <row r="8573">
      <c r="A8573" s="3">
        <v>8572.0</v>
      </c>
      <c r="B8573" s="4" t="str">
        <f>IFERROR(__xludf.DUMMYFUNCTION("SPLIT(IMPORTRANGE!B8573:B18572,"";"",0,1)"),"C#")</f>
        <v>C#</v>
      </c>
      <c r="C8573" s="4" t="str">
        <f>IFERROR(__xludf.DUMMYFUNCTION("""COMPUTED_VALUE"""),"SQL")</f>
        <v>SQL</v>
      </c>
      <c r="D8573" s="4" t="str">
        <f>IFERROR(__xludf.DUMMYFUNCTION("""COMPUTED_VALUE"""),"TypeScript")</f>
        <v>TypeScript</v>
      </c>
    </row>
    <row r="8574">
      <c r="A8574" s="3">
        <v>8573.0</v>
      </c>
      <c r="B8574" s="4" t="str">
        <f>IFERROR(__xludf.DUMMYFUNCTION("SPLIT(IMPORTRANGE!B8574:B18573,"";"",0,1)"),"HTML/CSS")</f>
        <v>HTML/CSS</v>
      </c>
      <c r="C8574" s="4" t="str">
        <f>IFERROR(__xludf.DUMMYFUNCTION("""COMPUTED_VALUE"""),"JavaScript")</f>
        <v>JavaScript</v>
      </c>
    </row>
    <row r="8575">
      <c r="A8575" s="3">
        <v>8574.0</v>
      </c>
      <c r="B8575" s="4" t="str">
        <f>IFERROR(__xludf.DUMMYFUNCTION("SPLIT(IMPORTRANGE!B8575:B18574,"";"",0,1)"),"Bash/Shell/PowerShell")</f>
        <v>Bash/Shell/PowerShell</v>
      </c>
      <c r="C8575" s="4" t="str">
        <f>IFERROR(__xludf.DUMMYFUNCTION("""COMPUTED_VALUE"""),"C++")</f>
        <v>C++</v>
      </c>
      <c r="D8575" s="4" t="str">
        <f>IFERROR(__xludf.DUMMYFUNCTION("""COMPUTED_VALUE"""),"HTML/CSS")</f>
        <v>HTML/CSS</v>
      </c>
      <c r="E8575" s="4" t="str">
        <f>IFERROR(__xludf.DUMMYFUNCTION("""COMPUTED_VALUE"""),"Java")</f>
        <v>Java</v>
      </c>
      <c r="F8575" s="4" t="str">
        <f>IFERROR(__xludf.DUMMYFUNCTION("""COMPUTED_VALUE"""),"JavaScript")</f>
        <v>JavaScript</v>
      </c>
      <c r="G8575" s="4" t="str">
        <f>IFERROR(__xludf.DUMMYFUNCTION("""COMPUTED_VALUE"""),"Python")</f>
        <v>Python</v>
      </c>
      <c r="H8575" s="4" t="str">
        <f>IFERROR(__xludf.DUMMYFUNCTION("""COMPUTED_VALUE"""),"SQL")</f>
        <v>SQL</v>
      </c>
      <c r="I8575" s="4" t="str">
        <f>IFERROR(__xludf.DUMMYFUNCTION("""COMPUTED_VALUE"""),"TypeScript")</f>
        <v>TypeScript</v>
      </c>
    </row>
    <row r="8576">
      <c r="A8576" s="3">
        <v>8575.0</v>
      </c>
      <c r="B8576" s="4" t="str">
        <f>IFERROR(__xludf.DUMMYFUNCTION("SPLIT(IMPORTRANGE!B8576:B18575,"";"",0,1)"),"Bash/Shell/PowerShell")</f>
        <v>Bash/Shell/PowerShell</v>
      </c>
      <c r="C8576" s="4" t="str">
        <f>IFERROR(__xludf.DUMMYFUNCTION("""COMPUTED_VALUE"""),"HTML/CSS")</f>
        <v>HTML/CSS</v>
      </c>
      <c r="D8576" s="4" t="str">
        <f>IFERROR(__xludf.DUMMYFUNCTION("""COMPUTED_VALUE"""),"JavaScript")</f>
        <v>JavaScript</v>
      </c>
      <c r="E8576" s="4" t="str">
        <f>IFERROR(__xludf.DUMMYFUNCTION("""COMPUTED_VALUE"""),"Ruby")</f>
        <v>Ruby</v>
      </c>
      <c r="F8576" s="4" t="str">
        <f>IFERROR(__xludf.DUMMYFUNCTION("""COMPUTED_VALUE"""),"SQL")</f>
        <v>SQL</v>
      </c>
      <c r="G8576" s="4" t="str">
        <f>IFERROR(__xludf.DUMMYFUNCTION("""COMPUTED_VALUE"""),"TypeScript")</f>
        <v>TypeScript</v>
      </c>
    </row>
    <row r="8577">
      <c r="A8577" s="3">
        <v>8576.0</v>
      </c>
      <c r="B8577" s="4" t="str">
        <f>IFERROR(__xludf.DUMMYFUNCTION("SPLIT(IMPORTRANGE!B8577:B18576,"";"",0,1)"),"Bash/Shell/PowerShell")</f>
        <v>Bash/Shell/PowerShell</v>
      </c>
      <c r="C8577" s="4" t="str">
        <f>IFERROR(__xludf.DUMMYFUNCTION("""COMPUTED_VALUE"""),"HTML/CSS")</f>
        <v>HTML/CSS</v>
      </c>
      <c r="D8577" s="4" t="str">
        <f>IFERROR(__xludf.DUMMYFUNCTION("""COMPUTED_VALUE"""),"Java")</f>
        <v>Java</v>
      </c>
      <c r="E8577" s="4" t="str">
        <f>IFERROR(__xludf.DUMMYFUNCTION("""COMPUTED_VALUE"""),"JavaScript")</f>
        <v>JavaScript</v>
      </c>
      <c r="F8577" s="4" t="str">
        <f>IFERROR(__xludf.DUMMYFUNCTION("""COMPUTED_VALUE"""),"Python")</f>
        <v>Python</v>
      </c>
      <c r="G8577" s="4" t="str">
        <f>IFERROR(__xludf.DUMMYFUNCTION("""COMPUTED_VALUE"""),"R")</f>
        <v>R</v>
      </c>
      <c r="H8577" s="4" t="str">
        <f>IFERROR(__xludf.DUMMYFUNCTION("""COMPUTED_VALUE"""),"Ruby")</f>
        <v>Ruby</v>
      </c>
    </row>
    <row r="8578">
      <c r="A8578" s="3">
        <v>8577.0</v>
      </c>
      <c r="B8578" s="4" t="str">
        <f>IFERROR(__xludf.DUMMYFUNCTION("SPLIT(IMPORTRANGE!B8578:B18577,"";"",0,1)"),"Bash/Shell/PowerShell")</f>
        <v>Bash/Shell/PowerShell</v>
      </c>
      <c r="C8578" s="4" t="str">
        <f>IFERROR(__xludf.DUMMYFUNCTION("""COMPUTED_VALUE"""),"C#")</f>
        <v>C#</v>
      </c>
      <c r="D8578" s="4" t="str">
        <f>IFERROR(__xludf.DUMMYFUNCTION("""COMPUTED_VALUE"""),"SQL")</f>
        <v>SQL</v>
      </c>
    </row>
    <row r="8579">
      <c r="A8579" s="3">
        <v>8578.0</v>
      </c>
      <c r="B8579" s="4" t="str">
        <f>IFERROR(__xludf.DUMMYFUNCTION("SPLIT(IMPORTRANGE!B8579:B18578,"";"",0,1)"),"Python")</f>
        <v>Python</v>
      </c>
      <c r="C8579" s="4" t="str">
        <f>IFERROR(__xludf.DUMMYFUNCTION("""COMPUTED_VALUE"""),"SQL")</f>
        <v>SQL</v>
      </c>
    </row>
    <row r="8580">
      <c r="A8580" s="3">
        <v>8579.0</v>
      </c>
      <c r="B8580" s="4" t="str">
        <f>IFERROR(__xludf.DUMMYFUNCTION("SPLIT(IMPORTRANGE!B8580:B18579,"";"",0,1)"),"Assembly")</f>
        <v>Assembly</v>
      </c>
      <c r="C8580" s="4" t="str">
        <f>IFERROR(__xludf.DUMMYFUNCTION("""COMPUTED_VALUE"""),"Python")</f>
        <v>Python</v>
      </c>
      <c r="D8580" s="4" t="str">
        <f>IFERROR(__xludf.DUMMYFUNCTION("""COMPUTED_VALUE"""),"Other(s):")</f>
        <v>Other(s):</v>
      </c>
    </row>
    <row r="8581">
      <c r="A8581" s="3">
        <v>8580.0</v>
      </c>
      <c r="B8581" s="4" t="str">
        <f>IFERROR(__xludf.DUMMYFUNCTION("SPLIT(IMPORTRANGE!B8581:B18580,"";"",0,1)"),"Java")</f>
        <v>Java</v>
      </c>
    </row>
    <row r="8582">
      <c r="A8582" s="3">
        <v>8581.0</v>
      </c>
      <c r="B8582" s="4" t="str">
        <f>IFERROR(__xludf.DUMMYFUNCTION("SPLIT(IMPORTRANGE!B8582:B18581,"";"",0,1)"),"Bash/Shell/PowerShell")</f>
        <v>Bash/Shell/PowerShell</v>
      </c>
      <c r="C8582" s="4" t="str">
        <f>IFERROR(__xludf.DUMMYFUNCTION("""COMPUTED_VALUE"""),"HTML/CSS")</f>
        <v>HTML/CSS</v>
      </c>
      <c r="D8582" s="4" t="str">
        <f>IFERROR(__xludf.DUMMYFUNCTION("""COMPUTED_VALUE"""),"Java")</f>
        <v>Java</v>
      </c>
      <c r="E8582" s="4" t="str">
        <f>IFERROR(__xludf.DUMMYFUNCTION("""COMPUTED_VALUE"""),"JavaScript")</f>
        <v>JavaScript</v>
      </c>
      <c r="F8582" s="4" t="str">
        <f>IFERROR(__xludf.DUMMYFUNCTION("""COMPUTED_VALUE"""),"PHP")</f>
        <v>PHP</v>
      </c>
      <c r="G8582" s="4" t="str">
        <f>IFERROR(__xludf.DUMMYFUNCTION("""COMPUTED_VALUE"""),"SQL")</f>
        <v>SQL</v>
      </c>
    </row>
    <row r="8583">
      <c r="A8583" s="3">
        <v>8582.0</v>
      </c>
      <c r="B8583" s="4" t="str">
        <f>IFERROR(__xludf.DUMMYFUNCTION("SPLIT(IMPORTRANGE!B8583:B18582,"";"",0,1)"),"Bash/Shell/PowerShell")</f>
        <v>Bash/Shell/PowerShell</v>
      </c>
      <c r="C8583" s="4" t="str">
        <f>IFERROR(__xludf.DUMMYFUNCTION("""COMPUTED_VALUE"""),"C#")</f>
        <v>C#</v>
      </c>
      <c r="D8583" s="4" t="str">
        <f>IFERROR(__xludf.DUMMYFUNCTION("""COMPUTED_VALUE"""),"JavaScript")</f>
        <v>JavaScript</v>
      </c>
      <c r="E8583" s="4" t="str">
        <f>IFERROR(__xludf.DUMMYFUNCTION("""COMPUTED_VALUE"""),"SQL")</f>
        <v>SQL</v>
      </c>
    </row>
    <row r="8584">
      <c r="A8584" s="3">
        <v>8583.0</v>
      </c>
      <c r="B8584" s="4" t="str">
        <f>IFERROR(__xludf.DUMMYFUNCTION("SPLIT(IMPORTRANGE!B8584:B18583,"";"",0,1)"),"C")</f>
        <v>C</v>
      </c>
      <c r="C8584" s="4" t="str">
        <f>IFERROR(__xludf.DUMMYFUNCTION("""COMPUTED_VALUE"""),"C++")</f>
        <v>C++</v>
      </c>
      <c r="D8584" s="4" t="str">
        <f>IFERROR(__xludf.DUMMYFUNCTION("""COMPUTED_VALUE"""),"HTML/CSS")</f>
        <v>HTML/CSS</v>
      </c>
      <c r="E8584" s="4" t="str">
        <f>IFERROR(__xludf.DUMMYFUNCTION("""COMPUTED_VALUE"""),"JavaScript")</f>
        <v>JavaScript</v>
      </c>
      <c r="F8584" s="4" t="str">
        <f>IFERROR(__xludf.DUMMYFUNCTION("""COMPUTED_VALUE"""),"SQL")</f>
        <v>SQL</v>
      </c>
      <c r="G8584" s="4" t="str">
        <f>IFERROR(__xludf.DUMMYFUNCTION("""COMPUTED_VALUE"""),"Other(s):")</f>
        <v>Other(s):</v>
      </c>
    </row>
    <row r="8585">
      <c r="A8585" s="3">
        <v>8584.0</v>
      </c>
      <c r="B8585" s="4" t="str">
        <f>IFERROR(__xludf.DUMMYFUNCTION("SPLIT(IMPORTRANGE!B8585:B18584,"";"",0,1)"),"HTML/CSS")</f>
        <v>HTML/CSS</v>
      </c>
      <c r="C8585" s="4" t="str">
        <f>IFERROR(__xludf.DUMMYFUNCTION("""COMPUTED_VALUE"""),"Java")</f>
        <v>Java</v>
      </c>
      <c r="D8585" s="4" t="str">
        <f>IFERROR(__xludf.DUMMYFUNCTION("""COMPUTED_VALUE"""),"JavaScript")</f>
        <v>JavaScript</v>
      </c>
      <c r="E8585" s="4" t="str">
        <f>IFERROR(__xludf.DUMMYFUNCTION("""COMPUTED_VALUE"""),"PHP")</f>
        <v>PHP</v>
      </c>
      <c r="F8585" s="4" t="str">
        <f>IFERROR(__xludf.DUMMYFUNCTION("""COMPUTED_VALUE"""),"Python")</f>
        <v>Python</v>
      </c>
      <c r="G8585" s="4" t="str">
        <f>IFERROR(__xludf.DUMMYFUNCTION("""COMPUTED_VALUE"""),"SQL")</f>
        <v>SQL</v>
      </c>
      <c r="H8585" s="4" t="str">
        <f>IFERROR(__xludf.DUMMYFUNCTION("""COMPUTED_VALUE"""),"TypeScript")</f>
        <v>TypeScript</v>
      </c>
    </row>
    <row r="8586">
      <c r="A8586" s="3">
        <v>8585.0</v>
      </c>
      <c r="B8586" s="4" t="str">
        <f>IFERROR(__xludf.DUMMYFUNCTION("SPLIT(IMPORTRANGE!B8586:B18585,"";"",0,1)"),"Bash/Shell/PowerShell")</f>
        <v>Bash/Shell/PowerShell</v>
      </c>
      <c r="C8586" s="4" t="str">
        <f>IFERROR(__xludf.DUMMYFUNCTION("""COMPUTED_VALUE"""),"C")</f>
        <v>C</v>
      </c>
      <c r="D8586" s="4" t="str">
        <f>IFERROR(__xludf.DUMMYFUNCTION("""COMPUTED_VALUE"""),"Objective-C")</f>
        <v>Objective-C</v>
      </c>
      <c r="E8586" s="4" t="str">
        <f>IFERROR(__xludf.DUMMYFUNCTION("""COMPUTED_VALUE"""),"Swift")</f>
        <v>Swift</v>
      </c>
    </row>
    <row r="8587">
      <c r="A8587" s="3">
        <v>8586.0</v>
      </c>
      <c r="B8587" s="4" t="str">
        <f>IFERROR(__xludf.DUMMYFUNCTION("SPLIT(IMPORTRANGE!B8587:B18586,"";"",0,1)"),"Python")</f>
        <v>Python</v>
      </c>
    </row>
    <row r="8588">
      <c r="A8588" s="3">
        <v>8587.0</v>
      </c>
      <c r="B8588" s="4" t="str">
        <f>IFERROR(__xludf.DUMMYFUNCTION("SPLIT(IMPORTRANGE!B8588:B18587,"";"",0,1)"),"C++")</f>
        <v>C++</v>
      </c>
      <c r="C8588" s="4" t="str">
        <f>IFERROR(__xludf.DUMMYFUNCTION("""COMPUTED_VALUE"""),"C#")</f>
        <v>C#</v>
      </c>
      <c r="D8588" s="4" t="str">
        <f>IFERROR(__xludf.DUMMYFUNCTION("""COMPUTED_VALUE"""),"SQL")</f>
        <v>SQL</v>
      </c>
    </row>
    <row r="8589">
      <c r="A8589" s="3">
        <v>8588.0</v>
      </c>
      <c r="B8589" s="4" t="str">
        <f>IFERROR(__xludf.DUMMYFUNCTION("SPLIT(IMPORTRANGE!B8589:B18588,"";"",0,1)"),"C++")</f>
        <v>C++</v>
      </c>
      <c r="C8589" s="4" t="str">
        <f>IFERROR(__xludf.DUMMYFUNCTION("""COMPUTED_VALUE"""),"Go")</f>
        <v>Go</v>
      </c>
    </row>
    <row r="8590">
      <c r="A8590" s="3">
        <v>8589.0</v>
      </c>
      <c r="B8590" s="4" t="str">
        <f>IFERROR(__xludf.DUMMYFUNCTION("SPLIT(IMPORTRANGE!B8590:B18589,"";"",0,1)"),"HTML/CSS")</f>
        <v>HTML/CSS</v>
      </c>
      <c r="C8590" s="4" t="str">
        <f>IFERROR(__xludf.DUMMYFUNCTION("""COMPUTED_VALUE"""),"JavaScript")</f>
        <v>JavaScript</v>
      </c>
      <c r="D8590" s="4" t="str">
        <f>IFERROR(__xludf.DUMMYFUNCTION("""COMPUTED_VALUE"""),"PHP")</f>
        <v>PHP</v>
      </c>
      <c r="E8590" s="4" t="str">
        <f>IFERROR(__xludf.DUMMYFUNCTION("""COMPUTED_VALUE"""),"Python")</f>
        <v>Python</v>
      </c>
      <c r="F8590" s="4" t="str">
        <f>IFERROR(__xludf.DUMMYFUNCTION("""COMPUTED_VALUE"""),"SQL")</f>
        <v>SQL</v>
      </c>
      <c r="G8590" s="4" t="str">
        <f>IFERROR(__xludf.DUMMYFUNCTION("""COMPUTED_VALUE"""),"TypeScript")</f>
        <v>TypeScript</v>
      </c>
    </row>
    <row r="8591">
      <c r="A8591" s="3">
        <v>8590.0</v>
      </c>
      <c r="B8591" s="4" t="str">
        <f>IFERROR(__xludf.DUMMYFUNCTION("SPLIT(IMPORTRANGE!B8591:B18590,"";"",0,1)"),"C#")</f>
        <v>C#</v>
      </c>
      <c r="C8591" s="4" t="str">
        <f>IFERROR(__xludf.DUMMYFUNCTION("""COMPUTED_VALUE"""),"HTML/CSS")</f>
        <v>HTML/CSS</v>
      </c>
      <c r="D8591" s="4" t="str">
        <f>IFERROR(__xludf.DUMMYFUNCTION("""COMPUTED_VALUE"""),"JavaScript")</f>
        <v>JavaScript</v>
      </c>
      <c r="E8591" s="4" t="str">
        <f>IFERROR(__xludf.DUMMYFUNCTION("""COMPUTED_VALUE"""),"Python")</f>
        <v>Python</v>
      </c>
      <c r="F8591" s="4" t="str">
        <f>IFERROR(__xludf.DUMMYFUNCTION("""COMPUTED_VALUE"""),"SQL")</f>
        <v>SQL</v>
      </c>
      <c r="G8591" s="4" t="str">
        <f>IFERROR(__xludf.DUMMYFUNCTION("""COMPUTED_VALUE"""),"VBA")</f>
        <v>VBA</v>
      </c>
    </row>
    <row r="8592">
      <c r="A8592" s="3">
        <v>8591.0</v>
      </c>
      <c r="B8592" s="4" t="str">
        <f>IFERROR(__xludf.DUMMYFUNCTION("SPLIT(IMPORTRANGE!B8592:B18591,"";"",0,1)"),"Bash/Shell/PowerShell")</f>
        <v>Bash/Shell/PowerShell</v>
      </c>
      <c r="C8592" s="4" t="str">
        <f>IFERROR(__xludf.DUMMYFUNCTION("""COMPUTED_VALUE"""),"C")</f>
        <v>C</v>
      </c>
      <c r="D8592" s="4" t="str">
        <f>IFERROR(__xludf.DUMMYFUNCTION("""COMPUTED_VALUE"""),"C++")</f>
        <v>C++</v>
      </c>
      <c r="E8592" s="4" t="str">
        <f>IFERROR(__xludf.DUMMYFUNCTION("""COMPUTED_VALUE"""),"Go")</f>
        <v>Go</v>
      </c>
      <c r="F8592" s="4" t="str">
        <f>IFERROR(__xludf.DUMMYFUNCTION("""COMPUTED_VALUE"""),"Python")</f>
        <v>Python</v>
      </c>
      <c r="G8592" s="4" t="str">
        <f>IFERROR(__xludf.DUMMYFUNCTION("""COMPUTED_VALUE"""),"TypeScript")</f>
        <v>TypeScript</v>
      </c>
    </row>
    <row r="8593">
      <c r="A8593" s="3">
        <v>8592.0</v>
      </c>
      <c r="B8593" s="4" t="str">
        <f>IFERROR(__xludf.DUMMYFUNCTION("SPLIT(IMPORTRANGE!B8593:B18592,"";"",0,1)"),"C#")</f>
        <v>C#</v>
      </c>
      <c r="C8593" s="4" t="str">
        <f>IFERROR(__xludf.DUMMYFUNCTION("""COMPUTED_VALUE"""),"HTML/CSS")</f>
        <v>HTML/CSS</v>
      </c>
      <c r="D8593" s="4" t="str">
        <f>IFERROR(__xludf.DUMMYFUNCTION("""COMPUTED_VALUE"""),"JavaScript")</f>
        <v>JavaScript</v>
      </c>
      <c r="E8593" s="4" t="str">
        <f>IFERROR(__xludf.DUMMYFUNCTION("""COMPUTED_VALUE"""),"PHP")</f>
        <v>PHP</v>
      </c>
      <c r="F8593" s="4" t="str">
        <f>IFERROR(__xludf.DUMMYFUNCTION("""COMPUTED_VALUE"""),"SQL")</f>
        <v>SQL</v>
      </c>
    </row>
    <row r="8594">
      <c r="A8594" s="3">
        <v>8593.0</v>
      </c>
      <c r="B8594" s="4" t="str">
        <f>IFERROR(__xludf.DUMMYFUNCTION("SPLIT(IMPORTRANGE!B8594:B18593,"";"",0,1)"),"C")</f>
        <v>C</v>
      </c>
      <c r="C8594" s="4" t="str">
        <f>IFERROR(__xludf.DUMMYFUNCTION("""COMPUTED_VALUE"""),"Java")</f>
        <v>Java</v>
      </c>
      <c r="D8594" s="4" t="str">
        <f>IFERROR(__xludf.DUMMYFUNCTION("""COMPUTED_VALUE"""),"SQL")</f>
        <v>SQL</v>
      </c>
      <c r="E8594" s="4" t="str">
        <f>IFERROR(__xludf.DUMMYFUNCTION("""COMPUTED_VALUE"""),"Other(s):")</f>
        <v>Other(s):</v>
      </c>
    </row>
    <row r="8595">
      <c r="A8595" s="3">
        <v>8594.0</v>
      </c>
      <c r="B8595" s="4" t="str">
        <f>IFERROR(__xludf.DUMMYFUNCTION("SPLIT(IMPORTRANGE!B8595:B18594,"";"",0,1)"),"HTML/CSS")</f>
        <v>HTML/CSS</v>
      </c>
      <c r="C8595" s="4" t="str">
        <f>IFERROR(__xludf.DUMMYFUNCTION("""COMPUTED_VALUE"""),"Java")</f>
        <v>Java</v>
      </c>
      <c r="D8595" s="4" t="str">
        <f>IFERROR(__xludf.DUMMYFUNCTION("""COMPUTED_VALUE"""),"JavaScript")</f>
        <v>JavaScript</v>
      </c>
      <c r="E8595" s="4" t="str">
        <f>IFERROR(__xludf.DUMMYFUNCTION("""COMPUTED_VALUE"""),"TypeScript")</f>
        <v>TypeScript</v>
      </c>
    </row>
    <row r="8596">
      <c r="A8596" s="3">
        <v>8595.0</v>
      </c>
      <c r="B8596" s="4" t="str">
        <f>IFERROR(__xludf.DUMMYFUNCTION("SPLIT(IMPORTRANGE!B8596:B18595,"";"",0,1)"),"C#")</f>
        <v>C#</v>
      </c>
      <c r="C8596" s="4" t="str">
        <f>IFERROR(__xludf.DUMMYFUNCTION("""COMPUTED_VALUE"""),"HTML/CSS")</f>
        <v>HTML/CSS</v>
      </c>
      <c r="D8596" s="4" t="str">
        <f>IFERROR(__xludf.DUMMYFUNCTION("""COMPUTED_VALUE"""),"JavaScript")</f>
        <v>JavaScript</v>
      </c>
      <c r="E8596" s="4" t="str">
        <f>IFERROR(__xludf.DUMMYFUNCTION("""COMPUTED_VALUE"""),"PHP")</f>
        <v>PHP</v>
      </c>
      <c r="F8596" s="4" t="str">
        <f>IFERROR(__xludf.DUMMYFUNCTION("""COMPUTED_VALUE"""),"SQL")</f>
        <v>SQL</v>
      </c>
    </row>
    <row r="8597">
      <c r="A8597" s="3">
        <v>8596.0</v>
      </c>
      <c r="B8597" s="4" t="str">
        <f>IFERROR(__xludf.DUMMYFUNCTION("SPLIT(IMPORTRANGE!B8597:B18596,"";"",0,1)"),"Go")</f>
        <v>Go</v>
      </c>
      <c r="C8597" s="4" t="str">
        <f>IFERROR(__xludf.DUMMYFUNCTION("""COMPUTED_VALUE"""),"HTML/CSS")</f>
        <v>HTML/CSS</v>
      </c>
      <c r="D8597" s="4" t="str">
        <f>IFERROR(__xludf.DUMMYFUNCTION("""COMPUTED_VALUE"""),"Python")</f>
        <v>Python</v>
      </c>
      <c r="E8597" s="4" t="str">
        <f>IFERROR(__xludf.DUMMYFUNCTION("""COMPUTED_VALUE"""),"Ruby")</f>
        <v>Ruby</v>
      </c>
      <c r="F8597" s="4" t="str">
        <f>IFERROR(__xludf.DUMMYFUNCTION("""COMPUTED_VALUE"""),"SQL")</f>
        <v>SQL</v>
      </c>
    </row>
    <row r="8598">
      <c r="A8598" s="3">
        <v>8597.0</v>
      </c>
      <c r="B8598" s="4" t="str">
        <f>IFERROR(__xludf.DUMMYFUNCTION("SPLIT(IMPORTRANGE!B8598:B18597,"";"",0,1)"),"HTML/CSS")</f>
        <v>HTML/CSS</v>
      </c>
      <c r="C8598" s="4" t="str">
        <f>IFERROR(__xludf.DUMMYFUNCTION("""COMPUTED_VALUE"""),"Java")</f>
        <v>Java</v>
      </c>
      <c r="D8598" s="4" t="str">
        <f>IFERROR(__xludf.DUMMYFUNCTION("""COMPUTED_VALUE"""),"JavaScript")</f>
        <v>JavaScript</v>
      </c>
      <c r="E8598" s="4" t="str">
        <f>IFERROR(__xludf.DUMMYFUNCTION("""COMPUTED_VALUE"""),"Python")</f>
        <v>Python</v>
      </c>
      <c r="F8598" s="4" t="str">
        <f>IFERROR(__xludf.DUMMYFUNCTION("""COMPUTED_VALUE"""),"SQL")</f>
        <v>SQL</v>
      </c>
      <c r="G8598" s="4" t="str">
        <f>IFERROR(__xludf.DUMMYFUNCTION("""COMPUTED_VALUE"""),"TypeScript")</f>
        <v>TypeScript</v>
      </c>
    </row>
    <row r="8599">
      <c r="A8599" s="3">
        <v>8598.0</v>
      </c>
      <c r="B8599" s="4" t="str">
        <f>IFERROR(__xludf.DUMMYFUNCTION("SPLIT(IMPORTRANGE!B8599:B18598,"";"",0,1)"),"C")</f>
        <v>C</v>
      </c>
      <c r="C8599" s="4" t="str">
        <f>IFERROR(__xludf.DUMMYFUNCTION("""COMPUTED_VALUE"""),"C++")</f>
        <v>C++</v>
      </c>
      <c r="D8599" s="4" t="str">
        <f>IFERROR(__xludf.DUMMYFUNCTION("""COMPUTED_VALUE"""),"HTML/CSS")</f>
        <v>HTML/CSS</v>
      </c>
      <c r="E8599" s="4" t="str">
        <f>IFERROR(__xludf.DUMMYFUNCTION("""COMPUTED_VALUE"""),"Java")</f>
        <v>Java</v>
      </c>
      <c r="F8599" s="4" t="str">
        <f>IFERROR(__xludf.DUMMYFUNCTION("""COMPUTED_VALUE"""),"JavaScript")</f>
        <v>JavaScript</v>
      </c>
      <c r="G8599" s="4" t="str">
        <f>IFERROR(__xludf.DUMMYFUNCTION("""COMPUTED_VALUE"""),"Python")</f>
        <v>Python</v>
      </c>
      <c r="H8599" s="4" t="str">
        <f>IFERROR(__xludf.DUMMYFUNCTION("""COMPUTED_VALUE"""),"R")</f>
        <v>R</v>
      </c>
      <c r="I8599" s="4" t="str">
        <f>IFERROR(__xludf.DUMMYFUNCTION("""COMPUTED_VALUE"""),"SQL")</f>
        <v>SQL</v>
      </c>
    </row>
    <row r="8600">
      <c r="A8600" s="3">
        <v>8599.0</v>
      </c>
      <c r="B8600" s="4" t="str">
        <f>IFERROR(__xludf.DUMMYFUNCTION("SPLIT(IMPORTRANGE!B8600:B18599,"";"",0,1)"),"Bash/Shell/PowerShell")</f>
        <v>Bash/Shell/PowerShell</v>
      </c>
      <c r="C8600" s="4" t="str">
        <f>IFERROR(__xludf.DUMMYFUNCTION("""COMPUTED_VALUE"""),"C#")</f>
        <v>C#</v>
      </c>
      <c r="D8600" s="4" t="str">
        <f>IFERROR(__xludf.DUMMYFUNCTION("""COMPUTED_VALUE"""),"HTML/CSS")</f>
        <v>HTML/CSS</v>
      </c>
      <c r="E8600" s="4" t="str">
        <f>IFERROR(__xludf.DUMMYFUNCTION("""COMPUTED_VALUE"""),"JavaScript")</f>
        <v>JavaScript</v>
      </c>
      <c r="F8600" s="4" t="str">
        <f>IFERROR(__xludf.DUMMYFUNCTION("""COMPUTED_VALUE"""),"Python")</f>
        <v>Python</v>
      </c>
      <c r="G8600" s="4" t="str">
        <f>IFERROR(__xludf.DUMMYFUNCTION("""COMPUTED_VALUE"""),"R")</f>
        <v>R</v>
      </c>
      <c r="H8600" s="4" t="str">
        <f>IFERROR(__xludf.DUMMYFUNCTION("""COMPUTED_VALUE"""),"TypeScript")</f>
        <v>TypeScript</v>
      </c>
    </row>
    <row r="8601">
      <c r="A8601" s="3">
        <v>8600.0</v>
      </c>
      <c r="B8601" s="4" t="str">
        <f>IFERROR(__xludf.DUMMYFUNCTION("SPLIT(IMPORTRANGE!B8601:B18600,"";"",0,1)"),"HTML/CSS")</f>
        <v>HTML/CSS</v>
      </c>
      <c r="C8601" s="4" t="str">
        <f>IFERROR(__xludf.DUMMYFUNCTION("""COMPUTED_VALUE"""),"Java")</f>
        <v>Java</v>
      </c>
      <c r="D8601" s="4" t="str">
        <f>IFERROR(__xludf.DUMMYFUNCTION("""COMPUTED_VALUE"""),"JavaScript")</f>
        <v>JavaScript</v>
      </c>
    </row>
    <row r="8602">
      <c r="A8602" s="3">
        <v>8601.0</v>
      </c>
      <c r="B8602" s="4" t="str">
        <f>IFERROR(__xludf.DUMMYFUNCTION("SPLIT(IMPORTRANGE!B8602:B18601,"";"",0,1)"),"C")</f>
        <v>C</v>
      </c>
      <c r="C8602" s="4" t="str">
        <f>IFERROR(__xludf.DUMMYFUNCTION("""COMPUTED_VALUE"""),"HTML/CSS")</f>
        <v>HTML/CSS</v>
      </c>
      <c r="D8602" s="4" t="str">
        <f>IFERROR(__xludf.DUMMYFUNCTION("""COMPUTED_VALUE"""),"Java")</f>
        <v>Java</v>
      </c>
      <c r="E8602" s="4" t="str">
        <f>IFERROR(__xludf.DUMMYFUNCTION("""COMPUTED_VALUE"""),"JavaScript")</f>
        <v>JavaScript</v>
      </c>
      <c r="F8602" s="4" t="str">
        <f>IFERROR(__xludf.DUMMYFUNCTION("""COMPUTED_VALUE"""),"PHP")</f>
        <v>PHP</v>
      </c>
      <c r="G8602" s="4" t="str">
        <f>IFERROR(__xludf.DUMMYFUNCTION("""COMPUTED_VALUE"""),"Python")</f>
        <v>Python</v>
      </c>
      <c r="H8602" s="4" t="str">
        <f>IFERROR(__xludf.DUMMYFUNCTION("""COMPUTED_VALUE"""),"SQL")</f>
        <v>SQL</v>
      </c>
      <c r="I8602" s="4" t="str">
        <f>IFERROR(__xludf.DUMMYFUNCTION("""COMPUTED_VALUE"""),"VBA")</f>
        <v>VBA</v>
      </c>
    </row>
    <row r="8603">
      <c r="A8603" s="3">
        <v>8602.0</v>
      </c>
      <c r="B8603" s="4" t="str">
        <f>IFERROR(__xludf.DUMMYFUNCTION("SPLIT(IMPORTRANGE!B8603:B18602,"";"",0,1)"),"HTML/CSS")</f>
        <v>HTML/CSS</v>
      </c>
      <c r="C8603" s="4" t="str">
        <f>IFERROR(__xludf.DUMMYFUNCTION("""COMPUTED_VALUE"""),"JavaScript")</f>
        <v>JavaScript</v>
      </c>
      <c r="D8603" s="4" t="str">
        <f>IFERROR(__xludf.DUMMYFUNCTION("""COMPUTED_VALUE"""),"PHP")</f>
        <v>PHP</v>
      </c>
    </row>
    <row r="8604">
      <c r="A8604" s="3">
        <v>8603.0</v>
      </c>
      <c r="B8604" s="4" t="str">
        <f>IFERROR(__xludf.DUMMYFUNCTION("SPLIT(IMPORTRANGE!B8604:B18603,"";"",0,1)"),"Bash/Shell/PowerShell")</f>
        <v>Bash/Shell/PowerShell</v>
      </c>
      <c r="C8604" s="4" t="str">
        <f>IFERROR(__xludf.DUMMYFUNCTION("""COMPUTED_VALUE"""),"C")</f>
        <v>C</v>
      </c>
      <c r="D8604" s="4" t="str">
        <f>IFERROR(__xludf.DUMMYFUNCTION("""COMPUTED_VALUE"""),"C#")</f>
        <v>C#</v>
      </c>
      <c r="E8604" s="4" t="str">
        <f>IFERROR(__xludf.DUMMYFUNCTION("""COMPUTED_VALUE"""),"Elixir")</f>
        <v>Elixir</v>
      </c>
      <c r="F8604" s="4" t="str">
        <f>IFERROR(__xludf.DUMMYFUNCTION("""COMPUTED_VALUE"""),"JavaScript")</f>
        <v>JavaScript</v>
      </c>
      <c r="G8604" s="4" t="str">
        <f>IFERROR(__xludf.DUMMYFUNCTION("""COMPUTED_VALUE"""),"SQL")</f>
        <v>SQL</v>
      </c>
      <c r="H8604" s="4" t="str">
        <f>IFERROR(__xludf.DUMMYFUNCTION("""COMPUTED_VALUE"""),"TypeScript")</f>
        <v>TypeScript</v>
      </c>
    </row>
    <row r="8605">
      <c r="A8605" s="3">
        <v>8604.0</v>
      </c>
      <c r="B8605" s="4" t="str">
        <f>IFERROR(__xludf.DUMMYFUNCTION("SPLIT(IMPORTRANGE!B8605:B18604,"";"",0,1)"),"Bash/Shell/PowerShell")</f>
        <v>Bash/Shell/PowerShell</v>
      </c>
      <c r="C8605" s="4" t="str">
        <f>IFERROR(__xludf.DUMMYFUNCTION("""COMPUTED_VALUE"""),"Go")</f>
        <v>Go</v>
      </c>
      <c r="D8605" s="4" t="str">
        <f>IFERROR(__xludf.DUMMYFUNCTION("""COMPUTED_VALUE"""),"HTML/CSS")</f>
        <v>HTML/CSS</v>
      </c>
      <c r="E8605" s="4" t="str">
        <f>IFERROR(__xludf.DUMMYFUNCTION("""COMPUTED_VALUE"""),"Java")</f>
        <v>Java</v>
      </c>
      <c r="F8605" s="4" t="str">
        <f>IFERROR(__xludf.DUMMYFUNCTION("""COMPUTED_VALUE"""),"JavaScript")</f>
        <v>JavaScript</v>
      </c>
      <c r="G8605" s="4" t="str">
        <f>IFERROR(__xludf.DUMMYFUNCTION("""COMPUTED_VALUE"""),"PHP")</f>
        <v>PHP</v>
      </c>
      <c r="H8605" s="4" t="str">
        <f>IFERROR(__xludf.DUMMYFUNCTION("""COMPUTED_VALUE"""),"Python")</f>
        <v>Python</v>
      </c>
      <c r="I8605" s="4" t="str">
        <f>IFERROR(__xludf.DUMMYFUNCTION("""COMPUTED_VALUE"""),"R")</f>
        <v>R</v>
      </c>
      <c r="J8605" s="4" t="str">
        <f>IFERROR(__xludf.DUMMYFUNCTION("""COMPUTED_VALUE"""),"Other(s):")</f>
        <v>Other(s):</v>
      </c>
    </row>
    <row r="8606">
      <c r="A8606" s="3">
        <v>8605.0</v>
      </c>
      <c r="B8606" s="4" t="str">
        <f>IFERROR(__xludf.DUMMYFUNCTION("SPLIT(IMPORTRANGE!B8606:B18605,"";"",0,1)"),"C#")</f>
        <v>C#</v>
      </c>
      <c r="C8606" s="4" t="str">
        <f>IFERROR(__xludf.DUMMYFUNCTION("""COMPUTED_VALUE"""),"HTML/CSS")</f>
        <v>HTML/CSS</v>
      </c>
      <c r="D8606" s="4" t="str">
        <f>IFERROR(__xludf.DUMMYFUNCTION("""COMPUTED_VALUE"""),"Java")</f>
        <v>Java</v>
      </c>
      <c r="E8606" s="4" t="str">
        <f>IFERROR(__xludf.DUMMYFUNCTION("""COMPUTED_VALUE"""),"JavaScript")</f>
        <v>JavaScript</v>
      </c>
      <c r="F8606" s="4" t="str">
        <f>IFERROR(__xludf.DUMMYFUNCTION("""COMPUTED_VALUE"""),"PHP")</f>
        <v>PHP</v>
      </c>
      <c r="G8606" s="4" t="str">
        <f>IFERROR(__xludf.DUMMYFUNCTION("""COMPUTED_VALUE"""),"SQL")</f>
        <v>SQL</v>
      </c>
    </row>
    <row r="8607">
      <c r="A8607" s="3">
        <v>8606.0</v>
      </c>
      <c r="B8607" s="4" t="str">
        <f>IFERROR(__xludf.DUMMYFUNCTION("SPLIT(IMPORTRANGE!B8607:B18606,"";"",0,1)"),"Go")</f>
        <v>Go</v>
      </c>
      <c r="C8607" s="4" t="str">
        <f>IFERROR(__xludf.DUMMYFUNCTION("""COMPUTED_VALUE"""),"HTML/CSS")</f>
        <v>HTML/CSS</v>
      </c>
      <c r="D8607" s="4" t="str">
        <f>IFERROR(__xludf.DUMMYFUNCTION("""COMPUTED_VALUE"""),"Java")</f>
        <v>Java</v>
      </c>
      <c r="E8607" s="4" t="str">
        <f>IFERROR(__xludf.DUMMYFUNCTION("""COMPUTED_VALUE"""),"JavaScript")</f>
        <v>JavaScript</v>
      </c>
      <c r="F8607" s="4" t="str">
        <f>IFERROR(__xludf.DUMMYFUNCTION("""COMPUTED_VALUE"""),"PHP")</f>
        <v>PHP</v>
      </c>
      <c r="G8607" s="4" t="str">
        <f>IFERROR(__xludf.DUMMYFUNCTION("""COMPUTED_VALUE"""),"Python")</f>
        <v>Python</v>
      </c>
      <c r="H8607" s="4" t="str">
        <f>IFERROR(__xludf.DUMMYFUNCTION("""COMPUTED_VALUE"""),"SQL")</f>
        <v>SQL</v>
      </c>
    </row>
    <row r="8608">
      <c r="A8608" s="3">
        <v>8607.0</v>
      </c>
      <c r="B8608" s="4" t="str">
        <f>IFERROR(__xludf.DUMMYFUNCTION("SPLIT(IMPORTRANGE!B8608:B18607,"";"",0,1)"),"C")</f>
        <v>C</v>
      </c>
      <c r="C8608" s="4" t="str">
        <f>IFERROR(__xludf.DUMMYFUNCTION("""COMPUTED_VALUE"""),"C++")</f>
        <v>C++</v>
      </c>
      <c r="D8608" s="4" t="str">
        <f>IFERROR(__xludf.DUMMYFUNCTION("""COMPUTED_VALUE"""),"Java")</f>
        <v>Java</v>
      </c>
      <c r="E8608" s="4" t="str">
        <f>IFERROR(__xludf.DUMMYFUNCTION("""COMPUTED_VALUE"""),"Python")</f>
        <v>Python</v>
      </c>
      <c r="F8608" s="4" t="str">
        <f>IFERROR(__xludf.DUMMYFUNCTION("""COMPUTED_VALUE"""),"SQL")</f>
        <v>SQL</v>
      </c>
    </row>
    <row r="8609">
      <c r="A8609" s="3">
        <v>8608.0</v>
      </c>
      <c r="B8609" s="4" t="str">
        <f>IFERROR(__xludf.DUMMYFUNCTION("SPLIT(IMPORTRANGE!B8609:B18608,"";"",0,1)"),"Bash/Shell/PowerShell")</f>
        <v>Bash/Shell/PowerShell</v>
      </c>
      <c r="C8609" s="4" t="str">
        <f>IFERROR(__xludf.DUMMYFUNCTION("""COMPUTED_VALUE"""),"C")</f>
        <v>C</v>
      </c>
      <c r="D8609" s="4" t="str">
        <f>IFERROR(__xludf.DUMMYFUNCTION("""COMPUTED_VALUE"""),"C++")</f>
        <v>C++</v>
      </c>
      <c r="E8609" s="4" t="str">
        <f>IFERROR(__xludf.DUMMYFUNCTION("""COMPUTED_VALUE"""),"HTML/CSS")</f>
        <v>HTML/CSS</v>
      </c>
      <c r="F8609" s="4" t="str">
        <f>IFERROR(__xludf.DUMMYFUNCTION("""COMPUTED_VALUE"""),"Java")</f>
        <v>Java</v>
      </c>
      <c r="G8609" s="4" t="str">
        <f>IFERROR(__xludf.DUMMYFUNCTION("""COMPUTED_VALUE"""),"JavaScript")</f>
        <v>JavaScript</v>
      </c>
      <c r="H8609" s="4" t="str">
        <f>IFERROR(__xludf.DUMMYFUNCTION("""COMPUTED_VALUE"""),"SQL")</f>
        <v>SQL</v>
      </c>
    </row>
    <row r="8610">
      <c r="A8610" s="3">
        <v>8609.0</v>
      </c>
      <c r="B8610" s="4" t="str">
        <f>IFERROR(__xludf.DUMMYFUNCTION("SPLIT(IMPORTRANGE!B8610:B18609,"";"",0,1)"),"Bash/Shell/PowerShell")</f>
        <v>Bash/Shell/PowerShell</v>
      </c>
      <c r="C8610" s="4" t="str">
        <f>IFERROR(__xludf.DUMMYFUNCTION("""COMPUTED_VALUE"""),"HTML/CSS")</f>
        <v>HTML/CSS</v>
      </c>
      <c r="D8610" s="4" t="str">
        <f>IFERROR(__xludf.DUMMYFUNCTION("""COMPUTED_VALUE"""),"JavaScript")</f>
        <v>JavaScript</v>
      </c>
      <c r="E8610" s="4" t="str">
        <f>IFERROR(__xludf.DUMMYFUNCTION("""COMPUTED_VALUE"""),"Ruby")</f>
        <v>Ruby</v>
      </c>
    </row>
    <row r="8611">
      <c r="A8611" s="3">
        <v>8610.0</v>
      </c>
      <c r="B8611" s="4" t="str">
        <f>IFERROR(__xludf.DUMMYFUNCTION("SPLIT(IMPORTRANGE!B8611:B18610,"";"",0,1)"),"Java")</f>
        <v>Java</v>
      </c>
      <c r="C8611" s="4" t="str">
        <f>IFERROR(__xludf.DUMMYFUNCTION("""COMPUTED_VALUE"""),"Python")</f>
        <v>Python</v>
      </c>
    </row>
    <row r="8612">
      <c r="A8612" s="3">
        <v>8611.0</v>
      </c>
      <c r="B8612" s="4" t="str">
        <f>IFERROR(__xludf.DUMMYFUNCTION("SPLIT(IMPORTRANGE!B8612:B18611,"";"",0,1)"),"Bash/Shell/PowerShell")</f>
        <v>Bash/Shell/PowerShell</v>
      </c>
      <c r="C8612" s="4" t="str">
        <f>IFERROR(__xludf.DUMMYFUNCTION("""COMPUTED_VALUE"""),"Clojure")</f>
        <v>Clojure</v>
      </c>
      <c r="D8612" s="4" t="str">
        <f>IFERROR(__xludf.DUMMYFUNCTION("""COMPUTED_VALUE"""),"Go")</f>
        <v>Go</v>
      </c>
      <c r="E8612" s="4" t="str">
        <f>IFERROR(__xludf.DUMMYFUNCTION("""COMPUTED_VALUE"""),"HTML/CSS")</f>
        <v>HTML/CSS</v>
      </c>
      <c r="F8612" s="4" t="str">
        <f>IFERROR(__xludf.DUMMYFUNCTION("""COMPUTED_VALUE"""),"JavaScript")</f>
        <v>JavaScript</v>
      </c>
      <c r="G8612" s="4" t="str">
        <f>IFERROR(__xludf.DUMMYFUNCTION("""COMPUTED_VALUE"""),"Ruby")</f>
        <v>Ruby</v>
      </c>
      <c r="H8612" s="4" t="str">
        <f>IFERROR(__xludf.DUMMYFUNCTION("""COMPUTED_VALUE"""),"Other(s):")</f>
        <v>Other(s):</v>
      </c>
    </row>
    <row r="8613">
      <c r="A8613" s="3">
        <v>8612.0</v>
      </c>
      <c r="B8613" s="4" t="str">
        <f>IFERROR(__xludf.DUMMYFUNCTION("SPLIT(IMPORTRANGE!B8613:B18612,"";"",0,1)"),"Bash/Shell/PowerShell")</f>
        <v>Bash/Shell/PowerShell</v>
      </c>
      <c r="C8613" s="4" t="str">
        <f>IFERROR(__xludf.DUMMYFUNCTION("""COMPUTED_VALUE"""),"C++")</f>
        <v>C++</v>
      </c>
      <c r="D8613" s="4" t="str">
        <f>IFERROR(__xludf.DUMMYFUNCTION("""COMPUTED_VALUE"""),"HTML/CSS")</f>
        <v>HTML/CSS</v>
      </c>
      <c r="E8613" s="4" t="str">
        <f>IFERROR(__xludf.DUMMYFUNCTION("""COMPUTED_VALUE"""),"PHP")</f>
        <v>PHP</v>
      </c>
      <c r="F8613" s="4" t="str">
        <f>IFERROR(__xludf.DUMMYFUNCTION("""COMPUTED_VALUE"""),"Python")</f>
        <v>Python</v>
      </c>
      <c r="G8613" s="4" t="str">
        <f>IFERROR(__xludf.DUMMYFUNCTION("""COMPUTED_VALUE"""),"TypeScript")</f>
        <v>TypeScript</v>
      </c>
    </row>
    <row r="8614">
      <c r="A8614" s="3">
        <v>8613.0</v>
      </c>
      <c r="B8614" s="4" t="str">
        <f>IFERROR(__xludf.DUMMYFUNCTION("SPLIT(IMPORTRANGE!B8614:B18613,"";"",0,1)"),"Bash/Shell/PowerShell")</f>
        <v>Bash/Shell/PowerShell</v>
      </c>
      <c r="C8614" s="4" t="str">
        <f>IFERROR(__xludf.DUMMYFUNCTION("""COMPUTED_VALUE"""),"HTML/CSS")</f>
        <v>HTML/CSS</v>
      </c>
      <c r="D8614" s="4" t="str">
        <f>IFERROR(__xludf.DUMMYFUNCTION("""COMPUTED_VALUE"""),"Java")</f>
        <v>Java</v>
      </c>
      <c r="E8614" s="4" t="str">
        <f>IFERROR(__xludf.DUMMYFUNCTION("""COMPUTED_VALUE"""),"JavaScript")</f>
        <v>JavaScript</v>
      </c>
      <c r="F8614" s="4" t="str">
        <f>IFERROR(__xludf.DUMMYFUNCTION("""COMPUTED_VALUE"""),"SQL")</f>
        <v>SQL</v>
      </c>
    </row>
    <row r="8615">
      <c r="A8615" s="3">
        <v>8614.0</v>
      </c>
      <c r="B8615" s="4" t="str">
        <f>IFERROR(__xludf.DUMMYFUNCTION("SPLIT(IMPORTRANGE!B8615:B18614,"";"",0,1)"),"C")</f>
        <v>C</v>
      </c>
      <c r="C8615" s="4" t="str">
        <f>IFERROR(__xludf.DUMMYFUNCTION("""COMPUTED_VALUE"""),"Java")</f>
        <v>Java</v>
      </c>
      <c r="D8615" s="4" t="str">
        <f>IFERROR(__xludf.DUMMYFUNCTION("""COMPUTED_VALUE"""),"Python")</f>
        <v>Python</v>
      </c>
      <c r="E8615" s="4" t="str">
        <f>IFERROR(__xludf.DUMMYFUNCTION("""COMPUTED_VALUE"""),"TypeScript")</f>
        <v>TypeScript</v>
      </c>
    </row>
    <row r="8616">
      <c r="A8616" s="3">
        <v>8615.0</v>
      </c>
      <c r="B8616" s="4" t="str">
        <f>IFERROR(__xludf.DUMMYFUNCTION("SPLIT(IMPORTRANGE!B8616:B18615,"";"",0,1)"),"C#")</f>
        <v>C#</v>
      </c>
      <c r="C8616" s="4" t="str">
        <f>IFERROR(__xludf.DUMMYFUNCTION("""COMPUTED_VALUE"""),"HTML/CSS")</f>
        <v>HTML/CSS</v>
      </c>
      <c r="D8616" s="4" t="str">
        <f>IFERROR(__xludf.DUMMYFUNCTION("""COMPUTED_VALUE"""),"JavaScript")</f>
        <v>JavaScript</v>
      </c>
      <c r="E8616" s="4" t="str">
        <f>IFERROR(__xludf.DUMMYFUNCTION("""COMPUTED_VALUE"""),"SQL")</f>
        <v>SQL</v>
      </c>
    </row>
    <row r="8617">
      <c r="A8617" s="3">
        <v>8616.0</v>
      </c>
      <c r="B8617" s="4" t="str">
        <f>IFERROR(__xludf.DUMMYFUNCTION("SPLIT(IMPORTRANGE!B8617:B18616,"";"",0,1)"),"C#")</f>
        <v>C#</v>
      </c>
      <c r="C8617" s="4" t="str">
        <f>IFERROR(__xludf.DUMMYFUNCTION("""COMPUTED_VALUE"""),"JavaScript")</f>
        <v>JavaScript</v>
      </c>
      <c r="D8617" s="4" t="str">
        <f>IFERROR(__xludf.DUMMYFUNCTION("""COMPUTED_VALUE"""),"PHP")</f>
        <v>PHP</v>
      </c>
      <c r="E8617" s="4" t="str">
        <f>IFERROR(__xludf.DUMMYFUNCTION("""COMPUTED_VALUE"""),"SQL")</f>
        <v>SQL</v>
      </c>
    </row>
    <row r="8618">
      <c r="A8618" s="3">
        <v>8617.0</v>
      </c>
      <c r="B8618" s="4" t="str">
        <f>IFERROR(__xludf.DUMMYFUNCTION("SPLIT(IMPORTRANGE!B8618:B18617,"";"",0,1)"),"Go")</f>
        <v>Go</v>
      </c>
      <c r="C8618" s="4" t="str">
        <f>IFERROR(__xludf.DUMMYFUNCTION("""COMPUTED_VALUE"""),"JavaScript")</f>
        <v>JavaScript</v>
      </c>
    </row>
    <row r="8619">
      <c r="A8619" s="3">
        <v>8618.0</v>
      </c>
      <c r="B8619" s="4" t="str">
        <f>IFERROR(__xludf.DUMMYFUNCTION("SPLIT(IMPORTRANGE!B8619:B18618,"";"",0,1)"),"HTML/CSS")</f>
        <v>HTML/CSS</v>
      </c>
      <c r="C8619" s="4" t="str">
        <f>IFERROR(__xludf.DUMMYFUNCTION("""COMPUTED_VALUE"""),"Java")</f>
        <v>Java</v>
      </c>
      <c r="D8619" s="4" t="str">
        <f>IFERROR(__xludf.DUMMYFUNCTION("""COMPUTED_VALUE"""),"JavaScript")</f>
        <v>JavaScript</v>
      </c>
      <c r="E8619" s="4" t="str">
        <f>IFERROR(__xludf.DUMMYFUNCTION("""COMPUTED_VALUE"""),"PHP")</f>
        <v>PHP</v>
      </c>
      <c r="F8619" s="4" t="str">
        <f>IFERROR(__xludf.DUMMYFUNCTION("""COMPUTED_VALUE"""),"Scala")</f>
        <v>Scala</v>
      </c>
      <c r="G8619" s="4" t="str">
        <f>IFERROR(__xludf.DUMMYFUNCTION("""COMPUTED_VALUE"""),"SQL")</f>
        <v>SQL</v>
      </c>
    </row>
    <row r="8620">
      <c r="A8620" s="3">
        <v>8619.0</v>
      </c>
      <c r="B8620" s="4" t="str">
        <f>IFERROR(__xludf.DUMMYFUNCTION("SPLIT(IMPORTRANGE!B8620:B18619,"";"",0,1)"),"HTML/CSS")</f>
        <v>HTML/CSS</v>
      </c>
      <c r="C8620" s="4" t="str">
        <f>IFERROR(__xludf.DUMMYFUNCTION("""COMPUTED_VALUE"""),"JavaScript")</f>
        <v>JavaScript</v>
      </c>
      <c r="D8620" s="4" t="str">
        <f>IFERROR(__xludf.DUMMYFUNCTION("""COMPUTED_VALUE"""),"PHP")</f>
        <v>PHP</v>
      </c>
    </row>
    <row r="8621">
      <c r="A8621" s="3">
        <v>8620.0</v>
      </c>
      <c r="B8621" s="4" t="str">
        <f>IFERROR(__xludf.DUMMYFUNCTION("SPLIT(IMPORTRANGE!B8621:B18620,"";"",0,1)"),"HTML/CSS")</f>
        <v>HTML/CSS</v>
      </c>
      <c r="C8621" s="4" t="str">
        <f>IFERROR(__xludf.DUMMYFUNCTION("""COMPUTED_VALUE"""),"JavaScript")</f>
        <v>JavaScript</v>
      </c>
      <c r="D8621" s="4" t="str">
        <f>IFERROR(__xludf.DUMMYFUNCTION("""COMPUTED_VALUE"""),"Ruby")</f>
        <v>Ruby</v>
      </c>
    </row>
    <row r="8622">
      <c r="A8622" s="3">
        <v>8621.0</v>
      </c>
      <c r="B8622" s="4" t="str">
        <f>IFERROR(__xludf.DUMMYFUNCTION("SPLIT(IMPORTRANGE!B8622:B18621,"";"",0,1)"),"Bash/Shell/PowerShell")</f>
        <v>Bash/Shell/PowerShell</v>
      </c>
      <c r="C8622" s="4" t="str">
        <f>IFERROR(__xludf.DUMMYFUNCTION("""COMPUTED_VALUE"""),"C++")</f>
        <v>C++</v>
      </c>
      <c r="D8622" s="4" t="str">
        <f>IFERROR(__xludf.DUMMYFUNCTION("""COMPUTED_VALUE"""),"Java")</f>
        <v>Java</v>
      </c>
      <c r="E8622" s="4" t="str">
        <f>IFERROR(__xludf.DUMMYFUNCTION("""COMPUTED_VALUE"""),"Python")</f>
        <v>Python</v>
      </c>
      <c r="F8622" s="4" t="str">
        <f>IFERROR(__xludf.DUMMYFUNCTION("""COMPUTED_VALUE"""),"R")</f>
        <v>R</v>
      </c>
      <c r="G8622" s="4" t="str">
        <f>IFERROR(__xludf.DUMMYFUNCTION("""COMPUTED_VALUE"""),"SQL")</f>
        <v>SQL</v>
      </c>
    </row>
    <row r="8623">
      <c r="A8623" s="3">
        <v>8622.0</v>
      </c>
      <c r="B8623" s="4" t="str">
        <f>IFERROR(__xludf.DUMMYFUNCTION("SPLIT(IMPORTRANGE!B8623:B18622,"";"",0,1)"),"C#")</f>
        <v>C#</v>
      </c>
      <c r="C8623" s="4" t="str">
        <f>IFERROR(__xludf.DUMMYFUNCTION("""COMPUTED_VALUE"""),"HTML/CSS")</f>
        <v>HTML/CSS</v>
      </c>
      <c r="D8623" s="4" t="str">
        <f>IFERROR(__xludf.DUMMYFUNCTION("""COMPUTED_VALUE"""),"JavaScript")</f>
        <v>JavaScript</v>
      </c>
      <c r="E8623" s="4" t="str">
        <f>IFERROR(__xludf.DUMMYFUNCTION("""COMPUTED_VALUE"""),"SQL")</f>
        <v>SQL</v>
      </c>
    </row>
    <row r="8624">
      <c r="A8624" s="3">
        <v>8623.0</v>
      </c>
      <c r="B8624" s="4" t="str">
        <f>IFERROR(__xludf.DUMMYFUNCTION("SPLIT(IMPORTRANGE!B8624:B18623,"";"",0,1)"),"Dart")</f>
        <v>Dart</v>
      </c>
      <c r="C8624" s="4" t="str">
        <f>IFERROR(__xludf.DUMMYFUNCTION("""COMPUTED_VALUE"""),"JavaScript")</f>
        <v>JavaScript</v>
      </c>
      <c r="D8624" s="4" t="str">
        <f>IFERROR(__xludf.DUMMYFUNCTION("""COMPUTED_VALUE"""),"TypeScript")</f>
        <v>TypeScript</v>
      </c>
    </row>
    <row r="8625">
      <c r="A8625" s="3">
        <v>8624.0</v>
      </c>
      <c r="B8625" s="4" t="str">
        <f>IFERROR(__xludf.DUMMYFUNCTION("SPLIT(IMPORTRANGE!B8625:B18624,"";"",0,1)"),"Bash/Shell/PowerShell")</f>
        <v>Bash/Shell/PowerShell</v>
      </c>
      <c r="C8625" s="4" t="str">
        <f>IFERROR(__xludf.DUMMYFUNCTION("""COMPUTED_VALUE"""),"C++")</f>
        <v>C++</v>
      </c>
      <c r="D8625" s="4" t="str">
        <f>IFERROR(__xludf.DUMMYFUNCTION("""COMPUTED_VALUE"""),"HTML/CSS")</f>
        <v>HTML/CSS</v>
      </c>
      <c r="E8625" s="4" t="str">
        <f>IFERROR(__xludf.DUMMYFUNCTION("""COMPUTED_VALUE"""),"JavaScript")</f>
        <v>JavaScript</v>
      </c>
      <c r="F8625" s="4" t="str">
        <f>IFERROR(__xludf.DUMMYFUNCTION("""COMPUTED_VALUE"""),"Ruby")</f>
        <v>Ruby</v>
      </c>
      <c r="G8625" s="4" t="str">
        <f>IFERROR(__xludf.DUMMYFUNCTION("""COMPUTED_VALUE"""),"SQL")</f>
        <v>SQL</v>
      </c>
      <c r="H8625" s="4" t="str">
        <f>IFERROR(__xludf.DUMMYFUNCTION("""COMPUTED_VALUE"""),"TypeScript")</f>
        <v>TypeScript</v>
      </c>
    </row>
    <row r="8626">
      <c r="A8626" s="3">
        <v>8625.0</v>
      </c>
      <c r="B8626" s="4" t="str">
        <f>IFERROR(__xludf.DUMMYFUNCTION("SPLIT(IMPORTRANGE!B8626:B18625,"";"",0,1)"),"Assembly")</f>
        <v>Assembly</v>
      </c>
      <c r="C8626" s="4" t="str">
        <f>IFERROR(__xludf.DUMMYFUNCTION("""COMPUTED_VALUE"""),"Bash/Shell/PowerShell")</f>
        <v>Bash/Shell/PowerShell</v>
      </c>
      <c r="D8626" s="4" t="str">
        <f>IFERROR(__xludf.DUMMYFUNCTION("""COMPUTED_VALUE"""),"C")</f>
        <v>C</v>
      </c>
      <c r="E8626" s="4" t="str">
        <f>IFERROR(__xludf.DUMMYFUNCTION("""COMPUTED_VALUE"""),"HTML/CSS")</f>
        <v>HTML/CSS</v>
      </c>
      <c r="F8626" s="4" t="str">
        <f>IFERROR(__xludf.DUMMYFUNCTION("""COMPUTED_VALUE"""),"Java")</f>
        <v>Java</v>
      </c>
      <c r="G8626" s="4" t="str">
        <f>IFERROR(__xludf.DUMMYFUNCTION("""COMPUTED_VALUE"""),"PHP")</f>
        <v>PHP</v>
      </c>
      <c r="H8626" s="4" t="str">
        <f>IFERROR(__xludf.DUMMYFUNCTION("""COMPUTED_VALUE"""),"Python")</f>
        <v>Python</v>
      </c>
      <c r="I8626" s="4" t="str">
        <f>IFERROR(__xludf.DUMMYFUNCTION("""COMPUTED_VALUE"""),"Ruby")</f>
        <v>Ruby</v>
      </c>
      <c r="J8626" s="4" t="str">
        <f>IFERROR(__xludf.DUMMYFUNCTION("""COMPUTED_VALUE"""),"Scala")</f>
        <v>Scala</v>
      </c>
      <c r="K8626" s="4" t="str">
        <f>IFERROR(__xludf.DUMMYFUNCTION("""COMPUTED_VALUE"""),"SQL")</f>
        <v>SQL</v>
      </c>
    </row>
    <row r="8627">
      <c r="A8627" s="3">
        <v>8626.0</v>
      </c>
      <c r="B8627" s="4" t="str">
        <f>IFERROR(__xludf.DUMMYFUNCTION("SPLIT(IMPORTRANGE!B8627:B18626,"";"",0,1)"),"Bash/Shell/PowerShell")</f>
        <v>Bash/Shell/PowerShell</v>
      </c>
      <c r="C8627" s="4" t="str">
        <f>IFERROR(__xludf.DUMMYFUNCTION("""COMPUTED_VALUE"""),"HTML/CSS")</f>
        <v>HTML/CSS</v>
      </c>
      <c r="D8627" s="4" t="str">
        <f>IFERROR(__xludf.DUMMYFUNCTION("""COMPUTED_VALUE"""),"JavaScript")</f>
        <v>JavaScript</v>
      </c>
      <c r="E8627" s="4" t="str">
        <f>IFERROR(__xludf.DUMMYFUNCTION("""COMPUTED_VALUE"""),"Python")</f>
        <v>Python</v>
      </c>
      <c r="F8627" s="4" t="str">
        <f>IFERROR(__xludf.DUMMYFUNCTION("""COMPUTED_VALUE"""),"SQL")</f>
        <v>SQL</v>
      </c>
      <c r="G8627" s="4" t="str">
        <f>IFERROR(__xludf.DUMMYFUNCTION("""COMPUTED_VALUE"""),"TypeScript")</f>
        <v>TypeScript</v>
      </c>
    </row>
    <row r="8628">
      <c r="A8628" s="3">
        <v>8627.0</v>
      </c>
      <c r="B8628" s="4" t="str">
        <f>IFERROR(__xludf.DUMMYFUNCTION("SPLIT(IMPORTRANGE!B8628:B18627,"";"",0,1)"),"HTML/CSS")</f>
        <v>HTML/CSS</v>
      </c>
      <c r="C8628" s="4" t="str">
        <f>IFERROR(__xludf.DUMMYFUNCTION("""COMPUTED_VALUE"""),"JavaScript")</f>
        <v>JavaScript</v>
      </c>
    </row>
    <row r="8629">
      <c r="A8629" s="3">
        <v>8628.0</v>
      </c>
      <c r="B8629" s="4" t="str">
        <f>IFERROR(__xludf.DUMMYFUNCTION("SPLIT(IMPORTRANGE!B8629:B18628,"";"",0,1)"),"Bash/Shell/PowerShell")</f>
        <v>Bash/Shell/PowerShell</v>
      </c>
      <c r="C8629" s="4" t="str">
        <f>IFERROR(__xludf.DUMMYFUNCTION("""COMPUTED_VALUE"""),"C")</f>
        <v>C</v>
      </c>
      <c r="D8629" s="4" t="str">
        <f>IFERROR(__xludf.DUMMYFUNCTION("""COMPUTED_VALUE"""),"C++")</f>
        <v>C++</v>
      </c>
      <c r="E8629" s="4" t="str">
        <f>IFERROR(__xludf.DUMMYFUNCTION("""COMPUTED_VALUE"""),"C#")</f>
        <v>C#</v>
      </c>
      <c r="F8629" s="4" t="str">
        <f>IFERROR(__xludf.DUMMYFUNCTION("""COMPUTED_VALUE"""),"Elixir")</f>
        <v>Elixir</v>
      </c>
      <c r="G8629" s="4" t="str">
        <f>IFERROR(__xludf.DUMMYFUNCTION("""COMPUTED_VALUE"""),"Erlang")</f>
        <v>Erlang</v>
      </c>
      <c r="H8629" s="4" t="str">
        <f>IFERROR(__xludf.DUMMYFUNCTION("""COMPUTED_VALUE"""),"Go")</f>
        <v>Go</v>
      </c>
      <c r="I8629" s="4" t="str">
        <f>IFERROR(__xludf.DUMMYFUNCTION("""COMPUTED_VALUE"""),"HTML/CSS")</f>
        <v>HTML/CSS</v>
      </c>
      <c r="J8629" s="4" t="str">
        <f>IFERROR(__xludf.DUMMYFUNCTION("""COMPUTED_VALUE"""),"PHP")</f>
        <v>PHP</v>
      </c>
      <c r="K8629" s="4" t="str">
        <f>IFERROR(__xludf.DUMMYFUNCTION("""COMPUTED_VALUE"""),"Python")</f>
        <v>Python</v>
      </c>
      <c r="L8629" s="4" t="str">
        <f>IFERROR(__xludf.DUMMYFUNCTION("""COMPUTED_VALUE"""),"Ruby")</f>
        <v>Ruby</v>
      </c>
      <c r="M8629" s="4" t="str">
        <f>IFERROR(__xludf.DUMMYFUNCTION("""COMPUTED_VALUE"""),"SQL")</f>
        <v>SQL</v>
      </c>
    </row>
    <row r="8630">
      <c r="A8630" s="3">
        <v>8629.0</v>
      </c>
      <c r="B8630" s="4" t="str">
        <f>IFERROR(__xludf.DUMMYFUNCTION("SPLIT(IMPORTRANGE!B8630:B18629,"";"",0,1)"),"HTML/CSS")</f>
        <v>HTML/CSS</v>
      </c>
      <c r="C8630" s="4" t="str">
        <f>IFERROR(__xludf.DUMMYFUNCTION("""COMPUTED_VALUE"""),"Python")</f>
        <v>Python</v>
      </c>
    </row>
    <row r="8631">
      <c r="A8631" s="3">
        <v>8630.0</v>
      </c>
      <c r="B8631" s="4" t="str">
        <f>IFERROR(__xludf.DUMMYFUNCTION("SPLIT(IMPORTRANGE!B8631:B18630,"";"",0,1)"),"Java")</f>
        <v>Java</v>
      </c>
    </row>
    <row r="8632">
      <c r="A8632" s="3">
        <v>8631.0</v>
      </c>
      <c r="B8632" s="4" t="str">
        <f>IFERROR(__xludf.DUMMYFUNCTION("SPLIT(IMPORTRANGE!B8632:B18631,"";"",0,1)"),"C++")</f>
        <v>C++</v>
      </c>
      <c r="C8632" s="4" t="str">
        <f>IFERROR(__xludf.DUMMYFUNCTION("""COMPUTED_VALUE"""),"C#")</f>
        <v>C#</v>
      </c>
      <c r="D8632" s="4" t="str">
        <f>IFERROR(__xludf.DUMMYFUNCTION("""COMPUTED_VALUE"""),"HTML/CSS")</f>
        <v>HTML/CSS</v>
      </c>
      <c r="E8632" s="4" t="str">
        <f>IFERROR(__xludf.DUMMYFUNCTION("""COMPUTED_VALUE"""),"SQL")</f>
        <v>SQL</v>
      </c>
    </row>
    <row r="8633">
      <c r="A8633" s="3">
        <v>8632.0</v>
      </c>
      <c r="B8633" s="4" t="str">
        <f>IFERROR(__xludf.DUMMYFUNCTION("SPLIT(IMPORTRANGE!B8633:B18632,"";"",0,1)"),"Assembly")</f>
        <v>Assembly</v>
      </c>
      <c r="C8633" s="4" t="str">
        <f>IFERROR(__xludf.DUMMYFUNCTION("""COMPUTED_VALUE"""),"Bash/Shell/PowerShell")</f>
        <v>Bash/Shell/PowerShell</v>
      </c>
      <c r="D8633" s="4" t="str">
        <f>IFERROR(__xludf.DUMMYFUNCTION("""COMPUTED_VALUE"""),"C")</f>
        <v>C</v>
      </c>
      <c r="E8633" s="4" t="str">
        <f>IFERROR(__xludf.DUMMYFUNCTION("""COMPUTED_VALUE"""),"C++")</f>
        <v>C++</v>
      </c>
      <c r="F8633" s="4" t="str">
        <f>IFERROR(__xludf.DUMMYFUNCTION("""COMPUTED_VALUE"""),"Java")</f>
        <v>Java</v>
      </c>
      <c r="G8633" s="4" t="str">
        <f>IFERROR(__xludf.DUMMYFUNCTION("""COMPUTED_VALUE"""),"PHP")</f>
        <v>PHP</v>
      </c>
      <c r="H8633" s="4" t="str">
        <f>IFERROR(__xludf.DUMMYFUNCTION("""COMPUTED_VALUE"""),"SQL")</f>
        <v>SQL</v>
      </c>
      <c r="I8633" s="4" t="str">
        <f>IFERROR(__xludf.DUMMYFUNCTION("""COMPUTED_VALUE"""),"TypeScript")</f>
        <v>TypeScript</v>
      </c>
      <c r="J8633" s="4" t="str">
        <f>IFERROR(__xludf.DUMMYFUNCTION("""COMPUTED_VALUE"""),"VBA")</f>
        <v>VBA</v>
      </c>
    </row>
    <row r="8634">
      <c r="A8634" s="3">
        <v>8633.0</v>
      </c>
      <c r="B8634" s="4" t="str">
        <f>IFERROR(__xludf.DUMMYFUNCTION("SPLIT(IMPORTRANGE!B8634:B18633,"";"",0,1)"),"C")</f>
        <v>C</v>
      </c>
      <c r="C8634" s="4" t="str">
        <f>IFERROR(__xludf.DUMMYFUNCTION("""COMPUTED_VALUE"""),"C#")</f>
        <v>C#</v>
      </c>
      <c r="D8634" s="4" t="str">
        <f>IFERROR(__xludf.DUMMYFUNCTION("""COMPUTED_VALUE"""),"HTML/CSS")</f>
        <v>HTML/CSS</v>
      </c>
      <c r="E8634" s="4" t="str">
        <f>IFERROR(__xludf.DUMMYFUNCTION("""COMPUTED_VALUE"""),"Java")</f>
        <v>Java</v>
      </c>
      <c r="F8634" s="4" t="str">
        <f>IFERROR(__xludf.DUMMYFUNCTION("""COMPUTED_VALUE"""),"JavaScript")</f>
        <v>JavaScript</v>
      </c>
      <c r="G8634" s="4" t="str">
        <f>IFERROR(__xludf.DUMMYFUNCTION("""COMPUTED_VALUE"""),"PHP")</f>
        <v>PHP</v>
      </c>
      <c r="H8634" s="4" t="str">
        <f>IFERROR(__xludf.DUMMYFUNCTION("""COMPUTED_VALUE"""),"SQL")</f>
        <v>SQL</v>
      </c>
    </row>
    <row r="8635">
      <c r="A8635" s="3">
        <v>8634.0</v>
      </c>
      <c r="B8635" s="4" t="str">
        <f>IFERROR(__xludf.DUMMYFUNCTION("SPLIT(IMPORTRANGE!B8635:B18634,"";"",0,1)"),"C")</f>
        <v>C</v>
      </c>
      <c r="C8635" s="4" t="str">
        <f>IFERROR(__xludf.DUMMYFUNCTION("""COMPUTED_VALUE"""),"C++")</f>
        <v>C++</v>
      </c>
      <c r="D8635" s="4" t="str">
        <f>IFERROR(__xludf.DUMMYFUNCTION("""COMPUTED_VALUE"""),"C#")</f>
        <v>C#</v>
      </c>
      <c r="E8635" s="4" t="str">
        <f>IFERROR(__xludf.DUMMYFUNCTION("""COMPUTED_VALUE"""),"HTML/CSS")</f>
        <v>HTML/CSS</v>
      </c>
      <c r="F8635" s="4" t="str">
        <f>IFERROR(__xludf.DUMMYFUNCTION("""COMPUTED_VALUE"""),"Java")</f>
        <v>Java</v>
      </c>
      <c r="G8635" s="4" t="str">
        <f>IFERROR(__xludf.DUMMYFUNCTION("""COMPUTED_VALUE"""),"JavaScript")</f>
        <v>JavaScript</v>
      </c>
    </row>
    <row r="8636">
      <c r="A8636" s="3">
        <v>8635.0</v>
      </c>
      <c r="B8636" s="4" t="str">
        <f>IFERROR(__xludf.DUMMYFUNCTION("SPLIT(IMPORTRANGE!B8636:B18635,"";"",0,1)"),"HTML/CSS")</f>
        <v>HTML/CSS</v>
      </c>
      <c r="C8636" s="4" t="str">
        <f>IFERROR(__xludf.DUMMYFUNCTION("""COMPUTED_VALUE"""),"JavaScript")</f>
        <v>JavaScript</v>
      </c>
      <c r="D8636" s="4" t="str">
        <f>IFERROR(__xludf.DUMMYFUNCTION("""COMPUTED_VALUE"""),"PHP")</f>
        <v>PHP</v>
      </c>
      <c r="E8636" s="4" t="str">
        <f>IFERROR(__xludf.DUMMYFUNCTION("""COMPUTED_VALUE"""),"Python")</f>
        <v>Python</v>
      </c>
      <c r="F8636" s="4" t="str">
        <f>IFERROR(__xludf.DUMMYFUNCTION("""COMPUTED_VALUE"""),"SQL")</f>
        <v>SQL</v>
      </c>
    </row>
    <row r="8637">
      <c r="A8637" s="3">
        <v>8636.0</v>
      </c>
      <c r="B8637" s="4" t="str">
        <f>IFERROR(__xludf.DUMMYFUNCTION("SPLIT(IMPORTRANGE!B8637:B18636,"";"",0,1)"),"Go")</f>
        <v>Go</v>
      </c>
      <c r="C8637" s="4" t="str">
        <f>IFERROR(__xludf.DUMMYFUNCTION("""COMPUTED_VALUE"""),"HTML/CSS")</f>
        <v>HTML/CSS</v>
      </c>
      <c r="D8637" s="4" t="str">
        <f>IFERROR(__xludf.DUMMYFUNCTION("""COMPUTED_VALUE"""),"Java")</f>
        <v>Java</v>
      </c>
      <c r="E8637" s="4" t="str">
        <f>IFERROR(__xludf.DUMMYFUNCTION("""COMPUTED_VALUE"""),"JavaScript")</f>
        <v>JavaScript</v>
      </c>
      <c r="F8637" s="4" t="str">
        <f>IFERROR(__xludf.DUMMYFUNCTION("""COMPUTED_VALUE"""),"Python")</f>
        <v>Python</v>
      </c>
    </row>
    <row r="8638">
      <c r="A8638" s="3">
        <v>8637.0</v>
      </c>
      <c r="B8638" s="4" t="str">
        <f>IFERROR(__xludf.DUMMYFUNCTION("SPLIT(IMPORTRANGE!B8638:B18637,"";"",0,1)"),"C#")</f>
        <v>C#</v>
      </c>
      <c r="C8638" s="4" t="str">
        <f>IFERROR(__xludf.DUMMYFUNCTION("""COMPUTED_VALUE"""),"HTML/CSS")</f>
        <v>HTML/CSS</v>
      </c>
      <c r="D8638" s="4" t="str">
        <f>IFERROR(__xludf.DUMMYFUNCTION("""COMPUTED_VALUE"""),"JavaScript")</f>
        <v>JavaScript</v>
      </c>
      <c r="E8638" s="4" t="str">
        <f>IFERROR(__xludf.DUMMYFUNCTION("""COMPUTED_VALUE"""),"SQL")</f>
        <v>SQL</v>
      </c>
    </row>
    <row r="8639">
      <c r="A8639" s="3">
        <v>8638.0</v>
      </c>
      <c r="B8639" s="4" t="str">
        <f>IFERROR(__xludf.DUMMYFUNCTION("SPLIT(IMPORTRANGE!B8639:B18638,"";"",0,1)"),"C++")</f>
        <v>C++</v>
      </c>
    </row>
    <row r="8640">
      <c r="A8640" s="3">
        <v>8639.0</v>
      </c>
      <c r="B8640" s="4" t="str">
        <f>IFERROR(__xludf.DUMMYFUNCTION("SPLIT(IMPORTRANGE!B8640:B18639,"";"",0,1)"),"C#")</f>
        <v>C#</v>
      </c>
      <c r="C8640" s="4" t="str">
        <f>IFERROR(__xludf.DUMMYFUNCTION("""COMPUTED_VALUE"""),"HTML/CSS")</f>
        <v>HTML/CSS</v>
      </c>
      <c r="D8640" s="4" t="str">
        <f>IFERROR(__xludf.DUMMYFUNCTION("""COMPUTED_VALUE"""),"Java")</f>
        <v>Java</v>
      </c>
      <c r="E8640" s="4" t="str">
        <f>IFERROR(__xludf.DUMMYFUNCTION("""COMPUTED_VALUE"""),"Python")</f>
        <v>Python</v>
      </c>
      <c r="F8640" s="4" t="str">
        <f>IFERROR(__xludf.DUMMYFUNCTION("""COMPUTED_VALUE"""),"SQL")</f>
        <v>SQL</v>
      </c>
      <c r="G8640" s="4" t="str">
        <f>IFERROR(__xludf.DUMMYFUNCTION("""COMPUTED_VALUE"""),"VBA")</f>
        <v>VBA</v>
      </c>
    </row>
    <row r="8641">
      <c r="A8641" s="3">
        <v>8640.0</v>
      </c>
      <c r="B8641" s="4" t="str">
        <f>IFERROR(__xludf.DUMMYFUNCTION("SPLIT(IMPORTRANGE!B8641:B18640,"";"",0,1)"),"C#")</f>
        <v>C#</v>
      </c>
      <c r="C8641" s="4" t="str">
        <f>IFERROR(__xludf.DUMMYFUNCTION("""COMPUTED_VALUE"""),"HTML/CSS")</f>
        <v>HTML/CSS</v>
      </c>
      <c r="D8641" s="4" t="str">
        <f>IFERROR(__xludf.DUMMYFUNCTION("""COMPUTED_VALUE"""),"Java")</f>
        <v>Java</v>
      </c>
      <c r="E8641" s="4" t="str">
        <f>IFERROR(__xludf.DUMMYFUNCTION("""COMPUTED_VALUE"""),"JavaScript")</f>
        <v>JavaScript</v>
      </c>
      <c r="F8641" s="4" t="str">
        <f>IFERROR(__xludf.DUMMYFUNCTION("""COMPUTED_VALUE"""),"SQL")</f>
        <v>SQL</v>
      </c>
    </row>
    <row r="8642">
      <c r="A8642" s="3">
        <v>8641.0</v>
      </c>
      <c r="B8642" s="4" t="str">
        <f>IFERROR(__xludf.DUMMYFUNCTION("SPLIT(IMPORTRANGE!B8642:B18641,"";"",0,1)"),"C#")</f>
        <v>C#</v>
      </c>
      <c r="C8642" s="4" t="str">
        <f>IFERROR(__xludf.DUMMYFUNCTION("""COMPUTED_VALUE"""),"Elixir")</f>
        <v>Elixir</v>
      </c>
      <c r="D8642" s="4" t="str">
        <f>IFERROR(__xludf.DUMMYFUNCTION("""COMPUTED_VALUE"""),"Erlang")</f>
        <v>Erlang</v>
      </c>
      <c r="E8642" s="4" t="str">
        <f>IFERROR(__xludf.DUMMYFUNCTION("""COMPUTED_VALUE"""),"Go")</f>
        <v>Go</v>
      </c>
      <c r="F8642" s="4" t="str">
        <f>IFERROR(__xludf.DUMMYFUNCTION("""COMPUTED_VALUE"""),"Java")</f>
        <v>Java</v>
      </c>
      <c r="G8642" s="4" t="str">
        <f>IFERROR(__xludf.DUMMYFUNCTION("""COMPUTED_VALUE"""),"Kotlin")</f>
        <v>Kotlin</v>
      </c>
      <c r="H8642" s="4" t="str">
        <f>IFERROR(__xludf.DUMMYFUNCTION("""COMPUTED_VALUE"""),"Ruby")</f>
        <v>Ruby</v>
      </c>
      <c r="I8642" s="4" t="str">
        <f>IFERROR(__xludf.DUMMYFUNCTION("""COMPUTED_VALUE"""),"SQL")</f>
        <v>SQL</v>
      </c>
    </row>
    <row r="8643">
      <c r="A8643" s="3">
        <v>8642.0</v>
      </c>
      <c r="B8643" s="4" t="str">
        <f>IFERROR(__xludf.DUMMYFUNCTION("SPLIT(IMPORTRANGE!B8643:B18642,"";"",0,1)"),"Bash/Shell/PowerShell")</f>
        <v>Bash/Shell/PowerShell</v>
      </c>
      <c r="C8643" s="4" t="str">
        <f>IFERROR(__xludf.DUMMYFUNCTION("""COMPUTED_VALUE"""),"C#")</f>
        <v>C#</v>
      </c>
      <c r="D8643" s="4" t="str">
        <f>IFERROR(__xludf.DUMMYFUNCTION("""COMPUTED_VALUE"""),"HTML/CSS")</f>
        <v>HTML/CSS</v>
      </c>
      <c r="E8643" s="4" t="str">
        <f>IFERROR(__xludf.DUMMYFUNCTION("""COMPUTED_VALUE"""),"JavaScript")</f>
        <v>JavaScript</v>
      </c>
      <c r="F8643" s="4" t="str">
        <f>IFERROR(__xludf.DUMMYFUNCTION("""COMPUTED_VALUE"""),"SQL")</f>
        <v>SQL</v>
      </c>
      <c r="G8643" s="4" t="str">
        <f>IFERROR(__xludf.DUMMYFUNCTION("""COMPUTED_VALUE"""),"TypeScript")</f>
        <v>TypeScript</v>
      </c>
    </row>
    <row r="8644">
      <c r="A8644" s="3">
        <v>8643.0</v>
      </c>
      <c r="B8644" s="4" t="str">
        <f>IFERROR(__xludf.DUMMYFUNCTION("SPLIT(IMPORTRANGE!B8644:B18643,"";"",0,1)"),"Bash/Shell/PowerShell")</f>
        <v>Bash/Shell/PowerShell</v>
      </c>
      <c r="C8644" s="4" t="str">
        <f>IFERROR(__xludf.DUMMYFUNCTION("""COMPUTED_VALUE"""),"HTML/CSS")</f>
        <v>HTML/CSS</v>
      </c>
      <c r="D8644" s="4" t="str">
        <f>IFERROR(__xludf.DUMMYFUNCTION("""COMPUTED_VALUE"""),"Java")</f>
        <v>Java</v>
      </c>
      <c r="E8644" s="4" t="str">
        <f>IFERROR(__xludf.DUMMYFUNCTION("""COMPUTED_VALUE"""),"JavaScript")</f>
        <v>JavaScript</v>
      </c>
      <c r="F8644" s="4" t="str">
        <f>IFERROR(__xludf.DUMMYFUNCTION("""COMPUTED_VALUE"""),"Ruby")</f>
        <v>Ruby</v>
      </c>
    </row>
    <row r="8645">
      <c r="A8645" s="3">
        <v>8644.0</v>
      </c>
      <c r="B8645" s="4" t="str">
        <f>IFERROR(__xludf.DUMMYFUNCTION("SPLIT(IMPORTRANGE!B8645:B18644,"";"",0,1)"),"C++")</f>
        <v>C++</v>
      </c>
      <c r="C8645" s="4" t="str">
        <f>IFERROR(__xludf.DUMMYFUNCTION("""COMPUTED_VALUE"""),"HTML/CSS")</f>
        <v>HTML/CSS</v>
      </c>
      <c r="D8645" s="4" t="str">
        <f>IFERROR(__xludf.DUMMYFUNCTION("""COMPUTED_VALUE"""),"JavaScript")</f>
        <v>JavaScript</v>
      </c>
      <c r="E8645" s="4" t="str">
        <f>IFERROR(__xludf.DUMMYFUNCTION("""COMPUTED_VALUE"""),"Python")</f>
        <v>Python</v>
      </c>
    </row>
    <row r="8646">
      <c r="A8646" s="3">
        <v>8645.0</v>
      </c>
      <c r="B8646" s="4" t="str">
        <f>IFERROR(__xludf.DUMMYFUNCTION("SPLIT(IMPORTRANGE!B8646:B18645,"";"",0,1)"),"Bash/Shell/PowerShell")</f>
        <v>Bash/Shell/PowerShell</v>
      </c>
      <c r="C8646" s="4" t="str">
        <f>IFERROR(__xludf.DUMMYFUNCTION("""COMPUTED_VALUE"""),"C++")</f>
        <v>C++</v>
      </c>
      <c r="D8646" s="4" t="str">
        <f>IFERROR(__xludf.DUMMYFUNCTION("""COMPUTED_VALUE"""),"Java")</f>
        <v>Java</v>
      </c>
      <c r="E8646" s="4" t="str">
        <f>IFERROR(__xludf.DUMMYFUNCTION("""COMPUTED_VALUE"""),"JavaScript")</f>
        <v>JavaScript</v>
      </c>
      <c r="F8646" s="4" t="str">
        <f>IFERROR(__xludf.DUMMYFUNCTION("""COMPUTED_VALUE"""),"Objective-C")</f>
        <v>Objective-C</v>
      </c>
      <c r="G8646" s="4" t="str">
        <f>IFERROR(__xludf.DUMMYFUNCTION("""COMPUTED_VALUE"""),"PHP")</f>
        <v>PHP</v>
      </c>
      <c r="H8646" s="4" t="str">
        <f>IFERROR(__xludf.DUMMYFUNCTION("""COMPUTED_VALUE"""),"SQL")</f>
        <v>SQL</v>
      </c>
      <c r="I8646" s="4" t="str">
        <f>IFERROR(__xludf.DUMMYFUNCTION("""COMPUTED_VALUE"""),"TypeScript")</f>
        <v>TypeScript</v>
      </c>
    </row>
    <row r="8647">
      <c r="A8647" s="3">
        <v>8646.0</v>
      </c>
      <c r="B8647" s="4" t="str">
        <f>IFERROR(__xludf.DUMMYFUNCTION("SPLIT(IMPORTRANGE!B8647:B18646,"";"",0,1)"),"Bash/Shell/PowerShell")</f>
        <v>Bash/Shell/PowerShell</v>
      </c>
      <c r="C8647" s="4" t="str">
        <f>IFERROR(__xludf.DUMMYFUNCTION("""COMPUTED_VALUE"""),"C")</f>
        <v>C</v>
      </c>
      <c r="D8647" s="4" t="str">
        <f>IFERROR(__xludf.DUMMYFUNCTION("""COMPUTED_VALUE"""),"C++")</f>
        <v>C++</v>
      </c>
      <c r="E8647" s="4" t="str">
        <f>IFERROR(__xludf.DUMMYFUNCTION("""COMPUTED_VALUE"""),"Java")</f>
        <v>Java</v>
      </c>
      <c r="F8647" s="4" t="str">
        <f>IFERROR(__xludf.DUMMYFUNCTION("""COMPUTED_VALUE"""),"PHP")</f>
        <v>PHP</v>
      </c>
      <c r="G8647" s="4" t="str">
        <f>IFERROR(__xludf.DUMMYFUNCTION("""COMPUTED_VALUE"""),"Python")</f>
        <v>Python</v>
      </c>
      <c r="H8647" s="4" t="str">
        <f>IFERROR(__xludf.DUMMYFUNCTION("""COMPUTED_VALUE"""),"Rust")</f>
        <v>Rust</v>
      </c>
      <c r="I8647" s="4" t="str">
        <f>IFERROR(__xludf.DUMMYFUNCTION("""COMPUTED_VALUE"""),"SQL")</f>
        <v>SQL</v>
      </c>
    </row>
    <row r="8648">
      <c r="A8648" s="3">
        <v>8647.0</v>
      </c>
      <c r="B8648" s="4" t="str">
        <f>IFERROR(__xludf.DUMMYFUNCTION("SPLIT(IMPORTRANGE!B8648:B18647,"";"",0,1)"),"HTML/CSS")</f>
        <v>HTML/CSS</v>
      </c>
      <c r="C8648" s="4" t="str">
        <f>IFERROR(__xludf.DUMMYFUNCTION("""COMPUTED_VALUE"""),"JavaScript")</f>
        <v>JavaScript</v>
      </c>
      <c r="D8648" s="4" t="str">
        <f>IFERROR(__xludf.DUMMYFUNCTION("""COMPUTED_VALUE"""),"PHP")</f>
        <v>PHP</v>
      </c>
      <c r="E8648" s="4" t="str">
        <f>IFERROR(__xludf.DUMMYFUNCTION("""COMPUTED_VALUE"""),"SQL")</f>
        <v>SQL</v>
      </c>
    </row>
    <row r="8649">
      <c r="A8649" s="3">
        <v>8648.0</v>
      </c>
      <c r="B8649" s="4" t="str">
        <f>IFERROR(__xludf.DUMMYFUNCTION("SPLIT(IMPORTRANGE!B8649:B18648,"";"",0,1)"),"Assembly")</f>
        <v>Assembly</v>
      </c>
      <c r="C8649" s="4" t="str">
        <f>IFERROR(__xludf.DUMMYFUNCTION("""COMPUTED_VALUE"""),"C#")</f>
        <v>C#</v>
      </c>
      <c r="D8649" s="4" t="str">
        <f>IFERROR(__xludf.DUMMYFUNCTION("""COMPUTED_VALUE"""),"HTML/CSS")</f>
        <v>HTML/CSS</v>
      </c>
      <c r="E8649" s="4" t="str">
        <f>IFERROR(__xludf.DUMMYFUNCTION("""COMPUTED_VALUE"""),"Java")</f>
        <v>Java</v>
      </c>
      <c r="F8649" s="4" t="str">
        <f>IFERROR(__xludf.DUMMYFUNCTION("""COMPUTED_VALUE"""),"JavaScript")</f>
        <v>JavaScript</v>
      </c>
      <c r="G8649" s="4" t="str">
        <f>IFERROR(__xludf.DUMMYFUNCTION("""COMPUTED_VALUE"""),"PHP")</f>
        <v>PHP</v>
      </c>
      <c r="H8649" s="4" t="str">
        <f>IFERROR(__xludf.DUMMYFUNCTION("""COMPUTED_VALUE"""),"SQL")</f>
        <v>SQL</v>
      </c>
      <c r="I8649" s="4" t="str">
        <f>IFERROR(__xludf.DUMMYFUNCTION("""COMPUTED_VALUE"""),"TypeScript")</f>
        <v>TypeScript</v>
      </c>
    </row>
    <row r="8650">
      <c r="A8650" s="3">
        <v>8649.0</v>
      </c>
      <c r="B8650" s="4" t="str">
        <f>IFERROR(__xludf.DUMMYFUNCTION("SPLIT(IMPORTRANGE!B8650:B18649,"";"",0,1)"),"C#")</f>
        <v>C#</v>
      </c>
      <c r="C8650" s="4" t="str">
        <f>IFERROR(__xludf.DUMMYFUNCTION("""COMPUTED_VALUE"""),"JavaScript")</f>
        <v>JavaScript</v>
      </c>
      <c r="D8650" s="4" t="str">
        <f>IFERROR(__xludf.DUMMYFUNCTION("""COMPUTED_VALUE"""),"SQL")</f>
        <v>SQL</v>
      </c>
    </row>
    <row r="8651">
      <c r="A8651" s="3">
        <v>8650.0</v>
      </c>
      <c r="B8651" s="4" t="str">
        <f>IFERROR(__xludf.DUMMYFUNCTION("SPLIT(IMPORTRANGE!B8651:B18650,"";"",0,1)"),"Clojure")</f>
        <v>Clojure</v>
      </c>
      <c r="C8651" s="4" t="str">
        <f>IFERROR(__xludf.DUMMYFUNCTION("""COMPUTED_VALUE"""),"Go")</f>
        <v>Go</v>
      </c>
      <c r="D8651" s="4" t="str">
        <f>IFERROR(__xludf.DUMMYFUNCTION("""COMPUTED_VALUE"""),"SQL")</f>
        <v>SQL</v>
      </c>
    </row>
    <row r="8652">
      <c r="A8652" s="3">
        <v>8651.0</v>
      </c>
      <c r="B8652" s="4" t="str">
        <f>IFERROR(__xludf.DUMMYFUNCTION("SPLIT(IMPORTRANGE!B8652:B18651,"";"",0,1)"),"C++")</f>
        <v>C++</v>
      </c>
      <c r="C8652" s="4" t="str">
        <f>IFERROR(__xludf.DUMMYFUNCTION("""COMPUTED_VALUE"""),"C#")</f>
        <v>C#</v>
      </c>
      <c r="D8652" s="4" t="str">
        <f>IFERROR(__xludf.DUMMYFUNCTION("""COMPUTED_VALUE"""),"HTML/CSS")</f>
        <v>HTML/CSS</v>
      </c>
      <c r="E8652" s="4" t="str">
        <f>IFERROR(__xludf.DUMMYFUNCTION("""COMPUTED_VALUE"""),"Java")</f>
        <v>Java</v>
      </c>
      <c r="F8652" s="4" t="str">
        <f>IFERROR(__xludf.DUMMYFUNCTION("""COMPUTED_VALUE"""),"JavaScript")</f>
        <v>JavaScript</v>
      </c>
      <c r="G8652" s="4" t="str">
        <f>IFERROR(__xludf.DUMMYFUNCTION("""COMPUTED_VALUE"""),"Objective-C")</f>
        <v>Objective-C</v>
      </c>
      <c r="H8652" s="4" t="str">
        <f>IFERROR(__xludf.DUMMYFUNCTION("""COMPUTED_VALUE"""),"Python")</f>
        <v>Python</v>
      </c>
      <c r="I8652" s="4" t="str">
        <f>IFERROR(__xludf.DUMMYFUNCTION("""COMPUTED_VALUE"""),"SQL")</f>
        <v>SQL</v>
      </c>
    </row>
    <row r="8653">
      <c r="A8653" s="3">
        <v>8652.0</v>
      </c>
      <c r="B8653" s="4" t="str">
        <f>IFERROR(__xludf.DUMMYFUNCTION("SPLIT(IMPORTRANGE!B8653:B18652,"";"",0,1)"),"HTML/CSS")</f>
        <v>HTML/CSS</v>
      </c>
      <c r="C8653" s="4" t="str">
        <f>IFERROR(__xludf.DUMMYFUNCTION("""COMPUTED_VALUE"""),"JavaScript")</f>
        <v>JavaScript</v>
      </c>
      <c r="D8653" s="4" t="str">
        <f>IFERROR(__xludf.DUMMYFUNCTION("""COMPUTED_VALUE"""),"PHP")</f>
        <v>PHP</v>
      </c>
      <c r="E8653" s="4" t="str">
        <f>IFERROR(__xludf.DUMMYFUNCTION("""COMPUTED_VALUE"""),"VBA")</f>
        <v>VBA</v>
      </c>
    </row>
    <row r="8654">
      <c r="A8654" s="3">
        <v>8653.0</v>
      </c>
      <c r="B8654" s="4" t="str">
        <f>IFERROR(__xludf.DUMMYFUNCTION("SPLIT(IMPORTRANGE!B8654:B18653,"";"",0,1)"),"HTML/CSS")</f>
        <v>HTML/CSS</v>
      </c>
      <c r="C8654" s="4" t="str">
        <f>IFERROR(__xludf.DUMMYFUNCTION("""COMPUTED_VALUE"""),"JavaScript")</f>
        <v>JavaScript</v>
      </c>
      <c r="D8654" s="4" t="str">
        <f>IFERROR(__xludf.DUMMYFUNCTION("""COMPUTED_VALUE"""),"SQL")</f>
        <v>SQL</v>
      </c>
      <c r="E8654" s="4" t="str">
        <f>IFERROR(__xludf.DUMMYFUNCTION("""COMPUTED_VALUE"""),"TypeScript")</f>
        <v>TypeScript</v>
      </c>
    </row>
    <row r="8655">
      <c r="A8655" s="3">
        <v>8654.0</v>
      </c>
      <c r="B8655" s="4" t="str">
        <f>IFERROR(__xludf.DUMMYFUNCTION("SPLIT(IMPORTRANGE!B8655:B18654,"";"",0,1)"),"Bash/Shell/PowerShell")</f>
        <v>Bash/Shell/PowerShell</v>
      </c>
      <c r="C8655" s="4" t="str">
        <f>IFERROR(__xludf.DUMMYFUNCTION("""COMPUTED_VALUE"""),"Go")</f>
        <v>Go</v>
      </c>
      <c r="D8655" s="4" t="str">
        <f>IFERROR(__xludf.DUMMYFUNCTION("""COMPUTED_VALUE"""),"Python")</f>
        <v>Python</v>
      </c>
      <c r="E8655" s="4" t="str">
        <f>IFERROR(__xludf.DUMMYFUNCTION("""COMPUTED_VALUE"""),"SQL")</f>
        <v>SQL</v>
      </c>
    </row>
    <row r="8656">
      <c r="A8656" s="3">
        <v>8655.0</v>
      </c>
      <c r="B8656" s="4" t="str">
        <f>IFERROR(__xludf.DUMMYFUNCTION("SPLIT(IMPORTRANGE!B8656:B18655,"";"",0,1)"),"Bash/Shell/PowerShell")</f>
        <v>Bash/Shell/PowerShell</v>
      </c>
      <c r="C8656" s="4" t="str">
        <f>IFERROR(__xludf.DUMMYFUNCTION("""COMPUTED_VALUE"""),"C")</f>
        <v>C</v>
      </c>
      <c r="D8656" s="4" t="str">
        <f>IFERROR(__xludf.DUMMYFUNCTION("""COMPUTED_VALUE"""),"C#")</f>
        <v>C#</v>
      </c>
      <c r="E8656" s="4" t="str">
        <f>IFERROR(__xludf.DUMMYFUNCTION("""COMPUTED_VALUE"""),"HTML/CSS")</f>
        <v>HTML/CSS</v>
      </c>
      <c r="F8656" s="4" t="str">
        <f>IFERROR(__xludf.DUMMYFUNCTION("""COMPUTED_VALUE"""),"JavaScript")</f>
        <v>JavaScript</v>
      </c>
      <c r="G8656" s="4" t="str">
        <f>IFERROR(__xludf.DUMMYFUNCTION("""COMPUTED_VALUE"""),"Python")</f>
        <v>Python</v>
      </c>
      <c r="H8656" s="4" t="str">
        <f>IFERROR(__xludf.DUMMYFUNCTION("""COMPUTED_VALUE"""),"SQL")</f>
        <v>SQL</v>
      </c>
    </row>
    <row r="8657">
      <c r="A8657" s="3">
        <v>8656.0</v>
      </c>
      <c r="B8657" s="4" t="str">
        <f>IFERROR(__xludf.DUMMYFUNCTION("SPLIT(IMPORTRANGE!B8657:B18656,"";"",0,1)"),"Bash/Shell/PowerShell")</f>
        <v>Bash/Shell/PowerShell</v>
      </c>
      <c r="C8657" s="4" t="str">
        <f>IFERROR(__xludf.DUMMYFUNCTION("""COMPUTED_VALUE"""),"Python")</f>
        <v>Python</v>
      </c>
      <c r="D8657" s="4" t="str">
        <f>IFERROR(__xludf.DUMMYFUNCTION("""COMPUTED_VALUE"""),"Other(s):")</f>
        <v>Other(s):</v>
      </c>
    </row>
    <row r="8658">
      <c r="A8658" s="3">
        <v>8657.0</v>
      </c>
      <c r="B8658" s="4" t="str">
        <f>IFERROR(__xludf.DUMMYFUNCTION("SPLIT(IMPORTRANGE!B8658:B18657,"";"",0,1)"),"HTML/CSS")</f>
        <v>HTML/CSS</v>
      </c>
      <c r="C8658" s="4" t="str">
        <f>IFERROR(__xludf.DUMMYFUNCTION("""COMPUTED_VALUE"""),"JavaScript")</f>
        <v>JavaScript</v>
      </c>
      <c r="D8658" s="4" t="str">
        <f>IFERROR(__xludf.DUMMYFUNCTION("""COMPUTED_VALUE"""),"Ruby")</f>
        <v>Ruby</v>
      </c>
      <c r="E8658" s="4" t="str">
        <f>IFERROR(__xludf.DUMMYFUNCTION("""COMPUTED_VALUE"""),"TypeScript")</f>
        <v>TypeScript</v>
      </c>
    </row>
    <row r="8659">
      <c r="A8659" s="3">
        <v>8658.0</v>
      </c>
      <c r="B8659" s="4" t="str">
        <f>IFERROR(__xludf.DUMMYFUNCTION("SPLIT(IMPORTRANGE!B8659:B18658,"";"",0,1)"),"Bash/Shell/PowerShell")</f>
        <v>Bash/Shell/PowerShell</v>
      </c>
      <c r="C8659" s="4" t="str">
        <f>IFERROR(__xludf.DUMMYFUNCTION("""COMPUTED_VALUE"""),"C")</f>
        <v>C</v>
      </c>
      <c r="D8659" s="4" t="str">
        <f>IFERROR(__xludf.DUMMYFUNCTION("""COMPUTED_VALUE"""),"C#")</f>
        <v>C#</v>
      </c>
      <c r="E8659" s="4" t="str">
        <f>IFERROR(__xludf.DUMMYFUNCTION("""COMPUTED_VALUE"""),"HTML/CSS")</f>
        <v>HTML/CSS</v>
      </c>
      <c r="F8659" s="4" t="str">
        <f>IFERROR(__xludf.DUMMYFUNCTION("""COMPUTED_VALUE"""),"JavaScript")</f>
        <v>JavaScript</v>
      </c>
      <c r="G8659" s="4" t="str">
        <f>IFERROR(__xludf.DUMMYFUNCTION("""COMPUTED_VALUE"""),"Python")</f>
        <v>Python</v>
      </c>
    </row>
    <row r="8660">
      <c r="A8660" s="3">
        <v>8659.0</v>
      </c>
      <c r="B8660" s="4" t="str">
        <f>IFERROR(__xludf.DUMMYFUNCTION("SPLIT(IMPORTRANGE!B8660:B18659,"";"",0,1)"),"C#")</f>
        <v>C#</v>
      </c>
      <c r="C8660" s="4" t="str">
        <f>IFERROR(__xludf.DUMMYFUNCTION("""COMPUTED_VALUE"""),"HTML/CSS")</f>
        <v>HTML/CSS</v>
      </c>
      <c r="D8660" s="4" t="str">
        <f>IFERROR(__xludf.DUMMYFUNCTION("""COMPUTED_VALUE"""),"JavaScript")</f>
        <v>JavaScript</v>
      </c>
      <c r="E8660" s="4" t="str">
        <f>IFERROR(__xludf.DUMMYFUNCTION("""COMPUTED_VALUE"""),"SQL")</f>
        <v>SQL</v>
      </c>
      <c r="F8660" s="4" t="str">
        <f>IFERROR(__xludf.DUMMYFUNCTION("""COMPUTED_VALUE"""),"TypeScript")</f>
        <v>TypeScript</v>
      </c>
    </row>
    <row r="8661">
      <c r="A8661" s="3">
        <v>8660.0</v>
      </c>
      <c r="B8661" s="4" t="str">
        <f>IFERROR(__xludf.DUMMYFUNCTION("SPLIT(IMPORTRANGE!B8661:B18660,"";"",0,1)"),"HTML/CSS")</f>
        <v>HTML/CSS</v>
      </c>
      <c r="C8661" s="4" t="str">
        <f>IFERROR(__xludf.DUMMYFUNCTION("""COMPUTED_VALUE"""),"JavaScript")</f>
        <v>JavaScript</v>
      </c>
      <c r="D8661" s="4" t="str">
        <f>IFERROR(__xludf.DUMMYFUNCTION("""COMPUTED_VALUE"""),"PHP")</f>
        <v>PHP</v>
      </c>
      <c r="E8661" s="4" t="str">
        <f>IFERROR(__xludf.DUMMYFUNCTION("""COMPUTED_VALUE"""),"SQL")</f>
        <v>SQL</v>
      </c>
      <c r="F8661" s="4" t="str">
        <f>IFERROR(__xludf.DUMMYFUNCTION("""COMPUTED_VALUE"""),"TypeScript")</f>
        <v>TypeScript</v>
      </c>
    </row>
    <row r="8662">
      <c r="A8662" s="3">
        <v>8661.0</v>
      </c>
      <c r="B8662" s="4" t="str">
        <f>IFERROR(__xludf.DUMMYFUNCTION("SPLIT(IMPORTRANGE!B8662:B18661,"";"",0,1)"),"Bash/Shell/PowerShell")</f>
        <v>Bash/Shell/PowerShell</v>
      </c>
      <c r="C8662" s="4" t="str">
        <f>IFERROR(__xludf.DUMMYFUNCTION("""COMPUTED_VALUE"""),"HTML/CSS")</f>
        <v>HTML/CSS</v>
      </c>
      <c r="D8662" s="4" t="str">
        <f>IFERROR(__xludf.DUMMYFUNCTION("""COMPUTED_VALUE"""),"JavaScript")</f>
        <v>JavaScript</v>
      </c>
      <c r="E8662" s="4" t="str">
        <f>IFERROR(__xludf.DUMMYFUNCTION("""COMPUTED_VALUE"""),"PHP")</f>
        <v>PHP</v>
      </c>
      <c r="F8662" s="4" t="str">
        <f>IFERROR(__xludf.DUMMYFUNCTION("""COMPUTED_VALUE"""),"SQL")</f>
        <v>SQL</v>
      </c>
    </row>
    <row r="8663">
      <c r="A8663" s="3">
        <v>8662.0</v>
      </c>
      <c r="B8663" s="4" t="str">
        <f>IFERROR(__xludf.DUMMYFUNCTION("SPLIT(IMPORTRANGE!B8663:B18662,"";"",0,1)"),"Bash/Shell/PowerShell")</f>
        <v>Bash/Shell/PowerShell</v>
      </c>
      <c r="C8663" s="4" t="str">
        <f>IFERROR(__xludf.DUMMYFUNCTION("""COMPUTED_VALUE"""),"C")</f>
        <v>C</v>
      </c>
      <c r="D8663" s="4" t="str">
        <f>IFERROR(__xludf.DUMMYFUNCTION("""COMPUTED_VALUE"""),"Python")</f>
        <v>Python</v>
      </c>
    </row>
    <row r="8664">
      <c r="A8664" s="3">
        <v>8663.0</v>
      </c>
      <c r="B8664" s="4" t="str">
        <f>IFERROR(__xludf.DUMMYFUNCTION("SPLIT(IMPORTRANGE!B8664:B18663,"";"",0,1)"),"C#")</f>
        <v>C#</v>
      </c>
      <c r="C8664" s="4" t="str">
        <f>IFERROR(__xludf.DUMMYFUNCTION("""COMPUTED_VALUE"""),"HTML/CSS")</f>
        <v>HTML/CSS</v>
      </c>
      <c r="D8664" s="4" t="str">
        <f>IFERROR(__xludf.DUMMYFUNCTION("""COMPUTED_VALUE"""),"Java")</f>
        <v>Java</v>
      </c>
      <c r="E8664" s="4" t="str">
        <f>IFERROR(__xludf.DUMMYFUNCTION("""COMPUTED_VALUE"""),"SQL")</f>
        <v>SQL</v>
      </c>
      <c r="F8664" s="4" t="str">
        <f>IFERROR(__xludf.DUMMYFUNCTION("""COMPUTED_VALUE"""),"Other(s):")</f>
        <v>Other(s):</v>
      </c>
    </row>
    <row r="8665">
      <c r="A8665" s="3">
        <v>8664.0</v>
      </c>
      <c r="B8665" s="4" t="str">
        <f>IFERROR(__xludf.DUMMYFUNCTION("SPLIT(IMPORTRANGE!B8665:B18664,"";"",0,1)"),"Bash/Shell/PowerShell")</f>
        <v>Bash/Shell/PowerShell</v>
      </c>
      <c r="C8665" s="4" t="str">
        <f>IFERROR(__xludf.DUMMYFUNCTION("""COMPUTED_VALUE"""),"HTML/CSS")</f>
        <v>HTML/CSS</v>
      </c>
      <c r="D8665" s="4" t="str">
        <f>IFERROR(__xludf.DUMMYFUNCTION("""COMPUTED_VALUE"""),"Java")</f>
        <v>Java</v>
      </c>
      <c r="E8665" s="4" t="str">
        <f>IFERROR(__xludf.DUMMYFUNCTION("""COMPUTED_VALUE"""),"JavaScript")</f>
        <v>JavaScript</v>
      </c>
      <c r="F8665" s="4" t="str">
        <f>IFERROR(__xludf.DUMMYFUNCTION("""COMPUTED_VALUE"""),"PHP")</f>
        <v>PHP</v>
      </c>
      <c r="G8665" s="4" t="str">
        <f>IFERROR(__xludf.DUMMYFUNCTION("""COMPUTED_VALUE"""),"Python")</f>
        <v>Python</v>
      </c>
      <c r="H8665" s="4" t="str">
        <f>IFERROR(__xludf.DUMMYFUNCTION("""COMPUTED_VALUE"""),"SQL")</f>
        <v>SQL</v>
      </c>
    </row>
    <row r="8666">
      <c r="A8666" s="3">
        <v>8665.0</v>
      </c>
      <c r="B8666" s="4" t="str">
        <f>IFERROR(__xludf.DUMMYFUNCTION("SPLIT(IMPORTRANGE!B8666:B18665,"";"",0,1)"),"Bash/Shell/PowerShell")</f>
        <v>Bash/Shell/PowerShell</v>
      </c>
      <c r="C8666" s="4" t="str">
        <f>IFERROR(__xludf.DUMMYFUNCTION("""COMPUTED_VALUE"""),"C++")</f>
        <v>C++</v>
      </c>
      <c r="D8666" s="4" t="str">
        <f>IFERROR(__xludf.DUMMYFUNCTION("""COMPUTED_VALUE"""),"HTML/CSS")</f>
        <v>HTML/CSS</v>
      </c>
      <c r="E8666" s="4" t="str">
        <f>IFERROR(__xludf.DUMMYFUNCTION("""COMPUTED_VALUE"""),"Java")</f>
        <v>Java</v>
      </c>
      <c r="F8666" s="4" t="str">
        <f>IFERROR(__xludf.DUMMYFUNCTION("""COMPUTED_VALUE"""),"JavaScript")</f>
        <v>JavaScript</v>
      </c>
      <c r="G8666" s="4" t="str">
        <f>IFERROR(__xludf.DUMMYFUNCTION("""COMPUTED_VALUE"""),"PHP")</f>
        <v>PHP</v>
      </c>
      <c r="H8666" s="4" t="str">
        <f>IFERROR(__xludf.DUMMYFUNCTION("""COMPUTED_VALUE"""),"SQL")</f>
        <v>SQL</v>
      </c>
      <c r="I8666" s="4" t="str">
        <f>IFERROR(__xludf.DUMMYFUNCTION("""COMPUTED_VALUE"""),"Other(s):")</f>
        <v>Other(s):</v>
      </c>
    </row>
    <row r="8667">
      <c r="A8667" s="3">
        <v>8666.0</v>
      </c>
      <c r="B8667" s="4" t="str">
        <f>IFERROR(__xludf.DUMMYFUNCTION("SPLIT(IMPORTRANGE!B8667:B18666,"";"",0,1)"),"HTML/CSS")</f>
        <v>HTML/CSS</v>
      </c>
      <c r="C8667" s="4" t="str">
        <f>IFERROR(__xludf.DUMMYFUNCTION("""COMPUTED_VALUE"""),"JavaScript")</f>
        <v>JavaScript</v>
      </c>
      <c r="D8667" s="4" t="str">
        <f>IFERROR(__xludf.DUMMYFUNCTION("""COMPUTED_VALUE"""),"TypeScript")</f>
        <v>TypeScript</v>
      </c>
    </row>
    <row r="8668">
      <c r="A8668" s="3">
        <v>8667.0</v>
      </c>
      <c r="B8668" s="4" t="str">
        <f>IFERROR(__xludf.DUMMYFUNCTION("SPLIT(IMPORTRANGE!B8668:B18667,"";"",0,1)"),"Assembly")</f>
        <v>Assembly</v>
      </c>
      <c r="C8668" s="4" t="str">
        <f>IFERROR(__xludf.DUMMYFUNCTION("""COMPUTED_VALUE"""),"Bash/Shell/PowerShell")</f>
        <v>Bash/Shell/PowerShell</v>
      </c>
      <c r="D8668" s="4" t="str">
        <f>IFERROR(__xludf.DUMMYFUNCTION("""COMPUTED_VALUE"""),"C")</f>
        <v>C</v>
      </c>
      <c r="E8668" s="4" t="str">
        <f>IFERROR(__xludf.DUMMYFUNCTION("""COMPUTED_VALUE"""),"Go")</f>
        <v>Go</v>
      </c>
      <c r="F8668" s="4" t="str">
        <f>IFERROR(__xludf.DUMMYFUNCTION("""COMPUTED_VALUE"""),"Python")</f>
        <v>Python</v>
      </c>
    </row>
    <row r="8669">
      <c r="A8669" s="3">
        <v>8668.0</v>
      </c>
      <c r="B8669" s="4" t="str">
        <f>IFERROR(__xludf.DUMMYFUNCTION("SPLIT(IMPORTRANGE!B8669:B18668,"";"",0,1)"),"Java")</f>
        <v>Java</v>
      </c>
      <c r="C8669" s="4" t="str">
        <f>IFERROR(__xludf.DUMMYFUNCTION("""COMPUTED_VALUE"""),"JavaScript")</f>
        <v>JavaScript</v>
      </c>
      <c r="D8669" s="4" t="str">
        <f>IFERROR(__xludf.DUMMYFUNCTION("""COMPUTED_VALUE"""),"SQL")</f>
        <v>SQL</v>
      </c>
    </row>
    <row r="8670">
      <c r="A8670" s="3">
        <v>8669.0</v>
      </c>
      <c r="B8670" s="4" t="str">
        <f>IFERROR(__xludf.DUMMYFUNCTION("SPLIT(IMPORTRANGE!B8670:B18669,"";"",0,1)"),"Java")</f>
        <v>Java</v>
      </c>
      <c r="C8670" s="4" t="str">
        <f>IFERROR(__xludf.DUMMYFUNCTION("""COMPUTED_VALUE"""),"JavaScript")</f>
        <v>JavaScript</v>
      </c>
      <c r="D8670" s="4" t="str">
        <f>IFERROR(__xludf.DUMMYFUNCTION("""COMPUTED_VALUE"""),"Python")</f>
        <v>Python</v>
      </c>
      <c r="E8670" s="4" t="str">
        <f>IFERROR(__xludf.DUMMYFUNCTION("""COMPUTED_VALUE"""),"Ruby")</f>
        <v>Ruby</v>
      </c>
      <c r="F8670" s="4" t="str">
        <f>IFERROR(__xludf.DUMMYFUNCTION("""COMPUTED_VALUE"""),"SQL")</f>
        <v>SQL</v>
      </c>
    </row>
    <row r="8671">
      <c r="A8671" s="3">
        <v>8670.0</v>
      </c>
      <c r="B8671" s="4" t="str">
        <f>IFERROR(__xludf.DUMMYFUNCTION("SPLIT(IMPORTRANGE!B8671:B18670,"";"",0,1)"),"Bash/Shell/PowerShell")</f>
        <v>Bash/Shell/PowerShell</v>
      </c>
      <c r="C8671" s="4" t="str">
        <f>IFERROR(__xludf.DUMMYFUNCTION("""COMPUTED_VALUE"""),"Go")</f>
        <v>Go</v>
      </c>
      <c r="D8671" s="4" t="str">
        <f>IFERROR(__xludf.DUMMYFUNCTION("""COMPUTED_VALUE"""),"Other(s):")</f>
        <v>Other(s):</v>
      </c>
    </row>
    <row r="8672">
      <c r="A8672" s="3">
        <v>8671.0</v>
      </c>
      <c r="B8672" s="4" t="str">
        <f>IFERROR(__xludf.DUMMYFUNCTION("SPLIT(IMPORTRANGE!B8672:B18671,"";"",0,1)"),"Assembly")</f>
        <v>Assembly</v>
      </c>
      <c r="C8672" s="4" t="str">
        <f>IFERROR(__xludf.DUMMYFUNCTION("""COMPUTED_VALUE"""),"Bash/Shell/PowerShell")</f>
        <v>Bash/Shell/PowerShell</v>
      </c>
      <c r="D8672" s="4" t="str">
        <f>IFERROR(__xludf.DUMMYFUNCTION("""COMPUTED_VALUE"""),"C")</f>
        <v>C</v>
      </c>
      <c r="E8672" s="4" t="str">
        <f>IFERROR(__xludf.DUMMYFUNCTION("""COMPUTED_VALUE"""),"C++")</f>
        <v>C++</v>
      </c>
      <c r="F8672" s="4" t="str">
        <f>IFERROR(__xludf.DUMMYFUNCTION("""COMPUTED_VALUE"""),"HTML/CSS")</f>
        <v>HTML/CSS</v>
      </c>
      <c r="G8672" s="4" t="str">
        <f>IFERROR(__xludf.DUMMYFUNCTION("""COMPUTED_VALUE"""),"Java")</f>
        <v>Java</v>
      </c>
      <c r="H8672" s="4" t="str">
        <f>IFERROR(__xludf.DUMMYFUNCTION("""COMPUTED_VALUE"""),"JavaScript")</f>
        <v>JavaScript</v>
      </c>
      <c r="I8672" s="4" t="str">
        <f>IFERROR(__xludf.DUMMYFUNCTION("""COMPUTED_VALUE"""),"PHP")</f>
        <v>PHP</v>
      </c>
      <c r="J8672" s="4" t="str">
        <f>IFERROR(__xludf.DUMMYFUNCTION("""COMPUTED_VALUE"""),"SQL")</f>
        <v>SQL</v>
      </c>
      <c r="K8672" s="4" t="str">
        <f>IFERROR(__xludf.DUMMYFUNCTION("""COMPUTED_VALUE"""),"Swift")</f>
        <v>Swift</v>
      </c>
      <c r="L8672" s="4" t="str">
        <f>IFERROR(__xludf.DUMMYFUNCTION("""COMPUTED_VALUE"""),"Other(s):")</f>
        <v>Other(s):</v>
      </c>
    </row>
    <row r="8673">
      <c r="A8673" s="3">
        <v>8672.0</v>
      </c>
      <c r="B8673" s="4" t="str">
        <f>IFERROR(__xludf.DUMMYFUNCTION("SPLIT(IMPORTRANGE!B8673:B18672,"";"",0,1)"),"C++")</f>
        <v>C++</v>
      </c>
      <c r="C8673" s="4" t="str">
        <f>IFERROR(__xludf.DUMMYFUNCTION("""COMPUTED_VALUE"""),"HTML/CSS")</f>
        <v>HTML/CSS</v>
      </c>
      <c r="D8673" s="4" t="str">
        <f>IFERROR(__xludf.DUMMYFUNCTION("""COMPUTED_VALUE"""),"JavaScript")</f>
        <v>JavaScript</v>
      </c>
      <c r="E8673" s="4" t="str">
        <f>IFERROR(__xludf.DUMMYFUNCTION("""COMPUTED_VALUE"""),"Objective-C")</f>
        <v>Objective-C</v>
      </c>
      <c r="F8673" s="4" t="str">
        <f>IFERROR(__xludf.DUMMYFUNCTION("""COMPUTED_VALUE"""),"SQL")</f>
        <v>SQL</v>
      </c>
      <c r="G8673" s="4" t="str">
        <f>IFERROR(__xludf.DUMMYFUNCTION("""COMPUTED_VALUE"""),"Swift")</f>
        <v>Swift</v>
      </c>
    </row>
    <row r="8674">
      <c r="A8674" s="3">
        <v>8673.0</v>
      </c>
      <c r="B8674" s="4" t="str">
        <f>IFERROR(__xludf.DUMMYFUNCTION("SPLIT(IMPORTRANGE!B8674:B18673,"";"",0,1)"),"HTML/CSS")</f>
        <v>HTML/CSS</v>
      </c>
      <c r="C8674" s="4" t="str">
        <f>IFERROR(__xludf.DUMMYFUNCTION("""COMPUTED_VALUE"""),"Java")</f>
        <v>Java</v>
      </c>
      <c r="D8674" s="4" t="str">
        <f>IFERROR(__xludf.DUMMYFUNCTION("""COMPUTED_VALUE"""),"JavaScript")</f>
        <v>JavaScript</v>
      </c>
      <c r="E8674" s="4" t="str">
        <f>IFERROR(__xludf.DUMMYFUNCTION("""COMPUTED_VALUE"""),"Python")</f>
        <v>Python</v>
      </c>
      <c r="F8674" s="4" t="str">
        <f>IFERROR(__xludf.DUMMYFUNCTION("""COMPUTED_VALUE"""),"R")</f>
        <v>R</v>
      </c>
      <c r="G8674" s="4" t="str">
        <f>IFERROR(__xludf.DUMMYFUNCTION("""COMPUTED_VALUE"""),"Rust")</f>
        <v>Rust</v>
      </c>
      <c r="H8674" s="4" t="str">
        <f>IFERROR(__xludf.DUMMYFUNCTION("""COMPUTED_VALUE"""),"SQL")</f>
        <v>SQL</v>
      </c>
    </row>
    <row r="8675">
      <c r="A8675" s="3">
        <v>8674.0</v>
      </c>
      <c r="B8675" s="4" t="str">
        <f>IFERROR(__xludf.DUMMYFUNCTION("SPLIT(IMPORTRANGE!B8675:B18674,"";"",0,1)"),"Bash/Shell/PowerShell")</f>
        <v>Bash/Shell/PowerShell</v>
      </c>
      <c r="C8675" s="4" t="str">
        <f>IFERROR(__xludf.DUMMYFUNCTION("""COMPUTED_VALUE"""),"C#")</f>
        <v>C#</v>
      </c>
      <c r="D8675" s="4" t="str">
        <f>IFERROR(__xludf.DUMMYFUNCTION("""COMPUTED_VALUE"""),"HTML/CSS")</f>
        <v>HTML/CSS</v>
      </c>
      <c r="E8675" s="4" t="str">
        <f>IFERROR(__xludf.DUMMYFUNCTION("""COMPUTED_VALUE"""),"Java")</f>
        <v>Java</v>
      </c>
      <c r="F8675" s="4" t="str">
        <f>IFERROR(__xludf.DUMMYFUNCTION("""COMPUTED_VALUE"""),"JavaScript")</f>
        <v>JavaScript</v>
      </c>
      <c r="G8675" s="4" t="str">
        <f>IFERROR(__xludf.DUMMYFUNCTION("""COMPUTED_VALUE"""),"Kotlin")</f>
        <v>Kotlin</v>
      </c>
      <c r="H8675" s="4" t="str">
        <f>IFERROR(__xludf.DUMMYFUNCTION("""COMPUTED_VALUE"""),"PHP")</f>
        <v>PHP</v>
      </c>
      <c r="I8675" s="4" t="str">
        <f>IFERROR(__xludf.DUMMYFUNCTION("""COMPUTED_VALUE"""),"Python")</f>
        <v>Python</v>
      </c>
      <c r="J8675" s="4" t="str">
        <f>IFERROR(__xludf.DUMMYFUNCTION("""COMPUTED_VALUE"""),"Ruby")</f>
        <v>Ruby</v>
      </c>
      <c r="K8675" s="4" t="str">
        <f>IFERROR(__xludf.DUMMYFUNCTION("""COMPUTED_VALUE"""),"SQL")</f>
        <v>SQL</v>
      </c>
    </row>
    <row r="8676">
      <c r="A8676" s="3">
        <v>8675.0</v>
      </c>
      <c r="B8676" s="4" t="str">
        <f>IFERROR(__xludf.DUMMYFUNCTION("SPLIT(IMPORTRANGE!B8676:B18675,"";"",0,1)"),"C#")</f>
        <v>C#</v>
      </c>
      <c r="C8676" s="4" t="str">
        <f>IFERROR(__xludf.DUMMYFUNCTION("""COMPUTED_VALUE"""),"HTML/CSS")</f>
        <v>HTML/CSS</v>
      </c>
      <c r="D8676" s="4" t="str">
        <f>IFERROR(__xludf.DUMMYFUNCTION("""COMPUTED_VALUE"""),"Java")</f>
        <v>Java</v>
      </c>
      <c r="E8676" s="4" t="str">
        <f>IFERROR(__xludf.DUMMYFUNCTION("""COMPUTED_VALUE"""),"JavaScript")</f>
        <v>JavaScript</v>
      </c>
      <c r="F8676" s="4" t="str">
        <f>IFERROR(__xludf.DUMMYFUNCTION("""COMPUTED_VALUE"""),"SQL")</f>
        <v>SQL</v>
      </c>
      <c r="G8676" s="4" t="str">
        <f>IFERROR(__xludf.DUMMYFUNCTION("""COMPUTED_VALUE"""),"TypeScript")</f>
        <v>TypeScript</v>
      </c>
    </row>
    <row r="8677">
      <c r="A8677" s="3">
        <v>8676.0</v>
      </c>
      <c r="B8677" s="4" t="str">
        <f>IFERROR(__xludf.DUMMYFUNCTION("SPLIT(IMPORTRANGE!B8677:B18676,"";"",0,1)"),"Bash/Shell/PowerShell")</f>
        <v>Bash/Shell/PowerShell</v>
      </c>
      <c r="C8677" s="4" t="str">
        <f>IFERROR(__xludf.DUMMYFUNCTION("""COMPUTED_VALUE"""),"HTML/CSS")</f>
        <v>HTML/CSS</v>
      </c>
      <c r="D8677" s="4" t="str">
        <f>IFERROR(__xludf.DUMMYFUNCTION("""COMPUTED_VALUE"""),"Java")</f>
        <v>Java</v>
      </c>
      <c r="E8677" s="4" t="str">
        <f>IFERROR(__xludf.DUMMYFUNCTION("""COMPUTED_VALUE"""),"JavaScript")</f>
        <v>JavaScript</v>
      </c>
      <c r="F8677" s="4" t="str">
        <f>IFERROR(__xludf.DUMMYFUNCTION("""COMPUTED_VALUE"""),"Python")</f>
        <v>Python</v>
      </c>
      <c r="G8677" s="4" t="str">
        <f>IFERROR(__xludf.DUMMYFUNCTION("""COMPUTED_VALUE"""),"R")</f>
        <v>R</v>
      </c>
      <c r="H8677" s="4" t="str">
        <f>IFERROR(__xludf.DUMMYFUNCTION("""COMPUTED_VALUE"""),"SQL")</f>
        <v>SQL</v>
      </c>
    </row>
    <row r="8678">
      <c r="A8678" s="3">
        <v>8677.0</v>
      </c>
      <c r="B8678" s="4" t="str">
        <f>IFERROR(__xludf.DUMMYFUNCTION("SPLIT(IMPORTRANGE!B8678:B18677,"";"",0,1)"),"Bash/Shell/PowerShell")</f>
        <v>Bash/Shell/PowerShell</v>
      </c>
      <c r="C8678" s="4" t="str">
        <f>IFERROR(__xludf.DUMMYFUNCTION("""COMPUTED_VALUE"""),"C++")</f>
        <v>C++</v>
      </c>
      <c r="D8678" s="4" t="str">
        <f>IFERROR(__xludf.DUMMYFUNCTION("""COMPUTED_VALUE"""),"Go")</f>
        <v>Go</v>
      </c>
      <c r="E8678" s="4" t="str">
        <f>IFERROR(__xludf.DUMMYFUNCTION("""COMPUTED_VALUE"""),"JavaScript")</f>
        <v>JavaScript</v>
      </c>
      <c r="F8678" s="4" t="str">
        <f>IFERROR(__xludf.DUMMYFUNCTION("""COMPUTED_VALUE"""),"Python")</f>
        <v>Python</v>
      </c>
    </row>
    <row r="8679">
      <c r="A8679" s="3">
        <v>8678.0</v>
      </c>
      <c r="B8679" s="4" t="str">
        <f>IFERROR(__xludf.DUMMYFUNCTION("SPLIT(IMPORTRANGE!B8679:B18678,"";"",0,1)"),"HTML/CSS")</f>
        <v>HTML/CSS</v>
      </c>
      <c r="C8679" s="4" t="str">
        <f>IFERROR(__xludf.DUMMYFUNCTION("""COMPUTED_VALUE"""),"SQL")</f>
        <v>SQL</v>
      </c>
      <c r="D8679" s="4" t="str">
        <f>IFERROR(__xludf.DUMMYFUNCTION("""COMPUTED_VALUE"""),"VBA")</f>
        <v>VBA</v>
      </c>
      <c r="E8679" s="4" t="str">
        <f>IFERROR(__xludf.DUMMYFUNCTION("""COMPUTED_VALUE"""),"Other(s):")</f>
        <v>Other(s):</v>
      </c>
    </row>
    <row r="8680">
      <c r="A8680" s="3">
        <v>8679.0</v>
      </c>
      <c r="B8680" s="4" t="str">
        <f>IFERROR(__xludf.DUMMYFUNCTION("SPLIT(IMPORTRANGE!B8680:B18679,"";"",0,1)"),"C")</f>
        <v>C</v>
      </c>
      <c r="C8680" s="4" t="str">
        <f>IFERROR(__xludf.DUMMYFUNCTION("""COMPUTED_VALUE"""),"C++")</f>
        <v>C++</v>
      </c>
      <c r="D8680" s="4" t="str">
        <f>IFERROR(__xludf.DUMMYFUNCTION("""COMPUTED_VALUE"""),"C#")</f>
        <v>C#</v>
      </c>
      <c r="E8680" s="4" t="str">
        <f>IFERROR(__xludf.DUMMYFUNCTION("""COMPUTED_VALUE"""),"HTML/CSS")</f>
        <v>HTML/CSS</v>
      </c>
      <c r="F8680" s="4" t="str">
        <f>IFERROR(__xludf.DUMMYFUNCTION("""COMPUTED_VALUE"""),"Java")</f>
        <v>Java</v>
      </c>
      <c r="G8680" s="4" t="str">
        <f>IFERROR(__xludf.DUMMYFUNCTION("""COMPUTED_VALUE"""),"SQL")</f>
        <v>SQL</v>
      </c>
    </row>
    <row r="8681">
      <c r="A8681" s="3">
        <v>8680.0</v>
      </c>
      <c r="B8681" s="4" t="str">
        <f>IFERROR(__xludf.DUMMYFUNCTION("SPLIT(IMPORTRANGE!B8681:B18680,"";"",0,1)"),"HTML/CSS")</f>
        <v>HTML/CSS</v>
      </c>
      <c r="C8681" s="4" t="str">
        <f>IFERROR(__xludf.DUMMYFUNCTION("""COMPUTED_VALUE"""),"Java")</f>
        <v>Java</v>
      </c>
      <c r="D8681" s="4" t="str">
        <f>IFERROR(__xludf.DUMMYFUNCTION("""COMPUTED_VALUE"""),"JavaScript")</f>
        <v>JavaScript</v>
      </c>
      <c r="E8681" s="4" t="str">
        <f>IFERROR(__xludf.DUMMYFUNCTION("""COMPUTED_VALUE"""),"Python")</f>
        <v>Python</v>
      </c>
      <c r="F8681" s="4" t="str">
        <f>IFERROR(__xludf.DUMMYFUNCTION("""COMPUTED_VALUE"""),"SQL")</f>
        <v>SQL</v>
      </c>
      <c r="G8681" s="4" t="str">
        <f>IFERROR(__xludf.DUMMYFUNCTION("""COMPUTED_VALUE"""),"Other(s):")</f>
        <v>Other(s):</v>
      </c>
    </row>
    <row r="8682">
      <c r="A8682" s="3">
        <v>8681.0</v>
      </c>
      <c r="B8682" s="4" t="str">
        <f>IFERROR(__xludf.DUMMYFUNCTION("SPLIT(IMPORTRANGE!B8682:B18681,"";"",0,1)"),"C++")</f>
        <v>C++</v>
      </c>
      <c r="C8682" s="4" t="str">
        <f>IFERROR(__xludf.DUMMYFUNCTION("""COMPUTED_VALUE"""),"HTML/CSS")</f>
        <v>HTML/CSS</v>
      </c>
      <c r="D8682" s="4" t="str">
        <f>IFERROR(__xludf.DUMMYFUNCTION("""COMPUTED_VALUE"""),"JavaScript")</f>
        <v>JavaScript</v>
      </c>
      <c r="E8682" s="4" t="str">
        <f>IFERROR(__xludf.DUMMYFUNCTION("""COMPUTED_VALUE"""),"Python")</f>
        <v>Python</v>
      </c>
      <c r="F8682" s="4" t="str">
        <f>IFERROR(__xludf.DUMMYFUNCTION("""COMPUTED_VALUE"""),"Ruby")</f>
        <v>Ruby</v>
      </c>
    </row>
    <row r="8683">
      <c r="A8683" s="3">
        <v>8682.0</v>
      </c>
      <c r="B8683" s="4" t="str">
        <f>IFERROR(__xludf.DUMMYFUNCTION("SPLIT(IMPORTRANGE!B8683:B18682,"";"",0,1)"),"C++")</f>
        <v>C++</v>
      </c>
      <c r="C8683" s="4" t="str">
        <f>IFERROR(__xludf.DUMMYFUNCTION("""COMPUTED_VALUE"""),"HTML/CSS")</f>
        <v>HTML/CSS</v>
      </c>
      <c r="D8683" s="4" t="str">
        <f>IFERROR(__xludf.DUMMYFUNCTION("""COMPUTED_VALUE"""),"Java")</f>
        <v>Java</v>
      </c>
      <c r="E8683" s="4" t="str">
        <f>IFERROR(__xludf.DUMMYFUNCTION("""COMPUTED_VALUE"""),"JavaScript")</f>
        <v>JavaScript</v>
      </c>
    </row>
    <row r="8684">
      <c r="A8684" s="3">
        <v>8683.0</v>
      </c>
      <c r="B8684" s="4" t="str">
        <f>IFERROR(__xludf.DUMMYFUNCTION("SPLIT(IMPORTRANGE!B8684:B18683,"";"",0,1)"),"C#")</f>
        <v>C#</v>
      </c>
      <c r="C8684" s="4" t="str">
        <f>IFERROR(__xludf.DUMMYFUNCTION("""COMPUTED_VALUE"""),"HTML/CSS")</f>
        <v>HTML/CSS</v>
      </c>
      <c r="D8684" s="4" t="str">
        <f>IFERROR(__xludf.DUMMYFUNCTION("""COMPUTED_VALUE"""),"JavaScript")</f>
        <v>JavaScript</v>
      </c>
      <c r="E8684" s="4" t="str">
        <f>IFERROR(__xludf.DUMMYFUNCTION("""COMPUTED_VALUE"""),"TypeScript")</f>
        <v>TypeScript</v>
      </c>
    </row>
    <row r="8685">
      <c r="A8685" s="3">
        <v>8684.0</v>
      </c>
      <c r="B8685" s="4" t="str">
        <f>IFERROR(__xludf.DUMMYFUNCTION("SPLIT(IMPORTRANGE!B8685:B18684,"";"",0,1)"),"C#")</f>
        <v>C#</v>
      </c>
      <c r="C8685" s="4" t="str">
        <f>IFERROR(__xludf.DUMMYFUNCTION("""COMPUTED_VALUE"""),"JavaScript")</f>
        <v>JavaScript</v>
      </c>
      <c r="D8685" s="4" t="str">
        <f>IFERROR(__xludf.DUMMYFUNCTION("""COMPUTED_VALUE"""),"SQL")</f>
        <v>SQL</v>
      </c>
    </row>
    <row r="8686">
      <c r="A8686" s="3">
        <v>8685.0</v>
      </c>
      <c r="B8686" s="4" t="str">
        <f>IFERROR(__xludf.DUMMYFUNCTION("SPLIT(IMPORTRANGE!B8686:B18685,"";"",0,1)"),"Bash/Shell/PowerShell")</f>
        <v>Bash/Shell/PowerShell</v>
      </c>
      <c r="C8686" s="4" t="str">
        <f>IFERROR(__xludf.DUMMYFUNCTION("""COMPUTED_VALUE"""),"HTML/CSS")</f>
        <v>HTML/CSS</v>
      </c>
      <c r="D8686" s="4" t="str">
        <f>IFERROR(__xludf.DUMMYFUNCTION("""COMPUTED_VALUE"""),"Java")</f>
        <v>Java</v>
      </c>
      <c r="E8686" s="4" t="str">
        <f>IFERROR(__xludf.DUMMYFUNCTION("""COMPUTED_VALUE"""),"JavaScript")</f>
        <v>JavaScript</v>
      </c>
      <c r="F8686" s="4" t="str">
        <f>IFERROR(__xludf.DUMMYFUNCTION("""COMPUTED_VALUE"""),"Kotlin")</f>
        <v>Kotlin</v>
      </c>
      <c r="G8686" s="4" t="str">
        <f>IFERROR(__xludf.DUMMYFUNCTION("""COMPUTED_VALUE"""),"PHP")</f>
        <v>PHP</v>
      </c>
      <c r="H8686" s="4" t="str">
        <f>IFERROR(__xludf.DUMMYFUNCTION("""COMPUTED_VALUE"""),"Python")</f>
        <v>Python</v>
      </c>
      <c r="I8686" s="4" t="str">
        <f>IFERROR(__xludf.DUMMYFUNCTION("""COMPUTED_VALUE"""),"Ruby")</f>
        <v>Ruby</v>
      </c>
      <c r="J8686" s="4" t="str">
        <f>IFERROR(__xludf.DUMMYFUNCTION("""COMPUTED_VALUE"""),"SQL")</f>
        <v>SQL</v>
      </c>
      <c r="K8686" s="4" t="str">
        <f>IFERROR(__xludf.DUMMYFUNCTION("""COMPUTED_VALUE"""),"Other(s):")</f>
        <v>Other(s):</v>
      </c>
    </row>
    <row r="8687">
      <c r="A8687" s="3">
        <v>8686.0</v>
      </c>
      <c r="B8687" s="4" t="str">
        <f>IFERROR(__xludf.DUMMYFUNCTION("SPLIT(IMPORTRANGE!B8687:B18686,"";"",0,1)"),"Bash/Shell/PowerShell")</f>
        <v>Bash/Shell/PowerShell</v>
      </c>
      <c r="C8687" s="4" t="str">
        <f>IFERROR(__xludf.DUMMYFUNCTION("""COMPUTED_VALUE"""),"C")</f>
        <v>C</v>
      </c>
      <c r="D8687" s="4" t="str">
        <f>IFERROR(__xludf.DUMMYFUNCTION("""COMPUTED_VALUE"""),"C++")</f>
        <v>C++</v>
      </c>
      <c r="E8687" s="4" t="str">
        <f>IFERROR(__xludf.DUMMYFUNCTION("""COMPUTED_VALUE"""),"C#")</f>
        <v>C#</v>
      </c>
      <c r="F8687" s="4" t="str">
        <f>IFERROR(__xludf.DUMMYFUNCTION("""COMPUTED_VALUE"""),"Java")</f>
        <v>Java</v>
      </c>
      <c r="G8687" s="4" t="str">
        <f>IFERROR(__xludf.DUMMYFUNCTION("""COMPUTED_VALUE"""),"Python")</f>
        <v>Python</v>
      </c>
      <c r="H8687" s="4" t="str">
        <f>IFERROR(__xludf.DUMMYFUNCTION("""COMPUTED_VALUE"""),"R")</f>
        <v>R</v>
      </c>
    </row>
    <row r="8688">
      <c r="A8688" s="3">
        <v>8687.0</v>
      </c>
      <c r="B8688" s="4" t="str">
        <f>IFERROR(__xludf.DUMMYFUNCTION("SPLIT(IMPORTRANGE!B8688:B18687,"";"",0,1)"),"C++")</f>
        <v>C++</v>
      </c>
      <c r="C8688" s="4" t="str">
        <f>IFERROR(__xludf.DUMMYFUNCTION("""COMPUTED_VALUE"""),"HTML/CSS")</f>
        <v>HTML/CSS</v>
      </c>
      <c r="D8688" s="4" t="str">
        <f>IFERROR(__xludf.DUMMYFUNCTION("""COMPUTED_VALUE"""),"Java")</f>
        <v>Java</v>
      </c>
      <c r="E8688" s="4" t="str">
        <f>IFERROR(__xludf.DUMMYFUNCTION("""COMPUTED_VALUE"""),"JavaScript")</f>
        <v>JavaScript</v>
      </c>
      <c r="F8688" s="4" t="str">
        <f>IFERROR(__xludf.DUMMYFUNCTION("""COMPUTED_VALUE"""),"PHP")</f>
        <v>PHP</v>
      </c>
      <c r="G8688" s="4" t="str">
        <f>IFERROR(__xludf.DUMMYFUNCTION("""COMPUTED_VALUE"""),"TypeScript")</f>
        <v>TypeScript</v>
      </c>
    </row>
    <row r="8689">
      <c r="A8689" s="3">
        <v>8688.0</v>
      </c>
      <c r="B8689" s="4" t="str">
        <f>IFERROR(__xludf.DUMMYFUNCTION("SPLIT(IMPORTRANGE!B8689:B18688,"";"",0,1)"),"C#")</f>
        <v>C#</v>
      </c>
      <c r="C8689" s="4" t="str">
        <f>IFERROR(__xludf.DUMMYFUNCTION("""COMPUTED_VALUE"""),"HTML/CSS")</f>
        <v>HTML/CSS</v>
      </c>
      <c r="D8689" s="4" t="str">
        <f>IFERROR(__xludf.DUMMYFUNCTION("""COMPUTED_VALUE"""),"JavaScript")</f>
        <v>JavaScript</v>
      </c>
      <c r="E8689" s="4" t="str">
        <f>IFERROR(__xludf.DUMMYFUNCTION("""COMPUTED_VALUE"""),"SQL")</f>
        <v>SQL</v>
      </c>
      <c r="F8689" s="4" t="str">
        <f>IFERROR(__xludf.DUMMYFUNCTION("""COMPUTED_VALUE"""),"TypeScript")</f>
        <v>TypeScript</v>
      </c>
    </row>
    <row r="8690">
      <c r="A8690" s="3">
        <v>8689.0</v>
      </c>
      <c r="B8690" s="4" t="str">
        <f>IFERROR(__xludf.DUMMYFUNCTION("SPLIT(IMPORTRANGE!B8690:B18689,"";"",0,1)"),"Bash/Shell/PowerShell")</f>
        <v>Bash/Shell/PowerShell</v>
      </c>
      <c r="C8690" s="4" t="str">
        <f>IFERROR(__xludf.DUMMYFUNCTION("""COMPUTED_VALUE"""),"C")</f>
        <v>C</v>
      </c>
      <c r="D8690" s="4" t="str">
        <f>IFERROR(__xludf.DUMMYFUNCTION("""COMPUTED_VALUE"""),"C++")</f>
        <v>C++</v>
      </c>
      <c r="E8690" s="4" t="str">
        <f>IFERROR(__xludf.DUMMYFUNCTION("""COMPUTED_VALUE"""),"HTML/CSS")</f>
        <v>HTML/CSS</v>
      </c>
      <c r="F8690" s="4" t="str">
        <f>IFERROR(__xludf.DUMMYFUNCTION("""COMPUTED_VALUE"""),"Java")</f>
        <v>Java</v>
      </c>
      <c r="G8690" s="4" t="str">
        <f>IFERROR(__xludf.DUMMYFUNCTION("""COMPUTED_VALUE"""),"Kotlin")</f>
        <v>Kotlin</v>
      </c>
      <c r="H8690" s="4" t="str">
        <f>IFERROR(__xludf.DUMMYFUNCTION("""COMPUTED_VALUE"""),"Python")</f>
        <v>Python</v>
      </c>
      <c r="I8690" s="4" t="str">
        <f>IFERROR(__xludf.DUMMYFUNCTION("""COMPUTED_VALUE"""),"Other(s):")</f>
        <v>Other(s):</v>
      </c>
    </row>
    <row r="8691">
      <c r="A8691" s="3">
        <v>8690.0</v>
      </c>
      <c r="B8691" s="4" t="str">
        <f>IFERROR(__xludf.DUMMYFUNCTION("SPLIT(IMPORTRANGE!B8691:B18690,"";"",0,1)"),"Assembly")</f>
        <v>Assembly</v>
      </c>
      <c r="C8691" s="4" t="str">
        <f>IFERROR(__xludf.DUMMYFUNCTION("""COMPUTED_VALUE"""),"Bash/Shell/PowerShell")</f>
        <v>Bash/Shell/PowerShell</v>
      </c>
      <c r="D8691" s="4" t="str">
        <f>IFERROR(__xludf.DUMMYFUNCTION("""COMPUTED_VALUE"""),"C")</f>
        <v>C</v>
      </c>
      <c r="E8691" s="4" t="str">
        <f>IFERROR(__xludf.DUMMYFUNCTION("""COMPUTED_VALUE"""),"HTML/CSS")</f>
        <v>HTML/CSS</v>
      </c>
      <c r="F8691" s="4" t="str">
        <f>IFERROR(__xludf.DUMMYFUNCTION("""COMPUTED_VALUE"""),"Java")</f>
        <v>Java</v>
      </c>
      <c r="G8691" s="4" t="str">
        <f>IFERROR(__xludf.DUMMYFUNCTION("""COMPUTED_VALUE"""),"JavaScript")</f>
        <v>JavaScript</v>
      </c>
      <c r="H8691" s="4" t="str">
        <f>IFERROR(__xludf.DUMMYFUNCTION("""COMPUTED_VALUE"""),"PHP")</f>
        <v>PHP</v>
      </c>
      <c r="I8691" s="4" t="str">
        <f>IFERROR(__xludf.DUMMYFUNCTION("""COMPUTED_VALUE"""),"SQL")</f>
        <v>SQL</v>
      </c>
    </row>
    <row r="8692">
      <c r="A8692" s="3">
        <v>8691.0</v>
      </c>
      <c r="B8692" s="4" t="str">
        <f>IFERROR(__xludf.DUMMYFUNCTION("SPLIT(IMPORTRANGE!B8692:B18691,"";"",0,1)"),"HTML/CSS")</f>
        <v>HTML/CSS</v>
      </c>
      <c r="C8692" s="4" t="str">
        <f>IFERROR(__xludf.DUMMYFUNCTION("""COMPUTED_VALUE"""),"JavaScript")</f>
        <v>JavaScript</v>
      </c>
      <c r="D8692" s="4" t="str">
        <f>IFERROR(__xludf.DUMMYFUNCTION("""COMPUTED_VALUE"""),"PHP")</f>
        <v>PHP</v>
      </c>
      <c r="E8692" s="4" t="str">
        <f>IFERROR(__xludf.DUMMYFUNCTION("""COMPUTED_VALUE"""),"SQL")</f>
        <v>SQL</v>
      </c>
    </row>
    <row r="8693">
      <c r="A8693" s="3">
        <v>8692.0</v>
      </c>
      <c r="B8693" s="4" t="str">
        <f>IFERROR(__xludf.DUMMYFUNCTION("SPLIT(IMPORTRANGE!B8693:B18692,"";"",0,1)"),"HTML/CSS")</f>
        <v>HTML/CSS</v>
      </c>
      <c r="C8693" s="4" t="str">
        <f>IFERROR(__xludf.DUMMYFUNCTION("""COMPUTED_VALUE"""),"JavaScript")</f>
        <v>JavaScript</v>
      </c>
      <c r="D8693" s="4" t="str">
        <f>IFERROR(__xludf.DUMMYFUNCTION("""COMPUTED_VALUE"""),"PHP")</f>
        <v>PHP</v>
      </c>
    </row>
    <row r="8694">
      <c r="A8694" s="3">
        <v>8693.0</v>
      </c>
      <c r="B8694" s="4" t="str">
        <f>IFERROR(__xludf.DUMMYFUNCTION("SPLIT(IMPORTRANGE!B8694:B18693,"";"",0,1)"),"Bash/Shell/PowerShell")</f>
        <v>Bash/Shell/PowerShell</v>
      </c>
      <c r="C8694" s="4" t="str">
        <f>IFERROR(__xludf.DUMMYFUNCTION("""COMPUTED_VALUE"""),"C++")</f>
        <v>C++</v>
      </c>
      <c r="D8694" s="4" t="str">
        <f>IFERROR(__xludf.DUMMYFUNCTION("""COMPUTED_VALUE"""),"Go")</f>
        <v>Go</v>
      </c>
      <c r="E8694" s="4" t="str">
        <f>IFERROR(__xludf.DUMMYFUNCTION("""COMPUTED_VALUE"""),"HTML/CSS")</f>
        <v>HTML/CSS</v>
      </c>
      <c r="F8694" s="4" t="str">
        <f>IFERROR(__xludf.DUMMYFUNCTION("""COMPUTED_VALUE"""),"JavaScript")</f>
        <v>JavaScript</v>
      </c>
      <c r="G8694" s="4" t="str">
        <f>IFERROR(__xludf.DUMMYFUNCTION("""COMPUTED_VALUE"""),"Python")</f>
        <v>Python</v>
      </c>
      <c r="H8694" s="4" t="str">
        <f>IFERROR(__xludf.DUMMYFUNCTION("""COMPUTED_VALUE"""),"SQL")</f>
        <v>SQL</v>
      </c>
    </row>
    <row r="8695">
      <c r="A8695" s="3">
        <v>8694.0</v>
      </c>
      <c r="B8695" s="4" t="str">
        <f>IFERROR(__xludf.DUMMYFUNCTION("SPLIT(IMPORTRANGE!B8695:B18694,"";"",0,1)"),"Bash/Shell/PowerShell")</f>
        <v>Bash/Shell/PowerShell</v>
      </c>
      <c r="C8695" s="4" t="str">
        <f>IFERROR(__xludf.DUMMYFUNCTION("""COMPUTED_VALUE"""),"HTML/CSS")</f>
        <v>HTML/CSS</v>
      </c>
      <c r="D8695" s="4" t="str">
        <f>IFERROR(__xludf.DUMMYFUNCTION("""COMPUTED_VALUE"""),"JavaScript")</f>
        <v>JavaScript</v>
      </c>
      <c r="E8695" s="4" t="str">
        <f>IFERROR(__xludf.DUMMYFUNCTION("""COMPUTED_VALUE"""),"R")</f>
        <v>R</v>
      </c>
      <c r="F8695" s="4" t="str">
        <f>IFERROR(__xludf.DUMMYFUNCTION("""COMPUTED_VALUE"""),"SQL")</f>
        <v>SQL</v>
      </c>
    </row>
    <row r="8696">
      <c r="A8696" s="3">
        <v>8695.0</v>
      </c>
      <c r="B8696" s="4" t="str">
        <f>IFERROR(__xludf.DUMMYFUNCTION("SPLIT(IMPORTRANGE!B8696:B18695,"";"",0,1)"),"Bash/Shell/PowerShell")</f>
        <v>Bash/Shell/PowerShell</v>
      </c>
      <c r="C8696" s="4" t="str">
        <f>IFERROR(__xludf.DUMMYFUNCTION("""COMPUTED_VALUE"""),"HTML/CSS")</f>
        <v>HTML/CSS</v>
      </c>
      <c r="D8696" s="4" t="str">
        <f>IFERROR(__xludf.DUMMYFUNCTION("""COMPUTED_VALUE"""),"TypeScript")</f>
        <v>TypeScript</v>
      </c>
    </row>
    <row r="8697">
      <c r="A8697" s="3">
        <v>8696.0</v>
      </c>
      <c r="B8697" s="4" t="str">
        <f>IFERROR(__xludf.DUMMYFUNCTION("SPLIT(IMPORTRANGE!B8697:B18696,"";"",0,1)"),"HTML/CSS")</f>
        <v>HTML/CSS</v>
      </c>
      <c r="C8697" s="4" t="str">
        <f>IFERROR(__xludf.DUMMYFUNCTION("""COMPUTED_VALUE"""),"JavaScript")</f>
        <v>JavaScript</v>
      </c>
      <c r="D8697" s="4" t="str">
        <f>IFERROR(__xludf.DUMMYFUNCTION("""COMPUTED_VALUE"""),"PHP")</f>
        <v>PHP</v>
      </c>
      <c r="E8697" s="4" t="str">
        <f>IFERROR(__xludf.DUMMYFUNCTION("""COMPUTED_VALUE"""),"SQL")</f>
        <v>SQL</v>
      </c>
    </row>
    <row r="8698">
      <c r="A8698" s="3">
        <v>8697.0</v>
      </c>
      <c r="B8698" s="4" t="str">
        <f>IFERROR(__xludf.DUMMYFUNCTION("SPLIT(IMPORTRANGE!B8698:B18697,"";"",0,1)"),"Bash/Shell/PowerShell")</f>
        <v>Bash/Shell/PowerShell</v>
      </c>
      <c r="C8698" s="4" t="str">
        <f>IFERROR(__xludf.DUMMYFUNCTION("""COMPUTED_VALUE"""),"C")</f>
        <v>C</v>
      </c>
      <c r="D8698" s="4" t="str">
        <f>IFERROR(__xludf.DUMMYFUNCTION("""COMPUTED_VALUE"""),"HTML/CSS")</f>
        <v>HTML/CSS</v>
      </c>
      <c r="E8698" s="4" t="str">
        <f>IFERROR(__xludf.DUMMYFUNCTION("""COMPUTED_VALUE"""),"Java")</f>
        <v>Java</v>
      </c>
      <c r="F8698" s="4" t="str">
        <f>IFERROR(__xludf.DUMMYFUNCTION("""COMPUTED_VALUE"""),"JavaScript")</f>
        <v>JavaScript</v>
      </c>
      <c r="G8698" s="4" t="str">
        <f>IFERROR(__xludf.DUMMYFUNCTION("""COMPUTED_VALUE"""),"Python")</f>
        <v>Python</v>
      </c>
      <c r="H8698" s="4" t="str">
        <f>IFERROR(__xludf.DUMMYFUNCTION("""COMPUTED_VALUE"""),"Scala")</f>
        <v>Scala</v>
      </c>
      <c r="I8698" s="4" t="str">
        <f>IFERROR(__xludf.DUMMYFUNCTION("""COMPUTED_VALUE"""),"SQL")</f>
        <v>SQL</v>
      </c>
    </row>
    <row r="8699">
      <c r="A8699" s="3">
        <v>8698.0</v>
      </c>
      <c r="B8699" s="4" t="str">
        <f>IFERROR(__xludf.DUMMYFUNCTION("SPLIT(IMPORTRANGE!B8699:B18698,"";"",0,1)"),"C#")</f>
        <v>C#</v>
      </c>
      <c r="C8699" s="4" t="str">
        <f>IFERROR(__xludf.DUMMYFUNCTION("""COMPUTED_VALUE"""),"Java")</f>
        <v>Java</v>
      </c>
    </row>
    <row r="8700">
      <c r="A8700" s="3">
        <v>8699.0</v>
      </c>
      <c r="B8700" s="4" t="str">
        <f>IFERROR(__xludf.DUMMYFUNCTION("SPLIT(IMPORTRANGE!B8700:B18699,"";"",0,1)"),"C#")</f>
        <v>C#</v>
      </c>
      <c r="C8700" s="4" t="str">
        <f>IFERROR(__xludf.DUMMYFUNCTION("""COMPUTED_VALUE"""),"HTML/CSS")</f>
        <v>HTML/CSS</v>
      </c>
      <c r="D8700" s="4" t="str">
        <f>IFERROR(__xludf.DUMMYFUNCTION("""COMPUTED_VALUE"""),"JavaScript")</f>
        <v>JavaScript</v>
      </c>
    </row>
    <row r="8701">
      <c r="A8701" s="3">
        <v>8700.0</v>
      </c>
      <c r="B8701" s="4" t="str">
        <f>IFERROR(__xludf.DUMMYFUNCTION("SPLIT(IMPORTRANGE!B8701:B18700,"";"",0,1)"),"C")</f>
        <v>C</v>
      </c>
      <c r="C8701" s="4" t="str">
        <f>IFERROR(__xludf.DUMMYFUNCTION("""COMPUTED_VALUE"""),"C++")</f>
        <v>C++</v>
      </c>
      <c r="D8701" s="4" t="str">
        <f>IFERROR(__xludf.DUMMYFUNCTION("""COMPUTED_VALUE"""),"HTML/CSS")</f>
        <v>HTML/CSS</v>
      </c>
      <c r="E8701" s="4" t="str">
        <f>IFERROR(__xludf.DUMMYFUNCTION("""COMPUTED_VALUE"""),"JavaScript")</f>
        <v>JavaScript</v>
      </c>
      <c r="F8701" s="4" t="str">
        <f>IFERROR(__xludf.DUMMYFUNCTION("""COMPUTED_VALUE"""),"Python")</f>
        <v>Python</v>
      </c>
      <c r="G8701" s="4" t="str">
        <f>IFERROR(__xludf.DUMMYFUNCTION("""COMPUTED_VALUE"""),"SQL")</f>
        <v>SQL</v>
      </c>
    </row>
    <row r="8702">
      <c r="A8702" s="3">
        <v>8701.0</v>
      </c>
      <c r="B8702" s="4" t="str">
        <f>IFERROR(__xludf.DUMMYFUNCTION("SPLIT(IMPORTRANGE!B8702:B18701,"";"",0,1)"),"Bash/Shell/PowerShell")</f>
        <v>Bash/Shell/PowerShell</v>
      </c>
      <c r="C8702" s="4" t="str">
        <f>IFERROR(__xludf.DUMMYFUNCTION("""COMPUTED_VALUE"""),"Java")</f>
        <v>Java</v>
      </c>
      <c r="D8702" s="4" t="str">
        <f>IFERROR(__xludf.DUMMYFUNCTION("""COMPUTED_VALUE"""),"JavaScript")</f>
        <v>JavaScript</v>
      </c>
      <c r="E8702" s="4" t="str">
        <f>IFERROR(__xludf.DUMMYFUNCTION("""COMPUTED_VALUE"""),"Python")</f>
        <v>Python</v>
      </c>
      <c r="F8702" s="4" t="str">
        <f>IFERROR(__xludf.DUMMYFUNCTION("""COMPUTED_VALUE"""),"SQL")</f>
        <v>SQL</v>
      </c>
      <c r="G8702" s="4" t="str">
        <f>IFERROR(__xludf.DUMMYFUNCTION("""COMPUTED_VALUE"""),"TypeScript")</f>
        <v>TypeScript</v>
      </c>
    </row>
    <row r="8703">
      <c r="A8703" s="3">
        <v>8702.0</v>
      </c>
      <c r="B8703" s="4" t="str">
        <f>IFERROR(__xludf.DUMMYFUNCTION("SPLIT(IMPORTRANGE!B8703:B18702,"";"",0,1)"),"Bash/Shell/PowerShell")</f>
        <v>Bash/Shell/PowerShell</v>
      </c>
      <c r="C8703" s="4" t="str">
        <f>IFERROR(__xludf.DUMMYFUNCTION("""COMPUTED_VALUE"""),"Python")</f>
        <v>Python</v>
      </c>
    </row>
    <row r="8704">
      <c r="A8704" s="3">
        <v>8703.0</v>
      </c>
      <c r="B8704" s="4" t="str">
        <f>IFERROR(__xludf.DUMMYFUNCTION("SPLIT(IMPORTRANGE!B8704:B18703,"";"",0,1)"),"HTML/CSS")</f>
        <v>HTML/CSS</v>
      </c>
      <c r="C8704" s="4" t="str">
        <f>IFERROR(__xludf.DUMMYFUNCTION("""COMPUTED_VALUE"""),"Java")</f>
        <v>Java</v>
      </c>
      <c r="D8704" s="4" t="str">
        <f>IFERROR(__xludf.DUMMYFUNCTION("""COMPUTED_VALUE"""),"JavaScript")</f>
        <v>JavaScript</v>
      </c>
    </row>
    <row r="8705">
      <c r="A8705" s="3">
        <v>8704.0</v>
      </c>
      <c r="B8705" s="4" t="str">
        <f>IFERROR(__xludf.DUMMYFUNCTION("SPLIT(IMPORTRANGE!B8705:B18704,"";"",0,1)"),"C#")</f>
        <v>C#</v>
      </c>
      <c r="C8705" s="4" t="str">
        <f>IFERROR(__xludf.DUMMYFUNCTION("""COMPUTED_VALUE"""),"HTML/CSS")</f>
        <v>HTML/CSS</v>
      </c>
      <c r="D8705" s="4" t="str">
        <f>IFERROR(__xludf.DUMMYFUNCTION("""COMPUTED_VALUE"""),"Java")</f>
        <v>Java</v>
      </c>
      <c r="E8705" s="4" t="str">
        <f>IFERROR(__xludf.DUMMYFUNCTION("""COMPUTED_VALUE"""),"JavaScript")</f>
        <v>JavaScript</v>
      </c>
      <c r="F8705" s="4" t="str">
        <f>IFERROR(__xludf.DUMMYFUNCTION("""COMPUTED_VALUE"""),"Python")</f>
        <v>Python</v>
      </c>
      <c r="G8705" s="4" t="str">
        <f>IFERROR(__xludf.DUMMYFUNCTION("""COMPUTED_VALUE"""),"SQL")</f>
        <v>SQL</v>
      </c>
      <c r="H8705" s="4" t="str">
        <f>IFERROR(__xludf.DUMMYFUNCTION("""COMPUTED_VALUE"""),"TypeScript")</f>
        <v>TypeScript</v>
      </c>
    </row>
    <row r="8706">
      <c r="A8706" s="3">
        <v>8705.0</v>
      </c>
      <c r="B8706" s="4" t="str">
        <f>IFERROR(__xludf.DUMMYFUNCTION("SPLIT(IMPORTRANGE!B8706:B18705,"";"",0,1)"),"Bash/Shell/PowerShell")</f>
        <v>Bash/Shell/PowerShell</v>
      </c>
      <c r="C8706" s="4" t="str">
        <f>IFERROR(__xludf.DUMMYFUNCTION("""COMPUTED_VALUE"""),"C#")</f>
        <v>C#</v>
      </c>
      <c r="D8706" s="4" t="str">
        <f>IFERROR(__xludf.DUMMYFUNCTION("""COMPUTED_VALUE"""),"Java")</f>
        <v>Java</v>
      </c>
      <c r="E8706" s="4" t="str">
        <f>IFERROR(__xludf.DUMMYFUNCTION("""COMPUTED_VALUE"""),"SQL")</f>
        <v>SQL</v>
      </c>
      <c r="F8706" s="4" t="str">
        <f>IFERROR(__xludf.DUMMYFUNCTION("""COMPUTED_VALUE"""),"VBA")</f>
        <v>VBA</v>
      </c>
      <c r="G8706" s="4" t="str">
        <f>IFERROR(__xludf.DUMMYFUNCTION("""COMPUTED_VALUE"""),"Other(s):")</f>
        <v>Other(s):</v>
      </c>
    </row>
    <row r="8707">
      <c r="A8707" s="3">
        <v>8706.0</v>
      </c>
      <c r="B8707" s="4" t="str">
        <f>IFERROR(__xludf.DUMMYFUNCTION("SPLIT(IMPORTRANGE!B8707:B18706,"";"",0,1)"),"Bash/Shell/PowerShell")</f>
        <v>Bash/Shell/PowerShell</v>
      </c>
      <c r="C8707" s="4" t="str">
        <f>IFERROR(__xludf.DUMMYFUNCTION("""COMPUTED_VALUE"""),"HTML/CSS")</f>
        <v>HTML/CSS</v>
      </c>
      <c r="D8707" s="4" t="str">
        <f>IFERROR(__xludf.DUMMYFUNCTION("""COMPUTED_VALUE"""),"JavaScript")</f>
        <v>JavaScript</v>
      </c>
      <c r="E8707" s="4" t="str">
        <f>IFERROR(__xludf.DUMMYFUNCTION("""COMPUTED_VALUE"""),"PHP")</f>
        <v>PHP</v>
      </c>
      <c r="F8707" s="4" t="str">
        <f>IFERROR(__xludf.DUMMYFUNCTION("""COMPUTED_VALUE"""),"SQL")</f>
        <v>SQL</v>
      </c>
      <c r="G8707" s="4" t="str">
        <f>IFERROR(__xludf.DUMMYFUNCTION("""COMPUTED_VALUE"""),"TypeScript")</f>
        <v>TypeScript</v>
      </c>
      <c r="H8707" s="4" t="str">
        <f>IFERROR(__xludf.DUMMYFUNCTION("""COMPUTED_VALUE"""),"Other(s):")</f>
        <v>Other(s):</v>
      </c>
    </row>
    <row r="8708">
      <c r="A8708" s="3">
        <v>8707.0</v>
      </c>
      <c r="B8708" s="4" t="str">
        <f>IFERROR(__xludf.DUMMYFUNCTION("SPLIT(IMPORTRANGE!B8708:B18707,"";"",0,1)"),"HTML/CSS")</f>
        <v>HTML/CSS</v>
      </c>
      <c r="C8708" s="4" t="str">
        <f>IFERROR(__xludf.DUMMYFUNCTION("""COMPUTED_VALUE"""),"Java")</f>
        <v>Java</v>
      </c>
      <c r="D8708" s="4" t="str">
        <f>IFERROR(__xludf.DUMMYFUNCTION("""COMPUTED_VALUE"""),"JavaScript")</f>
        <v>JavaScript</v>
      </c>
      <c r="E8708" s="4" t="str">
        <f>IFERROR(__xludf.DUMMYFUNCTION("""COMPUTED_VALUE"""),"PHP")</f>
        <v>PHP</v>
      </c>
      <c r="F8708" s="4" t="str">
        <f>IFERROR(__xludf.DUMMYFUNCTION("""COMPUTED_VALUE"""),"SQL")</f>
        <v>SQL</v>
      </c>
    </row>
    <row r="8709">
      <c r="A8709" s="3">
        <v>8708.0</v>
      </c>
      <c r="B8709" s="4" t="str">
        <f>IFERROR(__xludf.DUMMYFUNCTION("SPLIT(IMPORTRANGE!B8709:B18708,"";"",0,1)"),"Bash/Shell/PowerShell")</f>
        <v>Bash/Shell/PowerShell</v>
      </c>
      <c r="C8709" s="4" t="str">
        <f>IFERROR(__xludf.DUMMYFUNCTION("""COMPUTED_VALUE"""),"HTML/CSS")</f>
        <v>HTML/CSS</v>
      </c>
      <c r="D8709" s="4" t="str">
        <f>IFERROR(__xludf.DUMMYFUNCTION("""COMPUTED_VALUE"""),"JavaScript")</f>
        <v>JavaScript</v>
      </c>
      <c r="E8709" s="4" t="str">
        <f>IFERROR(__xludf.DUMMYFUNCTION("""COMPUTED_VALUE"""),"PHP")</f>
        <v>PHP</v>
      </c>
    </row>
    <row r="8710">
      <c r="A8710" s="3">
        <v>8709.0</v>
      </c>
      <c r="B8710" s="4" t="str">
        <f>IFERROR(__xludf.DUMMYFUNCTION("SPLIT(IMPORTRANGE!B8710:B18709,"";"",0,1)"),"HTML/CSS")</f>
        <v>HTML/CSS</v>
      </c>
      <c r="C8710" s="4" t="str">
        <f>IFERROR(__xludf.DUMMYFUNCTION("""COMPUTED_VALUE"""),"Java")</f>
        <v>Java</v>
      </c>
      <c r="D8710" s="4" t="str">
        <f>IFERROR(__xludf.DUMMYFUNCTION("""COMPUTED_VALUE"""),"JavaScript")</f>
        <v>JavaScript</v>
      </c>
      <c r="E8710" s="4" t="str">
        <f>IFERROR(__xludf.DUMMYFUNCTION("""COMPUTED_VALUE"""),"PHP")</f>
        <v>PHP</v>
      </c>
      <c r="F8710" s="4" t="str">
        <f>IFERROR(__xludf.DUMMYFUNCTION("""COMPUTED_VALUE"""),"Python")</f>
        <v>Python</v>
      </c>
      <c r="G8710" s="4" t="str">
        <f>IFERROR(__xludf.DUMMYFUNCTION("""COMPUTED_VALUE"""),"Scala")</f>
        <v>Scala</v>
      </c>
      <c r="H8710" s="4" t="str">
        <f>IFERROR(__xludf.DUMMYFUNCTION("""COMPUTED_VALUE"""),"SQL")</f>
        <v>SQL</v>
      </c>
    </row>
    <row r="8711">
      <c r="A8711" s="3">
        <v>8710.0</v>
      </c>
      <c r="B8711" s="4" t="str">
        <f>IFERROR(__xludf.DUMMYFUNCTION("SPLIT(IMPORTRANGE!B8711:B18710,"";"",0,1)"),"C#")</f>
        <v>C#</v>
      </c>
      <c r="C8711" s="4" t="str">
        <f>IFERROR(__xludf.DUMMYFUNCTION("""COMPUTED_VALUE"""),"HTML/CSS")</f>
        <v>HTML/CSS</v>
      </c>
      <c r="D8711" s="4" t="str">
        <f>IFERROR(__xludf.DUMMYFUNCTION("""COMPUTED_VALUE"""),"JavaScript")</f>
        <v>JavaScript</v>
      </c>
      <c r="E8711" s="4" t="str">
        <f>IFERROR(__xludf.DUMMYFUNCTION("""COMPUTED_VALUE"""),"PHP")</f>
        <v>PHP</v>
      </c>
      <c r="F8711" s="4" t="str">
        <f>IFERROR(__xludf.DUMMYFUNCTION("""COMPUTED_VALUE"""),"Swift")</f>
        <v>Swift</v>
      </c>
    </row>
    <row r="8712">
      <c r="A8712" s="3">
        <v>8711.0</v>
      </c>
      <c r="B8712" s="4" t="str">
        <f>IFERROR(__xludf.DUMMYFUNCTION("SPLIT(IMPORTRANGE!B8712:B18711,"";"",0,1)"),"Bash/Shell/PowerShell")</f>
        <v>Bash/Shell/PowerShell</v>
      </c>
      <c r="C8712" s="4" t="str">
        <f>IFERROR(__xludf.DUMMYFUNCTION("""COMPUTED_VALUE"""),"C")</f>
        <v>C</v>
      </c>
      <c r="D8712" s="4" t="str">
        <f>IFERROR(__xludf.DUMMYFUNCTION("""COMPUTED_VALUE"""),"C++")</f>
        <v>C++</v>
      </c>
      <c r="E8712" s="4" t="str">
        <f>IFERROR(__xludf.DUMMYFUNCTION("""COMPUTED_VALUE"""),"C#")</f>
        <v>C#</v>
      </c>
      <c r="F8712" s="4" t="str">
        <f>IFERROR(__xludf.DUMMYFUNCTION("""COMPUTED_VALUE"""),"HTML/CSS")</f>
        <v>HTML/CSS</v>
      </c>
      <c r="G8712" s="4" t="str">
        <f>IFERROR(__xludf.DUMMYFUNCTION("""COMPUTED_VALUE"""),"Java")</f>
        <v>Java</v>
      </c>
      <c r="H8712" s="4" t="str">
        <f>IFERROR(__xludf.DUMMYFUNCTION("""COMPUTED_VALUE"""),"JavaScript")</f>
        <v>JavaScript</v>
      </c>
      <c r="I8712" s="4" t="str">
        <f>IFERROR(__xludf.DUMMYFUNCTION("""COMPUTED_VALUE"""),"PHP")</f>
        <v>PHP</v>
      </c>
      <c r="J8712" s="4" t="str">
        <f>IFERROR(__xludf.DUMMYFUNCTION("""COMPUTED_VALUE"""),"R")</f>
        <v>R</v>
      </c>
      <c r="K8712" s="4" t="str">
        <f>IFERROR(__xludf.DUMMYFUNCTION("""COMPUTED_VALUE"""),"SQL")</f>
        <v>SQL</v>
      </c>
    </row>
    <row r="8713">
      <c r="A8713" s="3">
        <v>8712.0</v>
      </c>
      <c r="B8713" s="4" t="str">
        <f>IFERROR(__xludf.DUMMYFUNCTION("SPLIT(IMPORTRANGE!B8713:B18712,"";"",0,1)"),"Bash/Shell/PowerShell")</f>
        <v>Bash/Shell/PowerShell</v>
      </c>
      <c r="C8713" s="4" t="str">
        <f>IFERROR(__xludf.DUMMYFUNCTION("""COMPUTED_VALUE"""),"Elixir")</f>
        <v>Elixir</v>
      </c>
      <c r="D8713" s="4" t="str">
        <f>IFERROR(__xludf.DUMMYFUNCTION("""COMPUTED_VALUE"""),"Go")</f>
        <v>Go</v>
      </c>
      <c r="E8713" s="4" t="str">
        <f>IFERROR(__xludf.DUMMYFUNCTION("""COMPUTED_VALUE"""),"HTML/CSS")</f>
        <v>HTML/CSS</v>
      </c>
      <c r="F8713" s="4" t="str">
        <f>IFERROR(__xludf.DUMMYFUNCTION("""COMPUTED_VALUE"""),"JavaScript")</f>
        <v>JavaScript</v>
      </c>
      <c r="G8713" s="4" t="str">
        <f>IFERROR(__xludf.DUMMYFUNCTION("""COMPUTED_VALUE"""),"Ruby")</f>
        <v>Ruby</v>
      </c>
      <c r="H8713" s="4" t="str">
        <f>IFERROR(__xludf.DUMMYFUNCTION("""COMPUTED_VALUE"""),"TypeScript")</f>
        <v>TypeScript</v>
      </c>
    </row>
    <row r="8714">
      <c r="A8714" s="3">
        <v>8713.0</v>
      </c>
      <c r="B8714" s="4" t="str">
        <f>IFERROR(__xludf.DUMMYFUNCTION("SPLIT(IMPORTRANGE!B8714:B18713,"";"",0,1)"),"HTML/CSS")</f>
        <v>HTML/CSS</v>
      </c>
      <c r="C8714" s="4" t="str">
        <f>IFERROR(__xludf.DUMMYFUNCTION("""COMPUTED_VALUE"""),"JavaScript")</f>
        <v>JavaScript</v>
      </c>
      <c r="D8714" s="4" t="str">
        <f>IFERROR(__xludf.DUMMYFUNCTION("""COMPUTED_VALUE"""),"PHP")</f>
        <v>PHP</v>
      </c>
      <c r="E8714" s="4" t="str">
        <f>IFERROR(__xludf.DUMMYFUNCTION("""COMPUTED_VALUE"""),"Python")</f>
        <v>Python</v>
      </c>
      <c r="F8714" s="4" t="str">
        <f>IFERROR(__xludf.DUMMYFUNCTION("""COMPUTED_VALUE"""),"SQL")</f>
        <v>SQL</v>
      </c>
      <c r="G8714" s="4" t="str">
        <f>IFERROR(__xludf.DUMMYFUNCTION("""COMPUTED_VALUE"""),"Swift")</f>
        <v>Swift</v>
      </c>
    </row>
    <row r="8715">
      <c r="A8715" s="3">
        <v>8714.0</v>
      </c>
      <c r="B8715" s="4" t="str">
        <f>IFERROR(__xludf.DUMMYFUNCTION("SPLIT(IMPORTRANGE!B8715:B18714,"";"",0,1)"),"Java")</f>
        <v>Java</v>
      </c>
      <c r="C8715" s="4" t="str">
        <f>IFERROR(__xludf.DUMMYFUNCTION("""COMPUTED_VALUE"""),"JavaScript")</f>
        <v>JavaScript</v>
      </c>
      <c r="D8715" s="4" t="str">
        <f>IFERROR(__xludf.DUMMYFUNCTION("""COMPUTED_VALUE"""),"Python")</f>
        <v>Python</v>
      </c>
      <c r="E8715" s="4" t="str">
        <f>IFERROR(__xludf.DUMMYFUNCTION("""COMPUTED_VALUE"""),"TypeScript")</f>
        <v>TypeScript</v>
      </c>
    </row>
    <row r="8716">
      <c r="A8716" s="3">
        <v>8715.0</v>
      </c>
      <c r="B8716" s="4" t="str">
        <f>IFERROR(__xludf.DUMMYFUNCTION("SPLIT(IMPORTRANGE!B8716:B18715,"";"",0,1)"),"Java")</f>
        <v>Java</v>
      </c>
      <c r="C8716" s="4" t="str">
        <f>IFERROR(__xludf.DUMMYFUNCTION("""COMPUTED_VALUE"""),"JavaScript")</f>
        <v>JavaScript</v>
      </c>
      <c r="D8716" s="4" t="str">
        <f>IFERROR(__xludf.DUMMYFUNCTION("""COMPUTED_VALUE"""),"Python")</f>
        <v>Python</v>
      </c>
      <c r="E8716" s="4" t="str">
        <f>IFERROR(__xludf.DUMMYFUNCTION("""COMPUTED_VALUE"""),"SQL")</f>
        <v>SQL</v>
      </c>
    </row>
    <row r="8717">
      <c r="A8717" s="3">
        <v>8716.0</v>
      </c>
      <c r="B8717" s="4" t="str">
        <f>IFERROR(__xludf.DUMMYFUNCTION("SPLIT(IMPORTRANGE!B8717:B18716,"";"",0,1)"),"C#")</f>
        <v>C#</v>
      </c>
      <c r="C8717" s="4" t="str">
        <f>IFERROR(__xludf.DUMMYFUNCTION("""COMPUTED_VALUE"""),"HTML/CSS")</f>
        <v>HTML/CSS</v>
      </c>
      <c r="D8717" s="4" t="str">
        <f>IFERROR(__xludf.DUMMYFUNCTION("""COMPUTED_VALUE"""),"SQL")</f>
        <v>SQL</v>
      </c>
      <c r="E8717" s="4" t="str">
        <f>IFERROR(__xludf.DUMMYFUNCTION("""COMPUTED_VALUE"""),"TypeScript")</f>
        <v>TypeScript</v>
      </c>
    </row>
    <row r="8718">
      <c r="A8718" s="3">
        <v>8717.0</v>
      </c>
      <c r="B8718" s="4" t="str">
        <f>IFERROR(__xludf.DUMMYFUNCTION("SPLIT(IMPORTRANGE!B8718:B18717,"";"",0,1)"),"Bash/Shell/PowerShell")</f>
        <v>Bash/Shell/PowerShell</v>
      </c>
      <c r="C8718" s="4" t="str">
        <f>IFERROR(__xludf.DUMMYFUNCTION("""COMPUTED_VALUE"""),"HTML/CSS")</f>
        <v>HTML/CSS</v>
      </c>
      <c r="D8718" s="4" t="str">
        <f>IFERROR(__xludf.DUMMYFUNCTION("""COMPUTED_VALUE"""),"Java")</f>
        <v>Java</v>
      </c>
      <c r="E8718" s="4" t="str">
        <f>IFERROR(__xludf.DUMMYFUNCTION("""COMPUTED_VALUE"""),"JavaScript")</f>
        <v>JavaScript</v>
      </c>
      <c r="F8718" s="4" t="str">
        <f>IFERROR(__xludf.DUMMYFUNCTION("""COMPUTED_VALUE"""),"SQL")</f>
        <v>SQL</v>
      </c>
    </row>
    <row r="8719">
      <c r="A8719" s="3">
        <v>8718.0</v>
      </c>
      <c r="B8719" s="4" t="str">
        <f>IFERROR(__xludf.DUMMYFUNCTION("SPLIT(IMPORTRANGE!B8719:B18718,"";"",0,1)"),"HTML/CSS")</f>
        <v>HTML/CSS</v>
      </c>
      <c r="C8719" s="4" t="str">
        <f>IFERROR(__xludf.DUMMYFUNCTION("""COMPUTED_VALUE"""),"JavaScript")</f>
        <v>JavaScript</v>
      </c>
      <c r="D8719" s="4" t="str">
        <f>IFERROR(__xludf.DUMMYFUNCTION("""COMPUTED_VALUE"""),"Ruby")</f>
        <v>Ruby</v>
      </c>
    </row>
    <row r="8720">
      <c r="A8720" s="3">
        <v>8719.0</v>
      </c>
      <c r="B8720" s="4" t="str">
        <f>IFERROR(__xludf.DUMMYFUNCTION("SPLIT(IMPORTRANGE!B8720:B18719,"";"",0,1)"),"Bash/Shell/PowerShell")</f>
        <v>Bash/Shell/PowerShell</v>
      </c>
      <c r="C8720" s="4" t="str">
        <f>IFERROR(__xludf.DUMMYFUNCTION("""COMPUTED_VALUE"""),"C")</f>
        <v>C</v>
      </c>
      <c r="D8720" s="4" t="str">
        <f>IFERROR(__xludf.DUMMYFUNCTION("""COMPUTED_VALUE"""),"C++")</f>
        <v>C++</v>
      </c>
      <c r="E8720" s="4" t="str">
        <f>IFERROR(__xludf.DUMMYFUNCTION("""COMPUTED_VALUE"""),"Java")</f>
        <v>Java</v>
      </c>
      <c r="F8720" s="4" t="str">
        <f>IFERROR(__xludf.DUMMYFUNCTION("""COMPUTED_VALUE"""),"Python")</f>
        <v>Python</v>
      </c>
      <c r="G8720" s="4" t="str">
        <f>IFERROR(__xludf.DUMMYFUNCTION("""COMPUTED_VALUE"""),"R")</f>
        <v>R</v>
      </c>
    </row>
    <row r="8721">
      <c r="A8721" s="3">
        <v>8720.0</v>
      </c>
      <c r="B8721" s="4" t="str">
        <f>IFERROR(__xludf.DUMMYFUNCTION("SPLIT(IMPORTRANGE!B8721:B18720,"";"",0,1)"),"Bash/Shell/PowerShell")</f>
        <v>Bash/Shell/PowerShell</v>
      </c>
      <c r="C8721" s="4" t="str">
        <f>IFERROR(__xludf.DUMMYFUNCTION("""COMPUTED_VALUE"""),"HTML/CSS")</f>
        <v>HTML/CSS</v>
      </c>
      <c r="D8721" s="4" t="str">
        <f>IFERROR(__xludf.DUMMYFUNCTION("""COMPUTED_VALUE"""),"Java")</f>
        <v>Java</v>
      </c>
      <c r="E8721" s="4" t="str">
        <f>IFERROR(__xludf.DUMMYFUNCTION("""COMPUTED_VALUE"""),"JavaScript")</f>
        <v>JavaScript</v>
      </c>
      <c r="F8721" s="4" t="str">
        <f>IFERROR(__xludf.DUMMYFUNCTION("""COMPUTED_VALUE"""),"Python")</f>
        <v>Python</v>
      </c>
      <c r="G8721" s="4" t="str">
        <f>IFERROR(__xludf.DUMMYFUNCTION("""COMPUTED_VALUE"""),"SQL")</f>
        <v>SQL</v>
      </c>
    </row>
    <row r="8722">
      <c r="A8722" s="3">
        <v>8721.0</v>
      </c>
      <c r="B8722" s="4" t="str">
        <f>IFERROR(__xludf.DUMMYFUNCTION("SPLIT(IMPORTRANGE!B8722:B18721,"";"",0,1)"),"Bash/Shell/PowerShell")</f>
        <v>Bash/Shell/PowerShell</v>
      </c>
      <c r="C8722" s="4" t="str">
        <f>IFERROR(__xludf.DUMMYFUNCTION("""COMPUTED_VALUE"""),"C")</f>
        <v>C</v>
      </c>
      <c r="D8722" s="4" t="str">
        <f>IFERROR(__xludf.DUMMYFUNCTION("""COMPUTED_VALUE"""),"C++")</f>
        <v>C++</v>
      </c>
      <c r="E8722" s="4" t="str">
        <f>IFERROR(__xludf.DUMMYFUNCTION("""COMPUTED_VALUE"""),"HTML/CSS")</f>
        <v>HTML/CSS</v>
      </c>
      <c r="F8722" s="4" t="str">
        <f>IFERROR(__xludf.DUMMYFUNCTION("""COMPUTED_VALUE"""),"Java")</f>
        <v>Java</v>
      </c>
      <c r="G8722" s="4" t="str">
        <f>IFERROR(__xludf.DUMMYFUNCTION("""COMPUTED_VALUE"""),"JavaScript")</f>
        <v>JavaScript</v>
      </c>
      <c r="H8722" s="4" t="str">
        <f>IFERROR(__xludf.DUMMYFUNCTION("""COMPUTED_VALUE"""),"Kotlin")</f>
        <v>Kotlin</v>
      </c>
      <c r="I8722" s="4" t="str">
        <f>IFERROR(__xludf.DUMMYFUNCTION("""COMPUTED_VALUE"""),"PHP")</f>
        <v>PHP</v>
      </c>
      <c r="J8722" s="4" t="str">
        <f>IFERROR(__xludf.DUMMYFUNCTION("""COMPUTED_VALUE"""),"Python")</f>
        <v>Python</v>
      </c>
    </row>
    <row r="8723">
      <c r="A8723" s="3">
        <v>8722.0</v>
      </c>
      <c r="B8723" s="4" t="str">
        <f>IFERROR(__xludf.DUMMYFUNCTION("SPLIT(IMPORTRANGE!B8723:B18722,"";"",0,1)"),"C")</f>
        <v>C</v>
      </c>
      <c r="C8723" s="4" t="str">
        <f>IFERROR(__xludf.DUMMYFUNCTION("""COMPUTED_VALUE"""),"C++")</f>
        <v>C++</v>
      </c>
      <c r="D8723" s="4" t="str">
        <f>IFERROR(__xludf.DUMMYFUNCTION("""COMPUTED_VALUE"""),"HTML/CSS")</f>
        <v>HTML/CSS</v>
      </c>
      <c r="E8723" s="4" t="str">
        <f>IFERROR(__xludf.DUMMYFUNCTION("""COMPUTED_VALUE"""),"Java")</f>
        <v>Java</v>
      </c>
      <c r="F8723" s="4" t="str">
        <f>IFERROR(__xludf.DUMMYFUNCTION("""COMPUTED_VALUE"""),"JavaScript")</f>
        <v>JavaScript</v>
      </c>
      <c r="G8723" s="4" t="str">
        <f>IFERROR(__xludf.DUMMYFUNCTION("""COMPUTED_VALUE"""),"Python")</f>
        <v>Python</v>
      </c>
    </row>
    <row r="8724">
      <c r="A8724" s="3">
        <v>8723.0</v>
      </c>
      <c r="B8724" s="4" t="str">
        <f>IFERROR(__xludf.DUMMYFUNCTION("SPLIT(IMPORTRANGE!B8724:B18723,"";"",0,1)"),"Bash/Shell/PowerShell")</f>
        <v>Bash/Shell/PowerShell</v>
      </c>
      <c r="C8724" s="4" t="str">
        <f>IFERROR(__xludf.DUMMYFUNCTION("""COMPUTED_VALUE"""),"Python")</f>
        <v>Python</v>
      </c>
      <c r="D8724" s="4" t="str">
        <f>IFERROR(__xludf.DUMMYFUNCTION("""COMPUTED_VALUE"""),"R")</f>
        <v>R</v>
      </c>
      <c r="E8724" s="4" t="str">
        <f>IFERROR(__xludf.DUMMYFUNCTION("""COMPUTED_VALUE"""),"Ruby")</f>
        <v>Ruby</v>
      </c>
    </row>
    <row r="8725">
      <c r="A8725" s="3">
        <v>8724.0</v>
      </c>
      <c r="B8725" s="4" t="str">
        <f>IFERROR(__xludf.DUMMYFUNCTION("SPLIT(IMPORTRANGE!B8725:B18724,"";"",0,1)"),"Python")</f>
        <v>Python</v>
      </c>
      <c r="C8725" s="4" t="str">
        <f>IFERROR(__xludf.DUMMYFUNCTION("""COMPUTED_VALUE"""),"Other(s):")</f>
        <v>Other(s):</v>
      </c>
    </row>
    <row r="8726">
      <c r="A8726" s="3">
        <v>8725.0</v>
      </c>
      <c r="B8726" s="4" t="str">
        <f>IFERROR(__xludf.DUMMYFUNCTION("SPLIT(IMPORTRANGE!B8726:B18725,"";"",0,1)"),"C#")</f>
        <v>C#</v>
      </c>
      <c r="C8726" s="4" t="str">
        <f>IFERROR(__xludf.DUMMYFUNCTION("""COMPUTED_VALUE"""),"HTML/CSS")</f>
        <v>HTML/CSS</v>
      </c>
      <c r="D8726" s="4" t="str">
        <f>IFERROR(__xludf.DUMMYFUNCTION("""COMPUTED_VALUE"""),"JavaScript")</f>
        <v>JavaScript</v>
      </c>
      <c r="E8726" s="4" t="str">
        <f>IFERROR(__xludf.DUMMYFUNCTION("""COMPUTED_VALUE"""),"TypeScript")</f>
        <v>TypeScript</v>
      </c>
      <c r="F8726" s="4" t="str">
        <f>IFERROR(__xludf.DUMMYFUNCTION("""COMPUTED_VALUE"""),"Other(s):")</f>
        <v>Other(s):</v>
      </c>
    </row>
    <row r="8727">
      <c r="A8727" s="3">
        <v>8726.0</v>
      </c>
      <c r="B8727" s="4" t="str">
        <f>IFERROR(__xludf.DUMMYFUNCTION("SPLIT(IMPORTRANGE!B8727:B18726,"";"",0,1)"),"Bash/Shell/PowerShell")</f>
        <v>Bash/Shell/PowerShell</v>
      </c>
      <c r="C8727" s="4" t="str">
        <f>IFERROR(__xludf.DUMMYFUNCTION("""COMPUTED_VALUE"""),"C")</f>
        <v>C</v>
      </c>
      <c r="D8727" s="4" t="str">
        <f>IFERROR(__xludf.DUMMYFUNCTION("""COMPUTED_VALUE"""),"C++")</f>
        <v>C++</v>
      </c>
      <c r="E8727" s="4" t="str">
        <f>IFERROR(__xludf.DUMMYFUNCTION("""COMPUTED_VALUE"""),"HTML/CSS")</f>
        <v>HTML/CSS</v>
      </c>
      <c r="F8727" s="4" t="str">
        <f>IFERROR(__xludf.DUMMYFUNCTION("""COMPUTED_VALUE"""),"Java")</f>
        <v>Java</v>
      </c>
      <c r="G8727" s="4" t="str">
        <f>IFERROR(__xludf.DUMMYFUNCTION("""COMPUTED_VALUE"""),"Python")</f>
        <v>Python</v>
      </c>
    </row>
    <row r="8728">
      <c r="A8728" s="3">
        <v>8727.0</v>
      </c>
      <c r="B8728" s="4" t="str">
        <f>IFERROR(__xludf.DUMMYFUNCTION("SPLIT(IMPORTRANGE!B8728:B18727,"";"",0,1)"),"Bash/Shell/PowerShell")</f>
        <v>Bash/Shell/PowerShell</v>
      </c>
      <c r="C8728" s="4" t="str">
        <f>IFERROR(__xludf.DUMMYFUNCTION("""COMPUTED_VALUE"""),"HTML/CSS")</f>
        <v>HTML/CSS</v>
      </c>
      <c r="D8728" s="4" t="str">
        <f>IFERROR(__xludf.DUMMYFUNCTION("""COMPUTED_VALUE"""),"VBA")</f>
        <v>VBA</v>
      </c>
      <c r="E8728" s="4" t="str">
        <f>IFERROR(__xludf.DUMMYFUNCTION("""COMPUTED_VALUE"""),"Other(s):")</f>
        <v>Other(s):</v>
      </c>
    </row>
    <row r="8729">
      <c r="A8729" s="3">
        <v>8728.0</v>
      </c>
      <c r="B8729" s="4" t="str">
        <f>IFERROR(__xludf.DUMMYFUNCTION("SPLIT(IMPORTRANGE!B8729:B18728,"";"",0,1)"),"HTML/CSS")</f>
        <v>HTML/CSS</v>
      </c>
      <c r="C8729" s="4" t="str">
        <f>IFERROR(__xludf.DUMMYFUNCTION("""COMPUTED_VALUE"""),"JavaScript")</f>
        <v>JavaScript</v>
      </c>
      <c r="D8729" s="4" t="str">
        <f>IFERROR(__xludf.DUMMYFUNCTION("""COMPUTED_VALUE"""),"PHP")</f>
        <v>PHP</v>
      </c>
    </row>
    <row r="8730">
      <c r="A8730" s="3">
        <v>8729.0</v>
      </c>
      <c r="B8730" s="4" t="str">
        <f>IFERROR(__xludf.DUMMYFUNCTION("SPLIT(IMPORTRANGE!B8730:B18729,"";"",0,1)"),"C")</f>
        <v>C</v>
      </c>
      <c r="C8730" s="4" t="str">
        <f>IFERROR(__xludf.DUMMYFUNCTION("""COMPUTED_VALUE"""),"C++")</f>
        <v>C++</v>
      </c>
      <c r="D8730" s="4" t="str">
        <f>IFERROR(__xludf.DUMMYFUNCTION("""COMPUTED_VALUE"""),"SQL")</f>
        <v>SQL</v>
      </c>
      <c r="E8730" s="4" t="str">
        <f>IFERROR(__xludf.DUMMYFUNCTION("""COMPUTED_VALUE"""),"VBA")</f>
        <v>VBA</v>
      </c>
    </row>
    <row r="8731">
      <c r="A8731" s="3">
        <v>8730.0</v>
      </c>
      <c r="B8731" s="4" t="str">
        <f>IFERROR(__xludf.DUMMYFUNCTION("SPLIT(IMPORTRANGE!B8731:B18730,"";"",0,1)"),"Assembly")</f>
        <v>Assembly</v>
      </c>
      <c r="C8731" s="4" t="str">
        <f>IFERROR(__xludf.DUMMYFUNCTION("""COMPUTED_VALUE"""),"Bash/Shell/PowerShell")</f>
        <v>Bash/Shell/PowerShell</v>
      </c>
      <c r="D8731" s="4" t="str">
        <f>IFERROR(__xludf.DUMMYFUNCTION("""COMPUTED_VALUE"""),"Other(s):")</f>
        <v>Other(s):</v>
      </c>
    </row>
    <row r="8732">
      <c r="A8732" s="3">
        <v>8731.0</v>
      </c>
      <c r="B8732" s="4" t="str">
        <f>IFERROR(__xludf.DUMMYFUNCTION("SPLIT(IMPORTRANGE!B8732:B18731,"";"",0,1)"),"C#")</f>
        <v>C#</v>
      </c>
      <c r="C8732" s="4" t="str">
        <f>IFERROR(__xludf.DUMMYFUNCTION("""COMPUTED_VALUE"""),"HTML/CSS")</f>
        <v>HTML/CSS</v>
      </c>
      <c r="D8732" s="4" t="str">
        <f>IFERROR(__xludf.DUMMYFUNCTION("""COMPUTED_VALUE"""),"JavaScript")</f>
        <v>JavaScript</v>
      </c>
      <c r="E8732" s="4" t="str">
        <f>IFERROR(__xludf.DUMMYFUNCTION("""COMPUTED_VALUE"""),"SQL")</f>
        <v>SQL</v>
      </c>
    </row>
    <row r="8733">
      <c r="A8733" s="3">
        <v>8732.0</v>
      </c>
      <c r="B8733" s="4" t="str">
        <f>IFERROR(__xludf.DUMMYFUNCTION("SPLIT(IMPORTRANGE!B8733:B18732,"";"",0,1)"),"Assembly")</f>
        <v>Assembly</v>
      </c>
      <c r="C8733" s="4" t="str">
        <f>IFERROR(__xludf.DUMMYFUNCTION("""COMPUTED_VALUE"""),"Bash/Shell/PowerShell")</f>
        <v>Bash/Shell/PowerShell</v>
      </c>
      <c r="D8733" s="4" t="str">
        <f>IFERROR(__xludf.DUMMYFUNCTION("""COMPUTED_VALUE"""),"C")</f>
        <v>C</v>
      </c>
      <c r="E8733" s="4" t="str">
        <f>IFERROR(__xludf.DUMMYFUNCTION("""COMPUTED_VALUE"""),"C++")</f>
        <v>C++</v>
      </c>
      <c r="F8733" s="4" t="str">
        <f>IFERROR(__xludf.DUMMYFUNCTION("""COMPUTED_VALUE"""),"C#")</f>
        <v>C#</v>
      </c>
      <c r="G8733" s="4" t="str">
        <f>IFERROR(__xludf.DUMMYFUNCTION("""COMPUTED_VALUE"""),"HTML/CSS")</f>
        <v>HTML/CSS</v>
      </c>
      <c r="H8733" s="4" t="str">
        <f>IFERROR(__xludf.DUMMYFUNCTION("""COMPUTED_VALUE"""),"Java")</f>
        <v>Java</v>
      </c>
      <c r="I8733" s="4" t="str">
        <f>IFERROR(__xludf.DUMMYFUNCTION("""COMPUTED_VALUE"""),"JavaScript")</f>
        <v>JavaScript</v>
      </c>
      <c r="J8733" s="4" t="str">
        <f>IFERROR(__xludf.DUMMYFUNCTION("""COMPUTED_VALUE"""),"SQL")</f>
        <v>SQL</v>
      </c>
      <c r="K8733" s="4" t="str">
        <f>IFERROR(__xludf.DUMMYFUNCTION("""COMPUTED_VALUE"""),"TypeScript")</f>
        <v>TypeScript</v>
      </c>
    </row>
    <row r="8734">
      <c r="A8734" s="3">
        <v>8733.0</v>
      </c>
      <c r="B8734" s="4" t="str">
        <f>IFERROR(__xludf.DUMMYFUNCTION("SPLIT(IMPORTRANGE!B8734:B18733,"";"",0,1)"),"Python")</f>
        <v>Python</v>
      </c>
    </row>
    <row r="8735">
      <c r="A8735" s="3">
        <v>8734.0</v>
      </c>
      <c r="B8735" s="4" t="str">
        <f>IFERROR(__xludf.DUMMYFUNCTION("SPLIT(IMPORTRANGE!B8735:B18734,"";"",0,1)"),"Bash/Shell/PowerShell")</f>
        <v>Bash/Shell/PowerShell</v>
      </c>
      <c r="C8735" s="4" t="str">
        <f>IFERROR(__xludf.DUMMYFUNCTION("""COMPUTED_VALUE"""),"C#")</f>
        <v>C#</v>
      </c>
      <c r="D8735" s="4" t="str">
        <f>IFERROR(__xludf.DUMMYFUNCTION("""COMPUTED_VALUE"""),"SQL")</f>
        <v>SQL</v>
      </c>
    </row>
    <row r="8736">
      <c r="A8736" s="3">
        <v>8735.0</v>
      </c>
      <c r="B8736" s="4" t="str">
        <f>IFERROR(__xludf.DUMMYFUNCTION("SPLIT(IMPORTRANGE!B8736:B18735,"";"",0,1)"),"Python")</f>
        <v>Python</v>
      </c>
      <c r="C8736" s="4" t="str">
        <f>IFERROR(__xludf.DUMMYFUNCTION("""COMPUTED_VALUE"""),"Other(s):")</f>
        <v>Other(s):</v>
      </c>
    </row>
    <row r="8737">
      <c r="A8737" s="3">
        <v>8736.0</v>
      </c>
      <c r="B8737" s="4" t="str">
        <f>IFERROR(__xludf.DUMMYFUNCTION("SPLIT(IMPORTRANGE!B8737:B18736,"";"",0,1)"),"Java")</f>
        <v>Java</v>
      </c>
      <c r="C8737" s="4" t="str">
        <f>IFERROR(__xludf.DUMMYFUNCTION("""COMPUTED_VALUE"""),"Python")</f>
        <v>Python</v>
      </c>
    </row>
    <row r="8738">
      <c r="A8738" s="3">
        <v>8737.0</v>
      </c>
      <c r="B8738" s="4" t="str">
        <f>IFERROR(__xludf.DUMMYFUNCTION("SPLIT(IMPORTRANGE!B8738:B18737,"";"",0,1)"),"Bash/Shell/PowerShell")</f>
        <v>Bash/Shell/PowerShell</v>
      </c>
      <c r="C8738" s="4" t="str">
        <f>IFERROR(__xludf.DUMMYFUNCTION("""COMPUTED_VALUE"""),"Java")</f>
        <v>Java</v>
      </c>
      <c r="D8738" s="4" t="str">
        <f>IFERROR(__xludf.DUMMYFUNCTION("""COMPUTED_VALUE"""),"Python")</f>
        <v>Python</v>
      </c>
      <c r="E8738" s="4" t="str">
        <f>IFERROR(__xludf.DUMMYFUNCTION("""COMPUTED_VALUE"""),"SQL")</f>
        <v>SQL</v>
      </c>
    </row>
    <row r="8739">
      <c r="A8739" s="3">
        <v>8738.0</v>
      </c>
      <c r="B8739" s="4" t="str">
        <f>IFERROR(__xludf.DUMMYFUNCTION("SPLIT(IMPORTRANGE!B8739:B18738,"";"",0,1)"),"Assembly")</f>
        <v>Assembly</v>
      </c>
      <c r="C8739" s="4" t="str">
        <f>IFERROR(__xludf.DUMMYFUNCTION("""COMPUTED_VALUE"""),"Bash/Shell/PowerShell")</f>
        <v>Bash/Shell/PowerShell</v>
      </c>
      <c r="D8739" s="4" t="str">
        <f>IFERROR(__xludf.DUMMYFUNCTION("""COMPUTED_VALUE"""),"C")</f>
        <v>C</v>
      </c>
      <c r="E8739" s="4" t="str">
        <f>IFERROR(__xludf.DUMMYFUNCTION("""COMPUTED_VALUE"""),"C++")</f>
        <v>C++</v>
      </c>
      <c r="F8739" s="4" t="str">
        <f>IFERROR(__xludf.DUMMYFUNCTION("""COMPUTED_VALUE"""),"HTML/CSS")</f>
        <v>HTML/CSS</v>
      </c>
      <c r="G8739" s="4" t="str">
        <f>IFERROR(__xludf.DUMMYFUNCTION("""COMPUTED_VALUE"""),"Java")</f>
        <v>Java</v>
      </c>
      <c r="H8739" s="4" t="str">
        <f>IFERROR(__xludf.DUMMYFUNCTION("""COMPUTED_VALUE"""),"JavaScript")</f>
        <v>JavaScript</v>
      </c>
      <c r="I8739" s="4" t="str">
        <f>IFERROR(__xludf.DUMMYFUNCTION("""COMPUTED_VALUE"""),"PHP")</f>
        <v>PHP</v>
      </c>
      <c r="J8739" s="4" t="str">
        <f>IFERROR(__xludf.DUMMYFUNCTION("""COMPUTED_VALUE"""),"Python")</f>
        <v>Python</v>
      </c>
      <c r="K8739" s="4" t="str">
        <f>IFERROR(__xludf.DUMMYFUNCTION("""COMPUTED_VALUE"""),"Scala")</f>
        <v>Scala</v>
      </c>
      <c r="L8739" s="4" t="str">
        <f>IFERROR(__xludf.DUMMYFUNCTION("""COMPUTED_VALUE"""),"SQL")</f>
        <v>SQL</v>
      </c>
      <c r="M8739" s="4" t="str">
        <f>IFERROR(__xludf.DUMMYFUNCTION("""COMPUTED_VALUE"""),"TypeScript")</f>
        <v>TypeScript</v>
      </c>
      <c r="N8739" s="4" t="str">
        <f>IFERROR(__xludf.DUMMYFUNCTION("""COMPUTED_VALUE"""),"Other(s):")</f>
        <v>Other(s):</v>
      </c>
    </row>
    <row r="8740">
      <c r="A8740" s="3">
        <v>8739.0</v>
      </c>
      <c r="B8740" s="4" t="str">
        <f>IFERROR(__xludf.DUMMYFUNCTION("SPLIT(IMPORTRANGE!B8740:B18739,"";"",0,1)"),"Go")</f>
        <v>Go</v>
      </c>
      <c r="C8740" s="4" t="str">
        <f>IFERROR(__xludf.DUMMYFUNCTION("""COMPUTED_VALUE"""),"JavaScript")</f>
        <v>JavaScript</v>
      </c>
      <c r="D8740" s="4" t="str">
        <f>IFERROR(__xludf.DUMMYFUNCTION("""COMPUTED_VALUE"""),"Python")</f>
        <v>Python</v>
      </c>
    </row>
    <row r="8741">
      <c r="A8741" s="3">
        <v>8740.0</v>
      </c>
      <c r="B8741" s="4" t="str">
        <f>IFERROR(__xludf.DUMMYFUNCTION("SPLIT(IMPORTRANGE!B8741:B18740,"";"",0,1)"),"C#")</f>
        <v>C#</v>
      </c>
      <c r="C8741" s="4" t="str">
        <f>IFERROR(__xludf.DUMMYFUNCTION("""COMPUTED_VALUE"""),"HTML/CSS")</f>
        <v>HTML/CSS</v>
      </c>
      <c r="D8741" s="4" t="str">
        <f>IFERROR(__xludf.DUMMYFUNCTION("""COMPUTED_VALUE"""),"JavaScript")</f>
        <v>JavaScript</v>
      </c>
      <c r="E8741" s="4" t="str">
        <f>IFERROR(__xludf.DUMMYFUNCTION("""COMPUTED_VALUE"""),"SQL")</f>
        <v>SQL</v>
      </c>
      <c r="F8741" s="4" t="str">
        <f>IFERROR(__xludf.DUMMYFUNCTION("""COMPUTED_VALUE"""),"Other(s):")</f>
        <v>Other(s):</v>
      </c>
    </row>
    <row r="8742">
      <c r="A8742" s="3">
        <v>8741.0</v>
      </c>
      <c r="B8742" s="4" t="str">
        <f>IFERROR(__xludf.DUMMYFUNCTION("SPLIT(IMPORTRANGE!B8742:B18741,"";"",0,1)"),"Assembly")</f>
        <v>Assembly</v>
      </c>
      <c r="C8742" s="4" t="str">
        <f>IFERROR(__xludf.DUMMYFUNCTION("""COMPUTED_VALUE"""),"C")</f>
        <v>C</v>
      </c>
      <c r="D8742" s="4" t="str">
        <f>IFERROR(__xludf.DUMMYFUNCTION("""COMPUTED_VALUE"""),"C++")</f>
        <v>C++</v>
      </c>
      <c r="E8742" s="4" t="str">
        <f>IFERROR(__xludf.DUMMYFUNCTION("""COMPUTED_VALUE"""),"C#")</f>
        <v>C#</v>
      </c>
      <c r="F8742" s="4" t="str">
        <f>IFERROR(__xludf.DUMMYFUNCTION("""COMPUTED_VALUE"""),"Clojure")</f>
        <v>Clojure</v>
      </c>
      <c r="G8742" s="4" t="str">
        <f>IFERROR(__xludf.DUMMYFUNCTION("""COMPUTED_VALUE"""),"HTML/CSS")</f>
        <v>HTML/CSS</v>
      </c>
      <c r="H8742" s="4" t="str">
        <f>IFERROR(__xludf.DUMMYFUNCTION("""COMPUTED_VALUE"""),"Java")</f>
        <v>Java</v>
      </c>
      <c r="I8742" s="4" t="str">
        <f>IFERROR(__xludf.DUMMYFUNCTION("""COMPUTED_VALUE"""),"JavaScript")</f>
        <v>JavaScript</v>
      </c>
      <c r="J8742" s="4" t="str">
        <f>IFERROR(__xludf.DUMMYFUNCTION("""COMPUTED_VALUE"""),"Kotlin")</f>
        <v>Kotlin</v>
      </c>
      <c r="K8742" s="4" t="str">
        <f>IFERROR(__xludf.DUMMYFUNCTION("""COMPUTED_VALUE"""),"Python")</f>
        <v>Python</v>
      </c>
      <c r="L8742" s="4" t="str">
        <f>IFERROR(__xludf.DUMMYFUNCTION("""COMPUTED_VALUE"""),"R")</f>
        <v>R</v>
      </c>
      <c r="M8742" s="4" t="str">
        <f>IFERROR(__xludf.DUMMYFUNCTION("""COMPUTED_VALUE"""),"Rust")</f>
        <v>Rust</v>
      </c>
      <c r="N8742" s="4" t="str">
        <f>IFERROR(__xludf.DUMMYFUNCTION("""COMPUTED_VALUE"""),"Scala")</f>
        <v>Scala</v>
      </c>
    </row>
    <row r="8743">
      <c r="A8743" s="3">
        <v>8742.0</v>
      </c>
      <c r="B8743" s="4" t="str">
        <f>IFERROR(__xludf.DUMMYFUNCTION("SPLIT(IMPORTRANGE!B8743:B18742,"";"",0,1)"),"Bash/Shell/PowerShell")</f>
        <v>Bash/Shell/PowerShell</v>
      </c>
      <c r="C8743" s="4" t="str">
        <f>IFERROR(__xludf.DUMMYFUNCTION("""COMPUTED_VALUE"""),"C#")</f>
        <v>C#</v>
      </c>
      <c r="D8743" s="4" t="str">
        <f>IFERROR(__xludf.DUMMYFUNCTION("""COMPUTED_VALUE"""),"HTML/CSS")</f>
        <v>HTML/CSS</v>
      </c>
      <c r="E8743" s="4" t="str">
        <f>IFERROR(__xludf.DUMMYFUNCTION("""COMPUTED_VALUE"""),"Java")</f>
        <v>Java</v>
      </c>
      <c r="F8743" s="4" t="str">
        <f>IFERROR(__xludf.DUMMYFUNCTION("""COMPUTED_VALUE"""),"JavaScript")</f>
        <v>JavaScript</v>
      </c>
      <c r="G8743" s="4" t="str">
        <f>IFERROR(__xludf.DUMMYFUNCTION("""COMPUTED_VALUE"""),"Kotlin")</f>
        <v>Kotlin</v>
      </c>
      <c r="H8743" s="4" t="str">
        <f>IFERROR(__xludf.DUMMYFUNCTION("""COMPUTED_VALUE"""),"SQL")</f>
        <v>SQL</v>
      </c>
      <c r="I8743" s="4" t="str">
        <f>IFERROR(__xludf.DUMMYFUNCTION("""COMPUTED_VALUE"""),"TypeScript")</f>
        <v>TypeScript</v>
      </c>
    </row>
    <row r="8744">
      <c r="A8744" s="3">
        <v>8743.0</v>
      </c>
      <c r="B8744" s="4" t="str">
        <f>IFERROR(__xludf.DUMMYFUNCTION("SPLIT(IMPORTRANGE!B8744:B18743,"";"",0,1)"),"HTML/CSS")</f>
        <v>HTML/CSS</v>
      </c>
      <c r="C8744" s="4" t="str">
        <f>IFERROR(__xludf.DUMMYFUNCTION("""COMPUTED_VALUE"""),"JavaScript")</f>
        <v>JavaScript</v>
      </c>
      <c r="D8744" s="4" t="str">
        <f>IFERROR(__xludf.DUMMYFUNCTION("""COMPUTED_VALUE"""),"PHP")</f>
        <v>PHP</v>
      </c>
      <c r="E8744" s="4" t="str">
        <f>IFERROR(__xludf.DUMMYFUNCTION("""COMPUTED_VALUE"""),"VBA")</f>
        <v>VBA</v>
      </c>
    </row>
    <row r="8745">
      <c r="A8745" s="3">
        <v>8744.0</v>
      </c>
      <c r="B8745" s="4" t="str">
        <f>IFERROR(__xludf.DUMMYFUNCTION("SPLIT(IMPORTRANGE!B8745:B18744,"";"",0,1)"),"Bash/Shell/PowerShell")</f>
        <v>Bash/Shell/PowerShell</v>
      </c>
      <c r="C8745" s="4" t="str">
        <f>IFERROR(__xludf.DUMMYFUNCTION("""COMPUTED_VALUE"""),"HTML/CSS")</f>
        <v>HTML/CSS</v>
      </c>
      <c r="D8745" s="4" t="str">
        <f>IFERROR(__xludf.DUMMYFUNCTION("""COMPUTED_VALUE"""),"Java")</f>
        <v>Java</v>
      </c>
      <c r="E8745" s="4" t="str">
        <f>IFERROR(__xludf.DUMMYFUNCTION("""COMPUTED_VALUE"""),"Scala")</f>
        <v>Scala</v>
      </c>
    </row>
    <row r="8746">
      <c r="A8746" s="3">
        <v>8745.0</v>
      </c>
      <c r="B8746" s="4" t="str">
        <f>IFERROR(__xludf.DUMMYFUNCTION("SPLIT(IMPORTRANGE!B8746:B18745,"";"",0,1)"),"C")</f>
        <v>C</v>
      </c>
      <c r="C8746" s="4" t="str">
        <f>IFERROR(__xludf.DUMMYFUNCTION("""COMPUTED_VALUE"""),"C++")</f>
        <v>C++</v>
      </c>
      <c r="D8746" s="4" t="str">
        <f>IFERROR(__xludf.DUMMYFUNCTION("""COMPUTED_VALUE"""),"HTML/CSS")</f>
        <v>HTML/CSS</v>
      </c>
      <c r="E8746" s="4" t="str">
        <f>IFERROR(__xludf.DUMMYFUNCTION("""COMPUTED_VALUE"""),"JavaScript")</f>
        <v>JavaScript</v>
      </c>
      <c r="F8746" s="4" t="str">
        <f>IFERROR(__xludf.DUMMYFUNCTION("""COMPUTED_VALUE"""),"Python")</f>
        <v>Python</v>
      </c>
      <c r="G8746" s="4" t="str">
        <f>IFERROR(__xludf.DUMMYFUNCTION("""COMPUTED_VALUE"""),"SQL")</f>
        <v>SQL</v>
      </c>
    </row>
    <row r="8747">
      <c r="A8747" s="3">
        <v>8746.0</v>
      </c>
      <c r="B8747" s="4" t="str">
        <f>IFERROR(__xludf.DUMMYFUNCTION("SPLIT(IMPORTRANGE!B8747:B18746,"";"",0,1)"),"C++")</f>
        <v>C++</v>
      </c>
      <c r="C8747" s="4" t="str">
        <f>IFERROR(__xludf.DUMMYFUNCTION("""COMPUTED_VALUE"""),"C#")</f>
        <v>C#</v>
      </c>
      <c r="D8747" s="4" t="str">
        <f>IFERROR(__xludf.DUMMYFUNCTION("""COMPUTED_VALUE"""),"Python")</f>
        <v>Python</v>
      </c>
    </row>
    <row r="8748">
      <c r="A8748" s="3">
        <v>8747.0</v>
      </c>
      <c r="B8748" s="4" t="str">
        <f>IFERROR(__xludf.DUMMYFUNCTION("SPLIT(IMPORTRANGE!B8748:B18747,"";"",0,1)"),"C++")</f>
        <v>C++</v>
      </c>
      <c r="C8748" s="4" t="str">
        <f>IFERROR(__xludf.DUMMYFUNCTION("""COMPUTED_VALUE"""),"C#")</f>
        <v>C#</v>
      </c>
      <c r="D8748" s="4" t="str">
        <f>IFERROR(__xludf.DUMMYFUNCTION("""COMPUTED_VALUE"""),"Java")</f>
        <v>Java</v>
      </c>
      <c r="E8748" s="4" t="str">
        <f>IFERROR(__xludf.DUMMYFUNCTION("""COMPUTED_VALUE"""),"Python")</f>
        <v>Python</v>
      </c>
      <c r="F8748" s="4" t="str">
        <f>IFERROR(__xludf.DUMMYFUNCTION("""COMPUTED_VALUE"""),"Ruby")</f>
        <v>Ruby</v>
      </c>
      <c r="G8748" s="4" t="str">
        <f>IFERROR(__xludf.DUMMYFUNCTION("""COMPUTED_VALUE"""),"Scala")</f>
        <v>Scala</v>
      </c>
    </row>
    <row r="8749">
      <c r="A8749" s="3">
        <v>8748.0</v>
      </c>
      <c r="B8749" s="4" t="str">
        <f>IFERROR(__xludf.DUMMYFUNCTION("SPLIT(IMPORTRANGE!B8749:B18748,"";"",0,1)"),"Python")</f>
        <v>Python</v>
      </c>
      <c r="C8749" s="4" t="str">
        <f>IFERROR(__xludf.DUMMYFUNCTION("""COMPUTED_VALUE"""),"SQL")</f>
        <v>SQL</v>
      </c>
    </row>
    <row r="8750">
      <c r="A8750" s="3">
        <v>8749.0</v>
      </c>
      <c r="B8750" s="4" t="str">
        <f>IFERROR(__xludf.DUMMYFUNCTION("SPLIT(IMPORTRANGE!B8750:B18749,"";"",0,1)"),"C#")</f>
        <v>C#</v>
      </c>
      <c r="C8750" s="4" t="str">
        <f>IFERROR(__xludf.DUMMYFUNCTION("""COMPUTED_VALUE"""),"Python")</f>
        <v>Python</v>
      </c>
      <c r="D8750" s="4" t="str">
        <f>IFERROR(__xludf.DUMMYFUNCTION("""COMPUTED_VALUE"""),"SQL")</f>
        <v>SQL</v>
      </c>
    </row>
    <row r="8751">
      <c r="A8751" s="3">
        <v>8750.0</v>
      </c>
      <c r="B8751" s="4" t="str">
        <f>IFERROR(__xludf.DUMMYFUNCTION("SPLIT(IMPORTRANGE!B8751:B18750,"";"",0,1)"),"Bash/Shell/PowerShell")</f>
        <v>Bash/Shell/PowerShell</v>
      </c>
      <c r="C8751" s="4" t="str">
        <f>IFERROR(__xludf.DUMMYFUNCTION("""COMPUTED_VALUE"""),"HTML/CSS")</f>
        <v>HTML/CSS</v>
      </c>
      <c r="D8751" s="4" t="str">
        <f>IFERROR(__xludf.DUMMYFUNCTION("""COMPUTED_VALUE"""),"Java")</f>
        <v>Java</v>
      </c>
      <c r="E8751" s="4" t="str">
        <f>IFERROR(__xludf.DUMMYFUNCTION("""COMPUTED_VALUE"""),"JavaScript")</f>
        <v>JavaScript</v>
      </c>
      <c r="F8751" s="4" t="str">
        <f>IFERROR(__xludf.DUMMYFUNCTION("""COMPUTED_VALUE"""),"Python")</f>
        <v>Python</v>
      </c>
      <c r="G8751" s="4" t="str">
        <f>IFERROR(__xludf.DUMMYFUNCTION("""COMPUTED_VALUE"""),"Rust")</f>
        <v>Rust</v>
      </c>
      <c r="H8751" s="4" t="str">
        <f>IFERROR(__xludf.DUMMYFUNCTION("""COMPUTED_VALUE"""),"SQL")</f>
        <v>SQL</v>
      </c>
      <c r="I8751" s="4" t="str">
        <f>IFERROR(__xludf.DUMMYFUNCTION("""COMPUTED_VALUE"""),"TypeScript")</f>
        <v>TypeScript</v>
      </c>
    </row>
    <row r="8752">
      <c r="A8752" s="3">
        <v>8751.0</v>
      </c>
      <c r="B8752" s="4" t="str">
        <f>IFERROR(__xludf.DUMMYFUNCTION("SPLIT(IMPORTRANGE!B8752:B18751,"";"",0,1)"),"C")</f>
        <v>C</v>
      </c>
      <c r="C8752" s="4" t="str">
        <f>IFERROR(__xludf.DUMMYFUNCTION("""COMPUTED_VALUE"""),"C++")</f>
        <v>C++</v>
      </c>
      <c r="D8752" s="4" t="str">
        <f>IFERROR(__xludf.DUMMYFUNCTION("""COMPUTED_VALUE"""),"C#")</f>
        <v>C#</v>
      </c>
      <c r="E8752" s="4" t="str">
        <f>IFERROR(__xludf.DUMMYFUNCTION("""COMPUTED_VALUE"""),"HTML/CSS")</f>
        <v>HTML/CSS</v>
      </c>
      <c r="F8752" s="4" t="str">
        <f>IFERROR(__xludf.DUMMYFUNCTION("""COMPUTED_VALUE"""),"JavaScript")</f>
        <v>JavaScript</v>
      </c>
      <c r="G8752" s="4" t="str">
        <f>IFERROR(__xludf.DUMMYFUNCTION("""COMPUTED_VALUE"""),"Python")</f>
        <v>Python</v>
      </c>
      <c r="H8752" s="4" t="str">
        <f>IFERROR(__xludf.DUMMYFUNCTION("""COMPUTED_VALUE"""),"Ruby")</f>
        <v>Ruby</v>
      </c>
      <c r="I8752" s="4" t="str">
        <f>IFERROR(__xludf.DUMMYFUNCTION("""COMPUTED_VALUE"""),"SQL")</f>
        <v>SQL</v>
      </c>
    </row>
    <row r="8753">
      <c r="A8753" s="3">
        <v>8752.0</v>
      </c>
      <c r="B8753" s="4" t="str">
        <f>IFERROR(__xludf.DUMMYFUNCTION("SPLIT(IMPORTRANGE!B8753:B18752,"";"",0,1)"),"C++")</f>
        <v>C++</v>
      </c>
      <c r="C8753" s="4" t="str">
        <f>IFERROR(__xludf.DUMMYFUNCTION("""COMPUTED_VALUE"""),"Python")</f>
        <v>Python</v>
      </c>
      <c r="D8753" s="4" t="str">
        <f>IFERROR(__xludf.DUMMYFUNCTION("""COMPUTED_VALUE"""),"SQL")</f>
        <v>SQL</v>
      </c>
    </row>
    <row r="8754">
      <c r="A8754" s="3">
        <v>8753.0</v>
      </c>
      <c r="B8754" s="4" t="str">
        <f>IFERROR(__xludf.DUMMYFUNCTION("SPLIT(IMPORTRANGE!B8754:B18753,"";"",0,1)"),"Bash/Shell/PowerShell")</f>
        <v>Bash/Shell/PowerShell</v>
      </c>
      <c r="C8754" s="4" t="str">
        <f>IFERROR(__xludf.DUMMYFUNCTION("""COMPUTED_VALUE"""),"C#")</f>
        <v>C#</v>
      </c>
      <c r="D8754" s="4" t="str">
        <f>IFERROR(__xludf.DUMMYFUNCTION("""COMPUTED_VALUE"""),"HTML/CSS")</f>
        <v>HTML/CSS</v>
      </c>
      <c r="E8754" s="4" t="str">
        <f>IFERROR(__xludf.DUMMYFUNCTION("""COMPUTED_VALUE"""),"JavaScript")</f>
        <v>JavaScript</v>
      </c>
      <c r="F8754" s="4" t="str">
        <f>IFERROR(__xludf.DUMMYFUNCTION("""COMPUTED_VALUE"""),"Python")</f>
        <v>Python</v>
      </c>
      <c r="G8754" s="4" t="str">
        <f>IFERROR(__xludf.DUMMYFUNCTION("""COMPUTED_VALUE"""),"SQL")</f>
        <v>SQL</v>
      </c>
      <c r="H8754" s="4" t="str">
        <f>IFERROR(__xludf.DUMMYFUNCTION("""COMPUTED_VALUE"""),"TypeScript")</f>
        <v>TypeScript</v>
      </c>
    </row>
    <row r="8755">
      <c r="A8755" s="3">
        <v>8754.0</v>
      </c>
      <c r="B8755" s="4" t="str">
        <f>IFERROR(__xludf.DUMMYFUNCTION("SPLIT(IMPORTRANGE!B8755:B18754,"";"",0,1)"),"Python")</f>
        <v>Python</v>
      </c>
    </row>
    <row r="8756">
      <c r="A8756" s="3">
        <v>8755.0</v>
      </c>
      <c r="B8756" s="4" t="str">
        <f>IFERROR(__xludf.DUMMYFUNCTION("SPLIT(IMPORTRANGE!B8756:B18755,"";"",0,1)"),"C")</f>
        <v>C</v>
      </c>
      <c r="C8756" s="4" t="str">
        <f>IFERROR(__xludf.DUMMYFUNCTION("""COMPUTED_VALUE"""),"C++")</f>
        <v>C++</v>
      </c>
      <c r="D8756" s="4" t="str">
        <f>IFERROR(__xludf.DUMMYFUNCTION("""COMPUTED_VALUE"""),"Go")</f>
        <v>Go</v>
      </c>
      <c r="E8756" s="4" t="str">
        <f>IFERROR(__xludf.DUMMYFUNCTION("""COMPUTED_VALUE"""),"JavaScript")</f>
        <v>JavaScript</v>
      </c>
      <c r="F8756" s="4" t="str">
        <f>IFERROR(__xludf.DUMMYFUNCTION("""COMPUTED_VALUE"""),"Python")</f>
        <v>Python</v>
      </c>
      <c r="G8756" s="4" t="str">
        <f>IFERROR(__xludf.DUMMYFUNCTION("""COMPUTED_VALUE"""),"Rust")</f>
        <v>Rust</v>
      </c>
      <c r="H8756" s="4" t="str">
        <f>IFERROR(__xludf.DUMMYFUNCTION("""COMPUTED_VALUE"""),"SQL")</f>
        <v>SQL</v>
      </c>
      <c r="I8756" s="4" t="str">
        <f>IFERROR(__xludf.DUMMYFUNCTION("""COMPUTED_VALUE"""),"TypeScript")</f>
        <v>TypeScript</v>
      </c>
    </row>
    <row r="8757">
      <c r="A8757" s="3">
        <v>8756.0</v>
      </c>
      <c r="B8757" s="4" t="str">
        <f>IFERROR(__xludf.DUMMYFUNCTION("SPLIT(IMPORTRANGE!B8757:B18756,"";"",0,1)"),"HTML/CSS")</f>
        <v>HTML/CSS</v>
      </c>
      <c r="C8757" s="4" t="str">
        <f>IFERROR(__xludf.DUMMYFUNCTION("""COMPUTED_VALUE"""),"JavaScript")</f>
        <v>JavaScript</v>
      </c>
      <c r="D8757" s="4" t="str">
        <f>IFERROR(__xludf.DUMMYFUNCTION("""COMPUTED_VALUE"""),"R")</f>
        <v>R</v>
      </c>
    </row>
    <row r="8758">
      <c r="A8758" s="3">
        <v>8757.0</v>
      </c>
      <c r="B8758" s="4" t="str">
        <f>IFERROR(__xludf.DUMMYFUNCTION("SPLIT(IMPORTRANGE!B8758:B18757,"";"",0,1)"),"C")</f>
        <v>C</v>
      </c>
    </row>
    <row r="8759">
      <c r="A8759" s="3">
        <v>8758.0</v>
      </c>
      <c r="B8759" s="4" t="str">
        <f>IFERROR(__xludf.DUMMYFUNCTION("SPLIT(IMPORTRANGE!B8759:B18758,"";"",0,1)"),"Bash/Shell/PowerShell")</f>
        <v>Bash/Shell/PowerShell</v>
      </c>
      <c r="C8759" s="4" t="str">
        <f>IFERROR(__xludf.DUMMYFUNCTION("""COMPUTED_VALUE"""),"C#")</f>
        <v>C#</v>
      </c>
      <c r="D8759" s="4" t="str">
        <f>IFERROR(__xludf.DUMMYFUNCTION("""COMPUTED_VALUE"""),"SQL")</f>
        <v>SQL</v>
      </c>
    </row>
    <row r="8760">
      <c r="A8760" s="3">
        <v>8759.0</v>
      </c>
      <c r="B8760" s="4" t="str">
        <f>IFERROR(__xludf.DUMMYFUNCTION("SPLIT(IMPORTRANGE!B8760:B18759,"";"",0,1)"),"Assembly")</f>
        <v>Assembly</v>
      </c>
      <c r="C8760" s="4" t="str">
        <f>IFERROR(__xludf.DUMMYFUNCTION("""COMPUTED_VALUE"""),"HTML/CSS")</f>
        <v>HTML/CSS</v>
      </c>
      <c r="D8760" s="4" t="str">
        <f>IFERROR(__xludf.DUMMYFUNCTION("""COMPUTED_VALUE"""),"Java")</f>
        <v>Java</v>
      </c>
      <c r="E8760" s="4" t="str">
        <f>IFERROR(__xludf.DUMMYFUNCTION("""COMPUTED_VALUE"""),"JavaScript")</f>
        <v>JavaScript</v>
      </c>
      <c r="F8760" s="4" t="str">
        <f>IFERROR(__xludf.DUMMYFUNCTION("""COMPUTED_VALUE"""),"TypeScript")</f>
        <v>TypeScript</v>
      </c>
    </row>
    <row r="8761">
      <c r="A8761" s="3">
        <v>8760.0</v>
      </c>
      <c r="B8761" s="4" t="str">
        <f>IFERROR(__xludf.DUMMYFUNCTION("SPLIT(IMPORTRANGE!B8761:B18760,"";"",0,1)"),"C#")</f>
        <v>C#</v>
      </c>
      <c r="C8761" s="4" t="str">
        <f>IFERROR(__xludf.DUMMYFUNCTION("""COMPUTED_VALUE"""),"HTML/CSS")</f>
        <v>HTML/CSS</v>
      </c>
      <c r="D8761" s="4" t="str">
        <f>IFERROR(__xludf.DUMMYFUNCTION("""COMPUTED_VALUE"""),"SQL")</f>
        <v>SQL</v>
      </c>
    </row>
    <row r="8762">
      <c r="A8762" s="3">
        <v>8761.0</v>
      </c>
      <c r="B8762" s="4" t="str">
        <f>IFERROR(__xludf.DUMMYFUNCTION("SPLIT(IMPORTRANGE!B8762:B18761,"";"",0,1)"),"Bash/Shell/PowerShell")</f>
        <v>Bash/Shell/PowerShell</v>
      </c>
      <c r="C8762" s="4" t="str">
        <f>IFERROR(__xludf.DUMMYFUNCTION("""COMPUTED_VALUE"""),"C")</f>
        <v>C</v>
      </c>
      <c r="D8762" s="4" t="str">
        <f>IFERROR(__xludf.DUMMYFUNCTION("""COMPUTED_VALUE"""),"HTML/CSS")</f>
        <v>HTML/CSS</v>
      </c>
      <c r="E8762" s="4" t="str">
        <f>IFERROR(__xludf.DUMMYFUNCTION("""COMPUTED_VALUE"""),"Java")</f>
        <v>Java</v>
      </c>
      <c r="F8762" s="4" t="str">
        <f>IFERROR(__xludf.DUMMYFUNCTION("""COMPUTED_VALUE"""),"JavaScript")</f>
        <v>JavaScript</v>
      </c>
      <c r="G8762" s="4" t="str">
        <f>IFERROR(__xludf.DUMMYFUNCTION("""COMPUTED_VALUE"""),"PHP")</f>
        <v>PHP</v>
      </c>
      <c r="H8762" s="4" t="str">
        <f>IFERROR(__xludf.DUMMYFUNCTION("""COMPUTED_VALUE"""),"SQL")</f>
        <v>SQL</v>
      </c>
    </row>
    <row r="8763">
      <c r="A8763" s="3">
        <v>8762.0</v>
      </c>
      <c r="B8763" s="4" t="str">
        <f>IFERROR(__xludf.DUMMYFUNCTION("SPLIT(IMPORTRANGE!B8763:B18762,"";"",0,1)"),"C")</f>
        <v>C</v>
      </c>
      <c r="C8763" s="4" t="str">
        <f>IFERROR(__xludf.DUMMYFUNCTION("""COMPUTED_VALUE"""),"C++")</f>
        <v>C++</v>
      </c>
      <c r="D8763" s="4" t="str">
        <f>IFERROR(__xludf.DUMMYFUNCTION("""COMPUTED_VALUE"""),"Java")</f>
        <v>Java</v>
      </c>
      <c r="E8763" s="4" t="str">
        <f>IFERROR(__xludf.DUMMYFUNCTION("""COMPUTED_VALUE"""),"Python")</f>
        <v>Python</v>
      </c>
    </row>
    <row r="8764">
      <c r="A8764" s="3">
        <v>8763.0</v>
      </c>
      <c r="B8764" s="4" t="str">
        <f>IFERROR(__xludf.DUMMYFUNCTION("SPLIT(IMPORTRANGE!B8764:B18763,"";"",0,1)"),"Bash/Shell/PowerShell")</f>
        <v>Bash/Shell/PowerShell</v>
      </c>
      <c r="C8764" s="4" t="str">
        <f>IFERROR(__xludf.DUMMYFUNCTION("""COMPUTED_VALUE"""),"C#")</f>
        <v>C#</v>
      </c>
      <c r="D8764" s="4" t="str">
        <f>IFERROR(__xludf.DUMMYFUNCTION("""COMPUTED_VALUE"""),"Dart")</f>
        <v>Dart</v>
      </c>
      <c r="E8764" s="4" t="str">
        <f>IFERROR(__xludf.DUMMYFUNCTION("""COMPUTED_VALUE"""),"HTML/CSS")</f>
        <v>HTML/CSS</v>
      </c>
      <c r="F8764" s="4" t="str">
        <f>IFERROR(__xludf.DUMMYFUNCTION("""COMPUTED_VALUE"""),"JavaScript")</f>
        <v>JavaScript</v>
      </c>
      <c r="G8764" s="4" t="str">
        <f>IFERROR(__xludf.DUMMYFUNCTION("""COMPUTED_VALUE"""),"SQL")</f>
        <v>SQL</v>
      </c>
      <c r="H8764" s="4" t="str">
        <f>IFERROR(__xludf.DUMMYFUNCTION("""COMPUTED_VALUE"""),"Other(s):")</f>
        <v>Other(s):</v>
      </c>
    </row>
    <row r="8765">
      <c r="A8765" s="3">
        <v>8764.0</v>
      </c>
      <c r="B8765" s="4" t="str">
        <f>IFERROR(__xludf.DUMMYFUNCTION("SPLIT(IMPORTRANGE!B8765:B18764,"";"",0,1)"),"Bash/Shell/PowerShell")</f>
        <v>Bash/Shell/PowerShell</v>
      </c>
      <c r="C8765" s="4" t="str">
        <f>IFERROR(__xludf.DUMMYFUNCTION("""COMPUTED_VALUE"""),"Java")</f>
        <v>Java</v>
      </c>
      <c r="D8765" s="4" t="str">
        <f>IFERROR(__xludf.DUMMYFUNCTION("""COMPUTED_VALUE"""),"Python")</f>
        <v>Python</v>
      </c>
    </row>
    <row r="8766">
      <c r="A8766" s="3">
        <v>8765.0</v>
      </c>
      <c r="B8766" s="4" t="str">
        <f>IFERROR(__xludf.DUMMYFUNCTION("SPLIT(IMPORTRANGE!B8766:B18765,"";"",0,1)"),"Bash/Shell/PowerShell")</f>
        <v>Bash/Shell/PowerShell</v>
      </c>
      <c r="C8766" s="4" t="str">
        <f>IFERROR(__xludf.DUMMYFUNCTION("""COMPUTED_VALUE"""),"HTML/CSS")</f>
        <v>HTML/CSS</v>
      </c>
      <c r="D8766" s="4" t="str">
        <f>IFERROR(__xludf.DUMMYFUNCTION("""COMPUTED_VALUE"""),"Java")</f>
        <v>Java</v>
      </c>
      <c r="E8766" s="4" t="str">
        <f>IFERROR(__xludf.DUMMYFUNCTION("""COMPUTED_VALUE"""),"JavaScript")</f>
        <v>JavaScript</v>
      </c>
      <c r="F8766" s="4" t="str">
        <f>IFERROR(__xludf.DUMMYFUNCTION("""COMPUTED_VALUE"""),"R")</f>
        <v>R</v>
      </c>
      <c r="G8766" s="4" t="str">
        <f>IFERROR(__xludf.DUMMYFUNCTION("""COMPUTED_VALUE"""),"SQL")</f>
        <v>SQL</v>
      </c>
      <c r="H8766" s="4" t="str">
        <f>IFERROR(__xludf.DUMMYFUNCTION("""COMPUTED_VALUE"""),"VBA")</f>
        <v>VBA</v>
      </c>
    </row>
    <row r="8767">
      <c r="A8767" s="3">
        <v>8766.0</v>
      </c>
      <c r="B8767" s="4" t="str">
        <f>IFERROR(__xludf.DUMMYFUNCTION("SPLIT(IMPORTRANGE!B8767:B18766,"";"",0,1)"),"Bash/Shell/PowerShell")</f>
        <v>Bash/Shell/PowerShell</v>
      </c>
      <c r="C8767" s="4" t="str">
        <f>IFERROR(__xludf.DUMMYFUNCTION("""COMPUTED_VALUE"""),"HTML/CSS")</f>
        <v>HTML/CSS</v>
      </c>
      <c r="D8767" s="4" t="str">
        <f>IFERROR(__xludf.DUMMYFUNCTION("""COMPUTED_VALUE"""),"JavaScript")</f>
        <v>JavaScript</v>
      </c>
      <c r="E8767" s="4" t="str">
        <f>IFERROR(__xludf.DUMMYFUNCTION("""COMPUTED_VALUE"""),"Python")</f>
        <v>Python</v>
      </c>
      <c r="F8767" s="4" t="str">
        <f>IFERROR(__xludf.DUMMYFUNCTION("""COMPUTED_VALUE"""),"R")</f>
        <v>R</v>
      </c>
      <c r="G8767" s="4" t="str">
        <f>IFERROR(__xludf.DUMMYFUNCTION("""COMPUTED_VALUE"""),"SQL")</f>
        <v>SQL</v>
      </c>
      <c r="H8767" s="4" t="str">
        <f>IFERROR(__xludf.DUMMYFUNCTION("""COMPUTED_VALUE"""),"TypeScript")</f>
        <v>TypeScript</v>
      </c>
    </row>
    <row r="8768">
      <c r="A8768" s="3">
        <v>8767.0</v>
      </c>
      <c r="B8768" s="4" t="str">
        <f>IFERROR(__xludf.DUMMYFUNCTION("SPLIT(IMPORTRANGE!B8768:B18767,"";"",0,1)"),"Assembly")</f>
        <v>Assembly</v>
      </c>
      <c r="C8768" s="4" t="str">
        <f>IFERROR(__xludf.DUMMYFUNCTION("""COMPUTED_VALUE"""),"Bash/Shell/PowerShell")</f>
        <v>Bash/Shell/PowerShell</v>
      </c>
      <c r="D8768" s="4" t="str">
        <f>IFERROR(__xludf.DUMMYFUNCTION("""COMPUTED_VALUE"""),"C")</f>
        <v>C</v>
      </c>
      <c r="E8768" s="4" t="str">
        <f>IFERROR(__xludf.DUMMYFUNCTION("""COMPUTED_VALUE"""),"HTML/CSS")</f>
        <v>HTML/CSS</v>
      </c>
      <c r="F8768" s="4" t="str">
        <f>IFERROR(__xludf.DUMMYFUNCTION("""COMPUTED_VALUE"""),"Java")</f>
        <v>Java</v>
      </c>
      <c r="G8768" s="4" t="str">
        <f>IFERROR(__xludf.DUMMYFUNCTION("""COMPUTED_VALUE"""),"Python")</f>
        <v>Python</v>
      </c>
    </row>
    <row r="8769">
      <c r="A8769" s="3">
        <v>8768.0</v>
      </c>
      <c r="B8769" s="4" t="str">
        <f>IFERROR(__xludf.DUMMYFUNCTION("SPLIT(IMPORTRANGE!B8769:B18768,"";"",0,1)"),"Bash/Shell/PowerShell")</f>
        <v>Bash/Shell/PowerShell</v>
      </c>
      <c r="C8769" s="4" t="str">
        <f>IFERROR(__xludf.DUMMYFUNCTION("""COMPUTED_VALUE"""),"JavaScript")</f>
        <v>JavaScript</v>
      </c>
      <c r="D8769" s="4" t="str">
        <f>IFERROR(__xludf.DUMMYFUNCTION("""COMPUTED_VALUE"""),"Python")</f>
        <v>Python</v>
      </c>
      <c r="E8769" s="4" t="str">
        <f>IFERROR(__xludf.DUMMYFUNCTION("""COMPUTED_VALUE"""),"TypeScript")</f>
        <v>TypeScript</v>
      </c>
    </row>
    <row r="8770">
      <c r="A8770" s="3">
        <v>8769.0</v>
      </c>
      <c r="B8770" s="4" t="str">
        <f>IFERROR(__xludf.DUMMYFUNCTION("SPLIT(IMPORTRANGE!B8770:B18769,"";"",0,1)"),"C#")</f>
        <v>C#</v>
      </c>
      <c r="C8770" s="4" t="str">
        <f>IFERROR(__xludf.DUMMYFUNCTION("""COMPUTED_VALUE"""),"SQL")</f>
        <v>SQL</v>
      </c>
    </row>
    <row r="8771">
      <c r="A8771" s="3">
        <v>8770.0</v>
      </c>
      <c r="B8771" s="4" t="str">
        <f>IFERROR(__xludf.DUMMYFUNCTION("SPLIT(IMPORTRANGE!B8771:B18770,"";"",0,1)"),"C#")</f>
        <v>C#</v>
      </c>
      <c r="C8771" s="4" t="str">
        <f>IFERROR(__xludf.DUMMYFUNCTION("""COMPUTED_VALUE"""),"F#")</f>
        <v>F#</v>
      </c>
      <c r="D8771" s="4" t="str">
        <f>IFERROR(__xludf.DUMMYFUNCTION("""COMPUTED_VALUE"""),"HTML/CSS")</f>
        <v>HTML/CSS</v>
      </c>
      <c r="E8771" s="4" t="str">
        <f>IFERROR(__xludf.DUMMYFUNCTION("""COMPUTED_VALUE"""),"JavaScript")</f>
        <v>JavaScript</v>
      </c>
      <c r="F8771" s="4" t="str">
        <f>IFERROR(__xludf.DUMMYFUNCTION("""COMPUTED_VALUE"""),"SQL")</f>
        <v>SQL</v>
      </c>
      <c r="G8771" s="4" t="str">
        <f>IFERROR(__xludf.DUMMYFUNCTION("""COMPUTED_VALUE"""),"TypeScript")</f>
        <v>TypeScript</v>
      </c>
    </row>
    <row r="8772">
      <c r="A8772" s="3">
        <v>8771.0</v>
      </c>
      <c r="B8772" s="4" t="str">
        <f>IFERROR(__xludf.DUMMYFUNCTION("SPLIT(IMPORTRANGE!B8772:B18771,"";"",0,1)"),"C#")</f>
        <v>C#</v>
      </c>
      <c r="C8772" s="4" t="str">
        <f>IFERROR(__xludf.DUMMYFUNCTION("""COMPUTED_VALUE"""),"HTML/CSS")</f>
        <v>HTML/CSS</v>
      </c>
      <c r="D8772" s="4" t="str">
        <f>IFERROR(__xludf.DUMMYFUNCTION("""COMPUTED_VALUE"""),"JavaScript")</f>
        <v>JavaScript</v>
      </c>
      <c r="E8772" s="4" t="str">
        <f>IFERROR(__xludf.DUMMYFUNCTION("""COMPUTED_VALUE"""),"Objective-C")</f>
        <v>Objective-C</v>
      </c>
      <c r="F8772" s="4" t="str">
        <f>IFERROR(__xludf.DUMMYFUNCTION("""COMPUTED_VALUE"""),"TypeScript")</f>
        <v>TypeScript</v>
      </c>
    </row>
    <row r="8773">
      <c r="A8773" s="3">
        <v>8772.0</v>
      </c>
      <c r="B8773" s="4" t="str">
        <f>IFERROR(__xludf.DUMMYFUNCTION("SPLIT(IMPORTRANGE!B8773:B18772,"";"",0,1)"),"Java")</f>
        <v>Java</v>
      </c>
    </row>
    <row r="8774">
      <c r="A8774" s="3">
        <v>8773.0</v>
      </c>
      <c r="B8774" s="4" t="str">
        <f>IFERROR(__xludf.DUMMYFUNCTION("SPLIT(IMPORTRANGE!B8774:B18773,"";"",0,1)"),"Clojure")</f>
        <v>Clojure</v>
      </c>
      <c r="C8774" s="4" t="str">
        <f>IFERROR(__xludf.DUMMYFUNCTION("""COMPUTED_VALUE"""),"HTML/CSS")</f>
        <v>HTML/CSS</v>
      </c>
      <c r="D8774" s="4" t="str">
        <f>IFERROR(__xludf.DUMMYFUNCTION("""COMPUTED_VALUE"""),"Java")</f>
        <v>Java</v>
      </c>
      <c r="E8774" s="4" t="str">
        <f>IFERROR(__xludf.DUMMYFUNCTION("""COMPUTED_VALUE"""),"JavaScript")</f>
        <v>JavaScript</v>
      </c>
      <c r="F8774" s="4" t="str">
        <f>IFERROR(__xludf.DUMMYFUNCTION("""COMPUTED_VALUE"""),"TypeScript")</f>
        <v>TypeScript</v>
      </c>
    </row>
    <row r="8775">
      <c r="A8775" s="3">
        <v>8774.0</v>
      </c>
      <c r="B8775" s="4" t="str">
        <f>IFERROR(__xludf.DUMMYFUNCTION("SPLIT(IMPORTRANGE!B8775:B18774,"";"",0,1)"),"C#")</f>
        <v>C#</v>
      </c>
    </row>
    <row r="8776">
      <c r="A8776" s="3">
        <v>8775.0</v>
      </c>
      <c r="B8776" s="4" t="str">
        <f>IFERROR(__xludf.DUMMYFUNCTION("SPLIT(IMPORTRANGE!B8776:B18775,"";"",0,1)"),"C#")</f>
        <v>C#</v>
      </c>
      <c r="C8776" s="4" t="str">
        <f>IFERROR(__xludf.DUMMYFUNCTION("""COMPUTED_VALUE"""),"JavaScript")</f>
        <v>JavaScript</v>
      </c>
      <c r="D8776" s="4" t="str">
        <f>IFERROR(__xludf.DUMMYFUNCTION("""COMPUTED_VALUE"""),"SQL")</f>
        <v>SQL</v>
      </c>
      <c r="E8776" s="4" t="str">
        <f>IFERROR(__xludf.DUMMYFUNCTION("""COMPUTED_VALUE"""),"Other(s):")</f>
        <v>Other(s):</v>
      </c>
    </row>
    <row r="8777">
      <c r="A8777" s="3">
        <v>8776.0</v>
      </c>
      <c r="B8777" s="4" t="str">
        <f>IFERROR(__xludf.DUMMYFUNCTION("SPLIT(IMPORTRANGE!B8777:B18776,"";"",0,1)"),"HTML/CSS")</f>
        <v>HTML/CSS</v>
      </c>
      <c r="C8777" s="4" t="str">
        <f>IFERROR(__xludf.DUMMYFUNCTION("""COMPUTED_VALUE"""),"Java")</f>
        <v>Java</v>
      </c>
      <c r="D8777" s="4" t="str">
        <f>IFERROR(__xludf.DUMMYFUNCTION("""COMPUTED_VALUE"""),"JavaScript")</f>
        <v>JavaScript</v>
      </c>
      <c r="E8777" s="4" t="str">
        <f>IFERROR(__xludf.DUMMYFUNCTION("""COMPUTED_VALUE"""),"PHP")</f>
        <v>PHP</v>
      </c>
      <c r="F8777" s="4" t="str">
        <f>IFERROR(__xludf.DUMMYFUNCTION("""COMPUTED_VALUE"""),"Rust")</f>
        <v>Rust</v>
      </c>
      <c r="G8777" s="4" t="str">
        <f>IFERROR(__xludf.DUMMYFUNCTION("""COMPUTED_VALUE"""),"SQL")</f>
        <v>SQL</v>
      </c>
    </row>
    <row r="8778">
      <c r="A8778" s="3">
        <v>8777.0</v>
      </c>
      <c r="B8778" s="4" t="str">
        <f>IFERROR(__xludf.DUMMYFUNCTION("SPLIT(IMPORTRANGE!B8778:B18777,"";"",0,1)"),"C")</f>
        <v>C</v>
      </c>
      <c r="C8778" s="4" t="str">
        <f>IFERROR(__xludf.DUMMYFUNCTION("""COMPUTED_VALUE"""),"Python")</f>
        <v>Python</v>
      </c>
    </row>
    <row r="8779">
      <c r="A8779" s="3">
        <v>8778.0</v>
      </c>
      <c r="B8779" s="4" t="str">
        <f>IFERROR(__xludf.DUMMYFUNCTION("SPLIT(IMPORTRANGE!B8779:B18778,"";"",0,1)"),"Bash/Shell/PowerShell")</f>
        <v>Bash/Shell/PowerShell</v>
      </c>
      <c r="C8779" s="4" t="str">
        <f>IFERROR(__xludf.DUMMYFUNCTION("""COMPUTED_VALUE"""),"C")</f>
        <v>C</v>
      </c>
      <c r="D8779" s="4" t="str">
        <f>IFERROR(__xludf.DUMMYFUNCTION("""COMPUTED_VALUE"""),"C++")</f>
        <v>C++</v>
      </c>
      <c r="E8779" s="4" t="str">
        <f>IFERROR(__xludf.DUMMYFUNCTION("""COMPUTED_VALUE"""),"C#")</f>
        <v>C#</v>
      </c>
      <c r="F8779" s="4" t="str">
        <f>IFERROR(__xludf.DUMMYFUNCTION("""COMPUTED_VALUE"""),"HTML/CSS")</f>
        <v>HTML/CSS</v>
      </c>
      <c r="G8779" s="4" t="str">
        <f>IFERROR(__xludf.DUMMYFUNCTION("""COMPUTED_VALUE"""),"Java")</f>
        <v>Java</v>
      </c>
      <c r="H8779" s="4" t="str">
        <f>IFERROR(__xludf.DUMMYFUNCTION("""COMPUTED_VALUE"""),"JavaScript")</f>
        <v>JavaScript</v>
      </c>
      <c r="I8779" s="4" t="str">
        <f>IFERROR(__xludf.DUMMYFUNCTION("""COMPUTED_VALUE"""),"PHP")</f>
        <v>PHP</v>
      </c>
      <c r="J8779" s="4" t="str">
        <f>IFERROR(__xludf.DUMMYFUNCTION("""COMPUTED_VALUE"""),"Python")</f>
        <v>Python</v>
      </c>
    </row>
    <row r="8780">
      <c r="A8780" s="3">
        <v>8779.0</v>
      </c>
      <c r="B8780" s="4" t="str">
        <f>IFERROR(__xludf.DUMMYFUNCTION("SPLIT(IMPORTRANGE!B8780:B18779,"";"",0,1)"),"Assembly")</f>
        <v>Assembly</v>
      </c>
      <c r="C8780" s="4" t="str">
        <f>IFERROR(__xludf.DUMMYFUNCTION("""COMPUTED_VALUE"""),"Bash/Shell/PowerShell")</f>
        <v>Bash/Shell/PowerShell</v>
      </c>
      <c r="D8780" s="4" t="str">
        <f>IFERROR(__xludf.DUMMYFUNCTION("""COMPUTED_VALUE"""),"C++")</f>
        <v>C++</v>
      </c>
      <c r="E8780" s="4" t="str">
        <f>IFERROR(__xludf.DUMMYFUNCTION("""COMPUTED_VALUE"""),"C#")</f>
        <v>C#</v>
      </c>
      <c r="F8780" s="4" t="str">
        <f>IFERROR(__xludf.DUMMYFUNCTION("""COMPUTED_VALUE"""),"Clojure")</f>
        <v>Clojure</v>
      </c>
      <c r="G8780" s="4" t="str">
        <f>IFERROR(__xludf.DUMMYFUNCTION("""COMPUTED_VALUE"""),"Go")</f>
        <v>Go</v>
      </c>
      <c r="H8780" s="4" t="str">
        <f>IFERROR(__xludf.DUMMYFUNCTION("""COMPUTED_VALUE"""),"Python")</f>
        <v>Python</v>
      </c>
    </row>
    <row r="8781">
      <c r="A8781" s="3">
        <v>8780.0</v>
      </c>
      <c r="B8781" s="4" t="str">
        <f>IFERROR(__xludf.DUMMYFUNCTION("SPLIT(IMPORTRANGE!B8781:B18780,"";"",0,1)"),"Bash/Shell/PowerShell")</f>
        <v>Bash/Shell/PowerShell</v>
      </c>
      <c r="C8781" s="4" t="str">
        <f>IFERROR(__xludf.DUMMYFUNCTION("""COMPUTED_VALUE"""),"HTML/CSS")</f>
        <v>HTML/CSS</v>
      </c>
      <c r="D8781" s="4" t="str">
        <f>IFERROR(__xludf.DUMMYFUNCTION("""COMPUTED_VALUE"""),"Java")</f>
        <v>Java</v>
      </c>
      <c r="E8781" s="4" t="str">
        <f>IFERROR(__xludf.DUMMYFUNCTION("""COMPUTED_VALUE"""),"JavaScript")</f>
        <v>JavaScript</v>
      </c>
      <c r="F8781" s="4" t="str">
        <f>IFERROR(__xludf.DUMMYFUNCTION("""COMPUTED_VALUE"""),"PHP")</f>
        <v>PHP</v>
      </c>
      <c r="G8781" s="4" t="str">
        <f>IFERROR(__xludf.DUMMYFUNCTION("""COMPUTED_VALUE"""),"SQL")</f>
        <v>SQL</v>
      </c>
    </row>
    <row r="8782">
      <c r="A8782" s="3">
        <v>8781.0</v>
      </c>
      <c r="B8782" s="4" t="str">
        <f>IFERROR(__xludf.DUMMYFUNCTION("SPLIT(IMPORTRANGE!B8782:B18781,"";"",0,1)"),"Bash/Shell/PowerShell")</f>
        <v>Bash/Shell/PowerShell</v>
      </c>
      <c r="C8782" s="4" t="str">
        <f>IFERROR(__xludf.DUMMYFUNCTION("""COMPUTED_VALUE"""),"HTML/CSS")</f>
        <v>HTML/CSS</v>
      </c>
      <c r="D8782" s="4" t="str">
        <f>IFERROR(__xludf.DUMMYFUNCTION("""COMPUTED_VALUE"""),"JavaScript")</f>
        <v>JavaScript</v>
      </c>
      <c r="E8782" s="4" t="str">
        <f>IFERROR(__xludf.DUMMYFUNCTION("""COMPUTED_VALUE"""),"PHP")</f>
        <v>PHP</v>
      </c>
      <c r="F8782" s="4" t="str">
        <f>IFERROR(__xludf.DUMMYFUNCTION("""COMPUTED_VALUE"""),"Python")</f>
        <v>Python</v>
      </c>
      <c r="G8782" s="4" t="str">
        <f>IFERROR(__xludf.DUMMYFUNCTION("""COMPUTED_VALUE"""),"SQL")</f>
        <v>SQL</v>
      </c>
    </row>
    <row r="8783">
      <c r="A8783" s="3">
        <v>8782.0</v>
      </c>
      <c r="B8783" s="4" t="str">
        <f>IFERROR(__xludf.DUMMYFUNCTION("SPLIT(IMPORTRANGE!B8783:B18782,"";"",0,1)"),"HTML/CSS")</f>
        <v>HTML/CSS</v>
      </c>
      <c r="C8783" s="4" t="str">
        <f>IFERROR(__xludf.DUMMYFUNCTION("""COMPUTED_VALUE"""),"JavaScript")</f>
        <v>JavaScript</v>
      </c>
      <c r="D8783" s="4" t="str">
        <f>IFERROR(__xludf.DUMMYFUNCTION("""COMPUTED_VALUE"""),"PHP")</f>
        <v>PHP</v>
      </c>
      <c r="E8783" s="4" t="str">
        <f>IFERROR(__xludf.DUMMYFUNCTION("""COMPUTED_VALUE"""),"SQL")</f>
        <v>SQL</v>
      </c>
      <c r="F8783" s="4" t="str">
        <f>IFERROR(__xludf.DUMMYFUNCTION("""COMPUTED_VALUE"""),"Other(s):")</f>
        <v>Other(s):</v>
      </c>
    </row>
    <row r="8784">
      <c r="A8784" s="3">
        <v>8783.0</v>
      </c>
      <c r="B8784" s="4" t="str">
        <f>IFERROR(__xludf.DUMMYFUNCTION("SPLIT(IMPORTRANGE!B8784:B18783,"";"",0,1)"),"C#")</f>
        <v>C#</v>
      </c>
      <c r="C8784" s="4" t="str">
        <f>IFERROR(__xludf.DUMMYFUNCTION("""COMPUTED_VALUE"""),"HTML/CSS")</f>
        <v>HTML/CSS</v>
      </c>
      <c r="D8784" s="4" t="str">
        <f>IFERROR(__xludf.DUMMYFUNCTION("""COMPUTED_VALUE"""),"Java")</f>
        <v>Java</v>
      </c>
      <c r="E8784" s="4" t="str">
        <f>IFERROR(__xludf.DUMMYFUNCTION("""COMPUTED_VALUE"""),"JavaScript")</f>
        <v>JavaScript</v>
      </c>
      <c r="F8784" s="4" t="str">
        <f>IFERROR(__xludf.DUMMYFUNCTION("""COMPUTED_VALUE"""),"Kotlin")</f>
        <v>Kotlin</v>
      </c>
      <c r="G8784" s="4" t="str">
        <f>IFERROR(__xludf.DUMMYFUNCTION("""COMPUTED_VALUE"""),"SQL")</f>
        <v>SQL</v>
      </c>
      <c r="H8784" s="4" t="str">
        <f>IFERROR(__xludf.DUMMYFUNCTION("""COMPUTED_VALUE"""),"VBA")</f>
        <v>VBA</v>
      </c>
    </row>
    <row r="8785">
      <c r="A8785" s="3">
        <v>8784.0</v>
      </c>
      <c r="B8785" s="4" t="str">
        <f>IFERROR(__xludf.DUMMYFUNCTION("SPLIT(IMPORTRANGE!B8785:B18784,"";"",0,1)"),"Bash/Shell/PowerShell")</f>
        <v>Bash/Shell/PowerShell</v>
      </c>
      <c r="C8785" s="4" t="str">
        <f>IFERROR(__xludf.DUMMYFUNCTION("""COMPUTED_VALUE"""),"C")</f>
        <v>C</v>
      </c>
      <c r="D8785" s="4" t="str">
        <f>IFERROR(__xludf.DUMMYFUNCTION("""COMPUTED_VALUE"""),"C++")</f>
        <v>C++</v>
      </c>
      <c r="E8785" s="4" t="str">
        <f>IFERROR(__xludf.DUMMYFUNCTION("""COMPUTED_VALUE"""),"C#")</f>
        <v>C#</v>
      </c>
      <c r="F8785" s="4" t="str">
        <f>IFERROR(__xludf.DUMMYFUNCTION("""COMPUTED_VALUE"""),"SQL")</f>
        <v>SQL</v>
      </c>
    </row>
    <row r="8786">
      <c r="A8786" s="3">
        <v>8785.0</v>
      </c>
      <c r="B8786" s="4" t="str">
        <f>IFERROR(__xludf.DUMMYFUNCTION("SPLIT(IMPORTRANGE!B8786:B18785,"";"",0,1)"),"HTML/CSS")</f>
        <v>HTML/CSS</v>
      </c>
      <c r="C8786" s="4" t="str">
        <f>IFERROR(__xludf.DUMMYFUNCTION("""COMPUTED_VALUE"""),"Java")</f>
        <v>Java</v>
      </c>
      <c r="D8786" s="4" t="str">
        <f>IFERROR(__xludf.DUMMYFUNCTION("""COMPUTED_VALUE"""),"JavaScript")</f>
        <v>JavaScript</v>
      </c>
      <c r="E8786" s="4" t="str">
        <f>IFERROR(__xludf.DUMMYFUNCTION("""COMPUTED_VALUE"""),"SQL")</f>
        <v>SQL</v>
      </c>
      <c r="F8786" s="4" t="str">
        <f>IFERROR(__xludf.DUMMYFUNCTION("""COMPUTED_VALUE"""),"TypeScript")</f>
        <v>TypeScript</v>
      </c>
    </row>
    <row r="8787">
      <c r="A8787" s="3">
        <v>8786.0</v>
      </c>
      <c r="B8787" s="4" t="str">
        <f>IFERROR(__xludf.DUMMYFUNCTION("SPLIT(IMPORTRANGE!B8787:B18786,"";"",0,1)"),"Bash/Shell/PowerShell")</f>
        <v>Bash/Shell/PowerShell</v>
      </c>
      <c r="C8787" s="4" t="str">
        <f>IFERROR(__xludf.DUMMYFUNCTION("""COMPUTED_VALUE"""),"HTML/CSS")</f>
        <v>HTML/CSS</v>
      </c>
      <c r="D8787" s="4" t="str">
        <f>IFERROR(__xludf.DUMMYFUNCTION("""COMPUTED_VALUE"""),"JavaScript")</f>
        <v>JavaScript</v>
      </c>
      <c r="E8787" s="4" t="str">
        <f>IFERROR(__xludf.DUMMYFUNCTION("""COMPUTED_VALUE"""),"Python")</f>
        <v>Python</v>
      </c>
      <c r="F8787" s="4" t="str">
        <f>IFERROR(__xludf.DUMMYFUNCTION("""COMPUTED_VALUE"""),"SQL")</f>
        <v>SQL</v>
      </c>
      <c r="G8787" s="4" t="str">
        <f>IFERROR(__xludf.DUMMYFUNCTION("""COMPUTED_VALUE"""),"Swift")</f>
        <v>Swift</v>
      </c>
      <c r="H8787" s="4" t="str">
        <f>IFERROR(__xludf.DUMMYFUNCTION("""COMPUTED_VALUE"""),"TypeScript")</f>
        <v>TypeScript</v>
      </c>
    </row>
    <row r="8788">
      <c r="A8788" s="3">
        <v>8787.0</v>
      </c>
      <c r="B8788" s="4" t="str">
        <f>IFERROR(__xludf.DUMMYFUNCTION("SPLIT(IMPORTRANGE!B8788:B18787,"";"",0,1)"),"C#")</f>
        <v>C#</v>
      </c>
      <c r="C8788" s="4" t="str">
        <f>IFERROR(__xludf.DUMMYFUNCTION("""COMPUTED_VALUE"""),"JavaScript")</f>
        <v>JavaScript</v>
      </c>
      <c r="D8788" s="4" t="str">
        <f>IFERROR(__xludf.DUMMYFUNCTION("""COMPUTED_VALUE"""),"Python")</f>
        <v>Python</v>
      </c>
      <c r="E8788" s="4" t="str">
        <f>IFERROR(__xludf.DUMMYFUNCTION("""COMPUTED_VALUE"""),"SQL")</f>
        <v>SQL</v>
      </c>
    </row>
    <row r="8789">
      <c r="A8789" s="3">
        <v>8788.0</v>
      </c>
      <c r="B8789" s="4" t="str">
        <f>IFERROR(__xludf.DUMMYFUNCTION("SPLIT(IMPORTRANGE!B8789:B18788,"";"",0,1)"),"C#")</f>
        <v>C#</v>
      </c>
      <c r="C8789" s="4" t="str">
        <f>IFERROR(__xludf.DUMMYFUNCTION("""COMPUTED_VALUE"""),"HTML/CSS")</f>
        <v>HTML/CSS</v>
      </c>
      <c r="D8789" s="4" t="str">
        <f>IFERROR(__xludf.DUMMYFUNCTION("""COMPUTED_VALUE"""),"JavaScript")</f>
        <v>JavaScript</v>
      </c>
    </row>
    <row r="8790">
      <c r="A8790" s="3">
        <v>8789.0</v>
      </c>
      <c r="B8790" s="4" t="str">
        <f>IFERROR(__xludf.DUMMYFUNCTION("SPLIT(IMPORTRANGE!B8790:B18789,"";"",0,1)"),"Bash/Shell/PowerShell")</f>
        <v>Bash/Shell/PowerShell</v>
      </c>
      <c r="C8790" s="4" t="str">
        <f>IFERROR(__xludf.DUMMYFUNCTION("""COMPUTED_VALUE"""),"C#")</f>
        <v>C#</v>
      </c>
      <c r="D8790" s="4" t="str">
        <f>IFERROR(__xludf.DUMMYFUNCTION("""COMPUTED_VALUE"""),"HTML/CSS")</f>
        <v>HTML/CSS</v>
      </c>
      <c r="E8790" s="4" t="str">
        <f>IFERROR(__xludf.DUMMYFUNCTION("""COMPUTED_VALUE"""),"JavaScript")</f>
        <v>JavaScript</v>
      </c>
      <c r="F8790" s="4" t="str">
        <f>IFERROR(__xludf.DUMMYFUNCTION("""COMPUTED_VALUE"""),"SQL")</f>
        <v>SQL</v>
      </c>
      <c r="G8790" s="4" t="str">
        <f>IFERROR(__xludf.DUMMYFUNCTION("""COMPUTED_VALUE"""),"Other(s):")</f>
        <v>Other(s):</v>
      </c>
    </row>
    <row r="8791">
      <c r="A8791" s="3">
        <v>8790.0</v>
      </c>
      <c r="B8791" s="4" t="str">
        <f>IFERROR(__xludf.DUMMYFUNCTION("SPLIT(IMPORTRANGE!B8791:B18790,"";"",0,1)"),"HTML/CSS")</f>
        <v>HTML/CSS</v>
      </c>
      <c r="C8791" s="4" t="str">
        <f>IFERROR(__xludf.DUMMYFUNCTION("""COMPUTED_VALUE"""),"Java")</f>
        <v>Java</v>
      </c>
      <c r="D8791" s="4" t="str">
        <f>IFERROR(__xludf.DUMMYFUNCTION("""COMPUTED_VALUE"""),"JavaScript")</f>
        <v>JavaScript</v>
      </c>
      <c r="E8791" s="4" t="str">
        <f>IFERROR(__xludf.DUMMYFUNCTION("""COMPUTED_VALUE"""),"Python")</f>
        <v>Python</v>
      </c>
    </row>
    <row r="8792">
      <c r="A8792" s="3">
        <v>8791.0</v>
      </c>
      <c r="B8792" s="4" t="str">
        <f>IFERROR(__xludf.DUMMYFUNCTION("SPLIT(IMPORTRANGE!B8792:B18791,"";"",0,1)"),"HTML/CSS")</f>
        <v>HTML/CSS</v>
      </c>
      <c r="C8792" s="4" t="str">
        <f>IFERROR(__xludf.DUMMYFUNCTION("""COMPUTED_VALUE"""),"JavaScript")</f>
        <v>JavaScript</v>
      </c>
      <c r="D8792" s="4" t="str">
        <f>IFERROR(__xludf.DUMMYFUNCTION("""COMPUTED_VALUE"""),"PHP")</f>
        <v>PHP</v>
      </c>
      <c r="E8792" s="4" t="str">
        <f>IFERROR(__xludf.DUMMYFUNCTION("""COMPUTED_VALUE"""),"TypeScript")</f>
        <v>TypeScript</v>
      </c>
    </row>
    <row r="8793">
      <c r="A8793" s="3">
        <v>8792.0</v>
      </c>
      <c r="B8793" s="4" t="str">
        <f>IFERROR(__xludf.DUMMYFUNCTION("SPLIT(IMPORTRANGE!B8793:B18792,"";"",0,1)"),"Bash/Shell/PowerShell")</f>
        <v>Bash/Shell/PowerShell</v>
      </c>
      <c r="C8793" s="4" t="str">
        <f>IFERROR(__xludf.DUMMYFUNCTION("""COMPUTED_VALUE"""),"Java")</f>
        <v>Java</v>
      </c>
      <c r="D8793" s="4" t="str">
        <f>IFERROR(__xludf.DUMMYFUNCTION("""COMPUTED_VALUE"""),"Python")</f>
        <v>Python</v>
      </c>
      <c r="E8793" s="4" t="str">
        <f>IFERROR(__xludf.DUMMYFUNCTION("""COMPUTED_VALUE"""),"SQL")</f>
        <v>SQL</v>
      </c>
    </row>
    <row r="8794">
      <c r="A8794" s="3">
        <v>8793.0</v>
      </c>
      <c r="B8794" s="4" t="str">
        <f>IFERROR(__xludf.DUMMYFUNCTION("SPLIT(IMPORTRANGE!B8794:B18793,"";"",0,1)"),"HTML/CSS")</f>
        <v>HTML/CSS</v>
      </c>
      <c r="C8794" s="4" t="str">
        <f>IFERROR(__xludf.DUMMYFUNCTION("""COMPUTED_VALUE"""),"Java")</f>
        <v>Java</v>
      </c>
      <c r="D8794" s="4" t="str">
        <f>IFERROR(__xludf.DUMMYFUNCTION("""COMPUTED_VALUE"""),"JavaScript")</f>
        <v>JavaScript</v>
      </c>
      <c r="E8794" s="4" t="str">
        <f>IFERROR(__xludf.DUMMYFUNCTION("""COMPUTED_VALUE"""),"PHP")</f>
        <v>PHP</v>
      </c>
      <c r="F8794" s="4" t="str">
        <f>IFERROR(__xludf.DUMMYFUNCTION("""COMPUTED_VALUE"""),"TypeScript")</f>
        <v>TypeScript</v>
      </c>
    </row>
    <row r="8795">
      <c r="A8795" s="3">
        <v>8794.0</v>
      </c>
      <c r="B8795" s="4" t="str">
        <f>IFERROR(__xludf.DUMMYFUNCTION("SPLIT(IMPORTRANGE!B8795:B18794,"";"",0,1)"),"C#")</f>
        <v>C#</v>
      </c>
      <c r="C8795" s="4" t="str">
        <f>IFERROR(__xludf.DUMMYFUNCTION("""COMPUTED_VALUE"""),"HTML/CSS")</f>
        <v>HTML/CSS</v>
      </c>
      <c r="D8795" s="4" t="str">
        <f>IFERROR(__xludf.DUMMYFUNCTION("""COMPUTED_VALUE"""),"JavaScript")</f>
        <v>JavaScript</v>
      </c>
      <c r="E8795" s="4" t="str">
        <f>IFERROR(__xludf.DUMMYFUNCTION("""COMPUTED_VALUE"""),"PHP")</f>
        <v>PHP</v>
      </c>
      <c r="F8795" s="4" t="str">
        <f>IFERROR(__xludf.DUMMYFUNCTION("""COMPUTED_VALUE"""),"Python")</f>
        <v>Python</v>
      </c>
      <c r="G8795" s="4" t="str">
        <f>IFERROR(__xludf.DUMMYFUNCTION("""COMPUTED_VALUE"""),"SQL")</f>
        <v>SQL</v>
      </c>
      <c r="H8795" s="4" t="str">
        <f>IFERROR(__xludf.DUMMYFUNCTION("""COMPUTED_VALUE"""),"TypeScript")</f>
        <v>TypeScript</v>
      </c>
    </row>
    <row r="8796">
      <c r="A8796" s="3">
        <v>8795.0</v>
      </c>
      <c r="B8796" s="4" t="str">
        <f>IFERROR(__xludf.DUMMYFUNCTION("SPLIT(IMPORTRANGE!B8796:B18795,"";"",0,1)"),"Bash/Shell/PowerShell")</f>
        <v>Bash/Shell/PowerShell</v>
      </c>
      <c r="C8796" s="4" t="str">
        <f>IFERROR(__xludf.DUMMYFUNCTION("""COMPUTED_VALUE"""),"JavaScript")</f>
        <v>JavaScript</v>
      </c>
      <c r="D8796" s="4" t="str">
        <f>IFERROR(__xludf.DUMMYFUNCTION("""COMPUTED_VALUE"""),"SQL")</f>
        <v>SQL</v>
      </c>
      <c r="E8796" s="4" t="str">
        <f>IFERROR(__xludf.DUMMYFUNCTION("""COMPUTED_VALUE"""),"TypeScript")</f>
        <v>TypeScript</v>
      </c>
      <c r="F8796" s="4" t="str">
        <f>IFERROR(__xludf.DUMMYFUNCTION("""COMPUTED_VALUE"""),"Other(s):")</f>
        <v>Other(s):</v>
      </c>
    </row>
    <row r="8797">
      <c r="A8797" s="3">
        <v>8796.0</v>
      </c>
      <c r="B8797" s="4" t="str">
        <f>IFERROR(__xludf.DUMMYFUNCTION("SPLIT(IMPORTRANGE!B8797:B18796,"";"",0,1)"),"HTML/CSS")</f>
        <v>HTML/CSS</v>
      </c>
      <c r="C8797" s="4" t="str">
        <f>IFERROR(__xludf.DUMMYFUNCTION("""COMPUTED_VALUE"""),"JavaScript")</f>
        <v>JavaScript</v>
      </c>
    </row>
    <row r="8798">
      <c r="A8798" s="3">
        <v>8797.0</v>
      </c>
      <c r="B8798" s="4" t="str">
        <f>IFERROR(__xludf.DUMMYFUNCTION("SPLIT(IMPORTRANGE!B8798:B18797,"";"",0,1)"),"Assembly")</f>
        <v>Assembly</v>
      </c>
      <c r="C8798" s="4" t="str">
        <f>IFERROR(__xludf.DUMMYFUNCTION("""COMPUTED_VALUE"""),"Bash/Shell/PowerShell")</f>
        <v>Bash/Shell/PowerShell</v>
      </c>
      <c r="D8798" s="4" t="str">
        <f>IFERROR(__xludf.DUMMYFUNCTION("""COMPUTED_VALUE"""),"C")</f>
        <v>C</v>
      </c>
      <c r="E8798" s="4" t="str">
        <f>IFERROR(__xludf.DUMMYFUNCTION("""COMPUTED_VALUE"""),"C++")</f>
        <v>C++</v>
      </c>
      <c r="F8798" s="4" t="str">
        <f>IFERROR(__xludf.DUMMYFUNCTION("""COMPUTED_VALUE"""),"C#")</f>
        <v>C#</v>
      </c>
      <c r="G8798" s="4" t="str">
        <f>IFERROR(__xludf.DUMMYFUNCTION("""COMPUTED_VALUE"""),"Erlang")</f>
        <v>Erlang</v>
      </c>
      <c r="H8798" s="4" t="str">
        <f>IFERROR(__xludf.DUMMYFUNCTION("""COMPUTED_VALUE"""),"HTML/CSS")</f>
        <v>HTML/CSS</v>
      </c>
      <c r="I8798" s="4" t="str">
        <f>IFERROR(__xludf.DUMMYFUNCTION("""COMPUTED_VALUE"""),"Java")</f>
        <v>Java</v>
      </c>
      <c r="J8798" s="4" t="str">
        <f>IFERROR(__xludf.DUMMYFUNCTION("""COMPUTED_VALUE"""),"JavaScript")</f>
        <v>JavaScript</v>
      </c>
      <c r="K8798" s="4" t="str">
        <f>IFERROR(__xludf.DUMMYFUNCTION("""COMPUTED_VALUE"""),"Python")</f>
        <v>Python</v>
      </c>
      <c r="L8798" s="4" t="str">
        <f>IFERROR(__xludf.DUMMYFUNCTION("""COMPUTED_VALUE"""),"SQL")</f>
        <v>SQL</v>
      </c>
    </row>
    <row r="8799">
      <c r="A8799" s="3">
        <v>8798.0</v>
      </c>
      <c r="B8799" s="4" t="str">
        <f>IFERROR(__xludf.DUMMYFUNCTION("SPLIT(IMPORTRANGE!B8799:B18798,"";"",0,1)"),"Bash/Shell/PowerShell")</f>
        <v>Bash/Shell/PowerShell</v>
      </c>
      <c r="C8799" s="4" t="str">
        <f>IFERROR(__xludf.DUMMYFUNCTION("""COMPUTED_VALUE"""),"HTML/CSS")</f>
        <v>HTML/CSS</v>
      </c>
      <c r="D8799" s="4" t="str">
        <f>IFERROR(__xludf.DUMMYFUNCTION("""COMPUTED_VALUE"""),"Java")</f>
        <v>Java</v>
      </c>
      <c r="E8799" s="4" t="str">
        <f>IFERROR(__xludf.DUMMYFUNCTION("""COMPUTED_VALUE"""),"JavaScript")</f>
        <v>JavaScript</v>
      </c>
      <c r="F8799" s="4" t="str">
        <f>IFERROR(__xludf.DUMMYFUNCTION("""COMPUTED_VALUE"""),"SQL")</f>
        <v>SQL</v>
      </c>
    </row>
    <row r="8800">
      <c r="A8800" s="3">
        <v>8799.0</v>
      </c>
      <c r="B8800" s="4" t="str">
        <f>IFERROR(__xludf.DUMMYFUNCTION("SPLIT(IMPORTRANGE!B8800:B18799,"";"",0,1)"),"Bash/Shell/PowerShell")</f>
        <v>Bash/Shell/PowerShell</v>
      </c>
      <c r="C8800" s="4" t="str">
        <f>IFERROR(__xludf.DUMMYFUNCTION("""COMPUTED_VALUE"""),"Go")</f>
        <v>Go</v>
      </c>
      <c r="D8800" s="4" t="str">
        <f>IFERROR(__xludf.DUMMYFUNCTION("""COMPUTED_VALUE"""),"HTML/CSS")</f>
        <v>HTML/CSS</v>
      </c>
      <c r="E8800" s="4" t="str">
        <f>IFERROR(__xludf.DUMMYFUNCTION("""COMPUTED_VALUE"""),"Java")</f>
        <v>Java</v>
      </c>
      <c r="F8800" s="4" t="str">
        <f>IFERROR(__xludf.DUMMYFUNCTION("""COMPUTED_VALUE"""),"JavaScript")</f>
        <v>JavaScript</v>
      </c>
      <c r="G8800" s="4" t="str">
        <f>IFERROR(__xludf.DUMMYFUNCTION("""COMPUTED_VALUE"""),"SQL")</f>
        <v>SQL</v>
      </c>
      <c r="H8800" s="4" t="str">
        <f>IFERROR(__xludf.DUMMYFUNCTION("""COMPUTED_VALUE"""),"TypeScript")</f>
        <v>TypeScript</v>
      </c>
    </row>
    <row r="8801">
      <c r="A8801" s="3">
        <v>8800.0</v>
      </c>
      <c r="B8801" s="4" t="str">
        <f>IFERROR(__xludf.DUMMYFUNCTION("SPLIT(IMPORTRANGE!B8801:B18800,"";"",0,1)"),"Assembly")</f>
        <v>Assembly</v>
      </c>
      <c r="C8801" s="4" t="str">
        <f>IFERROR(__xludf.DUMMYFUNCTION("""COMPUTED_VALUE"""),"Bash/Shell/PowerShell")</f>
        <v>Bash/Shell/PowerShell</v>
      </c>
      <c r="D8801" s="4" t="str">
        <f>IFERROR(__xludf.DUMMYFUNCTION("""COMPUTED_VALUE"""),"C")</f>
        <v>C</v>
      </c>
      <c r="E8801" s="4" t="str">
        <f>IFERROR(__xludf.DUMMYFUNCTION("""COMPUTED_VALUE"""),"C++")</f>
        <v>C++</v>
      </c>
      <c r="F8801" s="4" t="str">
        <f>IFERROR(__xludf.DUMMYFUNCTION("""COMPUTED_VALUE"""),"HTML/CSS")</f>
        <v>HTML/CSS</v>
      </c>
      <c r="G8801" s="4" t="str">
        <f>IFERROR(__xludf.DUMMYFUNCTION("""COMPUTED_VALUE"""),"Java")</f>
        <v>Java</v>
      </c>
      <c r="H8801" s="4" t="str">
        <f>IFERROR(__xludf.DUMMYFUNCTION("""COMPUTED_VALUE"""),"JavaScript")</f>
        <v>JavaScript</v>
      </c>
      <c r="I8801" s="4" t="str">
        <f>IFERROR(__xludf.DUMMYFUNCTION("""COMPUTED_VALUE"""),"PHP")</f>
        <v>PHP</v>
      </c>
      <c r="J8801" s="4" t="str">
        <f>IFERROR(__xludf.DUMMYFUNCTION("""COMPUTED_VALUE"""),"Python")</f>
        <v>Python</v>
      </c>
      <c r="K8801" s="4" t="str">
        <f>IFERROR(__xludf.DUMMYFUNCTION("""COMPUTED_VALUE"""),"SQL")</f>
        <v>SQL</v>
      </c>
    </row>
    <row r="8802">
      <c r="A8802" s="3">
        <v>8801.0</v>
      </c>
      <c r="B8802" s="4" t="str">
        <f>IFERROR(__xludf.DUMMYFUNCTION("SPLIT(IMPORTRANGE!B8802:B18801,"";"",0,1)"),"Java")</f>
        <v>Java</v>
      </c>
      <c r="C8802" s="4" t="str">
        <f>IFERROR(__xludf.DUMMYFUNCTION("""COMPUTED_VALUE"""),"Other(s):")</f>
        <v>Other(s):</v>
      </c>
    </row>
    <row r="8803">
      <c r="A8803" s="3">
        <v>8802.0</v>
      </c>
      <c r="B8803" s="4" t="str">
        <f>IFERROR(__xludf.DUMMYFUNCTION("SPLIT(IMPORTRANGE!B8803:B18802,"";"",0,1)"),"Bash/Shell/PowerShell")</f>
        <v>Bash/Shell/PowerShell</v>
      </c>
      <c r="C8803" s="4" t="str">
        <f>IFERROR(__xludf.DUMMYFUNCTION("""COMPUTED_VALUE"""),"HTML/CSS")</f>
        <v>HTML/CSS</v>
      </c>
      <c r="D8803" s="4" t="str">
        <f>IFERROR(__xludf.DUMMYFUNCTION("""COMPUTED_VALUE"""),"JavaScript")</f>
        <v>JavaScript</v>
      </c>
      <c r="E8803" s="4" t="str">
        <f>IFERROR(__xludf.DUMMYFUNCTION("""COMPUTED_VALUE"""),"Ruby")</f>
        <v>Ruby</v>
      </c>
      <c r="F8803" s="4" t="str">
        <f>IFERROR(__xludf.DUMMYFUNCTION("""COMPUTED_VALUE"""),"SQL")</f>
        <v>SQL</v>
      </c>
    </row>
    <row r="8804">
      <c r="A8804" s="3">
        <v>8803.0</v>
      </c>
      <c r="B8804" s="4" t="str">
        <f>IFERROR(__xludf.DUMMYFUNCTION("SPLIT(IMPORTRANGE!B8804:B18803,"";"",0,1)"),"Java")</f>
        <v>Java</v>
      </c>
      <c r="C8804" s="4" t="str">
        <f>IFERROR(__xludf.DUMMYFUNCTION("""COMPUTED_VALUE"""),"JavaScript")</f>
        <v>JavaScript</v>
      </c>
    </row>
    <row r="8805">
      <c r="A8805" s="3">
        <v>8804.0</v>
      </c>
      <c r="B8805" s="4" t="str">
        <f>IFERROR(__xludf.DUMMYFUNCTION("SPLIT(IMPORTRANGE!B8805:B18804,"";"",0,1)"),"Java")</f>
        <v>Java</v>
      </c>
      <c r="C8805" s="4" t="str">
        <f>IFERROR(__xludf.DUMMYFUNCTION("""COMPUTED_VALUE"""),"Kotlin")</f>
        <v>Kotlin</v>
      </c>
      <c r="D8805" s="4" t="str">
        <f>IFERROR(__xludf.DUMMYFUNCTION("""COMPUTED_VALUE"""),"Python")</f>
        <v>Python</v>
      </c>
      <c r="E8805" s="4" t="str">
        <f>IFERROR(__xludf.DUMMYFUNCTION("""COMPUTED_VALUE"""),"Scala")</f>
        <v>Scala</v>
      </c>
    </row>
    <row r="8806">
      <c r="A8806" s="3">
        <v>8805.0</v>
      </c>
      <c r="B8806" s="4" t="str">
        <f>IFERROR(__xludf.DUMMYFUNCTION("SPLIT(IMPORTRANGE!B8806:B18805,"";"",0,1)"),"C#")</f>
        <v>C#</v>
      </c>
      <c r="C8806" s="4" t="str">
        <f>IFERROR(__xludf.DUMMYFUNCTION("""COMPUTED_VALUE"""),"JavaScript")</f>
        <v>JavaScript</v>
      </c>
      <c r="D8806" s="4" t="str">
        <f>IFERROR(__xludf.DUMMYFUNCTION("""COMPUTED_VALUE"""),"SQL")</f>
        <v>SQL</v>
      </c>
    </row>
    <row r="8807">
      <c r="A8807" s="3">
        <v>8806.0</v>
      </c>
      <c r="B8807" s="4" t="str">
        <f>IFERROR(__xludf.DUMMYFUNCTION("SPLIT(IMPORTRANGE!B8807:B18806,"";"",0,1)"),"Bash/Shell/PowerShell")</f>
        <v>Bash/Shell/PowerShell</v>
      </c>
      <c r="C8807" s="4" t="str">
        <f>IFERROR(__xludf.DUMMYFUNCTION("""COMPUTED_VALUE"""),"Erlang")</f>
        <v>Erlang</v>
      </c>
      <c r="D8807" s="4" t="str">
        <f>IFERROR(__xludf.DUMMYFUNCTION("""COMPUTED_VALUE"""),"Java")</f>
        <v>Java</v>
      </c>
      <c r="E8807" s="4" t="str">
        <f>IFERROR(__xludf.DUMMYFUNCTION("""COMPUTED_VALUE"""),"SQL")</f>
        <v>SQL</v>
      </c>
    </row>
    <row r="8808">
      <c r="A8808" s="3">
        <v>8807.0</v>
      </c>
      <c r="B8808" s="4" t="str">
        <f>IFERROR(__xludf.DUMMYFUNCTION("SPLIT(IMPORTRANGE!B8808:B18807,"";"",0,1)"),"C++")</f>
        <v>C++</v>
      </c>
      <c r="C8808" s="4" t="str">
        <f>IFERROR(__xludf.DUMMYFUNCTION("""COMPUTED_VALUE"""),"C#")</f>
        <v>C#</v>
      </c>
      <c r="D8808" s="4" t="str">
        <f>IFERROR(__xludf.DUMMYFUNCTION("""COMPUTED_VALUE"""),"HTML/CSS")</f>
        <v>HTML/CSS</v>
      </c>
      <c r="E8808" s="4" t="str">
        <f>IFERROR(__xludf.DUMMYFUNCTION("""COMPUTED_VALUE"""),"Java")</f>
        <v>Java</v>
      </c>
      <c r="F8808" s="4" t="str">
        <f>IFERROR(__xludf.DUMMYFUNCTION("""COMPUTED_VALUE"""),"JavaScript")</f>
        <v>JavaScript</v>
      </c>
      <c r="G8808" s="4" t="str">
        <f>IFERROR(__xludf.DUMMYFUNCTION("""COMPUTED_VALUE"""),"Python")</f>
        <v>Python</v>
      </c>
      <c r="H8808" s="4" t="str">
        <f>IFERROR(__xludf.DUMMYFUNCTION("""COMPUTED_VALUE"""),"SQL")</f>
        <v>SQL</v>
      </c>
    </row>
    <row r="8809">
      <c r="A8809" s="3">
        <v>8808.0</v>
      </c>
      <c r="B8809" s="4" t="str">
        <f>IFERROR(__xludf.DUMMYFUNCTION("SPLIT(IMPORTRANGE!B8809:B18808,"";"",0,1)"),"C#")</f>
        <v>C#</v>
      </c>
    </row>
    <row r="8810">
      <c r="A8810" s="3">
        <v>8809.0</v>
      </c>
      <c r="B8810" s="4" t="str">
        <f>IFERROR(__xludf.DUMMYFUNCTION("SPLIT(IMPORTRANGE!B8810:B18809,"";"",0,1)"),"Java")</f>
        <v>Java</v>
      </c>
      <c r="C8810" s="4" t="str">
        <f>IFERROR(__xludf.DUMMYFUNCTION("""COMPUTED_VALUE"""),"JavaScript")</f>
        <v>JavaScript</v>
      </c>
    </row>
    <row r="8811">
      <c r="A8811" s="3">
        <v>8810.0</v>
      </c>
      <c r="B8811" s="4" t="str">
        <f>IFERROR(__xludf.DUMMYFUNCTION("SPLIT(IMPORTRANGE!B8811:B18810,"";"",0,1)"),"C#")</f>
        <v>C#</v>
      </c>
      <c r="C8811" s="4" t="str">
        <f>IFERROR(__xludf.DUMMYFUNCTION("""COMPUTED_VALUE"""),"HTML/CSS")</f>
        <v>HTML/CSS</v>
      </c>
      <c r="D8811" s="4" t="str">
        <f>IFERROR(__xludf.DUMMYFUNCTION("""COMPUTED_VALUE"""),"JavaScript")</f>
        <v>JavaScript</v>
      </c>
      <c r="E8811" s="4" t="str">
        <f>IFERROR(__xludf.DUMMYFUNCTION("""COMPUTED_VALUE"""),"Ruby")</f>
        <v>Ruby</v>
      </c>
      <c r="F8811" s="4" t="str">
        <f>IFERROR(__xludf.DUMMYFUNCTION("""COMPUTED_VALUE"""),"SQL")</f>
        <v>SQL</v>
      </c>
    </row>
    <row r="8812">
      <c r="A8812" s="3">
        <v>8811.0</v>
      </c>
      <c r="B8812" s="4" t="str">
        <f>IFERROR(__xludf.DUMMYFUNCTION("SPLIT(IMPORTRANGE!B8812:B18811,"";"",0,1)"),"HTML/CSS")</f>
        <v>HTML/CSS</v>
      </c>
      <c r="C8812" s="4" t="str">
        <f>IFERROR(__xludf.DUMMYFUNCTION("""COMPUTED_VALUE"""),"PHP")</f>
        <v>PHP</v>
      </c>
      <c r="D8812" s="4" t="str">
        <f>IFERROR(__xludf.DUMMYFUNCTION("""COMPUTED_VALUE"""),"Ruby")</f>
        <v>Ruby</v>
      </c>
    </row>
    <row r="8813">
      <c r="A8813" s="3">
        <v>8812.0</v>
      </c>
      <c r="B8813" s="4" t="str">
        <f>IFERROR(__xludf.DUMMYFUNCTION("SPLIT(IMPORTRANGE!B8813:B18812,"";"",0,1)"),"C#")</f>
        <v>C#</v>
      </c>
      <c r="C8813" s="4" t="str">
        <f>IFERROR(__xludf.DUMMYFUNCTION("""COMPUTED_VALUE"""),"JavaScript")</f>
        <v>JavaScript</v>
      </c>
      <c r="D8813" s="4" t="str">
        <f>IFERROR(__xludf.DUMMYFUNCTION("""COMPUTED_VALUE"""),"SQL")</f>
        <v>SQL</v>
      </c>
    </row>
    <row r="8814">
      <c r="A8814" s="3">
        <v>8813.0</v>
      </c>
      <c r="B8814" s="4" t="str">
        <f>IFERROR(__xludf.DUMMYFUNCTION("SPLIT(IMPORTRANGE!B8814:B18813,"";"",0,1)"),"Bash/Shell/PowerShell")</f>
        <v>Bash/Shell/PowerShell</v>
      </c>
      <c r="C8814" s="4" t="str">
        <f>IFERROR(__xludf.DUMMYFUNCTION("""COMPUTED_VALUE"""),"Go")</f>
        <v>Go</v>
      </c>
      <c r="D8814" s="4" t="str">
        <f>IFERROR(__xludf.DUMMYFUNCTION("""COMPUTED_VALUE"""),"Java")</f>
        <v>Java</v>
      </c>
      <c r="E8814" s="4" t="str">
        <f>IFERROR(__xludf.DUMMYFUNCTION("""COMPUTED_VALUE"""),"SQL")</f>
        <v>SQL</v>
      </c>
    </row>
    <row r="8815">
      <c r="A8815" s="3">
        <v>8814.0</v>
      </c>
      <c r="B8815" s="4" t="str">
        <f>IFERROR(__xludf.DUMMYFUNCTION("SPLIT(IMPORTRANGE!B8815:B18814,"";"",0,1)"),"Go")</f>
        <v>Go</v>
      </c>
      <c r="C8815" s="4" t="str">
        <f>IFERROR(__xludf.DUMMYFUNCTION("""COMPUTED_VALUE"""),"HTML/CSS")</f>
        <v>HTML/CSS</v>
      </c>
      <c r="D8815" s="4" t="str">
        <f>IFERROR(__xludf.DUMMYFUNCTION("""COMPUTED_VALUE"""),"Java")</f>
        <v>Java</v>
      </c>
      <c r="E8815" s="4" t="str">
        <f>IFERROR(__xludf.DUMMYFUNCTION("""COMPUTED_VALUE"""),"JavaScript")</f>
        <v>JavaScript</v>
      </c>
      <c r="F8815" s="4" t="str">
        <f>IFERROR(__xludf.DUMMYFUNCTION("""COMPUTED_VALUE"""),"Kotlin")</f>
        <v>Kotlin</v>
      </c>
      <c r="G8815" s="4" t="str">
        <f>IFERROR(__xludf.DUMMYFUNCTION("""COMPUTED_VALUE"""),"Python")</f>
        <v>Python</v>
      </c>
    </row>
    <row r="8816">
      <c r="A8816" s="3">
        <v>8815.0</v>
      </c>
      <c r="B8816" s="4" t="str">
        <f>IFERROR(__xludf.DUMMYFUNCTION("SPLIT(IMPORTRANGE!B8816:B18815,"";"",0,1)"),"C++")</f>
        <v>C++</v>
      </c>
      <c r="C8816" s="4" t="str">
        <f>IFERROR(__xludf.DUMMYFUNCTION("""COMPUTED_VALUE"""),"Python")</f>
        <v>Python</v>
      </c>
    </row>
    <row r="8817">
      <c r="A8817" s="3">
        <v>8816.0</v>
      </c>
      <c r="B8817" s="4" t="str">
        <f>IFERROR(__xludf.DUMMYFUNCTION("SPLIT(IMPORTRANGE!B8817:B18816,"";"",0,1)"),"Dart")</f>
        <v>Dart</v>
      </c>
      <c r="C8817" s="4" t="str">
        <f>IFERROR(__xludf.DUMMYFUNCTION("""COMPUTED_VALUE"""),"Go")</f>
        <v>Go</v>
      </c>
      <c r="D8817" s="4" t="str">
        <f>IFERROR(__xludf.DUMMYFUNCTION("""COMPUTED_VALUE"""),"Python")</f>
        <v>Python</v>
      </c>
    </row>
    <row r="8818">
      <c r="A8818" s="3">
        <v>8817.0</v>
      </c>
      <c r="B8818" s="4" t="str">
        <f>IFERROR(__xludf.DUMMYFUNCTION("SPLIT(IMPORTRANGE!B8818:B18817,"";"",0,1)"),"Bash/Shell/PowerShell")</f>
        <v>Bash/Shell/PowerShell</v>
      </c>
      <c r="C8818" s="4" t="str">
        <f>IFERROR(__xludf.DUMMYFUNCTION("""COMPUTED_VALUE"""),"C")</f>
        <v>C</v>
      </c>
      <c r="D8818" s="4" t="str">
        <f>IFERROR(__xludf.DUMMYFUNCTION("""COMPUTED_VALUE"""),"C++")</f>
        <v>C++</v>
      </c>
      <c r="E8818" s="4" t="str">
        <f>IFERROR(__xludf.DUMMYFUNCTION("""COMPUTED_VALUE"""),"Dart")</f>
        <v>Dart</v>
      </c>
      <c r="F8818" s="4" t="str">
        <f>IFERROR(__xludf.DUMMYFUNCTION("""COMPUTED_VALUE"""),"Java")</f>
        <v>Java</v>
      </c>
      <c r="G8818" s="4" t="str">
        <f>IFERROR(__xludf.DUMMYFUNCTION("""COMPUTED_VALUE"""),"Kotlin")</f>
        <v>Kotlin</v>
      </c>
      <c r="H8818" s="4" t="str">
        <f>IFERROR(__xludf.DUMMYFUNCTION("""COMPUTED_VALUE"""),"PHP")</f>
        <v>PHP</v>
      </c>
      <c r="I8818" s="4" t="str">
        <f>IFERROR(__xludf.DUMMYFUNCTION("""COMPUTED_VALUE"""),"Python")</f>
        <v>Python</v>
      </c>
      <c r="J8818" s="4" t="str">
        <f>IFERROR(__xludf.DUMMYFUNCTION("""COMPUTED_VALUE"""),"Rust")</f>
        <v>Rust</v>
      </c>
      <c r="K8818" s="4" t="str">
        <f>IFERROR(__xludf.DUMMYFUNCTION("""COMPUTED_VALUE"""),"Swift")</f>
        <v>Swift</v>
      </c>
      <c r="L8818" s="4" t="str">
        <f>IFERROR(__xludf.DUMMYFUNCTION("""COMPUTED_VALUE"""),"TypeScript")</f>
        <v>TypeScript</v>
      </c>
    </row>
    <row r="8819">
      <c r="A8819" s="3">
        <v>8818.0</v>
      </c>
      <c r="B8819" s="4" t="str">
        <f>IFERROR(__xludf.DUMMYFUNCTION("SPLIT(IMPORTRANGE!B8819:B18818,"";"",0,1)"),"HTML/CSS")</f>
        <v>HTML/CSS</v>
      </c>
      <c r="C8819" s="4" t="str">
        <f>IFERROR(__xludf.DUMMYFUNCTION("""COMPUTED_VALUE"""),"Java")</f>
        <v>Java</v>
      </c>
      <c r="D8819" s="4" t="str">
        <f>IFERROR(__xludf.DUMMYFUNCTION("""COMPUTED_VALUE"""),"JavaScript")</f>
        <v>JavaScript</v>
      </c>
    </row>
    <row r="8820">
      <c r="A8820" s="3">
        <v>8819.0</v>
      </c>
      <c r="B8820" s="4" t="str">
        <f>IFERROR(__xludf.DUMMYFUNCTION("SPLIT(IMPORTRANGE!B8820:B18819,"";"",0,1)"),"HTML/CSS")</f>
        <v>HTML/CSS</v>
      </c>
      <c r="C8820" s="4" t="str">
        <f>IFERROR(__xludf.DUMMYFUNCTION("""COMPUTED_VALUE"""),"JavaScript")</f>
        <v>JavaScript</v>
      </c>
      <c r="D8820" s="4" t="str">
        <f>IFERROR(__xludf.DUMMYFUNCTION("""COMPUTED_VALUE"""),"Python")</f>
        <v>Python</v>
      </c>
      <c r="E8820" s="4" t="str">
        <f>IFERROR(__xludf.DUMMYFUNCTION("""COMPUTED_VALUE"""),"Ruby")</f>
        <v>Ruby</v>
      </c>
      <c r="F8820" s="4" t="str">
        <f>IFERROR(__xludf.DUMMYFUNCTION("""COMPUTED_VALUE"""),"SQL")</f>
        <v>SQL</v>
      </c>
    </row>
    <row r="8821">
      <c r="A8821" s="3">
        <v>8820.0</v>
      </c>
      <c r="B8821" s="4" t="str">
        <f>IFERROR(__xludf.DUMMYFUNCTION("SPLIT(IMPORTRANGE!B8821:B18820,"";"",0,1)"),"HTML/CSS")</f>
        <v>HTML/CSS</v>
      </c>
      <c r="C8821" s="4" t="str">
        <f>IFERROR(__xludf.DUMMYFUNCTION("""COMPUTED_VALUE"""),"JavaScript")</f>
        <v>JavaScript</v>
      </c>
      <c r="D8821" s="4" t="str">
        <f>IFERROR(__xludf.DUMMYFUNCTION("""COMPUTED_VALUE"""),"PHP")</f>
        <v>PHP</v>
      </c>
      <c r="E8821" s="4" t="str">
        <f>IFERROR(__xludf.DUMMYFUNCTION("""COMPUTED_VALUE"""),"SQL")</f>
        <v>SQL</v>
      </c>
      <c r="F8821" s="4" t="str">
        <f>IFERROR(__xludf.DUMMYFUNCTION("""COMPUTED_VALUE"""),"TypeScript")</f>
        <v>TypeScript</v>
      </c>
    </row>
    <row r="8822">
      <c r="A8822" s="3">
        <v>8821.0</v>
      </c>
      <c r="B8822" s="4" t="str">
        <f>IFERROR(__xludf.DUMMYFUNCTION("SPLIT(IMPORTRANGE!B8822:B18821,"";"",0,1)"),"C++")</f>
        <v>C++</v>
      </c>
      <c r="C8822" s="4" t="str">
        <f>IFERROR(__xludf.DUMMYFUNCTION("""COMPUTED_VALUE"""),"Python")</f>
        <v>Python</v>
      </c>
    </row>
    <row r="8823">
      <c r="A8823" s="3">
        <v>8822.0</v>
      </c>
      <c r="B8823" s="4" t="str">
        <f>IFERROR(__xludf.DUMMYFUNCTION("SPLIT(IMPORTRANGE!B8823:B18822,"";"",0,1)"),"C")</f>
        <v>C</v>
      </c>
      <c r="C8823" s="4" t="str">
        <f>IFERROR(__xludf.DUMMYFUNCTION("""COMPUTED_VALUE"""),"Dart")</f>
        <v>Dart</v>
      </c>
      <c r="D8823" s="4" t="str">
        <f>IFERROR(__xludf.DUMMYFUNCTION("""COMPUTED_VALUE"""),"Elixir")</f>
        <v>Elixir</v>
      </c>
      <c r="E8823" s="4" t="str">
        <f>IFERROR(__xludf.DUMMYFUNCTION("""COMPUTED_VALUE"""),"HTML/CSS")</f>
        <v>HTML/CSS</v>
      </c>
      <c r="F8823" s="4" t="str">
        <f>IFERROR(__xludf.DUMMYFUNCTION("""COMPUTED_VALUE"""),"Java")</f>
        <v>Java</v>
      </c>
      <c r="G8823" s="4" t="str">
        <f>IFERROR(__xludf.DUMMYFUNCTION("""COMPUTED_VALUE"""),"JavaScript")</f>
        <v>JavaScript</v>
      </c>
      <c r="H8823" s="4" t="str">
        <f>IFERROR(__xludf.DUMMYFUNCTION("""COMPUTED_VALUE"""),"Kotlin")</f>
        <v>Kotlin</v>
      </c>
      <c r="I8823" s="4" t="str">
        <f>IFERROR(__xludf.DUMMYFUNCTION("""COMPUTED_VALUE"""),"PHP")</f>
        <v>PHP</v>
      </c>
      <c r="J8823" s="4" t="str">
        <f>IFERROR(__xludf.DUMMYFUNCTION("""COMPUTED_VALUE"""),"Python")</f>
        <v>Python</v>
      </c>
      <c r="K8823" s="4" t="str">
        <f>IFERROR(__xludf.DUMMYFUNCTION("""COMPUTED_VALUE"""),"SQL")</f>
        <v>SQL</v>
      </c>
    </row>
    <row r="8824">
      <c r="A8824" s="3">
        <v>8823.0</v>
      </c>
      <c r="B8824" s="4" t="str">
        <f>IFERROR(__xludf.DUMMYFUNCTION("SPLIT(IMPORTRANGE!B8824:B18823,"";"",0,1)"),"HTML/CSS")</f>
        <v>HTML/CSS</v>
      </c>
      <c r="C8824" s="4" t="str">
        <f>IFERROR(__xludf.DUMMYFUNCTION("""COMPUTED_VALUE"""),"JavaScript")</f>
        <v>JavaScript</v>
      </c>
      <c r="D8824" s="4" t="str">
        <f>IFERROR(__xludf.DUMMYFUNCTION("""COMPUTED_VALUE"""),"PHP")</f>
        <v>PHP</v>
      </c>
    </row>
    <row r="8825">
      <c r="A8825" s="3">
        <v>8824.0</v>
      </c>
      <c r="B8825" s="4" t="str">
        <f>IFERROR(__xludf.DUMMYFUNCTION("SPLIT(IMPORTRANGE!B8825:B18824,"";"",0,1)"),"Bash/Shell/PowerShell")</f>
        <v>Bash/Shell/PowerShell</v>
      </c>
      <c r="C8825" s="4" t="str">
        <f>IFERROR(__xludf.DUMMYFUNCTION("""COMPUTED_VALUE"""),"Java")</f>
        <v>Java</v>
      </c>
      <c r="D8825" s="4" t="str">
        <f>IFERROR(__xludf.DUMMYFUNCTION("""COMPUTED_VALUE"""),"SQL")</f>
        <v>SQL</v>
      </c>
      <c r="E8825" s="4" t="str">
        <f>IFERROR(__xludf.DUMMYFUNCTION("""COMPUTED_VALUE"""),"VBA")</f>
        <v>VBA</v>
      </c>
    </row>
    <row r="8826">
      <c r="A8826" s="3">
        <v>8825.0</v>
      </c>
      <c r="B8826" s="4" t="str">
        <f>IFERROR(__xludf.DUMMYFUNCTION("SPLIT(IMPORTRANGE!B8826:B18825,"";"",0,1)"),"HTML/CSS")</f>
        <v>HTML/CSS</v>
      </c>
      <c r="C8826" s="4" t="str">
        <f>IFERROR(__xludf.DUMMYFUNCTION("""COMPUTED_VALUE"""),"Java")</f>
        <v>Java</v>
      </c>
      <c r="D8826" s="4" t="str">
        <f>IFERROR(__xludf.DUMMYFUNCTION("""COMPUTED_VALUE"""),"JavaScript")</f>
        <v>JavaScript</v>
      </c>
      <c r="E8826" s="4" t="str">
        <f>IFERROR(__xludf.DUMMYFUNCTION("""COMPUTED_VALUE"""),"Objective-C")</f>
        <v>Objective-C</v>
      </c>
    </row>
    <row r="8827">
      <c r="A8827" s="3">
        <v>8826.0</v>
      </c>
      <c r="B8827" s="4" t="str">
        <f>IFERROR(__xludf.DUMMYFUNCTION("SPLIT(IMPORTRANGE!B8827:B18826,"";"",0,1)"),"Python")</f>
        <v>Python</v>
      </c>
    </row>
    <row r="8828">
      <c r="A8828" s="3">
        <v>8827.0</v>
      </c>
      <c r="B8828" s="4" t="str">
        <f>IFERROR(__xludf.DUMMYFUNCTION("SPLIT(IMPORTRANGE!B8828:B18827,"";"",0,1)"),"C#")</f>
        <v>C#</v>
      </c>
      <c r="C8828" s="4" t="str">
        <f>IFERROR(__xludf.DUMMYFUNCTION("""COMPUTED_VALUE"""),"HTML/CSS")</f>
        <v>HTML/CSS</v>
      </c>
      <c r="D8828" s="4" t="str">
        <f>IFERROR(__xludf.DUMMYFUNCTION("""COMPUTED_VALUE"""),"JavaScript")</f>
        <v>JavaScript</v>
      </c>
      <c r="E8828" s="4" t="str">
        <f>IFERROR(__xludf.DUMMYFUNCTION("""COMPUTED_VALUE"""),"SQL")</f>
        <v>SQL</v>
      </c>
      <c r="F8828" s="4" t="str">
        <f>IFERROR(__xludf.DUMMYFUNCTION("""COMPUTED_VALUE"""),"VBA")</f>
        <v>VBA</v>
      </c>
    </row>
    <row r="8829">
      <c r="A8829" s="3">
        <v>8828.0</v>
      </c>
      <c r="B8829" s="4" t="str">
        <f>IFERROR(__xludf.DUMMYFUNCTION("SPLIT(IMPORTRANGE!B8829:B18828,"";"",0,1)"),"HTML/CSS")</f>
        <v>HTML/CSS</v>
      </c>
      <c r="C8829" s="4" t="str">
        <f>IFERROR(__xludf.DUMMYFUNCTION("""COMPUTED_VALUE"""),"JavaScript")</f>
        <v>JavaScript</v>
      </c>
      <c r="D8829" s="4" t="str">
        <f>IFERROR(__xludf.DUMMYFUNCTION("""COMPUTED_VALUE"""),"PHP")</f>
        <v>PHP</v>
      </c>
      <c r="E8829" s="4" t="str">
        <f>IFERROR(__xludf.DUMMYFUNCTION("""COMPUTED_VALUE"""),"SQL")</f>
        <v>SQL</v>
      </c>
    </row>
    <row r="8830">
      <c r="A8830" s="3">
        <v>8829.0</v>
      </c>
      <c r="B8830" s="4" t="str">
        <f>IFERROR(__xludf.DUMMYFUNCTION("SPLIT(IMPORTRANGE!B8830:B18829,"";"",0,1)"),"C++")</f>
        <v>C++</v>
      </c>
      <c r="C8830" s="4" t="str">
        <f>IFERROR(__xludf.DUMMYFUNCTION("""COMPUTED_VALUE"""),"HTML/CSS")</f>
        <v>HTML/CSS</v>
      </c>
      <c r="D8830" s="4" t="str">
        <f>IFERROR(__xludf.DUMMYFUNCTION("""COMPUTED_VALUE"""),"PHP")</f>
        <v>PHP</v>
      </c>
      <c r="E8830" s="4" t="str">
        <f>IFERROR(__xludf.DUMMYFUNCTION("""COMPUTED_VALUE"""),"SQL")</f>
        <v>SQL</v>
      </c>
    </row>
    <row r="8831">
      <c r="A8831" s="3">
        <v>8830.0</v>
      </c>
      <c r="B8831" s="4" t="str">
        <f>IFERROR(__xludf.DUMMYFUNCTION("SPLIT(IMPORTRANGE!B8831:B18830,"";"",0,1)"),"Bash/Shell/PowerShell")</f>
        <v>Bash/Shell/PowerShell</v>
      </c>
      <c r="C8831" s="4" t="str">
        <f>IFERROR(__xludf.DUMMYFUNCTION("""COMPUTED_VALUE"""),"C#")</f>
        <v>C#</v>
      </c>
      <c r="D8831" s="4" t="str">
        <f>IFERROR(__xludf.DUMMYFUNCTION("""COMPUTED_VALUE"""),"HTML/CSS")</f>
        <v>HTML/CSS</v>
      </c>
      <c r="E8831" s="4" t="str">
        <f>IFERROR(__xludf.DUMMYFUNCTION("""COMPUTED_VALUE"""),"Java")</f>
        <v>Java</v>
      </c>
      <c r="F8831" s="4" t="str">
        <f>IFERROR(__xludf.DUMMYFUNCTION("""COMPUTED_VALUE"""),"JavaScript")</f>
        <v>JavaScript</v>
      </c>
      <c r="G8831" s="4" t="str">
        <f>IFERROR(__xludf.DUMMYFUNCTION("""COMPUTED_VALUE"""),"PHP")</f>
        <v>PHP</v>
      </c>
      <c r="H8831" s="4" t="str">
        <f>IFERROR(__xludf.DUMMYFUNCTION("""COMPUTED_VALUE"""),"SQL")</f>
        <v>SQL</v>
      </c>
      <c r="I8831" s="4" t="str">
        <f>IFERROR(__xludf.DUMMYFUNCTION("""COMPUTED_VALUE"""),"Other(s):")</f>
        <v>Other(s):</v>
      </c>
    </row>
    <row r="8832">
      <c r="A8832" s="3">
        <v>8831.0</v>
      </c>
      <c r="B8832" s="4" t="str">
        <f>IFERROR(__xludf.DUMMYFUNCTION("SPLIT(IMPORTRANGE!B8832:B18831,"";"",0,1)"),"Java")</f>
        <v>Java</v>
      </c>
      <c r="C8832" s="4" t="str">
        <f>IFERROR(__xludf.DUMMYFUNCTION("""COMPUTED_VALUE"""),"Kotlin")</f>
        <v>Kotlin</v>
      </c>
    </row>
    <row r="8833">
      <c r="A8833" s="3">
        <v>8832.0</v>
      </c>
      <c r="B8833" s="4" t="str">
        <f>IFERROR(__xludf.DUMMYFUNCTION("SPLIT(IMPORTRANGE!B8833:B18832,"";"",0,1)"),"JavaScript")</f>
        <v>JavaScript</v>
      </c>
      <c r="C8833" s="4" t="str">
        <f>IFERROR(__xludf.DUMMYFUNCTION("""COMPUTED_VALUE"""),"Python")</f>
        <v>Python</v>
      </c>
      <c r="D8833" s="4" t="str">
        <f>IFERROR(__xludf.DUMMYFUNCTION("""COMPUTED_VALUE"""),"R")</f>
        <v>R</v>
      </c>
    </row>
    <row r="8834">
      <c r="A8834" s="3">
        <v>8833.0</v>
      </c>
      <c r="B8834" s="4" t="str">
        <f>IFERROR(__xludf.DUMMYFUNCTION("SPLIT(IMPORTRANGE!B8834:B18833,"";"",0,1)"),"Java")</f>
        <v>Java</v>
      </c>
      <c r="C8834" s="4" t="str">
        <f>IFERROR(__xludf.DUMMYFUNCTION("""COMPUTED_VALUE"""),"SQL")</f>
        <v>SQL</v>
      </c>
    </row>
    <row r="8835">
      <c r="A8835" s="3">
        <v>8834.0</v>
      </c>
      <c r="B8835" s="4" t="str">
        <f>IFERROR(__xludf.DUMMYFUNCTION("SPLIT(IMPORTRANGE!B8835:B18834,"";"",0,1)"),"Elixir")</f>
        <v>Elixir</v>
      </c>
      <c r="C8835" s="4" t="str">
        <f>IFERROR(__xludf.DUMMYFUNCTION("""COMPUTED_VALUE"""),"JavaScript")</f>
        <v>JavaScript</v>
      </c>
      <c r="D8835" s="4" t="str">
        <f>IFERROR(__xludf.DUMMYFUNCTION("""COMPUTED_VALUE"""),"Objective-C")</f>
        <v>Objective-C</v>
      </c>
      <c r="E8835" s="4" t="str">
        <f>IFERROR(__xludf.DUMMYFUNCTION("""COMPUTED_VALUE"""),"Swift")</f>
        <v>Swift</v>
      </c>
      <c r="F8835" s="4" t="str">
        <f>IFERROR(__xludf.DUMMYFUNCTION("""COMPUTED_VALUE"""),"Other(s):")</f>
        <v>Other(s):</v>
      </c>
    </row>
    <row r="8836">
      <c r="A8836" s="3">
        <v>8835.0</v>
      </c>
      <c r="B8836" s="4" t="str">
        <f>IFERROR(__xludf.DUMMYFUNCTION("SPLIT(IMPORTRANGE!B8836:B18835,"";"",0,1)"),"Bash/Shell/PowerShell")</f>
        <v>Bash/Shell/PowerShell</v>
      </c>
      <c r="C8836" s="4" t="str">
        <f>IFERROR(__xludf.DUMMYFUNCTION("""COMPUTED_VALUE"""),"C++")</f>
        <v>C++</v>
      </c>
      <c r="D8836" s="4" t="str">
        <f>IFERROR(__xludf.DUMMYFUNCTION("""COMPUTED_VALUE"""),"C#")</f>
        <v>C#</v>
      </c>
      <c r="E8836" s="4" t="str">
        <f>IFERROR(__xludf.DUMMYFUNCTION("""COMPUTED_VALUE"""),"HTML/CSS")</f>
        <v>HTML/CSS</v>
      </c>
      <c r="F8836" s="4" t="str">
        <f>IFERROR(__xludf.DUMMYFUNCTION("""COMPUTED_VALUE"""),"JavaScript")</f>
        <v>JavaScript</v>
      </c>
      <c r="G8836" s="4" t="str">
        <f>IFERROR(__xludf.DUMMYFUNCTION("""COMPUTED_VALUE"""),"PHP")</f>
        <v>PHP</v>
      </c>
      <c r="H8836" s="4" t="str">
        <f>IFERROR(__xludf.DUMMYFUNCTION("""COMPUTED_VALUE"""),"Python")</f>
        <v>Python</v>
      </c>
      <c r="I8836" s="4" t="str">
        <f>IFERROR(__xludf.DUMMYFUNCTION("""COMPUTED_VALUE"""),"SQL")</f>
        <v>SQL</v>
      </c>
      <c r="J8836" s="4" t="str">
        <f>IFERROR(__xludf.DUMMYFUNCTION("""COMPUTED_VALUE"""),"TypeScript")</f>
        <v>TypeScript</v>
      </c>
      <c r="K8836" s="4" t="str">
        <f>IFERROR(__xludf.DUMMYFUNCTION("""COMPUTED_VALUE"""),"VBA")</f>
        <v>VBA</v>
      </c>
    </row>
    <row r="8837">
      <c r="A8837" s="3">
        <v>8836.0</v>
      </c>
      <c r="B8837" s="4" t="str">
        <f>IFERROR(__xludf.DUMMYFUNCTION("SPLIT(IMPORTRANGE!B8837:B18836,"";"",0,1)"),"C")</f>
        <v>C</v>
      </c>
      <c r="C8837" s="4" t="str">
        <f>IFERROR(__xludf.DUMMYFUNCTION("""COMPUTED_VALUE"""),"C++")</f>
        <v>C++</v>
      </c>
      <c r="D8837" s="4" t="str">
        <f>IFERROR(__xludf.DUMMYFUNCTION("""COMPUTED_VALUE"""),"HTML/CSS")</f>
        <v>HTML/CSS</v>
      </c>
      <c r="E8837" s="4" t="str">
        <f>IFERROR(__xludf.DUMMYFUNCTION("""COMPUTED_VALUE"""),"Java")</f>
        <v>Java</v>
      </c>
      <c r="F8837" s="4" t="str">
        <f>IFERROR(__xludf.DUMMYFUNCTION("""COMPUTED_VALUE"""),"JavaScript")</f>
        <v>JavaScript</v>
      </c>
      <c r="G8837" s="4" t="str">
        <f>IFERROR(__xludf.DUMMYFUNCTION("""COMPUTED_VALUE"""),"Objective-C")</f>
        <v>Objective-C</v>
      </c>
      <c r="H8837" s="4" t="str">
        <f>IFERROR(__xludf.DUMMYFUNCTION("""COMPUTED_VALUE"""),"PHP")</f>
        <v>PHP</v>
      </c>
      <c r="I8837" s="4" t="str">
        <f>IFERROR(__xludf.DUMMYFUNCTION("""COMPUTED_VALUE"""),"SQL")</f>
        <v>SQL</v>
      </c>
      <c r="J8837" s="4" t="str">
        <f>IFERROR(__xludf.DUMMYFUNCTION("""COMPUTED_VALUE"""),"TypeScript")</f>
        <v>TypeScript</v>
      </c>
    </row>
    <row r="8838">
      <c r="A8838" s="3">
        <v>8837.0</v>
      </c>
      <c r="B8838" s="4" t="str">
        <f>IFERROR(__xludf.DUMMYFUNCTION("SPLIT(IMPORTRANGE!B8838:B18837,"";"",0,1)"),"Java")</f>
        <v>Java</v>
      </c>
      <c r="C8838" s="4" t="str">
        <f>IFERROR(__xludf.DUMMYFUNCTION("""COMPUTED_VALUE"""),"JavaScript")</f>
        <v>JavaScript</v>
      </c>
      <c r="D8838" s="4" t="str">
        <f>IFERROR(__xludf.DUMMYFUNCTION("""COMPUTED_VALUE"""),"Python")</f>
        <v>Python</v>
      </c>
      <c r="E8838" s="4" t="str">
        <f>IFERROR(__xludf.DUMMYFUNCTION("""COMPUTED_VALUE"""),"TypeScript")</f>
        <v>TypeScript</v>
      </c>
    </row>
    <row r="8839">
      <c r="A8839" s="3">
        <v>8838.0</v>
      </c>
      <c r="B8839" s="4" t="str">
        <f>IFERROR(__xludf.DUMMYFUNCTION("SPLIT(IMPORTRANGE!B8839:B18838,"";"",0,1)"),"Bash/Shell/PowerShell")</f>
        <v>Bash/Shell/PowerShell</v>
      </c>
      <c r="C8839" s="4" t="str">
        <f>IFERROR(__xludf.DUMMYFUNCTION("""COMPUTED_VALUE"""),"Java")</f>
        <v>Java</v>
      </c>
      <c r="D8839" s="4" t="str">
        <f>IFERROR(__xludf.DUMMYFUNCTION("""COMPUTED_VALUE"""),"Python")</f>
        <v>Python</v>
      </c>
      <c r="E8839" s="4" t="str">
        <f>IFERROR(__xludf.DUMMYFUNCTION("""COMPUTED_VALUE"""),"SQL")</f>
        <v>SQL</v>
      </c>
    </row>
    <row r="8840">
      <c r="A8840" s="3">
        <v>8839.0</v>
      </c>
      <c r="B8840" s="4" t="str">
        <f>IFERROR(__xludf.DUMMYFUNCTION("SPLIT(IMPORTRANGE!B8840:B18839,"";"",0,1)"),"Go")</f>
        <v>Go</v>
      </c>
      <c r="C8840" s="4" t="str">
        <f>IFERROR(__xludf.DUMMYFUNCTION("""COMPUTED_VALUE"""),"HTML/CSS")</f>
        <v>HTML/CSS</v>
      </c>
      <c r="D8840" s="4" t="str">
        <f>IFERROR(__xludf.DUMMYFUNCTION("""COMPUTED_VALUE"""),"JavaScript")</f>
        <v>JavaScript</v>
      </c>
      <c r="E8840" s="4" t="str">
        <f>IFERROR(__xludf.DUMMYFUNCTION("""COMPUTED_VALUE"""),"PHP")</f>
        <v>PHP</v>
      </c>
      <c r="F8840" s="4" t="str">
        <f>IFERROR(__xludf.DUMMYFUNCTION("""COMPUTED_VALUE"""),"SQL")</f>
        <v>SQL</v>
      </c>
    </row>
    <row r="8841">
      <c r="A8841" s="3">
        <v>8840.0</v>
      </c>
      <c r="B8841" s="4" t="str">
        <f>IFERROR(__xludf.DUMMYFUNCTION("SPLIT(IMPORTRANGE!B8841:B18840,"";"",0,1)"),"Assembly")</f>
        <v>Assembly</v>
      </c>
      <c r="C8841" s="4" t="str">
        <f>IFERROR(__xludf.DUMMYFUNCTION("""COMPUTED_VALUE"""),"Bash/Shell/PowerShell")</f>
        <v>Bash/Shell/PowerShell</v>
      </c>
      <c r="D8841" s="4" t="str">
        <f>IFERROR(__xludf.DUMMYFUNCTION("""COMPUTED_VALUE"""),"C")</f>
        <v>C</v>
      </c>
      <c r="E8841" s="4" t="str">
        <f>IFERROR(__xludf.DUMMYFUNCTION("""COMPUTED_VALUE"""),"HTML/CSS")</f>
        <v>HTML/CSS</v>
      </c>
      <c r="F8841" s="4" t="str">
        <f>IFERROR(__xludf.DUMMYFUNCTION("""COMPUTED_VALUE"""),"Java")</f>
        <v>Java</v>
      </c>
      <c r="G8841" s="4" t="str">
        <f>IFERROR(__xludf.DUMMYFUNCTION("""COMPUTED_VALUE"""),"JavaScript")</f>
        <v>JavaScript</v>
      </c>
      <c r="H8841" s="4" t="str">
        <f>IFERROR(__xludf.DUMMYFUNCTION("""COMPUTED_VALUE"""),"PHP")</f>
        <v>PHP</v>
      </c>
      <c r="I8841" s="4" t="str">
        <f>IFERROR(__xludf.DUMMYFUNCTION("""COMPUTED_VALUE"""),"SQL")</f>
        <v>SQL</v>
      </c>
    </row>
    <row r="8842">
      <c r="A8842" s="3">
        <v>8841.0</v>
      </c>
      <c r="B8842" s="4" t="str">
        <f>IFERROR(__xludf.DUMMYFUNCTION("SPLIT(IMPORTRANGE!B8842:B18841,"";"",0,1)"),"C#")</f>
        <v>C#</v>
      </c>
      <c r="C8842" s="4" t="str">
        <f>IFERROR(__xludf.DUMMYFUNCTION("""COMPUTED_VALUE"""),"Go")</f>
        <v>Go</v>
      </c>
      <c r="D8842" s="4" t="str">
        <f>IFERROR(__xludf.DUMMYFUNCTION("""COMPUTED_VALUE"""),"HTML/CSS")</f>
        <v>HTML/CSS</v>
      </c>
      <c r="E8842" s="4" t="str">
        <f>IFERROR(__xludf.DUMMYFUNCTION("""COMPUTED_VALUE"""),"Java")</f>
        <v>Java</v>
      </c>
      <c r="F8842" s="4" t="str">
        <f>IFERROR(__xludf.DUMMYFUNCTION("""COMPUTED_VALUE"""),"JavaScript")</f>
        <v>JavaScript</v>
      </c>
      <c r="G8842" s="4" t="str">
        <f>IFERROR(__xludf.DUMMYFUNCTION("""COMPUTED_VALUE"""),"Python")</f>
        <v>Python</v>
      </c>
      <c r="H8842" s="4" t="str">
        <f>IFERROR(__xludf.DUMMYFUNCTION("""COMPUTED_VALUE"""),"SQL")</f>
        <v>SQL</v>
      </c>
      <c r="I8842" s="4" t="str">
        <f>IFERROR(__xludf.DUMMYFUNCTION("""COMPUTED_VALUE"""),"TypeScript")</f>
        <v>TypeScript</v>
      </c>
    </row>
    <row r="8843">
      <c r="A8843" s="3">
        <v>8842.0</v>
      </c>
      <c r="B8843" s="4" t="str">
        <f>IFERROR(__xludf.DUMMYFUNCTION("SPLIT(IMPORTRANGE!B8843:B18842,"";"",0,1)"),"C#")</f>
        <v>C#</v>
      </c>
      <c r="C8843" s="4" t="str">
        <f>IFERROR(__xludf.DUMMYFUNCTION("""COMPUTED_VALUE"""),"TypeScript")</f>
        <v>TypeScript</v>
      </c>
    </row>
    <row r="8844">
      <c r="A8844" s="3">
        <v>8843.0</v>
      </c>
      <c r="B8844" s="4" t="str">
        <f>IFERROR(__xludf.DUMMYFUNCTION("SPLIT(IMPORTRANGE!B8844:B18843,"";"",0,1)"),"C#")</f>
        <v>C#</v>
      </c>
      <c r="C8844" s="4" t="str">
        <f>IFERROR(__xludf.DUMMYFUNCTION("""COMPUTED_VALUE"""),"HTML/CSS")</f>
        <v>HTML/CSS</v>
      </c>
      <c r="D8844" s="4" t="str">
        <f>IFERROR(__xludf.DUMMYFUNCTION("""COMPUTED_VALUE"""),"Java")</f>
        <v>Java</v>
      </c>
      <c r="E8844" s="4" t="str">
        <f>IFERROR(__xludf.DUMMYFUNCTION("""COMPUTED_VALUE"""),"JavaScript")</f>
        <v>JavaScript</v>
      </c>
      <c r="F8844" s="4" t="str">
        <f>IFERROR(__xludf.DUMMYFUNCTION("""COMPUTED_VALUE"""),"Objective-C")</f>
        <v>Objective-C</v>
      </c>
      <c r="G8844" s="4" t="str">
        <f>IFERROR(__xludf.DUMMYFUNCTION("""COMPUTED_VALUE"""),"SQL")</f>
        <v>SQL</v>
      </c>
      <c r="H8844" s="4" t="str">
        <f>IFERROR(__xludf.DUMMYFUNCTION("""COMPUTED_VALUE"""),"Swift")</f>
        <v>Swift</v>
      </c>
      <c r="I8844" s="4" t="str">
        <f>IFERROR(__xludf.DUMMYFUNCTION("""COMPUTED_VALUE"""),"TypeScript")</f>
        <v>TypeScript</v>
      </c>
    </row>
    <row r="8845">
      <c r="A8845" s="3">
        <v>8844.0</v>
      </c>
      <c r="B8845" s="4" t="str">
        <f>IFERROR(__xludf.DUMMYFUNCTION("SPLIT(IMPORTRANGE!B8845:B18844,"";"",0,1)"),"Python")</f>
        <v>Python</v>
      </c>
      <c r="C8845" s="4" t="str">
        <f>IFERROR(__xludf.DUMMYFUNCTION("""COMPUTED_VALUE"""),"R")</f>
        <v>R</v>
      </c>
      <c r="D8845" s="4" t="str">
        <f>IFERROR(__xludf.DUMMYFUNCTION("""COMPUTED_VALUE"""),"SQL")</f>
        <v>SQL</v>
      </c>
    </row>
    <row r="8846">
      <c r="A8846" s="3">
        <v>8845.0</v>
      </c>
      <c r="B8846" s="4" t="str">
        <f>IFERROR(__xludf.DUMMYFUNCTION("SPLIT(IMPORTRANGE!B8846:B18845,"";"",0,1)"),"C#")</f>
        <v>C#</v>
      </c>
      <c r="C8846" s="4" t="str">
        <f>IFERROR(__xludf.DUMMYFUNCTION("""COMPUTED_VALUE"""),"HTML/CSS")</f>
        <v>HTML/CSS</v>
      </c>
      <c r="D8846" s="4" t="str">
        <f>IFERROR(__xludf.DUMMYFUNCTION("""COMPUTED_VALUE"""),"Java")</f>
        <v>Java</v>
      </c>
      <c r="E8846" s="4" t="str">
        <f>IFERROR(__xludf.DUMMYFUNCTION("""COMPUTED_VALUE"""),"JavaScript")</f>
        <v>JavaScript</v>
      </c>
      <c r="F8846" s="4" t="str">
        <f>IFERROR(__xludf.DUMMYFUNCTION("""COMPUTED_VALUE"""),"PHP")</f>
        <v>PHP</v>
      </c>
      <c r="G8846" s="4" t="str">
        <f>IFERROR(__xludf.DUMMYFUNCTION("""COMPUTED_VALUE"""),"SQL")</f>
        <v>SQL</v>
      </c>
    </row>
    <row r="8847">
      <c r="A8847" s="3">
        <v>8846.0</v>
      </c>
      <c r="B8847" s="4" t="str">
        <f>IFERROR(__xludf.DUMMYFUNCTION("SPLIT(IMPORTRANGE!B8847:B18846,"";"",0,1)"),"C#")</f>
        <v>C#</v>
      </c>
      <c r="C8847" s="4" t="str">
        <f>IFERROR(__xludf.DUMMYFUNCTION("""COMPUTED_VALUE"""),"HTML/CSS")</f>
        <v>HTML/CSS</v>
      </c>
      <c r="D8847" s="4" t="str">
        <f>IFERROR(__xludf.DUMMYFUNCTION("""COMPUTED_VALUE"""),"JavaScript")</f>
        <v>JavaScript</v>
      </c>
      <c r="E8847" s="4" t="str">
        <f>IFERROR(__xludf.DUMMYFUNCTION("""COMPUTED_VALUE"""),"SQL")</f>
        <v>SQL</v>
      </c>
      <c r="F8847" s="4" t="str">
        <f>IFERROR(__xludf.DUMMYFUNCTION("""COMPUTED_VALUE"""),"TypeScript")</f>
        <v>TypeScript</v>
      </c>
    </row>
    <row r="8848">
      <c r="A8848" s="3">
        <v>8847.0</v>
      </c>
      <c r="B8848" s="4" t="str">
        <f>IFERROR(__xludf.DUMMYFUNCTION("SPLIT(IMPORTRANGE!B8848:B18847,"";"",0,1)"),"Java")</f>
        <v>Java</v>
      </c>
      <c r="C8848" s="4" t="str">
        <f>IFERROR(__xludf.DUMMYFUNCTION("""COMPUTED_VALUE"""),"Kotlin")</f>
        <v>Kotlin</v>
      </c>
    </row>
    <row r="8849">
      <c r="A8849" s="3">
        <v>8848.0</v>
      </c>
      <c r="B8849" s="4" t="str">
        <f>IFERROR(__xludf.DUMMYFUNCTION("SPLIT(IMPORTRANGE!B8849:B18848,"";"",0,1)"),"C#")</f>
        <v>C#</v>
      </c>
      <c r="C8849" s="4" t="str">
        <f>IFERROR(__xludf.DUMMYFUNCTION("""COMPUTED_VALUE"""),"HTML/CSS")</f>
        <v>HTML/CSS</v>
      </c>
      <c r="D8849" s="4" t="str">
        <f>IFERROR(__xludf.DUMMYFUNCTION("""COMPUTED_VALUE"""),"JavaScript")</f>
        <v>JavaScript</v>
      </c>
      <c r="E8849" s="4" t="str">
        <f>IFERROR(__xludf.DUMMYFUNCTION("""COMPUTED_VALUE"""),"SQL")</f>
        <v>SQL</v>
      </c>
    </row>
    <row r="8850">
      <c r="A8850" s="3">
        <v>8849.0</v>
      </c>
      <c r="B8850" s="4" t="str">
        <f>IFERROR(__xludf.DUMMYFUNCTION("SPLIT(IMPORTRANGE!B8850:B18849,"";"",0,1)"),"C#")</f>
        <v>C#</v>
      </c>
      <c r="C8850" s="4" t="str">
        <f>IFERROR(__xludf.DUMMYFUNCTION("""COMPUTED_VALUE"""),"HTML/CSS")</f>
        <v>HTML/CSS</v>
      </c>
      <c r="D8850" s="4" t="str">
        <f>IFERROR(__xludf.DUMMYFUNCTION("""COMPUTED_VALUE"""),"JavaScript")</f>
        <v>JavaScript</v>
      </c>
      <c r="E8850" s="4" t="str">
        <f>IFERROR(__xludf.DUMMYFUNCTION("""COMPUTED_VALUE"""),"TypeScript")</f>
        <v>TypeScript</v>
      </c>
    </row>
    <row r="8851">
      <c r="A8851" s="3">
        <v>8850.0</v>
      </c>
      <c r="B8851" s="4" t="str">
        <f>IFERROR(__xludf.DUMMYFUNCTION("SPLIT(IMPORTRANGE!B8851:B18850,"";"",0,1)"),"HTML/CSS")</f>
        <v>HTML/CSS</v>
      </c>
      <c r="C8851" s="4" t="str">
        <f>IFERROR(__xludf.DUMMYFUNCTION("""COMPUTED_VALUE"""),"JavaScript")</f>
        <v>JavaScript</v>
      </c>
    </row>
    <row r="8852">
      <c r="A8852" s="3">
        <v>8851.0</v>
      </c>
      <c r="B8852" s="4" t="str">
        <f>IFERROR(__xludf.DUMMYFUNCTION("SPLIT(IMPORTRANGE!B8852:B18851,"";"",0,1)"),"Bash/Shell/PowerShell")</f>
        <v>Bash/Shell/PowerShell</v>
      </c>
      <c r="C8852" s="4" t="str">
        <f>IFERROR(__xludf.DUMMYFUNCTION("""COMPUTED_VALUE"""),"C++")</f>
        <v>C++</v>
      </c>
      <c r="D8852" s="4" t="str">
        <f>IFERROR(__xludf.DUMMYFUNCTION("""COMPUTED_VALUE"""),"Python")</f>
        <v>Python</v>
      </c>
    </row>
    <row r="8853">
      <c r="A8853" s="3">
        <v>8852.0</v>
      </c>
      <c r="B8853" s="4" t="str">
        <f>IFERROR(__xludf.DUMMYFUNCTION("SPLIT(IMPORTRANGE!B8853:B18852,"";"",0,1)"),"Assembly")</f>
        <v>Assembly</v>
      </c>
      <c r="C8853" s="4" t="str">
        <f>IFERROR(__xludf.DUMMYFUNCTION("""COMPUTED_VALUE"""),"C#")</f>
        <v>C#</v>
      </c>
      <c r="D8853" s="4" t="str">
        <f>IFERROR(__xludf.DUMMYFUNCTION("""COMPUTED_VALUE"""),"Rust")</f>
        <v>Rust</v>
      </c>
    </row>
    <row r="8854">
      <c r="A8854" s="3">
        <v>8853.0</v>
      </c>
      <c r="B8854" s="4" t="str">
        <f>IFERROR(__xludf.DUMMYFUNCTION("SPLIT(IMPORTRANGE!B8854:B18853,"";"",0,1)"),"C#")</f>
        <v>C#</v>
      </c>
      <c r="C8854" s="4" t="str">
        <f>IFERROR(__xludf.DUMMYFUNCTION("""COMPUTED_VALUE"""),"Java")</f>
        <v>Java</v>
      </c>
    </row>
    <row r="8855">
      <c r="A8855" s="3">
        <v>8854.0</v>
      </c>
      <c r="B8855" s="4" t="str">
        <f>IFERROR(__xludf.DUMMYFUNCTION("SPLIT(IMPORTRANGE!B8855:B18854,"";"",0,1)"),"C#")</f>
        <v>C#</v>
      </c>
      <c r="C8855" s="4" t="str">
        <f>IFERROR(__xludf.DUMMYFUNCTION("""COMPUTED_VALUE"""),"HTML/CSS")</f>
        <v>HTML/CSS</v>
      </c>
      <c r="D8855" s="4" t="str">
        <f>IFERROR(__xludf.DUMMYFUNCTION("""COMPUTED_VALUE"""),"JavaScript")</f>
        <v>JavaScript</v>
      </c>
      <c r="E8855" s="4" t="str">
        <f>IFERROR(__xludf.DUMMYFUNCTION("""COMPUTED_VALUE"""),"SQL")</f>
        <v>SQL</v>
      </c>
    </row>
    <row r="8856">
      <c r="A8856" s="3">
        <v>8855.0</v>
      </c>
      <c r="B8856" s="4" t="str">
        <f>IFERROR(__xludf.DUMMYFUNCTION("SPLIT(IMPORTRANGE!B8856:B18855,"";"",0,1)"),"Assembly")</f>
        <v>Assembly</v>
      </c>
      <c r="C8856" s="4" t="str">
        <f>IFERROR(__xludf.DUMMYFUNCTION("""COMPUTED_VALUE"""),"C")</f>
        <v>C</v>
      </c>
      <c r="D8856" s="4" t="str">
        <f>IFERROR(__xludf.DUMMYFUNCTION("""COMPUTED_VALUE"""),"C++")</f>
        <v>C++</v>
      </c>
      <c r="E8856" s="4" t="str">
        <f>IFERROR(__xludf.DUMMYFUNCTION("""COMPUTED_VALUE"""),"JavaScript")</f>
        <v>JavaScript</v>
      </c>
      <c r="F8856" s="4" t="str">
        <f>IFERROR(__xludf.DUMMYFUNCTION("""COMPUTED_VALUE"""),"Python")</f>
        <v>Python</v>
      </c>
      <c r="G8856" s="4" t="str">
        <f>IFERROR(__xludf.DUMMYFUNCTION("""COMPUTED_VALUE"""),"Ruby")</f>
        <v>Ruby</v>
      </c>
      <c r="H8856" s="4" t="str">
        <f>IFERROR(__xludf.DUMMYFUNCTION("""COMPUTED_VALUE"""),"Rust")</f>
        <v>Rust</v>
      </c>
    </row>
    <row r="8857">
      <c r="A8857" s="3">
        <v>8856.0</v>
      </c>
      <c r="B8857" s="4" t="str">
        <f>IFERROR(__xludf.DUMMYFUNCTION("SPLIT(IMPORTRANGE!B8857:B18856,"";"",0,1)"),"Bash/Shell/PowerShell")</f>
        <v>Bash/Shell/PowerShell</v>
      </c>
      <c r="C8857" s="4" t="str">
        <f>IFERROR(__xludf.DUMMYFUNCTION("""COMPUTED_VALUE"""),"C")</f>
        <v>C</v>
      </c>
      <c r="D8857" s="4" t="str">
        <f>IFERROR(__xludf.DUMMYFUNCTION("""COMPUTED_VALUE"""),"C++")</f>
        <v>C++</v>
      </c>
      <c r="E8857" s="4" t="str">
        <f>IFERROR(__xludf.DUMMYFUNCTION("""COMPUTED_VALUE"""),"C#")</f>
        <v>C#</v>
      </c>
      <c r="F8857" s="4" t="str">
        <f>IFERROR(__xludf.DUMMYFUNCTION("""COMPUTED_VALUE"""),"HTML/CSS")</f>
        <v>HTML/CSS</v>
      </c>
      <c r="G8857" s="4" t="str">
        <f>IFERROR(__xludf.DUMMYFUNCTION("""COMPUTED_VALUE"""),"JavaScript")</f>
        <v>JavaScript</v>
      </c>
    </row>
    <row r="8858">
      <c r="A8858" s="3">
        <v>8857.0</v>
      </c>
      <c r="B8858" s="4" t="str">
        <f>IFERROR(__xludf.DUMMYFUNCTION("SPLIT(IMPORTRANGE!B8858:B18857,"";"",0,1)"),"C")</f>
        <v>C</v>
      </c>
      <c r="C8858" s="4" t="str">
        <f>IFERROR(__xludf.DUMMYFUNCTION("""COMPUTED_VALUE"""),"Go")</f>
        <v>Go</v>
      </c>
      <c r="D8858" s="4" t="str">
        <f>IFERROR(__xludf.DUMMYFUNCTION("""COMPUTED_VALUE"""),"JavaScript")</f>
        <v>JavaScript</v>
      </c>
      <c r="E8858" s="4" t="str">
        <f>IFERROR(__xludf.DUMMYFUNCTION("""COMPUTED_VALUE"""),"Rust")</f>
        <v>Rust</v>
      </c>
      <c r="F8858" s="4" t="str">
        <f>IFERROR(__xludf.DUMMYFUNCTION("""COMPUTED_VALUE"""),"TypeScript")</f>
        <v>TypeScript</v>
      </c>
    </row>
    <row r="8859">
      <c r="A8859" s="3">
        <v>8858.0</v>
      </c>
      <c r="B8859" s="4" t="str">
        <f>IFERROR(__xludf.DUMMYFUNCTION("SPLIT(IMPORTRANGE!B8859:B18858,"";"",0,1)"),"HTML/CSS")</f>
        <v>HTML/CSS</v>
      </c>
      <c r="C8859" s="4" t="str">
        <f>IFERROR(__xludf.DUMMYFUNCTION("""COMPUTED_VALUE"""),"Java")</f>
        <v>Java</v>
      </c>
      <c r="D8859" s="4" t="str">
        <f>IFERROR(__xludf.DUMMYFUNCTION("""COMPUTED_VALUE"""),"JavaScript")</f>
        <v>JavaScript</v>
      </c>
      <c r="E8859" s="4" t="str">
        <f>IFERROR(__xludf.DUMMYFUNCTION("""COMPUTED_VALUE"""),"PHP")</f>
        <v>PHP</v>
      </c>
    </row>
    <row r="8860">
      <c r="A8860" s="3">
        <v>8859.0</v>
      </c>
      <c r="B8860" s="4" t="str">
        <f>IFERROR(__xludf.DUMMYFUNCTION("SPLIT(IMPORTRANGE!B8860:B18859,"";"",0,1)"),"C")</f>
        <v>C</v>
      </c>
      <c r="C8860" s="4" t="str">
        <f>IFERROR(__xludf.DUMMYFUNCTION("""COMPUTED_VALUE"""),"C++")</f>
        <v>C++</v>
      </c>
      <c r="D8860" s="4" t="str">
        <f>IFERROR(__xludf.DUMMYFUNCTION("""COMPUTED_VALUE"""),"C#")</f>
        <v>C#</v>
      </c>
    </row>
    <row r="8861">
      <c r="A8861" s="3">
        <v>8860.0</v>
      </c>
      <c r="B8861" s="4" t="str">
        <f>IFERROR(__xludf.DUMMYFUNCTION("SPLIT(IMPORTRANGE!B8861:B18860,"";"",0,1)"),"C#")</f>
        <v>C#</v>
      </c>
      <c r="C8861" s="4" t="str">
        <f>IFERROR(__xludf.DUMMYFUNCTION("""COMPUTED_VALUE"""),"HTML/CSS")</f>
        <v>HTML/CSS</v>
      </c>
      <c r="D8861" s="4" t="str">
        <f>IFERROR(__xludf.DUMMYFUNCTION("""COMPUTED_VALUE"""),"JavaScript")</f>
        <v>JavaScript</v>
      </c>
      <c r="E8861" s="4" t="str">
        <f>IFERROR(__xludf.DUMMYFUNCTION("""COMPUTED_VALUE"""),"PHP")</f>
        <v>PHP</v>
      </c>
      <c r="F8861" s="4" t="str">
        <f>IFERROR(__xludf.DUMMYFUNCTION("""COMPUTED_VALUE"""),"SQL")</f>
        <v>SQL</v>
      </c>
    </row>
    <row r="8862">
      <c r="A8862" s="3">
        <v>8861.0</v>
      </c>
      <c r="B8862" s="4" t="str">
        <f>IFERROR(__xludf.DUMMYFUNCTION("SPLIT(IMPORTRANGE!B8862:B18861,"";"",0,1)"),"Bash/Shell/PowerShell")</f>
        <v>Bash/Shell/PowerShell</v>
      </c>
      <c r="C8862" s="4" t="str">
        <f>IFERROR(__xludf.DUMMYFUNCTION("""COMPUTED_VALUE"""),"C")</f>
        <v>C</v>
      </c>
      <c r="D8862" s="4" t="str">
        <f>IFERROR(__xludf.DUMMYFUNCTION("""COMPUTED_VALUE"""),"C++")</f>
        <v>C++</v>
      </c>
      <c r="E8862" s="4" t="str">
        <f>IFERROR(__xludf.DUMMYFUNCTION("""COMPUTED_VALUE"""),"HTML/CSS")</f>
        <v>HTML/CSS</v>
      </c>
      <c r="F8862" s="4" t="str">
        <f>IFERROR(__xludf.DUMMYFUNCTION("""COMPUTED_VALUE"""),"Java")</f>
        <v>Java</v>
      </c>
      <c r="G8862" s="4" t="str">
        <f>IFERROR(__xludf.DUMMYFUNCTION("""COMPUTED_VALUE"""),"JavaScript")</f>
        <v>JavaScript</v>
      </c>
      <c r="H8862" s="4" t="str">
        <f>IFERROR(__xludf.DUMMYFUNCTION("""COMPUTED_VALUE"""),"Python")</f>
        <v>Python</v>
      </c>
      <c r="I8862" s="4" t="str">
        <f>IFERROR(__xludf.DUMMYFUNCTION("""COMPUTED_VALUE"""),"SQL")</f>
        <v>SQL</v>
      </c>
    </row>
    <row r="8863">
      <c r="A8863" s="3">
        <v>8862.0</v>
      </c>
      <c r="B8863" s="4" t="str">
        <f>IFERROR(__xludf.DUMMYFUNCTION("SPLIT(IMPORTRANGE!B8863:B18862,"";"",0,1)"),"HTML/CSS")</f>
        <v>HTML/CSS</v>
      </c>
      <c r="C8863" s="4" t="str">
        <f>IFERROR(__xludf.DUMMYFUNCTION("""COMPUTED_VALUE"""),"JavaScript")</f>
        <v>JavaScript</v>
      </c>
      <c r="D8863" s="4" t="str">
        <f>IFERROR(__xludf.DUMMYFUNCTION("""COMPUTED_VALUE"""),"PHP")</f>
        <v>PHP</v>
      </c>
    </row>
    <row r="8864">
      <c r="A8864" s="3">
        <v>8863.0</v>
      </c>
      <c r="B8864" s="4" t="str">
        <f>IFERROR(__xludf.DUMMYFUNCTION("SPLIT(IMPORTRANGE!B8864:B18863,"";"",0,1)"),"HTML/CSS")</f>
        <v>HTML/CSS</v>
      </c>
      <c r="C8864" s="4" t="str">
        <f>IFERROR(__xludf.DUMMYFUNCTION("""COMPUTED_VALUE"""),"Python")</f>
        <v>Python</v>
      </c>
      <c r="D8864" s="4" t="str">
        <f>IFERROR(__xludf.DUMMYFUNCTION("""COMPUTED_VALUE"""),"R")</f>
        <v>R</v>
      </c>
      <c r="E8864" s="4" t="str">
        <f>IFERROR(__xludf.DUMMYFUNCTION("""COMPUTED_VALUE"""),"SQL")</f>
        <v>SQL</v>
      </c>
    </row>
    <row r="8865">
      <c r="A8865" s="3">
        <v>8864.0</v>
      </c>
      <c r="B8865" s="4" t="str">
        <f>IFERROR(__xludf.DUMMYFUNCTION("SPLIT(IMPORTRANGE!B8865:B18864,"";"",0,1)"),"C#")</f>
        <v>C#</v>
      </c>
      <c r="C8865" s="4" t="str">
        <f>IFERROR(__xludf.DUMMYFUNCTION("""COMPUTED_VALUE"""),"Other(s):")</f>
        <v>Other(s):</v>
      </c>
    </row>
    <row r="8866">
      <c r="A8866" s="3">
        <v>8865.0</v>
      </c>
      <c r="B8866" s="4" t="str">
        <f>IFERROR(__xludf.DUMMYFUNCTION("SPLIT(IMPORTRANGE!B8866:B18865,"";"",0,1)"),"C#")</f>
        <v>C#</v>
      </c>
      <c r="C8866" s="4" t="str">
        <f>IFERROR(__xludf.DUMMYFUNCTION("""COMPUTED_VALUE"""),"HTML/CSS")</f>
        <v>HTML/CSS</v>
      </c>
      <c r="D8866" s="4" t="str">
        <f>IFERROR(__xludf.DUMMYFUNCTION("""COMPUTED_VALUE"""),"JavaScript")</f>
        <v>JavaScript</v>
      </c>
    </row>
    <row r="8867">
      <c r="A8867" s="3">
        <v>8866.0</v>
      </c>
      <c r="B8867" s="4" t="str">
        <f>IFERROR(__xludf.DUMMYFUNCTION("SPLIT(IMPORTRANGE!B8867:B18866,"";"",0,1)"),"HTML/CSS")</f>
        <v>HTML/CSS</v>
      </c>
      <c r="C8867" s="4" t="str">
        <f>IFERROR(__xludf.DUMMYFUNCTION("""COMPUTED_VALUE"""),"Java")</f>
        <v>Java</v>
      </c>
      <c r="D8867" s="4" t="str">
        <f>IFERROR(__xludf.DUMMYFUNCTION("""COMPUTED_VALUE"""),"JavaScript")</f>
        <v>JavaScript</v>
      </c>
      <c r="E8867" s="4" t="str">
        <f>IFERROR(__xludf.DUMMYFUNCTION("""COMPUTED_VALUE"""),"Kotlin")</f>
        <v>Kotlin</v>
      </c>
      <c r="F8867" s="4" t="str">
        <f>IFERROR(__xludf.DUMMYFUNCTION("""COMPUTED_VALUE"""),"SQL")</f>
        <v>SQL</v>
      </c>
      <c r="G8867" s="4" t="str">
        <f>IFERROR(__xludf.DUMMYFUNCTION("""COMPUTED_VALUE"""),"TypeScript")</f>
        <v>TypeScript</v>
      </c>
    </row>
    <row r="8868">
      <c r="A8868" s="3">
        <v>8867.0</v>
      </c>
      <c r="B8868" s="4" t="str">
        <f>IFERROR(__xludf.DUMMYFUNCTION("SPLIT(IMPORTRANGE!B8868:B18867,"";"",0,1)"),"C")</f>
        <v>C</v>
      </c>
      <c r="C8868" s="4" t="str">
        <f>IFERROR(__xludf.DUMMYFUNCTION("""COMPUTED_VALUE"""),"C#")</f>
        <v>C#</v>
      </c>
    </row>
    <row r="8869">
      <c r="A8869" s="3">
        <v>8868.0</v>
      </c>
      <c r="B8869" s="4" t="str">
        <f>IFERROR(__xludf.DUMMYFUNCTION("SPLIT(IMPORTRANGE!B8869:B18868,"";"",0,1)"),"HTML/CSS")</f>
        <v>HTML/CSS</v>
      </c>
      <c r="C8869" s="4" t="str">
        <f>IFERROR(__xludf.DUMMYFUNCTION("""COMPUTED_VALUE"""),"Java")</f>
        <v>Java</v>
      </c>
      <c r="D8869" s="4" t="str">
        <f>IFERROR(__xludf.DUMMYFUNCTION("""COMPUTED_VALUE"""),"JavaScript")</f>
        <v>JavaScript</v>
      </c>
      <c r="E8869" s="4" t="str">
        <f>IFERROR(__xludf.DUMMYFUNCTION("""COMPUTED_VALUE"""),"PHP")</f>
        <v>PHP</v>
      </c>
      <c r="F8869" s="4" t="str">
        <f>IFERROR(__xludf.DUMMYFUNCTION("""COMPUTED_VALUE"""),"SQL")</f>
        <v>SQL</v>
      </c>
    </row>
    <row r="8870">
      <c r="A8870" s="3">
        <v>8869.0</v>
      </c>
      <c r="B8870" s="4" t="str">
        <f>IFERROR(__xludf.DUMMYFUNCTION("SPLIT(IMPORTRANGE!B8870:B18869,"";"",0,1)"),"C#")</f>
        <v>C#</v>
      </c>
      <c r="C8870" s="4" t="str">
        <f>IFERROR(__xludf.DUMMYFUNCTION("""COMPUTED_VALUE"""),"HTML/CSS")</f>
        <v>HTML/CSS</v>
      </c>
      <c r="D8870" s="4" t="str">
        <f>IFERROR(__xludf.DUMMYFUNCTION("""COMPUTED_VALUE"""),"JavaScript")</f>
        <v>JavaScript</v>
      </c>
      <c r="E8870" s="4" t="str">
        <f>IFERROR(__xludf.DUMMYFUNCTION("""COMPUTED_VALUE"""),"SQL")</f>
        <v>SQL</v>
      </c>
    </row>
    <row r="8871">
      <c r="A8871" s="3">
        <v>8870.0</v>
      </c>
      <c r="B8871" s="4" t="str">
        <f>IFERROR(__xludf.DUMMYFUNCTION("SPLIT(IMPORTRANGE!B8871:B18870,"";"",0,1)"),"C++")</f>
        <v>C++</v>
      </c>
      <c r="C8871" s="4" t="str">
        <f>IFERROR(__xludf.DUMMYFUNCTION("""COMPUTED_VALUE"""),"C#")</f>
        <v>C#</v>
      </c>
    </row>
    <row r="8872">
      <c r="A8872" s="3">
        <v>8871.0</v>
      </c>
      <c r="B8872" s="4" t="str">
        <f>IFERROR(__xludf.DUMMYFUNCTION("SPLIT(IMPORTRANGE!B8872:B18871,"";"",0,1)"),"C#")</f>
        <v>C#</v>
      </c>
      <c r="C8872" s="4" t="str">
        <f>IFERROR(__xludf.DUMMYFUNCTION("""COMPUTED_VALUE"""),"HTML/CSS")</f>
        <v>HTML/CSS</v>
      </c>
      <c r="D8872" s="4" t="str">
        <f>IFERROR(__xludf.DUMMYFUNCTION("""COMPUTED_VALUE"""),"JavaScript")</f>
        <v>JavaScript</v>
      </c>
      <c r="E8872" s="4" t="str">
        <f>IFERROR(__xludf.DUMMYFUNCTION("""COMPUTED_VALUE"""),"SQL")</f>
        <v>SQL</v>
      </c>
    </row>
    <row r="8873">
      <c r="A8873" s="3">
        <v>8872.0</v>
      </c>
      <c r="B8873" s="4" t="str">
        <f>IFERROR(__xludf.DUMMYFUNCTION("SPLIT(IMPORTRANGE!B8873:B18872,"";"",0,1)"),"TypeScript")</f>
        <v>TypeScript</v>
      </c>
    </row>
    <row r="8874">
      <c r="A8874" s="3">
        <v>8873.0</v>
      </c>
      <c r="B8874" s="4" t="str">
        <f>IFERROR(__xludf.DUMMYFUNCTION("SPLIT(IMPORTRANGE!B8874:B18873,"";"",0,1)"),"Bash/Shell/PowerShell")</f>
        <v>Bash/Shell/PowerShell</v>
      </c>
      <c r="C8874" s="4" t="str">
        <f>IFERROR(__xludf.DUMMYFUNCTION("""COMPUTED_VALUE"""),"HTML/CSS")</f>
        <v>HTML/CSS</v>
      </c>
      <c r="D8874" s="4" t="str">
        <f>IFERROR(__xludf.DUMMYFUNCTION("""COMPUTED_VALUE"""),"JavaScript")</f>
        <v>JavaScript</v>
      </c>
      <c r="E8874" s="4" t="str">
        <f>IFERROR(__xludf.DUMMYFUNCTION("""COMPUTED_VALUE"""),"PHP")</f>
        <v>PHP</v>
      </c>
      <c r="F8874" s="4" t="str">
        <f>IFERROR(__xludf.DUMMYFUNCTION("""COMPUTED_VALUE"""),"Python")</f>
        <v>Python</v>
      </c>
      <c r="G8874" s="4" t="str">
        <f>IFERROR(__xludf.DUMMYFUNCTION("""COMPUTED_VALUE"""),"SQL")</f>
        <v>SQL</v>
      </c>
      <c r="H8874" s="4" t="str">
        <f>IFERROR(__xludf.DUMMYFUNCTION("""COMPUTED_VALUE"""),"TypeScript")</f>
        <v>TypeScript</v>
      </c>
    </row>
    <row r="8875">
      <c r="A8875" s="3">
        <v>8874.0</v>
      </c>
      <c r="B8875" s="4" t="str">
        <f>IFERROR(__xludf.DUMMYFUNCTION("SPLIT(IMPORTRANGE!B8875:B18874,"";"",0,1)"),"HTML/CSS")</f>
        <v>HTML/CSS</v>
      </c>
      <c r="C8875" s="4" t="str">
        <f>IFERROR(__xludf.DUMMYFUNCTION("""COMPUTED_VALUE"""),"Java")</f>
        <v>Java</v>
      </c>
      <c r="D8875" s="4" t="str">
        <f>IFERROR(__xludf.DUMMYFUNCTION("""COMPUTED_VALUE"""),"JavaScript")</f>
        <v>JavaScript</v>
      </c>
      <c r="E8875" s="4" t="str">
        <f>IFERROR(__xludf.DUMMYFUNCTION("""COMPUTED_VALUE"""),"SQL")</f>
        <v>SQL</v>
      </c>
      <c r="F8875" s="4" t="str">
        <f>IFERROR(__xludf.DUMMYFUNCTION("""COMPUTED_VALUE"""),"TypeScript")</f>
        <v>TypeScript</v>
      </c>
    </row>
    <row r="8876">
      <c r="A8876" s="3">
        <v>8875.0</v>
      </c>
      <c r="B8876" s="4" t="str">
        <f>IFERROR(__xludf.DUMMYFUNCTION("SPLIT(IMPORTRANGE!B8876:B18875,"";"",0,1)"),"Java")</f>
        <v>Java</v>
      </c>
      <c r="C8876" s="4" t="str">
        <f>IFERROR(__xludf.DUMMYFUNCTION("""COMPUTED_VALUE"""),"Kotlin")</f>
        <v>Kotlin</v>
      </c>
      <c r="D8876" s="4" t="str">
        <f>IFERROR(__xludf.DUMMYFUNCTION("""COMPUTED_VALUE"""),"Python")</f>
        <v>Python</v>
      </c>
    </row>
    <row r="8877">
      <c r="A8877" s="3">
        <v>8876.0</v>
      </c>
      <c r="B8877" s="4" t="str">
        <f>IFERROR(__xludf.DUMMYFUNCTION("SPLIT(IMPORTRANGE!B8877:B18876,"";"",0,1)"),"Bash/Shell/PowerShell")</f>
        <v>Bash/Shell/PowerShell</v>
      </c>
      <c r="C8877" s="4" t="str">
        <f>IFERROR(__xludf.DUMMYFUNCTION("""COMPUTED_VALUE"""),"C#")</f>
        <v>C#</v>
      </c>
      <c r="D8877" s="4" t="str">
        <f>IFERROR(__xludf.DUMMYFUNCTION("""COMPUTED_VALUE"""),"HTML/CSS")</f>
        <v>HTML/CSS</v>
      </c>
      <c r="E8877" s="4" t="str">
        <f>IFERROR(__xludf.DUMMYFUNCTION("""COMPUTED_VALUE"""),"JavaScript")</f>
        <v>JavaScript</v>
      </c>
      <c r="F8877" s="4" t="str">
        <f>IFERROR(__xludf.DUMMYFUNCTION("""COMPUTED_VALUE"""),"SQL")</f>
        <v>SQL</v>
      </c>
      <c r="G8877" s="4" t="str">
        <f>IFERROR(__xludf.DUMMYFUNCTION("""COMPUTED_VALUE"""),"TypeScript")</f>
        <v>TypeScript</v>
      </c>
    </row>
    <row r="8878">
      <c r="A8878" s="3">
        <v>8877.0</v>
      </c>
      <c r="B8878" s="4" t="str">
        <f>IFERROR(__xludf.DUMMYFUNCTION("SPLIT(IMPORTRANGE!B8878:B18877,"";"",0,1)"),"HTML/CSS")</f>
        <v>HTML/CSS</v>
      </c>
      <c r="C8878" s="4" t="str">
        <f>IFERROR(__xludf.DUMMYFUNCTION("""COMPUTED_VALUE"""),"JavaScript")</f>
        <v>JavaScript</v>
      </c>
      <c r="D8878" s="4" t="str">
        <f>IFERROR(__xludf.DUMMYFUNCTION("""COMPUTED_VALUE"""),"PHP")</f>
        <v>PHP</v>
      </c>
    </row>
    <row r="8879">
      <c r="A8879" s="3">
        <v>8878.0</v>
      </c>
      <c r="B8879" s="4" t="str">
        <f>IFERROR(__xludf.DUMMYFUNCTION("SPLIT(IMPORTRANGE!B8879:B18878,"";"",0,1)"),"Bash/Shell/PowerShell")</f>
        <v>Bash/Shell/PowerShell</v>
      </c>
      <c r="C8879" s="4" t="str">
        <f>IFERROR(__xludf.DUMMYFUNCTION("""COMPUTED_VALUE"""),"Go")</f>
        <v>Go</v>
      </c>
      <c r="D8879" s="4" t="str">
        <f>IFERROR(__xludf.DUMMYFUNCTION("""COMPUTED_VALUE"""),"JavaScript")</f>
        <v>JavaScript</v>
      </c>
      <c r="E8879" s="4" t="str">
        <f>IFERROR(__xludf.DUMMYFUNCTION("""COMPUTED_VALUE"""),"Python")</f>
        <v>Python</v>
      </c>
      <c r="F8879" s="4" t="str">
        <f>IFERROR(__xludf.DUMMYFUNCTION("""COMPUTED_VALUE"""),"SQL")</f>
        <v>SQL</v>
      </c>
    </row>
    <row r="8880">
      <c r="A8880" s="3">
        <v>8879.0</v>
      </c>
      <c r="B8880" s="4" t="str">
        <f>IFERROR(__xludf.DUMMYFUNCTION("SPLIT(IMPORTRANGE!B8880:B18879,"";"",0,1)"),"Bash/Shell/PowerShell")</f>
        <v>Bash/Shell/PowerShell</v>
      </c>
      <c r="C8880" s="4" t="str">
        <f>IFERROR(__xludf.DUMMYFUNCTION("""COMPUTED_VALUE"""),"C")</f>
        <v>C</v>
      </c>
      <c r="D8880" s="4" t="str">
        <f>IFERROR(__xludf.DUMMYFUNCTION("""COMPUTED_VALUE"""),"C++")</f>
        <v>C++</v>
      </c>
      <c r="E8880" s="4" t="str">
        <f>IFERROR(__xludf.DUMMYFUNCTION("""COMPUTED_VALUE"""),"Java")</f>
        <v>Java</v>
      </c>
      <c r="F8880" s="4" t="str">
        <f>IFERROR(__xludf.DUMMYFUNCTION("""COMPUTED_VALUE"""),"Python")</f>
        <v>Python</v>
      </c>
      <c r="G8880" s="4" t="str">
        <f>IFERROR(__xludf.DUMMYFUNCTION("""COMPUTED_VALUE"""),"Rust")</f>
        <v>Rust</v>
      </c>
    </row>
    <row r="8881">
      <c r="A8881" s="3">
        <v>8880.0</v>
      </c>
      <c r="B8881" s="4" t="str">
        <f>IFERROR(__xludf.DUMMYFUNCTION("SPLIT(IMPORTRANGE!B8881:B18880,"";"",0,1)"),"Bash/Shell/PowerShell")</f>
        <v>Bash/Shell/PowerShell</v>
      </c>
      <c r="C8881" s="4" t="str">
        <f>IFERROR(__xludf.DUMMYFUNCTION("""COMPUTED_VALUE"""),"C")</f>
        <v>C</v>
      </c>
      <c r="D8881" s="4" t="str">
        <f>IFERROR(__xludf.DUMMYFUNCTION("""COMPUTED_VALUE"""),"Go")</f>
        <v>Go</v>
      </c>
      <c r="E8881" s="4" t="str">
        <f>IFERROR(__xludf.DUMMYFUNCTION("""COMPUTED_VALUE"""),"HTML/CSS")</f>
        <v>HTML/CSS</v>
      </c>
      <c r="F8881" s="4" t="str">
        <f>IFERROR(__xludf.DUMMYFUNCTION("""COMPUTED_VALUE"""),"JavaScript")</f>
        <v>JavaScript</v>
      </c>
      <c r="G8881" s="4" t="str">
        <f>IFERROR(__xludf.DUMMYFUNCTION("""COMPUTED_VALUE"""),"Python")</f>
        <v>Python</v>
      </c>
      <c r="H8881" s="4" t="str">
        <f>IFERROR(__xludf.DUMMYFUNCTION("""COMPUTED_VALUE"""),"Ruby")</f>
        <v>Ruby</v>
      </c>
      <c r="I8881" s="4" t="str">
        <f>IFERROR(__xludf.DUMMYFUNCTION("""COMPUTED_VALUE"""),"Rust")</f>
        <v>Rust</v>
      </c>
      <c r="J8881" s="4" t="str">
        <f>IFERROR(__xludf.DUMMYFUNCTION("""COMPUTED_VALUE"""),"SQL")</f>
        <v>SQL</v>
      </c>
      <c r="K8881" s="4" t="str">
        <f>IFERROR(__xludf.DUMMYFUNCTION("""COMPUTED_VALUE"""),"Swift")</f>
        <v>Swift</v>
      </c>
      <c r="L8881" s="4" t="str">
        <f>IFERROR(__xludf.DUMMYFUNCTION("""COMPUTED_VALUE"""),"TypeScript")</f>
        <v>TypeScript</v>
      </c>
      <c r="M8881" s="4" t="str">
        <f>IFERROR(__xludf.DUMMYFUNCTION("""COMPUTED_VALUE"""),"WebAssembly")</f>
        <v>WebAssembly</v>
      </c>
      <c r="N8881" s="4" t="str">
        <f>IFERROR(__xludf.DUMMYFUNCTION("""COMPUTED_VALUE"""),"Other(s):")</f>
        <v>Other(s):</v>
      </c>
    </row>
    <row r="8882">
      <c r="A8882" s="3">
        <v>8881.0</v>
      </c>
      <c r="B8882" s="4" t="str">
        <f>IFERROR(__xludf.DUMMYFUNCTION("SPLIT(IMPORTRANGE!B8882:B18881,"";"",0,1)"),"JavaScript")</f>
        <v>JavaScript</v>
      </c>
      <c r="C8882" s="4" t="str">
        <f>IFERROR(__xludf.DUMMYFUNCTION("""COMPUTED_VALUE"""),"Ruby")</f>
        <v>Ruby</v>
      </c>
      <c r="D8882" s="4" t="str">
        <f>IFERROR(__xludf.DUMMYFUNCTION("""COMPUTED_VALUE"""),"TypeScript")</f>
        <v>TypeScript</v>
      </c>
    </row>
    <row r="8883">
      <c r="A8883" s="3">
        <v>8882.0</v>
      </c>
      <c r="B8883" s="4" t="str">
        <f>IFERROR(__xludf.DUMMYFUNCTION("SPLIT(IMPORTRANGE!B8883:B18882,"";"",0,1)"),"C++")</f>
        <v>C++</v>
      </c>
      <c r="C8883" s="4" t="str">
        <f>IFERROR(__xludf.DUMMYFUNCTION("""COMPUTED_VALUE"""),"C#")</f>
        <v>C#</v>
      </c>
      <c r="D8883" s="4" t="str">
        <f>IFERROR(__xludf.DUMMYFUNCTION("""COMPUTED_VALUE"""),"Python")</f>
        <v>Python</v>
      </c>
      <c r="E8883" s="4" t="str">
        <f>IFERROR(__xludf.DUMMYFUNCTION("""COMPUTED_VALUE"""),"Rust")</f>
        <v>Rust</v>
      </c>
      <c r="F8883" s="4" t="str">
        <f>IFERROR(__xludf.DUMMYFUNCTION("""COMPUTED_VALUE"""),"Other(s):")</f>
        <v>Other(s):</v>
      </c>
    </row>
    <row r="8884">
      <c r="A8884" s="3">
        <v>8883.0</v>
      </c>
      <c r="B8884" s="4" t="str">
        <f>IFERROR(__xludf.DUMMYFUNCTION("SPLIT(IMPORTRANGE!B8884:B18883,"";"",0,1)"),"Assembly")</f>
        <v>Assembly</v>
      </c>
      <c r="C8884" s="4" t="str">
        <f>IFERROR(__xludf.DUMMYFUNCTION("""COMPUTED_VALUE"""),"C")</f>
        <v>C</v>
      </c>
      <c r="D8884" s="4" t="str">
        <f>IFERROR(__xludf.DUMMYFUNCTION("""COMPUTED_VALUE"""),"C++")</f>
        <v>C++</v>
      </c>
      <c r="E8884" s="4" t="str">
        <f>IFERROR(__xludf.DUMMYFUNCTION("""COMPUTED_VALUE"""),"C#")</f>
        <v>C#</v>
      </c>
      <c r="F8884" s="4" t="str">
        <f>IFERROR(__xludf.DUMMYFUNCTION("""COMPUTED_VALUE"""),"HTML/CSS")</f>
        <v>HTML/CSS</v>
      </c>
      <c r="G8884" s="4" t="str">
        <f>IFERROR(__xludf.DUMMYFUNCTION("""COMPUTED_VALUE"""),"Java")</f>
        <v>Java</v>
      </c>
      <c r="H8884" s="4" t="str">
        <f>IFERROR(__xludf.DUMMYFUNCTION("""COMPUTED_VALUE"""),"JavaScript")</f>
        <v>JavaScript</v>
      </c>
      <c r="I8884" s="4" t="str">
        <f>IFERROR(__xludf.DUMMYFUNCTION("""COMPUTED_VALUE"""),"PHP")</f>
        <v>PHP</v>
      </c>
      <c r="J8884" s="4" t="str">
        <f>IFERROR(__xludf.DUMMYFUNCTION("""COMPUTED_VALUE"""),"SQL")</f>
        <v>SQL</v>
      </c>
    </row>
    <row r="8885">
      <c r="A8885" s="3">
        <v>8884.0</v>
      </c>
      <c r="B8885" s="4" t="str">
        <f>IFERROR(__xludf.DUMMYFUNCTION("SPLIT(IMPORTRANGE!B8885:B18884,"";"",0,1)"),"Java")</f>
        <v>Java</v>
      </c>
    </row>
    <row r="8886">
      <c r="A8886" s="3">
        <v>8885.0</v>
      </c>
      <c r="B8886" s="4" t="str">
        <f>IFERROR(__xludf.DUMMYFUNCTION("SPLIT(IMPORTRANGE!B8886:B18885,"";"",0,1)"),"C#")</f>
        <v>C#</v>
      </c>
      <c r="C8886" s="4" t="str">
        <f>IFERROR(__xludf.DUMMYFUNCTION("""COMPUTED_VALUE"""),"Go")</f>
        <v>Go</v>
      </c>
      <c r="D8886" s="4" t="str">
        <f>IFERROR(__xludf.DUMMYFUNCTION("""COMPUTED_VALUE"""),"HTML/CSS")</f>
        <v>HTML/CSS</v>
      </c>
      <c r="E8886" s="4" t="str">
        <f>IFERROR(__xludf.DUMMYFUNCTION("""COMPUTED_VALUE"""),"Java")</f>
        <v>Java</v>
      </c>
      <c r="F8886" s="4" t="str">
        <f>IFERROR(__xludf.DUMMYFUNCTION("""COMPUTED_VALUE"""),"JavaScript")</f>
        <v>JavaScript</v>
      </c>
      <c r="G8886" s="4" t="str">
        <f>IFERROR(__xludf.DUMMYFUNCTION("""COMPUTED_VALUE"""),"SQL")</f>
        <v>SQL</v>
      </c>
    </row>
    <row r="8887">
      <c r="A8887" s="3">
        <v>8886.0</v>
      </c>
      <c r="B8887" s="4" t="str">
        <f>IFERROR(__xludf.DUMMYFUNCTION("SPLIT(IMPORTRANGE!B8887:B18886,"";"",0,1)"),"Bash/Shell/PowerShell")</f>
        <v>Bash/Shell/PowerShell</v>
      </c>
      <c r="C8887" s="4" t="str">
        <f>IFERROR(__xludf.DUMMYFUNCTION("""COMPUTED_VALUE"""),"C")</f>
        <v>C</v>
      </c>
      <c r="D8887" s="4" t="str">
        <f>IFERROR(__xludf.DUMMYFUNCTION("""COMPUTED_VALUE"""),"C++")</f>
        <v>C++</v>
      </c>
      <c r="E8887" s="4" t="str">
        <f>IFERROR(__xludf.DUMMYFUNCTION("""COMPUTED_VALUE"""),"HTML/CSS")</f>
        <v>HTML/CSS</v>
      </c>
      <c r="F8887" s="4" t="str">
        <f>IFERROR(__xludf.DUMMYFUNCTION("""COMPUTED_VALUE"""),"Java")</f>
        <v>Java</v>
      </c>
      <c r="G8887" s="4" t="str">
        <f>IFERROR(__xludf.DUMMYFUNCTION("""COMPUTED_VALUE"""),"Python")</f>
        <v>Python</v>
      </c>
      <c r="H8887" s="4" t="str">
        <f>IFERROR(__xludf.DUMMYFUNCTION("""COMPUTED_VALUE"""),"SQL")</f>
        <v>SQL</v>
      </c>
      <c r="I8887" s="4" t="str">
        <f>IFERROR(__xludf.DUMMYFUNCTION("""COMPUTED_VALUE"""),"VBA")</f>
        <v>VBA</v>
      </c>
    </row>
    <row r="8888">
      <c r="A8888" s="3">
        <v>8887.0</v>
      </c>
      <c r="B8888" s="4" t="str">
        <f>IFERROR(__xludf.DUMMYFUNCTION("SPLIT(IMPORTRANGE!B8888:B18887,"";"",0,1)"),"Bash/Shell/PowerShell")</f>
        <v>Bash/Shell/PowerShell</v>
      </c>
      <c r="C8888" s="4" t="str">
        <f>IFERROR(__xludf.DUMMYFUNCTION("""COMPUTED_VALUE"""),"C++")</f>
        <v>C++</v>
      </c>
      <c r="D8888" s="4" t="str">
        <f>IFERROR(__xludf.DUMMYFUNCTION("""COMPUTED_VALUE"""),"Elixir")</f>
        <v>Elixir</v>
      </c>
      <c r="E8888" s="4" t="str">
        <f>IFERROR(__xludf.DUMMYFUNCTION("""COMPUTED_VALUE"""),"Go")</f>
        <v>Go</v>
      </c>
      <c r="F8888" s="4" t="str">
        <f>IFERROR(__xludf.DUMMYFUNCTION("""COMPUTED_VALUE"""),"HTML/CSS")</f>
        <v>HTML/CSS</v>
      </c>
      <c r="G8888" s="4" t="str">
        <f>IFERROR(__xludf.DUMMYFUNCTION("""COMPUTED_VALUE"""),"Java")</f>
        <v>Java</v>
      </c>
      <c r="H8888" s="4" t="str">
        <f>IFERROR(__xludf.DUMMYFUNCTION("""COMPUTED_VALUE"""),"JavaScript")</f>
        <v>JavaScript</v>
      </c>
      <c r="I8888" s="4" t="str">
        <f>IFERROR(__xludf.DUMMYFUNCTION("""COMPUTED_VALUE"""),"PHP")</f>
        <v>PHP</v>
      </c>
      <c r="J8888" s="4" t="str">
        <f>IFERROR(__xludf.DUMMYFUNCTION("""COMPUTED_VALUE"""),"Ruby")</f>
        <v>Ruby</v>
      </c>
      <c r="K8888" s="4" t="str">
        <f>IFERROR(__xludf.DUMMYFUNCTION("""COMPUTED_VALUE"""),"SQL")</f>
        <v>SQL</v>
      </c>
      <c r="L8888" s="4" t="str">
        <f>IFERROR(__xludf.DUMMYFUNCTION("""COMPUTED_VALUE"""),"Other(s):")</f>
        <v>Other(s):</v>
      </c>
    </row>
    <row r="8889">
      <c r="A8889" s="3">
        <v>8888.0</v>
      </c>
      <c r="B8889" s="4" t="str">
        <f>IFERROR(__xludf.DUMMYFUNCTION("SPLIT(IMPORTRANGE!B8889:B18888,"";"",0,1)"),"C")</f>
        <v>C</v>
      </c>
      <c r="C8889" s="4" t="str">
        <f>IFERROR(__xludf.DUMMYFUNCTION("""COMPUTED_VALUE"""),"C++")</f>
        <v>C++</v>
      </c>
      <c r="D8889" s="4" t="str">
        <f>IFERROR(__xludf.DUMMYFUNCTION("""COMPUTED_VALUE"""),"Dart")</f>
        <v>Dart</v>
      </c>
      <c r="E8889" s="4" t="str">
        <f>IFERROR(__xludf.DUMMYFUNCTION("""COMPUTED_VALUE"""),"HTML/CSS")</f>
        <v>HTML/CSS</v>
      </c>
      <c r="F8889" s="4" t="str">
        <f>IFERROR(__xludf.DUMMYFUNCTION("""COMPUTED_VALUE"""),"Java")</f>
        <v>Java</v>
      </c>
      <c r="G8889" s="4" t="str">
        <f>IFERROR(__xludf.DUMMYFUNCTION("""COMPUTED_VALUE"""),"JavaScript")</f>
        <v>JavaScript</v>
      </c>
      <c r="H8889" s="4" t="str">
        <f>IFERROR(__xludf.DUMMYFUNCTION("""COMPUTED_VALUE"""),"VBA")</f>
        <v>VBA</v>
      </c>
    </row>
    <row r="8890">
      <c r="A8890" s="3">
        <v>8889.0</v>
      </c>
      <c r="B8890" s="4" t="str">
        <f>IFERROR(__xludf.DUMMYFUNCTION("SPLIT(IMPORTRANGE!B8890:B18889,"";"",0,1)"),"C")</f>
        <v>C</v>
      </c>
      <c r="C8890" s="4" t="str">
        <f>IFERROR(__xludf.DUMMYFUNCTION("""COMPUTED_VALUE"""),"C++")</f>
        <v>C++</v>
      </c>
      <c r="D8890" s="4" t="str">
        <f>IFERROR(__xludf.DUMMYFUNCTION("""COMPUTED_VALUE"""),"Go")</f>
        <v>Go</v>
      </c>
      <c r="E8890" s="4" t="str">
        <f>IFERROR(__xludf.DUMMYFUNCTION("""COMPUTED_VALUE"""),"HTML/CSS")</f>
        <v>HTML/CSS</v>
      </c>
      <c r="F8890" s="4" t="str">
        <f>IFERROR(__xludf.DUMMYFUNCTION("""COMPUTED_VALUE"""),"JavaScript")</f>
        <v>JavaScript</v>
      </c>
      <c r="G8890" s="4" t="str">
        <f>IFERROR(__xludf.DUMMYFUNCTION("""COMPUTED_VALUE"""),"Python")</f>
        <v>Python</v>
      </c>
      <c r="H8890" s="4" t="str">
        <f>IFERROR(__xludf.DUMMYFUNCTION("""COMPUTED_VALUE"""),"Ruby")</f>
        <v>Ruby</v>
      </c>
      <c r="I8890" s="4" t="str">
        <f>IFERROR(__xludf.DUMMYFUNCTION("""COMPUTED_VALUE"""),"TypeScript")</f>
        <v>TypeScript</v>
      </c>
    </row>
    <row r="8891">
      <c r="A8891" s="3">
        <v>8890.0</v>
      </c>
      <c r="B8891" s="4" t="str">
        <f>IFERROR(__xludf.DUMMYFUNCTION("SPLIT(IMPORTRANGE!B8891:B18890,"";"",0,1)"),"C#")</f>
        <v>C#</v>
      </c>
      <c r="C8891" s="4" t="str">
        <f>IFERROR(__xludf.DUMMYFUNCTION("""COMPUTED_VALUE"""),"HTML/CSS")</f>
        <v>HTML/CSS</v>
      </c>
      <c r="D8891" s="4" t="str">
        <f>IFERROR(__xludf.DUMMYFUNCTION("""COMPUTED_VALUE"""),"JavaScript")</f>
        <v>JavaScript</v>
      </c>
      <c r="E8891" s="4" t="str">
        <f>IFERROR(__xludf.DUMMYFUNCTION("""COMPUTED_VALUE"""),"SQL")</f>
        <v>SQL</v>
      </c>
    </row>
    <row r="8892">
      <c r="A8892" s="3">
        <v>8891.0</v>
      </c>
      <c r="B8892" s="4" t="str">
        <f>IFERROR(__xludf.DUMMYFUNCTION("SPLIT(IMPORTRANGE!B8892:B18891,"";"",0,1)"),"HTML/CSS")</f>
        <v>HTML/CSS</v>
      </c>
      <c r="C8892" s="4" t="str">
        <f>IFERROR(__xludf.DUMMYFUNCTION("""COMPUTED_VALUE"""),"JavaScript")</f>
        <v>JavaScript</v>
      </c>
      <c r="D8892" s="4" t="str">
        <f>IFERROR(__xludf.DUMMYFUNCTION("""COMPUTED_VALUE"""),"SQL")</f>
        <v>SQL</v>
      </c>
    </row>
    <row r="8893">
      <c r="A8893" s="3">
        <v>8892.0</v>
      </c>
      <c r="B8893" s="4" t="str">
        <f>IFERROR(__xludf.DUMMYFUNCTION("SPLIT(IMPORTRANGE!B8893:B18892,"";"",0,1)"),"Bash/Shell/PowerShell")</f>
        <v>Bash/Shell/PowerShell</v>
      </c>
      <c r="C8893" s="4" t="str">
        <f>IFERROR(__xludf.DUMMYFUNCTION("""COMPUTED_VALUE"""),"Java")</f>
        <v>Java</v>
      </c>
      <c r="D8893" s="4" t="str">
        <f>IFERROR(__xludf.DUMMYFUNCTION("""COMPUTED_VALUE"""),"SQL")</f>
        <v>SQL</v>
      </c>
    </row>
    <row r="8894">
      <c r="A8894" s="3">
        <v>8893.0</v>
      </c>
      <c r="B8894" s="4" t="str">
        <f>IFERROR(__xludf.DUMMYFUNCTION("SPLIT(IMPORTRANGE!B8894:B18893,"";"",0,1)"),"HTML/CSS")</f>
        <v>HTML/CSS</v>
      </c>
      <c r="C8894" s="4" t="str">
        <f>IFERROR(__xludf.DUMMYFUNCTION("""COMPUTED_VALUE"""),"JavaScript")</f>
        <v>JavaScript</v>
      </c>
      <c r="D8894" s="4" t="str">
        <f>IFERROR(__xludf.DUMMYFUNCTION("""COMPUTED_VALUE"""),"PHP")</f>
        <v>PHP</v>
      </c>
      <c r="E8894" s="4" t="str">
        <f>IFERROR(__xludf.DUMMYFUNCTION("""COMPUTED_VALUE"""),"SQL")</f>
        <v>SQL</v>
      </c>
    </row>
    <row r="8895">
      <c r="A8895" s="3">
        <v>8894.0</v>
      </c>
      <c r="B8895" s="4" t="str">
        <f>IFERROR(__xludf.DUMMYFUNCTION("SPLIT(IMPORTRANGE!B8895:B18894,"";"",0,1)"),"Bash/Shell/PowerShell")</f>
        <v>Bash/Shell/PowerShell</v>
      </c>
      <c r="C8895" s="4" t="str">
        <f>IFERROR(__xludf.DUMMYFUNCTION("""COMPUTED_VALUE"""),"C++")</f>
        <v>C++</v>
      </c>
      <c r="D8895" s="4" t="str">
        <f>IFERROR(__xludf.DUMMYFUNCTION("""COMPUTED_VALUE"""),"HTML/CSS")</f>
        <v>HTML/CSS</v>
      </c>
      <c r="E8895" s="4" t="str">
        <f>IFERROR(__xludf.DUMMYFUNCTION("""COMPUTED_VALUE"""),"Java")</f>
        <v>Java</v>
      </c>
      <c r="F8895" s="4" t="str">
        <f>IFERROR(__xludf.DUMMYFUNCTION("""COMPUTED_VALUE"""),"JavaScript")</f>
        <v>JavaScript</v>
      </c>
      <c r="G8895" s="4" t="str">
        <f>IFERROR(__xludf.DUMMYFUNCTION("""COMPUTED_VALUE"""),"Python")</f>
        <v>Python</v>
      </c>
      <c r="H8895" s="4" t="str">
        <f>IFERROR(__xludf.DUMMYFUNCTION("""COMPUTED_VALUE"""),"SQL")</f>
        <v>SQL</v>
      </c>
    </row>
    <row r="8896">
      <c r="A8896" s="3">
        <v>8895.0</v>
      </c>
      <c r="B8896" s="4" t="str">
        <f>IFERROR(__xludf.DUMMYFUNCTION("SPLIT(IMPORTRANGE!B8896:B18895,"";"",0,1)"),"Bash/Shell/PowerShell")</f>
        <v>Bash/Shell/PowerShell</v>
      </c>
      <c r="C8896" s="4" t="str">
        <f>IFERROR(__xludf.DUMMYFUNCTION("""COMPUTED_VALUE"""),"Go")</f>
        <v>Go</v>
      </c>
      <c r="D8896" s="4" t="str">
        <f>IFERROR(__xludf.DUMMYFUNCTION("""COMPUTED_VALUE"""),"HTML/CSS")</f>
        <v>HTML/CSS</v>
      </c>
      <c r="E8896" s="4" t="str">
        <f>IFERROR(__xludf.DUMMYFUNCTION("""COMPUTED_VALUE"""),"JavaScript")</f>
        <v>JavaScript</v>
      </c>
    </row>
    <row r="8897">
      <c r="A8897" s="3">
        <v>8896.0</v>
      </c>
      <c r="B8897" s="4" t="str">
        <f>IFERROR(__xludf.DUMMYFUNCTION("SPLIT(IMPORTRANGE!B8897:B18896,"";"",0,1)"),"C#")</f>
        <v>C#</v>
      </c>
      <c r="C8897" s="4" t="str">
        <f>IFERROR(__xludf.DUMMYFUNCTION("""COMPUTED_VALUE"""),"HTML/CSS")</f>
        <v>HTML/CSS</v>
      </c>
      <c r="D8897" s="4" t="str">
        <f>IFERROR(__xludf.DUMMYFUNCTION("""COMPUTED_VALUE"""),"JavaScript")</f>
        <v>JavaScript</v>
      </c>
      <c r="E8897" s="4" t="str">
        <f>IFERROR(__xludf.DUMMYFUNCTION("""COMPUTED_VALUE"""),"SQL")</f>
        <v>SQL</v>
      </c>
    </row>
    <row r="8898">
      <c r="A8898" s="3">
        <v>8897.0</v>
      </c>
      <c r="B8898" s="4" t="str">
        <f>IFERROR(__xludf.DUMMYFUNCTION("SPLIT(IMPORTRANGE!B8898:B18897,"";"",0,1)"),"C#")</f>
        <v>C#</v>
      </c>
      <c r="C8898" s="4" t="str">
        <f>IFERROR(__xludf.DUMMYFUNCTION("""COMPUTED_VALUE"""),"HTML/CSS")</f>
        <v>HTML/CSS</v>
      </c>
      <c r="D8898" s="4" t="str">
        <f>IFERROR(__xludf.DUMMYFUNCTION("""COMPUTED_VALUE"""),"JavaScript")</f>
        <v>JavaScript</v>
      </c>
      <c r="E8898" s="4" t="str">
        <f>IFERROR(__xludf.DUMMYFUNCTION("""COMPUTED_VALUE"""),"SQL")</f>
        <v>SQL</v>
      </c>
    </row>
    <row r="8899">
      <c r="A8899" s="3">
        <v>8898.0</v>
      </c>
      <c r="B8899" s="4" t="str">
        <f>IFERROR(__xludf.DUMMYFUNCTION("SPLIT(IMPORTRANGE!B8899:B18898,"";"",0,1)"),"Bash/Shell/PowerShell")</f>
        <v>Bash/Shell/PowerShell</v>
      </c>
      <c r="C8899" s="4" t="str">
        <f>IFERROR(__xludf.DUMMYFUNCTION("""COMPUTED_VALUE"""),"C")</f>
        <v>C</v>
      </c>
      <c r="D8899" s="4" t="str">
        <f>IFERROR(__xludf.DUMMYFUNCTION("""COMPUTED_VALUE"""),"Dart")</f>
        <v>Dart</v>
      </c>
      <c r="E8899" s="4" t="str">
        <f>IFERROR(__xludf.DUMMYFUNCTION("""COMPUTED_VALUE"""),"HTML/CSS")</f>
        <v>HTML/CSS</v>
      </c>
      <c r="F8899" s="4" t="str">
        <f>IFERROR(__xludf.DUMMYFUNCTION("""COMPUTED_VALUE"""),"Java")</f>
        <v>Java</v>
      </c>
      <c r="G8899" s="4" t="str">
        <f>IFERROR(__xludf.DUMMYFUNCTION("""COMPUTED_VALUE"""),"JavaScript")</f>
        <v>JavaScript</v>
      </c>
      <c r="H8899" s="4" t="str">
        <f>IFERROR(__xludf.DUMMYFUNCTION("""COMPUTED_VALUE"""),"PHP")</f>
        <v>PHP</v>
      </c>
      <c r="I8899" s="4" t="str">
        <f>IFERROR(__xludf.DUMMYFUNCTION("""COMPUTED_VALUE"""),"SQL")</f>
        <v>SQL</v>
      </c>
      <c r="J8899" s="4" t="str">
        <f>IFERROR(__xludf.DUMMYFUNCTION("""COMPUTED_VALUE"""),"Other(s):")</f>
        <v>Other(s):</v>
      </c>
    </row>
    <row r="8900">
      <c r="A8900" s="3">
        <v>8899.0</v>
      </c>
      <c r="B8900" s="4" t="str">
        <f>IFERROR(__xludf.DUMMYFUNCTION("SPLIT(IMPORTRANGE!B8900:B18899,"";"",0,1)"),"HTML/CSS")</f>
        <v>HTML/CSS</v>
      </c>
      <c r="C8900" s="4" t="str">
        <f>IFERROR(__xludf.DUMMYFUNCTION("""COMPUTED_VALUE"""),"JavaScript")</f>
        <v>JavaScript</v>
      </c>
      <c r="D8900" s="4" t="str">
        <f>IFERROR(__xludf.DUMMYFUNCTION("""COMPUTED_VALUE"""),"SQL")</f>
        <v>SQL</v>
      </c>
      <c r="E8900" s="4" t="str">
        <f>IFERROR(__xludf.DUMMYFUNCTION("""COMPUTED_VALUE"""),"VBA")</f>
        <v>VBA</v>
      </c>
      <c r="F8900" s="4" t="str">
        <f>IFERROR(__xludf.DUMMYFUNCTION("""COMPUTED_VALUE"""),"Other(s):")</f>
        <v>Other(s):</v>
      </c>
    </row>
    <row r="8901">
      <c r="A8901" s="3">
        <v>8900.0</v>
      </c>
      <c r="B8901" s="4" t="str">
        <f>IFERROR(__xludf.DUMMYFUNCTION("SPLIT(IMPORTRANGE!B8901:B18900,"";"",0,1)"),"C#")</f>
        <v>C#</v>
      </c>
      <c r="C8901" s="4" t="str">
        <f>IFERROR(__xludf.DUMMYFUNCTION("""COMPUTED_VALUE"""),"HTML/CSS")</f>
        <v>HTML/CSS</v>
      </c>
      <c r="D8901" s="4" t="str">
        <f>IFERROR(__xludf.DUMMYFUNCTION("""COMPUTED_VALUE"""),"JavaScript")</f>
        <v>JavaScript</v>
      </c>
    </row>
    <row r="8902">
      <c r="A8902" s="3">
        <v>8901.0</v>
      </c>
      <c r="B8902" s="4" t="str">
        <f>IFERROR(__xludf.DUMMYFUNCTION("SPLIT(IMPORTRANGE!B8902:B18901,"";"",0,1)"),"C++")</f>
        <v>C++</v>
      </c>
      <c r="C8902" s="4" t="str">
        <f>IFERROR(__xludf.DUMMYFUNCTION("""COMPUTED_VALUE"""),"JavaScript")</f>
        <v>JavaScript</v>
      </c>
      <c r="D8902" s="4" t="str">
        <f>IFERROR(__xludf.DUMMYFUNCTION("""COMPUTED_VALUE"""),"Python")</f>
        <v>Python</v>
      </c>
      <c r="E8902" s="4" t="str">
        <f>IFERROR(__xludf.DUMMYFUNCTION("""COMPUTED_VALUE"""),"VBA")</f>
        <v>VBA</v>
      </c>
    </row>
    <row r="8903">
      <c r="A8903" s="3">
        <v>8902.0</v>
      </c>
      <c r="B8903" s="4" t="str">
        <f>IFERROR(__xludf.DUMMYFUNCTION("SPLIT(IMPORTRANGE!B8903:B18902,"";"",0,1)"),"HTML/CSS")</f>
        <v>HTML/CSS</v>
      </c>
      <c r="C8903" s="4" t="str">
        <f>IFERROR(__xludf.DUMMYFUNCTION("""COMPUTED_VALUE"""),"JavaScript")</f>
        <v>JavaScript</v>
      </c>
    </row>
    <row r="8904">
      <c r="A8904" s="3">
        <v>8903.0</v>
      </c>
      <c r="B8904" s="4" t="str">
        <f>IFERROR(__xludf.DUMMYFUNCTION("SPLIT(IMPORTRANGE!B8904:B18903,"";"",0,1)"),"C")</f>
        <v>C</v>
      </c>
      <c r="C8904" s="4" t="str">
        <f>IFERROR(__xludf.DUMMYFUNCTION("""COMPUTED_VALUE"""),"C++")</f>
        <v>C++</v>
      </c>
      <c r="D8904" s="4" t="str">
        <f>IFERROR(__xludf.DUMMYFUNCTION("""COMPUTED_VALUE"""),"Java")</f>
        <v>Java</v>
      </c>
      <c r="E8904" s="4" t="str">
        <f>IFERROR(__xludf.DUMMYFUNCTION("""COMPUTED_VALUE"""),"JavaScript")</f>
        <v>JavaScript</v>
      </c>
      <c r="F8904" s="4" t="str">
        <f>IFERROR(__xludf.DUMMYFUNCTION("""COMPUTED_VALUE"""),"Python")</f>
        <v>Python</v>
      </c>
    </row>
    <row r="8905">
      <c r="A8905" s="3">
        <v>8904.0</v>
      </c>
      <c r="B8905" s="4" t="str">
        <f>IFERROR(__xludf.DUMMYFUNCTION("SPLIT(IMPORTRANGE!B8905:B18904,"";"",0,1)"),"Bash/Shell/PowerShell")</f>
        <v>Bash/Shell/PowerShell</v>
      </c>
      <c r="C8905" s="4" t="str">
        <f>IFERROR(__xludf.DUMMYFUNCTION("""COMPUTED_VALUE"""),"HTML/CSS")</f>
        <v>HTML/CSS</v>
      </c>
      <c r="D8905" s="4" t="str">
        <f>IFERROR(__xludf.DUMMYFUNCTION("""COMPUTED_VALUE"""),"Java")</f>
        <v>Java</v>
      </c>
      <c r="E8905" s="4" t="str">
        <f>IFERROR(__xludf.DUMMYFUNCTION("""COMPUTED_VALUE"""),"JavaScript")</f>
        <v>JavaScript</v>
      </c>
      <c r="F8905" s="4" t="str">
        <f>IFERROR(__xludf.DUMMYFUNCTION("""COMPUTED_VALUE"""),"PHP")</f>
        <v>PHP</v>
      </c>
    </row>
    <row r="8906">
      <c r="A8906" s="3">
        <v>8905.0</v>
      </c>
      <c r="B8906" s="4" t="str">
        <f>IFERROR(__xludf.DUMMYFUNCTION("SPLIT(IMPORTRANGE!B8906:B18905,"";"",0,1)"),"Bash/Shell/PowerShell")</f>
        <v>Bash/Shell/PowerShell</v>
      </c>
      <c r="C8906" s="4" t="str">
        <f>IFERROR(__xludf.DUMMYFUNCTION("""COMPUTED_VALUE"""),"C")</f>
        <v>C</v>
      </c>
      <c r="D8906" s="4" t="str">
        <f>IFERROR(__xludf.DUMMYFUNCTION("""COMPUTED_VALUE"""),"Python")</f>
        <v>Python</v>
      </c>
      <c r="E8906" s="4" t="str">
        <f>IFERROR(__xludf.DUMMYFUNCTION("""COMPUTED_VALUE"""),"Other(s):")</f>
        <v>Other(s):</v>
      </c>
    </row>
    <row r="8907">
      <c r="A8907" s="3">
        <v>8906.0</v>
      </c>
      <c r="B8907" s="4" t="str">
        <f>IFERROR(__xludf.DUMMYFUNCTION("SPLIT(IMPORTRANGE!B8907:B18906,"";"",0,1)"),"HTML/CSS")</f>
        <v>HTML/CSS</v>
      </c>
      <c r="C8907" s="4" t="str">
        <f>IFERROR(__xludf.DUMMYFUNCTION("""COMPUTED_VALUE"""),"JavaScript")</f>
        <v>JavaScript</v>
      </c>
      <c r="D8907" s="4" t="str">
        <f>IFERROR(__xludf.DUMMYFUNCTION("""COMPUTED_VALUE"""),"Python")</f>
        <v>Python</v>
      </c>
    </row>
    <row r="8908">
      <c r="A8908" s="3">
        <v>8907.0</v>
      </c>
      <c r="B8908" s="4" t="str">
        <f>IFERROR(__xludf.DUMMYFUNCTION("SPLIT(IMPORTRANGE!B8908:B18907,"";"",0,1)"),"Bash/Shell/PowerShell")</f>
        <v>Bash/Shell/PowerShell</v>
      </c>
      <c r="C8908" s="4" t="str">
        <f>IFERROR(__xludf.DUMMYFUNCTION("""COMPUTED_VALUE"""),"HTML/CSS")</f>
        <v>HTML/CSS</v>
      </c>
      <c r="D8908" s="4" t="str">
        <f>IFERROR(__xludf.DUMMYFUNCTION("""COMPUTED_VALUE"""),"PHP")</f>
        <v>PHP</v>
      </c>
      <c r="E8908" s="4" t="str">
        <f>IFERROR(__xludf.DUMMYFUNCTION("""COMPUTED_VALUE"""),"Python")</f>
        <v>Python</v>
      </c>
      <c r="F8908" s="4" t="str">
        <f>IFERROR(__xludf.DUMMYFUNCTION("""COMPUTED_VALUE"""),"SQL")</f>
        <v>SQL</v>
      </c>
    </row>
    <row r="8909">
      <c r="A8909" s="3">
        <v>8908.0</v>
      </c>
      <c r="B8909" s="4" t="str">
        <f>IFERROR(__xludf.DUMMYFUNCTION("SPLIT(IMPORTRANGE!B8909:B18908,"";"",0,1)"),"C#")</f>
        <v>C#</v>
      </c>
      <c r="C8909" s="4" t="str">
        <f>IFERROR(__xludf.DUMMYFUNCTION("""COMPUTED_VALUE"""),"HTML/CSS")</f>
        <v>HTML/CSS</v>
      </c>
      <c r="D8909" s="4" t="str">
        <f>IFERROR(__xludf.DUMMYFUNCTION("""COMPUTED_VALUE"""),"JavaScript")</f>
        <v>JavaScript</v>
      </c>
      <c r="E8909" s="4" t="str">
        <f>IFERROR(__xludf.DUMMYFUNCTION("""COMPUTED_VALUE"""),"PHP")</f>
        <v>PHP</v>
      </c>
      <c r="F8909" s="4" t="str">
        <f>IFERROR(__xludf.DUMMYFUNCTION("""COMPUTED_VALUE"""),"SQL")</f>
        <v>SQL</v>
      </c>
    </row>
    <row r="8910">
      <c r="A8910" s="3">
        <v>8909.0</v>
      </c>
      <c r="B8910" s="4" t="str">
        <f>IFERROR(__xludf.DUMMYFUNCTION("SPLIT(IMPORTRANGE!B8910:B18909,"";"",0,1)"),"Bash/Shell/PowerShell")</f>
        <v>Bash/Shell/PowerShell</v>
      </c>
      <c r="C8910" s="4" t="str">
        <f>IFERROR(__xludf.DUMMYFUNCTION("""COMPUTED_VALUE"""),"C++")</f>
        <v>C++</v>
      </c>
      <c r="D8910" s="4" t="str">
        <f>IFERROR(__xludf.DUMMYFUNCTION("""COMPUTED_VALUE"""),"Java")</f>
        <v>Java</v>
      </c>
      <c r="E8910" s="4" t="str">
        <f>IFERROR(__xludf.DUMMYFUNCTION("""COMPUTED_VALUE"""),"PHP")</f>
        <v>PHP</v>
      </c>
      <c r="F8910" s="4" t="str">
        <f>IFERROR(__xludf.DUMMYFUNCTION("""COMPUTED_VALUE"""),"Ruby")</f>
        <v>Ruby</v>
      </c>
      <c r="G8910" s="4" t="str">
        <f>IFERROR(__xludf.DUMMYFUNCTION("""COMPUTED_VALUE"""),"Scala")</f>
        <v>Scala</v>
      </c>
    </row>
    <row r="8911">
      <c r="A8911" s="3">
        <v>8910.0</v>
      </c>
      <c r="B8911" s="4" t="str">
        <f>IFERROR(__xludf.DUMMYFUNCTION("SPLIT(IMPORTRANGE!B8911:B18910,"";"",0,1)"),"C#")</f>
        <v>C#</v>
      </c>
      <c r="C8911" s="4" t="str">
        <f>IFERROR(__xludf.DUMMYFUNCTION("""COMPUTED_VALUE"""),"HTML/CSS")</f>
        <v>HTML/CSS</v>
      </c>
      <c r="D8911" s="4" t="str">
        <f>IFERROR(__xludf.DUMMYFUNCTION("""COMPUTED_VALUE"""),"JavaScript")</f>
        <v>JavaScript</v>
      </c>
      <c r="E8911" s="4" t="str">
        <f>IFERROR(__xludf.DUMMYFUNCTION("""COMPUTED_VALUE"""),"Python")</f>
        <v>Python</v>
      </c>
      <c r="F8911" s="4" t="str">
        <f>IFERROR(__xludf.DUMMYFUNCTION("""COMPUTED_VALUE"""),"TypeScript")</f>
        <v>TypeScript</v>
      </c>
    </row>
    <row r="8912">
      <c r="A8912" s="3">
        <v>8911.0</v>
      </c>
      <c r="B8912" s="4" t="str">
        <f>IFERROR(__xludf.DUMMYFUNCTION("SPLIT(IMPORTRANGE!B8912:B18911,"";"",0,1)"),"Bash/Shell/PowerShell")</f>
        <v>Bash/Shell/PowerShell</v>
      </c>
      <c r="C8912" s="4" t="str">
        <f>IFERROR(__xludf.DUMMYFUNCTION("""COMPUTED_VALUE"""),"HTML/CSS")</f>
        <v>HTML/CSS</v>
      </c>
      <c r="D8912" s="4" t="str">
        <f>IFERROR(__xludf.DUMMYFUNCTION("""COMPUTED_VALUE"""),"Java")</f>
        <v>Java</v>
      </c>
      <c r="E8912" s="4" t="str">
        <f>IFERROR(__xludf.DUMMYFUNCTION("""COMPUTED_VALUE"""),"JavaScript")</f>
        <v>JavaScript</v>
      </c>
      <c r="F8912" s="4" t="str">
        <f>IFERROR(__xludf.DUMMYFUNCTION("""COMPUTED_VALUE"""),"Objective-C")</f>
        <v>Objective-C</v>
      </c>
      <c r="G8912" s="4" t="str">
        <f>IFERROR(__xludf.DUMMYFUNCTION("""COMPUTED_VALUE"""),"Python")</f>
        <v>Python</v>
      </c>
      <c r="H8912" s="4" t="str">
        <f>IFERROR(__xludf.DUMMYFUNCTION("""COMPUTED_VALUE"""),"SQL")</f>
        <v>SQL</v>
      </c>
    </row>
    <row r="8913">
      <c r="A8913" s="3">
        <v>8912.0</v>
      </c>
      <c r="B8913" s="4" t="str">
        <f>IFERROR(__xludf.DUMMYFUNCTION("SPLIT(IMPORTRANGE!B8913:B18912,"";"",0,1)"),"C")</f>
        <v>C</v>
      </c>
      <c r="C8913" s="4" t="str">
        <f>IFERROR(__xludf.DUMMYFUNCTION("""COMPUTED_VALUE"""),"C++")</f>
        <v>C++</v>
      </c>
      <c r="D8913" s="4" t="str">
        <f>IFERROR(__xludf.DUMMYFUNCTION("""COMPUTED_VALUE"""),"C#")</f>
        <v>C#</v>
      </c>
      <c r="E8913" s="4" t="str">
        <f>IFERROR(__xludf.DUMMYFUNCTION("""COMPUTED_VALUE"""),"HTML/CSS")</f>
        <v>HTML/CSS</v>
      </c>
      <c r="F8913" s="4" t="str">
        <f>IFERROR(__xludf.DUMMYFUNCTION("""COMPUTED_VALUE"""),"Java")</f>
        <v>Java</v>
      </c>
      <c r="G8913" s="4" t="str">
        <f>IFERROR(__xludf.DUMMYFUNCTION("""COMPUTED_VALUE"""),"JavaScript")</f>
        <v>JavaScript</v>
      </c>
      <c r="H8913" s="4" t="str">
        <f>IFERROR(__xludf.DUMMYFUNCTION("""COMPUTED_VALUE"""),"PHP")</f>
        <v>PHP</v>
      </c>
      <c r="I8913" s="4" t="str">
        <f>IFERROR(__xludf.DUMMYFUNCTION("""COMPUTED_VALUE"""),"Python")</f>
        <v>Python</v>
      </c>
      <c r="J8913" s="4" t="str">
        <f>IFERROR(__xludf.DUMMYFUNCTION("""COMPUTED_VALUE"""),"SQL")</f>
        <v>SQL</v>
      </c>
    </row>
    <row r="8914">
      <c r="A8914" s="3">
        <v>8913.0</v>
      </c>
      <c r="B8914" s="4" t="str">
        <f>IFERROR(__xludf.DUMMYFUNCTION("SPLIT(IMPORTRANGE!B8914:B18913,"";"",0,1)"),"Bash/Shell/PowerShell")</f>
        <v>Bash/Shell/PowerShell</v>
      </c>
      <c r="C8914" s="4" t="str">
        <f>IFERROR(__xludf.DUMMYFUNCTION("""COMPUTED_VALUE"""),"JavaScript")</f>
        <v>JavaScript</v>
      </c>
      <c r="D8914" s="4" t="str">
        <f>IFERROR(__xludf.DUMMYFUNCTION("""COMPUTED_VALUE"""),"Python")</f>
        <v>Python</v>
      </c>
    </row>
    <row r="8915">
      <c r="A8915" s="3">
        <v>8914.0</v>
      </c>
      <c r="B8915" s="4" t="str">
        <f>IFERROR(__xludf.DUMMYFUNCTION("SPLIT(IMPORTRANGE!B8915:B18914,"";"",0,1)"),"Java")</f>
        <v>Java</v>
      </c>
      <c r="C8915" s="4" t="str">
        <f>IFERROR(__xludf.DUMMYFUNCTION("""COMPUTED_VALUE"""),"JavaScript")</f>
        <v>JavaScript</v>
      </c>
      <c r="D8915" s="4" t="str">
        <f>IFERROR(__xludf.DUMMYFUNCTION("""COMPUTED_VALUE"""),"SQL")</f>
        <v>SQL</v>
      </c>
    </row>
    <row r="8916">
      <c r="A8916" s="3">
        <v>8915.0</v>
      </c>
      <c r="B8916" s="4" t="str">
        <f>IFERROR(__xludf.DUMMYFUNCTION("SPLIT(IMPORTRANGE!B8916:B18915,"";"",0,1)"),"Bash/Shell/PowerShell")</f>
        <v>Bash/Shell/PowerShell</v>
      </c>
      <c r="C8916" s="4" t="str">
        <f>IFERROR(__xludf.DUMMYFUNCTION("""COMPUTED_VALUE"""),"C#")</f>
        <v>C#</v>
      </c>
      <c r="D8916" s="4" t="str">
        <f>IFERROR(__xludf.DUMMYFUNCTION("""COMPUTED_VALUE"""),"HTML/CSS")</f>
        <v>HTML/CSS</v>
      </c>
      <c r="E8916" s="4" t="str">
        <f>IFERROR(__xludf.DUMMYFUNCTION("""COMPUTED_VALUE"""),"JavaScript")</f>
        <v>JavaScript</v>
      </c>
      <c r="F8916" s="4" t="str">
        <f>IFERROR(__xludf.DUMMYFUNCTION("""COMPUTED_VALUE"""),"SQL")</f>
        <v>SQL</v>
      </c>
      <c r="G8916" s="4" t="str">
        <f>IFERROR(__xludf.DUMMYFUNCTION("""COMPUTED_VALUE"""),"TypeScript")</f>
        <v>TypeScript</v>
      </c>
    </row>
    <row r="8917">
      <c r="A8917" s="3">
        <v>8916.0</v>
      </c>
      <c r="B8917" s="4" t="str">
        <f>IFERROR(__xludf.DUMMYFUNCTION("SPLIT(IMPORTRANGE!B8917:B18916,"";"",0,1)"),"HTML/CSS")</f>
        <v>HTML/CSS</v>
      </c>
      <c r="C8917" s="4" t="str">
        <f>IFERROR(__xludf.DUMMYFUNCTION("""COMPUTED_VALUE"""),"JavaScript")</f>
        <v>JavaScript</v>
      </c>
      <c r="D8917" s="4" t="str">
        <f>IFERROR(__xludf.DUMMYFUNCTION("""COMPUTED_VALUE"""),"SQL")</f>
        <v>SQL</v>
      </c>
      <c r="E8917" s="4" t="str">
        <f>IFERROR(__xludf.DUMMYFUNCTION("""COMPUTED_VALUE"""),"TypeScript")</f>
        <v>TypeScript</v>
      </c>
    </row>
    <row r="8918">
      <c r="A8918" s="3">
        <v>8917.0</v>
      </c>
      <c r="B8918" s="4" t="str">
        <f>IFERROR(__xludf.DUMMYFUNCTION("SPLIT(IMPORTRANGE!B8918:B18917,"";"",0,1)"),"Bash/Shell/PowerShell")</f>
        <v>Bash/Shell/PowerShell</v>
      </c>
      <c r="C8918" s="4" t="str">
        <f>IFERROR(__xludf.DUMMYFUNCTION("""COMPUTED_VALUE"""),"C")</f>
        <v>C</v>
      </c>
      <c r="D8918" s="4" t="str">
        <f>IFERROR(__xludf.DUMMYFUNCTION("""COMPUTED_VALUE"""),"Go")</f>
        <v>Go</v>
      </c>
      <c r="E8918" s="4" t="str">
        <f>IFERROR(__xludf.DUMMYFUNCTION("""COMPUTED_VALUE"""),"HTML/CSS")</f>
        <v>HTML/CSS</v>
      </c>
      <c r="F8918" s="4" t="str">
        <f>IFERROR(__xludf.DUMMYFUNCTION("""COMPUTED_VALUE"""),"Java")</f>
        <v>Java</v>
      </c>
      <c r="G8918" s="4" t="str">
        <f>IFERROR(__xludf.DUMMYFUNCTION("""COMPUTED_VALUE"""),"JavaScript")</f>
        <v>JavaScript</v>
      </c>
      <c r="H8918" s="4" t="str">
        <f>IFERROR(__xludf.DUMMYFUNCTION("""COMPUTED_VALUE"""),"Kotlin")</f>
        <v>Kotlin</v>
      </c>
      <c r="I8918" s="4" t="str">
        <f>IFERROR(__xludf.DUMMYFUNCTION("""COMPUTED_VALUE"""),"Objective-C")</f>
        <v>Objective-C</v>
      </c>
      <c r="J8918" s="4" t="str">
        <f>IFERROR(__xludf.DUMMYFUNCTION("""COMPUTED_VALUE"""),"Python")</f>
        <v>Python</v>
      </c>
      <c r="K8918" s="4" t="str">
        <f>IFERROR(__xludf.DUMMYFUNCTION("""COMPUTED_VALUE"""),"Ruby")</f>
        <v>Ruby</v>
      </c>
      <c r="L8918" s="4" t="str">
        <f>IFERROR(__xludf.DUMMYFUNCTION("""COMPUTED_VALUE"""),"Swift")</f>
        <v>Swift</v>
      </c>
    </row>
    <row r="8919">
      <c r="A8919" s="3">
        <v>8918.0</v>
      </c>
      <c r="B8919" s="4" t="str">
        <f>IFERROR(__xludf.DUMMYFUNCTION("SPLIT(IMPORTRANGE!B8919:B18918,"";"",0,1)"),"JavaScript")</f>
        <v>JavaScript</v>
      </c>
      <c r="C8919" s="4" t="str">
        <f>IFERROR(__xludf.DUMMYFUNCTION("""COMPUTED_VALUE"""),"TypeScript")</f>
        <v>TypeScript</v>
      </c>
    </row>
    <row r="8920">
      <c r="A8920" s="3">
        <v>8919.0</v>
      </c>
      <c r="B8920" s="4" t="str">
        <f>IFERROR(__xludf.DUMMYFUNCTION("SPLIT(IMPORTRANGE!B8920:B18919,"";"",0,1)"),"Python")</f>
        <v>Python</v>
      </c>
    </row>
    <row r="8921">
      <c r="A8921" s="3">
        <v>8920.0</v>
      </c>
      <c r="B8921" s="4" t="str">
        <f>IFERROR(__xludf.DUMMYFUNCTION("SPLIT(IMPORTRANGE!B8921:B18920,"";"",0,1)"),"Java")</f>
        <v>Java</v>
      </c>
      <c r="C8921" s="4" t="str">
        <f>IFERROR(__xludf.DUMMYFUNCTION("""COMPUTED_VALUE"""),"JavaScript")</f>
        <v>JavaScript</v>
      </c>
      <c r="D8921" s="4" t="str">
        <f>IFERROR(__xludf.DUMMYFUNCTION("""COMPUTED_VALUE"""),"SQL")</f>
        <v>SQL</v>
      </c>
    </row>
    <row r="8922">
      <c r="A8922" s="3">
        <v>8921.0</v>
      </c>
      <c r="B8922" s="4" t="str">
        <f>IFERROR(__xludf.DUMMYFUNCTION("SPLIT(IMPORTRANGE!B8922:B18921,"";"",0,1)"),"Bash/Shell/PowerShell")</f>
        <v>Bash/Shell/PowerShell</v>
      </c>
      <c r="C8922" s="4" t="str">
        <f>IFERROR(__xludf.DUMMYFUNCTION("""COMPUTED_VALUE"""),"HTML/CSS")</f>
        <v>HTML/CSS</v>
      </c>
      <c r="D8922" s="4" t="str">
        <f>IFERROR(__xludf.DUMMYFUNCTION("""COMPUTED_VALUE"""),"JavaScript")</f>
        <v>JavaScript</v>
      </c>
      <c r="E8922" s="4" t="str">
        <f>IFERROR(__xludf.DUMMYFUNCTION("""COMPUTED_VALUE"""),"SQL")</f>
        <v>SQL</v>
      </c>
      <c r="F8922" s="4" t="str">
        <f>IFERROR(__xludf.DUMMYFUNCTION("""COMPUTED_VALUE"""),"Other(s):")</f>
        <v>Other(s):</v>
      </c>
    </row>
    <row r="8923">
      <c r="A8923" s="3">
        <v>8922.0</v>
      </c>
      <c r="B8923" s="4" t="str">
        <f>IFERROR(__xludf.DUMMYFUNCTION("SPLIT(IMPORTRANGE!B8923:B18922,"";"",0,1)"),"C")</f>
        <v>C</v>
      </c>
      <c r="C8923" s="4" t="str">
        <f>IFERROR(__xludf.DUMMYFUNCTION("""COMPUTED_VALUE"""),"C++")</f>
        <v>C++</v>
      </c>
      <c r="D8923" s="4" t="str">
        <f>IFERROR(__xludf.DUMMYFUNCTION("""COMPUTED_VALUE"""),"C#")</f>
        <v>C#</v>
      </c>
    </row>
    <row r="8924">
      <c r="A8924" s="3">
        <v>8923.0</v>
      </c>
      <c r="B8924" s="4" t="str">
        <f>IFERROR(__xludf.DUMMYFUNCTION("SPLIT(IMPORTRANGE!B8924:B18923,"";"",0,1)"),"Bash/Shell/PowerShell")</f>
        <v>Bash/Shell/PowerShell</v>
      </c>
      <c r="C8924" s="4" t="str">
        <f>IFERROR(__xludf.DUMMYFUNCTION("""COMPUTED_VALUE"""),"Elixir")</f>
        <v>Elixir</v>
      </c>
      <c r="D8924" s="4" t="str">
        <f>IFERROR(__xludf.DUMMYFUNCTION("""COMPUTED_VALUE"""),"HTML/CSS")</f>
        <v>HTML/CSS</v>
      </c>
      <c r="E8924" s="4" t="str">
        <f>IFERROR(__xludf.DUMMYFUNCTION("""COMPUTED_VALUE"""),"Java")</f>
        <v>Java</v>
      </c>
      <c r="F8924" s="4" t="str">
        <f>IFERROR(__xludf.DUMMYFUNCTION("""COMPUTED_VALUE"""),"JavaScript")</f>
        <v>JavaScript</v>
      </c>
      <c r="G8924" s="4" t="str">
        <f>IFERROR(__xludf.DUMMYFUNCTION("""COMPUTED_VALUE"""),"Python")</f>
        <v>Python</v>
      </c>
      <c r="H8924" s="4" t="str">
        <f>IFERROR(__xludf.DUMMYFUNCTION("""COMPUTED_VALUE"""),"SQL")</f>
        <v>SQL</v>
      </c>
      <c r="I8924" s="4" t="str">
        <f>IFERROR(__xludf.DUMMYFUNCTION("""COMPUTED_VALUE"""),"VBA")</f>
        <v>VBA</v>
      </c>
    </row>
    <row r="8925">
      <c r="A8925" s="3">
        <v>8924.0</v>
      </c>
      <c r="B8925" s="4" t="str">
        <f>IFERROR(__xludf.DUMMYFUNCTION("SPLIT(IMPORTRANGE!B8925:B18924,"";"",0,1)"),"C")</f>
        <v>C</v>
      </c>
      <c r="C8925" s="4" t="str">
        <f>IFERROR(__xludf.DUMMYFUNCTION("""COMPUTED_VALUE"""),"C++")</f>
        <v>C++</v>
      </c>
      <c r="D8925" s="4" t="str">
        <f>IFERROR(__xludf.DUMMYFUNCTION("""COMPUTED_VALUE"""),"Python")</f>
        <v>Python</v>
      </c>
      <c r="E8925" s="4" t="str">
        <f>IFERROR(__xludf.DUMMYFUNCTION("""COMPUTED_VALUE"""),"Swift")</f>
        <v>Swift</v>
      </c>
    </row>
    <row r="8926">
      <c r="A8926" s="3">
        <v>8925.0</v>
      </c>
      <c r="B8926" s="4" t="str">
        <f>IFERROR(__xludf.DUMMYFUNCTION("SPLIT(IMPORTRANGE!B8926:B18925,"";"",0,1)"),"Bash/Shell/PowerShell")</f>
        <v>Bash/Shell/PowerShell</v>
      </c>
      <c r="C8926" s="4" t="str">
        <f>IFERROR(__xludf.DUMMYFUNCTION("""COMPUTED_VALUE"""),"HTML/CSS")</f>
        <v>HTML/CSS</v>
      </c>
      <c r="D8926" s="4" t="str">
        <f>IFERROR(__xludf.DUMMYFUNCTION("""COMPUTED_VALUE"""),"Java")</f>
        <v>Java</v>
      </c>
      <c r="E8926" s="4" t="str">
        <f>IFERROR(__xludf.DUMMYFUNCTION("""COMPUTED_VALUE"""),"JavaScript")</f>
        <v>JavaScript</v>
      </c>
    </row>
    <row r="8927">
      <c r="A8927" s="3">
        <v>8926.0</v>
      </c>
      <c r="B8927" s="4" t="str">
        <f>IFERROR(__xludf.DUMMYFUNCTION("SPLIT(IMPORTRANGE!B8927:B18926,"";"",0,1)"),"Assembly")</f>
        <v>Assembly</v>
      </c>
      <c r="C8927" s="4" t="str">
        <f>IFERROR(__xludf.DUMMYFUNCTION("""COMPUTED_VALUE"""),"Bash/Shell/PowerShell")</f>
        <v>Bash/Shell/PowerShell</v>
      </c>
      <c r="D8927" s="4" t="str">
        <f>IFERROR(__xludf.DUMMYFUNCTION("""COMPUTED_VALUE"""),"C")</f>
        <v>C</v>
      </c>
      <c r="E8927" s="4" t="str">
        <f>IFERROR(__xludf.DUMMYFUNCTION("""COMPUTED_VALUE"""),"C++")</f>
        <v>C++</v>
      </c>
      <c r="F8927" s="4" t="str">
        <f>IFERROR(__xludf.DUMMYFUNCTION("""COMPUTED_VALUE"""),"HTML/CSS")</f>
        <v>HTML/CSS</v>
      </c>
      <c r="G8927" s="4" t="str">
        <f>IFERROR(__xludf.DUMMYFUNCTION("""COMPUTED_VALUE"""),"JavaScript")</f>
        <v>JavaScript</v>
      </c>
      <c r="H8927" s="4" t="str">
        <f>IFERROR(__xludf.DUMMYFUNCTION("""COMPUTED_VALUE"""),"PHP")</f>
        <v>PHP</v>
      </c>
      <c r="I8927" s="4" t="str">
        <f>IFERROR(__xludf.DUMMYFUNCTION("""COMPUTED_VALUE"""),"Python")</f>
        <v>Python</v>
      </c>
      <c r="J8927" s="4" t="str">
        <f>IFERROR(__xludf.DUMMYFUNCTION("""COMPUTED_VALUE"""),"SQL")</f>
        <v>SQL</v>
      </c>
      <c r="K8927" s="4" t="str">
        <f>IFERROR(__xludf.DUMMYFUNCTION("""COMPUTED_VALUE"""),"VBA")</f>
        <v>VBA</v>
      </c>
    </row>
    <row r="8928">
      <c r="A8928" s="3">
        <v>8927.0</v>
      </c>
      <c r="B8928" s="4" t="str">
        <f>IFERROR(__xludf.DUMMYFUNCTION("SPLIT(IMPORTRANGE!B8928:B18927,"";"",0,1)"),"Java")</f>
        <v>Java</v>
      </c>
      <c r="C8928" s="4" t="str">
        <f>IFERROR(__xludf.DUMMYFUNCTION("""COMPUTED_VALUE"""),"Kotlin")</f>
        <v>Kotlin</v>
      </c>
    </row>
    <row r="8929">
      <c r="A8929" s="3">
        <v>8928.0</v>
      </c>
      <c r="B8929" s="4" t="str">
        <f>IFERROR(__xludf.DUMMYFUNCTION("SPLIT(IMPORTRANGE!B8929:B18928,"";"",0,1)"),"HTML/CSS")</f>
        <v>HTML/CSS</v>
      </c>
      <c r="C8929" s="4" t="str">
        <f>IFERROR(__xludf.DUMMYFUNCTION("""COMPUTED_VALUE"""),"JavaScript")</f>
        <v>JavaScript</v>
      </c>
      <c r="D8929" s="4" t="str">
        <f>IFERROR(__xludf.DUMMYFUNCTION("""COMPUTED_VALUE"""),"PHP")</f>
        <v>PHP</v>
      </c>
      <c r="E8929" s="4" t="str">
        <f>IFERROR(__xludf.DUMMYFUNCTION("""COMPUTED_VALUE"""),"SQL")</f>
        <v>SQL</v>
      </c>
    </row>
    <row r="8930">
      <c r="A8930" s="3">
        <v>8929.0</v>
      </c>
      <c r="B8930" s="4" t="str">
        <f>IFERROR(__xludf.DUMMYFUNCTION("SPLIT(IMPORTRANGE!B8930:B18929,"";"",0,1)"),"C")</f>
        <v>C</v>
      </c>
      <c r="C8930" s="4" t="str">
        <f>IFERROR(__xludf.DUMMYFUNCTION("""COMPUTED_VALUE"""),"C++")</f>
        <v>C++</v>
      </c>
      <c r="D8930" s="4" t="str">
        <f>IFERROR(__xludf.DUMMYFUNCTION("""COMPUTED_VALUE"""),"HTML/CSS")</f>
        <v>HTML/CSS</v>
      </c>
      <c r="E8930" s="4" t="str">
        <f>IFERROR(__xludf.DUMMYFUNCTION("""COMPUTED_VALUE"""),"JavaScript")</f>
        <v>JavaScript</v>
      </c>
      <c r="F8930" s="4" t="str">
        <f>IFERROR(__xludf.DUMMYFUNCTION("""COMPUTED_VALUE"""),"PHP")</f>
        <v>PHP</v>
      </c>
      <c r="G8930" s="4" t="str">
        <f>IFERROR(__xludf.DUMMYFUNCTION("""COMPUTED_VALUE"""),"SQL")</f>
        <v>SQL</v>
      </c>
    </row>
    <row r="8931">
      <c r="A8931" s="3">
        <v>8930.0</v>
      </c>
      <c r="B8931" s="4" t="str">
        <f>IFERROR(__xludf.DUMMYFUNCTION("SPLIT(IMPORTRANGE!B8931:B18930,"";"",0,1)"),"C")</f>
        <v>C</v>
      </c>
      <c r="C8931" s="4" t="str">
        <f>IFERROR(__xludf.DUMMYFUNCTION("""COMPUTED_VALUE"""),"Java")</f>
        <v>Java</v>
      </c>
      <c r="D8931" s="4" t="str">
        <f>IFERROR(__xludf.DUMMYFUNCTION("""COMPUTED_VALUE"""),"Python")</f>
        <v>Python</v>
      </c>
    </row>
    <row r="8932">
      <c r="A8932" s="3">
        <v>8931.0</v>
      </c>
      <c r="B8932" s="4" t="str">
        <f>IFERROR(__xludf.DUMMYFUNCTION("SPLIT(IMPORTRANGE!B8932:B18931,"";"",0,1)"),"Bash/Shell/PowerShell")</f>
        <v>Bash/Shell/PowerShell</v>
      </c>
      <c r="C8932" s="4" t="str">
        <f>IFERROR(__xludf.DUMMYFUNCTION("""COMPUTED_VALUE"""),"HTML/CSS")</f>
        <v>HTML/CSS</v>
      </c>
      <c r="D8932" s="4" t="str">
        <f>IFERROR(__xludf.DUMMYFUNCTION("""COMPUTED_VALUE"""),"JavaScript")</f>
        <v>JavaScript</v>
      </c>
      <c r="E8932" s="4" t="str">
        <f>IFERROR(__xludf.DUMMYFUNCTION("""COMPUTED_VALUE"""),"PHP")</f>
        <v>PHP</v>
      </c>
      <c r="F8932" s="4" t="str">
        <f>IFERROR(__xludf.DUMMYFUNCTION("""COMPUTED_VALUE"""),"Scala")</f>
        <v>Scala</v>
      </c>
    </row>
    <row r="8933">
      <c r="A8933" s="3">
        <v>8932.0</v>
      </c>
      <c r="B8933" s="4" t="str">
        <f>IFERROR(__xludf.DUMMYFUNCTION("SPLIT(IMPORTRANGE!B8933:B18932,"";"",0,1)"),"Bash/Shell/PowerShell")</f>
        <v>Bash/Shell/PowerShell</v>
      </c>
      <c r="C8933" s="4" t="str">
        <f>IFERROR(__xludf.DUMMYFUNCTION("""COMPUTED_VALUE"""),"HTML/CSS")</f>
        <v>HTML/CSS</v>
      </c>
      <c r="D8933" s="4" t="str">
        <f>IFERROR(__xludf.DUMMYFUNCTION("""COMPUTED_VALUE"""),"JavaScript")</f>
        <v>JavaScript</v>
      </c>
      <c r="E8933" s="4" t="str">
        <f>IFERROR(__xludf.DUMMYFUNCTION("""COMPUTED_VALUE"""),"PHP")</f>
        <v>PHP</v>
      </c>
      <c r="F8933" s="4" t="str">
        <f>IFERROR(__xludf.DUMMYFUNCTION("""COMPUTED_VALUE"""),"Python")</f>
        <v>Python</v>
      </c>
      <c r="G8933" s="4" t="str">
        <f>IFERROR(__xludf.DUMMYFUNCTION("""COMPUTED_VALUE"""),"TypeScript")</f>
        <v>TypeScript</v>
      </c>
    </row>
    <row r="8934">
      <c r="A8934" s="3">
        <v>8933.0</v>
      </c>
      <c r="B8934" s="4" t="str">
        <f>IFERROR(__xludf.DUMMYFUNCTION("SPLIT(IMPORTRANGE!B8934:B18933,"";"",0,1)"),"Bash/Shell/PowerShell")</f>
        <v>Bash/Shell/PowerShell</v>
      </c>
      <c r="C8934" s="4" t="str">
        <f>IFERROR(__xludf.DUMMYFUNCTION("""COMPUTED_VALUE"""),"C")</f>
        <v>C</v>
      </c>
      <c r="D8934" s="4" t="str">
        <f>IFERROR(__xludf.DUMMYFUNCTION("""COMPUTED_VALUE"""),"C++")</f>
        <v>C++</v>
      </c>
      <c r="E8934" s="4" t="str">
        <f>IFERROR(__xludf.DUMMYFUNCTION("""COMPUTED_VALUE"""),"HTML/CSS")</f>
        <v>HTML/CSS</v>
      </c>
      <c r="F8934" s="4" t="str">
        <f>IFERROR(__xludf.DUMMYFUNCTION("""COMPUTED_VALUE"""),"Java")</f>
        <v>Java</v>
      </c>
      <c r="G8934" s="4" t="str">
        <f>IFERROR(__xludf.DUMMYFUNCTION("""COMPUTED_VALUE"""),"JavaScript")</f>
        <v>JavaScript</v>
      </c>
      <c r="H8934" s="4" t="str">
        <f>IFERROR(__xludf.DUMMYFUNCTION("""COMPUTED_VALUE"""),"Kotlin")</f>
        <v>Kotlin</v>
      </c>
      <c r="I8934" s="4" t="str">
        <f>IFERROR(__xludf.DUMMYFUNCTION("""COMPUTED_VALUE"""),"PHP")</f>
        <v>PHP</v>
      </c>
      <c r="J8934" s="4" t="str">
        <f>IFERROR(__xludf.DUMMYFUNCTION("""COMPUTED_VALUE"""),"Python")</f>
        <v>Python</v>
      </c>
      <c r="K8934" s="4" t="str">
        <f>IFERROR(__xludf.DUMMYFUNCTION("""COMPUTED_VALUE"""),"SQL")</f>
        <v>SQL</v>
      </c>
      <c r="L8934" s="4" t="str">
        <f>IFERROR(__xludf.DUMMYFUNCTION("""COMPUTED_VALUE"""),"TypeScript")</f>
        <v>TypeScript</v>
      </c>
      <c r="M8934" s="4" t="str">
        <f>IFERROR(__xludf.DUMMYFUNCTION("""COMPUTED_VALUE"""),"Other(s):")</f>
        <v>Other(s):</v>
      </c>
    </row>
    <row r="8935">
      <c r="A8935" s="3">
        <v>8934.0</v>
      </c>
      <c r="B8935" s="4" t="str">
        <f>IFERROR(__xludf.DUMMYFUNCTION("SPLIT(IMPORTRANGE!B8935:B18934,"";"",0,1)"),"HTML/CSS")</f>
        <v>HTML/CSS</v>
      </c>
      <c r="C8935" s="4" t="str">
        <f>IFERROR(__xludf.DUMMYFUNCTION("""COMPUTED_VALUE"""),"Java")</f>
        <v>Java</v>
      </c>
      <c r="D8935" s="4" t="str">
        <f>IFERROR(__xludf.DUMMYFUNCTION("""COMPUTED_VALUE"""),"JavaScript")</f>
        <v>JavaScript</v>
      </c>
      <c r="E8935" s="4" t="str">
        <f>IFERROR(__xludf.DUMMYFUNCTION("""COMPUTED_VALUE"""),"SQL")</f>
        <v>SQL</v>
      </c>
    </row>
    <row r="8936">
      <c r="A8936" s="3">
        <v>8935.0</v>
      </c>
      <c r="B8936" s="4" t="str">
        <f>IFERROR(__xludf.DUMMYFUNCTION("SPLIT(IMPORTRANGE!B8936:B18935,"";"",0,1)"),"Bash/Shell/PowerShell")</f>
        <v>Bash/Shell/PowerShell</v>
      </c>
      <c r="C8936" s="4" t="str">
        <f>IFERROR(__xludf.DUMMYFUNCTION("""COMPUTED_VALUE"""),"Clojure")</f>
        <v>Clojure</v>
      </c>
      <c r="D8936" s="4" t="str">
        <f>IFERROR(__xludf.DUMMYFUNCTION("""COMPUTED_VALUE"""),"Go")</f>
        <v>Go</v>
      </c>
      <c r="E8936" s="4" t="str">
        <f>IFERROR(__xludf.DUMMYFUNCTION("""COMPUTED_VALUE"""),"Java")</f>
        <v>Java</v>
      </c>
      <c r="F8936" s="4" t="str">
        <f>IFERROR(__xludf.DUMMYFUNCTION("""COMPUTED_VALUE"""),"JavaScript")</f>
        <v>JavaScript</v>
      </c>
      <c r="G8936" s="4" t="str">
        <f>IFERROR(__xludf.DUMMYFUNCTION("""COMPUTED_VALUE"""),"SQL")</f>
        <v>SQL</v>
      </c>
    </row>
    <row r="8937">
      <c r="A8937" s="3">
        <v>8936.0</v>
      </c>
      <c r="B8937" s="4" t="str">
        <f>IFERROR(__xludf.DUMMYFUNCTION("SPLIT(IMPORTRANGE!B8937:B18936,"";"",0,1)"),"Bash/Shell/PowerShell")</f>
        <v>Bash/Shell/PowerShell</v>
      </c>
      <c r="C8937" s="4" t="str">
        <f>IFERROR(__xludf.DUMMYFUNCTION("""COMPUTED_VALUE"""),"C#")</f>
        <v>C#</v>
      </c>
      <c r="D8937" s="4" t="str">
        <f>IFERROR(__xludf.DUMMYFUNCTION("""COMPUTED_VALUE"""),"SQL")</f>
        <v>SQL</v>
      </c>
    </row>
    <row r="8938">
      <c r="A8938" s="3">
        <v>8937.0</v>
      </c>
      <c r="B8938" s="4" t="str">
        <f>IFERROR(__xludf.DUMMYFUNCTION("SPLIT(IMPORTRANGE!B8938:B18937,"";"",0,1)"),"Java")</f>
        <v>Java</v>
      </c>
    </row>
    <row r="8939">
      <c r="A8939" s="3">
        <v>8938.0</v>
      </c>
      <c r="B8939" s="4" t="str">
        <f>IFERROR(__xludf.DUMMYFUNCTION("SPLIT(IMPORTRANGE!B8939:B18938,"";"",0,1)"),"Assembly")</f>
        <v>Assembly</v>
      </c>
      <c r="C8939" s="4" t="str">
        <f>IFERROR(__xludf.DUMMYFUNCTION("""COMPUTED_VALUE"""),"Bash/Shell/PowerShell")</f>
        <v>Bash/Shell/PowerShell</v>
      </c>
      <c r="D8939" s="4" t="str">
        <f>IFERROR(__xludf.DUMMYFUNCTION("""COMPUTED_VALUE"""),"HTML/CSS")</f>
        <v>HTML/CSS</v>
      </c>
      <c r="E8939" s="4" t="str">
        <f>IFERROR(__xludf.DUMMYFUNCTION("""COMPUTED_VALUE"""),"Java")</f>
        <v>Java</v>
      </c>
      <c r="F8939" s="4" t="str">
        <f>IFERROR(__xludf.DUMMYFUNCTION("""COMPUTED_VALUE"""),"JavaScript")</f>
        <v>JavaScript</v>
      </c>
      <c r="G8939" s="4" t="str">
        <f>IFERROR(__xludf.DUMMYFUNCTION("""COMPUTED_VALUE"""),"Python")</f>
        <v>Python</v>
      </c>
      <c r="H8939" s="4" t="str">
        <f>IFERROR(__xludf.DUMMYFUNCTION("""COMPUTED_VALUE"""),"TypeScript")</f>
        <v>TypeScript</v>
      </c>
    </row>
    <row r="8940">
      <c r="A8940" s="3">
        <v>8939.0</v>
      </c>
      <c r="B8940" s="4" t="str">
        <f>IFERROR(__xludf.DUMMYFUNCTION("SPLIT(IMPORTRANGE!B8940:B18939,"";"",0,1)"),"HTML/CSS")</f>
        <v>HTML/CSS</v>
      </c>
      <c r="C8940" s="4" t="str">
        <f>IFERROR(__xludf.DUMMYFUNCTION("""COMPUTED_VALUE"""),"Java")</f>
        <v>Java</v>
      </c>
      <c r="D8940" s="4" t="str">
        <f>IFERROR(__xludf.DUMMYFUNCTION("""COMPUTED_VALUE"""),"JavaScript")</f>
        <v>JavaScript</v>
      </c>
      <c r="E8940" s="4" t="str">
        <f>IFERROR(__xludf.DUMMYFUNCTION("""COMPUTED_VALUE"""),"PHP")</f>
        <v>PHP</v>
      </c>
      <c r="F8940" s="4" t="str">
        <f>IFERROR(__xludf.DUMMYFUNCTION("""COMPUTED_VALUE"""),"SQL")</f>
        <v>SQL</v>
      </c>
    </row>
    <row r="8941">
      <c r="A8941" s="3">
        <v>8940.0</v>
      </c>
      <c r="B8941" s="4" t="str">
        <f>IFERROR(__xludf.DUMMYFUNCTION("SPLIT(IMPORTRANGE!B8941:B18940,"";"",0,1)"),"Bash/Shell/PowerShell")</f>
        <v>Bash/Shell/PowerShell</v>
      </c>
      <c r="C8941" s="4" t="str">
        <f>IFERROR(__xludf.DUMMYFUNCTION("""COMPUTED_VALUE"""),"HTML/CSS")</f>
        <v>HTML/CSS</v>
      </c>
      <c r="D8941" s="4" t="str">
        <f>IFERROR(__xludf.DUMMYFUNCTION("""COMPUTED_VALUE"""),"Java")</f>
        <v>Java</v>
      </c>
      <c r="E8941" s="4" t="str">
        <f>IFERROR(__xludf.DUMMYFUNCTION("""COMPUTED_VALUE"""),"JavaScript")</f>
        <v>JavaScript</v>
      </c>
      <c r="F8941" s="4" t="str">
        <f>IFERROR(__xludf.DUMMYFUNCTION("""COMPUTED_VALUE"""),"Kotlin")</f>
        <v>Kotlin</v>
      </c>
      <c r="G8941" s="4" t="str">
        <f>IFERROR(__xludf.DUMMYFUNCTION("""COMPUTED_VALUE"""),"Python")</f>
        <v>Python</v>
      </c>
      <c r="H8941" s="4" t="str">
        <f>IFERROR(__xludf.DUMMYFUNCTION("""COMPUTED_VALUE"""),"SQL")</f>
        <v>SQL</v>
      </c>
      <c r="I8941" s="4" t="str">
        <f>IFERROR(__xludf.DUMMYFUNCTION("""COMPUTED_VALUE"""),"TypeScript")</f>
        <v>TypeScript</v>
      </c>
      <c r="J8941" s="4" t="str">
        <f>IFERROR(__xludf.DUMMYFUNCTION("""COMPUTED_VALUE"""),"Other(s):")</f>
        <v>Other(s):</v>
      </c>
    </row>
    <row r="8942">
      <c r="A8942" s="3">
        <v>8941.0</v>
      </c>
      <c r="B8942" s="4" t="str">
        <f>IFERROR(__xludf.DUMMYFUNCTION("SPLIT(IMPORTRANGE!B8942:B18941,"";"",0,1)"),"HTML/CSS")</f>
        <v>HTML/CSS</v>
      </c>
      <c r="C8942" s="4" t="str">
        <f>IFERROR(__xludf.DUMMYFUNCTION("""COMPUTED_VALUE"""),"JavaScript")</f>
        <v>JavaScript</v>
      </c>
      <c r="D8942" s="4" t="str">
        <f>IFERROR(__xludf.DUMMYFUNCTION("""COMPUTED_VALUE"""),"PHP")</f>
        <v>PHP</v>
      </c>
      <c r="E8942" s="4" t="str">
        <f>IFERROR(__xludf.DUMMYFUNCTION("""COMPUTED_VALUE"""),"SQL")</f>
        <v>SQL</v>
      </c>
    </row>
    <row r="8943">
      <c r="A8943" s="3">
        <v>8942.0</v>
      </c>
      <c r="B8943" s="4" t="str">
        <f>IFERROR(__xludf.DUMMYFUNCTION("SPLIT(IMPORTRANGE!B8943:B18942,"";"",0,1)"),"C")</f>
        <v>C</v>
      </c>
      <c r="C8943" s="4" t="str">
        <f>IFERROR(__xludf.DUMMYFUNCTION("""COMPUTED_VALUE"""),"Java")</f>
        <v>Java</v>
      </c>
      <c r="D8943" s="4" t="str">
        <f>IFERROR(__xludf.DUMMYFUNCTION("""COMPUTED_VALUE"""),"Kotlin")</f>
        <v>Kotlin</v>
      </c>
      <c r="E8943" s="4" t="str">
        <f>IFERROR(__xludf.DUMMYFUNCTION("""COMPUTED_VALUE"""),"PHP")</f>
        <v>PHP</v>
      </c>
      <c r="F8943" s="4" t="str">
        <f>IFERROR(__xludf.DUMMYFUNCTION("""COMPUTED_VALUE"""),"SQL")</f>
        <v>SQL</v>
      </c>
      <c r="G8943" s="4" t="str">
        <f>IFERROR(__xludf.DUMMYFUNCTION("""COMPUTED_VALUE"""),"Swift")</f>
        <v>Swift</v>
      </c>
    </row>
    <row r="8944">
      <c r="A8944" s="3">
        <v>8943.0</v>
      </c>
      <c r="B8944" s="4" t="str">
        <f>IFERROR(__xludf.DUMMYFUNCTION("SPLIT(IMPORTRANGE!B8944:B18943,"";"",0,1)"),"Java")</f>
        <v>Java</v>
      </c>
      <c r="C8944" s="4" t="str">
        <f>IFERROR(__xludf.DUMMYFUNCTION("""COMPUTED_VALUE"""),"Python")</f>
        <v>Python</v>
      </c>
    </row>
    <row r="8945">
      <c r="A8945" s="3">
        <v>8944.0</v>
      </c>
      <c r="B8945" s="4" t="str">
        <f>IFERROR(__xludf.DUMMYFUNCTION("SPLIT(IMPORTRANGE!B8945:B18944,"";"",0,1)"),"Python")</f>
        <v>Python</v>
      </c>
    </row>
    <row r="8946">
      <c r="A8946" s="3">
        <v>8945.0</v>
      </c>
      <c r="B8946" s="4" t="str">
        <f>IFERROR(__xludf.DUMMYFUNCTION("SPLIT(IMPORTRANGE!B8946:B18945,"";"",0,1)"),"C++")</f>
        <v>C++</v>
      </c>
      <c r="C8946" s="4" t="str">
        <f>IFERROR(__xludf.DUMMYFUNCTION("""COMPUTED_VALUE"""),"Python")</f>
        <v>Python</v>
      </c>
    </row>
    <row r="8947">
      <c r="A8947" s="3">
        <v>8946.0</v>
      </c>
      <c r="B8947" s="4" t="str">
        <f>IFERROR(__xludf.DUMMYFUNCTION("SPLIT(IMPORTRANGE!B8947:B18946,"";"",0,1)"),"Assembly")</f>
        <v>Assembly</v>
      </c>
      <c r="C8947" s="4" t="str">
        <f>IFERROR(__xludf.DUMMYFUNCTION("""COMPUTED_VALUE"""),"Bash/Shell/PowerShell")</f>
        <v>Bash/Shell/PowerShell</v>
      </c>
      <c r="D8947" s="4" t="str">
        <f>IFERROR(__xludf.DUMMYFUNCTION("""COMPUTED_VALUE"""),"C")</f>
        <v>C</v>
      </c>
      <c r="E8947" s="4" t="str">
        <f>IFERROR(__xludf.DUMMYFUNCTION("""COMPUTED_VALUE"""),"C++")</f>
        <v>C++</v>
      </c>
      <c r="F8947" s="4" t="str">
        <f>IFERROR(__xludf.DUMMYFUNCTION("""COMPUTED_VALUE"""),"R")</f>
        <v>R</v>
      </c>
      <c r="G8947" s="4" t="str">
        <f>IFERROR(__xludf.DUMMYFUNCTION("""COMPUTED_VALUE"""),"Other(s):")</f>
        <v>Other(s):</v>
      </c>
    </row>
    <row r="8948">
      <c r="A8948" s="3">
        <v>8947.0</v>
      </c>
      <c r="B8948" s="4" t="str">
        <f>IFERROR(__xludf.DUMMYFUNCTION("SPLIT(IMPORTRANGE!B8948:B18947,"";"",0,1)"),"Bash/Shell/PowerShell")</f>
        <v>Bash/Shell/PowerShell</v>
      </c>
      <c r="C8948" s="4" t="str">
        <f>IFERROR(__xludf.DUMMYFUNCTION("""COMPUTED_VALUE"""),"C#")</f>
        <v>C#</v>
      </c>
      <c r="D8948" s="4" t="str">
        <f>IFERROR(__xludf.DUMMYFUNCTION("""COMPUTED_VALUE"""),"HTML/CSS")</f>
        <v>HTML/CSS</v>
      </c>
      <c r="E8948" s="4" t="str">
        <f>IFERROR(__xludf.DUMMYFUNCTION("""COMPUTED_VALUE"""),"JavaScript")</f>
        <v>JavaScript</v>
      </c>
      <c r="F8948" s="4" t="str">
        <f>IFERROR(__xludf.DUMMYFUNCTION("""COMPUTED_VALUE"""),"SQL")</f>
        <v>SQL</v>
      </c>
      <c r="G8948" s="4" t="str">
        <f>IFERROR(__xludf.DUMMYFUNCTION("""COMPUTED_VALUE"""),"TypeScript")</f>
        <v>TypeScript</v>
      </c>
    </row>
    <row r="8949">
      <c r="A8949" s="3">
        <v>8948.0</v>
      </c>
      <c r="B8949" s="4" t="str">
        <f>IFERROR(__xludf.DUMMYFUNCTION("SPLIT(IMPORTRANGE!B8949:B18948,"";"",0,1)"),"Java")</f>
        <v>Java</v>
      </c>
      <c r="C8949" s="4" t="str">
        <f>IFERROR(__xludf.DUMMYFUNCTION("""COMPUTED_VALUE"""),"Other(s):")</f>
        <v>Other(s):</v>
      </c>
    </row>
    <row r="8950">
      <c r="A8950" s="3">
        <v>8949.0</v>
      </c>
      <c r="B8950" s="4" t="str">
        <f>IFERROR(__xludf.DUMMYFUNCTION("SPLIT(IMPORTRANGE!B8950:B18949,"";"",0,1)"),"HTML/CSS")</f>
        <v>HTML/CSS</v>
      </c>
      <c r="C8950" s="4" t="str">
        <f>IFERROR(__xludf.DUMMYFUNCTION("""COMPUTED_VALUE"""),"JavaScript")</f>
        <v>JavaScript</v>
      </c>
      <c r="D8950" s="4" t="str">
        <f>IFERROR(__xludf.DUMMYFUNCTION("""COMPUTED_VALUE"""),"PHP")</f>
        <v>PHP</v>
      </c>
      <c r="E8950" s="4" t="str">
        <f>IFERROR(__xludf.DUMMYFUNCTION("""COMPUTED_VALUE"""),"SQL")</f>
        <v>SQL</v>
      </c>
      <c r="F8950" s="4" t="str">
        <f>IFERROR(__xludf.DUMMYFUNCTION("""COMPUTED_VALUE"""),"TypeScript")</f>
        <v>TypeScript</v>
      </c>
    </row>
    <row r="8951">
      <c r="A8951" s="3">
        <v>8950.0</v>
      </c>
      <c r="B8951" s="4" t="str">
        <f>IFERROR(__xludf.DUMMYFUNCTION("SPLIT(IMPORTRANGE!B8951:B18950,"";"",0,1)"),"Bash/Shell/PowerShell")</f>
        <v>Bash/Shell/PowerShell</v>
      </c>
      <c r="C8951" s="4" t="str">
        <f>IFERROR(__xludf.DUMMYFUNCTION("""COMPUTED_VALUE"""),"C#")</f>
        <v>C#</v>
      </c>
      <c r="D8951" s="4" t="str">
        <f>IFERROR(__xludf.DUMMYFUNCTION("""COMPUTED_VALUE"""),"HTML/CSS")</f>
        <v>HTML/CSS</v>
      </c>
      <c r="E8951" s="4" t="str">
        <f>IFERROR(__xludf.DUMMYFUNCTION("""COMPUTED_VALUE"""),"JavaScript")</f>
        <v>JavaScript</v>
      </c>
      <c r="F8951" s="4" t="str">
        <f>IFERROR(__xludf.DUMMYFUNCTION("""COMPUTED_VALUE"""),"SQL")</f>
        <v>SQL</v>
      </c>
    </row>
    <row r="8952">
      <c r="A8952" s="3">
        <v>8951.0</v>
      </c>
      <c r="B8952" s="4" t="str">
        <f>IFERROR(__xludf.DUMMYFUNCTION("SPLIT(IMPORTRANGE!B8952:B18951,"";"",0,1)"),"C++")</f>
        <v>C++</v>
      </c>
      <c r="C8952" s="4" t="str">
        <f>IFERROR(__xludf.DUMMYFUNCTION("""COMPUTED_VALUE"""),"Java")</f>
        <v>Java</v>
      </c>
      <c r="D8952" s="4" t="str">
        <f>IFERROR(__xludf.DUMMYFUNCTION("""COMPUTED_VALUE"""),"Python")</f>
        <v>Python</v>
      </c>
      <c r="E8952" s="4" t="str">
        <f>IFERROR(__xludf.DUMMYFUNCTION("""COMPUTED_VALUE"""),"Ruby")</f>
        <v>Ruby</v>
      </c>
    </row>
    <row r="8953">
      <c r="A8953" s="3">
        <v>8952.0</v>
      </c>
      <c r="B8953" s="4" t="str">
        <f>IFERROR(__xludf.DUMMYFUNCTION("SPLIT(IMPORTRANGE!B8953:B18952,"";"",0,1)"),"JavaScript")</f>
        <v>JavaScript</v>
      </c>
      <c r="C8953" s="4" t="str">
        <f>IFERROR(__xludf.DUMMYFUNCTION("""COMPUTED_VALUE"""),"PHP")</f>
        <v>PHP</v>
      </c>
      <c r="D8953" s="4" t="str">
        <f>IFERROR(__xludf.DUMMYFUNCTION("""COMPUTED_VALUE"""),"Python")</f>
        <v>Python</v>
      </c>
    </row>
    <row r="8954">
      <c r="A8954" s="3">
        <v>8953.0</v>
      </c>
      <c r="B8954" s="4" t="str">
        <f>IFERROR(__xludf.DUMMYFUNCTION("SPLIT(IMPORTRANGE!B8954:B18953,"";"",0,1)"),"Bash/Shell/PowerShell")</f>
        <v>Bash/Shell/PowerShell</v>
      </c>
      <c r="C8954" s="4" t="str">
        <f>IFERROR(__xludf.DUMMYFUNCTION("""COMPUTED_VALUE"""),"Java")</f>
        <v>Java</v>
      </c>
      <c r="D8954" s="4" t="str">
        <f>IFERROR(__xludf.DUMMYFUNCTION("""COMPUTED_VALUE"""),"JavaScript")</f>
        <v>JavaScript</v>
      </c>
      <c r="E8954" s="4" t="str">
        <f>IFERROR(__xludf.DUMMYFUNCTION("""COMPUTED_VALUE"""),"Kotlin")</f>
        <v>Kotlin</v>
      </c>
      <c r="F8954" s="4" t="str">
        <f>IFERROR(__xludf.DUMMYFUNCTION("""COMPUTED_VALUE"""),"PHP")</f>
        <v>PHP</v>
      </c>
      <c r="G8954" s="4" t="str">
        <f>IFERROR(__xludf.DUMMYFUNCTION("""COMPUTED_VALUE"""),"Ruby")</f>
        <v>Ruby</v>
      </c>
    </row>
    <row r="8955">
      <c r="A8955" s="3">
        <v>8954.0</v>
      </c>
      <c r="B8955" s="4" t="str">
        <f>IFERROR(__xludf.DUMMYFUNCTION("SPLIT(IMPORTRANGE!B8955:B18954,"";"",0,1)"),"Bash/Shell/PowerShell")</f>
        <v>Bash/Shell/PowerShell</v>
      </c>
      <c r="C8955" s="4" t="str">
        <f>IFERROR(__xludf.DUMMYFUNCTION("""COMPUTED_VALUE"""),"C")</f>
        <v>C</v>
      </c>
      <c r="D8955" s="4" t="str">
        <f>IFERROR(__xludf.DUMMYFUNCTION("""COMPUTED_VALUE"""),"HTML/CSS")</f>
        <v>HTML/CSS</v>
      </c>
      <c r="E8955" s="4" t="str">
        <f>IFERROR(__xludf.DUMMYFUNCTION("""COMPUTED_VALUE"""),"JavaScript")</f>
        <v>JavaScript</v>
      </c>
      <c r="F8955" s="4" t="str">
        <f>IFERROR(__xludf.DUMMYFUNCTION("""COMPUTED_VALUE"""),"PHP")</f>
        <v>PHP</v>
      </c>
      <c r="G8955" s="4" t="str">
        <f>IFERROR(__xludf.DUMMYFUNCTION("""COMPUTED_VALUE"""),"SQL")</f>
        <v>SQL</v>
      </c>
    </row>
    <row r="8956">
      <c r="A8956" s="3">
        <v>8955.0</v>
      </c>
      <c r="B8956" s="4" t="str">
        <f>IFERROR(__xludf.DUMMYFUNCTION("SPLIT(IMPORTRANGE!B8956:B18955,"";"",0,1)"),"C")</f>
        <v>C</v>
      </c>
      <c r="C8956" s="4" t="str">
        <f>IFERROR(__xludf.DUMMYFUNCTION("""COMPUTED_VALUE"""),"C++")</f>
        <v>C++</v>
      </c>
      <c r="D8956" s="4" t="str">
        <f>IFERROR(__xludf.DUMMYFUNCTION("""COMPUTED_VALUE"""),"HTML/CSS")</f>
        <v>HTML/CSS</v>
      </c>
      <c r="E8956" s="4" t="str">
        <f>IFERROR(__xludf.DUMMYFUNCTION("""COMPUTED_VALUE"""),"Java")</f>
        <v>Java</v>
      </c>
      <c r="F8956" s="4" t="str">
        <f>IFERROR(__xludf.DUMMYFUNCTION("""COMPUTED_VALUE"""),"JavaScript")</f>
        <v>JavaScript</v>
      </c>
      <c r="G8956" s="4" t="str">
        <f>IFERROR(__xludf.DUMMYFUNCTION("""COMPUTED_VALUE"""),"PHP")</f>
        <v>PHP</v>
      </c>
      <c r="H8956" s="4" t="str">
        <f>IFERROR(__xludf.DUMMYFUNCTION("""COMPUTED_VALUE"""),"SQL")</f>
        <v>SQL</v>
      </c>
    </row>
    <row r="8957">
      <c r="A8957" s="3">
        <v>8956.0</v>
      </c>
      <c r="B8957" s="4" t="str">
        <f>IFERROR(__xludf.DUMMYFUNCTION("SPLIT(IMPORTRANGE!B8957:B18956,"";"",0,1)"),"Bash/Shell/PowerShell")</f>
        <v>Bash/Shell/PowerShell</v>
      </c>
      <c r="C8957" s="4" t="str">
        <f>IFERROR(__xludf.DUMMYFUNCTION("""COMPUTED_VALUE"""),"C#")</f>
        <v>C#</v>
      </c>
      <c r="D8957" s="4" t="str">
        <f>IFERROR(__xludf.DUMMYFUNCTION("""COMPUTED_VALUE"""),"Dart")</f>
        <v>Dart</v>
      </c>
      <c r="E8957" s="4" t="str">
        <f>IFERROR(__xludf.DUMMYFUNCTION("""COMPUTED_VALUE"""),"F#")</f>
        <v>F#</v>
      </c>
      <c r="F8957" s="4" t="str">
        <f>IFERROR(__xludf.DUMMYFUNCTION("""COMPUTED_VALUE"""),"HTML/CSS")</f>
        <v>HTML/CSS</v>
      </c>
      <c r="G8957" s="4" t="str">
        <f>IFERROR(__xludf.DUMMYFUNCTION("""COMPUTED_VALUE"""),"JavaScript")</f>
        <v>JavaScript</v>
      </c>
      <c r="H8957" s="4" t="str">
        <f>IFERROR(__xludf.DUMMYFUNCTION("""COMPUTED_VALUE"""),"Other(s):")</f>
        <v>Other(s):</v>
      </c>
    </row>
    <row r="8958">
      <c r="A8958" s="3">
        <v>8957.0</v>
      </c>
      <c r="B8958" s="4" t="str">
        <f>IFERROR(__xludf.DUMMYFUNCTION("SPLIT(IMPORTRANGE!B8958:B18957,"";"",0,1)"),"HTML/CSS")</f>
        <v>HTML/CSS</v>
      </c>
      <c r="C8958" s="4" t="str">
        <f>IFERROR(__xludf.DUMMYFUNCTION("""COMPUTED_VALUE"""),"Java")</f>
        <v>Java</v>
      </c>
      <c r="D8958" s="4" t="str">
        <f>IFERROR(__xludf.DUMMYFUNCTION("""COMPUTED_VALUE"""),"JavaScript")</f>
        <v>JavaScript</v>
      </c>
      <c r="E8958" s="4" t="str">
        <f>IFERROR(__xludf.DUMMYFUNCTION("""COMPUTED_VALUE"""),"TypeScript")</f>
        <v>TypeScript</v>
      </c>
    </row>
    <row r="8959">
      <c r="A8959" s="3">
        <v>8958.0</v>
      </c>
      <c r="B8959" s="4" t="str">
        <f>IFERROR(__xludf.DUMMYFUNCTION("SPLIT(IMPORTRANGE!B8959:B18958,"";"",0,1)"),"HTML/CSS")</f>
        <v>HTML/CSS</v>
      </c>
      <c r="C8959" s="4" t="str">
        <f>IFERROR(__xludf.DUMMYFUNCTION("""COMPUTED_VALUE"""),"Java")</f>
        <v>Java</v>
      </c>
      <c r="D8959" s="4" t="str">
        <f>IFERROR(__xludf.DUMMYFUNCTION("""COMPUTED_VALUE"""),"JavaScript")</f>
        <v>JavaScript</v>
      </c>
      <c r="E8959" s="4" t="str">
        <f>IFERROR(__xludf.DUMMYFUNCTION("""COMPUTED_VALUE"""),"Python")</f>
        <v>Python</v>
      </c>
      <c r="F8959" s="4" t="str">
        <f>IFERROR(__xludf.DUMMYFUNCTION("""COMPUTED_VALUE"""),"SQL")</f>
        <v>SQL</v>
      </c>
    </row>
    <row r="8960">
      <c r="A8960" s="3">
        <v>8959.0</v>
      </c>
      <c r="B8960" s="4" t="str">
        <f>IFERROR(__xludf.DUMMYFUNCTION("SPLIT(IMPORTRANGE!B8960:B18959,"";"",0,1)"),"HTML/CSS")</f>
        <v>HTML/CSS</v>
      </c>
      <c r="C8960" s="4" t="str">
        <f>IFERROR(__xludf.DUMMYFUNCTION("""COMPUTED_VALUE"""),"JavaScript")</f>
        <v>JavaScript</v>
      </c>
      <c r="D8960" s="4" t="str">
        <f>IFERROR(__xludf.DUMMYFUNCTION("""COMPUTED_VALUE"""),"PHP")</f>
        <v>PHP</v>
      </c>
      <c r="E8960" s="4" t="str">
        <f>IFERROR(__xludf.DUMMYFUNCTION("""COMPUTED_VALUE"""),"Ruby")</f>
        <v>Ruby</v>
      </c>
      <c r="F8960" s="4" t="str">
        <f>IFERROR(__xludf.DUMMYFUNCTION("""COMPUTED_VALUE"""),"SQL")</f>
        <v>SQL</v>
      </c>
    </row>
    <row r="8961">
      <c r="A8961" s="3">
        <v>8960.0</v>
      </c>
      <c r="B8961" s="4" t="str">
        <f>IFERROR(__xludf.DUMMYFUNCTION("SPLIT(IMPORTRANGE!B8961:B18960,"";"",0,1)"),"HTML/CSS")</f>
        <v>HTML/CSS</v>
      </c>
      <c r="C8961" s="4" t="str">
        <f>IFERROR(__xludf.DUMMYFUNCTION("""COMPUTED_VALUE"""),"JavaScript")</f>
        <v>JavaScript</v>
      </c>
      <c r="D8961" s="4" t="str">
        <f>IFERROR(__xludf.DUMMYFUNCTION("""COMPUTED_VALUE"""),"PHP")</f>
        <v>PHP</v>
      </c>
      <c r="E8961" s="4" t="str">
        <f>IFERROR(__xludf.DUMMYFUNCTION("""COMPUTED_VALUE"""),"SQL")</f>
        <v>SQL</v>
      </c>
      <c r="F8961" s="4" t="str">
        <f>IFERROR(__xludf.DUMMYFUNCTION("""COMPUTED_VALUE"""),"VBA")</f>
        <v>VBA</v>
      </c>
    </row>
    <row r="8962">
      <c r="A8962" s="3">
        <v>8961.0</v>
      </c>
      <c r="B8962" s="4" t="str">
        <f>IFERROR(__xludf.DUMMYFUNCTION("SPLIT(IMPORTRANGE!B8962:B18961,"";"",0,1)"),"HTML/CSS")</f>
        <v>HTML/CSS</v>
      </c>
      <c r="C8962" s="4" t="str">
        <f>IFERROR(__xludf.DUMMYFUNCTION("""COMPUTED_VALUE"""),"Java")</f>
        <v>Java</v>
      </c>
      <c r="D8962" s="4" t="str">
        <f>IFERROR(__xludf.DUMMYFUNCTION("""COMPUTED_VALUE"""),"JavaScript")</f>
        <v>JavaScript</v>
      </c>
      <c r="E8962" s="4" t="str">
        <f>IFERROR(__xludf.DUMMYFUNCTION("""COMPUTED_VALUE"""),"Python")</f>
        <v>Python</v>
      </c>
      <c r="F8962" s="4" t="str">
        <f>IFERROR(__xludf.DUMMYFUNCTION("""COMPUTED_VALUE"""),"SQL")</f>
        <v>SQL</v>
      </c>
    </row>
    <row r="8963">
      <c r="A8963" s="3">
        <v>8962.0</v>
      </c>
      <c r="B8963" s="4" t="str">
        <f>IFERROR(__xludf.DUMMYFUNCTION("SPLIT(IMPORTRANGE!B8963:B18962,"";"",0,1)"),"C#")</f>
        <v>C#</v>
      </c>
      <c r="C8963" s="4" t="str">
        <f>IFERROR(__xludf.DUMMYFUNCTION("""COMPUTED_VALUE"""),"HTML/CSS")</f>
        <v>HTML/CSS</v>
      </c>
      <c r="D8963" s="4" t="str">
        <f>IFERROR(__xludf.DUMMYFUNCTION("""COMPUTED_VALUE"""),"JavaScript")</f>
        <v>JavaScript</v>
      </c>
      <c r="E8963" s="4" t="str">
        <f>IFERROR(__xludf.DUMMYFUNCTION("""COMPUTED_VALUE"""),"SQL")</f>
        <v>SQL</v>
      </c>
    </row>
    <row r="8964">
      <c r="A8964" s="3">
        <v>8963.0</v>
      </c>
      <c r="B8964" s="4" t="str">
        <f>IFERROR(__xludf.DUMMYFUNCTION("SPLIT(IMPORTRANGE!B8964:B18963,"";"",0,1)"),"C")</f>
        <v>C</v>
      </c>
      <c r="C8964" s="4" t="str">
        <f>IFERROR(__xludf.DUMMYFUNCTION("""COMPUTED_VALUE"""),"C++")</f>
        <v>C++</v>
      </c>
      <c r="D8964" s="4" t="str">
        <f>IFERROR(__xludf.DUMMYFUNCTION("""COMPUTED_VALUE"""),"C#")</f>
        <v>C#</v>
      </c>
      <c r="E8964" s="4" t="str">
        <f>IFERROR(__xludf.DUMMYFUNCTION("""COMPUTED_VALUE"""),"Java")</f>
        <v>Java</v>
      </c>
      <c r="F8964" s="4" t="str">
        <f>IFERROR(__xludf.DUMMYFUNCTION("""COMPUTED_VALUE"""),"JavaScript")</f>
        <v>JavaScript</v>
      </c>
      <c r="G8964" s="4" t="str">
        <f>IFERROR(__xludf.DUMMYFUNCTION("""COMPUTED_VALUE"""),"PHP")</f>
        <v>PHP</v>
      </c>
      <c r="H8964" s="4" t="str">
        <f>IFERROR(__xludf.DUMMYFUNCTION("""COMPUTED_VALUE"""),"Python")</f>
        <v>Python</v>
      </c>
      <c r="I8964" s="4" t="str">
        <f>IFERROR(__xludf.DUMMYFUNCTION("""COMPUTED_VALUE"""),"SQL")</f>
        <v>SQL</v>
      </c>
      <c r="J8964" s="4" t="str">
        <f>IFERROR(__xludf.DUMMYFUNCTION("""COMPUTED_VALUE"""),"TypeScript")</f>
        <v>TypeScript</v>
      </c>
    </row>
    <row r="8965">
      <c r="A8965" s="3">
        <v>8964.0</v>
      </c>
      <c r="B8965" s="4" t="str">
        <f>IFERROR(__xludf.DUMMYFUNCTION("SPLIT(IMPORTRANGE!B8965:B18964,"";"",0,1)"),"Bash/Shell/PowerShell")</f>
        <v>Bash/Shell/PowerShell</v>
      </c>
      <c r="C8965" s="4" t="str">
        <f>IFERROR(__xludf.DUMMYFUNCTION("""COMPUTED_VALUE"""),"HTML/CSS")</f>
        <v>HTML/CSS</v>
      </c>
      <c r="D8965" s="4" t="str">
        <f>IFERROR(__xludf.DUMMYFUNCTION("""COMPUTED_VALUE"""),"Java")</f>
        <v>Java</v>
      </c>
      <c r="E8965" s="4" t="str">
        <f>IFERROR(__xludf.DUMMYFUNCTION("""COMPUTED_VALUE"""),"JavaScript")</f>
        <v>JavaScript</v>
      </c>
      <c r="F8965" s="4" t="str">
        <f>IFERROR(__xludf.DUMMYFUNCTION("""COMPUTED_VALUE"""),"SQL")</f>
        <v>SQL</v>
      </c>
    </row>
    <row r="8966">
      <c r="A8966" s="3">
        <v>8965.0</v>
      </c>
      <c r="B8966" s="4" t="str">
        <f>IFERROR(__xludf.DUMMYFUNCTION("SPLIT(IMPORTRANGE!B8966:B18965,"";"",0,1)"),"Bash/Shell/PowerShell")</f>
        <v>Bash/Shell/PowerShell</v>
      </c>
      <c r="C8966" s="4" t="str">
        <f>IFERROR(__xludf.DUMMYFUNCTION("""COMPUTED_VALUE"""),"C")</f>
        <v>C</v>
      </c>
      <c r="D8966" s="4" t="str">
        <f>IFERROR(__xludf.DUMMYFUNCTION("""COMPUTED_VALUE"""),"Python")</f>
        <v>Python</v>
      </c>
      <c r="E8966" s="4" t="str">
        <f>IFERROR(__xludf.DUMMYFUNCTION("""COMPUTED_VALUE"""),"R")</f>
        <v>R</v>
      </c>
    </row>
    <row r="8967">
      <c r="A8967" s="3">
        <v>8966.0</v>
      </c>
      <c r="B8967" s="4" t="str">
        <f>IFERROR(__xludf.DUMMYFUNCTION("SPLIT(IMPORTRANGE!B8967:B18966,"";"",0,1)"),"HTML/CSS")</f>
        <v>HTML/CSS</v>
      </c>
      <c r="C8967" s="4" t="str">
        <f>IFERROR(__xludf.DUMMYFUNCTION("""COMPUTED_VALUE"""),"Java")</f>
        <v>Java</v>
      </c>
      <c r="D8967" s="4" t="str">
        <f>IFERROR(__xludf.DUMMYFUNCTION("""COMPUTED_VALUE"""),"JavaScript")</f>
        <v>JavaScript</v>
      </c>
    </row>
    <row r="8968">
      <c r="A8968" s="3">
        <v>8967.0</v>
      </c>
      <c r="B8968" s="4" t="str">
        <f>IFERROR(__xludf.DUMMYFUNCTION("SPLIT(IMPORTRANGE!B8968:B18967,"";"",0,1)"),"C++")</f>
        <v>C++</v>
      </c>
      <c r="C8968" s="4" t="str">
        <f>IFERROR(__xludf.DUMMYFUNCTION("""COMPUTED_VALUE"""),"C#")</f>
        <v>C#</v>
      </c>
      <c r="D8968" s="4" t="str">
        <f>IFERROR(__xludf.DUMMYFUNCTION("""COMPUTED_VALUE"""),"HTML/CSS")</f>
        <v>HTML/CSS</v>
      </c>
      <c r="E8968" s="4" t="str">
        <f>IFERROR(__xludf.DUMMYFUNCTION("""COMPUTED_VALUE"""),"JavaScript")</f>
        <v>JavaScript</v>
      </c>
      <c r="F8968" s="4" t="str">
        <f>IFERROR(__xludf.DUMMYFUNCTION("""COMPUTED_VALUE"""),"Python")</f>
        <v>Python</v>
      </c>
      <c r="G8968" s="4" t="str">
        <f>IFERROR(__xludf.DUMMYFUNCTION("""COMPUTED_VALUE"""),"SQL")</f>
        <v>SQL</v>
      </c>
      <c r="H8968" s="4" t="str">
        <f>IFERROR(__xludf.DUMMYFUNCTION("""COMPUTED_VALUE"""),"TypeScript")</f>
        <v>TypeScript</v>
      </c>
    </row>
    <row r="8969">
      <c r="A8969" s="3">
        <v>8968.0</v>
      </c>
      <c r="B8969" s="4" t="str">
        <f>IFERROR(__xludf.DUMMYFUNCTION("SPLIT(IMPORTRANGE!B8969:B18968,"";"",0,1)"),"R")</f>
        <v>R</v>
      </c>
      <c r="C8969" s="4" t="str">
        <f>IFERROR(__xludf.DUMMYFUNCTION("""COMPUTED_VALUE"""),"SQL")</f>
        <v>SQL</v>
      </c>
    </row>
    <row r="8970">
      <c r="A8970" s="3">
        <v>8969.0</v>
      </c>
      <c r="B8970" s="4" t="str">
        <f>IFERROR(__xludf.DUMMYFUNCTION("SPLIT(IMPORTRANGE!B8970:B18969,"";"",0,1)"),"Bash/Shell/PowerShell")</f>
        <v>Bash/Shell/PowerShell</v>
      </c>
      <c r="C8970" s="4" t="str">
        <f>IFERROR(__xludf.DUMMYFUNCTION("""COMPUTED_VALUE"""),"HTML/CSS")</f>
        <v>HTML/CSS</v>
      </c>
      <c r="D8970" s="4" t="str">
        <f>IFERROR(__xludf.DUMMYFUNCTION("""COMPUTED_VALUE"""),"JavaScript")</f>
        <v>JavaScript</v>
      </c>
      <c r="E8970" s="4" t="str">
        <f>IFERROR(__xludf.DUMMYFUNCTION("""COMPUTED_VALUE"""),"Python")</f>
        <v>Python</v>
      </c>
      <c r="F8970" s="4" t="str">
        <f>IFERROR(__xludf.DUMMYFUNCTION("""COMPUTED_VALUE"""),"Ruby")</f>
        <v>Ruby</v>
      </c>
      <c r="G8970" s="4" t="str">
        <f>IFERROR(__xludf.DUMMYFUNCTION("""COMPUTED_VALUE"""),"SQL")</f>
        <v>SQL</v>
      </c>
    </row>
    <row r="8971">
      <c r="A8971" s="3">
        <v>8970.0</v>
      </c>
      <c r="B8971" s="4" t="str">
        <f>IFERROR(__xludf.DUMMYFUNCTION("SPLIT(IMPORTRANGE!B8971:B18970,"";"",0,1)"),"C#")</f>
        <v>C#</v>
      </c>
      <c r="C8971" s="4" t="str">
        <f>IFERROR(__xludf.DUMMYFUNCTION("""COMPUTED_VALUE"""),"HTML/CSS")</f>
        <v>HTML/CSS</v>
      </c>
      <c r="D8971" s="4" t="str">
        <f>IFERROR(__xludf.DUMMYFUNCTION("""COMPUTED_VALUE"""),"JavaScript")</f>
        <v>JavaScript</v>
      </c>
      <c r="E8971" s="4" t="str">
        <f>IFERROR(__xludf.DUMMYFUNCTION("""COMPUTED_VALUE"""),"SQL")</f>
        <v>SQL</v>
      </c>
    </row>
    <row r="8972">
      <c r="A8972" s="3">
        <v>8971.0</v>
      </c>
      <c r="B8972" s="4" t="str">
        <f>IFERROR(__xludf.DUMMYFUNCTION("SPLIT(IMPORTRANGE!B8972:B18971,"";"",0,1)"),"Java")</f>
        <v>Java</v>
      </c>
      <c r="C8972" s="4" t="str">
        <f>IFERROR(__xludf.DUMMYFUNCTION("""COMPUTED_VALUE"""),"JavaScript")</f>
        <v>JavaScript</v>
      </c>
      <c r="D8972" s="4" t="str">
        <f>IFERROR(__xludf.DUMMYFUNCTION("""COMPUTED_VALUE"""),"Kotlin")</f>
        <v>Kotlin</v>
      </c>
      <c r="E8972" s="4" t="str">
        <f>IFERROR(__xludf.DUMMYFUNCTION("""COMPUTED_VALUE"""),"Objective-C")</f>
        <v>Objective-C</v>
      </c>
      <c r="F8972" s="4" t="str">
        <f>IFERROR(__xludf.DUMMYFUNCTION("""COMPUTED_VALUE"""),"Python")</f>
        <v>Python</v>
      </c>
      <c r="G8972" s="4" t="str">
        <f>IFERROR(__xludf.DUMMYFUNCTION("""COMPUTED_VALUE"""),"Swift")</f>
        <v>Swift</v>
      </c>
      <c r="H8972" s="4" t="str">
        <f>IFERROR(__xludf.DUMMYFUNCTION("""COMPUTED_VALUE"""),"TypeScript")</f>
        <v>TypeScript</v>
      </c>
    </row>
    <row r="8973">
      <c r="A8973" s="3">
        <v>8972.0</v>
      </c>
      <c r="B8973" s="4" t="str">
        <f>IFERROR(__xludf.DUMMYFUNCTION("SPLIT(IMPORTRANGE!B8973:B18972,"";"",0,1)"),"SQL")</f>
        <v>SQL</v>
      </c>
    </row>
    <row r="8974">
      <c r="A8974" s="3">
        <v>8973.0</v>
      </c>
      <c r="B8974" s="4" t="str">
        <f>IFERROR(__xludf.DUMMYFUNCTION("SPLIT(IMPORTRANGE!B8974:B18973,"";"",0,1)"),"C++")</f>
        <v>C++</v>
      </c>
      <c r="C8974" s="4" t="str">
        <f>IFERROR(__xludf.DUMMYFUNCTION("""COMPUTED_VALUE"""),"HTML/CSS")</f>
        <v>HTML/CSS</v>
      </c>
      <c r="D8974" s="4" t="str">
        <f>IFERROR(__xludf.DUMMYFUNCTION("""COMPUTED_VALUE"""),"Java")</f>
        <v>Java</v>
      </c>
      <c r="E8974" s="4" t="str">
        <f>IFERROR(__xludf.DUMMYFUNCTION("""COMPUTED_VALUE"""),"JavaScript")</f>
        <v>JavaScript</v>
      </c>
      <c r="F8974" s="4" t="str">
        <f>IFERROR(__xludf.DUMMYFUNCTION("""COMPUTED_VALUE"""),"Python")</f>
        <v>Python</v>
      </c>
    </row>
    <row r="8975">
      <c r="A8975" s="3">
        <v>8974.0</v>
      </c>
      <c r="B8975" s="4" t="str">
        <f>IFERROR(__xludf.DUMMYFUNCTION("SPLIT(IMPORTRANGE!B8975:B18974,"";"",0,1)"),"Bash/Shell/PowerShell")</f>
        <v>Bash/Shell/PowerShell</v>
      </c>
      <c r="C8975" s="4" t="str">
        <f>IFERROR(__xludf.DUMMYFUNCTION("""COMPUTED_VALUE"""),"HTML/CSS")</f>
        <v>HTML/CSS</v>
      </c>
      <c r="D8975" s="4" t="str">
        <f>IFERROR(__xludf.DUMMYFUNCTION("""COMPUTED_VALUE"""),"JavaScript")</f>
        <v>JavaScript</v>
      </c>
      <c r="E8975" s="4" t="str">
        <f>IFERROR(__xludf.DUMMYFUNCTION("""COMPUTED_VALUE"""),"PHP")</f>
        <v>PHP</v>
      </c>
      <c r="F8975" s="4" t="str">
        <f>IFERROR(__xludf.DUMMYFUNCTION("""COMPUTED_VALUE"""),"SQL")</f>
        <v>SQL</v>
      </c>
    </row>
    <row r="8976">
      <c r="A8976" s="3">
        <v>8975.0</v>
      </c>
      <c r="B8976" s="4" t="str">
        <f>IFERROR(__xludf.DUMMYFUNCTION("SPLIT(IMPORTRANGE!B8976:B18975,"";"",0,1)"),"C")</f>
        <v>C</v>
      </c>
      <c r="C8976" s="4" t="str">
        <f>IFERROR(__xludf.DUMMYFUNCTION("""COMPUTED_VALUE"""),"C++")</f>
        <v>C++</v>
      </c>
      <c r="D8976" s="4" t="str">
        <f>IFERROR(__xludf.DUMMYFUNCTION("""COMPUTED_VALUE"""),"HTML/CSS")</f>
        <v>HTML/CSS</v>
      </c>
      <c r="E8976" s="4" t="str">
        <f>IFERROR(__xludf.DUMMYFUNCTION("""COMPUTED_VALUE"""),"JavaScript")</f>
        <v>JavaScript</v>
      </c>
    </row>
    <row r="8977">
      <c r="A8977" s="3">
        <v>8976.0</v>
      </c>
      <c r="B8977" s="4" t="str">
        <f>IFERROR(__xludf.DUMMYFUNCTION("SPLIT(IMPORTRANGE!B8977:B18976,"";"",0,1)"),"Python")</f>
        <v>Python</v>
      </c>
      <c r="C8977" s="4" t="str">
        <f>IFERROR(__xludf.DUMMYFUNCTION("""COMPUTED_VALUE"""),"R")</f>
        <v>R</v>
      </c>
    </row>
    <row r="8978">
      <c r="A8978" s="3">
        <v>8977.0</v>
      </c>
      <c r="B8978" s="4" t="str">
        <f>IFERROR(__xludf.DUMMYFUNCTION("SPLIT(IMPORTRANGE!B8978:B18977,"";"",0,1)"),"C#")</f>
        <v>C#</v>
      </c>
      <c r="C8978" s="4" t="str">
        <f>IFERROR(__xludf.DUMMYFUNCTION("""COMPUTED_VALUE"""),"HTML/CSS")</f>
        <v>HTML/CSS</v>
      </c>
    </row>
    <row r="8979">
      <c r="A8979" s="3">
        <v>8978.0</v>
      </c>
      <c r="B8979" s="4" t="str">
        <f>IFERROR(__xludf.DUMMYFUNCTION("SPLIT(IMPORTRANGE!B8979:B18978,"";"",0,1)"),"Bash/Shell/PowerShell")</f>
        <v>Bash/Shell/PowerShell</v>
      </c>
      <c r="C8979" s="4" t="str">
        <f>IFERROR(__xludf.DUMMYFUNCTION("""COMPUTED_VALUE"""),"C")</f>
        <v>C</v>
      </c>
      <c r="D8979" s="4" t="str">
        <f>IFERROR(__xludf.DUMMYFUNCTION("""COMPUTED_VALUE"""),"C++")</f>
        <v>C++</v>
      </c>
      <c r="E8979" s="4" t="str">
        <f>IFERROR(__xludf.DUMMYFUNCTION("""COMPUTED_VALUE"""),"C#")</f>
        <v>C#</v>
      </c>
      <c r="F8979" s="4" t="str">
        <f>IFERROR(__xludf.DUMMYFUNCTION("""COMPUTED_VALUE"""),"Java")</f>
        <v>Java</v>
      </c>
      <c r="G8979" s="4" t="str">
        <f>IFERROR(__xludf.DUMMYFUNCTION("""COMPUTED_VALUE"""),"JavaScript")</f>
        <v>JavaScript</v>
      </c>
      <c r="H8979" s="4" t="str">
        <f>IFERROR(__xludf.DUMMYFUNCTION("""COMPUTED_VALUE"""),"Ruby")</f>
        <v>Ruby</v>
      </c>
      <c r="I8979" s="4" t="str">
        <f>IFERROR(__xludf.DUMMYFUNCTION("""COMPUTED_VALUE"""),"SQL")</f>
        <v>SQL</v>
      </c>
      <c r="J8979" s="4" t="str">
        <f>IFERROR(__xludf.DUMMYFUNCTION("""COMPUTED_VALUE"""),"Other(s):")</f>
        <v>Other(s):</v>
      </c>
    </row>
    <row r="8980">
      <c r="A8980" s="3">
        <v>8979.0</v>
      </c>
      <c r="B8980" s="4" t="str">
        <f>IFERROR(__xludf.DUMMYFUNCTION("SPLIT(IMPORTRANGE!B8980:B18979,"";"",0,1)"),"Bash/Shell/PowerShell")</f>
        <v>Bash/Shell/PowerShell</v>
      </c>
      <c r="C8980" s="4" t="str">
        <f>IFERROR(__xludf.DUMMYFUNCTION("""COMPUTED_VALUE"""),"C#")</f>
        <v>C#</v>
      </c>
      <c r="D8980" s="4" t="str">
        <f>IFERROR(__xludf.DUMMYFUNCTION("""COMPUTED_VALUE"""),"HTML/CSS")</f>
        <v>HTML/CSS</v>
      </c>
      <c r="E8980" s="4" t="str">
        <f>IFERROR(__xludf.DUMMYFUNCTION("""COMPUTED_VALUE"""),"JavaScript")</f>
        <v>JavaScript</v>
      </c>
      <c r="F8980" s="4" t="str">
        <f>IFERROR(__xludf.DUMMYFUNCTION("""COMPUTED_VALUE"""),"SQL")</f>
        <v>SQL</v>
      </c>
    </row>
    <row r="8981">
      <c r="A8981" s="3">
        <v>8980.0</v>
      </c>
      <c r="B8981" s="4" t="str">
        <f>IFERROR(__xludf.DUMMYFUNCTION("SPLIT(IMPORTRANGE!B8981:B18980,"";"",0,1)"),"HTML/CSS")</f>
        <v>HTML/CSS</v>
      </c>
      <c r="C8981" s="4" t="str">
        <f>IFERROR(__xludf.DUMMYFUNCTION("""COMPUTED_VALUE"""),"JavaScript")</f>
        <v>JavaScript</v>
      </c>
    </row>
    <row r="8982">
      <c r="A8982" s="3">
        <v>8981.0</v>
      </c>
      <c r="B8982" s="4" t="str">
        <f>IFERROR(__xludf.DUMMYFUNCTION("SPLIT(IMPORTRANGE!B8982:B18981,"";"",0,1)"),"HTML/CSS")</f>
        <v>HTML/CSS</v>
      </c>
      <c r="C8982" s="4" t="str">
        <f>IFERROR(__xludf.DUMMYFUNCTION("""COMPUTED_VALUE"""),"Java")</f>
        <v>Java</v>
      </c>
      <c r="D8982" s="4" t="str">
        <f>IFERROR(__xludf.DUMMYFUNCTION("""COMPUTED_VALUE"""),"JavaScript")</f>
        <v>JavaScript</v>
      </c>
      <c r="E8982" s="4" t="str">
        <f>IFERROR(__xludf.DUMMYFUNCTION("""COMPUTED_VALUE"""),"TypeScript")</f>
        <v>TypeScript</v>
      </c>
    </row>
    <row r="8983">
      <c r="A8983" s="3">
        <v>8982.0</v>
      </c>
      <c r="B8983" s="4" t="str">
        <f>IFERROR(__xludf.DUMMYFUNCTION("SPLIT(IMPORTRANGE!B8983:B18982,"";"",0,1)"),"Assembly")</f>
        <v>Assembly</v>
      </c>
      <c r="C8983" s="4" t="str">
        <f>IFERROR(__xludf.DUMMYFUNCTION("""COMPUTED_VALUE"""),"Bash/Shell/PowerShell")</f>
        <v>Bash/Shell/PowerShell</v>
      </c>
      <c r="D8983" s="4" t="str">
        <f>IFERROR(__xludf.DUMMYFUNCTION("""COMPUTED_VALUE"""),"C")</f>
        <v>C</v>
      </c>
      <c r="E8983" s="4" t="str">
        <f>IFERROR(__xludf.DUMMYFUNCTION("""COMPUTED_VALUE"""),"C++")</f>
        <v>C++</v>
      </c>
      <c r="F8983" s="4" t="str">
        <f>IFERROR(__xludf.DUMMYFUNCTION("""COMPUTED_VALUE"""),"Python")</f>
        <v>Python</v>
      </c>
    </row>
    <row r="8984">
      <c r="A8984" s="3">
        <v>8983.0</v>
      </c>
      <c r="B8984" s="4" t="str">
        <f>IFERROR(__xludf.DUMMYFUNCTION("SPLIT(IMPORTRANGE!B8984:B18983,"";"",0,1)"),"Assembly")</f>
        <v>Assembly</v>
      </c>
      <c r="C8984" s="4" t="str">
        <f>IFERROR(__xludf.DUMMYFUNCTION("""COMPUTED_VALUE"""),"Bash/Shell/PowerShell")</f>
        <v>Bash/Shell/PowerShell</v>
      </c>
      <c r="D8984" s="4" t="str">
        <f>IFERROR(__xludf.DUMMYFUNCTION("""COMPUTED_VALUE"""),"C")</f>
        <v>C</v>
      </c>
      <c r="E8984" s="4" t="str">
        <f>IFERROR(__xludf.DUMMYFUNCTION("""COMPUTED_VALUE"""),"C++")</f>
        <v>C++</v>
      </c>
      <c r="F8984" s="4" t="str">
        <f>IFERROR(__xludf.DUMMYFUNCTION("""COMPUTED_VALUE"""),"C#")</f>
        <v>C#</v>
      </c>
      <c r="G8984" s="4" t="str">
        <f>IFERROR(__xludf.DUMMYFUNCTION("""COMPUTED_VALUE"""),"HTML/CSS")</f>
        <v>HTML/CSS</v>
      </c>
      <c r="H8984" s="4" t="str">
        <f>IFERROR(__xludf.DUMMYFUNCTION("""COMPUTED_VALUE"""),"JavaScript")</f>
        <v>JavaScript</v>
      </c>
      <c r="I8984" s="4" t="str">
        <f>IFERROR(__xludf.DUMMYFUNCTION("""COMPUTED_VALUE"""),"SQL")</f>
        <v>SQL</v>
      </c>
      <c r="J8984" s="4" t="str">
        <f>IFERROR(__xludf.DUMMYFUNCTION("""COMPUTED_VALUE"""),"TypeScript")</f>
        <v>TypeScript</v>
      </c>
    </row>
    <row r="8985">
      <c r="A8985" s="3">
        <v>8984.0</v>
      </c>
      <c r="B8985" s="4" t="str">
        <f>IFERROR(__xludf.DUMMYFUNCTION("SPLIT(IMPORTRANGE!B8985:B18984,"";"",0,1)"),"C#")</f>
        <v>C#</v>
      </c>
      <c r="C8985" s="4" t="str">
        <f>IFERROR(__xludf.DUMMYFUNCTION("""COMPUTED_VALUE"""),"HTML/CSS")</f>
        <v>HTML/CSS</v>
      </c>
      <c r="D8985" s="4" t="str">
        <f>IFERROR(__xludf.DUMMYFUNCTION("""COMPUTED_VALUE"""),"Python")</f>
        <v>Python</v>
      </c>
      <c r="E8985" s="4" t="str">
        <f>IFERROR(__xludf.DUMMYFUNCTION("""COMPUTED_VALUE"""),"SQL")</f>
        <v>SQL</v>
      </c>
    </row>
    <row r="8986">
      <c r="A8986" s="3">
        <v>8985.0</v>
      </c>
      <c r="B8986" s="4" t="str">
        <f>IFERROR(__xludf.DUMMYFUNCTION("SPLIT(IMPORTRANGE!B8986:B18985,"";"",0,1)"),"Assembly")</f>
        <v>Assembly</v>
      </c>
      <c r="C8986" s="4" t="str">
        <f>IFERROR(__xludf.DUMMYFUNCTION("""COMPUTED_VALUE"""),"Bash/Shell/PowerShell")</f>
        <v>Bash/Shell/PowerShell</v>
      </c>
      <c r="D8986" s="4" t="str">
        <f>IFERROR(__xludf.DUMMYFUNCTION("""COMPUTED_VALUE"""),"C")</f>
        <v>C</v>
      </c>
      <c r="E8986" s="4" t="str">
        <f>IFERROR(__xludf.DUMMYFUNCTION("""COMPUTED_VALUE"""),"HTML/CSS")</f>
        <v>HTML/CSS</v>
      </c>
      <c r="F8986" s="4" t="str">
        <f>IFERROR(__xludf.DUMMYFUNCTION("""COMPUTED_VALUE"""),"Java")</f>
        <v>Java</v>
      </c>
      <c r="G8986" s="4" t="str">
        <f>IFERROR(__xludf.DUMMYFUNCTION("""COMPUTED_VALUE"""),"JavaScript")</f>
        <v>JavaScript</v>
      </c>
      <c r="H8986" s="4" t="str">
        <f>IFERROR(__xludf.DUMMYFUNCTION("""COMPUTED_VALUE"""),"PHP")</f>
        <v>PHP</v>
      </c>
      <c r="I8986" s="4" t="str">
        <f>IFERROR(__xludf.DUMMYFUNCTION("""COMPUTED_VALUE"""),"Python")</f>
        <v>Python</v>
      </c>
      <c r="J8986" s="4" t="str">
        <f>IFERROR(__xludf.DUMMYFUNCTION("""COMPUTED_VALUE"""),"SQL")</f>
        <v>SQL</v>
      </c>
      <c r="K8986" s="4" t="str">
        <f>IFERROR(__xludf.DUMMYFUNCTION("""COMPUTED_VALUE"""),"TypeScript")</f>
        <v>TypeScript</v>
      </c>
    </row>
    <row r="8987">
      <c r="A8987" s="3">
        <v>8986.0</v>
      </c>
      <c r="B8987" s="4" t="str">
        <f>IFERROR(__xludf.DUMMYFUNCTION("SPLIT(IMPORTRANGE!B8987:B18986,"";"",0,1)"),"Bash/Shell/PowerShell")</f>
        <v>Bash/Shell/PowerShell</v>
      </c>
      <c r="C8987" s="4" t="str">
        <f>IFERROR(__xludf.DUMMYFUNCTION("""COMPUTED_VALUE"""),"Elixir")</f>
        <v>Elixir</v>
      </c>
      <c r="D8987" s="4" t="str">
        <f>IFERROR(__xludf.DUMMYFUNCTION("""COMPUTED_VALUE"""),"Go")</f>
        <v>Go</v>
      </c>
      <c r="E8987" s="4" t="str">
        <f>IFERROR(__xludf.DUMMYFUNCTION("""COMPUTED_VALUE"""),"Python")</f>
        <v>Python</v>
      </c>
      <c r="F8987" s="4" t="str">
        <f>IFERROR(__xludf.DUMMYFUNCTION("""COMPUTED_VALUE"""),"SQL")</f>
        <v>SQL</v>
      </c>
    </row>
    <row r="8988">
      <c r="A8988" s="3">
        <v>8987.0</v>
      </c>
      <c r="B8988" s="4" t="str">
        <f>IFERROR(__xludf.DUMMYFUNCTION("SPLIT(IMPORTRANGE!B8988:B18987,"";"",0,1)"),"C#")</f>
        <v>C#</v>
      </c>
      <c r="C8988" s="4" t="str">
        <f>IFERROR(__xludf.DUMMYFUNCTION("""COMPUTED_VALUE"""),"HTML/CSS")</f>
        <v>HTML/CSS</v>
      </c>
      <c r="D8988" s="4" t="str">
        <f>IFERROR(__xludf.DUMMYFUNCTION("""COMPUTED_VALUE"""),"Python")</f>
        <v>Python</v>
      </c>
      <c r="E8988" s="4" t="str">
        <f>IFERROR(__xludf.DUMMYFUNCTION("""COMPUTED_VALUE"""),"Rust")</f>
        <v>Rust</v>
      </c>
      <c r="F8988" s="4" t="str">
        <f>IFERROR(__xludf.DUMMYFUNCTION("""COMPUTED_VALUE"""),"SQL")</f>
        <v>SQL</v>
      </c>
    </row>
    <row r="8989">
      <c r="A8989" s="3">
        <v>8988.0</v>
      </c>
      <c r="B8989" s="4" t="str">
        <f>IFERROR(__xludf.DUMMYFUNCTION("SPLIT(IMPORTRANGE!B8989:B18988,"";"",0,1)"),"Bash/Shell/PowerShell")</f>
        <v>Bash/Shell/PowerShell</v>
      </c>
      <c r="C8989" s="4" t="str">
        <f>IFERROR(__xludf.DUMMYFUNCTION("""COMPUTED_VALUE"""),"C")</f>
        <v>C</v>
      </c>
      <c r="D8989" s="4" t="str">
        <f>IFERROR(__xludf.DUMMYFUNCTION("""COMPUTED_VALUE"""),"C++")</f>
        <v>C++</v>
      </c>
      <c r="E8989" s="4" t="str">
        <f>IFERROR(__xludf.DUMMYFUNCTION("""COMPUTED_VALUE"""),"C#")</f>
        <v>C#</v>
      </c>
      <c r="F8989" s="4" t="str">
        <f>IFERROR(__xludf.DUMMYFUNCTION("""COMPUTED_VALUE"""),"HTML/CSS")</f>
        <v>HTML/CSS</v>
      </c>
      <c r="G8989" s="4" t="str">
        <f>IFERROR(__xludf.DUMMYFUNCTION("""COMPUTED_VALUE"""),"Java")</f>
        <v>Java</v>
      </c>
      <c r="H8989" s="4" t="str">
        <f>IFERROR(__xludf.DUMMYFUNCTION("""COMPUTED_VALUE"""),"Python")</f>
        <v>Python</v>
      </c>
    </row>
    <row r="8990">
      <c r="A8990" s="3">
        <v>8989.0</v>
      </c>
      <c r="B8990" s="4" t="str">
        <f>IFERROR(__xludf.DUMMYFUNCTION("SPLIT(IMPORTRANGE!B8990:B18989,"";"",0,1)"),"HTML/CSS")</f>
        <v>HTML/CSS</v>
      </c>
      <c r="C8990" s="4" t="str">
        <f>IFERROR(__xludf.DUMMYFUNCTION("""COMPUTED_VALUE"""),"Python")</f>
        <v>Python</v>
      </c>
      <c r="D8990" s="4" t="str">
        <f>IFERROR(__xludf.DUMMYFUNCTION("""COMPUTED_VALUE"""),"R")</f>
        <v>R</v>
      </c>
      <c r="E8990" s="4" t="str">
        <f>IFERROR(__xludf.DUMMYFUNCTION("""COMPUTED_VALUE"""),"SQL")</f>
        <v>SQL</v>
      </c>
    </row>
    <row r="8991">
      <c r="A8991" s="3">
        <v>8990.0</v>
      </c>
      <c r="B8991" s="4" t="str">
        <f>IFERROR(__xludf.DUMMYFUNCTION("SPLIT(IMPORTRANGE!B8991:B18990,"";"",0,1)"),"Bash/Shell/PowerShell")</f>
        <v>Bash/Shell/PowerShell</v>
      </c>
      <c r="C8991" s="4" t="str">
        <f>IFERROR(__xludf.DUMMYFUNCTION("""COMPUTED_VALUE"""),"C++")</f>
        <v>C++</v>
      </c>
      <c r="D8991" s="4" t="str">
        <f>IFERROR(__xludf.DUMMYFUNCTION("""COMPUTED_VALUE"""),"C#")</f>
        <v>C#</v>
      </c>
      <c r="E8991" s="4" t="str">
        <f>IFERROR(__xludf.DUMMYFUNCTION("""COMPUTED_VALUE"""),"HTML/CSS")</f>
        <v>HTML/CSS</v>
      </c>
      <c r="F8991" s="4" t="str">
        <f>IFERROR(__xludf.DUMMYFUNCTION("""COMPUTED_VALUE"""),"Java")</f>
        <v>Java</v>
      </c>
      <c r="G8991" s="4" t="str">
        <f>IFERROR(__xludf.DUMMYFUNCTION("""COMPUTED_VALUE"""),"JavaScript")</f>
        <v>JavaScript</v>
      </c>
      <c r="H8991" s="4" t="str">
        <f>IFERROR(__xludf.DUMMYFUNCTION("""COMPUTED_VALUE"""),"SQL")</f>
        <v>SQL</v>
      </c>
    </row>
    <row r="8992">
      <c r="A8992" s="3">
        <v>8991.0</v>
      </c>
      <c r="B8992" s="4" t="str">
        <f>IFERROR(__xludf.DUMMYFUNCTION("SPLIT(IMPORTRANGE!B8992:B18991,"";"",0,1)"),"HTML/CSS")</f>
        <v>HTML/CSS</v>
      </c>
      <c r="C8992" s="4" t="str">
        <f>IFERROR(__xludf.DUMMYFUNCTION("""COMPUTED_VALUE"""),"JavaScript")</f>
        <v>JavaScript</v>
      </c>
      <c r="D8992" s="4" t="str">
        <f>IFERROR(__xludf.DUMMYFUNCTION("""COMPUTED_VALUE"""),"PHP")</f>
        <v>PHP</v>
      </c>
      <c r="E8992" s="4" t="str">
        <f>IFERROR(__xludf.DUMMYFUNCTION("""COMPUTED_VALUE"""),"Python")</f>
        <v>Python</v>
      </c>
      <c r="F8992" s="4" t="str">
        <f>IFERROR(__xludf.DUMMYFUNCTION("""COMPUTED_VALUE"""),"R")</f>
        <v>R</v>
      </c>
      <c r="G8992" s="4" t="str">
        <f>IFERROR(__xludf.DUMMYFUNCTION("""COMPUTED_VALUE"""),"SQL")</f>
        <v>SQL</v>
      </c>
      <c r="H8992" s="4" t="str">
        <f>IFERROR(__xludf.DUMMYFUNCTION("""COMPUTED_VALUE"""),"VBA")</f>
        <v>VBA</v>
      </c>
    </row>
    <row r="8993">
      <c r="A8993" s="3">
        <v>8992.0</v>
      </c>
      <c r="B8993" s="4" t="str">
        <f>IFERROR(__xludf.DUMMYFUNCTION("SPLIT(IMPORTRANGE!B8993:B18992,"";"",0,1)"),"C#")</f>
        <v>C#</v>
      </c>
      <c r="C8993" s="4" t="str">
        <f>IFERROR(__xludf.DUMMYFUNCTION("""COMPUTED_VALUE"""),"HTML/CSS")</f>
        <v>HTML/CSS</v>
      </c>
      <c r="D8993" s="4" t="str">
        <f>IFERROR(__xludf.DUMMYFUNCTION("""COMPUTED_VALUE"""),"Java")</f>
        <v>Java</v>
      </c>
      <c r="E8993" s="4" t="str">
        <f>IFERROR(__xludf.DUMMYFUNCTION("""COMPUTED_VALUE"""),"SQL")</f>
        <v>SQL</v>
      </c>
      <c r="F8993" s="4" t="str">
        <f>IFERROR(__xludf.DUMMYFUNCTION("""COMPUTED_VALUE"""),"TypeScript")</f>
        <v>TypeScript</v>
      </c>
    </row>
    <row r="8994">
      <c r="A8994" s="3">
        <v>8993.0</v>
      </c>
      <c r="B8994" s="4" t="str">
        <f>IFERROR(__xludf.DUMMYFUNCTION("SPLIT(IMPORTRANGE!B8994:B18993,"";"",0,1)"),"HTML/CSS")</f>
        <v>HTML/CSS</v>
      </c>
      <c r="C8994" s="4" t="str">
        <f>IFERROR(__xludf.DUMMYFUNCTION("""COMPUTED_VALUE"""),"JavaScript")</f>
        <v>JavaScript</v>
      </c>
    </row>
    <row r="8995">
      <c r="A8995" s="3">
        <v>8994.0</v>
      </c>
      <c r="B8995" s="4" t="str">
        <f>IFERROR(__xludf.DUMMYFUNCTION("SPLIT(IMPORTRANGE!B8995:B18994,"";"",0,1)"),"C++")</f>
        <v>C++</v>
      </c>
      <c r="C8995" s="4" t="str">
        <f>IFERROR(__xludf.DUMMYFUNCTION("""COMPUTED_VALUE"""),"HTML/CSS")</f>
        <v>HTML/CSS</v>
      </c>
      <c r="D8995" s="4" t="str">
        <f>IFERROR(__xludf.DUMMYFUNCTION("""COMPUTED_VALUE"""),"Java")</f>
        <v>Java</v>
      </c>
      <c r="E8995" s="4" t="str">
        <f>IFERROR(__xludf.DUMMYFUNCTION("""COMPUTED_VALUE"""),"JavaScript")</f>
        <v>JavaScript</v>
      </c>
      <c r="F8995" s="4" t="str">
        <f>IFERROR(__xludf.DUMMYFUNCTION("""COMPUTED_VALUE"""),"PHP")</f>
        <v>PHP</v>
      </c>
      <c r="G8995" s="4" t="str">
        <f>IFERROR(__xludf.DUMMYFUNCTION("""COMPUTED_VALUE"""),"Python")</f>
        <v>Python</v>
      </c>
      <c r="H8995" s="4" t="str">
        <f>IFERROR(__xludf.DUMMYFUNCTION("""COMPUTED_VALUE"""),"Ruby")</f>
        <v>Ruby</v>
      </c>
      <c r="I8995" s="4" t="str">
        <f>IFERROR(__xludf.DUMMYFUNCTION("""COMPUTED_VALUE"""),"SQL")</f>
        <v>SQL</v>
      </c>
      <c r="J8995" s="4" t="str">
        <f>IFERROR(__xludf.DUMMYFUNCTION("""COMPUTED_VALUE"""),"TypeScript")</f>
        <v>TypeScript</v>
      </c>
    </row>
    <row r="8996">
      <c r="A8996" s="3">
        <v>8995.0</v>
      </c>
      <c r="B8996" s="4" t="str">
        <f>IFERROR(__xludf.DUMMYFUNCTION("SPLIT(IMPORTRANGE!B8996:B18995,"";"",0,1)"),"HTML/CSS")</f>
        <v>HTML/CSS</v>
      </c>
      <c r="C8996" s="4" t="str">
        <f>IFERROR(__xludf.DUMMYFUNCTION("""COMPUTED_VALUE"""),"Ruby")</f>
        <v>Ruby</v>
      </c>
      <c r="D8996" s="4" t="str">
        <f>IFERROR(__xludf.DUMMYFUNCTION("""COMPUTED_VALUE"""),"SQL")</f>
        <v>SQL</v>
      </c>
    </row>
    <row r="8997">
      <c r="A8997" s="3">
        <v>8996.0</v>
      </c>
      <c r="B8997" s="4" t="str">
        <f>IFERROR(__xludf.DUMMYFUNCTION("SPLIT(IMPORTRANGE!B8997:B18996,"";"",0,1)"),"C")</f>
        <v>C</v>
      </c>
      <c r="C8997" s="4" t="str">
        <f>IFERROR(__xludf.DUMMYFUNCTION("""COMPUTED_VALUE"""),"C++")</f>
        <v>C++</v>
      </c>
      <c r="D8997" s="4" t="str">
        <f>IFERROR(__xludf.DUMMYFUNCTION("""COMPUTED_VALUE"""),"HTML/CSS")</f>
        <v>HTML/CSS</v>
      </c>
      <c r="E8997" s="4" t="str">
        <f>IFERROR(__xludf.DUMMYFUNCTION("""COMPUTED_VALUE"""),"Java")</f>
        <v>Java</v>
      </c>
      <c r="F8997" s="4" t="str">
        <f>IFERROR(__xludf.DUMMYFUNCTION("""COMPUTED_VALUE"""),"JavaScript")</f>
        <v>JavaScript</v>
      </c>
      <c r="G8997" s="4" t="str">
        <f>IFERROR(__xludf.DUMMYFUNCTION("""COMPUTED_VALUE"""),"Ruby")</f>
        <v>Ruby</v>
      </c>
      <c r="H8997" s="4" t="str">
        <f>IFERROR(__xludf.DUMMYFUNCTION("""COMPUTED_VALUE"""),"SQL")</f>
        <v>SQL</v>
      </c>
      <c r="I8997" s="4" t="str">
        <f>IFERROR(__xludf.DUMMYFUNCTION("""COMPUTED_VALUE"""),"Swift")</f>
        <v>Swift</v>
      </c>
    </row>
    <row r="8998">
      <c r="A8998" s="3">
        <v>8997.0</v>
      </c>
      <c r="B8998" s="4" t="str">
        <f>IFERROR(__xludf.DUMMYFUNCTION("SPLIT(IMPORTRANGE!B8998:B18997,"";"",0,1)"),"HTML/CSS")</f>
        <v>HTML/CSS</v>
      </c>
      <c r="C8998" s="4" t="str">
        <f>IFERROR(__xludf.DUMMYFUNCTION("""COMPUTED_VALUE"""),"Ruby")</f>
        <v>Ruby</v>
      </c>
      <c r="D8998" s="4" t="str">
        <f>IFERROR(__xludf.DUMMYFUNCTION("""COMPUTED_VALUE"""),"SQL")</f>
        <v>SQL</v>
      </c>
      <c r="E8998" s="4" t="str">
        <f>IFERROR(__xludf.DUMMYFUNCTION("""COMPUTED_VALUE"""),"Other(s):")</f>
        <v>Other(s):</v>
      </c>
    </row>
    <row r="8999">
      <c r="A8999" s="3">
        <v>8998.0</v>
      </c>
      <c r="B8999" s="4" t="str">
        <f>IFERROR(__xludf.DUMMYFUNCTION("SPLIT(IMPORTRANGE!B8999:B18998,"";"",0,1)"),"Java")</f>
        <v>Java</v>
      </c>
      <c r="C8999" s="4" t="str">
        <f>IFERROR(__xludf.DUMMYFUNCTION("""COMPUTED_VALUE"""),"Kotlin")</f>
        <v>Kotlin</v>
      </c>
    </row>
    <row r="9000">
      <c r="A9000" s="3">
        <v>8999.0</v>
      </c>
      <c r="B9000" s="4" t="str">
        <f>IFERROR(__xludf.DUMMYFUNCTION("SPLIT(IMPORTRANGE!B9000:B18999,"";"",0,1)"),"C")</f>
        <v>C</v>
      </c>
      <c r="C9000" s="4" t="str">
        <f>IFERROR(__xludf.DUMMYFUNCTION("""COMPUTED_VALUE"""),"Java")</f>
        <v>Java</v>
      </c>
    </row>
    <row r="9001">
      <c r="A9001" s="3">
        <v>9000.0</v>
      </c>
      <c r="B9001" s="4" t="str">
        <f>IFERROR(__xludf.DUMMYFUNCTION("SPLIT(IMPORTRANGE!B9001:B19000,"";"",0,1)"),"Bash/Shell/PowerShell")</f>
        <v>Bash/Shell/PowerShell</v>
      </c>
      <c r="C9001" s="4" t="str">
        <f>IFERROR(__xludf.DUMMYFUNCTION("""COMPUTED_VALUE"""),"C#")</f>
        <v>C#</v>
      </c>
      <c r="D9001" s="4" t="str">
        <f>IFERROR(__xludf.DUMMYFUNCTION("""COMPUTED_VALUE"""),"HTML/CSS")</f>
        <v>HTML/CSS</v>
      </c>
      <c r="E9001" s="4" t="str">
        <f>IFERROR(__xludf.DUMMYFUNCTION("""COMPUTED_VALUE"""),"JavaScript")</f>
        <v>JavaScript</v>
      </c>
      <c r="F9001" s="4" t="str">
        <f>IFERROR(__xludf.DUMMYFUNCTION("""COMPUTED_VALUE"""),"Python")</f>
        <v>Python</v>
      </c>
      <c r="G9001" s="4" t="str">
        <f>IFERROR(__xludf.DUMMYFUNCTION("""COMPUTED_VALUE"""),"Ruby")</f>
        <v>Ruby</v>
      </c>
      <c r="H9001" s="4" t="str">
        <f>IFERROR(__xludf.DUMMYFUNCTION("""COMPUTED_VALUE"""),"SQL")</f>
        <v>SQL</v>
      </c>
    </row>
    <row r="9002">
      <c r="A9002" s="3">
        <v>9001.0</v>
      </c>
      <c r="B9002" s="4" t="str">
        <f>IFERROR(__xludf.DUMMYFUNCTION("SPLIT(IMPORTRANGE!B9002:B19001,"";"",0,1)"),"Java")</f>
        <v>Java</v>
      </c>
    </row>
    <row r="9003">
      <c r="A9003" s="3">
        <v>9002.0</v>
      </c>
      <c r="B9003" s="4" t="str">
        <f>IFERROR(__xludf.DUMMYFUNCTION("SPLIT(IMPORTRANGE!B9003:B19002,"";"",0,1)"),"Bash/Shell/PowerShell")</f>
        <v>Bash/Shell/PowerShell</v>
      </c>
      <c r="C9003" s="4" t="str">
        <f>IFERROR(__xludf.DUMMYFUNCTION("""COMPUTED_VALUE"""),"C++")</f>
        <v>C++</v>
      </c>
      <c r="D9003" s="4" t="str">
        <f>IFERROR(__xludf.DUMMYFUNCTION("""COMPUTED_VALUE"""),"HTML/CSS")</f>
        <v>HTML/CSS</v>
      </c>
      <c r="E9003" s="4" t="str">
        <f>IFERROR(__xludf.DUMMYFUNCTION("""COMPUTED_VALUE"""),"JavaScript")</f>
        <v>JavaScript</v>
      </c>
      <c r="F9003" s="4" t="str">
        <f>IFERROR(__xludf.DUMMYFUNCTION("""COMPUTED_VALUE"""),"Python")</f>
        <v>Python</v>
      </c>
      <c r="G9003" s="4" t="str">
        <f>IFERROR(__xludf.DUMMYFUNCTION("""COMPUTED_VALUE"""),"R")</f>
        <v>R</v>
      </c>
    </row>
    <row r="9004">
      <c r="A9004" s="3">
        <v>9003.0</v>
      </c>
      <c r="B9004" s="4" t="str">
        <f>IFERROR(__xludf.DUMMYFUNCTION("SPLIT(IMPORTRANGE!B9004:B19003,"";"",0,1)"),"HTML/CSS")</f>
        <v>HTML/CSS</v>
      </c>
      <c r="C9004" s="4" t="str">
        <f>IFERROR(__xludf.DUMMYFUNCTION("""COMPUTED_VALUE"""),"JavaScript")</f>
        <v>JavaScript</v>
      </c>
      <c r="D9004" s="4" t="str">
        <f>IFERROR(__xludf.DUMMYFUNCTION("""COMPUTED_VALUE"""),"Python")</f>
        <v>Python</v>
      </c>
      <c r="E9004" s="4" t="str">
        <f>IFERROR(__xludf.DUMMYFUNCTION("""COMPUTED_VALUE"""),"SQL")</f>
        <v>SQL</v>
      </c>
    </row>
    <row r="9005">
      <c r="A9005" s="3">
        <v>9004.0</v>
      </c>
      <c r="B9005" s="4" t="str">
        <f>IFERROR(__xludf.DUMMYFUNCTION("SPLIT(IMPORTRANGE!B9005:B19004,"";"",0,1)"),"Java")</f>
        <v>Java</v>
      </c>
    </row>
    <row r="9006">
      <c r="A9006" s="3">
        <v>9005.0</v>
      </c>
      <c r="B9006" s="4" t="str">
        <f>IFERROR(__xludf.DUMMYFUNCTION("SPLIT(IMPORTRANGE!B9006:B19005,"";"",0,1)"),"C#")</f>
        <v>C#</v>
      </c>
      <c r="C9006" s="4" t="str">
        <f>IFERROR(__xludf.DUMMYFUNCTION("""COMPUTED_VALUE"""),"HTML/CSS")</f>
        <v>HTML/CSS</v>
      </c>
      <c r="D9006" s="4" t="str">
        <f>IFERROR(__xludf.DUMMYFUNCTION("""COMPUTED_VALUE"""),"JavaScript")</f>
        <v>JavaScript</v>
      </c>
      <c r="E9006" s="4" t="str">
        <f>IFERROR(__xludf.DUMMYFUNCTION("""COMPUTED_VALUE"""),"TypeScript")</f>
        <v>TypeScript</v>
      </c>
    </row>
    <row r="9007">
      <c r="A9007" s="3">
        <v>9006.0</v>
      </c>
      <c r="B9007" s="4" t="str">
        <f>IFERROR(__xludf.DUMMYFUNCTION("SPLIT(IMPORTRANGE!B9007:B19006,"";"",0,1)"),"Elixir")</f>
        <v>Elixir</v>
      </c>
      <c r="C9007" s="4" t="str">
        <f>IFERROR(__xludf.DUMMYFUNCTION("""COMPUTED_VALUE"""),"HTML/CSS")</f>
        <v>HTML/CSS</v>
      </c>
      <c r="D9007" s="4" t="str">
        <f>IFERROR(__xludf.DUMMYFUNCTION("""COMPUTED_VALUE"""),"JavaScript")</f>
        <v>JavaScript</v>
      </c>
      <c r="E9007" s="4" t="str">
        <f>IFERROR(__xludf.DUMMYFUNCTION("""COMPUTED_VALUE"""),"Ruby")</f>
        <v>Ruby</v>
      </c>
      <c r="F9007" s="4" t="str">
        <f>IFERROR(__xludf.DUMMYFUNCTION("""COMPUTED_VALUE"""),"Rust")</f>
        <v>Rust</v>
      </c>
      <c r="G9007" s="4" t="str">
        <f>IFERROR(__xludf.DUMMYFUNCTION("""COMPUTED_VALUE"""),"SQL")</f>
        <v>SQL</v>
      </c>
      <c r="H9007" s="4" t="str">
        <f>IFERROR(__xludf.DUMMYFUNCTION("""COMPUTED_VALUE"""),"TypeScript")</f>
        <v>TypeScript</v>
      </c>
      <c r="I9007" s="4" t="str">
        <f>IFERROR(__xludf.DUMMYFUNCTION("""COMPUTED_VALUE"""),"WebAssembly")</f>
        <v>WebAssembly</v>
      </c>
    </row>
    <row r="9008">
      <c r="A9008" s="3">
        <v>9007.0</v>
      </c>
      <c r="B9008" s="4" t="str">
        <f>IFERROR(__xludf.DUMMYFUNCTION("SPLIT(IMPORTRANGE!B9008:B19007,"";"",0,1)"),"C#")</f>
        <v>C#</v>
      </c>
      <c r="C9008" s="4" t="str">
        <f>IFERROR(__xludf.DUMMYFUNCTION("""COMPUTED_VALUE"""),"HTML/CSS")</f>
        <v>HTML/CSS</v>
      </c>
      <c r="D9008" s="4" t="str">
        <f>IFERROR(__xludf.DUMMYFUNCTION("""COMPUTED_VALUE"""),"JavaScript")</f>
        <v>JavaScript</v>
      </c>
      <c r="E9008" s="4" t="str">
        <f>IFERROR(__xludf.DUMMYFUNCTION("""COMPUTED_VALUE"""),"SQL")</f>
        <v>SQL</v>
      </c>
    </row>
    <row r="9009">
      <c r="A9009" s="3">
        <v>9008.0</v>
      </c>
      <c r="B9009" s="4" t="str">
        <f>IFERROR(__xludf.DUMMYFUNCTION("SPLIT(IMPORTRANGE!B9009:B19008,"";"",0,1)"),"Bash/Shell/PowerShell")</f>
        <v>Bash/Shell/PowerShell</v>
      </c>
      <c r="C9009" s="4" t="str">
        <f>IFERROR(__xludf.DUMMYFUNCTION("""COMPUTED_VALUE"""),"C++")</f>
        <v>C++</v>
      </c>
      <c r="D9009" s="4" t="str">
        <f>IFERROR(__xludf.DUMMYFUNCTION("""COMPUTED_VALUE"""),"HTML/CSS")</f>
        <v>HTML/CSS</v>
      </c>
      <c r="E9009" s="4" t="str">
        <f>IFERROR(__xludf.DUMMYFUNCTION("""COMPUTED_VALUE"""),"Python")</f>
        <v>Python</v>
      </c>
    </row>
    <row r="9010">
      <c r="A9010" s="3">
        <v>9009.0</v>
      </c>
      <c r="B9010" s="4" t="str">
        <f>IFERROR(__xludf.DUMMYFUNCTION("SPLIT(IMPORTRANGE!B9010:B19009,"";"",0,1)"),"HTML/CSS")</f>
        <v>HTML/CSS</v>
      </c>
      <c r="C9010" s="4" t="str">
        <f>IFERROR(__xludf.DUMMYFUNCTION("""COMPUTED_VALUE"""),"JavaScript")</f>
        <v>JavaScript</v>
      </c>
      <c r="D9010" s="4" t="str">
        <f>IFERROR(__xludf.DUMMYFUNCTION("""COMPUTED_VALUE"""),"SQL")</f>
        <v>SQL</v>
      </c>
      <c r="E9010" s="4" t="str">
        <f>IFERROR(__xludf.DUMMYFUNCTION("""COMPUTED_VALUE"""),"TypeScript")</f>
        <v>TypeScript</v>
      </c>
    </row>
    <row r="9011">
      <c r="A9011" s="3">
        <v>9010.0</v>
      </c>
      <c r="B9011" s="4" t="str">
        <f>IFERROR(__xludf.DUMMYFUNCTION("SPLIT(IMPORTRANGE!B9011:B19010,"";"",0,1)"),"HTML/CSS")</f>
        <v>HTML/CSS</v>
      </c>
      <c r="C9011" s="4" t="str">
        <f>IFERROR(__xludf.DUMMYFUNCTION("""COMPUTED_VALUE"""),"Java")</f>
        <v>Java</v>
      </c>
      <c r="D9011" s="4" t="str">
        <f>IFERROR(__xludf.DUMMYFUNCTION("""COMPUTED_VALUE"""),"JavaScript")</f>
        <v>JavaScript</v>
      </c>
      <c r="E9011" s="4" t="str">
        <f>IFERROR(__xludf.DUMMYFUNCTION("""COMPUTED_VALUE"""),"SQL")</f>
        <v>SQL</v>
      </c>
    </row>
    <row r="9012">
      <c r="A9012" s="3">
        <v>9011.0</v>
      </c>
      <c r="B9012" s="4" t="str">
        <f>IFERROR(__xludf.DUMMYFUNCTION("SPLIT(IMPORTRANGE!B9012:B19011,"";"",0,1)"),"Bash/Shell/PowerShell")</f>
        <v>Bash/Shell/PowerShell</v>
      </c>
      <c r="C9012" s="4" t="str">
        <f>IFERROR(__xludf.DUMMYFUNCTION("""COMPUTED_VALUE"""),"C")</f>
        <v>C</v>
      </c>
      <c r="D9012" s="4" t="str">
        <f>IFERROR(__xludf.DUMMYFUNCTION("""COMPUTED_VALUE"""),"C++")</f>
        <v>C++</v>
      </c>
      <c r="E9012" s="4" t="str">
        <f>IFERROR(__xludf.DUMMYFUNCTION("""COMPUTED_VALUE"""),"C#")</f>
        <v>C#</v>
      </c>
      <c r="F9012" s="4" t="str">
        <f>IFERROR(__xludf.DUMMYFUNCTION("""COMPUTED_VALUE"""),"Java")</f>
        <v>Java</v>
      </c>
      <c r="G9012" s="4" t="str">
        <f>IFERROR(__xludf.DUMMYFUNCTION("""COMPUTED_VALUE"""),"Python")</f>
        <v>Python</v>
      </c>
    </row>
    <row r="9013">
      <c r="A9013" s="3">
        <v>9012.0</v>
      </c>
      <c r="B9013" s="4" t="str">
        <f>IFERROR(__xludf.DUMMYFUNCTION("SPLIT(IMPORTRANGE!B9013:B19012,"";"",0,1)"),"Bash/Shell/PowerShell")</f>
        <v>Bash/Shell/PowerShell</v>
      </c>
      <c r="C9013" s="4" t="str">
        <f>IFERROR(__xludf.DUMMYFUNCTION("""COMPUTED_VALUE"""),"HTML/CSS")</f>
        <v>HTML/CSS</v>
      </c>
      <c r="D9013" s="4" t="str">
        <f>IFERROR(__xludf.DUMMYFUNCTION("""COMPUTED_VALUE"""),"Java")</f>
        <v>Java</v>
      </c>
      <c r="E9013" s="4" t="str">
        <f>IFERROR(__xludf.DUMMYFUNCTION("""COMPUTED_VALUE"""),"Python")</f>
        <v>Python</v>
      </c>
    </row>
    <row r="9014">
      <c r="A9014" s="3">
        <v>9013.0</v>
      </c>
      <c r="B9014" s="4" t="str">
        <f>IFERROR(__xludf.DUMMYFUNCTION("SPLIT(IMPORTRANGE!B9014:B19013,"";"",0,1)"),"HTML/CSS")</f>
        <v>HTML/CSS</v>
      </c>
      <c r="C9014" s="4" t="str">
        <f>IFERROR(__xludf.DUMMYFUNCTION("""COMPUTED_VALUE"""),"JavaScript")</f>
        <v>JavaScript</v>
      </c>
      <c r="D9014" s="4" t="str">
        <f>IFERROR(__xludf.DUMMYFUNCTION("""COMPUTED_VALUE"""),"PHP")</f>
        <v>PHP</v>
      </c>
      <c r="E9014" s="4" t="str">
        <f>IFERROR(__xludf.DUMMYFUNCTION("""COMPUTED_VALUE"""),"TypeScript")</f>
        <v>TypeScript</v>
      </c>
    </row>
    <row r="9015">
      <c r="A9015" s="3">
        <v>9014.0</v>
      </c>
      <c r="B9015" s="4" t="str">
        <f>IFERROR(__xludf.DUMMYFUNCTION("SPLIT(IMPORTRANGE!B9015:B19014,"";"",0,1)"),"Java")</f>
        <v>Java</v>
      </c>
      <c r="C9015" s="4" t="str">
        <f>IFERROR(__xludf.DUMMYFUNCTION("""COMPUTED_VALUE"""),"JavaScript")</f>
        <v>JavaScript</v>
      </c>
      <c r="D9015" s="4" t="str">
        <f>IFERROR(__xludf.DUMMYFUNCTION("""COMPUTED_VALUE"""),"Python")</f>
        <v>Python</v>
      </c>
      <c r="E9015" s="4" t="str">
        <f>IFERROR(__xludf.DUMMYFUNCTION("""COMPUTED_VALUE"""),"Rust")</f>
        <v>Rust</v>
      </c>
      <c r="F9015" s="4" t="str">
        <f>IFERROR(__xludf.DUMMYFUNCTION("""COMPUTED_VALUE"""),"SQL")</f>
        <v>SQL</v>
      </c>
    </row>
    <row r="9016">
      <c r="A9016" s="3">
        <v>9015.0</v>
      </c>
      <c r="B9016" s="4" t="str">
        <f>IFERROR(__xludf.DUMMYFUNCTION("SPLIT(IMPORTRANGE!B9016:B19015,"";"",0,1)"),"Assembly")</f>
        <v>Assembly</v>
      </c>
      <c r="C9016" s="4" t="str">
        <f>IFERROR(__xludf.DUMMYFUNCTION("""COMPUTED_VALUE"""),"HTML/CSS")</f>
        <v>HTML/CSS</v>
      </c>
      <c r="D9016" s="4" t="str">
        <f>IFERROR(__xludf.DUMMYFUNCTION("""COMPUTED_VALUE"""),"JavaScript")</f>
        <v>JavaScript</v>
      </c>
      <c r="E9016" s="4" t="str">
        <f>IFERROR(__xludf.DUMMYFUNCTION("""COMPUTED_VALUE"""),"PHP")</f>
        <v>PHP</v>
      </c>
      <c r="F9016" s="4" t="str">
        <f>IFERROR(__xludf.DUMMYFUNCTION("""COMPUTED_VALUE"""),"SQL")</f>
        <v>SQL</v>
      </c>
    </row>
    <row r="9017">
      <c r="A9017" s="3">
        <v>9016.0</v>
      </c>
      <c r="B9017" s="4" t="str">
        <f>IFERROR(__xludf.DUMMYFUNCTION("SPLIT(IMPORTRANGE!B9017:B19016,"";"",0,1)"),"HTML/CSS")</f>
        <v>HTML/CSS</v>
      </c>
      <c r="C9017" s="4" t="str">
        <f>IFERROR(__xludf.DUMMYFUNCTION("""COMPUTED_VALUE"""),"JavaScript")</f>
        <v>JavaScript</v>
      </c>
      <c r="D9017" s="4" t="str">
        <f>IFERROR(__xludf.DUMMYFUNCTION("""COMPUTED_VALUE"""),"SQL")</f>
        <v>SQL</v>
      </c>
      <c r="E9017" s="4" t="str">
        <f>IFERROR(__xludf.DUMMYFUNCTION("""COMPUTED_VALUE"""),"TypeScript")</f>
        <v>TypeScript</v>
      </c>
    </row>
    <row r="9018">
      <c r="A9018" s="3">
        <v>9017.0</v>
      </c>
      <c r="B9018" s="4" t="str">
        <f>IFERROR(__xludf.DUMMYFUNCTION("SPLIT(IMPORTRANGE!B9018:B19017,"";"",0,1)"),"C")</f>
        <v>C</v>
      </c>
      <c r="C9018" s="4" t="str">
        <f>IFERROR(__xludf.DUMMYFUNCTION("""COMPUTED_VALUE"""),"Java")</f>
        <v>Java</v>
      </c>
      <c r="D9018" s="4" t="str">
        <f>IFERROR(__xludf.DUMMYFUNCTION("""COMPUTED_VALUE"""),"Objective-C")</f>
        <v>Objective-C</v>
      </c>
      <c r="E9018" s="4" t="str">
        <f>IFERROR(__xludf.DUMMYFUNCTION("""COMPUTED_VALUE"""),"Python")</f>
        <v>Python</v>
      </c>
      <c r="F9018" s="4" t="str">
        <f>IFERROR(__xludf.DUMMYFUNCTION("""COMPUTED_VALUE"""),"SQL")</f>
        <v>SQL</v>
      </c>
    </row>
    <row r="9019">
      <c r="A9019" s="3">
        <v>9018.0</v>
      </c>
      <c r="B9019" s="4" t="str">
        <f>IFERROR(__xludf.DUMMYFUNCTION("SPLIT(IMPORTRANGE!B9019:B19018,"";"",0,1)"),"HTML/CSS")</f>
        <v>HTML/CSS</v>
      </c>
      <c r="C9019" s="4" t="str">
        <f>IFERROR(__xludf.DUMMYFUNCTION("""COMPUTED_VALUE"""),"Java")</f>
        <v>Java</v>
      </c>
      <c r="D9019" s="4" t="str">
        <f>IFERROR(__xludf.DUMMYFUNCTION("""COMPUTED_VALUE"""),"JavaScript")</f>
        <v>JavaScript</v>
      </c>
      <c r="E9019" s="4" t="str">
        <f>IFERROR(__xludf.DUMMYFUNCTION("""COMPUTED_VALUE"""),"SQL")</f>
        <v>SQL</v>
      </c>
    </row>
    <row r="9020">
      <c r="A9020" s="3">
        <v>9019.0</v>
      </c>
      <c r="B9020" s="4" t="str">
        <f>IFERROR(__xludf.DUMMYFUNCTION("SPLIT(IMPORTRANGE!B9020:B19019,"";"",0,1)"),"HTML/CSS")</f>
        <v>HTML/CSS</v>
      </c>
      <c r="C9020" s="4" t="str">
        <f>IFERROR(__xludf.DUMMYFUNCTION("""COMPUTED_VALUE"""),"JavaScript")</f>
        <v>JavaScript</v>
      </c>
      <c r="D9020" s="4" t="str">
        <f>IFERROR(__xludf.DUMMYFUNCTION("""COMPUTED_VALUE"""),"Kotlin")</f>
        <v>Kotlin</v>
      </c>
      <c r="E9020" s="4" t="str">
        <f>IFERROR(__xludf.DUMMYFUNCTION("""COMPUTED_VALUE"""),"Objective-C")</f>
        <v>Objective-C</v>
      </c>
      <c r="F9020" s="4" t="str">
        <f>IFERROR(__xludf.DUMMYFUNCTION("""COMPUTED_VALUE"""),"PHP")</f>
        <v>PHP</v>
      </c>
      <c r="G9020" s="4" t="str">
        <f>IFERROR(__xludf.DUMMYFUNCTION("""COMPUTED_VALUE"""),"Python")</f>
        <v>Python</v>
      </c>
      <c r="H9020" s="4" t="str">
        <f>IFERROR(__xludf.DUMMYFUNCTION("""COMPUTED_VALUE"""),"SQL")</f>
        <v>SQL</v>
      </c>
    </row>
    <row r="9021">
      <c r="A9021" s="3">
        <v>9020.0</v>
      </c>
      <c r="B9021" s="4" t="str">
        <f>IFERROR(__xludf.DUMMYFUNCTION("SPLIT(IMPORTRANGE!B9021:B19020,"";"",0,1)"),"HTML/CSS")</f>
        <v>HTML/CSS</v>
      </c>
      <c r="C9021" s="4" t="str">
        <f>IFERROR(__xludf.DUMMYFUNCTION("""COMPUTED_VALUE"""),"JavaScript")</f>
        <v>JavaScript</v>
      </c>
      <c r="D9021" s="4" t="str">
        <f>IFERROR(__xludf.DUMMYFUNCTION("""COMPUTED_VALUE"""),"PHP")</f>
        <v>PHP</v>
      </c>
      <c r="E9021" s="4" t="str">
        <f>IFERROR(__xludf.DUMMYFUNCTION("""COMPUTED_VALUE"""),"SQL")</f>
        <v>SQL</v>
      </c>
    </row>
    <row r="9022">
      <c r="A9022" s="3">
        <v>9021.0</v>
      </c>
      <c r="B9022" s="4" t="str">
        <f>IFERROR(__xludf.DUMMYFUNCTION("SPLIT(IMPORTRANGE!B9022:B19021,"";"",0,1)"),"C")</f>
        <v>C</v>
      </c>
      <c r="C9022" s="4" t="str">
        <f>IFERROR(__xludf.DUMMYFUNCTION("""COMPUTED_VALUE"""),"HTML/CSS")</f>
        <v>HTML/CSS</v>
      </c>
      <c r="D9022" s="4" t="str">
        <f>IFERROR(__xludf.DUMMYFUNCTION("""COMPUTED_VALUE"""),"Java")</f>
        <v>Java</v>
      </c>
      <c r="E9022" s="4" t="str">
        <f>IFERROR(__xludf.DUMMYFUNCTION("""COMPUTED_VALUE"""),"JavaScript")</f>
        <v>JavaScript</v>
      </c>
      <c r="F9022" s="4" t="str">
        <f>IFERROR(__xludf.DUMMYFUNCTION("""COMPUTED_VALUE"""),"PHP")</f>
        <v>PHP</v>
      </c>
      <c r="G9022" s="4" t="str">
        <f>IFERROR(__xludf.DUMMYFUNCTION("""COMPUTED_VALUE"""),"SQL")</f>
        <v>SQL</v>
      </c>
    </row>
    <row r="9023">
      <c r="A9023" s="3">
        <v>9022.0</v>
      </c>
      <c r="B9023" s="4" t="str">
        <f>IFERROR(__xludf.DUMMYFUNCTION("SPLIT(IMPORTRANGE!B9023:B19022,"";"",0,1)"),"PHP")</f>
        <v>PHP</v>
      </c>
      <c r="C9023" s="4" t="str">
        <f>IFERROR(__xludf.DUMMYFUNCTION("""COMPUTED_VALUE"""),"Python")</f>
        <v>Python</v>
      </c>
      <c r="D9023" s="4" t="str">
        <f>IFERROR(__xludf.DUMMYFUNCTION("""COMPUTED_VALUE"""),"SQL")</f>
        <v>SQL</v>
      </c>
    </row>
    <row r="9024">
      <c r="A9024" s="3">
        <v>9023.0</v>
      </c>
      <c r="B9024" s="4" t="str">
        <f>IFERROR(__xludf.DUMMYFUNCTION("SPLIT(IMPORTRANGE!B9024:B19023,"";"",0,1)"),"C#")</f>
        <v>C#</v>
      </c>
      <c r="C9024" s="4" t="str">
        <f>IFERROR(__xludf.DUMMYFUNCTION("""COMPUTED_VALUE"""),"HTML/CSS")</f>
        <v>HTML/CSS</v>
      </c>
      <c r="D9024" s="4" t="str">
        <f>IFERROR(__xludf.DUMMYFUNCTION("""COMPUTED_VALUE"""),"JavaScript")</f>
        <v>JavaScript</v>
      </c>
      <c r="E9024" s="4" t="str">
        <f>IFERROR(__xludf.DUMMYFUNCTION("""COMPUTED_VALUE"""),"PHP")</f>
        <v>PHP</v>
      </c>
      <c r="F9024" s="4" t="str">
        <f>IFERROR(__xludf.DUMMYFUNCTION("""COMPUTED_VALUE"""),"SQL")</f>
        <v>SQL</v>
      </c>
      <c r="G9024" s="4" t="str">
        <f>IFERROR(__xludf.DUMMYFUNCTION("""COMPUTED_VALUE"""),"TypeScript")</f>
        <v>TypeScript</v>
      </c>
    </row>
    <row r="9025">
      <c r="A9025" s="3">
        <v>9024.0</v>
      </c>
      <c r="B9025" s="4" t="str">
        <f>IFERROR(__xludf.DUMMYFUNCTION("SPLIT(IMPORTRANGE!B9025:B19024,"";"",0,1)"),"C#")</f>
        <v>C#</v>
      </c>
      <c r="C9025" s="4" t="str">
        <f>IFERROR(__xludf.DUMMYFUNCTION("""COMPUTED_VALUE"""),"HTML/CSS")</f>
        <v>HTML/CSS</v>
      </c>
      <c r="D9025" s="4" t="str">
        <f>IFERROR(__xludf.DUMMYFUNCTION("""COMPUTED_VALUE"""),"JavaScript")</f>
        <v>JavaScript</v>
      </c>
      <c r="E9025" s="4" t="str">
        <f>IFERROR(__xludf.DUMMYFUNCTION("""COMPUTED_VALUE"""),"Python")</f>
        <v>Python</v>
      </c>
      <c r="F9025" s="4" t="str">
        <f>IFERROR(__xludf.DUMMYFUNCTION("""COMPUTED_VALUE"""),"SQL")</f>
        <v>SQL</v>
      </c>
      <c r="G9025" s="4" t="str">
        <f>IFERROR(__xludf.DUMMYFUNCTION("""COMPUTED_VALUE"""),"TypeScript")</f>
        <v>TypeScript</v>
      </c>
    </row>
    <row r="9026">
      <c r="A9026" s="3">
        <v>9025.0</v>
      </c>
      <c r="B9026" s="4" t="str">
        <f>IFERROR(__xludf.DUMMYFUNCTION("SPLIT(IMPORTRANGE!B9026:B19025,"";"",0,1)"),"HTML/CSS")</f>
        <v>HTML/CSS</v>
      </c>
      <c r="C9026" s="4" t="str">
        <f>IFERROR(__xludf.DUMMYFUNCTION("""COMPUTED_VALUE"""),"Java")</f>
        <v>Java</v>
      </c>
      <c r="D9026" s="4" t="str">
        <f>IFERROR(__xludf.DUMMYFUNCTION("""COMPUTED_VALUE"""),"Python")</f>
        <v>Python</v>
      </c>
      <c r="E9026" s="4" t="str">
        <f>IFERROR(__xludf.DUMMYFUNCTION("""COMPUTED_VALUE"""),"R")</f>
        <v>R</v>
      </c>
      <c r="F9026" s="4" t="str">
        <f>IFERROR(__xludf.DUMMYFUNCTION("""COMPUTED_VALUE"""),"SQL")</f>
        <v>SQL</v>
      </c>
    </row>
    <row r="9027">
      <c r="A9027" s="3">
        <v>9026.0</v>
      </c>
      <c r="B9027" s="4" t="str">
        <f>IFERROR(__xludf.DUMMYFUNCTION("SPLIT(IMPORTRANGE!B9027:B19026,"";"",0,1)"),"HTML/CSS")</f>
        <v>HTML/CSS</v>
      </c>
      <c r="C9027" s="4" t="str">
        <f>IFERROR(__xludf.DUMMYFUNCTION("""COMPUTED_VALUE"""),"JavaScript")</f>
        <v>JavaScript</v>
      </c>
      <c r="D9027" s="4" t="str">
        <f>IFERROR(__xludf.DUMMYFUNCTION("""COMPUTED_VALUE"""),"Python")</f>
        <v>Python</v>
      </c>
    </row>
    <row r="9028">
      <c r="A9028" s="3">
        <v>9027.0</v>
      </c>
      <c r="B9028" s="4" t="str">
        <f>IFERROR(__xludf.DUMMYFUNCTION("SPLIT(IMPORTRANGE!B9028:B19027,"";"",0,1)"),"Java")</f>
        <v>Java</v>
      </c>
      <c r="C9028" s="4" t="str">
        <f>IFERROR(__xludf.DUMMYFUNCTION("""COMPUTED_VALUE"""),"Kotlin")</f>
        <v>Kotlin</v>
      </c>
      <c r="D9028" s="4" t="str">
        <f>IFERROR(__xludf.DUMMYFUNCTION("""COMPUTED_VALUE"""),"Python")</f>
        <v>Python</v>
      </c>
      <c r="E9028" s="4" t="str">
        <f>IFERROR(__xludf.DUMMYFUNCTION("""COMPUTED_VALUE"""),"Swift")</f>
        <v>Swift</v>
      </c>
    </row>
    <row r="9029">
      <c r="A9029" s="3">
        <v>9028.0</v>
      </c>
      <c r="B9029" s="4" t="str">
        <f>IFERROR(__xludf.DUMMYFUNCTION("SPLIT(IMPORTRANGE!B9029:B19028,"";"",0,1)"),"HTML/CSS")</f>
        <v>HTML/CSS</v>
      </c>
      <c r="C9029" s="4" t="str">
        <f>IFERROR(__xludf.DUMMYFUNCTION("""COMPUTED_VALUE"""),"Java")</f>
        <v>Java</v>
      </c>
      <c r="D9029" s="4" t="str">
        <f>IFERROR(__xludf.DUMMYFUNCTION("""COMPUTED_VALUE"""),"JavaScript")</f>
        <v>JavaScript</v>
      </c>
    </row>
    <row r="9030">
      <c r="A9030" s="3">
        <v>9029.0</v>
      </c>
      <c r="B9030" s="4" t="str">
        <f>IFERROR(__xludf.DUMMYFUNCTION("SPLIT(IMPORTRANGE!B9030:B19029,"";"",0,1)"),"Bash/Shell/PowerShell")</f>
        <v>Bash/Shell/PowerShell</v>
      </c>
      <c r="C9030" s="4" t="str">
        <f>IFERROR(__xludf.DUMMYFUNCTION("""COMPUTED_VALUE"""),"C++")</f>
        <v>C++</v>
      </c>
      <c r="D9030" s="4" t="str">
        <f>IFERROR(__xludf.DUMMYFUNCTION("""COMPUTED_VALUE"""),"Java")</f>
        <v>Java</v>
      </c>
      <c r="E9030" s="4" t="str">
        <f>IFERROR(__xludf.DUMMYFUNCTION("""COMPUTED_VALUE"""),"Scala")</f>
        <v>Scala</v>
      </c>
    </row>
    <row r="9031">
      <c r="A9031" s="3">
        <v>9030.0</v>
      </c>
      <c r="B9031" s="4" t="str">
        <f>IFERROR(__xludf.DUMMYFUNCTION("SPLIT(IMPORTRANGE!B9031:B19030,"";"",0,1)"),"JavaScript")</f>
        <v>JavaScript</v>
      </c>
    </row>
    <row r="9032">
      <c r="A9032" s="3">
        <v>9031.0</v>
      </c>
      <c r="B9032" s="4" t="str">
        <f>IFERROR(__xludf.DUMMYFUNCTION("SPLIT(IMPORTRANGE!B9032:B19031,"";"",0,1)"),"HTML/CSS")</f>
        <v>HTML/CSS</v>
      </c>
      <c r="C9032" s="4" t="str">
        <f>IFERROR(__xludf.DUMMYFUNCTION("""COMPUTED_VALUE"""),"JavaScript")</f>
        <v>JavaScript</v>
      </c>
      <c r="D9032" s="4" t="str">
        <f>IFERROR(__xludf.DUMMYFUNCTION("""COMPUTED_VALUE"""),"PHP")</f>
        <v>PHP</v>
      </c>
    </row>
    <row r="9033">
      <c r="A9033" s="3">
        <v>9032.0</v>
      </c>
      <c r="B9033" s="4" t="str">
        <f>IFERROR(__xludf.DUMMYFUNCTION("SPLIT(IMPORTRANGE!B9033:B19032,"";"",0,1)"),"HTML/CSS")</f>
        <v>HTML/CSS</v>
      </c>
      <c r="C9033" s="4" t="str">
        <f>IFERROR(__xludf.DUMMYFUNCTION("""COMPUTED_VALUE"""),"Java")</f>
        <v>Java</v>
      </c>
      <c r="D9033" s="4" t="str">
        <f>IFERROR(__xludf.DUMMYFUNCTION("""COMPUTED_VALUE"""),"JavaScript")</f>
        <v>JavaScript</v>
      </c>
      <c r="E9033" s="4" t="str">
        <f>IFERROR(__xludf.DUMMYFUNCTION("""COMPUTED_VALUE"""),"SQL")</f>
        <v>SQL</v>
      </c>
    </row>
    <row r="9034">
      <c r="A9034" s="3">
        <v>9033.0</v>
      </c>
      <c r="B9034" s="4" t="str">
        <f>IFERROR(__xludf.DUMMYFUNCTION("SPLIT(IMPORTRANGE!B9034:B19033,"";"",0,1)"),"Assembly")</f>
        <v>Assembly</v>
      </c>
      <c r="C9034" s="4" t="str">
        <f>IFERROR(__xludf.DUMMYFUNCTION("""COMPUTED_VALUE"""),"Bash/Shell/PowerShell")</f>
        <v>Bash/Shell/PowerShell</v>
      </c>
      <c r="D9034" s="4" t="str">
        <f>IFERROR(__xludf.DUMMYFUNCTION("""COMPUTED_VALUE"""),"C")</f>
        <v>C</v>
      </c>
      <c r="E9034" s="4" t="str">
        <f>IFERROR(__xludf.DUMMYFUNCTION("""COMPUTED_VALUE"""),"C++")</f>
        <v>C++</v>
      </c>
      <c r="F9034" s="4" t="str">
        <f>IFERROR(__xludf.DUMMYFUNCTION("""COMPUTED_VALUE"""),"Go")</f>
        <v>Go</v>
      </c>
      <c r="G9034" s="4" t="str">
        <f>IFERROR(__xludf.DUMMYFUNCTION("""COMPUTED_VALUE"""),"Python")</f>
        <v>Python</v>
      </c>
      <c r="H9034" s="4" t="str">
        <f>IFERROR(__xludf.DUMMYFUNCTION("""COMPUTED_VALUE"""),"SQL")</f>
        <v>SQL</v>
      </c>
    </row>
    <row r="9035">
      <c r="A9035" s="3">
        <v>9034.0</v>
      </c>
      <c r="B9035" s="4" t="str">
        <f>IFERROR(__xludf.DUMMYFUNCTION("SPLIT(IMPORTRANGE!B9035:B19034,"";"",0,1)"),"Bash/Shell/PowerShell")</f>
        <v>Bash/Shell/PowerShell</v>
      </c>
      <c r="C9035" s="4" t="str">
        <f>IFERROR(__xludf.DUMMYFUNCTION("""COMPUTED_VALUE"""),"C++")</f>
        <v>C++</v>
      </c>
      <c r="D9035" s="4" t="str">
        <f>IFERROR(__xludf.DUMMYFUNCTION("""COMPUTED_VALUE"""),"Go")</f>
        <v>Go</v>
      </c>
      <c r="E9035" s="4" t="str">
        <f>IFERROR(__xludf.DUMMYFUNCTION("""COMPUTED_VALUE"""),"Python")</f>
        <v>Python</v>
      </c>
    </row>
    <row r="9036">
      <c r="A9036" s="3">
        <v>9035.0</v>
      </c>
      <c r="B9036" s="4" t="str">
        <f>IFERROR(__xludf.DUMMYFUNCTION("SPLIT(IMPORTRANGE!B9036:B19035,"";"",0,1)"),"Assembly")</f>
        <v>Assembly</v>
      </c>
      <c r="C9036" s="4" t="str">
        <f>IFERROR(__xludf.DUMMYFUNCTION("""COMPUTED_VALUE"""),"Bash/Shell/PowerShell")</f>
        <v>Bash/Shell/PowerShell</v>
      </c>
      <c r="D9036" s="4" t="str">
        <f>IFERROR(__xludf.DUMMYFUNCTION("""COMPUTED_VALUE"""),"C")</f>
        <v>C</v>
      </c>
      <c r="E9036" s="4" t="str">
        <f>IFERROR(__xludf.DUMMYFUNCTION("""COMPUTED_VALUE"""),"C++")</f>
        <v>C++</v>
      </c>
      <c r="F9036" s="4" t="str">
        <f>IFERROR(__xludf.DUMMYFUNCTION("""COMPUTED_VALUE"""),"C#")</f>
        <v>C#</v>
      </c>
      <c r="G9036" s="4" t="str">
        <f>IFERROR(__xludf.DUMMYFUNCTION("""COMPUTED_VALUE"""),"Elixir")</f>
        <v>Elixir</v>
      </c>
      <c r="H9036" s="4" t="str">
        <f>IFERROR(__xludf.DUMMYFUNCTION("""COMPUTED_VALUE"""),"HTML/CSS")</f>
        <v>HTML/CSS</v>
      </c>
      <c r="I9036" s="4" t="str">
        <f>IFERROR(__xludf.DUMMYFUNCTION("""COMPUTED_VALUE"""),"Java")</f>
        <v>Java</v>
      </c>
      <c r="J9036" s="4" t="str">
        <f>IFERROR(__xludf.DUMMYFUNCTION("""COMPUTED_VALUE"""),"JavaScript")</f>
        <v>JavaScript</v>
      </c>
      <c r="K9036" s="4" t="str">
        <f>IFERROR(__xludf.DUMMYFUNCTION("""COMPUTED_VALUE"""),"PHP")</f>
        <v>PHP</v>
      </c>
      <c r="L9036" s="4" t="str">
        <f>IFERROR(__xludf.DUMMYFUNCTION("""COMPUTED_VALUE"""),"Python")</f>
        <v>Python</v>
      </c>
      <c r="M9036" s="4" t="str">
        <f>IFERROR(__xludf.DUMMYFUNCTION("""COMPUTED_VALUE"""),"SQL")</f>
        <v>SQL</v>
      </c>
      <c r="N9036" s="4" t="str">
        <f>IFERROR(__xludf.DUMMYFUNCTION("""COMPUTED_VALUE"""),"VBA")</f>
        <v>VBA</v>
      </c>
    </row>
    <row r="9037">
      <c r="A9037" s="3">
        <v>9036.0</v>
      </c>
      <c r="B9037" s="4" t="str">
        <f>IFERROR(__xludf.DUMMYFUNCTION("SPLIT(IMPORTRANGE!B9037:B19036,"";"",0,1)"),"Java")</f>
        <v>Java</v>
      </c>
      <c r="C9037" s="4" t="str">
        <f>IFERROR(__xludf.DUMMYFUNCTION("""COMPUTED_VALUE"""),"PHP")</f>
        <v>PHP</v>
      </c>
    </row>
    <row r="9038">
      <c r="A9038" s="3">
        <v>9037.0</v>
      </c>
      <c r="B9038" s="4" t="str">
        <f>IFERROR(__xludf.DUMMYFUNCTION("SPLIT(IMPORTRANGE!B9038:B19037,"";"",0,1)"),"Assembly")</f>
        <v>Assembly</v>
      </c>
      <c r="C9038" s="4" t="str">
        <f>IFERROR(__xludf.DUMMYFUNCTION("""COMPUTED_VALUE"""),"Bash/Shell/PowerShell")</f>
        <v>Bash/Shell/PowerShell</v>
      </c>
      <c r="D9038" s="4" t="str">
        <f>IFERROR(__xludf.DUMMYFUNCTION("""COMPUTED_VALUE"""),"C")</f>
        <v>C</v>
      </c>
      <c r="E9038" s="4" t="str">
        <f>IFERROR(__xludf.DUMMYFUNCTION("""COMPUTED_VALUE"""),"HTML/CSS")</f>
        <v>HTML/CSS</v>
      </c>
      <c r="F9038" s="4" t="str">
        <f>IFERROR(__xludf.DUMMYFUNCTION("""COMPUTED_VALUE"""),"JavaScript")</f>
        <v>JavaScript</v>
      </c>
      <c r="G9038" s="4" t="str">
        <f>IFERROR(__xludf.DUMMYFUNCTION("""COMPUTED_VALUE"""),"Python")</f>
        <v>Python</v>
      </c>
      <c r="H9038" s="4" t="str">
        <f>IFERROR(__xludf.DUMMYFUNCTION("""COMPUTED_VALUE"""),"SQL")</f>
        <v>SQL</v>
      </c>
      <c r="I9038" s="4" t="str">
        <f>IFERROR(__xludf.DUMMYFUNCTION("""COMPUTED_VALUE"""),"Other(s):")</f>
        <v>Other(s):</v>
      </c>
    </row>
    <row r="9039">
      <c r="A9039" s="3">
        <v>9038.0</v>
      </c>
      <c r="B9039" s="4" t="str">
        <f>IFERROR(__xludf.DUMMYFUNCTION("SPLIT(IMPORTRANGE!B9039:B19038,"";"",0,1)"),"Bash/Shell/PowerShell")</f>
        <v>Bash/Shell/PowerShell</v>
      </c>
      <c r="C9039" s="4" t="str">
        <f>IFERROR(__xludf.DUMMYFUNCTION("""COMPUTED_VALUE"""),"Go")</f>
        <v>Go</v>
      </c>
      <c r="D9039" s="4" t="str">
        <f>IFERROR(__xludf.DUMMYFUNCTION("""COMPUTED_VALUE"""),"Java")</f>
        <v>Java</v>
      </c>
      <c r="E9039" s="4" t="str">
        <f>IFERROR(__xludf.DUMMYFUNCTION("""COMPUTED_VALUE"""),"JavaScript")</f>
        <v>JavaScript</v>
      </c>
      <c r="F9039" s="4" t="str">
        <f>IFERROR(__xludf.DUMMYFUNCTION("""COMPUTED_VALUE"""),"PHP")</f>
        <v>PHP</v>
      </c>
      <c r="G9039" s="4" t="str">
        <f>IFERROR(__xludf.DUMMYFUNCTION("""COMPUTED_VALUE"""),"Python")</f>
        <v>Python</v>
      </c>
      <c r="H9039" s="4" t="str">
        <f>IFERROR(__xludf.DUMMYFUNCTION("""COMPUTED_VALUE"""),"SQL")</f>
        <v>SQL</v>
      </c>
    </row>
    <row r="9040">
      <c r="A9040" s="3">
        <v>9039.0</v>
      </c>
      <c r="B9040" s="4" t="str">
        <f>IFERROR(__xludf.DUMMYFUNCTION("SPLIT(IMPORTRANGE!B9040:B19039,"";"",0,1)"),"HTML/CSS")</f>
        <v>HTML/CSS</v>
      </c>
      <c r="C9040" s="4" t="str">
        <f>IFERROR(__xludf.DUMMYFUNCTION("""COMPUTED_VALUE"""),"JavaScript")</f>
        <v>JavaScript</v>
      </c>
      <c r="D9040" s="4" t="str">
        <f>IFERROR(__xludf.DUMMYFUNCTION("""COMPUTED_VALUE"""),"PHP")</f>
        <v>PHP</v>
      </c>
      <c r="E9040" s="4" t="str">
        <f>IFERROR(__xludf.DUMMYFUNCTION("""COMPUTED_VALUE"""),"Python")</f>
        <v>Python</v>
      </c>
    </row>
    <row r="9041">
      <c r="A9041" s="3">
        <v>9040.0</v>
      </c>
      <c r="B9041" s="4" t="str">
        <f>IFERROR(__xludf.DUMMYFUNCTION("SPLIT(IMPORTRANGE!B9041:B19040,"";"",0,1)"),"C++")</f>
        <v>C++</v>
      </c>
      <c r="C9041" s="4" t="str">
        <f>IFERROR(__xludf.DUMMYFUNCTION("""COMPUTED_VALUE"""),"C#")</f>
        <v>C#</v>
      </c>
      <c r="D9041" s="4" t="str">
        <f>IFERROR(__xludf.DUMMYFUNCTION("""COMPUTED_VALUE"""),"HTML/CSS")</f>
        <v>HTML/CSS</v>
      </c>
      <c r="E9041" s="4" t="str">
        <f>IFERROR(__xludf.DUMMYFUNCTION("""COMPUTED_VALUE"""),"SQL")</f>
        <v>SQL</v>
      </c>
      <c r="F9041" s="4" t="str">
        <f>IFERROR(__xludf.DUMMYFUNCTION("""COMPUTED_VALUE"""),"TypeScript")</f>
        <v>TypeScript</v>
      </c>
    </row>
    <row r="9042">
      <c r="A9042" s="3">
        <v>9041.0</v>
      </c>
      <c r="B9042" s="4" t="str">
        <f>IFERROR(__xludf.DUMMYFUNCTION("SPLIT(IMPORTRANGE!B9042:B19041,"";"",0,1)"),"Bash/Shell/PowerShell")</f>
        <v>Bash/Shell/PowerShell</v>
      </c>
      <c r="C9042" s="4" t="str">
        <f>IFERROR(__xludf.DUMMYFUNCTION("""COMPUTED_VALUE"""),"Go")</f>
        <v>Go</v>
      </c>
      <c r="D9042" s="4" t="str">
        <f>IFERROR(__xludf.DUMMYFUNCTION("""COMPUTED_VALUE"""),"HTML/CSS")</f>
        <v>HTML/CSS</v>
      </c>
      <c r="E9042" s="4" t="str">
        <f>IFERROR(__xludf.DUMMYFUNCTION("""COMPUTED_VALUE"""),"Java")</f>
        <v>Java</v>
      </c>
      <c r="F9042" s="4" t="str">
        <f>IFERROR(__xludf.DUMMYFUNCTION("""COMPUTED_VALUE"""),"JavaScript")</f>
        <v>JavaScript</v>
      </c>
      <c r="G9042" s="4" t="str">
        <f>IFERROR(__xludf.DUMMYFUNCTION("""COMPUTED_VALUE"""),"Python")</f>
        <v>Python</v>
      </c>
      <c r="H9042" s="4" t="str">
        <f>IFERROR(__xludf.DUMMYFUNCTION("""COMPUTED_VALUE"""),"TypeScript")</f>
        <v>TypeScript</v>
      </c>
    </row>
    <row r="9043">
      <c r="A9043" s="3">
        <v>9042.0</v>
      </c>
      <c r="B9043" s="4" t="str">
        <f>IFERROR(__xludf.DUMMYFUNCTION("SPLIT(IMPORTRANGE!B9043:B19042,"";"",0,1)"),"C")</f>
        <v>C</v>
      </c>
      <c r="C9043" s="4" t="str">
        <f>IFERROR(__xludf.DUMMYFUNCTION("""COMPUTED_VALUE"""),"C++")</f>
        <v>C++</v>
      </c>
      <c r="D9043" s="4" t="str">
        <f>IFERROR(__xludf.DUMMYFUNCTION("""COMPUTED_VALUE"""),"Java")</f>
        <v>Java</v>
      </c>
    </row>
    <row r="9044">
      <c r="A9044" s="3">
        <v>9043.0</v>
      </c>
      <c r="B9044" s="4" t="str">
        <f>IFERROR(__xludf.DUMMYFUNCTION("SPLIT(IMPORTRANGE!B9044:B19043,"";"",0,1)"),"Assembly")</f>
        <v>Assembly</v>
      </c>
      <c r="C9044" s="4" t="str">
        <f>IFERROR(__xludf.DUMMYFUNCTION("""COMPUTED_VALUE"""),"Bash/Shell/PowerShell")</f>
        <v>Bash/Shell/PowerShell</v>
      </c>
      <c r="D9044" s="4" t="str">
        <f>IFERROR(__xludf.DUMMYFUNCTION("""COMPUTED_VALUE"""),"Go")</f>
        <v>Go</v>
      </c>
      <c r="E9044" s="4" t="str">
        <f>IFERROR(__xludf.DUMMYFUNCTION("""COMPUTED_VALUE"""),"HTML/CSS")</f>
        <v>HTML/CSS</v>
      </c>
      <c r="F9044" s="4" t="str">
        <f>IFERROR(__xludf.DUMMYFUNCTION("""COMPUTED_VALUE"""),"Java")</f>
        <v>Java</v>
      </c>
      <c r="G9044" s="4" t="str">
        <f>IFERROR(__xludf.DUMMYFUNCTION("""COMPUTED_VALUE"""),"JavaScript")</f>
        <v>JavaScript</v>
      </c>
      <c r="H9044" s="4" t="str">
        <f>IFERROR(__xludf.DUMMYFUNCTION("""COMPUTED_VALUE"""),"Python")</f>
        <v>Python</v>
      </c>
      <c r="I9044" s="4" t="str">
        <f>IFERROR(__xludf.DUMMYFUNCTION("""COMPUTED_VALUE"""),"TypeScript")</f>
        <v>TypeScript</v>
      </c>
    </row>
    <row r="9045">
      <c r="A9045" s="3">
        <v>9044.0</v>
      </c>
      <c r="B9045" s="4" t="str">
        <f>IFERROR(__xludf.DUMMYFUNCTION("SPLIT(IMPORTRANGE!B9045:B19044,"";"",0,1)"),"Python")</f>
        <v>Python</v>
      </c>
      <c r="C9045" s="4" t="str">
        <f>IFERROR(__xludf.DUMMYFUNCTION("""COMPUTED_VALUE"""),"SQL")</f>
        <v>SQL</v>
      </c>
      <c r="D9045" s="4" t="str">
        <f>IFERROR(__xludf.DUMMYFUNCTION("""COMPUTED_VALUE"""),"VBA")</f>
        <v>VBA</v>
      </c>
    </row>
    <row r="9046">
      <c r="A9046" s="3">
        <v>9045.0</v>
      </c>
      <c r="B9046" s="4" t="str">
        <f>IFERROR(__xludf.DUMMYFUNCTION("SPLIT(IMPORTRANGE!B9046:B19045,"";"",0,1)"),"Java")</f>
        <v>Java</v>
      </c>
    </row>
    <row r="9047">
      <c r="A9047" s="3">
        <v>9046.0</v>
      </c>
      <c r="B9047" s="4" t="str">
        <f>IFERROR(__xludf.DUMMYFUNCTION("SPLIT(IMPORTRANGE!B9047:B19046,"";"",0,1)"),"C#")</f>
        <v>C#</v>
      </c>
      <c r="C9047" s="4" t="str">
        <f>IFERROR(__xludf.DUMMYFUNCTION("""COMPUTED_VALUE"""),"HTML/CSS")</f>
        <v>HTML/CSS</v>
      </c>
      <c r="D9047" s="4" t="str">
        <f>IFERROR(__xludf.DUMMYFUNCTION("""COMPUTED_VALUE"""),"JavaScript")</f>
        <v>JavaScript</v>
      </c>
      <c r="E9047" s="4" t="str">
        <f>IFERROR(__xludf.DUMMYFUNCTION("""COMPUTED_VALUE"""),"SQL")</f>
        <v>SQL</v>
      </c>
    </row>
    <row r="9048">
      <c r="A9048" s="3">
        <v>9047.0</v>
      </c>
      <c r="B9048" s="4" t="str">
        <f>IFERROR(__xludf.DUMMYFUNCTION("SPLIT(IMPORTRANGE!B9048:B19047,"";"",0,1)"),"Go")</f>
        <v>Go</v>
      </c>
      <c r="C9048" s="4" t="str">
        <f>IFERROR(__xludf.DUMMYFUNCTION("""COMPUTED_VALUE"""),"Java")</f>
        <v>Java</v>
      </c>
      <c r="D9048" s="4" t="str">
        <f>IFERROR(__xludf.DUMMYFUNCTION("""COMPUTED_VALUE"""),"JavaScript")</f>
        <v>JavaScript</v>
      </c>
      <c r="E9048" s="4" t="str">
        <f>IFERROR(__xludf.DUMMYFUNCTION("""COMPUTED_VALUE"""),"Ruby")</f>
        <v>Ruby</v>
      </c>
      <c r="F9048" s="4" t="str">
        <f>IFERROR(__xludf.DUMMYFUNCTION("""COMPUTED_VALUE"""),"SQL")</f>
        <v>SQL</v>
      </c>
    </row>
    <row r="9049">
      <c r="A9049" s="3">
        <v>9048.0</v>
      </c>
      <c r="B9049" s="4" t="str">
        <f>IFERROR(__xludf.DUMMYFUNCTION("SPLIT(IMPORTRANGE!B9049:B19048,"";"",0,1)"),"Java")</f>
        <v>Java</v>
      </c>
      <c r="C9049" s="4" t="str">
        <f>IFERROR(__xludf.DUMMYFUNCTION("""COMPUTED_VALUE"""),"JavaScript")</f>
        <v>JavaScript</v>
      </c>
    </row>
    <row r="9050">
      <c r="A9050" s="3">
        <v>9049.0</v>
      </c>
      <c r="B9050" s="4" t="str">
        <f>IFERROR(__xludf.DUMMYFUNCTION("SPLIT(IMPORTRANGE!B9050:B19049,"";"",0,1)"),"Bash/Shell/PowerShell")</f>
        <v>Bash/Shell/PowerShell</v>
      </c>
      <c r="C9050" s="4" t="str">
        <f>IFERROR(__xludf.DUMMYFUNCTION("""COMPUTED_VALUE"""),"C#")</f>
        <v>C#</v>
      </c>
      <c r="D9050" s="4" t="str">
        <f>IFERROR(__xludf.DUMMYFUNCTION("""COMPUTED_VALUE"""),"HTML/CSS")</f>
        <v>HTML/CSS</v>
      </c>
      <c r="E9050" s="4" t="str">
        <f>IFERROR(__xludf.DUMMYFUNCTION("""COMPUTED_VALUE"""),"Java")</f>
        <v>Java</v>
      </c>
      <c r="F9050" s="4" t="str">
        <f>IFERROR(__xludf.DUMMYFUNCTION("""COMPUTED_VALUE"""),"JavaScript")</f>
        <v>JavaScript</v>
      </c>
      <c r="G9050" s="4" t="str">
        <f>IFERROR(__xludf.DUMMYFUNCTION("""COMPUTED_VALUE"""),"PHP")</f>
        <v>PHP</v>
      </c>
      <c r="H9050" s="4" t="str">
        <f>IFERROR(__xludf.DUMMYFUNCTION("""COMPUTED_VALUE"""),"Python")</f>
        <v>Python</v>
      </c>
      <c r="I9050" s="4" t="str">
        <f>IFERROR(__xludf.DUMMYFUNCTION("""COMPUTED_VALUE"""),"TypeScript")</f>
        <v>TypeScript</v>
      </c>
    </row>
    <row r="9051">
      <c r="A9051" s="3">
        <v>9050.0</v>
      </c>
      <c r="B9051" s="4" t="str">
        <f>IFERROR(__xludf.DUMMYFUNCTION("SPLIT(IMPORTRANGE!B9051:B19050,"";"",0,1)"),"C")</f>
        <v>C</v>
      </c>
      <c r="C9051" s="4" t="str">
        <f>IFERROR(__xludf.DUMMYFUNCTION("""COMPUTED_VALUE"""),"Java")</f>
        <v>Java</v>
      </c>
      <c r="D9051" s="4" t="str">
        <f>IFERROR(__xludf.DUMMYFUNCTION("""COMPUTED_VALUE"""),"Python")</f>
        <v>Python</v>
      </c>
    </row>
    <row r="9052">
      <c r="A9052" s="3">
        <v>9051.0</v>
      </c>
      <c r="B9052" s="4" t="str">
        <f>IFERROR(__xludf.DUMMYFUNCTION("SPLIT(IMPORTRANGE!B9052:B19051,"";"",0,1)"),"HTML/CSS")</f>
        <v>HTML/CSS</v>
      </c>
      <c r="C9052" s="4" t="str">
        <f>IFERROR(__xludf.DUMMYFUNCTION("""COMPUTED_VALUE"""),"JavaScript")</f>
        <v>JavaScript</v>
      </c>
      <c r="D9052" s="4" t="str">
        <f>IFERROR(__xludf.DUMMYFUNCTION("""COMPUTED_VALUE"""),"PHP")</f>
        <v>PHP</v>
      </c>
    </row>
    <row r="9053">
      <c r="A9053" s="3">
        <v>9052.0</v>
      </c>
      <c r="B9053" s="4" t="str">
        <f>IFERROR(__xludf.DUMMYFUNCTION("SPLIT(IMPORTRANGE!B9053:B19052,"";"",0,1)"),"C#")</f>
        <v>C#</v>
      </c>
      <c r="C9053" s="4" t="str">
        <f>IFERROR(__xludf.DUMMYFUNCTION("""COMPUTED_VALUE"""),"HTML/CSS")</f>
        <v>HTML/CSS</v>
      </c>
      <c r="D9053" s="4" t="str">
        <f>IFERROR(__xludf.DUMMYFUNCTION("""COMPUTED_VALUE"""),"JavaScript")</f>
        <v>JavaScript</v>
      </c>
      <c r="E9053" s="4" t="str">
        <f>IFERROR(__xludf.DUMMYFUNCTION("""COMPUTED_VALUE"""),"SQL")</f>
        <v>SQL</v>
      </c>
      <c r="F9053" s="4" t="str">
        <f>IFERROR(__xludf.DUMMYFUNCTION("""COMPUTED_VALUE"""),"TypeScript")</f>
        <v>TypeScript</v>
      </c>
    </row>
    <row r="9054">
      <c r="A9054" s="3">
        <v>9053.0</v>
      </c>
      <c r="B9054" s="4" t="str">
        <f>IFERROR(__xludf.DUMMYFUNCTION("SPLIT(IMPORTRANGE!B9054:B19053,"";"",0,1)"),"Bash/Shell/PowerShell")</f>
        <v>Bash/Shell/PowerShell</v>
      </c>
      <c r="C9054" s="4" t="str">
        <f>IFERROR(__xludf.DUMMYFUNCTION("""COMPUTED_VALUE"""),"HTML/CSS")</f>
        <v>HTML/CSS</v>
      </c>
      <c r="D9054" s="4" t="str">
        <f>IFERROR(__xludf.DUMMYFUNCTION("""COMPUTED_VALUE"""),"Java")</f>
        <v>Java</v>
      </c>
      <c r="E9054" s="4" t="str">
        <f>IFERROR(__xludf.DUMMYFUNCTION("""COMPUTED_VALUE"""),"JavaScript")</f>
        <v>JavaScript</v>
      </c>
      <c r="F9054" s="4" t="str">
        <f>IFERROR(__xludf.DUMMYFUNCTION("""COMPUTED_VALUE"""),"SQL")</f>
        <v>SQL</v>
      </c>
    </row>
    <row r="9055">
      <c r="A9055" s="3">
        <v>9054.0</v>
      </c>
      <c r="B9055" s="4" t="str">
        <f>IFERROR(__xludf.DUMMYFUNCTION("SPLIT(IMPORTRANGE!B9055:B19054,"";"",0,1)"),"Bash/Shell/PowerShell")</f>
        <v>Bash/Shell/PowerShell</v>
      </c>
      <c r="C9055" s="4" t="str">
        <f>IFERROR(__xludf.DUMMYFUNCTION("""COMPUTED_VALUE"""),"C#")</f>
        <v>C#</v>
      </c>
      <c r="D9055" s="4" t="str">
        <f>IFERROR(__xludf.DUMMYFUNCTION("""COMPUTED_VALUE"""),"HTML/CSS")</f>
        <v>HTML/CSS</v>
      </c>
      <c r="E9055" s="4" t="str">
        <f>IFERROR(__xludf.DUMMYFUNCTION("""COMPUTED_VALUE"""),"Java")</f>
        <v>Java</v>
      </c>
      <c r="F9055" s="4" t="str">
        <f>IFERROR(__xludf.DUMMYFUNCTION("""COMPUTED_VALUE"""),"JavaScript")</f>
        <v>JavaScript</v>
      </c>
      <c r="G9055" s="4" t="str">
        <f>IFERROR(__xludf.DUMMYFUNCTION("""COMPUTED_VALUE"""),"PHP")</f>
        <v>PHP</v>
      </c>
      <c r="H9055" s="4" t="str">
        <f>IFERROR(__xludf.DUMMYFUNCTION("""COMPUTED_VALUE"""),"Python")</f>
        <v>Python</v>
      </c>
      <c r="I9055" s="4" t="str">
        <f>IFERROR(__xludf.DUMMYFUNCTION("""COMPUTED_VALUE"""),"SQL")</f>
        <v>SQL</v>
      </c>
      <c r="J9055" s="4" t="str">
        <f>IFERROR(__xludf.DUMMYFUNCTION("""COMPUTED_VALUE"""),"Swift")</f>
        <v>Swift</v>
      </c>
      <c r="K9055" s="4" t="str">
        <f>IFERROR(__xludf.DUMMYFUNCTION("""COMPUTED_VALUE"""),"TypeScript")</f>
        <v>TypeScript</v>
      </c>
    </row>
    <row r="9056">
      <c r="A9056" s="3">
        <v>9055.0</v>
      </c>
      <c r="B9056" s="4" t="str">
        <f>IFERROR(__xludf.DUMMYFUNCTION("SPLIT(IMPORTRANGE!B9056:B19055,"";"",0,1)"),"Bash/Shell/PowerShell")</f>
        <v>Bash/Shell/PowerShell</v>
      </c>
      <c r="C9056" s="4" t="str">
        <f>IFERROR(__xludf.DUMMYFUNCTION("""COMPUTED_VALUE"""),"Java")</f>
        <v>Java</v>
      </c>
      <c r="D9056" s="4" t="str">
        <f>IFERROR(__xludf.DUMMYFUNCTION("""COMPUTED_VALUE"""),"Objective-C")</f>
        <v>Objective-C</v>
      </c>
      <c r="E9056" s="4" t="str">
        <f>IFERROR(__xludf.DUMMYFUNCTION("""COMPUTED_VALUE"""),"Python")</f>
        <v>Python</v>
      </c>
    </row>
    <row r="9057">
      <c r="A9057" s="3">
        <v>9056.0</v>
      </c>
      <c r="B9057" s="4" t="str">
        <f>IFERROR(__xludf.DUMMYFUNCTION("SPLIT(IMPORTRANGE!B9057:B19056,"";"",0,1)"),"C#")</f>
        <v>C#</v>
      </c>
      <c r="C9057" s="4" t="str">
        <f>IFERROR(__xludf.DUMMYFUNCTION("""COMPUTED_VALUE"""),"HTML/CSS")</f>
        <v>HTML/CSS</v>
      </c>
      <c r="D9057" s="4" t="str">
        <f>IFERROR(__xludf.DUMMYFUNCTION("""COMPUTED_VALUE"""),"JavaScript")</f>
        <v>JavaScript</v>
      </c>
      <c r="E9057" s="4" t="str">
        <f>IFERROR(__xludf.DUMMYFUNCTION("""COMPUTED_VALUE"""),"Python")</f>
        <v>Python</v>
      </c>
      <c r="F9057" s="4" t="str">
        <f>IFERROR(__xludf.DUMMYFUNCTION("""COMPUTED_VALUE"""),"SQL")</f>
        <v>SQL</v>
      </c>
    </row>
    <row r="9058">
      <c r="A9058" s="3">
        <v>9057.0</v>
      </c>
      <c r="B9058" s="4" t="str">
        <f>IFERROR(__xludf.DUMMYFUNCTION("SPLIT(IMPORTRANGE!B9058:B19057,"";"",0,1)"),"Go")</f>
        <v>Go</v>
      </c>
      <c r="C9058" s="4" t="str">
        <f>IFERROR(__xludf.DUMMYFUNCTION("""COMPUTED_VALUE"""),"Python")</f>
        <v>Python</v>
      </c>
      <c r="D9058" s="4" t="str">
        <f>IFERROR(__xludf.DUMMYFUNCTION("""COMPUTED_VALUE"""),"Rust")</f>
        <v>Rust</v>
      </c>
    </row>
    <row r="9059">
      <c r="A9059" s="3">
        <v>9058.0</v>
      </c>
      <c r="B9059" s="4" t="str">
        <f>IFERROR(__xludf.DUMMYFUNCTION("SPLIT(IMPORTRANGE!B9059:B19058,"";"",0,1)"),"Java")</f>
        <v>Java</v>
      </c>
      <c r="C9059" s="4" t="str">
        <f>IFERROR(__xludf.DUMMYFUNCTION("""COMPUTED_VALUE"""),"Kotlin")</f>
        <v>Kotlin</v>
      </c>
    </row>
    <row r="9060">
      <c r="A9060" s="3">
        <v>9059.0</v>
      </c>
      <c r="B9060" s="4" t="str">
        <f>IFERROR(__xludf.DUMMYFUNCTION("SPLIT(IMPORTRANGE!B9060:B19059,"";"",0,1)"),"JavaScript")</f>
        <v>JavaScript</v>
      </c>
      <c r="C9060" s="4" t="str">
        <f>IFERROR(__xludf.DUMMYFUNCTION("""COMPUTED_VALUE"""),"PHP")</f>
        <v>PHP</v>
      </c>
      <c r="D9060" s="4" t="str">
        <f>IFERROR(__xludf.DUMMYFUNCTION("""COMPUTED_VALUE"""),"Python")</f>
        <v>Python</v>
      </c>
      <c r="E9060" s="4" t="str">
        <f>IFERROR(__xludf.DUMMYFUNCTION("""COMPUTED_VALUE"""),"SQL")</f>
        <v>SQL</v>
      </c>
    </row>
    <row r="9061">
      <c r="A9061" s="3">
        <v>9060.0</v>
      </c>
      <c r="B9061" s="4" t="str">
        <f>IFERROR(__xludf.DUMMYFUNCTION("SPLIT(IMPORTRANGE!B9061:B19060,"";"",0,1)"),"Bash/Shell/PowerShell")</f>
        <v>Bash/Shell/PowerShell</v>
      </c>
      <c r="C9061" s="4" t="str">
        <f>IFERROR(__xludf.DUMMYFUNCTION("""COMPUTED_VALUE"""),"C#")</f>
        <v>C#</v>
      </c>
      <c r="D9061" s="4" t="str">
        <f>IFERROR(__xludf.DUMMYFUNCTION("""COMPUTED_VALUE"""),"HTML/CSS")</f>
        <v>HTML/CSS</v>
      </c>
      <c r="E9061" s="4" t="str">
        <f>IFERROR(__xludf.DUMMYFUNCTION("""COMPUTED_VALUE"""),"JavaScript")</f>
        <v>JavaScript</v>
      </c>
      <c r="F9061" s="4" t="str">
        <f>IFERROR(__xludf.DUMMYFUNCTION("""COMPUTED_VALUE"""),"Python")</f>
        <v>Python</v>
      </c>
      <c r="G9061" s="4" t="str">
        <f>IFERROR(__xludf.DUMMYFUNCTION("""COMPUTED_VALUE"""),"SQL")</f>
        <v>SQL</v>
      </c>
      <c r="H9061" s="4" t="str">
        <f>IFERROR(__xludf.DUMMYFUNCTION("""COMPUTED_VALUE"""),"TypeScript")</f>
        <v>TypeScript</v>
      </c>
    </row>
    <row r="9062">
      <c r="A9062" s="3">
        <v>9061.0</v>
      </c>
      <c r="B9062" s="4" t="str">
        <f>IFERROR(__xludf.DUMMYFUNCTION("SPLIT(IMPORTRANGE!B9062:B19061,"";"",0,1)"),"Bash/Shell/PowerShell")</f>
        <v>Bash/Shell/PowerShell</v>
      </c>
      <c r="C9062" s="4" t="str">
        <f>IFERROR(__xludf.DUMMYFUNCTION("""COMPUTED_VALUE"""),"HTML/CSS")</f>
        <v>HTML/CSS</v>
      </c>
      <c r="D9062" s="4" t="str">
        <f>IFERROR(__xludf.DUMMYFUNCTION("""COMPUTED_VALUE"""),"Java")</f>
        <v>Java</v>
      </c>
      <c r="E9062" s="4" t="str">
        <f>IFERROR(__xludf.DUMMYFUNCTION("""COMPUTED_VALUE"""),"JavaScript")</f>
        <v>JavaScript</v>
      </c>
      <c r="F9062" s="4" t="str">
        <f>IFERROR(__xludf.DUMMYFUNCTION("""COMPUTED_VALUE"""),"SQL")</f>
        <v>SQL</v>
      </c>
    </row>
    <row r="9063">
      <c r="A9063" s="3">
        <v>9062.0</v>
      </c>
      <c r="B9063" s="4" t="str">
        <f>IFERROR(__xludf.DUMMYFUNCTION("SPLIT(IMPORTRANGE!B9063:B19062,"";"",0,1)"),"C#")</f>
        <v>C#</v>
      </c>
      <c r="C9063" s="4" t="str">
        <f>IFERROR(__xludf.DUMMYFUNCTION("""COMPUTED_VALUE"""),"Clojure")</f>
        <v>Clojure</v>
      </c>
      <c r="D9063" s="4" t="str">
        <f>IFERROR(__xludf.DUMMYFUNCTION("""COMPUTED_VALUE"""),"Dart")</f>
        <v>Dart</v>
      </c>
      <c r="E9063" s="4" t="str">
        <f>IFERROR(__xludf.DUMMYFUNCTION("""COMPUTED_VALUE"""),"HTML/CSS")</f>
        <v>HTML/CSS</v>
      </c>
      <c r="F9063" s="4" t="str">
        <f>IFERROR(__xludf.DUMMYFUNCTION("""COMPUTED_VALUE"""),"JavaScript")</f>
        <v>JavaScript</v>
      </c>
      <c r="G9063" s="4" t="str">
        <f>IFERROR(__xludf.DUMMYFUNCTION("""COMPUTED_VALUE"""),"Rust")</f>
        <v>Rust</v>
      </c>
      <c r="H9063" s="4" t="str">
        <f>IFERROR(__xludf.DUMMYFUNCTION("""COMPUTED_VALUE"""),"TypeScript")</f>
        <v>TypeScript</v>
      </c>
      <c r="I9063" s="4" t="str">
        <f>IFERROR(__xludf.DUMMYFUNCTION("""COMPUTED_VALUE"""),"WebAssembly")</f>
        <v>WebAssembly</v>
      </c>
    </row>
    <row r="9064">
      <c r="A9064" s="3">
        <v>9063.0</v>
      </c>
      <c r="B9064" s="4" t="str">
        <f>IFERROR(__xludf.DUMMYFUNCTION("SPLIT(IMPORTRANGE!B9064:B19063,"";"",0,1)"),"C")</f>
        <v>C</v>
      </c>
      <c r="C9064" s="4" t="str">
        <f>IFERROR(__xludf.DUMMYFUNCTION("""COMPUTED_VALUE"""),"C++")</f>
        <v>C++</v>
      </c>
      <c r="D9064" s="4" t="str">
        <f>IFERROR(__xludf.DUMMYFUNCTION("""COMPUTED_VALUE"""),"Java")</f>
        <v>Java</v>
      </c>
      <c r="E9064" s="4" t="str">
        <f>IFERROR(__xludf.DUMMYFUNCTION("""COMPUTED_VALUE"""),"Scala")</f>
        <v>Scala</v>
      </c>
    </row>
    <row r="9065">
      <c r="A9065" s="3">
        <v>9064.0</v>
      </c>
      <c r="B9065" s="4" t="str">
        <f>IFERROR(__xludf.DUMMYFUNCTION("SPLIT(IMPORTRANGE!B9065:B19064,"";"",0,1)"),"Bash/Shell/PowerShell")</f>
        <v>Bash/Shell/PowerShell</v>
      </c>
      <c r="C9065" s="4" t="str">
        <f>IFERROR(__xludf.DUMMYFUNCTION("""COMPUTED_VALUE"""),"C")</f>
        <v>C</v>
      </c>
      <c r="D9065" s="4" t="str">
        <f>IFERROR(__xludf.DUMMYFUNCTION("""COMPUTED_VALUE"""),"HTML/CSS")</f>
        <v>HTML/CSS</v>
      </c>
      <c r="E9065" s="4" t="str">
        <f>IFERROR(__xludf.DUMMYFUNCTION("""COMPUTED_VALUE"""),"Java")</f>
        <v>Java</v>
      </c>
      <c r="F9065" s="4" t="str">
        <f>IFERROR(__xludf.DUMMYFUNCTION("""COMPUTED_VALUE"""),"JavaScript")</f>
        <v>JavaScript</v>
      </c>
      <c r="G9065" s="4" t="str">
        <f>IFERROR(__xludf.DUMMYFUNCTION("""COMPUTED_VALUE"""),"Objective-C")</f>
        <v>Objective-C</v>
      </c>
      <c r="H9065" s="4" t="str">
        <f>IFERROR(__xludf.DUMMYFUNCTION("""COMPUTED_VALUE"""),"PHP")</f>
        <v>PHP</v>
      </c>
      <c r="I9065" s="4" t="str">
        <f>IFERROR(__xludf.DUMMYFUNCTION("""COMPUTED_VALUE"""),"Python")</f>
        <v>Python</v>
      </c>
      <c r="J9065" s="4" t="str">
        <f>IFERROR(__xludf.DUMMYFUNCTION("""COMPUTED_VALUE"""),"SQL")</f>
        <v>SQL</v>
      </c>
    </row>
    <row r="9066">
      <c r="A9066" s="3">
        <v>9065.0</v>
      </c>
      <c r="B9066" s="4" t="str">
        <f>IFERROR(__xludf.DUMMYFUNCTION("SPLIT(IMPORTRANGE!B9066:B19065,"";"",0,1)"),"Assembly")</f>
        <v>Assembly</v>
      </c>
      <c r="C9066" s="4" t="str">
        <f>IFERROR(__xludf.DUMMYFUNCTION("""COMPUTED_VALUE"""),"HTML/CSS")</f>
        <v>HTML/CSS</v>
      </c>
      <c r="D9066" s="4" t="str">
        <f>IFERROR(__xludf.DUMMYFUNCTION("""COMPUTED_VALUE"""),"Java")</f>
        <v>Java</v>
      </c>
      <c r="E9066" s="4" t="str">
        <f>IFERROR(__xludf.DUMMYFUNCTION("""COMPUTED_VALUE"""),"Swift")</f>
        <v>Swift</v>
      </c>
    </row>
    <row r="9067">
      <c r="A9067" s="3">
        <v>9066.0</v>
      </c>
      <c r="B9067" s="4" t="str">
        <f>IFERROR(__xludf.DUMMYFUNCTION("SPLIT(IMPORTRANGE!B9067:B19066,"";"",0,1)"),"HTML/CSS")</f>
        <v>HTML/CSS</v>
      </c>
      <c r="C9067" s="4" t="str">
        <f>IFERROR(__xludf.DUMMYFUNCTION("""COMPUTED_VALUE"""),"JavaScript")</f>
        <v>JavaScript</v>
      </c>
      <c r="D9067" s="4" t="str">
        <f>IFERROR(__xludf.DUMMYFUNCTION("""COMPUTED_VALUE"""),"TypeScript")</f>
        <v>TypeScript</v>
      </c>
    </row>
    <row r="9068">
      <c r="A9068" s="3">
        <v>9067.0</v>
      </c>
      <c r="B9068" s="4" t="str">
        <f>IFERROR(__xludf.DUMMYFUNCTION("SPLIT(IMPORTRANGE!B9068:B19067,"";"",0,1)"),"C")</f>
        <v>C</v>
      </c>
      <c r="C9068" s="4" t="str">
        <f>IFERROR(__xludf.DUMMYFUNCTION("""COMPUTED_VALUE"""),"C#")</f>
        <v>C#</v>
      </c>
      <c r="D9068" s="4" t="str">
        <f>IFERROR(__xludf.DUMMYFUNCTION("""COMPUTED_VALUE"""),"Python")</f>
        <v>Python</v>
      </c>
      <c r="E9068" s="4" t="str">
        <f>IFERROR(__xludf.DUMMYFUNCTION("""COMPUTED_VALUE"""),"Swift")</f>
        <v>Swift</v>
      </c>
    </row>
    <row r="9069">
      <c r="A9069" s="3">
        <v>9068.0</v>
      </c>
      <c r="B9069" s="4" t="str">
        <f>IFERROR(__xludf.DUMMYFUNCTION("SPLIT(IMPORTRANGE!B9069:B19068,"";"",0,1)"),"Bash/Shell/PowerShell")</f>
        <v>Bash/Shell/PowerShell</v>
      </c>
      <c r="C9069" s="4" t="str">
        <f>IFERROR(__xludf.DUMMYFUNCTION("""COMPUTED_VALUE"""),"C")</f>
        <v>C</v>
      </c>
      <c r="D9069" s="4" t="str">
        <f>IFERROR(__xludf.DUMMYFUNCTION("""COMPUTED_VALUE"""),"C++")</f>
        <v>C++</v>
      </c>
      <c r="E9069" s="4" t="str">
        <f>IFERROR(__xludf.DUMMYFUNCTION("""COMPUTED_VALUE"""),"C#")</f>
        <v>C#</v>
      </c>
      <c r="F9069" s="4" t="str">
        <f>IFERROR(__xludf.DUMMYFUNCTION("""COMPUTED_VALUE"""),"HTML/CSS")</f>
        <v>HTML/CSS</v>
      </c>
      <c r="G9069" s="4" t="str">
        <f>IFERROR(__xludf.DUMMYFUNCTION("""COMPUTED_VALUE"""),"JavaScript")</f>
        <v>JavaScript</v>
      </c>
      <c r="H9069" s="4" t="str">
        <f>IFERROR(__xludf.DUMMYFUNCTION("""COMPUTED_VALUE"""),"Python")</f>
        <v>Python</v>
      </c>
      <c r="I9069" s="4" t="str">
        <f>IFERROR(__xludf.DUMMYFUNCTION("""COMPUTED_VALUE"""),"Rust")</f>
        <v>Rust</v>
      </c>
      <c r="J9069" s="4" t="str">
        <f>IFERROR(__xludf.DUMMYFUNCTION("""COMPUTED_VALUE"""),"WebAssembly")</f>
        <v>WebAssembly</v>
      </c>
    </row>
    <row r="9070">
      <c r="A9070" s="3">
        <v>9069.0</v>
      </c>
      <c r="B9070" s="4" t="str">
        <f>IFERROR(__xludf.DUMMYFUNCTION("SPLIT(IMPORTRANGE!B9070:B19069,"";"",0,1)"),"C#")</f>
        <v>C#</v>
      </c>
      <c r="C9070" s="4" t="str">
        <f>IFERROR(__xludf.DUMMYFUNCTION("""COMPUTED_VALUE"""),"Java")</f>
        <v>Java</v>
      </c>
      <c r="D9070" s="4" t="str">
        <f>IFERROR(__xludf.DUMMYFUNCTION("""COMPUTED_VALUE"""),"JavaScript")</f>
        <v>JavaScript</v>
      </c>
      <c r="E9070" s="4" t="str">
        <f>IFERROR(__xludf.DUMMYFUNCTION("""COMPUTED_VALUE"""),"TypeScript")</f>
        <v>TypeScript</v>
      </c>
    </row>
    <row r="9071">
      <c r="A9071" s="3">
        <v>9070.0</v>
      </c>
      <c r="B9071" s="4" t="str">
        <f>IFERROR(__xludf.DUMMYFUNCTION("SPLIT(IMPORTRANGE!B9071:B19070,"";"",0,1)"),"Bash/Shell/PowerShell")</f>
        <v>Bash/Shell/PowerShell</v>
      </c>
      <c r="C9071" s="4" t="str">
        <f>IFERROR(__xludf.DUMMYFUNCTION("""COMPUTED_VALUE"""),"Java")</f>
        <v>Java</v>
      </c>
      <c r="D9071" s="4" t="str">
        <f>IFERROR(__xludf.DUMMYFUNCTION("""COMPUTED_VALUE"""),"SQL")</f>
        <v>SQL</v>
      </c>
    </row>
    <row r="9072">
      <c r="A9072" s="3">
        <v>9071.0</v>
      </c>
      <c r="B9072" s="4" t="str">
        <f>IFERROR(__xludf.DUMMYFUNCTION("SPLIT(IMPORTRANGE!B9072:B19071,"";"",0,1)"),"Assembly")</f>
        <v>Assembly</v>
      </c>
      <c r="C9072" s="4" t="str">
        <f>IFERROR(__xludf.DUMMYFUNCTION("""COMPUTED_VALUE"""),"C++")</f>
        <v>C++</v>
      </c>
      <c r="D9072" s="4" t="str">
        <f>IFERROR(__xludf.DUMMYFUNCTION("""COMPUTED_VALUE"""),"HTML/CSS")</f>
        <v>HTML/CSS</v>
      </c>
      <c r="E9072" s="4" t="str">
        <f>IFERROR(__xludf.DUMMYFUNCTION("""COMPUTED_VALUE"""),"JavaScript")</f>
        <v>JavaScript</v>
      </c>
      <c r="F9072" s="4" t="str">
        <f>IFERROR(__xludf.DUMMYFUNCTION("""COMPUTED_VALUE"""),"Python")</f>
        <v>Python</v>
      </c>
      <c r="G9072" s="4" t="str">
        <f>IFERROR(__xludf.DUMMYFUNCTION("""COMPUTED_VALUE"""),"Swift")</f>
        <v>Swift</v>
      </c>
    </row>
    <row r="9073">
      <c r="A9073" s="3">
        <v>9072.0</v>
      </c>
      <c r="B9073" s="4" t="str">
        <f>IFERROR(__xludf.DUMMYFUNCTION("SPLIT(IMPORTRANGE!B9073:B19072,"";"",0,1)"),"Bash/Shell/PowerShell")</f>
        <v>Bash/Shell/PowerShell</v>
      </c>
      <c r="C9073" s="4" t="str">
        <f>IFERROR(__xludf.DUMMYFUNCTION("""COMPUTED_VALUE"""),"Clojure")</f>
        <v>Clojure</v>
      </c>
      <c r="D9073" s="4" t="str">
        <f>IFERROR(__xludf.DUMMYFUNCTION("""COMPUTED_VALUE"""),"HTML/CSS")</f>
        <v>HTML/CSS</v>
      </c>
      <c r="E9073" s="4" t="str">
        <f>IFERROR(__xludf.DUMMYFUNCTION("""COMPUTED_VALUE"""),"JavaScript")</f>
        <v>JavaScript</v>
      </c>
      <c r="F9073" s="4" t="str">
        <f>IFERROR(__xludf.DUMMYFUNCTION("""COMPUTED_VALUE"""),"PHP")</f>
        <v>PHP</v>
      </c>
      <c r="G9073" s="4" t="str">
        <f>IFERROR(__xludf.DUMMYFUNCTION("""COMPUTED_VALUE"""),"Python")</f>
        <v>Python</v>
      </c>
      <c r="H9073" s="4" t="str">
        <f>IFERROR(__xludf.DUMMYFUNCTION("""COMPUTED_VALUE"""),"R")</f>
        <v>R</v>
      </c>
      <c r="I9073" s="4" t="str">
        <f>IFERROR(__xludf.DUMMYFUNCTION("""COMPUTED_VALUE"""),"SQL")</f>
        <v>SQL</v>
      </c>
    </row>
    <row r="9074">
      <c r="A9074" s="3">
        <v>9073.0</v>
      </c>
      <c r="B9074" s="4" t="str">
        <f>IFERROR(__xludf.DUMMYFUNCTION("SPLIT(IMPORTRANGE!B9074:B19073,"";"",0,1)"),"HTML/CSS")</f>
        <v>HTML/CSS</v>
      </c>
      <c r="C9074" s="4" t="str">
        <f>IFERROR(__xludf.DUMMYFUNCTION("""COMPUTED_VALUE"""),"JavaScript")</f>
        <v>JavaScript</v>
      </c>
      <c r="D9074" s="4" t="str">
        <f>IFERROR(__xludf.DUMMYFUNCTION("""COMPUTED_VALUE"""),"Python")</f>
        <v>Python</v>
      </c>
    </row>
    <row r="9075">
      <c r="A9075" s="3">
        <v>9074.0</v>
      </c>
      <c r="B9075" s="4" t="str">
        <f>IFERROR(__xludf.DUMMYFUNCTION("SPLIT(IMPORTRANGE!B9075:B19074,"";"",0,1)"),"Bash/Shell/PowerShell")</f>
        <v>Bash/Shell/PowerShell</v>
      </c>
      <c r="C9075" s="4" t="str">
        <f>IFERROR(__xludf.DUMMYFUNCTION("""COMPUTED_VALUE"""),"Elixir")</f>
        <v>Elixir</v>
      </c>
      <c r="D9075" s="4" t="str">
        <f>IFERROR(__xludf.DUMMYFUNCTION("""COMPUTED_VALUE"""),"PHP")</f>
        <v>PHP</v>
      </c>
      <c r="E9075" s="4" t="str">
        <f>IFERROR(__xludf.DUMMYFUNCTION("""COMPUTED_VALUE"""),"Python")</f>
        <v>Python</v>
      </c>
      <c r="F9075" s="4" t="str">
        <f>IFERROR(__xludf.DUMMYFUNCTION("""COMPUTED_VALUE"""),"Ruby")</f>
        <v>Ruby</v>
      </c>
      <c r="G9075" s="4" t="str">
        <f>IFERROR(__xludf.DUMMYFUNCTION("""COMPUTED_VALUE"""),"Rust")</f>
        <v>Rust</v>
      </c>
      <c r="H9075" s="4" t="str">
        <f>IFERROR(__xludf.DUMMYFUNCTION("""COMPUTED_VALUE"""),"SQL")</f>
        <v>SQL</v>
      </c>
    </row>
    <row r="9076">
      <c r="A9076" s="3">
        <v>9075.0</v>
      </c>
      <c r="B9076" s="4" t="str">
        <f>IFERROR(__xludf.DUMMYFUNCTION("SPLIT(IMPORTRANGE!B9076:B19075,"";"",0,1)"),"Java")</f>
        <v>Java</v>
      </c>
      <c r="C9076" s="4" t="str">
        <f>IFERROR(__xludf.DUMMYFUNCTION("""COMPUTED_VALUE"""),"JavaScript")</f>
        <v>JavaScript</v>
      </c>
    </row>
    <row r="9077">
      <c r="A9077" s="3">
        <v>9076.0</v>
      </c>
      <c r="B9077" s="4" t="str">
        <f>IFERROR(__xludf.DUMMYFUNCTION("SPLIT(IMPORTRANGE!B9077:B19076,"";"",0,1)"),"HTML/CSS")</f>
        <v>HTML/CSS</v>
      </c>
      <c r="C9077" s="4" t="str">
        <f>IFERROR(__xludf.DUMMYFUNCTION("""COMPUTED_VALUE"""),"Java")</f>
        <v>Java</v>
      </c>
      <c r="D9077" s="4" t="str">
        <f>IFERROR(__xludf.DUMMYFUNCTION("""COMPUTED_VALUE"""),"JavaScript")</f>
        <v>JavaScript</v>
      </c>
      <c r="E9077" s="4" t="str">
        <f>IFERROR(__xludf.DUMMYFUNCTION("""COMPUTED_VALUE"""),"PHP")</f>
        <v>PHP</v>
      </c>
      <c r="F9077" s="4" t="str">
        <f>IFERROR(__xludf.DUMMYFUNCTION("""COMPUTED_VALUE"""),"SQL")</f>
        <v>SQL</v>
      </c>
      <c r="G9077" s="4" t="str">
        <f>IFERROR(__xludf.DUMMYFUNCTION("""COMPUTED_VALUE"""),"TypeScript")</f>
        <v>TypeScript</v>
      </c>
    </row>
    <row r="9078">
      <c r="A9078" s="3">
        <v>9077.0</v>
      </c>
      <c r="B9078" s="4" t="str">
        <f>IFERROR(__xludf.DUMMYFUNCTION("SPLIT(IMPORTRANGE!B9078:B19077,"";"",0,1)"),"C++")</f>
        <v>C++</v>
      </c>
      <c r="C9078" s="4" t="str">
        <f>IFERROR(__xludf.DUMMYFUNCTION("""COMPUTED_VALUE"""),"Python")</f>
        <v>Python</v>
      </c>
    </row>
    <row r="9079">
      <c r="A9079" s="3">
        <v>9078.0</v>
      </c>
      <c r="B9079" s="4" t="str">
        <f>IFERROR(__xludf.DUMMYFUNCTION("SPLIT(IMPORTRANGE!B9079:B19078,"";"",0,1)"),"Java")</f>
        <v>Java</v>
      </c>
      <c r="C9079" s="4" t="str">
        <f>IFERROR(__xludf.DUMMYFUNCTION("""COMPUTED_VALUE"""),"JavaScript")</f>
        <v>JavaScript</v>
      </c>
      <c r="D9079" s="4" t="str">
        <f>IFERROR(__xludf.DUMMYFUNCTION("""COMPUTED_VALUE"""),"PHP")</f>
        <v>PHP</v>
      </c>
      <c r="E9079" s="4" t="str">
        <f>IFERROR(__xludf.DUMMYFUNCTION("""COMPUTED_VALUE"""),"SQL")</f>
        <v>SQL</v>
      </c>
    </row>
    <row r="9080">
      <c r="A9080" s="3">
        <v>9079.0</v>
      </c>
      <c r="B9080" s="4" t="str">
        <f>IFERROR(__xludf.DUMMYFUNCTION("SPLIT(IMPORTRANGE!B9080:B19079,"";"",0,1)"),"HTML/CSS")</f>
        <v>HTML/CSS</v>
      </c>
      <c r="C9080" s="4" t="str">
        <f>IFERROR(__xludf.DUMMYFUNCTION("""COMPUTED_VALUE"""),"PHP")</f>
        <v>PHP</v>
      </c>
      <c r="D9080" s="4" t="str">
        <f>IFERROR(__xludf.DUMMYFUNCTION("""COMPUTED_VALUE"""),"Python")</f>
        <v>Python</v>
      </c>
      <c r="E9080" s="4" t="str">
        <f>IFERROR(__xludf.DUMMYFUNCTION("""COMPUTED_VALUE"""),"SQL")</f>
        <v>SQL</v>
      </c>
      <c r="F9080" s="4" t="str">
        <f>IFERROR(__xludf.DUMMYFUNCTION("""COMPUTED_VALUE"""),"VBA")</f>
        <v>VBA</v>
      </c>
    </row>
    <row r="9081">
      <c r="A9081" s="3">
        <v>9080.0</v>
      </c>
      <c r="B9081" s="4" t="str">
        <f>IFERROR(__xludf.DUMMYFUNCTION("SPLIT(IMPORTRANGE!B9081:B19080,"";"",0,1)"),"Assembly")</f>
        <v>Assembly</v>
      </c>
      <c r="C9081" s="4" t="str">
        <f>IFERROR(__xludf.DUMMYFUNCTION("""COMPUTED_VALUE"""),"Go")</f>
        <v>Go</v>
      </c>
    </row>
    <row r="9082">
      <c r="A9082" s="3">
        <v>9081.0</v>
      </c>
      <c r="B9082" s="4" t="str">
        <f>IFERROR(__xludf.DUMMYFUNCTION("SPLIT(IMPORTRANGE!B9082:B19081,"";"",0,1)"),"C#")</f>
        <v>C#</v>
      </c>
      <c r="C9082" s="4" t="str">
        <f>IFERROR(__xludf.DUMMYFUNCTION("""COMPUTED_VALUE"""),"HTML/CSS")</f>
        <v>HTML/CSS</v>
      </c>
      <c r="D9082" s="4" t="str">
        <f>IFERROR(__xludf.DUMMYFUNCTION("""COMPUTED_VALUE"""),"JavaScript")</f>
        <v>JavaScript</v>
      </c>
      <c r="E9082" s="4" t="str">
        <f>IFERROR(__xludf.DUMMYFUNCTION("""COMPUTED_VALUE"""),"SQL")</f>
        <v>SQL</v>
      </c>
      <c r="F9082" s="4" t="str">
        <f>IFERROR(__xludf.DUMMYFUNCTION("""COMPUTED_VALUE"""),"TypeScript")</f>
        <v>TypeScript</v>
      </c>
      <c r="G9082" s="4" t="str">
        <f>IFERROR(__xludf.DUMMYFUNCTION("""COMPUTED_VALUE"""),"VBA")</f>
        <v>VBA</v>
      </c>
    </row>
    <row r="9083">
      <c r="A9083" s="3">
        <v>9082.0</v>
      </c>
      <c r="B9083" s="4" t="str">
        <f>IFERROR(__xludf.DUMMYFUNCTION("SPLIT(IMPORTRANGE!B9083:B19082,"";"",0,1)"),"C")</f>
        <v>C</v>
      </c>
      <c r="C9083" s="4" t="str">
        <f>IFERROR(__xludf.DUMMYFUNCTION("""COMPUTED_VALUE"""),"C++")</f>
        <v>C++</v>
      </c>
      <c r="D9083" s="4" t="str">
        <f>IFERROR(__xludf.DUMMYFUNCTION("""COMPUTED_VALUE"""),"C#")</f>
        <v>C#</v>
      </c>
      <c r="E9083" s="4" t="str">
        <f>IFERROR(__xludf.DUMMYFUNCTION("""COMPUTED_VALUE"""),"HTML/CSS")</f>
        <v>HTML/CSS</v>
      </c>
      <c r="F9083" s="4" t="str">
        <f>IFERROR(__xludf.DUMMYFUNCTION("""COMPUTED_VALUE"""),"Java")</f>
        <v>Java</v>
      </c>
      <c r="G9083" s="4" t="str">
        <f>IFERROR(__xludf.DUMMYFUNCTION("""COMPUTED_VALUE"""),"JavaScript")</f>
        <v>JavaScript</v>
      </c>
      <c r="H9083" s="4" t="str">
        <f>IFERROR(__xludf.DUMMYFUNCTION("""COMPUTED_VALUE"""),"PHP")</f>
        <v>PHP</v>
      </c>
      <c r="I9083" s="4" t="str">
        <f>IFERROR(__xludf.DUMMYFUNCTION("""COMPUTED_VALUE"""),"Python")</f>
        <v>Python</v>
      </c>
      <c r="J9083" s="4" t="str">
        <f>IFERROR(__xludf.DUMMYFUNCTION("""COMPUTED_VALUE"""),"Scala")</f>
        <v>Scala</v>
      </c>
      <c r="K9083" s="4" t="str">
        <f>IFERROR(__xludf.DUMMYFUNCTION("""COMPUTED_VALUE"""),"SQL")</f>
        <v>SQL</v>
      </c>
    </row>
    <row r="9084">
      <c r="A9084" s="3">
        <v>9083.0</v>
      </c>
      <c r="B9084" s="4" t="str">
        <f>IFERROR(__xludf.DUMMYFUNCTION("SPLIT(IMPORTRANGE!B9084:B19083,"";"",0,1)"),"Bash/Shell/PowerShell")</f>
        <v>Bash/Shell/PowerShell</v>
      </c>
      <c r="C9084" s="4" t="str">
        <f>IFERROR(__xludf.DUMMYFUNCTION("""COMPUTED_VALUE"""),"C#")</f>
        <v>C#</v>
      </c>
      <c r="D9084" s="4" t="str">
        <f>IFERROR(__xludf.DUMMYFUNCTION("""COMPUTED_VALUE"""),"HTML/CSS")</f>
        <v>HTML/CSS</v>
      </c>
      <c r="E9084" s="4" t="str">
        <f>IFERROR(__xludf.DUMMYFUNCTION("""COMPUTED_VALUE"""),"JavaScript")</f>
        <v>JavaScript</v>
      </c>
      <c r="F9084" s="4" t="str">
        <f>IFERROR(__xludf.DUMMYFUNCTION("""COMPUTED_VALUE"""),"SQL")</f>
        <v>SQL</v>
      </c>
      <c r="G9084" s="4" t="str">
        <f>IFERROR(__xludf.DUMMYFUNCTION("""COMPUTED_VALUE"""),"TypeScript")</f>
        <v>TypeScript</v>
      </c>
      <c r="H9084" s="4" t="str">
        <f>IFERROR(__xludf.DUMMYFUNCTION("""COMPUTED_VALUE"""),"VBA")</f>
        <v>VBA</v>
      </c>
    </row>
    <row r="9085">
      <c r="A9085" s="3">
        <v>9084.0</v>
      </c>
      <c r="B9085" s="4" t="str">
        <f>IFERROR(__xludf.DUMMYFUNCTION("SPLIT(IMPORTRANGE!B9085:B19084,"";"",0,1)"),"C#")</f>
        <v>C#</v>
      </c>
      <c r="C9085" s="4" t="str">
        <f>IFERROR(__xludf.DUMMYFUNCTION("""COMPUTED_VALUE"""),"Java")</f>
        <v>Java</v>
      </c>
      <c r="D9085" s="4" t="str">
        <f>IFERROR(__xludf.DUMMYFUNCTION("""COMPUTED_VALUE"""),"Kotlin")</f>
        <v>Kotlin</v>
      </c>
      <c r="E9085" s="4" t="str">
        <f>IFERROR(__xludf.DUMMYFUNCTION("""COMPUTED_VALUE"""),"Swift")</f>
        <v>Swift</v>
      </c>
    </row>
    <row r="9086">
      <c r="A9086" s="3">
        <v>9085.0</v>
      </c>
      <c r="B9086" s="4" t="str">
        <f>IFERROR(__xludf.DUMMYFUNCTION("SPLIT(IMPORTRANGE!B9086:B19085,"";"",0,1)"),"Assembly")</f>
        <v>Assembly</v>
      </c>
      <c r="C9086" s="4" t="str">
        <f>IFERROR(__xludf.DUMMYFUNCTION("""COMPUTED_VALUE"""),"C")</f>
        <v>C</v>
      </c>
      <c r="D9086" s="4" t="str">
        <f>IFERROR(__xludf.DUMMYFUNCTION("""COMPUTED_VALUE"""),"C++")</f>
        <v>C++</v>
      </c>
      <c r="E9086" s="4" t="str">
        <f>IFERROR(__xludf.DUMMYFUNCTION("""COMPUTED_VALUE"""),"HTML/CSS")</f>
        <v>HTML/CSS</v>
      </c>
      <c r="F9086" s="4" t="str">
        <f>IFERROR(__xludf.DUMMYFUNCTION("""COMPUTED_VALUE"""),"Java")</f>
        <v>Java</v>
      </c>
      <c r="G9086" s="4" t="str">
        <f>IFERROR(__xludf.DUMMYFUNCTION("""COMPUTED_VALUE"""),"JavaScript")</f>
        <v>JavaScript</v>
      </c>
      <c r="H9086" s="4" t="str">
        <f>IFERROR(__xludf.DUMMYFUNCTION("""COMPUTED_VALUE"""),"TypeScript")</f>
        <v>TypeScript</v>
      </c>
    </row>
    <row r="9087">
      <c r="A9087" s="3">
        <v>9086.0</v>
      </c>
      <c r="B9087" s="4" t="str">
        <f>IFERROR(__xludf.DUMMYFUNCTION("SPLIT(IMPORTRANGE!B9087:B19086,"";"",0,1)"),"Go")</f>
        <v>Go</v>
      </c>
      <c r="C9087" s="4" t="str">
        <f>IFERROR(__xludf.DUMMYFUNCTION("""COMPUTED_VALUE"""),"HTML/CSS")</f>
        <v>HTML/CSS</v>
      </c>
      <c r="D9087" s="4" t="str">
        <f>IFERROR(__xludf.DUMMYFUNCTION("""COMPUTED_VALUE"""),"JavaScript")</f>
        <v>JavaScript</v>
      </c>
      <c r="E9087" s="4" t="str">
        <f>IFERROR(__xludf.DUMMYFUNCTION("""COMPUTED_VALUE"""),"Python")</f>
        <v>Python</v>
      </c>
      <c r="F9087" s="4" t="str">
        <f>IFERROR(__xludf.DUMMYFUNCTION("""COMPUTED_VALUE"""),"TypeScript")</f>
        <v>TypeScript</v>
      </c>
      <c r="G9087" s="4" t="str">
        <f>IFERROR(__xludf.DUMMYFUNCTION("""COMPUTED_VALUE"""),"WebAssembly")</f>
        <v>WebAssembly</v>
      </c>
    </row>
    <row r="9088">
      <c r="A9088" s="3">
        <v>9087.0</v>
      </c>
      <c r="B9088" s="4" t="str">
        <f>IFERROR(__xludf.DUMMYFUNCTION("SPLIT(IMPORTRANGE!B9088:B19087,"";"",0,1)"),"C#")</f>
        <v>C#</v>
      </c>
      <c r="C9088" s="4" t="str">
        <f>IFERROR(__xludf.DUMMYFUNCTION("""COMPUTED_VALUE"""),"HTML/CSS")</f>
        <v>HTML/CSS</v>
      </c>
      <c r="D9088" s="4" t="str">
        <f>IFERROR(__xludf.DUMMYFUNCTION("""COMPUTED_VALUE"""),"JavaScript")</f>
        <v>JavaScript</v>
      </c>
      <c r="E9088" s="4" t="str">
        <f>IFERROR(__xludf.DUMMYFUNCTION("""COMPUTED_VALUE"""),"SQL")</f>
        <v>SQL</v>
      </c>
      <c r="F9088" s="4" t="str">
        <f>IFERROR(__xludf.DUMMYFUNCTION("""COMPUTED_VALUE"""),"TypeScript")</f>
        <v>TypeScript</v>
      </c>
    </row>
    <row r="9089">
      <c r="A9089" s="3">
        <v>9088.0</v>
      </c>
      <c r="B9089" s="4" t="str">
        <f>IFERROR(__xludf.DUMMYFUNCTION("SPLIT(IMPORTRANGE!B9089:B19088,"";"",0,1)"),"HTML/CSS")</f>
        <v>HTML/CSS</v>
      </c>
      <c r="C9089" s="4" t="str">
        <f>IFERROR(__xludf.DUMMYFUNCTION("""COMPUTED_VALUE"""),"JavaScript")</f>
        <v>JavaScript</v>
      </c>
      <c r="D9089" s="4" t="str">
        <f>IFERROR(__xludf.DUMMYFUNCTION("""COMPUTED_VALUE"""),"Ruby")</f>
        <v>Ruby</v>
      </c>
      <c r="E9089" s="4" t="str">
        <f>IFERROR(__xludf.DUMMYFUNCTION("""COMPUTED_VALUE"""),"SQL")</f>
        <v>SQL</v>
      </c>
    </row>
    <row r="9090">
      <c r="A9090" s="3">
        <v>9089.0</v>
      </c>
      <c r="B9090" s="4" t="str">
        <f>IFERROR(__xludf.DUMMYFUNCTION("SPLIT(IMPORTRANGE!B9090:B19089,"";"",0,1)"),"Bash/Shell/PowerShell")</f>
        <v>Bash/Shell/PowerShell</v>
      </c>
      <c r="C9090" s="4" t="str">
        <f>IFERROR(__xludf.DUMMYFUNCTION("""COMPUTED_VALUE"""),"HTML/CSS")</f>
        <v>HTML/CSS</v>
      </c>
      <c r="D9090" s="4" t="str">
        <f>IFERROR(__xludf.DUMMYFUNCTION("""COMPUTED_VALUE"""),"JavaScript")</f>
        <v>JavaScript</v>
      </c>
      <c r="E9090" s="4" t="str">
        <f>IFERROR(__xludf.DUMMYFUNCTION("""COMPUTED_VALUE"""),"PHP")</f>
        <v>PHP</v>
      </c>
      <c r="F9090" s="4" t="str">
        <f>IFERROR(__xludf.DUMMYFUNCTION("""COMPUTED_VALUE"""),"SQL")</f>
        <v>SQL</v>
      </c>
    </row>
    <row r="9091">
      <c r="A9091" s="3">
        <v>9090.0</v>
      </c>
      <c r="B9091" s="4" t="str">
        <f>IFERROR(__xludf.DUMMYFUNCTION("SPLIT(IMPORTRANGE!B9091:B19090,"";"",0,1)"),"HTML/CSS")</f>
        <v>HTML/CSS</v>
      </c>
      <c r="C9091" s="4" t="str">
        <f>IFERROR(__xludf.DUMMYFUNCTION("""COMPUTED_VALUE"""),"JavaScript")</f>
        <v>JavaScript</v>
      </c>
      <c r="D9091" s="4" t="str">
        <f>IFERROR(__xludf.DUMMYFUNCTION("""COMPUTED_VALUE"""),"PHP")</f>
        <v>PHP</v>
      </c>
      <c r="E9091" s="4" t="str">
        <f>IFERROR(__xludf.DUMMYFUNCTION("""COMPUTED_VALUE"""),"SQL")</f>
        <v>SQL</v>
      </c>
    </row>
    <row r="9092">
      <c r="A9092" s="3">
        <v>9091.0</v>
      </c>
      <c r="B9092" s="4" t="str">
        <f>IFERROR(__xludf.DUMMYFUNCTION("SPLIT(IMPORTRANGE!B9092:B19091,"";"",0,1)"),"Go")</f>
        <v>Go</v>
      </c>
      <c r="C9092" s="4" t="str">
        <f>IFERROR(__xludf.DUMMYFUNCTION("""COMPUTED_VALUE"""),"HTML/CSS")</f>
        <v>HTML/CSS</v>
      </c>
      <c r="D9092" s="4" t="str">
        <f>IFERROR(__xludf.DUMMYFUNCTION("""COMPUTED_VALUE"""),"JavaScript")</f>
        <v>JavaScript</v>
      </c>
      <c r="E9092" s="4" t="str">
        <f>IFERROR(__xludf.DUMMYFUNCTION("""COMPUTED_VALUE"""),"Ruby")</f>
        <v>Ruby</v>
      </c>
    </row>
    <row r="9093">
      <c r="A9093" s="3">
        <v>9092.0</v>
      </c>
      <c r="B9093" s="4" t="str">
        <f>IFERROR(__xludf.DUMMYFUNCTION("SPLIT(IMPORTRANGE!B9093:B19092,"";"",0,1)"),"Bash/Shell/PowerShell")</f>
        <v>Bash/Shell/PowerShell</v>
      </c>
      <c r="C9093" s="4" t="str">
        <f>IFERROR(__xludf.DUMMYFUNCTION("""COMPUTED_VALUE"""),"C#")</f>
        <v>C#</v>
      </c>
      <c r="D9093" s="4" t="str">
        <f>IFERROR(__xludf.DUMMYFUNCTION("""COMPUTED_VALUE"""),"HTML/CSS")</f>
        <v>HTML/CSS</v>
      </c>
      <c r="E9093" s="4" t="str">
        <f>IFERROR(__xludf.DUMMYFUNCTION("""COMPUTED_VALUE"""),"JavaScript")</f>
        <v>JavaScript</v>
      </c>
      <c r="F9093" s="4" t="str">
        <f>IFERROR(__xludf.DUMMYFUNCTION("""COMPUTED_VALUE"""),"Objective-C")</f>
        <v>Objective-C</v>
      </c>
      <c r="G9093" s="4" t="str">
        <f>IFERROR(__xludf.DUMMYFUNCTION("""COMPUTED_VALUE"""),"SQL")</f>
        <v>SQL</v>
      </c>
    </row>
    <row r="9094">
      <c r="A9094" s="3">
        <v>9093.0</v>
      </c>
      <c r="B9094" s="4" t="str">
        <f>IFERROR(__xludf.DUMMYFUNCTION("SPLIT(IMPORTRANGE!B9094:B19093,"";"",0,1)"),"Bash/Shell/PowerShell")</f>
        <v>Bash/Shell/PowerShell</v>
      </c>
      <c r="C9094" s="4" t="str">
        <f>IFERROR(__xludf.DUMMYFUNCTION("""COMPUTED_VALUE"""),"Clojure")</f>
        <v>Clojure</v>
      </c>
      <c r="D9094" s="4" t="str">
        <f>IFERROR(__xludf.DUMMYFUNCTION("""COMPUTED_VALUE"""),"HTML/CSS")</f>
        <v>HTML/CSS</v>
      </c>
      <c r="E9094" s="4" t="str">
        <f>IFERROR(__xludf.DUMMYFUNCTION("""COMPUTED_VALUE"""),"SQL")</f>
        <v>SQL</v>
      </c>
    </row>
    <row r="9095">
      <c r="A9095" s="3">
        <v>9094.0</v>
      </c>
      <c r="B9095" s="4" t="str">
        <f>IFERROR(__xludf.DUMMYFUNCTION("SPLIT(IMPORTRANGE!B9095:B19094,"";"",0,1)"),"Bash/Shell/PowerShell")</f>
        <v>Bash/Shell/PowerShell</v>
      </c>
      <c r="C9095" s="4" t="str">
        <f>IFERROR(__xludf.DUMMYFUNCTION("""COMPUTED_VALUE"""),"C#")</f>
        <v>C#</v>
      </c>
      <c r="D9095" s="4" t="str">
        <f>IFERROR(__xludf.DUMMYFUNCTION("""COMPUTED_VALUE"""),"HTML/CSS")</f>
        <v>HTML/CSS</v>
      </c>
      <c r="E9095" s="4" t="str">
        <f>IFERROR(__xludf.DUMMYFUNCTION("""COMPUTED_VALUE"""),"JavaScript")</f>
        <v>JavaScript</v>
      </c>
      <c r="F9095" s="4" t="str">
        <f>IFERROR(__xludf.DUMMYFUNCTION("""COMPUTED_VALUE"""),"SQL")</f>
        <v>SQL</v>
      </c>
      <c r="G9095" s="4" t="str">
        <f>IFERROR(__xludf.DUMMYFUNCTION("""COMPUTED_VALUE"""),"TypeScript")</f>
        <v>TypeScript</v>
      </c>
    </row>
    <row r="9096">
      <c r="A9096" s="3">
        <v>9095.0</v>
      </c>
      <c r="B9096" s="4" t="str">
        <f>IFERROR(__xludf.DUMMYFUNCTION("SPLIT(IMPORTRANGE!B9096:B19095,"";"",0,1)"),"Bash/Shell/PowerShell")</f>
        <v>Bash/Shell/PowerShell</v>
      </c>
      <c r="C9096" s="4" t="str">
        <f>IFERROR(__xludf.DUMMYFUNCTION("""COMPUTED_VALUE"""),"HTML/CSS")</f>
        <v>HTML/CSS</v>
      </c>
      <c r="D9096" s="4" t="str">
        <f>IFERROR(__xludf.DUMMYFUNCTION("""COMPUTED_VALUE"""),"JavaScript")</f>
        <v>JavaScript</v>
      </c>
      <c r="E9096" s="4" t="str">
        <f>IFERROR(__xludf.DUMMYFUNCTION("""COMPUTED_VALUE"""),"Python")</f>
        <v>Python</v>
      </c>
      <c r="F9096" s="4" t="str">
        <f>IFERROR(__xludf.DUMMYFUNCTION("""COMPUTED_VALUE"""),"SQL")</f>
        <v>SQL</v>
      </c>
    </row>
    <row r="9097">
      <c r="A9097" s="3">
        <v>9096.0</v>
      </c>
      <c r="B9097" s="4" t="str">
        <f>IFERROR(__xludf.DUMMYFUNCTION("SPLIT(IMPORTRANGE!B9097:B19096,"";"",0,1)"),"Bash/Shell/PowerShell")</f>
        <v>Bash/Shell/PowerShell</v>
      </c>
      <c r="C9097" s="4" t="str">
        <f>IFERROR(__xludf.DUMMYFUNCTION("""COMPUTED_VALUE"""),"C#")</f>
        <v>C#</v>
      </c>
      <c r="D9097" s="4" t="str">
        <f>IFERROR(__xludf.DUMMYFUNCTION("""COMPUTED_VALUE"""),"SQL")</f>
        <v>SQL</v>
      </c>
    </row>
    <row r="9098">
      <c r="A9098" s="3">
        <v>9097.0</v>
      </c>
      <c r="B9098" s="4" t="str">
        <f>IFERROR(__xludf.DUMMYFUNCTION("SPLIT(IMPORTRANGE!B9098:B19097,"";"",0,1)"),"C#")</f>
        <v>C#</v>
      </c>
      <c r="C9098" s="4" t="str">
        <f>IFERROR(__xludf.DUMMYFUNCTION("""COMPUTED_VALUE"""),"HTML/CSS")</f>
        <v>HTML/CSS</v>
      </c>
      <c r="D9098" s="4" t="str">
        <f>IFERROR(__xludf.DUMMYFUNCTION("""COMPUTED_VALUE"""),"PHP")</f>
        <v>PHP</v>
      </c>
      <c r="E9098" s="4" t="str">
        <f>IFERROR(__xludf.DUMMYFUNCTION("""COMPUTED_VALUE"""),"SQL")</f>
        <v>SQL</v>
      </c>
      <c r="F9098" s="4" t="str">
        <f>IFERROR(__xludf.DUMMYFUNCTION("""COMPUTED_VALUE"""),"Other(s):")</f>
        <v>Other(s):</v>
      </c>
    </row>
    <row r="9099">
      <c r="A9099" s="3">
        <v>9098.0</v>
      </c>
      <c r="B9099" s="4" t="str">
        <f>IFERROR(__xludf.DUMMYFUNCTION("SPLIT(IMPORTRANGE!B9099:B19098,"";"",0,1)"),"C")</f>
        <v>C</v>
      </c>
      <c r="C9099" s="4" t="str">
        <f>IFERROR(__xludf.DUMMYFUNCTION("""COMPUTED_VALUE"""),"C#")</f>
        <v>C#</v>
      </c>
      <c r="D9099" s="4" t="str">
        <f>IFERROR(__xludf.DUMMYFUNCTION("""COMPUTED_VALUE"""),"HTML/CSS")</f>
        <v>HTML/CSS</v>
      </c>
      <c r="E9099" s="4" t="str">
        <f>IFERROR(__xludf.DUMMYFUNCTION("""COMPUTED_VALUE"""),"JavaScript")</f>
        <v>JavaScript</v>
      </c>
      <c r="F9099" s="4" t="str">
        <f>IFERROR(__xludf.DUMMYFUNCTION("""COMPUTED_VALUE"""),"PHP")</f>
        <v>PHP</v>
      </c>
      <c r="G9099" s="4" t="str">
        <f>IFERROR(__xludf.DUMMYFUNCTION("""COMPUTED_VALUE"""),"Python")</f>
        <v>Python</v>
      </c>
      <c r="H9099" s="4" t="str">
        <f>IFERROR(__xludf.DUMMYFUNCTION("""COMPUTED_VALUE"""),"SQL")</f>
        <v>SQL</v>
      </c>
    </row>
    <row r="9100">
      <c r="A9100" s="3">
        <v>9099.0</v>
      </c>
      <c r="B9100" s="4" t="str">
        <f>IFERROR(__xludf.DUMMYFUNCTION("SPLIT(IMPORTRANGE!B9100:B19099,"";"",0,1)"),"Go")</f>
        <v>Go</v>
      </c>
      <c r="C9100" s="4" t="str">
        <f>IFERROR(__xludf.DUMMYFUNCTION("""COMPUTED_VALUE"""),"HTML/CSS")</f>
        <v>HTML/CSS</v>
      </c>
      <c r="D9100" s="4" t="str">
        <f>IFERROR(__xludf.DUMMYFUNCTION("""COMPUTED_VALUE"""),"JavaScript")</f>
        <v>JavaScript</v>
      </c>
      <c r="E9100" s="4" t="str">
        <f>IFERROR(__xludf.DUMMYFUNCTION("""COMPUTED_VALUE"""),"PHP")</f>
        <v>PHP</v>
      </c>
      <c r="F9100" s="4" t="str">
        <f>IFERROR(__xludf.DUMMYFUNCTION("""COMPUTED_VALUE"""),"Python")</f>
        <v>Python</v>
      </c>
      <c r="G9100" s="4" t="str">
        <f>IFERROR(__xludf.DUMMYFUNCTION("""COMPUTED_VALUE"""),"SQL")</f>
        <v>SQL</v>
      </c>
      <c r="H9100" s="4" t="str">
        <f>IFERROR(__xludf.DUMMYFUNCTION("""COMPUTED_VALUE"""),"TypeScript")</f>
        <v>TypeScript</v>
      </c>
    </row>
    <row r="9101">
      <c r="A9101" s="3">
        <v>9100.0</v>
      </c>
      <c r="B9101" s="4" t="str">
        <f>IFERROR(__xludf.DUMMYFUNCTION("SPLIT(IMPORTRANGE!B9101:B19100,"";"",0,1)"),"Bash/Shell/PowerShell")</f>
        <v>Bash/Shell/PowerShell</v>
      </c>
      <c r="C9101" s="4" t="str">
        <f>IFERROR(__xludf.DUMMYFUNCTION("""COMPUTED_VALUE"""),"Go")</f>
        <v>Go</v>
      </c>
      <c r="D9101" s="4" t="str">
        <f>IFERROR(__xludf.DUMMYFUNCTION("""COMPUTED_VALUE"""),"Java")</f>
        <v>Java</v>
      </c>
      <c r="E9101" s="4" t="str">
        <f>IFERROR(__xludf.DUMMYFUNCTION("""COMPUTED_VALUE"""),"Python")</f>
        <v>Python</v>
      </c>
    </row>
    <row r="9102">
      <c r="A9102" s="3">
        <v>9101.0</v>
      </c>
      <c r="B9102" s="4" t="str">
        <f>IFERROR(__xludf.DUMMYFUNCTION("SPLIT(IMPORTRANGE!B9102:B19101,"";"",0,1)"),"C++")</f>
        <v>C++</v>
      </c>
      <c r="C9102" s="4" t="str">
        <f>IFERROR(__xludf.DUMMYFUNCTION("""COMPUTED_VALUE"""),"JavaScript")</f>
        <v>JavaScript</v>
      </c>
      <c r="D9102" s="4" t="str">
        <f>IFERROR(__xludf.DUMMYFUNCTION("""COMPUTED_VALUE"""),"SQL")</f>
        <v>SQL</v>
      </c>
      <c r="E9102" s="4" t="str">
        <f>IFERROR(__xludf.DUMMYFUNCTION("""COMPUTED_VALUE"""),"TypeScript")</f>
        <v>TypeScript</v>
      </c>
    </row>
    <row r="9103">
      <c r="A9103" s="3">
        <v>9102.0</v>
      </c>
      <c r="B9103" s="4" t="str">
        <f>IFERROR(__xludf.DUMMYFUNCTION("SPLIT(IMPORTRANGE!B9103:B19102,"";"",0,1)"),"Bash/Shell/PowerShell")</f>
        <v>Bash/Shell/PowerShell</v>
      </c>
      <c r="C9103" s="4" t="str">
        <f>IFERROR(__xludf.DUMMYFUNCTION("""COMPUTED_VALUE"""),"Java")</f>
        <v>Java</v>
      </c>
      <c r="D9103" s="4" t="str">
        <f>IFERROR(__xludf.DUMMYFUNCTION("""COMPUTED_VALUE"""),"Python")</f>
        <v>Python</v>
      </c>
      <c r="E9103" s="4" t="str">
        <f>IFERROR(__xludf.DUMMYFUNCTION("""COMPUTED_VALUE"""),"Scala")</f>
        <v>Scala</v>
      </c>
      <c r="F9103" s="4" t="str">
        <f>IFERROR(__xludf.DUMMYFUNCTION("""COMPUTED_VALUE"""),"SQL")</f>
        <v>SQL</v>
      </c>
    </row>
    <row r="9104">
      <c r="A9104" s="3">
        <v>9103.0</v>
      </c>
      <c r="B9104" s="4" t="str">
        <f>IFERROR(__xludf.DUMMYFUNCTION("SPLIT(IMPORTRANGE!B9104:B19103,"";"",0,1)"),"Bash/Shell/PowerShell")</f>
        <v>Bash/Shell/PowerShell</v>
      </c>
      <c r="C9104" s="4" t="str">
        <f>IFERROR(__xludf.DUMMYFUNCTION("""COMPUTED_VALUE"""),"Erlang")</f>
        <v>Erlang</v>
      </c>
      <c r="D9104" s="4" t="str">
        <f>IFERROR(__xludf.DUMMYFUNCTION("""COMPUTED_VALUE"""),"Go")</f>
        <v>Go</v>
      </c>
      <c r="E9104" s="4" t="str">
        <f>IFERROR(__xludf.DUMMYFUNCTION("""COMPUTED_VALUE"""),"HTML/CSS")</f>
        <v>HTML/CSS</v>
      </c>
      <c r="F9104" s="4" t="str">
        <f>IFERROR(__xludf.DUMMYFUNCTION("""COMPUTED_VALUE"""),"JavaScript")</f>
        <v>JavaScript</v>
      </c>
      <c r="G9104" s="4" t="str">
        <f>IFERROR(__xludf.DUMMYFUNCTION("""COMPUTED_VALUE"""),"PHP")</f>
        <v>PHP</v>
      </c>
      <c r="H9104" s="4" t="str">
        <f>IFERROR(__xludf.DUMMYFUNCTION("""COMPUTED_VALUE"""),"Python")</f>
        <v>Python</v>
      </c>
      <c r="I9104" s="4" t="str">
        <f>IFERROR(__xludf.DUMMYFUNCTION("""COMPUTED_VALUE"""),"SQL")</f>
        <v>SQL</v>
      </c>
    </row>
    <row r="9105">
      <c r="A9105" s="3">
        <v>9104.0</v>
      </c>
      <c r="B9105" s="4" t="str">
        <f>IFERROR(__xludf.DUMMYFUNCTION("SPLIT(IMPORTRANGE!B9105:B19104,"";"",0,1)"),"Bash/Shell/PowerShell")</f>
        <v>Bash/Shell/PowerShell</v>
      </c>
      <c r="C9105" s="4" t="str">
        <f>IFERROR(__xludf.DUMMYFUNCTION("""COMPUTED_VALUE"""),"C")</f>
        <v>C</v>
      </c>
      <c r="D9105" s="4" t="str">
        <f>IFERROR(__xludf.DUMMYFUNCTION("""COMPUTED_VALUE"""),"Go")</f>
        <v>Go</v>
      </c>
      <c r="E9105" s="4" t="str">
        <f>IFERROR(__xludf.DUMMYFUNCTION("""COMPUTED_VALUE"""),"HTML/CSS")</f>
        <v>HTML/CSS</v>
      </c>
      <c r="F9105" s="4" t="str">
        <f>IFERROR(__xludf.DUMMYFUNCTION("""COMPUTED_VALUE"""),"JavaScript")</f>
        <v>JavaScript</v>
      </c>
      <c r="G9105" s="4" t="str">
        <f>IFERROR(__xludf.DUMMYFUNCTION("""COMPUTED_VALUE"""),"Python")</f>
        <v>Python</v>
      </c>
      <c r="H9105" s="4" t="str">
        <f>IFERROR(__xludf.DUMMYFUNCTION("""COMPUTED_VALUE"""),"SQL")</f>
        <v>SQL</v>
      </c>
    </row>
    <row r="9106">
      <c r="A9106" s="3">
        <v>9105.0</v>
      </c>
      <c r="B9106" s="4" t="str">
        <f>IFERROR(__xludf.DUMMYFUNCTION("SPLIT(IMPORTRANGE!B9106:B19105,"";"",0,1)"),"Bash/Shell/PowerShell")</f>
        <v>Bash/Shell/PowerShell</v>
      </c>
      <c r="C9106" s="4" t="str">
        <f>IFERROR(__xludf.DUMMYFUNCTION("""COMPUTED_VALUE"""),"Go")</f>
        <v>Go</v>
      </c>
      <c r="D9106" s="4" t="str">
        <f>IFERROR(__xludf.DUMMYFUNCTION("""COMPUTED_VALUE"""),"Java")</f>
        <v>Java</v>
      </c>
      <c r="E9106" s="4" t="str">
        <f>IFERROR(__xludf.DUMMYFUNCTION("""COMPUTED_VALUE"""),"Python")</f>
        <v>Python</v>
      </c>
      <c r="F9106" s="4" t="str">
        <f>IFERROR(__xludf.DUMMYFUNCTION("""COMPUTED_VALUE"""),"SQL")</f>
        <v>SQL</v>
      </c>
    </row>
    <row r="9107">
      <c r="A9107" s="3">
        <v>9106.0</v>
      </c>
      <c r="B9107" s="4" t="str">
        <f>IFERROR(__xludf.DUMMYFUNCTION("SPLIT(IMPORTRANGE!B9107:B19106,"";"",0,1)"),"HTML/CSS")</f>
        <v>HTML/CSS</v>
      </c>
      <c r="C9107" s="4" t="str">
        <f>IFERROR(__xludf.DUMMYFUNCTION("""COMPUTED_VALUE"""),"JavaScript")</f>
        <v>JavaScript</v>
      </c>
      <c r="D9107" s="4" t="str">
        <f>IFERROR(__xludf.DUMMYFUNCTION("""COMPUTED_VALUE"""),"PHP")</f>
        <v>PHP</v>
      </c>
      <c r="E9107" s="4" t="str">
        <f>IFERROR(__xludf.DUMMYFUNCTION("""COMPUTED_VALUE"""),"SQL")</f>
        <v>SQL</v>
      </c>
      <c r="F9107" s="4" t="str">
        <f>IFERROR(__xludf.DUMMYFUNCTION("""COMPUTED_VALUE"""),"TypeScript")</f>
        <v>TypeScript</v>
      </c>
    </row>
    <row r="9108">
      <c r="A9108" s="3">
        <v>9107.0</v>
      </c>
      <c r="B9108" s="4" t="str">
        <f>IFERROR(__xludf.DUMMYFUNCTION("SPLIT(IMPORTRANGE!B9108:B19107,"";"",0,1)"),"Bash/Shell/PowerShell")</f>
        <v>Bash/Shell/PowerShell</v>
      </c>
      <c r="C9108" s="4" t="str">
        <f>IFERROR(__xludf.DUMMYFUNCTION("""COMPUTED_VALUE"""),"HTML/CSS")</f>
        <v>HTML/CSS</v>
      </c>
      <c r="D9108" s="4" t="str">
        <f>IFERROR(__xludf.DUMMYFUNCTION("""COMPUTED_VALUE"""),"Java")</f>
        <v>Java</v>
      </c>
      <c r="E9108" s="4" t="str">
        <f>IFERROR(__xludf.DUMMYFUNCTION("""COMPUTED_VALUE"""),"JavaScript")</f>
        <v>JavaScript</v>
      </c>
      <c r="F9108" s="4" t="str">
        <f>IFERROR(__xludf.DUMMYFUNCTION("""COMPUTED_VALUE"""),"SQL")</f>
        <v>SQL</v>
      </c>
      <c r="G9108" s="4" t="str">
        <f>IFERROR(__xludf.DUMMYFUNCTION("""COMPUTED_VALUE"""),"TypeScript")</f>
        <v>TypeScript</v>
      </c>
    </row>
    <row r="9109">
      <c r="A9109" s="3">
        <v>9108.0</v>
      </c>
      <c r="B9109" s="4" t="str">
        <f>IFERROR(__xludf.DUMMYFUNCTION("SPLIT(IMPORTRANGE!B9109:B19108,"";"",0,1)"),"C++")</f>
        <v>C++</v>
      </c>
      <c r="C9109" s="4" t="str">
        <f>IFERROR(__xludf.DUMMYFUNCTION("""COMPUTED_VALUE"""),"C#")</f>
        <v>C#</v>
      </c>
      <c r="D9109" s="4" t="str">
        <f>IFERROR(__xludf.DUMMYFUNCTION("""COMPUTED_VALUE"""),"HTML/CSS")</f>
        <v>HTML/CSS</v>
      </c>
      <c r="E9109" s="4" t="str">
        <f>IFERROR(__xludf.DUMMYFUNCTION("""COMPUTED_VALUE"""),"Java")</f>
        <v>Java</v>
      </c>
    </row>
    <row r="9110">
      <c r="A9110" s="3">
        <v>9109.0</v>
      </c>
      <c r="B9110" s="4" t="str">
        <f>IFERROR(__xludf.DUMMYFUNCTION("SPLIT(IMPORTRANGE!B9110:B19109,"";"",0,1)"),"Bash/Shell/PowerShell")</f>
        <v>Bash/Shell/PowerShell</v>
      </c>
      <c r="C9110" s="4" t="str">
        <f>IFERROR(__xludf.DUMMYFUNCTION("""COMPUTED_VALUE"""),"C")</f>
        <v>C</v>
      </c>
      <c r="D9110" s="4" t="str">
        <f>IFERROR(__xludf.DUMMYFUNCTION("""COMPUTED_VALUE"""),"C++")</f>
        <v>C++</v>
      </c>
      <c r="E9110" s="4" t="str">
        <f>IFERROR(__xludf.DUMMYFUNCTION("""COMPUTED_VALUE"""),"C#")</f>
        <v>C#</v>
      </c>
      <c r="F9110" s="4" t="str">
        <f>IFERROR(__xludf.DUMMYFUNCTION("""COMPUTED_VALUE"""),"Java")</f>
        <v>Java</v>
      </c>
      <c r="G9110" s="4" t="str">
        <f>IFERROR(__xludf.DUMMYFUNCTION("""COMPUTED_VALUE"""),"JavaScript")</f>
        <v>JavaScript</v>
      </c>
      <c r="H9110" s="4" t="str">
        <f>IFERROR(__xludf.DUMMYFUNCTION("""COMPUTED_VALUE"""),"PHP")</f>
        <v>PHP</v>
      </c>
      <c r="I9110" s="4" t="str">
        <f>IFERROR(__xludf.DUMMYFUNCTION("""COMPUTED_VALUE"""),"Python")</f>
        <v>Python</v>
      </c>
      <c r="J9110" s="4" t="str">
        <f>IFERROR(__xludf.DUMMYFUNCTION("""COMPUTED_VALUE"""),"SQL")</f>
        <v>SQL</v>
      </c>
    </row>
    <row r="9111">
      <c r="A9111" s="3">
        <v>9110.0</v>
      </c>
      <c r="B9111" s="4" t="str">
        <f>IFERROR(__xludf.DUMMYFUNCTION("SPLIT(IMPORTRANGE!B9111:B19110,"";"",0,1)"),"Bash/Shell/PowerShell")</f>
        <v>Bash/Shell/PowerShell</v>
      </c>
      <c r="C9111" s="4" t="str">
        <f>IFERROR(__xludf.DUMMYFUNCTION("""COMPUTED_VALUE"""),"C")</f>
        <v>C</v>
      </c>
      <c r="D9111" s="4" t="str">
        <f>IFERROR(__xludf.DUMMYFUNCTION("""COMPUTED_VALUE"""),"C++")</f>
        <v>C++</v>
      </c>
      <c r="E9111" s="4" t="str">
        <f>IFERROR(__xludf.DUMMYFUNCTION("""COMPUTED_VALUE"""),"C#")</f>
        <v>C#</v>
      </c>
      <c r="F9111" s="4" t="str">
        <f>IFERROR(__xludf.DUMMYFUNCTION("""COMPUTED_VALUE"""),"Python")</f>
        <v>Python</v>
      </c>
    </row>
    <row r="9112">
      <c r="A9112" s="3">
        <v>9111.0</v>
      </c>
      <c r="B9112" s="4" t="str">
        <f>IFERROR(__xludf.DUMMYFUNCTION("SPLIT(IMPORTRANGE!B9112:B19111,"";"",0,1)"),"Bash/Shell/PowerShell")</f>
        <v>Bash/Shell/PowerShell</v>
      </c>
      <c r="C9112" s="4" t="str">
        <f>IFERROR(__xludf.DUMMYFUNCTION("""COMPUTED_VALUE"""),"C#")</f>
        <v>C#</v>
      </c>
    </row>
    <row r="9113">
      <c r="A9113" s="3">
        <v>9112.0</v>
      </c>
      <c r="B9113" s="4" t="str">
        <f>IFERROR(__xludf.DUMMYFUNCTION("SPLIT(IMPORTRANGE!B9113:B19112,"";"",0,1)"),"HTML/CSS")</f>
        <v>HTML/CSS</v>
      </c>
      <c r="C9113" s="4" t="str">
        <f>IFERROR(__xludf.DUMMYFUNCTION("""COMPUTED_VALUE"""),"JavaScript")</f>
        <v>JavaScript</v>
      </c>
      <c r="D9113" s="4" t="str">
        <f>IFERROR(__xludf.DUMMYFUNCTION("""COMPUTED_VALUE"""),"PHP")</f>
        <v>PHP</v>
      </c>
      <c r="E9113" s="4" t="str">
        <f>IFERROR(__xludf.DUMMYFUNCTION("""COMPUTED_VALUE"""),"Python")</f>
        <v>Python</v>
      </c>
      <c r="F9113" s="4" t="str">
        <f>IFERROR(__xludf.DUMMYFUNCTION("""COMPUTED_VALUE"""),"SQL")</f>
        <v>SQL</v>
      </c>
    </row>
    <row r="9114">
      <c r="A9114" s="3">
        <v>9113.0</v>
      </c>
      <c r="B9114" s="4" t="str">
        <f>IFERROR(__xludf.DUMMYFUNCTION("SPLIT(IMPORTRANGE!B9114:B19113,"";"",0,1)"),"C++")</f>
        <v>C++</v>
      </c>
      <c r="C9114" s="4" t="str">
        <f>IFERROR(__xludf.DUMMYFUNCTION("""COMPUTED_VALUE"""),"C#")</f>
        <v>C#</v>
      </c>
      <c r="D9114" s="4" t="str">
        <f>IFERROR(__xludf.DUMMYFUNCTION("""COMPUTED_VALUE"""),"HTML/CSS")</f>
        <v>HTML/CSS</v>
      </c>
      <c r="E9114" s="4" t="str">
        <f>IFERROR(__xludf.DUMMYFUNCTION("""COMPUTED_VALUE"""),"JavaScript")</f>
        <v>JavaScript</v>
      </c>
      <c r="F9114" s="4" t="str">
        <f>IFERROR(__xludf.DUMMYFUNCTION("""COMPUTED_VALUE"""),"PHP")</f>
        <v>PHP</v>
      </c>
      <c r="G9114" s="4" t="str">
        <f>IFERROR(__xludf.DUMMYFUNCTION("""COMPUTED_VALUE"""),"SQL")</f>
        <v>SQL</v>
      </c>
    </row>
    <row r="9115">
      <c r="A9115" s="3">
        <v>9114.0</v>
      </c>
      <c r="B9115" s="4" t="str">
        <f>IFERROR(__xludf.DUMMYFUNCTION("SPLIT(IMPORTRANGE!B9115:B19114,"";"",0,1)"),"HTML/CSS")</f>
        <v>HTML/CSS</v>
      </c>
      <c r="C9115" s="4" t="str">
        <f>IFERROR(__xludf.DUMMYFUNCTION("""COMPUTED_VALUE"""),"JavaScript")</f>
        <v>JavaScript</v>
      </c>
      <c r="D9115" s="4" t="str">
        <f>IFERROR(__xludf.DUMMYFUNCTION("""COMPUTED_VALUE"""),"PHP")</f>
        <v>PHP</v>
      </c>
      <c r="E9115" s="4" t="str">
        <f>IFERROR(__xludf.DUMMYFUNCTION("""COMPUTED_VALUE"""),"SQL")</f>
        <v>SQL</v>
      </c>
    </row>
    <row r="9116">
      <c r="A9116" s="3">
        <v>9115.0</v>
      </c>
      <c r="B9116" s="4" t="str">
        <f>IFERROR(__xludf.DUMMYFUNCTION("SPLIT(IMPORTRANGE!B9116:B19115,"";"",0,1)"),"HTML/CSS")</f>
        <v>HTML/CSS</v>
      </c>
      <c r="C9116" s="4" t="str">
        <f>IFERROR(__xludf.DUMMYFUNCTION("""COMPUTED_VALUE"""),"JavaScript")</f>
        <v>JavaScript</v>
      </c>
      <c r="D9116" s="4" t="str">
        <f>IFERROR(__xludf.DUMMYFUNCTION("""COMPUTED_VALUE"""),"Python")</f>
        <v>Python</v>
      </c>
    </row>
    <row r="9117">
      <c r="A9117" s="3">
        <v>9116.0</v>
      </c>
      <c r="B9117" s="4" t="str">
        <f>IFERROR(__xludf.DUMMYFUNCTION("SPLIT(IMPORTRANGE!B9117:B19116,"";"",0,1)"),"C")</f>
        <v>C</v>
      </c>
      <c r="C9117" s="4" t="str">
        <f>IFERROR(__xludf.DUMMYFUNCTION("""COMPUTED_VALUE"""),"C++")</f>
        <v>C++</v>
      </c>
      <c r="D9117" s="4" t="str">
        <f>IFERROR(__xludf.DUMMYFUNCTION("""COMPUTED_VALUE"""),"Java")</f>
        <v>Java</v>
      </c>
      <c r="E9117" s="4" t="str">
        <f>IFERROR(__xludf.DUMMYFUNCTION("""COMPUTED_VALUE"""),"Python")</f>
        <v>Python</v>
      </c>
    </row>
    <row r="9118">
      <c r="A9118" s="3">
        <v>9117.0</v>
      </c>
      <c r="B9118" s="4" t="str">
        <f>IFERROR(__xludf.DUMMYFUNCTION("SPLIT(IMPORTRANGE!B9118:B19117,"";"",0,1)"),"Bash/Shell/PowerShell")</f>
        <v>Bash/Shell/PowerShell</v>
      </c>
      <c r="C9118" s="4" t="str">
        <f>IFERROR(__xludf.DUMMYFUNCTION("""COMPUTED_VALUE"""),"Python")</f>
        <v>Python</v>
      </c>
      <c r="D9118" s="4" t="str">
        <f>IFERROR(__xludf.DUMMYFUNCTION("""COMPUTED_VALUE"""),"R")</f>
        <v>R</v>
      </c>
      <c r="E9118" s="4" t="str">
        <f>IFERROR(__xludf.DUMMYFUNCTION("""COMPUTED_VALUE"""),"Other(s):")</f>
        <v>Other(s):</v>
      </c>
    </row>
    <row r="9119">
      <c r="A9119" s="3">
        <v>9118.0</v>
      </c>
      <c r="B9119" s="4" t="str">
        <f>IFERROR(__xludf.DUMMYFUNCTION("SPLIT(IMPORTRANGE!B9119:B19118,"";"",0,1)"),"Assembly")</f>
        <v>Assembly</v>
      </c>
      <c r="C9119" s="4" t="str">
        <f>IFERROR(__xludf.DUMMYFUNCTION("""COMPUTED_VALUE"""),"Bash/Shell/PowerShell")</f>
        <v>Bash/Shell/PowerShell</v>
      </c>
      <c r="D9119" s="4" t="str">
        <f>IFERROR(__xludf.DUMMYFUNCTION("""COMPUTED_VALUE"""),"C")</f>
        <v>C</v>
      </c>
      <c r="E9119" s="4" t="str">
        <f>IFERROR(__xludf.DUMMYFUNCTION("""COMPUTED_VALUE"""),"C++")</f>
        <v>C++</v>
      </c>
      <c r="F9119" s="4" t="str">
        <f>IFERROR(__xludf.DUMMYFUNCTION("""COMPUTED_VALUE"""),"HTML/CSS")</f>
        <v>HTML/CSS</v>
      </c>
      <c r="G9119" s="4" t="str">
        <f>IFERROR(__xludf.DUMMYFUNCTION("""COMPUTED_VALUE"""),"JavaScript")</f>
        <v>JavaScript</v>
      </c>
      <c r="H9119" s="4" t="str">
        <f>IFERROR(__xludf.DUMMYFUNCTION("""COMPUTED_VALUE"""),"Python")</f>
        <v>Python</v>
      </c>
      <c r="I9119" s="4" t="str">
        <f>IFERROR(__xludf.DUMMYFUNCTION("""COMPUTED_VALUE"""),"SQL")</f>
        <v>SQL</v>
      </c>
      <c r="J9119" s="4" t="str">
        <f>IFERROR(__xludf.DUMMYFUNCTION("""COMPUTED_VALUE"""),"Other(s):")</f>
        <v>Other(s):</v>
      </c>
    </row>
    <row r="9120">
      <c r="A9120" s="3">
        <v>9119.0</v>
      </c>
      <c r="B9120" s="4" t="str">
        <f>IFERROR(__xludf.DUMMYFUNCTION("SPLIT(IMPORTRANGE!B9120:B19119,"";"",0,1)"),"HTML/CSS")</f>
        <v>HTML/CSS</v>
      </c>
      <c r="C9120" s="4" t="str">
        <f>IFERROR(__xludf.DUMMYFUNCTION("""COMPUTED_VALUE"""),"JavaScript")</f>
        <v>JavaScript</v>
      </c>
      <c r="D9120" s="4" t="str">
        <f>IFERROR(__xludf.DUMMYFUNCTION("""COMPUTED_VALUE"""),"PHP")</f>
        <v>PHP</v>
      </c>
    </row>
    <row r="9121">
      <c r="A9121" s="3">
        <v>9120.0</v>
      </c>
      <c r="B9121" s="4" t="str">
        <f>IFERROR(__xludf.DUMMYFUNCTION("SPLIT(IMPORTRANGE!B9121:B19120,"";"",0,1)"),"Go")</f>
        <v>Go</v>
      </c>
      <c r="C9121" s="4" t="str">
        <f>IFERROR(__xludf.DUMMYFUNCTION("""COMPUTED_VALUE"""),"PHP")</f>
        <v>PHP</v>
      </c>
      <c r="D9121" s="4" t="str">
        <f>IFERROR(__xludf.DUMMYFUNCTION("""COMPUTED_VALUE"""),"SQL")</f>
        <v>SQL</v>
      </c>
    </row>
    <row r="9122">
      <c r="A9122" s="3">
        <v>9121.0</v>
      </c>
      <c r="B9122" s="4" t="str">
        <f>IFERROR(__xludf.DUMMYFUNCTION("SPLIT(IMPORTRANGE!B9122:B19121,"";"",0,1)"),"Bash/Shell/PowerShell")</f>
        <v>Bash/Shell/PowerShell</v>
      </c>
      <c r="C9122" s="4" t="str">
        <f>IFERROR(__xludf.DUMMYFUNCTION("""COMPUTED_VALUE"""),"C")</f>
        <v>C</v>
      </c>
      <c r="D9122" s="4" t="str">
        <f>IFERROR(__xludf.DUMMYFUNCTION("""COMPUTED_VALUE"""),"Go")</f>
        <v>Go</v>
      </c>
      <c r="E9122" s="4" t="str">
        <f>IFERROR(__xludf.DUMMYFUNCTION("""COMPUTED_VALUE"""),"HTML/CSS")</f>
        <v>HTML/CSS</v>
      </c>
      <c r="F9122" s="4" t="str">
        <f>IFERROR(__xludf.DUMMYFUNCTION("""COMPUTED_VALUE"""),"Java")</f>
        <v>Java</v>
      </c>
      <c r="G9122" s="4" t="str">
        <f>IFERROR(__xludf.DUMMYFUNCTION("""COMPUTED_VALUE"""),"JavaScript")</f>
        <v>JavaScript</v>
      </c>
      <c r="H9122" s="4" t="str">
        <f>IFERROR(__xludf.DUMMYFUNCTION("""COMPUTED_VALUE"""),"Kotlin")</f>
        <v>Kotlin</v>
      </c>
      <c r="I9122" s="4" t="str">
        <f>IFERROR(__xludf.DUMMYFUNCTION("""COMPUTED_VALUE"""),"Python")</f>
        <v>Python</v>
      </c>
      <c r="J9122" s="4" t="str">
        <f>IFERROR(__xludf.DUMMYFUNCTION("""COMPUTED_VALUE"""),"R")</f>
        <v>R</v>
      </c>
      <c r="K9122" s="4" t="str">
        <f>IFERROR(__xludf.DUMMYFUNCTION("""COMPUTED_VALUE"""),"Ruby")</f>
        <v>Ruby</v>
      </c>
      <c r="L9122" s="4" t="str">
        <f>IFERROR(__xludf.DUMMYFUNCTION("""COMPUTED_VALUE"""),"Scala")</f>
        <v>Scala</v>
      </c>
      <c r="M9122" s="4" t="str">
        <f>IFERROR(__xludf.DUMMYFUNCTION("""COMPUTED_VALUE"""),"SQL")</f>
        <v>SQL</v>
      </c>
      <c r="N9122" s="4" t="str">
        <f>IFERROR(__xludf.DUMMYFUNCTION("""COMPUTED_VALUE"""),"TypeScript")</f>
        <v>TypeScript</v>
      </c>
    </row>
    <row r="9123">
      <c r="A9123" s="3">
        <v>9122.0</v>
      </c>
      <c r="B9123" s="4" t="str">
        <f>IFERROR(__xludf.DUMMYFUNCTION("SPLIT(IMPORTRANGE!B9123:B19122,"";"",0,1)"),"Bash/Shell/PowerShell")</f>
        <v>Bash/Shell/PowerShell</v>
      </c>
      <c r="C9123" s="4" t="str">
        <f>IFERROR(__xludf.DUMMYFUNCTION("""COMPUTED_VALUE"""),"Go")</f>
        <v>Go</v>
      </c>
      <c r="D9123" s="4" t="str">
        <f>IFERROR(__xludf.DUMMYFUNCTION("""COMPUTED_VALUE"""),"HTML/CSS")</f>
        <v>HTML/CSS</v>
      </c>
      <c r="E9123" s="4" t="str">
        <f>IFERROR(__xludf.DUMMYFUNCTION("""COMPUTED_VALUE"""),"Java")</f>
        <v>Java</v>
      </c>
      <c r="F9123" s="4" t="str">
        <f>IFERROR(__xludf.DUMMYFUNCTION("""COMPUTED_VALUE"""),"JavaScript")</f>
        <v>JavaScript</v>
      </c>
      <c r="G9123" s="4" t="str">
        <f>IFERROR(__xludf.DUMMYFUNCTION("""COMPUTED_VALUE"""),"Python")</f>
        <v>Python</v>
      </c>
      <c r="H9123" s="4" t="str">
        <f>IFERROR(__xludf.DUMMYFUNCTION("""COMPUTED_VALUE"""),"Other(s):")</f>
        <v>Other(s):</v>
      </c>
    </row>
    <row r="9124">
      <c r="A9124" s="3">
        <v>9123.0</v>
      </c>
      <c r="B9124" s="4" t="str">
        <f>IFERROR(__xludf.DUMMYFUNCTION("SPLIT(IMPORTRANGE!B9124:B19123,"";"",0,1)"),"Bash/Shell/PowerShell")</f>
        <v>Bash/Shell/PowerShell</v>
      </c>
      <c r="C9124" s="4" t="str">
        <f>IFERROR(__xludf.DUMMYFUNCTION("""COMPUTED_VALUE"""),"C")</f>
        <v>C</v>
      </c>
      <c r="D9124" s="4" t="str">
        <f>IFERROR(__xludf.DUMMYFUNCTION("""COMPUTED_VALUE"""),"C++")</f>
        <v>C++</v>
      </c>
      <c r="E9124" s="4" t="str">
        <f>IFERROR(__xludf.DUMMYFUNCTION("""COMPUTED_VALUE"""),"C#")</f>
        <v>C#</v>
      </c>
      <c r="F9124" s="4" t="str">
        <f>IFERROR(__xludf.DUMMYFUNCTION("""COMPUTED_VALUE"""),"HTML/CSS")</f>
        <v>HTML/CSS</v>
      </c>
      <c r="G9124" s="4" t="str">
        <f>IFERROR(__xludf.DUMMYFUNCTION("""COMPUTED_VALUE"""),"JavaScript")</f>
        <v>JavaScript</v>
      </c>
      <c r="H9124" s="4" t="str">
        <f>IFERROR(__xludf.DUMMYFUNCTION("""COMPUTED_VALUE"""),"PHP")</f>
        <v>PHP</v>
      </c>
      <c r="I9124" s="4" t="str">
        <f>IFERROR(__xludf.DUMMYFUNCTION("""COMPUTED_VALUE"""),"Python")</f>
        <v>Python</v>
      </c>
      <c r="J9124" s="4" t="str">
        <f>IFERROR(__xludf.DUMMYFUNCTION("""COMPUTED_VALUE"""),"SQL")</f>
        <v>SQL</v>
      </c>
    </row>
    <row r="9125">
      <c r="A9125" s="3">
        <v>9124.0</v>
      </c>
      <c r="B9125" s="4" t="str">
        <f>IFERROR(__xludf.DUMMYFUNCTION("SPLIT(IMPORTRANGE!B9125:B19124,"";"",0,1)"),"Bash/Shell/PowerShell")</f>
        <v>Bash/Shell/PowerShell</v>
      </c>
      <c r="C9125" s="4" t="str">
        <f>IFERROR(__xludf.DUMMYFUNCTION("""COMPUTED_VALUE"""),"HTML/CSS")</f>
        <v>HTML/CSS</v>
      </c>
      <c r="D9125" s="4" t="str">
        <f>IFERROR(__xludf.DUMMYFUNCTION("""COMPUTED_VALUE"""),"JavaScript")</f>
        <v>JavaScript</v>
      </c>
      <c r="E9125" s="4" t="str">
        <f>IFERROR(__xludf.DUMMYFUNCTION("""COMPUTED_VALUE"""),"PHP")</f>
        <v>PHP</v>
      </c>
      <c r="F9125" s="4" t="str">
        <f>IFERROR(__xludf.DUMMYFUNCTION("""COMPUTED_VALUE"""),"Swift")</f>
        <v>Swift</v>
      </c>
    </row>
    <row r="9126">
      <c r="A9126" s="3">
        <v>9125.0</v>
      </c>
      <c r="B9126" s="4" t="str">
        <f>IFERROR(__xludf.DUMMYFUNCTION("SPLIT(IMPORTRANGE!B9126:B19125,"";"",0,1)"),"HTML/CSS")</f>
        <v>HTML/CSS</v>
      </c>
      <c r="C9126" s="4" t="str">
        <f>IFERROR(__xludf.DUMMYFUNCTION("""COMPUTED_VALUE"""),"JavaScript")</f>
        <v>JavaScript</v>
      </c>
      <c r="D9126" s="4" t="str">
        <f>IFERROR(__xludf.DUMMYFUNCTION("""COMPUTED_VALUE"""),"PHP")</f>
        <v>PHP</v>
      </c>
      <c r="E9126" s="4" t="str">
        <f>IFERROR(__xludf.DUMMYFUNCTION("""COMPUTED_VALUE"""),"SQL")</f>
        <v>SQL</v>
      </c>
    </row>
    <row r="9127">
      <c r="A9127" s="3">
        <v>9126.0</v>
      </c>
      <c r="B9127" s="4" t="str">
        <f>IFERROR(__xludf.DUMMYFUNCTION("SPLIT(IMPORTRANGE!B9127:B19126,"";"",0,1)"),"Bash/Shell/PowerShell")</f>
        <v>Bash/Shell/PowerShell</v>
      </c>
      <c r="C9127" s="4" t="str">
        <f>IFERROR(__xludf.DUMMYFUNCTION("""COMPUTED_VALUE"""),"C")</f>
        <v>C</v>
      </c>
      <c r="D9127" s="4" t="str">
        <f>IFERROR(__xludf.DUMMYFUNCTION("""COMPUTED_VALUE"""),"C++")</f>
        <v>C++</v>
      </c>
      <c r="E9127" s="4" t="str">
        <f>IFERROR(__xludf.DUMMYFUNCTION("""COMPUTED_VALUE"""),"C#")</f>
        <v>C#</v>
      </c>
      <c r="F9127" s="4" t="str">
        <f>IFERROR(__xludf.DUMMYFUNCTION("""COMPUTED_VALUE"""),"Elixir")</f>
        <v>Elixir</v>
      </c>
      <c r="G9127" s="4" t="str">
        <f>IFERROR(__xludf.DUMMYFUNCTION("""COMPUTED_VALUE"""),"Go")</f>
        <v>Go</v>
      </c>
      <c r="H9127" s="4" t="str">
        <f>IFERROR(__xludf.DUMMYFUNCTION("""COMPUTED_VALUE"""),"HTML/CSS")</f>
        <v>HTML/CSS</v>
      </c>
      <c r="I9127" s="4" t="str">
        <f>IFERROR(__xludf.DUMMYFUNCTION("""COMPUTED_VALUE"""),"Java")</f>
        <v>Java</v>
      </c>
      <c r="J9127" s="4" t="str">
        <f>IFERROR(__xludf.DUMMYFUNCTION("""COMPUTED_VALUE"""),"JavaScript")</f>
        <v>JavaScript</v>
      </c>
      <c r="K9127" s="4" t="str">
        <f>IFERROR(__xludf.DUMMYFUNCTION("""COMPUTED_VALUE"""),"PHP")</f>
        <v>PHP</v>
      </c>
      <c r="L9127" s="4" t="str">
        <f>IFERROR(__xludf.DUMMYFUNCTION("""COMPUTED_VALUE"""),"Python")</f>
        <v>Python</v>
      </c>
      <c r="M9127" s="4" t="str">
        <f>IFERROR(__xludf.DUMMYFUNCTION("""COMPUTED_VALUE"""),"Rust")</f>
        <v>Rust</v>
      </c>
      <c r="N9127" s="4" t="str">
        <f>IFERROR(__xludf.DUMMYFUNCTION("""COMPUTED_VALUE"""),"SQL")</f>
        <v>SQL</v>
      </c>
      <c r="O9127" s="4" t="str">
        <f>IFERROR(__xludf.DUMMYFUNCTION("""COMPUTED_VALUE"""),"TypeScript")</f>
        <v>TypeScript</v>
      </c>
      <c r="P9127" s="4" t="str">
        <f>IFERROR(__xludf.DUMMYFUNCTION("""COMPUTED_VALUE"""),"Other(s):")</f>
        <v>Other(s):</v>
      </c>
    </row>
    <row r="9128">
      <c r="A9128" s="3">
        <v>9127.0</v>
      </c>
      <c r="B9128" s="4" t="str">
        <f>IFERROR(__xludf.DUMMYFUNCTION("SPLIT(IMPORTRANGE!B9128:B19127,"";"",0,1)"),"HTML/CSS")</f>
        <v>HTML/CSS</v>
      </c>
      <c r="C9128" s="4" t="str">
        <f>IFERROR(__xludf.DUMMYFUNCTION("""COMPUTED_VALUE"""),"Java")</f>
        <v>Java</v>
      </c>
      <c r="D9128" s="4" t="str">
        <f>IFERROR(__xludf.DUMMYFUNCTION("""COMPUTED_VALUE"""),"JavaScript")</f>
        <v>JavaScript</v>
      </c>
      <c r="E9128" s="4" t="str">
        <f>IFERROR(__xludf.DUMMYFUNCTION("""COMPUTED_VALUE"""),"PHP")</f>
        <v>PHP</v>
      </c>
      <c r="F9128" s="4" t="str">
        <f>IFERROR(__xludf.DUMMYFUNCTION("""COMPUTED_VALUE"""),"Python")</f>
        <v>Python</v>
      </c>
      <c r="G9128" s="4" t="str">
        <f>IFERROR(__xludf.DUMMYFUNCTION("""COMPUTED_VALUE"""),"SQL")</f>
        <v>SQL</v>
      </c>
    </row>
    <row r="9129">
      <c r="A9129" s="3">
        <v>9128.0</v>
      </c>
      <c r="B9129" s="4" t="str">
        <f>IFERROR(__xludf.DUMMYFUNCTION("SPLIT(IMPORTRANGE!B9129:B19128,"";"",0,1)"),"Go")</f>
        <v>Go</v>
      </c>
      <c r="C9129" s="4" t="str">
        <f>IFERROR(__xludf.DUMMYFUNCTION("""COMPUTED_VALUE"""),"Rust")</f>
        <v>Rust</v>
      </c>
    </row>
    <row r="9130">
      <c r="A9130" s="3">
        <v>9129.0</v>
      </c>
      <c r="B9130" s="4" t="str">
        <f>IFERROR(__xludf.DUMMYFUNCTION("SPLIT(IMPORTRANGE!B9130:B19129,"";"",0,1)"),"Bash/Shell/PowerShell")</f>
        <v>Bash/Shell/PowerShell</v>
      </c>
      <c r="C9130" s="4" t="str">
        <f>IFERROR(__xludf.DUMMYFUNCTION("""COMPUTED_VALUE"""),"HTML/CSS")</f>
        <v>HTML/CSS</v>
      </c>
      <c r="D9130" s="4" t="str">
        <f>IFERROR(__xludf.DUMMYFUNCTION("""COMPUTED_VALUE"""),"JavaScript")</f>
        <v>JavaScript</v>
      </c>
      <c r="E9130" s="4" t="str">
        <f>IFERROR(__xludf.DUMMYFUNCTION("""COMPUTED_VALUE"""),"Python")</f>
        <v>Python</v>
      </c>
    </row>
    <row r="9131">
      <c r="A9131" s="3">
        <v>9130.0</v>
      </c>
      <c r="B9131" s="4" t="str">
        <f>IFERROR(__xludf.DUMMYFUNCTION("SPLIT(IMPORTRANGE!B9131:B19130,"";"",0,1)"),"Assembly")</f>
        <v>Assembly</v>
      </c>
      <c r="C9131" s="4" t="str">
        <f>IFERROR(__xludf.DUMMYFUNCTION("""COMPUTED_VALUE"""),"Bash/Shell/PowerShell")</f>
        <v>Bash/Shell/PowerShell</v>
      </c>
      <c r="D9131" s="4" t="str">
        <f>IFERROR(__xludf.DUMMYFUNCTION("""COMPUTED_VALUE"""),"C")</f>
        <v>C</v>
      </c>
      <c r="E9131" s="4" t="str">
        <f>IFERROR(__xludf.DUMMYFUNCTION("""COMPUTED_VALUE"""),"C++")</f>
        <v>C++</v>
      </c>
      <c r="F9131" s="4" t="str">
        <f>IFERROR(__xludf.DUMMYFUNCTION("""COMPUTED_VALUE"""),"C#")</f>
        <v>C#</v>
      </c>
      <c r="G9131" s="4" t="str">
        <f>IFERROR(__xludf.DUMMYFUNCTION("""COMPUTED_VALUE"""),"Dart")</f>
        <v>Dart</v>
      </c>
      <c r="H9131" s="4" t="str">
        <f>IFERROR(__xludf.DUMMYFUNCTION("""COMPUTED_VALUE"""),"HTML/CSS")</f>
        <v>HTML/CSS</v>
      </c>
      <c r="I9131" s="4" t="str">
        <f>IFERROR(__xludf.DUMMYFUNCTION("""COMPUTED_VALUE"""),"JavaScript")</f>
        <v>JavaScript</v>
      </c>
      <c r="J9131" s="4" t="str">
        <f>IFERROR(__xludf.DUMMYFUNCTION("""COMPUTED_VALUE"""),"PHP")</f>
        <v>PHP</v>
      </c>
      <c r="K9131" s="4" t="str">
        <f>IFERROR(__xludf.DUMMYFUNCTION("""COMPUTED_VALUE"""),"Python")</f>
        <v>Python</v>
      </c>
      <c r="L9131" s="4" t="str">
        <f>IFERROR(__xludf.DUMMYFUNCTION("""COMPUTED_VALUE"""),"SQL")</f>
        <v>SQL</v>
      </c>
      <c r="M9131" s="4" t="str">
        <f>IFERROR(__xludf.DUMMYFUNCTION("""COMPUTED_VALUE"""),"VBA")</f>
        <v>VBA</v>
      </c>
    </row>
    <row r="9132">
      <c r="A9132" s="3">
        <v>9131.0</v>
      </c>
      <c r="B9132" s="4" t="str">
        <f>IFERROR(__xludf.DUMMYFUNCTION("SPLIT(IMPORTRANGE!B9132:B19131,"";"",0,1)"),"Bash/Shell/PowerShell")</f>
        <v>Bash/Shell/PowerShell</v>
      </c>
      <c r="C9132" s="4" t="str">
        <f>IFERROR(__xludf.DUMMYFUNCTION("""COMPUTED_VALUE"""),"Erlang")</f>
        <v>Erlang</v>
      </c>
      <c r="D9132" s="4" t="str">
        <f>IFERROR(__xludf.DUMMYFUNCTION("""COMPUTED_VALUE"""),"Java")</f>
        <v>Java</v>
      </c>
      <c r="E9132" s="4" t="str">
        <f>IFERROR(__xludf.DUMMYFUNCTION("""COMPUTED_VALUE"""),"Scala")</f>
        <v>Scala</v>
      </c>
      <c r="F9132" s="4" t="str">
        <f>IFERROR(__xludf.DUMMYFUNCTION("""COMPUTED_VALUE"""),"SQL")</f>
        <v>SQL</v>
      </c>
    </row>
    <row r="9133">
      <c r="A9133" s="3">
        <v>9132.0</v>
      </c>
      <c r="B9133" s="4" t="str">
        <f>IFERROR(__xludf.DUMMYFUNCTION("SPLIT(IMPORTRANGE!B9133:B19132,"";"",0,1)"),"Python")</f>
        <v>Python</v>
      </c>
    </row>
    <row r="9134">
      <c r="A9134" s="3">
        <v>9133.0</v>
      </c>
      <c r="B9134" s="4" t="str">
        <f>IFERROR(__xludf.DUMMYFUNCTION("SPLIT(IMPORTRANGE!B9134:B19133,"";"",0,1)"),"C#")</f>
        <v>C#</v>
      </c>
      <c r="C9134" s="4" t="str">
        <f>IFERROR(__xludf.DUMMYFUNCTION("""COMPUTED_VALUE"""),"HTML/CSS")</f>
        <v>HTML/CSS</v>
      </c>
      <c r="D9134" s="4" t="str">
        <f>IFERROR(__xludf.DUMMYFUNCTION("""COMPUTED_VALUE"""),"JavaScript")</f>
        <v>JavaScript</v>
      </c>
      <c r="E9134" s="4" t="str">
        <f>IFERROR(__xludf.DUMMYFUNCTION("""COMPUTED_VALUE"""),"SQL")</f>
        <v>SQL</v>
      </c>
      <c r="F9134" s="4" t="str">
        <f>IFERROR(__xludf.DUMMYFUNCTION("""COMPUTED_VALUE"""),"TypeScript")</f>
        <v>TypeScript</v>
      </c>
    </row>
    <row r="9135">
      <c r="A9135" s="3">
        <v>9134.0</v>
      </c>
      <c r="B9135" s="4" t="str">
        <f>IFERROR(__xludf.DUMMYFUNCTION("SPLIT(IMPORTRANGE!B9135:B19134,"";"",0,1)"),"HTML/CSS")</f>
        <v>HTML/CSS</v>
      </c>
      <c r="C9135" s="4" t="str">
        <f>IFERROR(__xludf.DUMMYFUNCTION("""COMPUTED_VALUE"""),"PHP")</f>
        <v>PHP</v>
      </c>
      <c r="D9135" s="4" t="str">
        <f>IFERROR(__xludf.DUMMYFUNCTION("""COMPUTED_VALUE"""),"SQL")</f>
        <v>SQL</v>
      </c>
    </row>
    <row r="9136">
      <c r="A9136" s="3">
        <v>9135.0</v>
      </c>
      <c r="B9136" s="4" t="str">
        <f>IFERROR(__xludf.DUMMYFUNCTION("SPLIT(IMPORTRANGE!B9136:B19135,"";"",0,1)"),"C")</f>
        <v>C</v>
      </c>
      <c r="C9136" s="4" t="str">
        <f>IFERROR(__xludf.DUMMYFUNCTION("""COMPUTED_VALUE"""),"Java")</f>
        <v>Java</v>
      </c>
      <c r="D9136" s="4" t="str">
        <f>IFERROR(__xludf.DUMMYFUNCTION("""COMPUTED_VALUE"""),"Python")</f>
        <v>Python</v>
      </c>
      <c r="E9136" s="4" t="str">
        <f>IFERROR(__xludf.DUMMYFUNCTION("""COMPUTED_VALUE"""),"R")</f>
        <v>R</v>
      </c>
      <c r="F9136" s="4" t="str">
        <f>IFERROR(__xludf.DUMMYFUNCTION("""COMPUTED_VALUE"""),"SQL")</f>
        <v>SQL</v>
      </c>
    </row>
    <row r="9137">
      <c r="A9137" s="3">
        <v>9136.0</v>
      </c>
      <c r="B9137" s="4" t="str">
        <f>IFERROR(__xludf.DUMMYFUNCTION("SPLIT(IMPORTRANGE!B9137:B19136,"";"",0,1)"),"Bash/Shell/PowerShell")</f>
        <v>Bash/Shell/PowerShell</v>
      </c>
      <c r="C9137" s="4" t="str">
        <f>IFERROR(__xludf.DUMMYFUNCTION("""COMPUTED_VALUE"""),"C#")</f>
        <v>C#</v>
      </c>
      <c r="D9137" s="4" t="str">
        <f>IFERROR(__xludf.DUMMYFUNCTION("""COMPUTED_VALUE"""),"SQL")</f>
        <v>SQL</v>
      </c>
    </row>
    <row r="9138">
      <c r="A9138" s="3">
        <v>9137.0</v>
      </c>
      <c r="B9138" s="4" t="str">
        <f>IFERROR(__xludf.DUMMYFUNCTION("SPLIT(IMPORTRANGE!B9138:B19137,"";"",0,1)"),"Bash/Shell/PowerShell")</f>
        <v>Bash/Shell/PowerShell</v>
      </c>
      <c r="C9138" s="4" t="str">
        <f>IFERROR(__xludf.DUMMYFUNCTION("""COMPUTED_VALUE"""),"C")</f>
        <v>C</v>
      </c>
      <c r="D9138" s="4" t="str">
        <f>IFERROR(__xludf.DUMMYFUNCTION("""COMPUTED_VALUE"""),"C++")</f>
        <v>C++</v>
      </c>
      <c r="E9138" s="4" t="str">
        <f>IFERROR(__xludf.DUMMYFUNCTION("""COMPUTED_VALUE"""),"Go")</f>
        <v>Go</v>
      </c>
      <c r="F9138" s="4" t="str">
        <f>IFERROR(__xludf.DUMMYFUNCTION("""COMPUTED_VALUE"""),"JavaScript")</f>
        <v>JavaScript</v>
      </c>
      <c r="G9138" s="4" t="str">
        <f>IFERROR(__xludf.DUMMYFUNCTION("""COMPUTED_VALUE"""),"Python")</f>
        <v>Python</v>
      </c>
      <c r="H9138" s="4" t="str">
        <f>IFERROR(__xludf.DUMMYFUNCTION("""COMPUTED_VALUE"""),"TypeScript")</f>
        <v>TypeScript</v>
      </c>
    </row>
    <row r="9139">
      <c r="A9139" s="3">
        <v>9138.0</v>
      </c>
      <c r="B9139" s="4" t="str">
        <f>IFERROR(__xludf.DUMMYFUNCTION("SPLIT(IMPORTRANGE!B9139:B19138,"";"",0,1)"),"Bash/Shell/PowerShell")</f>
        <v>Bash/Shell/PowerShell</v>
      </c>
      <c r="C9139" s="4" t="str">
        <f>IFERROR(__xludf.DUMMYFUNCTION("""COMPUTED_VALUE"""),"C#")</f>
        <v>C#</v>
      </c>
    </row>
    <row r="9140">
      <c r="A9140" s="3">
        <v>9139.0</v>
      </c>
      <c r="B9140" s="4" t="str">
        <f>IFERROR(__xludf.DUMMYFUNCTION("SPLIT(IMPORTRANGE!B9140:B19139,"";"",0,1)"),"C")</f>
        <v>C</v>
      </c>
      <c r="C9140" s="4" t="str">
        <f>IFERROR(__xludf.DUMMYFUNCTION("""COMPUTED_VALUE"""),"HTML/CSS")</f>
        <v>HTML/CSS</v>
      </c>
      <c r="D9140" s="4" t="str">
        <f>IFERROR(__xludf.DUMMYFUNCTION("""COMPUTED_VALUE"""),"JavaScript")</f>
        <v>JavaScript</v>
      </c>
      <c r="E9140" s="4" t="str">
        <f>IFERROR(__xludf.DUMMYFUNCTION("""COMPUTED_VALUE"""),"TypeScript")</f>
        <v>TypeScript</v>
      </c>
    </row>
    <row r="9141">
      <c r="A9141" s="3">
        <v>9140.0</v>
      </c>
      <c r="B9141" s="4" t="str">
        <f>IFERROR(__xludf.DUMMYFUNCTION("SPLIT(IMPORTRANGE!B9141:B19140,"";"",0,1)"),"C")</f>
        <v>C</v>
      </c>
      <c r="C9141" s="4" t="str">
        <f>IFERROR(__xludf.DUMMYFUNCTION("""COMPUTED_VALUE"""),"C++")</f>
        <v>C++</v>
      </c>
      <c r="D9141" s="4" t="str">
        <f>IFERROR(__xludf.DUMMYFUNCTION("""COMPUTED_VALUE"""),"C#")</f>
        <v>C#</v>
      </c>
    </row>
    <row r="9142">
      <c r="A9142" s="3">
        <v>9141.0</v>
      </c>
      <c r="B9142" s="4" t="str">
        <f>IFERROR(__xludf.DUMMYFUNCTION("SPLIT(IMPORTRANGE!B9142:B19141,"";"",0,1)"),"C")</f>
        <v>C</v>
      </c>
      <c r="C9142" s="4" t="str">
        <f>IFERROR(__xludf.DUMMYFUNCTION("""COMPUTED_VALUE"""),"C++")</f>
        <v>C++</v>
      </c>
      <c r="D9142" s="4" t="str">
        <f>IFERROR(__xludf.DUMMYFUNCTION("""COMPUTED_VALUE"""),"HTML/CSS")</f>
        <v>HTML/CSS</v>
      </c>
      <c r="E9142" s="4" t="str">
        <f>IFERROR(__xludf.DUMMYFUNCTION("""COMPUTED_VALUE"""),"Java")</f>
        <v>Java</v>
      </c>
      <c r="F9142" s="4" t="str">
        <f>IFERROR(__xludf.DUMMYFUNCTION("""COMPUTED_VALUE"""),"JavaScript")</f>
        <v>JavaScript</v>
      </c>
      <c r="G9142" s="4" t="str">
        <f>IFERROR(__xludf.DUMMYFUNCTION("""COMPUTED_VALUE"""),"Ruby")</f>
        <v>Ruby</v>
      </c>
      <c r="H9142" s="4" t="str">
        <f>IFERROR(__xludf.DUMMYFUNCTION("""COMPUTED_VALUE"""),"SQL")</f>
        <v>SQL</v>
      </c>
      <c r="I9142" s="4" t="str">
        <f>IFERROR(__xludf.DUMMYFUNCTION("""COMPUTED_VALUE"""),"VBA")</f>
        <v>VBA</v>
      </c>
    </row>
    <row r="9143">
      <c r="A9143" s="3">
        <v>9142.0</v>
      </c>
      <c r="B9143" s="4" t="str">
        <f>IFERROR(__xludf.DUMMYFUNCTION("SPLIT(IMPORTRANGE!B9143:B19142,"";"",0,1)"),"Bash/Shell/PowerShell")</f>
        <v>Bash/Shell/PowerShell</v>
      </c>
      <c r="C9143" s="4" t="str">
        <f>IFERROR(__xludf.DUMMYFUNCTION("""COMPUTED_VALUE"""),"C")</f>
        <v>C</v>
      </c>
      <c r="D9143" s="4" t="str">
        <f>IFERROR(__xludf.DUMMYFUNCTION("""COMPUTED_VALUE"""),"Go")</f>
        <v>Go</v>
      </c>
      <c r="E9143" s="4" t="str">
        <f>IFERROR(__xludf.DUMMYFUNCTION("""COMPUTED_VALUE"""),"HTML/CSS")</f>
        <v>HTML/CSS</v>
      </c>
      <c r="F9143" s="4" t="str">
        <f>IFERROR(__xludf.DUMMYFUNCTION("""COMPUTED_VALUE"""),"JavaScript")</f>
        <v>JavaScript</v>
      </c>
      <c r="G9143" s="4" t="str">
        <f>IFERROR(__xludf.DUMMYFUNCTION("""COMPUTED_VALUE"""),"PHP")</f>
        <v>PHP</v>
      </c>
      <c r="H9143" s="4" t="str">
        <f>IFERROR(__xludf.DUMMYFUNCTION("""COMPUTED_VALUE"""),"Python")</f>
        <v>Python</v>
      </c>
      <c r="I9143" s="4" t="str">
        <f>IFERROR(__xludf.DUMMYFUNCTION("""COMPUTED_VALUE"""),"SQL")</f>
        <v>SQL</v>
      </c>
      <c r="J9143" s="4" t="str">
        <f>IFERROR(__xludf.DUMMYFUNCTION("""COMPUTED_VALUE"""),"Other(s):")</f>
        <v>Other(s):</v>
      </c>
    </row>
    <row r="9144">
      <c r="A9144" s="3">
        <v>9143.0</v>
      </c>
      <c r="B9144" s="4" t="str">
        <f>IFERROR(__xludf.DUMMYFUNCTION("SPLIT(IMPORTRANGE!B9144:B19143,"";"",0,1)"),"Bash/Shell/PowerShell")</f>
        <v>Bash/Shell/PowerShell</v>
      </c>
      <c r="C9144" s="4" t="str">
        <f>IFERROR(__xludf.DUMMYFUNCTION("""COMPUTED_VALUE"""),"HTML/CSS")</f>
        <v>HTML/CSS</v>
      </c>
      <c r="D9144" s="4" t="str">
        <f>IFERROR(__xludf.DUMMYFUNCTION("""COMPUTED_VALUE"""),"JavaScript")</f>
        <v>JavaScript</v>
      </c>
      <c r="E9144" s="4" t="str">
        <f>IFERROR(__xludf.DUMMYFUNCTION("""COMPUTED_VALUE"""),"PHP")</f>
        <v>PHP</v>
      </c>
      <c r="F9144" s="4" t="str">
        <f>IFERROR(__xludf.DUMMYFUNCTION("""COMPUTED_VALUE"""),"Python")</f>
        <v>Python</v>
      </c>
      <c r="G9144" s="4" t="str">
        <f>IFERROR(__xludf.DUMMYFUNCTION("""COMPUTED_VALUE"""),"SQL")</f>
        <v>SQL</v>
      </c>
    </row>
    <row r="9145">
      <c r="A9145" s="3">
        <v>9144.0</v>
      </c>
      <c r="B9145" s="4" t="str">
        <f>IFERROR(__xludf.DUMMYFUNCTION("SPLIT(IMPORTRANGE!B9145:B19144,"";"",0,1)"),"C#")</f>
        <v>C#</v>
      </c>
      <c r="C9145" s="4" t="str">
        <f>IFERROR(__xludf.DUMMYFUNCTION("""COMPUTED_VALUE"""),"HTML/CSS")</f>
        <v>HTML/CSS</v>
      </c>
      <c r="D9145" s="4" t="str">
        <f>IFERROR(__xludf.DUMMYFUNCTION("""COMPUTED_VALUE"""),"Java")</f>
        <v>Java</v>
      </c>
    </row>
    <row r="9146">
      <c r="A9146" s="3">
        <v>9145.0</v>
      </c>
      <c r="B9146" s="4" t="str">
        <f>IFERROR(__xludf.DUMMYFUNCTION("SPLIT(IMPORTRANGE!B9146:B19145,"";"",0,1)"),"Bash/Shell/PowerShell")</f>
        <v>Bash/Shell/PowerShell</v>
      </c>
      <c r="C9146" s="4" t="str">
        <f>IFERROR(__xludf.DUMMYFUNCTION("""COMPUTED_VALUE"""),"C#")</f>
        <v>C#</v>
      </c>
      <c r="D9146" s="4" t="str">
        <f>IFERROR(__xludf.DUMMYFUNCTION("""COMPUTED_VALUE"""),"HTML/CSS")</f>
        <v>HTML/CSS</v>
      </c>
      <c r="E9146" s="4" t="str">
        <f>IFERROR(__xludf.DUMMYFUNCTION("""COMPUTED_VALUE"""),"JavaScript")</f>
        <v>JavaScript</v>
      </c>
      <c r="F9146" s="4" t="str">
        <f>IFERROR(__xludf.DUMMYFUNCTION("""COMPUTED_VALUE"""),"Ruby")</f>
        <v>Ruby</v>
      </c>
      <c r="G9146" s="4" t="str">
        <f>IFERROR(__xludf.DUMMYFUNCTION("""COMPUTED_VALUE"""),"SQL")</f>
        <v>SQL</v>
      </c>
      <c r="H9146" s="4" t="str">
        <f>IFERROR(__xludf.DUMMYFUNCTION("""COMPUTED_VALUE"""),"VBA")</f>
        <v>VBA</v>
      </c>
    </row>
    <row r="9147">
      <c r="A9147" s="3">
        <v>9146.0</v>
      </c>
      <c r="B9147" s="4" t="str">
        <f>IFERROR(__xludf.DUMMYFUNCTION("SPLIT(IMPORTRANGE!B9147:B19146,"";"",0,1)"),"HTML/CSS")</f>
        <v>HTML/CSS</v>
      </c>
      <c r="C9147" s="4" t="str">
        <f>IFERROR(__xludf.DUMMYFUNCTION("""COMPUTED_VALUE"""),"JavaScript")</f>
        <v>JavaScript</v>
      </c>
    </row>
    <row r="9148">
      <c r="A9148" s="3">
        <v>9147.0</v>
      </c>
      <c r="B9148" s="4" t="str">
        <f>IFERROR(__xludf.DUMMYFUNCTION("SPLIT(IMPORTRANGE!B9148:B19147,"";"",0,1)"),"HTML/CSS")</f>
        <v>HTML/CSS</v>
      </c>
      <c r="C9148" s="4" t="str">
        <f>IFERROR(__xludf.DUMMYFUNCTION("""COMPUTED_VALUE"""),"Java")</f>
        <v>Java</v>
      </c>
      <c r="D9148" s="4" t="str">
        <f>IFERROR(__xludf.DUMMYFUNCTION("""COMPUTED_VALUE"""),"JavaScript")</f>
        <v>JavaScript</v>
      </c>
      <c r="E9148" s="4" t="str">
        <f>IFERROR(__xludf.DUMMYFUNCTION("""COMPUTED_VALUE"""),"Python")</f>
        <v>Python</v>
      </c>
      <c r="F9148" s="4" t="str">
        <f>IFERROR(__xludf.DUMMYFUNCTION("""COMPUTED_VALUE"""),"R")</f>
        <v>R</v>
      </c>
    </row>
    <row r="9149">
      <c r="A9149" s="3">
        <v>9148.0</v>
      </c>
      <c r="B9149" s="4" t="str">
        <f>IFERROR(__xludf.DUMMYFUNCTION("SPLIT(IMPORTRANGE!B9149:B19148,"";"",0,1)"),"C#")</f>
        <v>C#</v>
      </c>
      <c r="C9149" s="4" t="str">
        <f>IFERROR(__xludf.DUMMYFUNCTION("""COMPUTED_VALUE"""),"HTML/CSS")</f>
        <v>HTML/CSS</v>
      </c>
      <c r="D9149" s="4" t="str">
        <f>IFERROR(__xludf.DUMMYFUNCTION("""COMPUTED_VALUE"""),"JavaScript")</f>
        <v>JavaScript</v>
      </c>
      <c r="E9149" s="4" t="str">
        <f>IFERROR(__xludf.DUMMYFUNCTION("""COMPUTED_VALUE"""),"PHP")</f>
        <v>PHP</v>
      </c>
      <c r="F9149" s="4" t="str">
        <f>IFERROR(__xludf.DUMMYFUNCTION("""COMPUTED_VALUE"""),"SQL")</f>
        <v>SQL</v>
      </c>
      <c r="G9149" s="4" t="str">
        <f>IFERROR(__xludf.DUMMYFUNCTION("""COMPUTED_VALUE"""),"TypeScript")</f>
        <v>TypeScript</v>
      </c>
    </row>
    <row r="9150">
      <c r="A9150" s="3">
        <v>9149.0</v>
      </c>
      <c r="B9150" s="4" t="str">
        <f>IFERROR(__xludf.DUMMYFUNCTION("SPLIT(IMPORTRANGE!B9150:B19149,"";"",0,1)"),"Bash/Shell/PowerShell")</f>
        <v>Bash/Shell/PowerShell</v>
      </c>
      <c r="C9150" s="4" t="str">
        <f>IFERROR(__xludf.DUMMYFUNCTION("""COMPUTED_VALUE"""),"C++")</f>
        <v>C++</v>
      </c>
      <c r="D9150" s="4" t="str">
        <f>IFERROR(__xludf.DUMMYFUNCTION("""COMPUTED_VALUE"""),"C#")</f>
        <v>C#</v>
      </c>
      <c r="E9150" s="4" t="str">
        <f>IFERROR(__xludf.DUMMYFUNCTION("""COMPUTED_VALUE"""),"Python")</f>
        <v>Python</v>
      </c>
      <c r="F9150" s="4" t="str">
        <f>IFERROR(__xludf.DUMMYFUNCTION("""COMPUTED_VALUE"""),"Scala")</f>
        <v>Scala</v>
      </c>
      <c r="G9150" s="4" t="str">
        <f>IFERROR(__xludf.DUMMYFUNCTION("""COMPUTED_VALUE"""),"SQL")</f>
        <v>SQL</v>
      </c>
    </row>
    <row r="9151">
      <c r="A9151" s="3">
        <v>9150.0</v>
      </c>
      <c r="B9151" s="4" t="str">
        <f>IFERROR(__xludf.DUMMYFUNCTION("SPLIT(IMPORTRANGE!B9151:B19150,"";"",0,1)"),"Bash/Shell/PowerShell")</f>
        <v>Bash/Shell/PowerShell</v>
      </c>
      <c r="C9151" s="4" t="str">
        <f>IFERROR(__xludf.DUMMYFUNCTION("""COMPUTED_VALUE"""),"C#")</f>
        <v>C#</v>
      </c>
      <c r="D9151" s="4" t="str">
        <f>IFERROR(__xludf.DUMMYFUNCTION("""COMPUTED_VALUE"""),"HTML/CSS")</f>
        <v>HTML/CSS</v>
      </c>
      <c r="E9151" s="4" t="str">
        <f>IFERROR(__xludf.DUMMYFUNCTION("""COMPUTED_VALUE"""),"JavaScript")</f>
        <v>JavaScript</v>
      </c>
      <c r="F9151" s="4" t="str">
        <f>IFERROR(__xludf.DUMMYFUNCTION("""COMPUTED_VALUE"""),"PHP")</f>
        <v>PHP</v>
      </c>
      <c r="G9151" s="4" t="str">
        <f>IFERROR(__xludf.DUMMYFUNCTION("""COMPUTED_VALUE"""),"Python")</f>
        <v>Python</v>
      </c>
      <c r="H9151" s="4" t="str">
        <f>IFERROR(__xludf.DUMMYFUNCTION("""COMPUTED_VALUE"""),"Ruby")</f>
        <v>Ruby</v>
      </c>
      <c r="I9151" s="4" t="str">
        <f>IFERROR(__xludf.DUMMYFUNCTION("""COMPUTED_VALUE"""),"SQL")</f>
        <v>SQL</v>
      </c>
    </row>
    <row r="9152">
      <c r="A9152" s="3">
        <v>9151.0</v>
      </c>
      <c r="B9152" s="4" t="str">
        <f>IFERROR(__xludf.DUMMYFUNCTION("SPLIT(IMPORTRANGE!B9152:B19151,"";"",0,1)"),"Bash/Shell/PowerShell")</f>
        <v>Bash/Shell/PowerShell</v>
      </c>
      <c r="C9152" s="4" t="str">
        <f>IFERROR(__xludf.DUMMYFUNCTION("""COMPUTED_VALUE"""),"Java")</f>
        <v>Java</v>
      </c>
      <c r="D9152" s="4" t="str">
        <f>IFERROR(__xludf.DUMMYFUNCTION("""COMPUTED_VALUE"""),"JavaScript")</f>
        <v>JavaScript</v>
      </c>
      <c r="E9152" s="4" t="str">
        <f>IFERROR(__xludf.DUMMYFUNCTION("""COMPUTED_VALUE"""),"Ruby")</f>
        <v>Ruby</v>
      </c>
      <c r="F9152" s="4" t="str">
        <f>IFERROR(__xludf.DUMMYFUNCTION("""COMPUTED_VALUE"""),"SQL")</f>
        <v>SQL</v>
      </c>
    </row>
    <row r="9153">
      <c r="A9153" s="3">
        <v>9152.0</v>
      </c>
      <c r="B9153" s="4" t="str">
        <f>IFERROR(__xludf.DUMMYFUNCTION("SPLIT(IMPORTRANGE!B9153:B19152,"";"",0,1)"),"C#")</f>
        <v>C#</v>
      </c>
      <c r="C9153" s="4" t="str">
        <f>IFERROR(__xludf.DUMMYFUNCTION("""COMPUTED_VALUE"""),"Go")</f>
        <v>Go</v>
      </c>
      <c r="D9153" s="4" t="str">
        <f>IFERROR(__xludf.DUMMYFUNCTION("""COMPUTED_VALUE"""),"HTML/CSS")</f>
        <v>HTML/CSS</v>
      </c>
      <c r="E9153" s="4" t="str">
        <f>IFERROR(__xludf.DUMMYFUNCTION("""COMPUTED_VALUE"""),"Java")</f>
        <v>Java</v>
      </c>
      <c r="F9153" s="4" t="str">
        <f>IFERROR(__xludf.DUMMYFUNCTION("""COMPUTED_VALUE"""),"JavaScript")</f>
        <v>JavaScript</v>
      </c>
      <c r="G9153" s="4" t="str">
        <f>IFERROR(__xludf.DUMMYFUNCTION("""COMPUTED_VALUE"""),"PHP")</f>
        <v>PHP</v>
      </c>
      <c r="H9153" s="4" t="str">
        <f>IFERROR(__xludf.DUMMYFUNCTION("""COMPUTED_VALUE"""),"Python")</f>
        <v>Python</v>
      </c>
      <c r="I9153" s="4" t="str">
        <f>IFERROR(__xludf.DUMMYFUNCTION("""COMPUTED_VALUE"""),"SQL")</f>
        <v>SQL</v>
      </c>
    </row>
    <row r="9154">
      <c r="A9154" s="3">
        <v>9153.0</v>
      </c>
      <c r="B9154" s="4" t="str">
        <f>IFERROR(__xludf.DUMMYFUNCTION("SPLIT(IMPORTRANGE!B9154:B19153,"";"",0,1)"),"Elixir")</f>
        <v>Elixir</v>
      </c>
      <c r="C9154" s="4" t="str">
        <f>IFERROR(__xludf.DUMMYFUNCTION("""COMPUTED_VALUE"""),"Erlang")</f>
        <v>Erlang</v>
      </c>
      <c r="D9154" s="4" t="str">
        <f>IFERROR(__xludf.DUMMYFUNCTION("""COMPUTED_VALUE"""),"HTML/CSS")</f>
        <v>HTML/CSS</v>
      </c>
      <c r="E9154" s="4" t="str">
        <f>IFERROR(__xludf.DUMMYFUNCTION("""COMPUTED_VALUE"""),"JavaScript")</f>
        <v>JavaScript</v>
      </c>
      <c r="F9154" s="4" t="str">
        <f>IFERROR(__xludf.DUMMYFUNCTION("""COMPUTED_VALUE"""),"PHP")</f>
        <v>PHP</v>
      </c>
      <c r="G9154" s="4" t="str">
        <f>IFERROR(__xludf.DUMMYFUNCTION("""COMPUTED_VALUE"""),"SQL")</f>
        <v>SQL</v>
      </c>
      <c r="H9154" s="4" t="str">
        <f>IFERROR(__xludf.DUMMYFUNCTION("""COMPUTED_VALUE"""),"VBA")</f>
        <v>VBA</v>
      </c>
    </row>
    <row r="9155">
      <c r="A9155" s="3">
        <v>9154.0</v>
      </c>
      <c r="B9155" s="4" t="str">
        <f>IFERROR(__xludf.DUMMYFUNCTION("SPLIT(IMPORTRANGE!B9155:B19154,"";"",0,1)"),"C#")</f>
        <v>C#</v>
      </c>
    </row>
    <row r="9156">
      <c r="A9156" s="3">
        <v>9155.0</v>
      </c>
      <c r="B9156" s="4" t="str">
        <f>IFERROR(__xludf.DUMMYFUNCTION("SPLIT(IMPORTRANGE!B9156:B19155,"";"",0,1)"),"C#")</f>
        <v>C#</v>
      </c>
    </row>
    <row r="9157">
      <c r="A9157" s="3">
        <v>9156.0</v>
      </c>
      <c r="B9157" s="4" t="str">
        <f>IFERROR(__xludf.DUMMYFUNCTION("SPLIT(IMPORTRANGE!B9157:B19156,"";"",0,1)"),"Bash/Shell/PowerShell")</f>
        <v>Bash/Shell/PowerShell</v>
      </c>
      <c r="C9157" s="4" t="str">
        <f>IFERROR(__xludf.DUMMYFUNCTION("""COMPUTED_VALUE"""),"C#")</f>
        <v>C#</v>
      </c>
      <c r="D9157" s="4" t="str">
        <f>IFERROR(__xludf.DUMMYFUNCTION("""COMPUTED_VALUE"""),"HTML/CSS")</f>
        <v>HTML/CSS</v>
      </c>
      <c r="E9157" s="4" t="str">
        <f>IFERROR(__xludf.DUMMYFUNCTION("""COMPUTED_VALUE"""),"JavaScript")</f>
        <v>JavaScript</v>
      </c>
      <c r="F9157" s="4" t="str">
        <f>IFERROR(__xludf.DUMMYFUNCTION("""COMPUTED_VALUE"""),"TypeScript")</f>
        <v>TypeScript</v>
      </c>
    </row>
    <row r="9158">
      <c r="A9158" s="3">
        <v>9157.0</v>
      </c>
      <c r="B9158" s="4" t="str">
        <f>IFERROR(__xludf.DUMMYFUNCTION("SPLIT(IMPORTRANGE!B9158:B19157,"";"",0,1)"),"C#")</f>
        <v>C#</v>
      </c>
      <c r="C9158" s="4" t="str">
        <f>IFERROR(__xludf.DUMMYFUNCTION("""COMPUTED_VALUE"""),"JavaScript")</f>
        <v>JavaScript</v>
      </c>
      <c r="D9158" s="4" t="str">
        <f>IFERROR(__xludf.DUMMYFUNCTION("""COMPUTED_VALUE"""),"TypeScript")</f>
        <v>TypeScript</v>
      </c>
    </row>
    <row r="9159">
      <c r="A9159" s="3">
        <v>9158.0</v>
      </c>
      <c r="B9159" s="4" t="str">
        <f>IFERROR(__xludf.DUMMYFUNCTION("SPLIT(IMPORTRANGE!B9159:B19158,"";"",0,1)"),"HTML/CSS")</f>
        <v>HTML/CSS</v>
      </c>
      <c r="C9159" s="4" t="str">
        <f>IFERROR(__xludf.DUMMYFUNCTION("""COMPUTED_VALUE"""),"JavaScript")</f>
        <v>JavaScript</v>
      </c>
      <c r="D9159" s="4" t="str">
        <f>IFERROR(__xludf.DUMMYFUNCTION("""COMPUTED_VALUE"""),"TypeScript")</f>
        <v>TypeScript</v>
      </c>
    </row>
    <row r="9160">
      <c r="A9160" s="3">
        <v>9159.0</v>
      </c>
      <c r="B9160" s="4" t="str">
        <f>IFERROR(__xludf.DUMMYFUNCTION("SPLIT(IMPORTRANGE!B9160:B19159,"";"",0,1)"),"HTML/CSS")</f>
        <v>HTML/CSS</v>
      </c>
      <c r="C9160" s="4" t="str">
        <f>IFERROR(__xludf.DUMMYFUNCTION("""COMPUTED_VALUE"""),"JavaScript")</f>
        <v>JavaScript</v>
      </c>
      <c r="D9160" s="4" t="str">
        <f>IFERROR(__xludf.DUMMYFUNCTION("""COMPUTED_VALUE"""),"PHP")</f>
        <v>PHP</v>
      </c>
      <c r="E9160" s="4" t="str">
        <f>IFERROR(__xludf.DUMMYFUNCTION("""COMPUTED_VALUE"""),"SQL")</f>
        <v>SQL</v>
      </c>
    </row>
    <row r="9161">
      <c r="A9161" s="3">
        <v>9160.0</v>
      </c>
      <c r="B9161" s="4" t="str">
        <f>IFERROR(__xludf.DUMMYFUNCTION("SPLIT(IMPORTRANGE!B9161:B19160,"";"",0,1)"),"HTML/CSS")</f>
        <v>HTML/CSS</v>
      </c>
      <c r="C9161" s="4" t="str">
        <f>IFERROR(__xludf.DUMMYFUNCTION("""COMPUTED_VALUE"""),"JavaScript")</f>
        <v>JavaScript</v>
      </c>
      <c r="D9161" s="4" t="str">
        <f>IFERROR(__xludf.DUMMYFUNCTION("""COMPUTED_VALUE"""),"PHP")</f>
        <v>PHP</v>
      </c>
      <c r="E9161" s="4" t="str">
        <f>IFERROR(__xludf.DUMMYFUNCTION("""COMPUTED_VALUE"""),"SQL")</f>
        <v>SQL</v>
      </c>
    </row>
    <row r="9162">
      <c r="A9162" s="3">
        <v>9161.0</v>
      </c>
      <c r="B9162" s="4" t="str">
        <f>IFERROR(__xludf.DUMMYFUNCTION("SPLIT(IMPORTRANGE!B9162:B19161,"";"",0,1)"),"Bash/Shell/PowerShell")</f>
        <v>Bash/Shell/PowerShell</v>
      </c>
      <c r="C9162" s="4" t="str">
        <f>IFERROR(__xludf.DUMMYFUNCTION("""COMPUTED_VALUE"""),"HTML/CSS")</f>
        <v>HTML/CSS</v>
      </c>
      <c r="D9162" s="4" t="str">
        <f>IFERROR(__xludf.DUMMYFUNCTION("""COMPUTED_VALUE"""),"JavaScript")</f>
        <v>JavaScript</v>
      </c>
      <c r="E9162" s="4" t="str">
        <f>IFERROR(__xludf.DUMMYFUNCTION("""COMPUTED_VALUE"""),"TypeScript")</f>
        <v>TypeScript</v>
      </c>
    </row>
    <row r="9163">
      <c r="A9163" s="3">
        <v>9162.0</v>
      </c>
      <c r="B9163" s="4" t="str">
        <f>IFERROR(__xludf.DUMMYFUNCTION("SPLIT(IMPORTRANGE!B9163:B19162,"";"",0,1)"),"Python")</f>
        <v>Python</v>
      </c>
      <c r="C9163" s="4" t="str">
        <f>IFERROR(__xludf.DUMMYFUNCTION("""COMPUTED_VALUE"""),"SQL")</f>
        <v>SQL</v>
      </c>
    </row>
    <row r="9164">
      <c r="A9164" s="3">
        <v>9163.0</v>
      </c>
      <c r="B9164" s="4" t="str">
        <f>IFERROR(__xludf.DUMMYFUNCTION("SPLIT(IMPORTRANGE!B9164:B19163,"";"",0,1)"),"Assembly")</f>
        <v>Assembly</v>
      </c>
      <c r="C9164" s="4" t="str">
        <f>IFERROR(__xludf.DUMMYFUNCTION("""COMPUTED_VALUE"""),"Bash/Shell/PowerShell")</f>
        <v>Bash/Shell/PowerShell</v>
      </c>
      <c r="D9164" s="4" t="str">
        <f>IFERROR(__xludf.DUMMYFUNCTION("""COMPUTED_VALUE"""),"C#")</f>
        <v>C#</v>
      </c>
      <c r="E9164" s="4" t="str">
        <f>IFERROR(__xludf.DUMMYFUNCTION("""COMPUTED_VALUE"""),"HTML/CSS")</f>
        <v>HTML/CSS</v>
      </c>
      <c r="F9164" s="4" t="str">
        <f>IFERROR(__xludf.DUMMYFUNCTION("""COMPUTED_VALUE"""),"Java")</f>
        <v>Java</v>
      </c>
      <c r="G9164" s="4" t="str">
        <f>IFERROR(__xludf.DUMMYFUNCTION("""COMPUTED_VALUE"""),"JavaScript")</f>
        <v>JavaScript</v>
      </c>
      <c r="H9164" s="4" t="str">
        <f>IFERROR(__xludf.DUMMYFUNCTION("""COMPUTED_VALUE"""),"SQL")</f>
        <v>SQL</v>
      </c>
      <c r="I9164" s="4" t="str">
        <f>IFERROR(__xludf.DUMMYFUNCTION("""COMPUTED_VALUE"""),"VBA")</f>
        <v>VBA</v>
      </c>
    </row>
    <row r="9165">
      <c r="A9165" s="3">
        <v>9164.0</v>
      </c>
      <c r="B9165" s="4" t="str">
        <f>IFERROR(__xludf.DUMMYFUNCTION("SPLIT(IMPORTRANGE!B9165:B19164,"";"",0,1)"),"C")</f>
        <v>C</v>
      </c>
      <c r="C9165" s="4" t="str">
        <f>IFERROR(__xludf.DUMMYFUNCTION("""COMPUTED_VALUE"""),"HTML/CSS")</f>
        <v>HTML/CSS</v>
      </c>
      <c r="D9165" s="4" t="str">
        <f>IFERROR(__xludf.DUMMYFUNCTION("""COMPUTED_VALUE"""),"JavaScript")</f>
        <v>JavaScript</v>
      </c>
      <c r="E9165" s="4" t="str">
        <f>IFERROR(__xludf.DUMMYFUNCTION("""COMPUTED_VALUE"""),"Other(s):")</f>
        <v>Other(s):</v>
      </c>
    </row>
    <row r="9166">
      <c r="A9166" s="3">
        <v>9165.0</v>
      </c>
      <c r="B9166" s="4" t="str">
        <f>IFERROR(__xludf.DUMMYFUNCTION("SPLIT(IMPORTRANGE!B9166:B19165,"";"",0,1)"),"HTML/CSS")</f>
        <v>HTML/CSS</v>
      </c>
      <c r="C9166" s="4" t="str">
        <f>IFERROR(__xludf.DUMMYFUNCTION("""COMPUTED_VALUE"""),"JavaScript")</f>
        <v>JavaScript</v>
      </c>
      <c r="D9166" s="4" t="str">
        <f>IFERROR(__xludf.DUMMYFUNCTION("""COMPUTED_VALUE"""),"Python")</f>
        <v>Python</v>
      </c>
      <c r="E9166" s="4" t="str">
        <f>IFERROR(__xludf.DUMMYFUNCTION("""COMPUTED_VALUE"""),"Scala")</f>
        <v>Scala</v>
      </c>
      <c r="F9166" s="4" t="str">
        <f>IFERROR(__xludf.DUMMYFUNCTION("""COMPUTED_VALUE"""),"SQL")</f>
        <v>SQL</v>
      </c>
      <c r="G9166" s="4" t="str">
        <f>IFERROR(__xludf.DUMMYFUNCTION("""COMPUTED_VALUE"""),"TypeScript")</f>
        <v>TypeScript</v>
      </c>
    </row>
    <row r="9167">
      <c r="A9167" s="3">
        <v>9166.0</v>
      </c>
      <c r="B9167" s="4" t="str">
        <f>IFERROR(__xludf.DUMMYFUNCTION("SPLIT(IMPORTRANGE!B9167:B19166,"";"",0,1)"),"Bash/Shell/PowerShell")</f>
        <v>Bash/Shell/PowerShell</v>
      </c>
      <c r="C9167" s="4" t="str">
        <f>IFERROR(__xludf.DUMMYFUNCTION("""COMPUTED_VALUE"""),"Python")</f>
        <v>Python</v>
      </c>
    </row>
    <row r="9168">
      <c r="A9168" s="3">
        <v>9167.0</v>
      </c>
      <c r="B9168" s="4" t="str">
        <f>IFERROR(__xludf.DUMMYFUNCTION("SPLIT(IMPORTRANGE!B9168:B19167,"";"",0,1)"),"Bash/Shell/PowerShell")</f>
        <v>Bash/Shell/PowerShell</v>
      </c>
      <c r="C9168" s="4" t="str">
        <f>IFERROR(__xludf.DUMMYFUNCTION("""COMPUTED_VALUE"""),"C#")</f>
        <v>C#</v>
      </c>
      <c r="D9168" s="4" t="str">
        <f>IFERROR(__xludf.DUMMYFUNCTION("""COMPUTED_VALUE"""),"HTML/CSS")</f>
        <v>HTML/CSS</v>
      </c>
      <c r="E9168" s="4" t="str">
        <f>IFERROR(__xludf.DUMMYFUNCTION("""COMPUTED_VALUE"""),"SQL")</f>
        <v>SQL</v>
      </c>
      <c r="F9168" s="4" t="str">
        <f>IFERROR(__xludf.DUMMYFUNCTION("""COMPUTED_VALUE"""),"VBA")</f>
        <v>VBA</v>
      </c>
    </row>
    <row r="9169">
      <c r="A9169" s="3">
        <v>9168.0</v>
      </c>
      <c r="B9169" s="4" t="str">
        <f>IFERROR(__xludf.DUMMYFUNCTION("SPLIT(IMPORTRANGE!B9169:B19168,"";"",0,1)"),"Bash/Shell/PowerShell")</f>
        <v>Bash/Shell/PowerShell</v>
      </c>
      <c r="C9169" s="4" t="str">
        <f>IFERROR(__xludf.DUMMYFUNCTION("""COMPUTED_VALUE"""),"C")</f>
        <v>C</v>
      </c>
      <c r="D9169" s="4" t="str">
        <f>IFERROR(__xludf.DUMMYFUNCTION("""COMPUTED_VALUE"""),"HTML/CSS")</f>
        <v>HTML/CSS</v>
      </c>
      <c r="E9169" s="4" t="str">
        <f>IFERROR(__xludf.DUMMYFUNCTION("""COMPUTED_VALUE"""),"JavaScript")</f>
        <v>JavaScript</v>
      </c>
      <c r="F9169" s="4" t="str">
        <f>IFERROR(__xludf.DUMMYFUNCTION("""COMPUTED_VALUE"""),"Python")</f>
        <v>Python</v>
      </c>
      <c r="G9169" s="4" t="str">
        <f>IFERROR(__xludf.DUMMYFUNCTION("""COMPUTED_VALUE"""),"SQL")</f>
        <v>SQL</v>
      </c>
    </row>
    <row r="9170">
      <c r="A9170" s="3">
        <v>9169.0</v>
      </c>
      <c r="B9170" s="4" t="str">
        <f>IFERROR(__xludf.DUMMYFUNCTION("SPLIT(IMPORTRANGE!B9170:B19169,"";"",0,1)"),"Bash/Shell/PowerShell")</f>
        <v>Bash/Shell/PowerShell</v>
      </c>
      <c r="C9170" s="4" t="str">
        <f>IFERROR(__xludf.DUMMYFUNCTION("""COMPUTED_VALUE"""),"HTML/CSS")</f>
        <v>HTML/CSS</v>
      </c>
      <c r="D9170" s="4" t="str">
        <f>IFERROR(__xludf.DUMMYFUNCTION("""COMPUTED_VALUE"""),"Java")</f>
        <v>Java</v>
      </c>
      <c r="E9170" s="4" t="str">
        <f>IFERROR(__xludf.DUMMYFUNCTION("""COMPUTED_VALUE"""),"JavaScript")</f>
        <v>JavaScript</v>
      </c>
      <c r="F9170" s="4" t="str">
        <f>IFERROR(__xludf.DUMMYFUNCTION("""COMPUTED_VALUE"""),"SQL")</f>
        <v>SQL</v>
      </c>
    </row>
    <row r="9171">
      <c r="A9171" s="3">
        <v>9170.0</v>
      </c>
      <c r="B9171" s="4" t="str">
        <f>IFERROR(__xludf.DUMMYFUNCTION("SPLIT(IMPORTRANGE!B9171:B19170,"";"",0,1)"),"HTML/CSS")</f>
        <v>HTML/CSS</v>
      </c>
      <c r="C9171" s="4" t="str">
        <f>IFERROR(__xludf.DUMMYFUNCTION("""COMPUTED_VALUE"""),"Java")</f>
        <v>Java</v>
      </c>
      <c r="D9171" s="4" t="str">
        <f>IFERROR(__xludf.DUMMYFUNCTION("""COMPUTED_VALUE"""),"SQL")</f>
        <v>SQL</v>
      </c>
    </row>
    <row r="9172">
      <c r="A9172" s="3">
        <v>9171.0</v>
      </c>
      <c r="B9172" s="4" t="str">
        <f>IFERROR(__xludf.DUMMYFUNCTION("SPLIT(IMPORTRANGE!B9172:B19171,"";"",0,1)"),"Bash/Shell/PowerShell")</f>
        <v>Bash/Shell/PowerShell</v>
      </c>
      <c r="C9172" s="4" t="str">
        <f>IFERROR(__xludf.DUMMYFUNCTION("""COMPUTED_VALUE"""),"HTML/CSS")</f>
        <v>HTML/CSS</v>
      </c>
      <c r="D9172" s="4" t="str">
        <f>IFERROR(__xludf.DUMMYFUNCTION("""COMPUTED_VALUE"""),"Java")</f>
        <v>Java</v>
      </c>
      <c r="E9172" s="4" t="str">
        <f>IFERROR(__xludf.DUMMYFUNCTION("""COMPUTED_VALUE"""),"JavaScript")</f>
        <v>JavaScript</v>
      </c>
      <c r="F9172" s="4" t="str">
        <f>IFERROR(__xludf.DUMMYFUNCTION("""COMPUTED_VALUE"""),"Ruby")</f>
        <v>Ruby</v>
      </c>
      <c r="G9172" s="4" t="str">
        <f>IFERROR(__xludf.DUMMYFUNCTION("""COMPUTED_VALUE"""),"SQL")</f>
        <v>SQL</v>
      </c>
      <c r="H9172" s="4" t="str">
        <f>IFERROR(__xludf.DUMMYFUNCTION("""COMPUTED_VALUE"""),"TypeScript")</f>
        <v>TypeScript</v>
      </c>
    </row>
    <row r="9173">
      <c r="A9173" s="3">
        <v>9172.0</v>
      </c>
      <c r="B9173" s="4" t="str">
        <f>IFERROR(__xludf.DUMMYFUNCTION("SPLIT(IMPORTRANGE!B9173:B19172,"";"",0,1)"),"C++")</f>
        <v>C++</v>
      </c>
      <c r="C9173" s="4" t="str">
        <f>IFERROR(__xludf.DUMMYFUNCTION("""COMPUTED_VALUE"""),"HTML/CSS")</f>
        <v>HTML/CSS</v>
      </c>
      <c r="D9173" s="4" t="str">
        <f>IFERROR(__xludf.DUMMYFUNCTION("""COMPUTED_VALUE"""),"JavaScript")</f>
        <v>JavaScript</v>
      </c>
      <c r="E9173" s="4" t="str">
        <f>IFERROR(__xludf.DUMMYFUNCTION("""COMPUTED_VALUE"""),"PHP")</f>
        <v>PHP</v>
      </c>
      <c r="F9173" s="4" t="str">
        <f>IFERROR(__xludf.DUMMYFUNCTION("""COMPUTED_VALUE"""),"Python")</f>
        <v>Python</v>
      </c>
    </row>
    <row r="9174">
      <c r="A9174" s="3">
        <v>9173.0</v>
      </c>
      <c r="B9174" s="4" t="str">
        <f>IFERROR(__xludf.DUMMYFUNCTION("SPLIT(IMPORTRANGE!B9174:B19173,"";"",0,1)"),"HTML/CSS")</f>
        <v>HTML/CSS</v>
      </c>
      <c r="C9174" s="4" t="str">
        <f>IFERROR(__xludf.DUMMYFUNCTION("""COMPUTED_VALUE"""),"JavaScript")</f>
        <v>JavaScript</v>
      </c>
    </row>
    <row r="9175">
      <c r="A9175" s="3">
        <v>9174.0</v>
      </c>
      <c r="B9175" s="4" t="str">
        <f>IFERROR(__xludf.DUMMYFUNCTION("SPLIT(IMPORTRANGE!B9175:B19174,"";"",0,1)"),"C#")</f>
        <v>C#</v>
      </c>
      <c r="C9175" s="4" t="str">
        <f>IFERROR(__xludf.DUMMYFUNCTION("""COMPUTED_VALUE"""),"HTML/CSS")</f>
        <v>HTML/CSS</v>
      </c>
      <c r="D9175" s="4" t="str">
        <f>IFERROR(__xludf.DUMMYFUNCTION("""COMPUTED_VALUE"""),"JavaScript")</f>
        <v>JavaScript</v>
      </c>
      <c r="E9175" s="4" t="str">
        <f>IFERROR(__xludf.DUMMYFUNCTION("""COMPUTED_VALUE"""),"PHP")</f>
        <v>PHP</v>
      </c>
      <c r="F9175" s="4" t="str">
        <f>IFERROR(__xludf.DUMMYFUNCTION("""COMPUTED_VALUE"""),"Python")</f>
        <v>Python</v>
      </c>
      <c r="G9175" s="4" t="str">
        <f>IFERROR(__xludf.DUMMYFUNCTION("""COMPUTED_VALUE"""),"SQL")</f>
        <v>SQL</v>
      </c>
    </row>
    <row r="9176">
      <c r="A9176" s="3">
        <v>9175.0</v>
      </c>
      <c r="B9176" s="4" t="str">
        <f>IFERROR(__xludf.DUMMYFUNCTION("SPLIT(IMPORTRANGE!B9176:B19175,"";"",0,1)"),"Bash/Shell/PowerShell")</f>
        <v>Bash/Shell/PowerShell</v>
      </c>
      <c r="C9176" s="4" t="str">
        <f>IFERROR(__xludf.DUMMYFUNCTION("""COMPUTED_VALUE"""),"HTML/CSS")</f>
        <v>HTML/CSS</v>
      </c>
      <c r="D9176" s="4" t="str">
        <f>IFERROR(__xludf.DUMMYFUNCTION("""COMPUTED_VALUE"""),"Java")</f>
        <v>Java</v>
      </c>
      <c r="E9176" s="4" t="str">
        <f>IFERROR(__xludf.DUMMYFUNCTION("""COMPUTED_VALUE"""),"JavaScript")</f>
        <v>JavaScript</v>
      </c>
      <c r="F9176" s="4" t="str">
        <f>IFERROR(__xludf.DUMMYFUNCTION("""COMPUTED_VALUE"""),"Objective-C")</f>
        <v>Objective-C</v>
      </c>
      <c r="G9176" s="4" t="str">
        <f>IFERROR(__xludf.DUMMYFUNCTION("""COMPUTED_VALUE"""),"SQL")</f>
        <v>SQL</v>
      </c>
      <c r="H9176" s="4" t="str">
        <f>IFERROR(__xludf.DUMMYFUNCTION("""COMPUTED_VALUE"""),"TypeScript")</f>
        <v>TypeScript</v>
      </c>
    </row>
    <row r="9177">
      <c r="A9177" s="3">
        <v>9176.0</v>
      </c>
      <c r="B9177" s="4" t="str">
        <f>IFERROR(__xludf.DUMMYFUNCTION("SPLIT(IMPORTRANGE!B9177:B19176,"";"",0,1)"),"Java")</f>
        <v>Java</v>
      </c>
    </row>
    <row r="9178">
      <c r="A9178" s="3">
        <v>9177.0</v>
      </c>
      <c r="B9178" s="4" t="str">
        <f>IFERROR(__xludf.DUMMYFUNCTION("SPLIT(IMPORTRANGE!B9178:B19177,"";"",0,1)"),"Bash/Shell/PowerShell")</f>
        <v>Bash/Shell/PowerShell</v>
      </c>
      <c r="C9178" s="4" t="str">
        <f>IFERROR(__xludf.DUMMYFUNCTION("""COMPUTED_VALUE"""),"C#")</f>
        <v>C#</v>
      </c>
      <c r="D9178" s="4" t="str">
        <f>IFERROR(__xludf.DUMMYFUNCTION("""COMPUTED_VALUE"""),"HTML/CSS")</f>
        <v>HTML/CSS</v>
      </c>
      <c r="E9178" s="4" t="str">
        <f>IFERROR(__xludf.DUMMYFUNCTION("""COMPUTED_VALUE"""),"Java")</f>
        <v>Java</v>
      </c>
      <c r="F9178" s="4" t="str">
        <f>IFERROR(__xludf.DUMMYFUNCTION("""COMPUTED_VALUE"""),"JavaScript")</f>
        <v>JavaScript</v>
      </c>
    </row>
    <row r="9179">
      <c r="A9179" s="3">
        <v>9178.0</v>
      </c>
      <c r="B9179" s="4" t="str">
        <f>IFERROR(__xludf.DUMMYFUNCTION("SPLIT(IMPORTRANGE!B9179:B19178,"";"",0,1)"),"Bash/Shell/PowerShell")</f>
        <v>Bash/Shell/PowerShell</v>
      </c>
      <c r="C9179" s="4" t="str">
        <f>IFERROR(__xludf.DUMMYFUNCTION("""COMPUTED_VALUE"""),"C")</f>
        <v>C</v>
      </c>
      <c r="D9179" s="4" t="str">
        <f>IFERROR(__xludf.DUMMYFUNCTION("""COMPUTED_VALUE"""),"C++")</f>
        <v>C++</v>
      </c>
      <c r="E9179" s="4" t="str">
        <f>IFERROR(__xludf.DUMMYFUNCTION("""COMPUTED_VALUE"""),"Python")</f>
        <v>Python</v>
      </c>
      <c r="F9179" s="4" t="str">
        <f>IFERROR(__xludf.DUMMYFUNCTION("""COMPUTED_VALUE"""),"SQL")</f>
        <v>SQL</v>
      </c>
    </row>
    <row r="9180">
      <c r="A9180" s="3">
        <v>9179.0</v>
      </c>
      <c r="B9180" s="4" t="str">
        <f>IFERROR(__xludf.DUMMYFUNCTION("SPLIT(IMPORTRANGE!B9180:B19179,"";"",0,1)"),"Assembly")</f>
        <v>Assembly</v>
      </c>
      <c r="C9180" s="4" t="str">
        <f>IFERROR(__xludf.DUMMYFUNCTION("""COMPUTED_VALUE"""),"Bash/Shell/PowerShell")</f>
        <v>Bash/Shell/PowerShell</v>
      </c>
      <c r="D9180" s="4" t="str">
        <f>IFERROR(__xludf.DUMMYFUNCTION("""COMPUTED_VALUE"""),"C")</f>
        <v>C</v>
      </c>
      <c r="E9180" s="4" t="str">
        <f>IFERROR(__xludf.DUMMYFUNCTION("""COMPUTED_VALUE"""),"C++")</f>
        <v>C++</v>
      </c>
      <c r="F9180" s="4" t="str">
        <f>IFERROR(__xludf.DUMMYFUNCTION("""COMPUTED_VALUE"""),"Dart")</f>
        <v>Dart</v>
      </c>
      <c r="G9180" s="4" t="str">
        <f>IFERROR(__xludf.DUMMYFUNCTION("""COMPUTED_VALUE"""),"Elixir")</f>
        <v>Elixir</v>
      </c>
      <c r="H9180" s="4" t="str">
        <f>IFERROR(__xludf.DUMMYFUNCTION("""COMPUTED_VALUE"""),"Go")</f>
        <v>Go</v>
      </c>
      <c r="I9180" s="4" t="str">
        <f>IFERROR(__xludf.DUMMYFUNCTION("""COMPUTED_VALUE"""),"HTML/CSS")</f>
        <v>HTML/CSS</v>
      </c>
      <c r="J9180" s="4" t="str">
        <f>IFERROR(__xludf.DUMMYFUNCTION("""COMPUTED_VALUE"""),"JavaScript")</f>
        <v>JavaScript</v>
      </c>
      <c r="K9180" s="4" t="str">
        <f>IFERROR(__xludf.DUMMYFUNCTION("""COMPUTED_VALUE"""),"Ruby")</f>
        <v>Ruby</v>
      </c>
      <c r="L9180" s="4" t="str">
        <f>IFERROR(__xludf.DUMMYFUNCTION("""COMPUTED_VALUE"""),"SQL")</f>
        <v>SQL</v>
      </c>
    </row>
    <row r="9181">
      <c r="A9181" s="3">
        <v>9180.0</v>
      </c>
      <c r="B9181" s="4" t="str">
        <f>IFERROR(__xludf.DUMMYFUNCTION("SPLIT(IMPORTRANGE!B9181:B19180,"";"",0,1)"),"JavaScript")</f>
        <v>JavaScript</v>
      </c>
      <c r="C9181" s="4" t="str">
        <f>IFERROR(__xludf.DUMMYFUNCTION("""COMPUTED_VALUE"""),"PHP")</f>
        <v>PHP</v>
      </c>
      <c r="D9181" s="4" t="str">
        <f>IFERROR(__xludf.DUMMYFUNCTION("""COMPUTED_VALUE"""),"SQL")</f>
        <v>SQL</v>
      </c>
    </row>
    <row r="9182">
      <c r="A9182" s="3">
        <v>9181.0</v>
      </c>
      <c r="B9182" s="4" t="str">
        <f>IFERROR(__xludf.DUMMYFUNCTION("SPLIT(IMPORTRANGE!B9182:B19181,"";"",0,1)"),"Assembly")</f>
        <v>Assembly</v>
      </c>
      <c r="C9182" s="4" t="str">
        <f>IFERROR(__xludf.DUMMYFUNCTION("""COMPUTED_VALUE"""),"C#")</f>
        <v>C#</v>
      </c>
      <c r="D9182" s="4" t="str">
        <f>IFERROR(__xludf.DUMMYFUNCTION("""COMPUTED_VALUE"""),"HTML/CSS")</f>
        <v>HTML/CSS</v>
      </c>
      <c r="E9182" s="4" t="str">
        <f>IFERROR(__xludf.DUMMYFUNCTION("""COMPUTED_VALUE"""),"Java")</f>
        <v>Java</v>
      </c>
    </row>
    <row r="9183">
      <c r="A9183" s="3">
        <v>9182.0</v>
      </c>
      <c r="B9183" s="4" t="str">
        <f>IFERROR(__xludf.DUMMYFUNCTION("SPLIT(IMPORTRANGE!B9183:B19182,"";"",0,1)"),"C#")</f>
        <v>C#</v>
      </c>
      <c r="C9183" s="4" t="str">
        <f>IFERROR(__xludf.DUMMYFUNCTION("""COMPUTED_VALUE"""),"HTML/CSS")</f>
        <v>HTML/CSS</v>
      </c>
      <c r="D9183" s="4" t="str">
        <f>IFERROR(__xludf.DUMMYFUNCTION("""COMPUTED_VALUE"""),"Java")</f>
        <v>Java</v>
      </c>
      <c r="E9183" s="4" t="str">
        <f>IFERROR(__xludf.DUMMYFUNCTION("""COMPUTED_VALUE"""),"JavaScript")</f>
        <v>JavaScript</v>
      </c>
      <c r="F9183" s="4" t="str">
        <f>IFERROR(__xludf.DUMMYFUNCTION("""COMPUTED_VALUE"""),"SQL")</f>
        <v>SQL</v>
      </c>
      <c r="G9183" s="4" t="str">
        <f>IFERROR(__xludf.DUMMYFUNCTION("""COMPUTED_VALUE"""),"TypeScript")</f>
        <v>TypeScript</v>
      </c>
    </row>
    <row r="9184">
      <c r="A9184" s="3">
        <v>9183.0</v>
      </c>
      <c r="B9184" s="4" t="str">
        <f>IFERROR(__xludf.DUMMYFUNCTION("SPLIT(IMPORTRANGE!B9184:B19183,"";"",0,1)"),"HTML/CSS")</f>
        <v>HTML/CSS</v>
      </c>
      <c r="C9184" s="4" t="str">
        <f>IFERROR(__xludf.DUMMYFUNCTION("""COMPUTED_VALUE"""),"JavaScript")</f>
        <v>JavaScript</v>
      </c>
      <c r="D9184" s="4" t="str">
        <f>IFERROR(__xludf.DUMMYFUNCTION("""COMPUTED_VALUE"""),"Python")</f>
        <v>Python</v>
      </c>
    </row>
    <row r="9185">
      <c r="A9185" s="3">
        <v>9184.0</v>
      </c>
      <c r="B9185" s="4" t="str">
        <f>IFERROR(__xludf.DUMMYFUNCTION("SPLIT(IMPORTRANGE!B9185:B19184,"";"",0,1)"),"HTML/CSS")</f>
        <v>HTML/CSS</v>
      </c>
      <c r="C9185" s="4" t="str">
        <f>IFERROR(__xludf.DUMMYFUNCTION("""COMPUTED_VALUE"""),"JavaScript")</f>
        <v>JavaScript</v>
      </c>
      <c r="D9185" s="4" t="str">
        <f>IFERROR(__xludf.DUMMYFUNCTION("""COMPUTED_VALUE"""),"PHP")</f>
        <v>PHP</v>
      </c>
      <c r="E9185" s="4" t="str">
        <f>IFERROR(__xludf.DUMMYFUNCTION("""COMPUTED_VALUE"""),"SQL")</f>
        <v>SQL</v>
      </c>
      <c r="F9185" s="4" t="str">
        <f>IFERROR(__xludf.DUMMYFUNCTION("""COMPUTED_VALUE"""),"TypeScript")</f>
        <v>TypeScript</v>
      </c>
    </row>
    <row r="9186">
      <c r="A9186" s="3">
        <v>9185.0</v>
      </c>
      <c r="B9186" s="4" t="str">
        <f>IFERROR(__xludf.DUMMYFUNCTION("SPLIT(IMPORTRANGE!B9186:B19185,"";"",0,1)"),"C#")</f>
        <v>C#</v>
      </c>
      <c r="C9186" s="4" t="str">
        <f>IFERROR(__xludf.DUMMYFUNCTION("""COMPUTED_VALUE"""),"JavaScript")</f>
        <v>JavaScript</v>
      </c>
      <c r="D9186" s="4" t="str">
        <f>IFERROR(__xludf.DUMMYFUNCTION("""COMPUTED_VALUE"""),"SQL")</f>
        <v>SQL</v>
      </c>
    </row>
    <row r="9187">
      <c r="A9187" s="3">
        <v>9186.0</v>
      </c>
      <c r="B9187" s="4" t="str">
        <f>IFERROR(__xludf.DUMMYFUNCTION("SPLIT(IMPORTRANGE!B9187:B19186,"";"",0,1)"),"Bash/Shell/PowerShell")</f>
        <v>Bash/Shell/PowerShell</v>
      </c>
      <c r="C9187" s="4" t="str">
        <f>IFERROR(__xludf.DUMMYFUNCTION("""COMPUTED_VALUE"""),"HTML/CSS")</f>
        <v>HTML/CSS</v>
      </c>
      <c r="D9187" s="4" t="str">
        <f>IFERROR(__xludf.DUMMYFUNCTION("""COMPUTED_VALUE"""),"Java")</f>
        <v>Java</v>
      </c>
      <c r="E9187" s="4" t="str">
        <f>IFERROR(__xludf.DUMMYFUNCTION("""COMPUTED_VALUE"""),"JavaScript")</f>
        <v>JavaScript</v>
      </c>
      <c r="F9187" s="4" t="str">
        <f>IFERROR(__xludf.DUMMYFUNCTION("""COMPUTED_VALUE"""),"PHP")</f>
        <v>PHP</v>
      </c>
      <c r="G9187" s="4" t="str">
        <f>IFERROR(__xludf.DUMMYFUNCTION("""COMPUTED_VALUE"""),"SQL")</f>
        <v>SQL</v>
      </c>
      <c r="H9187" s="4" t="str">
        <f>IFERROR(__xludf.DUMMYFUNCTION("""COMPUTED_VALUE"""),"TypeScript")</f>
        <v>TypeScript</v>
      </c>
    </row>
    <row r="9188">
      <c r="A9188" s="3">
        <v>9187.0</v>
      </c>
      <c r="B9188" s="4" t="str">
        <f>IFERROR(__xludf.DUMMYFUNCTION("SPLIT(IMPORTRANGE!B9188:B19187,"";"",0,1)"),"Clojure")</f>
        <v>Clojure</v>
      </c>
      <c r="C9188" s="4" t="str">
        <f>IFERROR(__xludf.DUMMYFUNCTION("""COMPUTED_VALUE"""),"HTML/CSS")</f>
        <v>HTML/CSS</v>
      </c>
      <c r="D9188" s="4" t="str">
        <f>IFERROR(__xludf.DUMMYFUNCTION("""COMPUTED_VALUE"""),"Java")</f>
        <v>Java</v>
      </c>
      <c r="E9188" s="4" t="str">
        <f>IFERROR(__xludf.DUMMYFUNCTION("""COMPUTED_VALUE"""),"JavaScript")</f>
        <v>JavaScript</v>
      </c>
    </row>
    <row r="9189">
      <c r="A9189" s="3">
        <v>9188.0</v>
      </c>
      <c r="B9189" s="4" t="str">
        <f>IFERROR(__xludf.DUMMYFUNCTION("SPLIT(IMPORTRANGE!B9189:B19188,"";"",0,1)"),"C#")</f>
        <v>C#</v>
      </c>
      <c r="C9189" s="4" t="str">
        <f>IFERROR(__xludf.DUMMYFUNCTION("""COMPUTED_VALUE"""),"HTML/CSS")</f>
        <v>HTML/CSS</v>
      </c>
      <c r="D9189" s="4" t="str">
        <f>IFERROR(__xludf.DUMMYFUNCTION("""COMPUTED_VALUE"""),"JavaScript")</f>
        <v>JavaScript</v>
      </c>
      <c r="E9189" s="4" t="str">
        <f>IFERROR(__xludf.DUMMYFUNCTION("""COMPUTED_VALUE"""),"PHP")</f>
        <v>PHP</v>
      </c>
      <c r="F9189" s="4" t="str">
        <f>IFERROR(__xludf.DUMMYFUNCTION("""COMPUTED_VALUE"""),"SQL")</f>
        <v>SQL</v>
      </c>
    </row>
    <row r="9190">
      <c r="A9190" s="3">
        <v>9189.0</v>
      </c>
      <c r="B9190" s="4" t="str">
        <f>IFERROR(__xludf.DUMMYFUNCTION("SPLIT(IMPORTRANGE!B9190:B19189,"";"",0,1)"),"Bash/Shell/PowerShell")</f>
        <v>Bash/Shell/PowerShell</v>
      </c>
      <c r="C9190" s="4" t="str">
        <f>IFERROR(__xludf.DUMMYFUNCTION("""COMPUTED_VALUE"""),"C++")</f>
        <v>C++</v>
      </c>
    </row>
    <row r="9191">
      <c r="A9191" s="3">
        <v>9190.0</v>
      </c>
      <c r="B9191" s="4" t="str">
        <f>IFERROR(__xludf.DUMMYFUNCTION("SPLIT(IMPORTRANGE!B9191:B19190,"";"",0,1)"),"C")</f>
        <v>C</v>
      </c>
      <c r="C9191" s="4" t="str">
        <f>IFERROR(__xludf.DUMMYFUNCTION("""COMPUTED_VALUE"""),"Python")</f>
        <v>Python</v>
      </c>
    </row>
    <row r="9192">
      <c r="A9192" s="3">
        <v>9191.0</v>
      </c>
      <c r="B9192" s="4" t="str">
        <f>IFERROR(__xludf.DUMMYFUNCTION("SPLIT(IMPORTRANGE!B9192:B19191,"";"",0,1)"),"Bash/Shell/PowerShell")</f>
        <v>Bash/Shell/PowerShell</v>
      </c>
      <c r="C9192" s="4" t="str">
        <f>IFERROR(__xludf.DUMMYFUNCTION("""COMPUTED_VALUE"""),"C#")</f>
        <v>C#</v>
      </c>
      <c r="D9192" s="4" t="str">
        <f>IFERROR(__xludf.DUMMYFUNCTION("""COMPUTED_VALUE"""),"HTML/CSS")</f>
        <v>HTML/CSS</v>
      </c>
      <c r="E9192" s="4" t="str">
        <f>IFERROR(__xludf.DUMMYFUNCTION("""COMPUTED_VALUE"""),"JavaScript")</f>
        <v>JavaScript</v>
      </c>
      <c r="F9192" s="4" t="str">
        <f>IFERROR(__xludf.DUMMYFUNCTION("""COMPUTED_VALUE"""),"SQL")</f>
        <v>SQL</v>
      </c>
      <c r="G9192" s="4" t="str">
        <f>IFERROR(__xludf.DUMMYFUNCTION("""COMPUTED_VALUE"""),"TypeScript")</f>
        <v>TypeScript</v>
      </c>
    </row>
    <row r="9193">
      <c r="A9193" s="3">
        <v>9192.0</v>
      </c>
      <c r="B9193" s="4" t="str">
        <f>IFERROR(__xludf.DUMMYFUNCTION("SPLIT(IMPORTRANGE!B9193:B19192,"";"",0,1)"),"C")</f>
        <v>C</v>
      </c>
      <c r="C9193" s="4" t="str">
        <f>IFERROR(__xludf.DUMMYFUNCTION("""COMPUTED_VALUE"""),"C++")</f>
        <v>C++</v>
      </c>
    </row>
    <row r="9194">
      <c r="A9194" s="3">
        <v>9193.0</v>
      </c>
      <c r="B9194" s="4" t="str">
        <f>IFERROR(__xludf.DUMMYFUNCTION("SPLIT(IMPORTRANGE!B9194:B19193,"";"",0,1)"),"HTML/CSS")</f>
        <v>HTML/CSS</v>
      </c>
      <c r="C9194" s="4" t="str">
        <f>IFERROR(__xludf.DUMMYFUNCTION("""COMPUTED_VALUE"""),"JavaScript")</f>
        <v>JavaScript</v>
      </c>
      <c r="D9194" s="4" t="str">
        <f>IFERROR(__xludf.DUMMYFUNCTION("""COMPUTED_VALUE"""),"PHP")</f>
        <v>PHP</v>
      </c>
      <c r="E9194" s="4" t="str">
        <f>IFERROR(__xludf.DUMMYFUNCTION("""COMPUTED_VALUE"""),"SQL")</f>
        <v>SQL</v>
      </c>
    </row>
    <row r="9195">
      <c r="A9195" s="3">
        <v>9194.0</v>
      </c>
      <c r="B9195" s="4" t="str">
        <f>IFERROR(__xludf.DUMMYFUNCTION("SPLIT(IMPORTRANGE!B9195:B19194,"";"",0,1)"),"Bash/Shell/PowerShell")</f>
        <v>Bash/Shell/PowerShell</v>
      </c>
      <c r="C9195" s="4" t="str">
        <f>IFERROR(__xludf.DUMMYFUNCTION("""COMPUTED_VALUE"""),"C#")</f>
        <v>C#</v>
      </c>
      <c r="D9195" s="4" t="str">
        <f>IFERROR(__xludf.DUMMYFUNCTION("""COMPUTED_VALUE"""),"HTML/CSS")</f>
        <v>HTML/CSS</v>
      </c>
      <c r="E9195" s="4" t="str">
        <f>IFERROR(__xludf.DUMMYFUNCTION("""COMPUTED_VALUE"""),"Java")</f>
        <v>Java</v>
      </c>
      <c r="F9195" s="4" t="str">
        <f>IFERROR(__xludf.DUMMYFUNCTION("""COMPUTED_VALUE"""),"JavaScript")</f>
        <v>JavaScript</v>
      </c>
      <c r="G9195" s="4" t="str">
        <f>IFERROR(__xludf.DUMMYFUNCTION("""COMPUTED_VALUE"""),"PHP")</f>
        <v>PHP</v>
      </c>
      <c r="H9195" s="4" t="str">
        <f>IFERROR(__xludf.DUMMYFUNCTION("""COMPUTED_VALUE"""),"Python")</f>
        <v>Python</v>
      </c>
      <c r="I9195" s="4" t="str">
        <f>IFERROR(__xludf.DUMMYFUNCTION("""COMPUTED_VALUE"""),"SQL")</f>
        <v>SQL</v>
      </c>
      <c r="J9195" s="4" t="str">
        <f>IFERROR(__xludf.DUMMYFUNCTION("""COMPUTED_VALUE"""),"TypeScript")</f>
        <v>TypeScript</v>
      </c>
    </row>
    <row r="9196">
      <c r="A9196" s="3">
        <v>9195.0</v>
      </c>
      <c r="B9196" s="4" t="str">
        <f>IFERROR(__xludf.DUMMYFUNCTION("SPLIT(IMPORTRANGE!B9196:B19195,"";"",0,1)"),"Bash/Shell/PowerShell")</f>
        <v>Bash/Shell/PowerShell</v>
      </c>
      <c r="C9196" s="4" t="str">
        <f>IFERROR(__xludf.DUMMYFUNCTION("""COMPUTED_VALUE"""),"C#")</f>
        <v>C#</v>
      </c>
      <c r="D9196" s="4" t="str">
        <f>IFERROR(__xludf.DUMMYFUNCTION("""COMPUTED_VALUE"""),"HTML/CSS")</f>
        <v>HTML/CSS</v>
      </c>
      <c r="E9196" s="4" t="str">
        <f>IFERROR(__xludf.DUMMYFUNCTION("""COMPUTED_VALUE"""),"JavaScript")</f>
        <v>JavaScript</v>
      </c>
      <c r="F9196" s="4" t="str">
        <f>IFERROR(__xludf.DUMMYFUNCTION("""COMPUTED_VALUE"""),"PHP")</f>
        <v>PHP</v>
      </c>
      <c r="G9196" s="4" t="str">
        <f>IFERROR(__xludf.DUMMYFUNCTION("""COMPUTED_VALUE"""),"SQL")</f>
        <v>SQL</v>
      </c>
      <c r="H9196" s="4" t="str">
        <f>IFERROR(__xludf.DUMMYFUNCTION("""COMPUTED_VALUE"""),"TypeScript")</f>
        <v>TypeScript</v>
      </c>
    </row>
    <row r="9197">
      <c r="A9197" s="3">
        <v>9196.0</v>
      </c>
      <c r="B9197" s="4" t="str">
        <f>IFERROR(__xludf.DUMMYFUNCTION("SPLIT(IMPORTRANGE!B9197:B19196,"";"",0,1)"),"C#")</f>
        <v>C#</v>
      </c>
      <c r="C9197" s="4" t="str">
        <f>IFERROR(__xludf.DUMMYFUNCTION("""COMPUTED_VALUE"""),"HTML/CSS")</f>
        <v>HTML/CSS</v>
      </c>
      <c r="D9197" s="4" t="str">
        <f>IFERROR(__xludf.DUMMYFUNCTION("""COMPUTED_VALUE"""),"JavaScript")</f>
        <v>JavaScript</v>
      </c>
      <c r="E9197" s="4" t="str">
        <f>IFERROR(__xludf.DUMMYFUNCTION("""COMPUTED_VALUE"""),"SQL")</f>
        <v>SQL</v>
      </c>
    </row>
    <row r="9198">
      <c r="A9198" s="3">
        <v>9197.0</v>
      </c>
      <c r="B9198" s="4" t="str">
        <f>IFERROR(__xludf.DUMMYFUNCTION("SPLIT(IMPORTRANGE!B9198:B19197,"";"",0,1)"),"C")</f>
        <v>C</v>
      </c>
      <c r="C9198" s="4" t="str">
        <f>IFERROR(__xludf.DUMMYFUNCTION("""COMPUTED_VALUE"""),"Java")</f>
        <v>Java</v>
      </c>
    </row>
    <row r="9199">
      <c r="A9199" s="3">
        <v>9198.0</v>
      </c>
      <c r="B9199" s="4" t="str">
        <f>IFERROR(__xludf.DUMMYFUNCTION("SPLIT(IMPORTRANGE!B9199:B19198,"";"",0,1)"),"C++")</f>
        <v>C++</v>
      </c>
      <c r="C9199" s="4" t="str">
        <f>IFERROR(__xludf.DUMMYFUNCTION("""COMPUTED_VALUE"""),"C#")</f>
        <v>C#</v>
      </c>
      <c r="D9199" s="4" t="str">
        <f>IFERROR(__xludf.DUMMYFUNCTION("""COMPUTED_VALUE"""),"HTML/CSS")</f>
        <v>HTML/CSS</v>
      </c>
      <c r="E9199" s="4" t="str">
        <f>IFERROR(__xludf.DUMMYFUNCTION("""COMPUTED_VALUE"""),"JavaScript")</f>
        <v>JavaScript</v>
      </c>
      <c r="F9199" s="4" t="str">
        <f>IFERROR(__xludf.DUMMYFUNCTION("""COMPUTED_VALUE"""),"PHP")</f>
        <v>PHP</v>
      </c>
      <c r="G9199" s="4" t="str">
        <f>IFERROR(__xludf.DUMMYFUNCTION("""COMPUTED_VALUE"""),"SQL")</f>
        <v>SQL</v>
      </c>
      <c r="H9199" s="4" t="str">
        <f>IFERROR(__xludf.DUMMYFUNCTION("""COMPUTED_VALUE"""),"TypeScript")</f>
        <v>TypeScript</v>
      </c>
      <c r="I9199" s="4" t="str">
        <f>IFERROR(__xludf.DUMMYFUNCTION("""COMPUTED_VALUE"""),"VBA")</f>
        <v>VBA</v>
      </c>
    </row>
    <row r="9200">
      <c r="A9200" s="3">
        <v>9199.0</v>
      </c>
      <c r="B9200" s="4" t="str">
        <f>IFERROR(__xludf.DUMMYFUNCTION("SPLIT(IMPORTRANGE!B9200:B19199,"";"",0,1)"),"Objective-C")</f>
        <v>Objective-C</v>
      </c>
      <c r="C9200" s="4" t="str">
        <f>IFERROR(__xludf.DUMMYFUNCTION("""COMPUTED_VALUE"""),"Swift")</f>
        <v>Swift</v>
      </c>
    </row>
    <row r="9201">
      <c r="A9201" s="3">
        <v>9200.0</v>
      </c>
      <c r="B9201" s="4" t="str">
        <f>IFERROR(__xludf.DUMMYFUNCTION("SPLIT(IMPORTRANGE!B9201:B19200,"";"",0,1)"),"Assembly")</f>
        <v>Assembly</v>
      </c>
      <c r="C9201" s="4" t="str">
        <f>IFERROR(__xludf.DUMMYFUNCTION("""COMPUTED_VALUE"""),"Bash/Shell/PowerShell")</f>
        <v>Bash/Shell/PowerShell</v>
      </c>
      <c r="D9201" s="4" t="str">
        <f>IFERROR(__xludf.DUMMYFUNCTION("""COMPUTED_VALUE"""),"C")</f>
        <v>C</v>
      </c>
      <c r="E9201" s="4" t="str">
        <f>IFERROR(__xludf.DUMMYFUNCTION("""COMPUTED_VALUE"""),"C++")</f>
        <v>C++</v>
      </c>
      <c r="F9201" s="4" t="str">
        <f>IFERROR(__xludf.DUMMYFUNCTION("""COMPUTED_VALUE"""),"C#")</f>
        <v>C#</v>
      </c>
      <c r="G9201" s="4" t="str">
        <f>IFERROR(__xludf.DUMMYFUNCTION("""COMPUTED_VALUE"""),"HTML/CSS")</f>
        <v>HTML/CSS</v>
      </c>
      <c r="H9201" s="4" t="str">
        <f>IFERROR(__xludf.DUMMYFUNCTION("""COMPUTED_VALUE"""),"Java")</f>
        <v>Java</v>
      </c>
      <c r="I9201" s="4" t="str">
        <f>IFERROR(__xludf.DUMMYFUNCTION("""COMPUTED_VALUE"""),"PHP")</f>
        <v>PHP</v>
      </c>
      <c r="J9201" s="4" t="str">
        <f>IFERROR(__xludf.DUMMYFUNCTION("""COMPUTED_VALUE"""),"Python")</f>
        <v>Python</v>
      </c>
      <c r="K9201" s="4" t="str">
        <f>IFERROR(__xludf.DUMMYFUNCTION("""COMPUTED_VALUE"""),"SQL")</f>
        <v>SQL</v>
      </c>
    </row>
    <row r="9202">
      <c r="A9202" s="3">
        <v>9201.0</v>
      </c>
      <c r="B9202" s="4" t="str">
        <f>IFERROR(__xludf.DUMMYFUNCTION("SPLIT(IMPORTRANGE!B9202:B19201,"";"",0,1)"),"Bash/Shell/PowerShell")</f>
        <v>Bash/Shell/PowerShell</v>
      </c>
      <c r="C9202" s="4" t="str">
        <f>IFERROR(__xludf.DUMMYFUNCTION("""COMPUTED_VALUE"""),"C#")</f>
        <v>C#</v>
      </c>
      <c r="D9202" s="4" t="str">
        <f>IFERROR(__xludf.DUMMYFUNCTION("""COMPUTED_VALUE"""),"HTML/CSS")</f>
        <v>HTML/CSS</v>
      </c>
      <c r="E9202" s="4" t="str">
        <f>IFERROR(__xludf.DUMMYFUNCTION("""COMPUTED_VALUE"""),"JavaScript")</f>
        <v>JavaScript</v>
      </c>
      <c r="F9202" s="4" t="str">
        <f>IFERROR(__xludf.DUMMYFUNCTION("""COMPUTED_VALUE"""),"SQL")</f>
        <v>SQL</v>
      </c>
    </row>
    <row r="9203">
      <c r="A9203" s="3">
        <v>9202.0</v>
      </c>
      <c r="B9203" s="4" t="str">
        <f>IFERROR(__xludf.DUMMYFUNCTION("SPLIT(IMPORTRANGE!B9203:B19202,"";"",0,1)"),"Bash/Shell/PowerShell")</f>
        <v>Bash/Shell/PowerShell</v>
      </c>
      <c r="C9203" s="4" t="str">
        <f>IFERROR(__xludf.DUMMYFUNCTION("""COMPUTED_VALUE"""),"Erlang")</f>
        <v>Erlang</v>
      </c>
      <c r="D9203" s="4" t="str">
        <f>IFERROR(__xludf.DUMMYFUNCTION("""COMPUTED_VALUE"""),"Go")</f>
        <v>Go</v>
      </c>
      <c r="E9203" s="4" t="str">
        <f>IFERROR(__xludf.DUMMYFUNCTION("""COMPUTED_VALUE"""),"HTML/CSS")</f>
        <v>HTML/CSS</v>
      </c>
      <c r="F9203" s="4" t="str">
        <f>IFERROR(__xludf.DUMMYFUNCTION("""COMPUTED_VALUE"""),"JavaScript")</f>
        <v>JavaScript</v>
      </c>
      <c r="G9203" s="4" t="str">
        <f>IFERROR(__xludf.DUMMYFUNCTION("""COMPUTED_VALUE"""),"Python")</f>
        <v>Python</v>
      </c>
      <c r="H9203" s="4" t="str">
        <f>IFERROR(__xludf.DUMMYFUNCTION("""COMPUTED_VALUE"""),"TypeScript")</f>
        <v>TypeScript</v>
      </c>
    </row>
    <row r="9204">
      <c r="A9204" s="3">
        <v>9203.0</v>
      </c>
      <c r="B9204" s="4" t="str">
        <f>IFERROR(__xludf.DUMMYFUNCTION("SPLIT(IMPORTRANGE!B9204:B19203,"";"",0,1)"),"Assembly")</f>
        <v>Assembly</v>
      </c>
      <c r="C9204" s="4" t="str">
        <f>IFERROR(__xludf.DUMMYFUNCTION("""COMPUTED_VALUE"""),"Java")</f>
        <v>Java</v>
      </c>
      <c r="D9204" s="4" t="str">
        <f>IFERROR(__xludf.DUMMYFUNCTION("""COMPUTED_VALUE"""),"Python")</f>
        <v>Python</v>
      </c>
    </row>
    <row r="9205">
      <c r="A9205" s="3">
        <v>9204.0</v>
      </c>
      <c r="B9205" s="4" t="str">
        <f>IFERROR(__xludf.DUMMYFUNCTION("SPLIT(IMPORTRANGE!B9205:B19204,"";"",0,1)"),"C++")</f>
        <v>C++</v>
      </c>
      <c r="C9205" s="4" t="str">
        <f>IFERROR(__xludf.DUMMYFUNCTION("""COMPUTED_VALUE"""),"Java")</f>
        <v>Java</v>
      </c>
      <c r="D9205" s="4" t="str">
        <f>IFERROR(__xludf.DUMMYFUNCTION("""COMPUTED_VALUE"""),"TypeScript")</f>
        <v>TypeScript</v>
      </c>
    </row>
    <row r="9206">
      <c r="A9206" s="3">
        <v>9205.0</v>
      </c>
      <c r="B9206" s="4" t="str">
        <f>IFERROR(__xludf.DUMMYFUNCTION("SPLIT(IMPORTRANGE!B9206:B19205,"";"",0,1)"),"C++")</f>
        <v>C++</v>
      </c>
      <c r="C9206" s="4" t="str">
        <f>IFERROR(__xludf.DUMMYFUNCTION("""COMPUTED_VALUE"""),"Python")</f>
        <v>Python</v>
      </c>
    </row>
    <row r="9207">
      <c r="A9207" s="3">
        <v>9206.0</v>
      </c>
      <c r="B9207" s="4" t="str">
        <f>IFERROR(__xludf.DUMMYFUNCTION("SPLIT(IMPORTRANGE!B9207:B19206,"";"",0,1)"),"SQL")</f>
        <v>SQL</v>
      </c>
      <c r="C9207" s="4" t="str">
        <f>IFERROR(__xludf.DUMMYFUNCTION("""COMPUTED_VALUE"""),"VBA")</f>
        <v>VBA</v>
      </c>
    </row>
    <row r="9208">
      <c r="A9208" s="3">
        <v>9207.0</v>
      </c>
      <c r="B9208" s="4" t="str">
        <f>IFERROR(__xludf.DUMMYFUNCTION("SPLIT(IMPORTRANGE!B9208:B19207,"";"",0,1)"),"C++")</f>
        <v>C++</v>
      </c>
      <c r="C9208" s="4" t="str">
        <f>IFERROR(__xludf.DUMMYFUNCTION("""COMPUTED_VALUE"""),"C#")</f>
        <v>C#</v>
      </c>
      <c r="D9208" s="4" t="str">
        <f>IFERROR(__xludf.DUMMYFUNCTION("""COMPUTED_VALUE"""),"HTML/CSS")</f>
        <v>HTML/CSS</v>
      </c>
      <c r="E9208" s="4" t="str">
        <f>IFERROR(__xludf.DUMMYFUNCTION("""COMPUTED_VALUE"""),"JavaScript")</f>
        <v>JavaScript</v>
      </c>
      <c r="F9208" s="4" t="str">
        <f>IFERROR(__xludf.DUMMYFUNCTION("""COMPUTED_VALUE"""),"Python")</f>
        <v>Python</v>
      </c>
      <c r="G9208" s="4" t="str">
        <f>IFERROR(__xludf.DUMMYFUNCTION("""COMPUTED_VALUE"""),"TypeScript")</f>
        <v>TypeScript</v>
      </c>
    </row>
    <row r="9209">
      <c r="A9209" s="3">
        <v>9208.0</v>
      </c>
      <c r="B9209" s="4" t="str">
        <f>IFERROR(__xludf.DUMMYFUNCTION("SPLIT(IMPORTRANGE!B9209:B19208,"";"",0,1)"),"Go")</f>
        <v>Go</v>
      </c>
      <c r="C9209" s="4" t="str">
        <f>IFERROR(__xludf.DUMMYFUNCTION("""COMPUTED_VALUE"""),"HTML/CSS")</f>
        <v>HTML/CSS</v>
      </c>
      <c r="D9209" s="4" t="str">
        <f>IFERROR(__xludf.DUMMYFUNCTION("""COMPUTED_VALUE"""),"Kotlin")</f>
        <v>Kotlin</v>
      </c>
      <c r="E9209" s="4" t="str">
        <f>IFERROR(__xludf.DUMMYFUNCTION("""COMPUTED_VALUE"""),"Objective-C")</f>
        <v>Objective-C</v>
      </c>
      <c r="F9209" s="4" t="str">
        <f>IFERROR(__xludf.DUMMYFUNCTION("""COMPUTED_VALUE"""),"Ruby")</f>
        <v>Ruby</v>
      </c>
      <c r="G9209" s="4" t="str">
        <f>IFERROR(__xludf.DUMMYFUNCTION("""COMPUTED_VALUE"""),"Swift")</f>
        <v>Swift</v>
      </c>
      <c r="H9209" s="4" t="str">
        <f>IFERROR(__xludf.DUMMYFUNCTION("""COMPUTED_VALUE"""),"TypeScript")</f>
        <v>TypeScript</v>
      </c>
    </row>
    <row r="9210">
      <c r="A9210" s="3">
        <v>9209.0</v>
      </c>
      <c r="B9210" s="4" t="str">
        <f>IFERROR(__xludf.DUMMYFUNCTION("SPLIT(IMPORTRANGE!B9210:B19209,"";"",0,1)"),"Bash/Shell/PowerShell")</f>
        <v>Bash/Shell/PowerShell</v>
      </c>
      <c r="C9210" s="4" t="str">
        <f>IFERROR(__xludf.DUMMYFUNCTION("""COMPUTED_VALUE"""),"HTML/CSS")</f>
        <v>HTML/CSS</v>
      </c>
      <c r="D9210" s="4" t="str">
        <f>IFERROR(__xludf.DUMMYFUNCTION("""COMPUTED_VALUE"""),"JavaScript")</f>
        <v>JavaScript</v>
      </c>
      <c r="E9210" s="4" t="str">
        <f>IFERROR(__xludf.DUMMYFUNCTION("""COMPUTED_VALUE"""),"PHP")</f>
        <v>PHP</v>
      </c>
    </row>
    <row r="9211">
      <c r="A9211" s="3">
        <v>9210.0</v>
      </c>
      <c r="B9211" s="4" t="str">
        <f>IFERROR(__xludf.DUMMYFUNCTION("SPLIT(IMPORTRANGE!B9211:B19210,"";"",0,1)"),"C")</f>
        <v>C</v>
      </c>
      <c r="C9211" s="4" t="str">
        <f>IFERROR(__xludf.DUMMYFUNCTION("""COMPUTED_VALUE"""),"C++")</f>
        <v>C++</v>
      </c>
      <c r="D9211" s="4" t="str">
        <f>IFERROR(__xludf.DUMMYFUNCTION("""COMPUTED_VALUE"""),"HTML/CSS")</f>
        <v>HTML/CSS</v>
      </c>
      <c r="E9211" s="4" t="str">
        <f>IFERROR(__xludf.DUMMYFUNCTION("""COMPUTED_VALUE"""),"Java")</f>
        <v>Java</v>
      </c>
      <c r="F9211" s="4" t="str">
        <f>IFERROR(__xludf.DUMMYFUNCTION("""COMPUTED_VALUE"""),"JavaScript")</f>
        <v>JavaScript</v>
      </c>
      <c r="G9211" s="4" t="str">
        <f>IFERROR(__xludf.DUMMYFUNCTION("""COMPUTED_VALUE"""),"PHP")</f>
        <v>PHP</v>
      </c>
      <c r="H9211" s="4" t="str">
        <f>IFERROR(__xludf.DUMMYFUNCTION("""COMPUTED_VALUE"""),"SQL")</f>
        <v>SQL</v>
      </c>
    </row>
    <row r="9212">
      <c r="A9212" s="3">
        <v>9211.0</v>
      </c>
      <c r="B9212" s="4" t="str">
        <f>IFERROR(__xludf.DUMMYFUNCTION("SPLIT(IMPORTRANGE!B9212:B19211,"";"",0,1)"),"C#")</f>
        <v>C#</v>
      </c>
      <c r="C9212" s="4" t="str">
        <f>IFERROR(__xludf.DUMMYFUNCTION("""COMPUTED_VALUE"""),"HTML/CSS")</f>
        <v>HTML/CSS</v>
      </c>
      <c r="D9212" s="4" t="str">
        <f>IFERROR(__xludf.DUMMYFUNCTION("""COMPUTED_VALUE"""),"JavaScript")</f>
        <v>JavaScript</v>
      </c>
      <c r="E9212" s="4" t="str">
        <f>IFERROR(__xludf.DUMMYFUNCTION("""COMPUTED_VALUE"""),"SQL")</f>
        <v>SQL</v>
      </c>
    </row>
    <row r="9213">
      <c r="A9213" s="3">
        <v>9212.0</v>
      </c>
      <c r="B9213" s="4" t="str">
        <f>IFERROR(__xludf.DUMMYFUNCTION("SPLIT(IMPORTRANGE!B9213:B19212,"";"",0,1)"),"Java")</f>
        <v>Java</v>
      </c>
      <c r="C9213" s="4" t="str">
        <f>IFERROR(__xludf.DUMMYFUNCTION("""COMPUTED_VALUE"""),"Python")</f>
        <v>Python</v>
      </c>
      <c r="D9213" s="4" t="str">
        <f>IFERROR(__xludf.DUMMYFUNCTION("""COMPUTED_VALUE"""),"SQL")</f>
        <v>SQL</v>
      </c>
    </row>
    <row r="9214">
      <c r="A9214" s="3">
        <v>9213.0</v>
      </c>
      <c r="B9214" s="4" t="str">
        <f>IFERROR(__xludf.DUMMYFUNCTION("SPLIT(IMPORTRANGE!B9214:B19213,"";"",0,1)"),"HTML/CSS")</f>
        <v>HTML/CSS</v>
      </c>
      <c r="C9214" s="4" t="str">
        <f>IFERROR(__xludf.DUMMYFUNCTION("""COMPUTED_VALUE"""),"Java")</f>
        <v>Java</v>
      </c>
      <c r="D9214" s="4" t="str">
        <f>IFERROR(__xludf.DUMMYFUNCTION("""COMPUTED_VALUE"""),"JavaScript")</f>
        <v>JavaScript</v>
      </c>
      <c r="E9214" s="4" t="str">
        <f>IFERROR(__xludf.DUMMYFUNCTION("""COMPUTED_VALUE"""),"Python")</f>
        <v>Python</v>
      </c>
      <c r="F9214" s="4" t="str">
        <f>IFERROR(__xludf.DUMMYFUNCTION("""COMPUTED_VALUE"""),"SQL")</f>
        <v>SQL</v>
      </c>
      <c r="G9214" s="4" t="str">
        <f>IFERROR(__xludf.DUMMYFUNCTION("""COMPUTED_VALUE"""),"TypeScript")</f>
        <v>TypeScript</v>
      </c>
    </row>
    <row r="9215">
      <c r="A9215" s="3">
        <v>9214.0</v>
      </c>
      <c r="B9215" s="4" t="str">
        <f>IFERROR(__xludf.DUMMYFUNCTION("SPLIT(IMPORTRANGE!B9215:B19214,"";"",0,1)"),"Bash/Shell/PowerShell")</f>
        <v>Bash/Shell/PowerShell</v>
      </c>
      <c r="C9215" s="4" t="str">
        <f>IFERROR(__xludf.DUMMYFUNCTION("""COMPUTED_VALUE"""),"C#")</f>
        <v>C#</v>
      </c>
      <c r="D9215" s="4" t="str">
        <f>IFERROR(__xludf.DUMMYFUNCTION("""COMPUTED_VALUE"""),"Go")</f>
        <v>Go</v>
      </c>
      <c r="E9215" s="4" t="str">
        <f>IFERROR(__xludf.DUMMYFUNCTION("""COMPUTED_VALUE"""),"Java")</f>
        <v>Java</v>
      </c>
      <c r="F9215" s="4" t="str">
        <f>IFERROR(__xludf.DUMMYFUNCTION("""COMPUTED_VALUE"""),"Python")</f>
        <v>Python</v>
      </c>
    </row>
    <row r="9216">
      <c r="A9216" s="3">
        <v>9215.0</v>
      </c>
      <c r="B9216" s="4" t="str">
        <f>IFERROR(__xludf.DUMMYFUNCTION("SPLIT(IMPORTRANGE!B9216:B19215,"";"",0,1)"),"Assembly")</f>
        <v>Assembly</v>
      </c>
      <c r="C9216" s="4" t="str">
        <f>IFERROR(__xludf.DUMMYFUNCTION("""COMPUTED_VALUE"""),"C")</f>
        <v>C</v>
      </c>
      <c r="D9216" s="4" t="str">
        <f>IFERROR(__xludf.DUMMYFUNCTION("""COMPUTED_VALUE"""),"C++")</f>
        <v>C++</v>
      </c>
      <c r="E9216" s="4" t="str">
        <f>IFERROR(__xludf.DUMMYFUNCTION("""COMPUTED_VALUE"""),"C#")</f>
        <v>C#</v>
      </c>
      <c r="F9216" s="4" t="str">
        <f>IFERROR(__xludf.DUMMYFUNCTION("""COMPUTED_VALUE"""),"Dart")</f>
        <v>Dart</v>
      </c>
      <c r="G9216" s="4" t="str">
        <f>IFERROR(__xludf.DUMMYFUNCTION("""COMPUTED_VALUE"""),"HTML/CSS")</f>
        <v>HTML/CSS</v>
      </c>
      <c r="H9216" s="4" t="str">
        <f>IFERROR(__xludf.DUMMYFUNCTION("""COMPUTED_VALUE"""),"Java")</f>
        <v>Java</v>
      </c>
      <c r="I9216" s="4" t="str">
        <f>IFERROR(__xludf.DUMMYFUNCTION("""COMPUTED_VALUE"""),"JavaScript")</f>
        <v>JavaScript</v>
      </c>
      <c r="J9216" s="4" t="str">
        <f>IFERROR(__xludf.DUMMYFUNCTION("""COMPUTED_VALUE"""),"PHP")</f>
        <v>PHP</v>
      </c>
      <c r="K9216" s="4" t="str">
        <f>IFERROR(__xludf.DUMMYFUNCTION("""COMPUTED_VALUE"""),"Python")</f>
        <v>Python</v>
      </c>
      <c r="L9216" s="4" t="str">
        <f>IFERROR(__xludf.DUMMYFUNCTION("""COMPUTED_VALUE"""),"SQL")</f>
        <v>SQL</v>
      </c>
    </row>
    <row r="9217">
      <c r="A9217" s="3">
        <v>9216.0</v>
      </c>
      <c r="B9217" s="4" t="str">
        <f>IFERROR(__xludf.DUMMYFUNCTION("SPLIT(IMPORTRANGE!B9217:B19216,"";"",0,1)"),"Python")</f>
        <v>Python</v>
      </c>
      <c r="C9217" s="4" t="str">
        <f>IFERROR(__xludf.DUMMYFUNCTION("""COMPUTED_VALUE"""),"Scala")</f>
        <v>Scala</v>
      </c>
      <c r="D9217" s="4" t="str">
        <f>IFERROR(__xludf.DUMMYFUNCTION("""COMPUTED_VALUE"""),"SQL")</f>
        <v>SQL</v>
      </c>
    </row>
    <row r="9218">
      <c r="A9218" s="3">
        <v>9217.0</v>
      </c>
      <c r="B9218" s="4" t="str">
        <f>IFERROR(__xludf.DUMMYFUNCTION("SPLIT(IMPORTRANGE!B9218:B19217,"";"",0,1)"),"Bash/Shell/PowerShell")</f>
        <v>Bash/Shell/PowerShell</v>
      </c>
      <c r="C9218" s="4" t="str">
        <f>IFERROR(__xludf.DUMMYFUNCTION("""COMPUTED_VALUE"""),"HTML/CSS")</f>
        <v>HTML/CSS</v>
      </c>
      <c r="D9218" s="4" t="str">
        <f>IFERROR(__xludf.DUMMYFUNCTION("""COMPUTED_VALUE"""),"SQL")</f>
        <v>SQL</v>
      </c>
      <c r="E9218" s="4" t="str">
        <f>IFERROR(__xludf.DUMMYFUNCTION("""COMPUTED_VALUE"""),"VBA")</f>
        <v>VBA</v>
      </c>
    </row>
    <row r="9219">
      <c r="A9219" s="3">
        <v>9218.0</v>
      </c>
      <c r="B9219" s="4" t="str">
        <f>IFERROR(__xludf.DUMMYFUNCTION("SPLIT(IMPORTRANGE!B9219:B19218,"";"",0,1)"),"C")</f>
        <v>C</v>
      </c>
      <c r="C9219" s="4" t="str">
        <f>IFERROR(__xludf.DUMMYFUNCTION("""COMPUTED_VALUE"""),"C#")</f>
        <v>C#</v>
      </c>
      <c r="D9219" s="4" t="str">
        <f>IFERROR(__xludf.DUMMYFUNCTION("""COMPUTED_VALUE"""),"HTML/CSS")</f>
        <v>HTML/CSS</v>
      </c>
      <c r="E9219" s="4" t="str">
        <f>IFERROR(__xludf.DUMMYFUNCTION("""COMPUTED_VALUE"""),"Java")</f>
        <v>Java</v>
      </c>
      <c r="F9219" s="4" t="str">
        <f>IFERROR(__xludf.DUMMYFUNCTION("""COMPUTED_VALUE"""),"JavaScript")</f>
        <v>JavaScript</v>
      </c>
      <c r="G9219" s="4" t="str">
        <f>IFERROR(__xludf.DUMMYFUNCTION("""COMPUTED_VALUE"""),"PHP")</f>
        <v>PHP</v>
      </c>
      <c r="H9219" s="4" t="str">
        <f>IFERROR(__xludf.DUMMYFUNCTION("""COMPUTED_VALUE"""),"Python")</f>
        <v>Python</v>
      </c>
      <c r="I9219" s="4" t="str">
        <f>IFERROR(__xludf.DUMMYFUNCTION("""COMPUTED_VALUE"""),"SQL")</f>
        <v>SQL</v>
      </c>
      <c r="J9219" s="4" t="str">
        <f>IFERROR(__xludf.DUMMYFUNCTION("""COMPUTED_VALUE"""),"TypeScript")</f>
        <v>TypeScript</v>
      </c>
    </row>
    <row r="9220">
      <c r="A9220" s="3">
        <v>9219.0</v>
      </c>
      <c r="B9220" s="4" t="str">
        <f>IFERROR(__xludf.DUMMYFUNCTION("SPLIT(IMPORTRANGE!B9220:B19219,"";"",0,1)"),"C#")</f>
        <v>C#</v>
      </c>
      <c r="C9220" s="4" t="str">
        <f>IFERROR(__xludf.DUMMYFUNCTION("""COMPUTED_VALUE"""),"HTML/CSS")</f>
        <v>HTML/CSS</v>
      </c>
      <c r="D9220" s="4" t="str">
        <f>IFERROR(__xludf.DUMMYFUNCTION("""COMPUTED_VALUE"""),"JavaScript")</f>
        <v>JavaScript</v>
      </c>
      <c r="E9220" s="4" t="str">
        <f>IFERROR(__xludf.DUMMYFUNCTION("""COMPUTED_VALUE"""),"Rust")</f>
        <v>Rust</v>
      </c>
      <c r="F9220" s="4" t="str">
        <f>IFERROR(__xludf.DUMMYFUNCTION("""COMPUTED_VALUE"""),"SQL")</f>
        <v>SQL</v>
      </c>
      <c r="G9220" s="4" t="str">
        <f>IFERROR(__xludf.DUMMYFUNCTION("""COMPUTED_VALUE"""),"TypeScript")</f>
        <v>TypeScript</v>
      </c>
    </row>
    <row r="9221">
      <c r="A9221" s="3">
        <v>9220.0</v>
      </c>
      <c r="B9221" s="4" t="str">
        <f>IFERROR(__xludf.DUMMYFUNCTION("SPLIT(IMPORTRANGE!B9221:B19220,"";"",0,1)"),"C#")</f>
        <v>C#</v>
      </c>
      <c r="C9221" s="4" t="str">
        <f>IFERROR(__xludf.DUMMYFUNCTION("""COMPUTED_VALUE"""),"Python")</f>
        <v>Python</v>
      </c>
    </row>
    <row r="9222">
      <c r="A9222" s="3">
        <v>9221.0</v>
      </c>
      <c r="B9222" s="4" t="str">
        <f>IFERROR(__xludf.DUMMYFUNCTION("SPLIT(IMPORTRANGE!B9222:B19221,"";"",0,1)"),"Bash/Shell/PowerShell")</f>
        <v>Bash/Shell/PowerShell</v>
      </c>
      <c r="C9222" s="4" t="str">
        <f>IFERROR(__xludf.DUMMYFUNCTION("""COMPUTED_VALUE"""),"HTML/CSS")</f>
        <v>HTML/CSS</v>
      </c>
      <c r="D9222" s="4" t="str">
        <f>IFERROR(__xludf.DUMMYFUNCTION("""COMPUTED_VALUE"""),"Java")</f>
        <v>Java</v>
      </c>
      <c r="E9222" s="4" t="str">
        <f>IFERROR(__xludf.DUMMYFUNCTION("""COMPUTED_VALUE"""),"JavaScript")</f>
        <v>JavaScript</v>
      </c>
      <c r="F9222" s="4" t="str">
        <f>IFERROR(__xludf.DUMMYFUNCTION("""COMPUTED_VALUE"""),"Python")</f>
        <v>Python</v>
      </c>
      <c r="G9222" s="4" t="str">
        <f>IFERROR(__xludf.DUMMYFUNCTION("""COMPUTED_VALUE"""),"Ruby")</f>
        <v>Ruby</v>
      </c>
    </row>
    <row r="9223">
      <c r="A9223" s="3">
        <v>9222.0</v>
      </c>
      <c r="B9223" s="4" t="str">
        <f>IFERROR(__xludf.DUMMYFUNCTION("SPLIT(IMPORTRANGE!B9223:B19222,"";"",0,1)"),"C")</f>
        <v>C</v>
      </c>
      <c r="C9223" s="4" t="str">
        <f>IFERROR(__xludf.DUMMYFUNCTION("""COMPUTED_VALUE"""),"C++")</f>
        <v>C++</v>
      </c>
      <c r="D9223" s="4" t="str">
        <f>IFERROR(__xludf.DUMMYFUNCTION("""COMPUTED_VALUE"""),"C#")</f>
        <v>C#</v>
      </c>
      <c r="E9223" s="4" t="str">
        <f>IFERROR(__xludf.DUMMYFUNCTION("""COMPUTED_VALUE"""),"Go")</f>
        <v>Go</v>
      </c>
      <c r="F9223" s="4" t="str">
        <f>IFERROR(__xludf.DUMMYFUNCTION("""COMPUTED_VALUE"""),"HTML/CSS")</f>
        <v>HTML/CSS</v>
      </c>
      <c r="G9223" s="4" t="str">
        <f>IFERROR(__xludf.DUMMYFUNCTION("""COMPUTED_VALUE"""),"Java")</f>
        <v>Java</v>
      </c>
      <c r="H9223" s="4" t="str">
        <f>IFERROR(__xludf.DUMMYFUNCTION("""COMPUTED_VALUE"""),"JavaScript")</f>
        <v>JavaScript</v>
      </c>
      <c r="I9223" s="4" t="str">
        <f>IFERROR(__xludf.DUMMYFUNCTION("""COMPUTED_VALUE"""),"PHP")</f>
        <v>PHP</v>
      </c>
      <c r="J9223" s="4" t="str">
        <f>IFERROR(__xludf.DUMMYFUNCTION("""COMPUTED_VALUE"""),"Python")</f>
        <v>Python</v>
      </c>
      <c r="K9223" s="4" t="str">
        <f>IFERROR(__xludf.DUMMYFUNCTION("""COMPUTED_VALUE"""),"SQL")</f>
        <v>SQL</v>
      </c>
      <c r="L9223" s="4" t="str">
        <f>IFERROR(__xludf.DUMMYFUNCTION("""COMPUTED_VALUE"""),"TypeScript")</f>
        <v>TypeScript</v>
      </c>
    </row>
    <row r="9224">
      <c r="A9224" s="3">
        <v>9223.0</v>
      </c>
      <c r="B9224" s="4" t="str">
        <f>IFERROR(__xludf.DUMMYFUNCTION("SPLIT(IMPORTRANGE!B9224:B19223,"";"",0,1)"),"Bash/Shell/PowerShell")</f>
        <v>Bash/Shell/PowerShell</v>
      </c>
      <c r="C9224" s="4" t="str">
        <f>IFERROR(__xludf.DUMMYFUNCTION("""COMPUTED_VALUE"""),"C")</f>
        <v>C</v>
      </c>
      <c r="D9224" s="4" t="str">
        <f>IFERROR(__xludf.DUMMYFUNCTION("""COMPUTED_VALUE"""),"C++")</f>
        <v>C++</v>
      </c>
      <c r="E9224" s="4" t="str">
        <f>IFERROR(__xludf.DUMMYFUNCTION("""COMPUTED_VALUE"""),"Java")</f>
        <v>Java</v>
      </c>
      <c r="F9224" s="4" t="str">
        <f>IFERROR(__xludf.DUMMYFUNCTION("""COMPUTED_VALUE"""),"JavaScript")</f>
        <v>JavaScript</v>
      </c>
    </row>
    <row r="9225">
      <c r="A9225" s="3">
        <v>9224.0</v>
      </c>
      <c r="B9225" s="4" t="str">
        <f>IFERROR(__xludf.DUMMYFUNCTION("SPLIT(IMPORTRANGE!B9225:B19224,"";"",0,1)"),"C")</f>
        <v>C</v>
      </c>
      <c r="C9225" s="4" t="str">
        <f>IFERROR(__xludf.DUMMYFUNCTION("""COMPUTED_VALUE"""),"C++")</f>
        <v>C++</v>
      </c>
      <c r="D9225" s="4" t="str">
        <f>IFERROR(__xludf.DUMMYFUNCTION("""COMPUTED_VALUE"""),"C#")</f>
        <v>C#</v>
      </c>
      <c r="E9225" s="4" t="str">
        <f>IFERROR(__xludf.DUMMYFUNCTION("""COMPUTED_VALUE"""),"HTML/CSS")</f>
        <v>HTML/CSS</v>
      </c>
      <c r="F9225" s="4" t="str">
        <f>IFERROR(__xludf.DUMMYFUNCTION("""COMPUTED_VALUE"""),"Java")</f>
        <v>Java</v>
      </c>
      <c r="G9225" s="4" t="str">
        <f>IFERROR(__xludf.DUMMYFUNCTION("""COMPUTED_VALUE"""),"JavaScript")</f>
        <v>JavaScript</v>
      </c>
      <c r="H9225" s="4" t="str">
        <f>IFERROR(__xludf.DUMMYFUNCTION("""COMPUTED_VALUE"""),"PHP")</f>
        <v>PHP</v>
      </c>
      <c r="I9225" s="4" t="str">
        <f>IFERROR(__xludf.DUMMYFUNCTION("""COMPUTED_VALUE"""),"SQL")</f>
        <v>SQL</v>
      </c>
    </row>
    <row r="9226">
      <c r="A9226" s="3">
        <v>9225.0</v>
      </c>
      <c r="B9226" s="4" t="str">
        <f>IFERROR(__xludf.DUMMYFUNCTION("SPLIT(IMPORTRANGE!B9226:B19225,"";"",0,1)"),"C++")</f>
        <v>C++</v>
      </c>
      <c r="C9226" s="4" t="str">
        <f>IFERROR(__xludf.DUMMYFUNCTION("""COMPUTED_VALUE"""),"C#")</f>
        <v>C#</v>
      </c>
      <c r="D9226" s="4" t="str">
        <f>IFERROR(__xludf.DUMMYFUNCTION("""COMPUTED_VALUE"""),"HTML/CSS")</f>
        <v>HTML/CSS</v>
      </c>
      <c r="E9226" s="4" t="str">
        <f>IFERROR(__xludf.DUMMYFUNCTION("""COMPUTED_VALUE"""),"JavaScript")</f>
        <v>JavaScript</v>
      </c>
      <c r="F9226" s="4" t="str">
        <f>IFERROR(__xludf.DUMMYFUNCTION("""COMPUTED_VALUE"""),"PHP")</f>
        <v>PHP</v>
      </c>
      <c r="G9226" s="4" t="str">
        <f>IFERROR(__xludf.DUMMYFUNCTION("""COMPUTED_VALUE"""),"SQL")</f>
        <v>SQL</v>
      </c>
    </row>
    <row r="9227">
      <c r="A9227" s="3">
        <v>9226.0</v>
      </c>
      <c r="B9227" s="4" t="str">
        <f>IFERROR(__xludf.DUMMYFUNCTION("SPLIT(IMPORTRANGE!B9227:B19226,"";"",0,1)"),"HTML/CSS")</f>
        <v>HTML/CSS</v>
      </c>
      <c r="C9227" s="4" t="str">
        <f>IFERROR(__xludf.DUMMYFUNCTION("""COMPUTED_VALUE"""),"JavaScript")</f>
        <v>JavaScript</v>
      </c>
      <c r="D9227" s="4" t="str">
        <f>IFERROR(__xludf.DUMMYFUNCTION("""COMPUTED_VALUE"""),"Python")</f>
        <v>Python</v>
      </c>
      <c r="E9227" s="4" t="str">
        <f>IFERROR(__xludf.DUMMYFUNCTION("""COMPUTED_VALUE"""),"Rust")</f>
        <v>Rust</v>
      </c>
      <c r="F9227" s="4" t="str">
        <f>IFERROR(__xludf.DUMMYFUNCTION("""COMPUTED_VALUE"""),"SQL")</f>
        <v>SQL</v>
      </c>
      <c r="G9227" s="4" t="str">
        <f>IFERROR(__xludf.DUMMYFUNCTION("""COMPUTED_VALUE"""),"TypeScript")</f>
        <v>TypeScript</v>
      </c>
    </row>
    <row r="9228">
      <c r="A9228" s="3">
        <v>9227.0</v>
      </c>
      <c r="B9228" s="4" t="str">
        <f>IFERROR(__xludf.DUMMYFUNCTION("SPLIT(IMPORTRANGE!B9228:B19227,"";"",0,1)"),"Bash/Shell/PowerShell")</f>
        <v>Bash/Shell/PowerShell</v>
      </c>
      <c r="C9228" s="4" t="str">
        <f>IFERROR(__xludf.DUMMYFUNCTION("""COMPUTED_VALUE"""),"C#")</f>
        <v>C#</v>
      </c>
      <c r="D9228" s="4" t="str">
        <f>IFERROR(__xludf.DUMMYFUNCTION("""COMPUTED_VALUE"""),"Go")</f>
        <v>Go</v>
      </c>
      <c r="E9228" s="4" t="str">
        <f>IFERROR(__xludf.DUMMYFUNCTION("""COMPUTED_VALUE"""),"HTML/CSS")</f>
        <v>HTML/CSS</v>
      </c>
      <c r="F9228" s="4" t="str">
        <f>IFERROR(__xludf.DUMMYFUNCTION("""COMPUTED_VALUE"""),"JavaScript")</f>
        <v>JavaScript</v>
      </c>
      <c r="G9228" s="4" t="str">
        <f>IFERROR(__xludf.DUMMYFUNCTION("""COMPUTED_VALUE"""),"PHP")</f>
        <v>PHP</v>
      </c>
      <c r="H9228" s="4" t="str">
        <f>IFERROR(__xludf.DUMMYFUNCTION("""COMPUTED_VALUE"""),"SQL")</f>
        <v>SQL</v>
      </c>
      <c r="I9228" s="4" t="str">
        <f>IFERROR(__xludf.DUMMYFUNCTION("""COMPUTED_VALUE"""),"WebAssembly")</f>
        <v>WebAssembly</v>
      </c>
    </row>
    <row r="9229">
      <c r="A9229" s="3">
        <v>9228.0</v>
      </c>
      <c r="B9229" s="4" t="str">
        <f>IFERROR(__xludf.DUMMYFUNCTION("SPLIT(IMPORTRANGE!B9229:B19228,"";"",0,1)"),"Assembly")</f>
        <v>Assembly</v>
      </c>
      <c r="C9229" s="4" t="str">
        <f>IFERROR(__xludf.DUMMYFUNCTION("""COMPUTED_VALUE"""),"C")</f>
        <v>C</v>
      </c>
      <c r="D9229" s="4" t="str">
        <f>IFERROR(__xludf.DUMMYFUNCTION("""COMPUTED_VALUE"""),"C++")</f>
        <v>C++</v>
      </c>
      <c r="E9229" s="4" t="str">
        <f>IFERROR(__xludf.DUMMYFUNCTION("""COMPUTED_VALUE"""),"C#")</f>
        <v>C#</v>
      </c>
      <c r="F9229" s="4" t="str">
        <f>IFERROR(__xludf.DUMMYFUNCTION("""COMPUTED_VALUE"""),"HTML/CSS")</f>
        <v>HTML/CSS</v>
      </c>
      <c r="G9229" s="4" t="str">
        <f>IFERROR(__xludf.DUMMYFUNCTION("""COMPUTED_VALUE"""),"JavaScript")</f>
        <v>JavaScript</v>
      </c>
      <c r="H9229" s="4" t="str">
        <f>IFERROR(__xludf.DUMMYFUNCTION("""COMPUTED_VALUE"""),"PHP")</f>
        <v>PHP</v>
      </c>
      <c r="I9229" s="4" t="str">
        <f>IFERROR(__xludf.DUMMYFUNCTION("""COMPUTED_VALUE"""),"Python")</f>
        <v>Python</v>
      </c>
      <c r="J9229" s="4" t="str">
        <f>IFERROR(__xludf.DUMMYFUNCTION("""COMPUTED_VALUE"""),"R")</f>
        <v>R</v>
      </c>
      <c r="K9229" s="4" t="str">
        <f>IFERROR(__xludf.DUMMYFUNCTION("""COMPUTED_VALUE"""),"SQL")</f>
        <v>SQL</v>
      </c>
    </row>
    <row r="9230">
      <c r="A9230" s="3">
        <v>9229.0</v>
      </c>
      <c r="B9230" s="4" t="str">
        <f>IFERROR(__xludf.DUMMYFUNCTION("SPLIT(IMPORTRANGE!B9230:B19229,"";"",0,1)"),"Bash/Shell/PowerShell")</f>
        <v>Bash/Shell/PowerShell</v>
      </c>
      <c r="C9230" s="4" t="str">
        <f>IFERROR(__xludf.DUMMYFUNCTION("""COMPUTED_VALUE"""),"C++")</f>
        <v>C++</v>
      </c>
      <c r="D9230" s="4" t="str">
        <f>IFERROR(__xludf.DUMMYFUNCTION("""COMPUTED_VALUE"""),"JavaScript")</f>
        <v>JavaScript</v>
      </c>
      <c r="E9230" s="4" t="str">
        <f>IFERROR(__xludf.DUMMYFUNCTION("""COMPUTED_VALUE"""),"Python")</f>
        <v>Python</v>
      </c>
      <c r="F9230" s="4" t="str">
        <f>IFERROR(__xludf.DUMMYFUNCTION("""COMPUTED_VALUE"""),"SQL")</f>
        <v>SQL</v>
      </c>
    </row>
    <row r="9231">
      <c r="A9231" s="3">
        <v>9230.0</v>
      </c>
      <c r="B9231" s="4" t="str">
        <f>IFERROR(__xludf.DUMMYFUNCTION("SPLIT(IMPORTRANGE!B9231:B19230,"";"",0,1)"),"Assembly")</f>
        <v>Assembly</v>
      </c>
      <c r="C9231" s="4" t="str">
        <f>IFERROR(__xludf.DUMMYFUNCTION("""COMPUTED_VALUE"""),"Bash/Shell/PowerShell")</f>
        <v>Bash/Shell/PowerShell</v>
      </c>
      <c r="D9231" s="4" t="str">
        <f>IFERROR(__xludf.DUMMYFUNCTION("""COMPUTED_VALUE"""),"C++")</f>
        <v>C++</v>
      </c>
      <c r="E9231" s="4" t="str">
        <f>IFERROR(__xludf.DUMMYFUNCTION("""COMPUTED_VALUE"""),"HTML/CSS")</f>
        <v>HTML/CSS</v>
      </c>
      <c r="F9231" s="4" t="str">
        <f>IFERROR(__xludf.DUMMYFUNCTION("""COMPUTED_VALUE"""),"JavaScript")</f>
        <v>JavaScript</v>
      </c>
      <c r="G9231" s="4" t="str">
        <f>IFERROR(__xludf.DUMMYFUNCTION("""COMPUTED_VALUE"""),"TypeScript")</f>
        <v>TypeScript</v>
      </c>
    </row>
    <row r="9232">
      <c r="A9232" s="3">
        <v>9231.0</v>
      </c>
      <c r="B9232" s="4" t="str">
        <f>IFERROR(__xludf.DUMMYFUNCTION("SPLIT(IMPORTRANGE!B9232:B19231,"";"",0,1)"),"HTML/CSS")</f>
        <v>HTML/CSS</v>
      </c>
      <c r="C9232" s="4" t="str">
        <f>IFERROR(__xludf.DUMMYFUNCTION("""COMPUTED_VALUE"""),"PHP")</f>
        <v>PHP</v>
      </c>
      <c r="D9232" s="4" t="str">
        <f>IFERROR(__xludf.DUMMYFUNCTION("""COMPUTED_VALUE"""),"SQL")</f>
        <v>SQL</v>
      </c>
    </row>
    <row r="9233">
      <c r="A9233" s="3">
        <v>9232.0</v>
      </c>
      <c r="B9233" s="4" t="str">
        <f>IFERROR(__xludf.DUMMYFUNCTION("SPLIT(IMPORTRANGE!B9233:B19232,"";"",0,1)"),"Bash/Shell/PowerShell")</f>
        <v>Bash/Shell/PowerShell</v>
      </c>
      <c r="C9233" s="4" t="str">
        <f>IFERROR(__xludf.DUMMYFUNCTION("""COMPUTED_VALUE"""),"Java")</f>
        <v>Java</v>
      </c>
      <c r="D9233" s="4" t="str">
        <f>IFERROR(__xludf.DUMMYFUNCTION("""COMPUTED_VALUE"""),"JavaScript")</f>
        <v>JavaScript</v>
      </c>
      <c r="E9233" s="4" t="str">
        <f>IFERROR(__xludf.DUMMYFUNCTION("""COMPUTED_VALUE"""),"Python")</f>
        <v>Python</v>
      </c>
      <c r="F9233" s="4" t="str">
        <f>IFERROR(__xludf.DUMMYFUNCTION("""COMPUTED_VALUE"""),"SQL")</f>
        <v>SQL</v>
      </c>
    </row>
    <row r="9234">
      <c r="A9234" s="3">
        <v>9233.0</v>
      </c>
      <c r="B9234" s="4" t="str">
        <f>IFERROR(__xludf.DUMMYFUNCTION("SPLIT(IMPORTRANGE!B9234:B19233,"";"",0,1)"),"HTML/CSS")</f>
        <v>HTML/CSS</v>
      </c>
      <c r="C9234" s="4" t="str">
        <f>IFERROR(__xludf.DUMMYFUNCTION("""COMPUTED_VALUE"""),"JavaScript")</f>
        <v>JavaScript</v>
      </c>
      <c r="D9234" s="4" t="str">
        <f>IFERROR(__xludf.DUMMYFUNCTION("""COMPUTED_VALUE"""),"PHP")</f>
        <v>PHP</v>
      </c>
      <c r="E9234" s="4" t="str">
        <f>IFERROR(__xludf.DUMMYFUNCTION("""COMPUTED_VALUE"""),"SQL")</f>
        <v>SQL</v>
      </c>
    </row>
    <row r="9235">
      <c r="A9235" s="3">
        <v>9234.0</v>
      </c>
      <c r="B9235" s="4" t="str">
        <f>IFERROR(__xludf.DUMMYFUNCTION("SPLIT(IMPORTRANGE!B9235:B19234,"";"",0,1)"),"Bash/Shell/PowerShell")</f>
        <v>Bash/Shell/PowerShell</v>
      </c>
      <c r="C9235" s="4" t="str">
        <f>IFERROR(__xludf.DUMMYFUNCTION("""COMPUTED_VALUE"""),"C#")</f>
        <v>C#</v>
      </c>
      <c r="D9235" s="4" t="str">
        <f>IFERROR(__xludf.DUMMYFUNCTION("""COMPUTED_VALUE"""),"Go")</f>
        <v>Go</v>
      </c>
      <c r="E9235" s="4" t="str">
        <f>IFERROR(__xludf.DUMMYFUNCTION("""COMPUTED_VALUE"""),"HTML/CSS")</f>
        <v>HTML/CSS</v>
      </c>
      <c r="F9235" s="4" t="str">
        <f>IFERROR(__xludf.DUMMYFUNCTION("""COMPUTED_VALUE"""),"Java")</f>
        <v>Java</v>
      </c>
      <c r="G9235" s="4" t="str">
        <f>IFERROR(__xludf.DUMMYFUNCTION("""COMPUTED_VALUE"""),"JavaScript")</f>
        <v>JavaScript</v>
      </c>
      <c r="H9235" s="4" t="str">
        <f>IFERROR(__xludf.DUMMYFUNCTION("""COMPUTED_VALUE"""),"Objective-C")</f>
        <v>Objective-C</v>
      </c>
      <c r="I9235" s="4" t="str">
        <f>IFERROR(__xludf.DUMMYFUNCTION("""COMPUTED_VALUE"""),"Ruby")</f>
        <v>Ruby</v>
      </c>
      <c r="J9235" s="4" t="str">
        <f>IFERROR(__xludf.DUMMYFUNCTION("""COMPUTED_VALUE"""),"Swift")</f>
        <v>Swift</v>
      </c>
    </row>
    <row r="9236">
      <c r="A9236" s="3">
        <v>9235.0</v>
      </c>
      <c r="B9236" s="4" t="str">
        <f>IFERROR(__xludf.DUMMYFUNCTION("SPLIT(IMPORTRANGE!B9236:B19235,"";"",0,1)"),"C++")</f>
        <v>C++</v>
      </c>
      <c r="C9236" s="4" t="str">
        <f>IFERROR(__xludf.DUMMYFUNCTION("""COMPUTED_VALUE"""),"C#")</f>
        <v>C#</v>
      </c>
      <c r="D9236" s="4" t="str">
        <f>IFERROR(__xludf.DUMMYFUNCTION("""COMPUTED_VALUE"""),"HTML/CSS")</f>
        <v>HTML/CSS</v>
      </c>
      <c r="E9236" s="4" t="str">
        <f>IFERROR(__xludf.DUMMYFUNCTION("""COMPUTED_VALUE"""),"Java")</f>
        <v>Java</v>
      </c>
      <c r="F9236" s="4" t="str">
        <f>IFERROR(__xludf.DUMMYFUNCTION("""COMPUTED_VALUE"""),"JavaScript")</f>
        <v>JavaScript</v>
      </c>
      <c r="G9236" s="4" t="str">
        <f>IFERROR(__xludf.DUMMYFUNCTION("""COMPUTED_VALUE"""),"PHP")</f>
        <v>PHP</v>
      </c>
      <c r="H9236" s="4" t="str">
        <f>IFERROR(__xludf.DUMMYFUNCTION("""COMPUTED_VALUE"""),"Python")</f>
        <v>Python</v>
      </c>
      <c r="I9236" s="4" t="str">
        <f>IFERROR(__xludf.DUMMYFUNCTION("""COMPUTED_VALUE"""),"SQL")</f>
        <v>SQL</v>
      </c>
      <c r="J9236" s="4" t="str">
        <f>IFERROR(__xludf.DUMMYFUNCTION("""COMPUTED_VALUE"""),"TypeScript")</f>
        <v>TypeScript</v>
      </c>
    </row>
    <row r="9237">
      <c r="A9237" s="3">
        <v>9236.0</v>
      </c>
      <c r="B9237" s="4" t="str">
        <f>IFERROR(__xludf.DUMMYFUNCTION("SPLIT(IMPORTRANGE!B9237:B19236,"";"",0,1)"),"Bash/Shell/PowerShell")</f>
        <v>Bash/Shell/PowerShell</v>
      </c>
      <c r="C9237" s="4" t="str">
        <f>IFERROR(__xludf.DUMMYFUNCTION("""COMPUTED_VALUE"""),"C++")</f>
        <v>C++</v>
      </c>
      <c r="D9237" s="4" t="str">
        <f>IFERROR(__xludf.DUMMYFUNCTION("""COMPUTED_VALUE"""),"C#")</f>
        <v>C#</v>
      </c>
      <c r="E9237" s="4" t="str">
        <f>IFERROR(__xludf.DUMMYFUNCTION("""COMPUTED_VALUE"""),"Java")</f>
        <v>Java</v>
      </c>
      <c r="F9237" s="4" t="str">
        <f>IFERROR(__xludf.DUMMYFUNCTION("""COMPUTED_VALUE"""),"JavaScript")</f>
        <v>JavaScript</v>
      </c>
      <c r="G9237" s="4" t="str">
        <f>IFERROR(__xludf.DUMMYFUNCTION("""COMPUTED_VALUE"""),"Python")</f>
        <v>Python</v>
      </c>
      <c r="H9237" s="4" t="str">
        <f>IFERROR(__xludf.DUMMYFUNCTION("""COMPUTED_VALUE"""),"SQL")</f>
        <v>SQL</v>
      </c>
    </row>
    <row r="9238">
      <c r="A9238" s="3">
        <v>9237.0</v>
      </c>
      <c r="B9238" s="4" t="str">
        <f>IFERROR(__xludf.DUMMYFUNCTION("SPLIT(IMPORTRANGE!B9238:B19237,"";"",0,1)"),"HTML/CSS")</f>
        <v>HTML/CSS</v>
      </c>
      <c r="C9238" s="4" t="str">
        <f>IFERROR(__xludf.DUMMYFUNCTION("""COMPUTED_VALUE"""),"JavaScript")</f>
        <v>JavaScript</v>
      </c>
    </row>
    <row r="9239">
      <c r="A9239" s="3">
        <v>9238.0</v>
      </c>
      <c r="B9239" s="4" t="str">
        <f>IFERROR(__xludf.DUMMYFUNCTION("SPLIT(IMPORTRANGE!B9239:B19238,"";"",0,1)"),"HTML/CSS")</f>
        <v>HTML/CSS</v>
      </c>
      <c r="C9239" s="4" t="str">
        <f>IFERROR(__xludf.DUMMYFUNCTION("""COMPUTED_VALUE"""),"JavaScript")</f>
        <v>JavaScript</v>
      </c>
      <c r="D9239" s="4" t="str">
        <f>IFERROR(__xludf.DUMMYFUNCTION("""COMPUTED_VALUE"""),"PHP")</f>
        <v>PHP</v>
      </c>
      <c r="E9239" s="4" t="str">
        <f>IFERROR(__xludf.DUMMYFUNCTION("""COMPUTED_VALUE"""),"SQL")</f>
        <v>SQL</v>
      </c>
    </row>
    <row r="9240">
      <c r="A9240" s="3">
        <v>9239.0</v>
      </c>
      <c r="B9240" s="4" t="str">
        <f>IFERROR(__xludf.DUMMYFUNCTION("SPLIT(IMPORTRANGE!B9240:B19239,"";"",0,1)"),"Bash/Shell/PowerShell")</f>
        <v>Bash/Shell/PowerShell</v>
      </c>
      <c r="C9240" s="4" t="str">
        <f>IFERROR(__xludf.DUMMYFUNCTION("""COMPUTED_VALUE"""),"C")</f>
        <v>C</v>
      </c>
      <c r="D9240" s="4" t="str">
        <f>IFERROR(__xludf.DUMMYFUNCTION("""COMPUTED_VALUE"""),"HTML/CSS")</f>
        <v>HTML/CSS</v>
      </c>
      <c r="E9240" s="4" t="str">
        <f>IFERROR(__xludf.DUMMYFUNCTION("""COMPUTED_VALUE"""),"Java")</f>
        <v>Java</v>
      </c>
      <c r="F9240" s="4" t="str">
        <f>IFERROR(__xludf.DUMMYFUNCTION("""COMPUTED_VALUE"""),"JavaScript")</f>
        <v>JavaScript</v>
      </c>
      <c r="G9240" s="4" t="str">
        <f>IFERROR(__xludf.DUMMYFUNCTION("""COMPUTED_VALUE"""),"Python")</f>
        <v>Python</v>
      </c>
      <c r="H9240" s="4" t="str">
        <f>IFERROR(__xludf.DUMMYFUNCTION("""COMPUTED_VALUE"""),"SQL")</f>
        <v>SQL</v>
      </c>
    </row>
    <row r="9241">
      <c r="A9241" s="3">
        <v>9240.0</v>
      </c>
      <c r="B9241" s="4" t="str">
        <f>IFERROR(__xludf.DUMMYFUNCTION("SPLIT(IMPORTRANGE!B9241:B19240,"";"",0,1)"),"C#")</f>
        <v>C#</v>
      </c>
      <c r="C9241" s="4" t="str">
        <f>IFERROR(__xludf.DUMMYFUNCTION("""COMPUTED_VALUE"""),"SQL")</f>
        <v>SQL</v>
      </c>
      <c r="D9241" s="4" t="str">
        <f>IFERROR(__xludf.DUMMYFUNCTION("""COMPUTED_VALUE"""),"TypeScript")</f>
        <v>TypeScript</v>
      </c>
    </row>
    <row r="9242">
      <c r="A9242" s="3">
        <v>9241.0</v>
      </c>
      <c r="B9242" s="4" t="str">
        <f>IFERROR(__xludf.DUMMYFUNCTION("SPLIT(IMPORTRANGE!B9242:B19241,"";"",0,1)"),"Bash/Shell/PowerShell")</f>
        <v>Bash/Shell/PowerShell</v>
      </c>
      <c r="C9242" s="4" t="str">
        <f>IFERROR(__xludf.DUMMYFUNCTION("""COMPUTED_VALUE"""),"C")</f>
        <v>C</v>
      </c>
      <c r="D9242" s="4" t="str">
        <f>IFERROR(__xludf.DUMMYFUNCTION("""COMPUTED_VALUE"""),"C++")</f>
        <v>C++</v>
      </c>
      <c r="E9242" s="4" t="str">
        <f>IFERROR(__xludf.DUMMYFUNCTION("""COMPUTED_VALUE"""),"Go")</f>
        <v>Go</v>
      </c>
      <c r="F9242" s="4" t="str">
        <f>IFERROR(__xludf.DUMMYFUNCTION("""COMPUTED_VALUE"""),"HTML/CSS")</f>
        <v>HTML/CSS</v>
      </c>
      <c r="G9242" s="4" t="str">
        <f>IFERROR(__xludf.DUMMYFUNCTION("""COMPUTED_VALUE"""),"JavaScript")</f>
        <v>JavaScript</v>
      </c>
      <c r="H9242" s="4" t="str">
        <f>IFERROR(__xludf.DUMMYFUNCTION("""COMPUTED_VALUE"""),"PHP")</f>
        <v>PHP</v>
      </c>
      <c r="I9242" s="4" t="str">
        <f>IFERROR(__xludf.DUMMYFUNCTION("""COMPUTED_VALUE"""),"Rust")</f>
        <v>Rust</v>
      </c>
      <c r="J9242" s="4" t="str">
        <f>IFERROR(__xludf.DUMMYFUNCTION("""COMPUTED_VALUE"""),"SQL")</f>
        <v>SQL</v>
      </c>
      <c r="K9242" s="4" t="str">
        <f>IFERROR(__xludf.DUMMYFUNCTION("""COMPUTED_VALUE"""),"TypeScript")</f>
        <v>TypeScript</v>
      </c>
    </row>
    <row r="9243">
      <c r="A9243" s="3">
        <v>9242.0</v>
      </c>
      <c r="B9243" s="4" t="str">
        <f>IFERROR(__xludf.DUMMYFUNCTION("SPLIT(IMPORTRANGE!B9243:B19242,"";"",0,1)"),"Java")</f>
        <v>Java</v>
      </c>
      <c r="C9243" s="4" t="str">
        <f>IFERROR(__xludf.DUMMYFUNCTION("""COMPUTED_VALUE"""),"JavaScript")</f>
        <v>JavaScript</v>
      </c>
      <c r="D9243" s="4" t="str">
        <f>IFERROR(__xludf.DUMMYFUNCTION("""COMPUTED_VALUE"""),"Python")</f>
        <v>Python</v>
      </c>
    </row>
    <row r="9244">
      <c r="A9244" s="3">
        <v>9243.0</v>
      </c>
      <c r="B9244" s="4" t="str">
        <f>IFERROR(__xludf.DUMMYFUNCTION("SPLIT(IMPORTRANGE!B9244:B19243,"";"",0,1)"),"JavaScript")</f>
        <v>JavaScript</v>
      </c>
      <c r="C9244" s="4" t="str">
        <f>IFERROR(__xludf.DUMMYFUNCTION("""COMPUTED_VALUE"""),"Objective-C")</f>
        <v>Objective-C</v>
      </c>
      <c r="D9244" s="4" t="str">
        <f>IFERROR(__xludf.DUMMYFUNCTION("""COMPUTED_VALUE"""),"Swift")</f>
        <v>Swift</v>
      </c>
    </row>
    <row r="9245">
      <c r="A9245" s="3">
        <v>9244.0</v>
      </c>
      <c r="B9245" s="4" t="str">
        <f>IFERROR(__xludf.DUMMYFUNCTION("SPLIT(IMPORTRANGE!B9245:B19244,"";"",0,1)"),"HTML/CSS")</f>
        <v>HTML/CSS</v>
      </c>
      <c r="C9245" s="4" t="str">
        <f>IFERROR(__xludf.DUMMYFUNCTION("""COMPUTED_VALUE"""),"JavaScript")</f>
        <v>JavaScript</v>
      </c>
      <c r="D9245" s="4" t="str">
        <f>IFERROR(__xludf.DUMMYFUNCTION("""COMPUTED_VALUE"""),"PHP")</f>
        <v>PHP</v>
      </c>
      <c r="E9245" s="4" t="str">
        <f>IFERROR(__xludf.DUMMYFUNCTION("""COMPUTED_VALUE"""),"SQL")</f>
        <v>SQL</v>
      </c>
    </row>
    <row r="9246">
      <c r="A9246" s="3">
        <v>9245.0</v>
      </c>
      <c r="B9246" s="4" t="str">
        <f>IFERROR(__xludf.DUMMYFUNCTION("SPLIT(IMPORTRANGE!B9246:B19245,"";"",0,1)"),"Java")</f>
        <v>Java</v>
      </c>
      <c r="C9246" s="4" t="str">
        <f>IFERROR(__xludf.DUMMYFUNCTION("""COMPUTED_VALUE"""),"JavaScript")</f>
        <v>JavaScript</v>
      </c>
    </row>
    <row r="9247">
      <c r="A9247" s="3">
        <v>9246.0</v>
      </c>
      <c r="B9247" s="4" t="str">
        <f>IFERROR(__xludf.DUMMYFUNCTION("SPLIT(IMPORTRANGE!B9247:B19246,"";"",0,1)"),"HTML/CSS")</f>
        <v>HTML/CSS</v>
      </c>
      <c r="C9247" s="4" t="str">
        <f>IFERROR(__xludf.DUMMYFUNCTION("""COMPUTED_VALUE"""),"JavaScript")</f>
        <v>JavaScript</v>
      </c>
      <c r="D9247" s="4" t="str">
        <f>IFERROR(__xludf.DUMMYFUNCTION("""COMPUTED_VALUE"""),"Python")</f>
        <v>Python</v>
      </c>
      <c r="E9247" s="4" t="str">
        <f>IFERROR(__xludf.DUMMYFUNCTION("""COMPUTED_VALUE"""),"SQL")</f>
        <v>SQL</v>
      </c>
      <c r="F9247" s="4" t="str">
        <f>IFERROR(__xludf.DUMMYFUNCTION("""COMPUTED_VALUE"""),"TypeScript")</f>
        <v>TypeScript</v>
      </c>
    </row>
    <row r="9248">
      <c r="A9248" s="3">
        <v>9247.0</v>
      </c>
      <c r="B9248" s="4" t="str">
        <f>IFERROR(__xludf.DUMMYFUNCTION("SPLIT(IMPORTRANGE!B9248:B19247,"";"",0,1)"),"Java")</f>
        <v>Java</v>
      </c>
      <c r="C9248" s="4" t="str">
        <f>IFERROR(__xludf.DUMMYFUNCTION("""COMPUTED_VALUE"""),"JavaScript")</f>
        <v>JavaScript</v>
      </c>
      <c r="D9248" s="4" t="str">
        <f>IFERROR(__xludf.DUMMYFUNCTION("""COMPUTED_VALUE"""),"PHP")</f>
        <v>PHP</v>
      </c>
      <c r="E9248" s="4" t="str">
        <f>IFERROR(__xludf.DUMMYFUNCTION("""COMPUTED_VALUE"""),"Python")</f>
        <v>Python</v>
      </c>
      <c r="F9248" s="4" t="str">
        <f>IFERROR(__xludf.DUMMYFUNCTION("""COMPUTED_VALUE"""),"SQL")</f>
        <v>SQL</v>
      </c>
    </row>
    <row r="9249">
      <c r="A9249" s="3">
        <v>9248.0</v>
      </c>
      <c r="B9249" s="4" t="str">
        <f>IFERROR(__xludf.DUMMYFUNCTION("SPLIT(IMPORTRANGE!B9249:B19248,"";"",0,1)"),"Bash/Shell/PowerShell")</f>
        <v>Bash/Shell/PowerShell</v>
      </c>
      <c r="C9249" s="4" t="str">
        <f>IFERROR(__xludf.DUMMYFUNCTION("""COMPUTED_VALUE"""),"HTML/CSS")</f>
        <v>HTML/CSS</v>
      </c>
      <c r="D9249" s="4" t="str">
        <f>IFERROR(__xludf.DUMMYFUNCTION("""COMPUTED_VALUE"""),"SQL")</f>
        <v>SQL</v>
      </c>
    </row>
    <row r="9250">
      <c r="A9250" s="3">
        <v>9249.0</v>
      </c>
      <c r="B9250" s="4" t="str">
        <f>IFERROR(__xludf.DUMMYFUNCTION("SPLIT(IMPORTRANGE!B9250:B19249,"";"",0,1)"),"Swift")</f>
        <v>Swift</v>
      </c>
      <c r="C9250" s="4" t="str">
        <f>IFERROR(__xludf.DUMMYFUNCTION("""COMPUTED_VALUE"""),"TypeScript")</f>
        <v>TypeScript</v>
      </c>
    </row>
    <row r="9251">
      <c r="A9251" s="3">
        <v>9250.0</v>
      </c>
      <c r="B9251" s="4" t="str">
        <f>IFERROR(__xludf.DUMMYFUNCTION("SPLIT(IMPORTRANGE!B9251:B19250,"";"",0,1)"),"Bash/Shell/PowerShell")</f>
        <v>Bash/Shell/PowerShell</v>
      </c>
      <c r="C9251" s="4" t="str">
        <f>IFERROR(__xludf.DUMMYFUNCTION("""COMPUTED_VALUE"""),"C++")</f>
        <v>C++</v>
      </c>
      <c r="D9251" s="4" t="str">
        <f>IFERROR(__xludf.DUMMYFUNCTION("""COMPUTED_VALUE"""),"Python")</f>
        <v>Python</v>
      </c>
    </row>
    <row r="9252">
      <c r="A9252" s="3">
        <v>9251.0</v>
      </c>
      <c r="B9252" s="4" t="str">
        <f>IFERROR(__xludf.DUMMYFUNCTION("SPLIT(IMPORTRANGE!B9252:B19251,"";"",0,1)"),"Python")</f>
        <v>Python</v>
      </c>
      <c r="C9252" s="4" t="str">
        <f>IFERROR(__xludf.DUMMYFUNCTION("""COMPUTED_VALUE"""),"R")</f>
        <v>R</v>
      </c>
      <c r="D9252" s="4" t="str">
        <f>IFERROR(__xludf.DUMMYFUNCTION("""COMPUTED_VALUE"""),"SQL")</f>
        <v>SQL</v>
      </c>
      <c r="E9252" s="4" t="str">
        <f>IFERROR(__xludf.DUMMYFUNCTION("""COMPUTED_VALUE"""),"VBA")</f>
        <v>VBA</v>
      </c>
    </row>
    <row r="9253">
      <c r="A9253" s="3">
        <v>9252.0</v>
      </c>
      <c r="B9253" s="4" t="str">
        <f>IFERROR(__xludf.DUMMYFUNCTION("SPLIT(IMPORTRANGE!B9253:B19252,"";"",0,1)"),"Bash/Shell/PowerShell")</f>
        <v>Bash/Shell/PowerShell</v>
      </c>
      <c r="C9253" s="4" t="str">
        <f>IFERROR(__xludf.DUMMYFUNCTION("""COMPUTED_VALUE"""),"HTML/CSS")</f>
        <v>HTML/CSS</v>
      </c>
      <c r="D9253" s="4" t="str">
        <f>IFERROR(__xludf.DUMMYFUNCTION("""COMPUTED_VALUE"""),"Java")</f>
        <v>Java</v>
      </c>
      <c r="E9253" s="4" t="str">
        <f>IFERROR(__xludf.DUMMYFUNCTION("""COMPUTED_VALUE"""),"Python")</f>
        <v>Python</v>
      </c>
      <c r="F9253" s="4" t="str">
        <f>IFERROR(__xludf.DUMMYFUNCTION("""COMPUTED_VALUE"""),"Scala")</f>
        <v>Scala</v>
      </c>
      <c r="G9253" s="4" t="str">
        <f>IFERROR(__xludf.DUMMYFUNCTION("""COMPUTED_VALUE"""),"SQL")</f>
        <v>SQL</v>
      </c>
    </row>
    <row r="9254">
      <c r="A9254" s="3">
        <v>9253.0</v>
      </c>
      <c r="B9254" s="4" t="str">
        <f>IFERROR(__xludf.DUMMYFUNCTION("SPLIT(IMPORTRANGE!B9254:B19253,"";"",0,1)"),"Assembly")</f>
        <v>Assembly</v>
      </c>
      <c r="C9254" s="4" t="str">
        <f>IFERROR(__xludf.DUMMYFUNCTION("""COMPUTED_VALUE"""),"C++")</f>
        <v>C++</v>
      </c>
      <c r="D9254" s="4" t="str">
        <f>IFERROR(__xludf.DUMMYFUNCTION("""COMPUTED_VALUE"""),"HTML/CSS")</f>
        <v>HTML/CSS</v>
      </c>
      <c r="E9254" s="4" t="str">
        <f>IFERROR(__xludf.DUMMYFUNCTION("""COMPUTED_VALUE"""),"JavaScript")</f>
        <v>JavaScript</v>
      </c>
    </row>
    <row r="9255">
      <c r="A9255" s="3">
        <v>9254.0</v>
      </c>
      <c r="B9255" s="4" t="str">
        <f>IFERROR(__xludf.DUMMYFUNCTION("SPLIT(IMPORTRANGE!B9255:B19254,"";"",0,1)"),"C++")</f>
        <v>C++</v>
      </c>
      <c r="C9255" s="4" t="str">
        <f>IFERROR(__xludf.DUMMYFUNCTION("""COMPUTED_VALUE"""),"C#")</f>
        <v>C#</v>
      </c>
      <c r="D9255" s="4" t="str">
        <f>IFERROR(__xludf.DUMMYFUNCTION("""COMPUTED_VALUE"""),"HTML/CSS")</f>
        <v>HTML/CSS</v>
      </c>
      <c r="E9255" s="4" t="str">
        <f>IFERROR(__xludf.DUMMYFUNCTION("""COMPUTED_VALUE"""),"Python")</f>
        <v>Python</v>
      </c>
      <c r="F9255" s="4" t="str">
        <f>IFERROR(__xludf.DUMMYFUNCTION("""COMPUTED_VALUE"""),"SQL")</f>
        <v>SQL</v>
      </c>
      <c r="G9255" s="4" t="str">
        <f>IFERROR(__xludf.DUMMYFUNCTION("""COMPUTED_VALUE"""),"VBA")</f>
        <v>VBA</v>
      </c>
      <c r="H9255" s="4" t="str">
        <f>IFERROR(__xludf.DUMMYFUNCTION("""COMPUTED_VALUE"""),"Other(s):")</f>
        <v>Other(s):</v>
      </c>
    </row>
    <row r="9256">
      <c r="A9256" s="3">
        <v>9255.0</v>
      </c>
      <c r="B9256" s="4" t="str">
        <f>IFERROR(__xludf.DUMMYFUNCTION("SPLIT(IMPORTRANGE!B9256:B19255,"";"",0,1)"),"Bash/Shell/PowerShell")</f>
        <v>Bash/Shell/PowerShell</v>
      </c>
      <c r="C9256" s="4" t="str">
        <f>IFERROR(__xludf.DUMMYFUNCTION("""COMPUTED_VALUE"""),"HTML/CSS")</f>
        <v>HTML/CSS</v>
      </c>
      <c r="D9256" s="4" t="str">
        <f>IFERROR(__xludf.DUMMYFUNCTION("""COMPUTED_VALUE"""),"JavaScript")</f>
        <v>JavaScript</v>
      </c>
    </row>
    <row r="9257">
      <c r="A9257" s="3">
        <v>9256.0</v>
      </c>
      <c r="B9257" s="4" t="str">
        <f>IFERROR(__xludf.DUMMYFUNCTION("SPLIT(IMPORTRANGE!B9257:B19256,"";"",0,1)"),"Assembly")</f>
        <v>Assembly</v>
      </c>
      <c r="C9257" s="4" t="str">
        <f>IFERROR(__xludf.DUMMYFUNCTION("""COMPUTED_VALUE"""),"Bash/Shell/PowerShell")</f>
        <v>Bash/Shell/PowerShell</v>
      </c>
      <c r="D9257" s="4" t="str">
        <f>IFERROR(__xludf.DUMMYFUNCTION("""COMPUTED_VALUE"""),"C")</f>
        <v>C</v>
      </c>
    </row>
    <row r="9258">
      <c r="A9258" s="3">
        <v>9257.0</v>
      </c>
      <c r="B9258" s="4" t="str">
        <f>IFERROR(__xludf.DUMMYFUNCTION("SPLIT(IMPORTRANGE!B9258:B19257,"";"",0,1)"),"Bash/Shell/PowerShell")</f>
        <v>Bash/Shell/PowerShell</v>
      </c>
      <c r="C9258" s="4" t="str">
        <f>IFERROR(__xludf.DUMMYFUNCTION("""COMPUTED_VALUE"""),"C")</f>
        <v>C</v>
      </c>
      <c r="D9258" s="4" t="str">
        <f>IFERROR(__xludf.DUMMYFUNCTION("""COMPUTED_VALUE"""),"C++")</f>
        <v>C++</v>
      </c>
      <c r="E9258" s="4" t="str">
        <f>IFERROR(__xludf.DUMMYFUNCTION("""COMPUTED_VALUE"""),"C#")</f>
        <v>C#</v>
      </c>
      <c r="F9258" s="4" t="str">
        <f>IFERROR(__xludf.DUMMYFUNCTION("""COMPUTED_VALUE"""),"HTML/CSS")</f>
        <v>HTML/CSS</v>
      </c>
      <c r="G9258" s="4" t="str">
        <f>IFERROR(__xludf.DUMMYFUNCTION("""COMPUTED_VALUE"""),"JavaScript")</f>
        <v>JavaScript</v>
      </c>
      <c r="H9258" s="4" t="str">
        <f>IFERROR(__xludf.DUMMYFUNCTION("""COMPUTED_VALUE"""),"Objective-C")</f>
        <v>Objective-C</v>
      </c>
      <c r="I9258" s="4" t="str">
        <f>IFERROR(__xludf.DUMMYFUNCTION("""COMPUTED_VALUE"""),"PHP")</f>
        <v>PHP</v>
      </c>
      <c r="J9258" s="4" t="str">
        <f>IFERROR(__xludf.DUMMYFUNCTION("""COMPUTED_VALUE"""),"Python")</f>
        <v>Python</v>
      </c>
      <c r="K9258" s="4" t="str">
        <f>IFERROR(__xludf.DUMMYFUNCTION("""COMPUTED_VALUE"""),"SQL")</f>
        <v>SQL</v>
      </c>
      <c r="L9258" s="4" t="str">
        <f>IFERROR(__xludf.DUMMYFUNCTION("""COMPUTED_VALUE"""),"TypeScript")</f>
        <v>TypeScript</v>
      </c>
    </row>
    <row r="9259">
      <c r="A9259" s="3">
        <v>9258.0</v>
      </c>
      <c r="B9259" s="4" t="str">
        <f>IFERROR(__xludf.DUMMYFUNCTION("SPLIT(IMPORTRANGE!B9259:B19258,"";"",0,1)"),"Assembly")</f>
        <v>Assembly</v>
      </c>
      <c r="C9259" s="4" t="str">
        <f>IFERROR(__xludf.DUMMYFUNCTION("""COMPUTED_VALUE"""),"Bash/Shell/PowerShell")</f>
        <v>Bash/Shell/PowerShell</v>
      </c>
      <c r="D9259" s="4" t="str">
        <f>IFERROR(__xludf.DUMMYFUNCTION("""COMPUTED_VALUE"""),"C")</f>
        <v>C</v>
      </c>
      <c r="E9259" s="4" t="str">
        <f>IFERROR(__xludf.DUMMYFUNCTION("""COMPUTED_VALUE"""),"C++")</f>
        <v>C++</v>
      </c>
      <c r="F9259" s="4" t="str">
        <f>IFERROR(__xludf.DUMMYFUNCTION("""COMPUTED_VALUE"""),"HTML/CSS")</f>
        <v>HTML/CSS</v>
      </c>
      <c r="G9259" s="4" t="str">
        <f>IFERROR(__xludf.DUMMYFUNCTION("""COMPUTED_VALUE"""),"Java")</f>
        <v>Java</v>
      </c>
      <c r="H9259" s="4" t="str">
        <f>IFERROR(__xludf.DUMMYFUNCTION("""COMPUTED_VALUE"""),"Objective-C")</f>
        <v>Objective-C</v>
      </c>
      <c r="I9259" s="4" t="str">
        <f>IFERROR(__xludf.DUMMYFUNCTION("""COMPUTED_VALUE"""),"PHP")</f>
        <v>PHP</v>
      </c>
      <c r="J9259" s="4" t="str">
        <f>IFERROR(__xludf.DUMMYFUNCTION("""COMPUTED_VALUE"""),"SQL")</f>
        <v>SQL</v>
      </c>
    </row>
    <row r="9260">
      <c r="A9260" s="3">
        <v>9259.0</v>
      </c>
      <c r="B9260" s="4" t="str">
        <f>IFERROR(__xludf.DUMMYFUNCTION("SPLIT(IMPORTRANGE!B9260:B19259,"";"",0,1)"),"HTML/CSS")</f>
        <v>HTML/CSS</v>
      </c>
      <c r="C9260" s="4" t="str">
        <f>IFERROR(__xludf.DUMMYFUNCTION("""COMPUTED_VALUE"""),"Java")</f>
        <v>Java</v>
      </c>
      <c r="D9260" s="4" t="str">
        <f>IFERROR(__xludf.DUMMYFUNCTION("""COMPUTED_VALUE"""),"JavaScript")</f>
        <v>JavaScript</v>
      </c>
      <c r="E9260" s="4" t="str">
        <f>IFERROR(__xludf.DUMMYFUNCTION("""COMPUTED_VALUE"""),"TypeScript")</f>
        <v>TypeScript</v>
      </c>
    </row>
    <row r="9261">
      <c r="A9261" s="3">
        <v>9260.0</v>
      </c>
      <c r="B9261" s="4" t="str">
        <f>IFERROR(__xludf.DUMMYFUNCTION("SPLIT(IMPORTRANGE!B9261:B19260,"";"",0,1)"),"HTML/CSS")</f>
        <v>HTML/CSS</v>
      </c>
      <c r="C9261" s="4" t="str">
        <f>IFERROR(__xludf.DUMMYFUNCTION("""COMPUTED_VALUE"""),"JavaScript")</f>
        <v>JavaScript</v>
      </c>
      <c r="D9261" s="4" t="str">
        <f>IFERROR(__xludf.DUMMYFUNCTION("""COMPUTED_VALUE"""),"PHP")</f>
        <v>PHP</v>
      </c>
      <c r="E9261" s="4" t="str">
        <f>IFERROR(__xludf.DUMMYFUNCTION("""COMPUTED_VALUE"""),"SQL")</f>
        <v>SQL</v>
      </c>
    </row>
    <row r="9262">
      <c r="A9262" s="3">
        <v>9261.0</v>
      </c>
      <c r="B9262" s="4" t="str">
        <f>IFERROR(__xludf.DUMMYFUNCTION("SPLIT(IMPORTRANGE!B9262:B19261,"";"",0,1)"),"Bash/Shell/PowerShell")</f>
        <v>Bash/Shell/PowerShell</v>
      </c>
      <c r="C9262" s="4" t="str">
        <f>IFERROR(__xludf.DUMMYFUNCTION("""COMPUTED_VALUE"""),"C")</f>
        <v>C</v>
      </c>
      <c r="D9262" s="4" t="str">
        <f>IFERROR(__xludf.DUMMYFUNCTION("""COMPUTED_VALUE"""),"HTML/CSS")</f>
        <v>HTML/CSS</v>
      </c>
      <c r="E9262" s="4" t="str">
        <f>IFERROR(__xludf.DUMMYFUNCTION("""COMPUTED_VALUE"""),"Java")</f>
        <v>Java</v>
      </c>
      <c r="F9262" s="4" t="str">
        <f>IFERROR(__xludf.DUMMYFUNCTION("""COMPUTED_VALUE"""),"Python")</f>
        <v>Python</v>
      </c>
      <c r="G9262" s="4" t="str">
        <f>IFERROR(__xludf.DUMMYFUNCTION("""COMPUTED_VALUE"""),"R")</f>
        <v>R</v>
      </c>
      <c r="H9262" s="4" t="str">
        <f>IFERROR(__xludf.DUMMYFUNCTION("""COMPUTED_VALUE"""),"SQL")</f>
        <v>SQL</v>
      </c>
    </row>
    <row r="9263">
      <c r="A9263" s="3">
        <v>9262.0</v>
      </c>
      <c r="B9263" s="4" t="str">
        <f>IFERROR(__xludf.DUMMYFUNCTION("SPLIT(IMPORTRANGE!B9263:B19262,"";"",0,1)"),"Objective-C")</f>
        <v>Objective-C</v>
      </c>
      <c r="C9263" s="4" t="str">
        <f>IFERROR(__xludf.DUMMYFUNCTION("""COMPUTED_VALUE"""),"Swift")</f>
        <v>Swift</v>
      </c>
    </row>
    <row r="9264">
      <c r="A9264" s="3">
        <v>9263.0</v>
      </c>
      <c r="B9264" s="4" t="str">
        <f>IFERROR(__xludf.DUMMYFUNCTION("SPLIT(IMPORTRANGE!B9264:B19263,"";"",0,1)"),"Bash/Shell/PowerShell")</f>
        <v>Bash/Shell/PowerShell</v>
      </c>
      <c r="C9264" s="4" t="str">
        <f>IFERROR(__xludf.DUMMYFUNCTION("""COMPUTED_VALUE"""),"C#")</f>
        <v>C#</v>
      </c>
      <c r="D9264" s="4" t="str">
        <f>IFERROR(__xludf.DUMMYFUNCTION("""COMPUTED_VALUE"""),"Go")</f>
        <v>Go</v>
      </c>
      <c r="E9264" s="4" t="str">
        <f>IFERROR(__xludf.DUMMYFUNCTION("""COMPUTED_VALUE"""),"HTML/CSS")</f>
        <v>HTML/CSS</v>
      </c>
      <c r="F9264" s="4" t="str">
        <f>IFERROR(__xludf.DUMMYFUNCTION("""COMPUTED_VALUE"""),"JavaScript")</f>
        <v>JavaScript</v>
      </c>
      <c r="G9264" s="4" t="str">
        <f>IFERROR(__xludf.DUMMYFUNCTION("""COMPUTED_VALUE"""),"Python")</f>
        <v>Python</v>
      </c>
      <c r="H9264" s="4" t="str">
        <f>IFERROR(__xludf.DUMMYFUNCTION("""COMPUTED_VALUE"""),"SQL")</f>
        <v>SQL</v>
      </c>
    </row>
    <row r="9265">
      <c r="A9265" s="3">
        <v>9264.0</v>
      </c>
      <c r="B9265" s="4" t="str">
        <f>IFERROR(__xludf.DUMMYFUNCTION("SPLIT(IMPORTRANGE!B9265:B19264,"";"",0,1)"),"HTML/CSS")</f>
        <v>HTML/CSS</v>
      </c>
      <c r="C9265" s="4" t="str">
        <f>IFERROR(__xludf.DUMMYFUNCTION("""COMPUTED_VALUE"""),"Java")</f>
        <v>Java</v>
      </c>
      <c r="D9265" s="4" t="str">
        <f>IFERROR(__xludf.DUMMYFUNCTION("""COMPUTED_VALUE"""),"JavaScript")</f>
        <v>JavaScript</v>
      </c>
      <c r="E9265" s="4" t="str">
        <f>IFERROR(__xludf.DUMMYFUNCTION("""COMPUTED_VALUE"""),"Scala")</f>
        <v>Scala</v>
      </c>
      <c r="F9265" s="4" t="str">
        <f>IFERROR(__xludf.DUMMYFUNCTION("""COMPUTED_VALUE"""),"SQL")</f>
        <v>SQL</v>
      </c>
    </row>
    <row r="9266">
      <c r="A9266" s="3">
        <v>9265.0</v>
      </c>
      <c r="B9266" s="4" t="str">
        <f>IFERROR(__xludf.DUMMYFUNCTION("SPLIT(IMPORTRANGE!B9266:B19265,"";"",0,1)"),"C++")</f>
        <v>C++</v>
      </c>
      <c r="C9266" s="4" t="str">
        <f>IFERROR(__xludf.DUMMYFUNCTION("""COMPUTED_VALUE"""),"HTML/CSS")</f>
        <v>HTML/CSS</v>
      </c>
      <c r="D9266" s="4" t="str">
        <f>IFERROR(__xludf.DUMMYFUNCTION("""COMPUTED_VALUE"""),"Java")</f>
        <v>Java</v>
      </c>
      <c r="E9266" s="4" t="str">
        <f>IFERROR(__xludf.DUMMYFUNCTION("""COMPUTED_VALUE"""),"JavaScript")</f>
        <v>JavaScript</v>
      </c>
      <c r="F9266" s="4" t="str">
        <f>IFERROR(__xludf.DUMMYFUNCTION("""COMPUTED_VALUE"""),"PHP")</f>
        <v>PHP</v>
      </c>
      <c r="G9266" s="4" t="str">
        <f>IFERROR(__xludf.DUMMYFUNCTION("""COMPUTED_VALUE"""),"Python")</f>
        <v>Python</v>
      </c>
      <c r="H9266" s="4" t="str">
        <f>IFERROR(__xludf.DUMMYFUNCTION("""COMPUTED_VALUE"""),"Ruby")</f>
        <v>Ruby</v>
      </c>
      <c r="I9266" s="4" t="str">
        <f>IFERROR(__xludf.DUMMYFUNCTION("""COMPUTED_VALUE"""),"SQL")</f>
        <v>SQL</v>
      </c>
    </row>
    <row r="9267">
      <c r="A9267" s="3">
        <v>9266.0</v>
      </c>
      <c r="B9267" s="4" t="str">
        <f>IFERROR(__xludf.DUMMYFUNCTION("SPLIT(IMPORTRANGE!B9267:B19266,"";"",0,1)"),"Bash/Shell/PowerShell")</f>
        <v>Bash/Shell/PowerShell</v>
      </c>
      <c r="C9267" s="4" t="str">
        <f>IFERROR(__xludf.DUMMYFUNCTION("""COMPUTED_VALUE"""),"C++")</f>
        <v>C++</v>
      </c>
      <c r="D9267" s="4" t="str">
        <f>IFERROR(__xludf.DUMMYFUNCTION("""COMPUTED_VALUE"""),"C#")</f>
        <v>C#</v>
      </c>
      <c r="E9267" s="4" t="str">
        <f>IFERROR(__xludf.DUMMYFUNCTION("""COMPUTED_VALUE"""),"Python")</f>
        <v>Python</v>
      </c>
    </row>
    <row r="9268">
      <c r="A9268" s="3">
        <v>9267.0</v>
      </c>
      <c r="B9268" s="4" t="str">
        <f>IFERROR(__xludf.DUMMYFUNCTION("SPLIT(IMPORTRANGE!B9268:B19267,"";"",0,1)"),"C#")</f>
        <v>C#</v>
      </c>
      <c r="C9268" s="4" t="str">
        <f>IFERROR(__xludf.DUMMYFUNCTION("""COMPUTED_VALUE"""),"HTML/CSS")</f>
        <v>HTML/CSS</v>
      </c>
      <c r="D9268" s="4" t="str">
        <f>IFERROR(__xludf.DUMMYFUNCTION("""COMPUTED_VALUE"""),"JavaScript")</f>
        <v>JavaScript</v>
      </c>
    </row>
    <row r="9269">
      <c r="A9269" s="3">
        <v>9268.0</v>
      </c>
      <c r="B9269" s="4" t="str">
        <f>IFERROR(__xludf.DUMMYFUNCTION("SPLIT(IMPORTRANGE!B9269:B19268,"";"",0,1)"),"Bash/Shell/PowerShell")</f>
        <v>Bash/Shell/PowerShell</v>
      </c>
      <c r="C9269" s="4" t="str">
        <f>IFERROR(__xludf.DUMMYFUNCTION("""COMPUTED_VALUE"""),"JavaScript")</f>
        <v>JavaScript</v>
      </c>
      <c r="D9269" s="4" t="str">
        <f>IFERROR(__xludf.DUMMYFUNCTION("""COMPUTED_VALUE"""),"TypeScript")</f>
        <v>TypeScript</v>
      </c>
    </row>
    <row r="9270">
      <c r="A9270" s="3">
        <v>9269.0</v>
      </c>
      <c r="B9270" s="4" t="str">
        <f>IFERROR(__xludf.DUMMYFUNCTION("SPLIT(IMPORTRANGE!B9270:B19269,"";"",0,1)"),"C#")</f>
        <v>C#</v>
      </c>
      <c r="C9270" s="4" t="str">
        <f>IFERROR(__xludf.DUMMYFUNCTION("""COMPUTED_VALUE"""),"VBA")</f>
        <v>VBA</v>
      </c>
    </row>
    <row r="9271">
      <c r="A9271" s="3">
        <v>9270.0</v>
      </c>
      <c r="B9271" s="4" t="str">
        <f>IFERROR(__xludf.DUMMYFUNCTION("SPLIT(IMPORTRANGE!B9271:B19270,"";"",0,1)"),"Bash/Shell/PowerShell")</f>
        <v>Bash/Shell/PowerShell</v>
      </c>
      <c r="C9271" s="4" t="str">
        <f>IFERROR(__xludf.DUMMYFUNCTION("""COMPUTED_VALUE"""),"C++")</f>
        <v>C++</v>
      </c>
      <c r="D9271" s="4" t="str">
        <f>IFERROR(__xludf.DUMMYFUNCTION("""COMPUTED_VALUE"""),"JavaScript")</f>
        <v>JavaScript</v>
      </c>
      <c r="E9271" s="4" t="str">
        <f>IFERROR(__xludf.DUMMYFUNCTION("""COMPUTED_VALUE"""),"Python")</f>
        <v>Python</v>
      </c>
      <c r="F9271" s="4" t="str">
        <f>IFERROR(__xludf.DUMMYFUNCTION("""COMPUTED_VALUE"""),"Swift")</f>
        <v>Swift</v>
      </c>
      <c r="G9271" s="4" t="str">
        <f>IFERROR(__xludf.DUMMYFUNCTION("""COMPUTED_VALUE"""),"Other(s):")</f>
        <v>Other(s):</v>
      </c>
    </row>
    <row r="9272">
      <c r="A9272" s="3">
        <v>9271.0</v>
      </c>
      <c r="B9272" s="4" t="str">
        <f>IFERROR(__xludf.DUMMYFUNCTION("SPLIT(IMPORTRANGE!B9272:B19271,"";"",0,1)"),"C")</f>
        <v>C</v>
      </c>
      <c r="C9272" s="4" t="str">
        <f>IFERROR(__xludf.DUMMYFUNCTION("""COMPUTED_VALUE"""),"C++")</f>
        <v>C++</v>
      </c>
      <c r="D9272" s="4" t="str">
        <f>IFERROR(__xludf.DUMMYFUNCTION("""COMPUTED_VALUE"""),"C#")</f>
        <v>C#</v>
      </c>
    </row>
    <row r="9273">
      <c r="A9273" s="3">
        <v>9272.0</v>
      </c>
      <c r="B9273" s="4" t="str">
        <f>IFERROR(__xludf.DUMMYFUNCTION("SPLIT(IMPORTRANGE!B9273:B19272,"";"",0,1)"),"C")</f>
        <v>C</v>
      </c>
      <c r="C9273" s="4" t="str">
        <f>IFERROR(__xludf.DUMMYFUNCTION("""COMPUTED_VALUE"""),"C++")</f>
        <v>C++</v>
      </c>
      <c r="D9273" s="4" t="str">
        <f>IFERROR(__xludf.DUMMYFUNCTION("""COMPUTED_VALUE"""),"C#")</f>
        <v>C#</v>
      </c>
      <c r="E9273" s="4" t="str">
        <f>IFERROR(__xludf.DUMMYFUNCTION("""COMPUTED_VALUE"""),"HTML/CSS")</f>
        <v>HTML/CSS</v>
      </c>
      <c r="F9273" s="4" t="str">
        <f>IFERROR(__xludf.DUMMYFUNCTION("""COMPUTED_VALUE"""),"JavaScript")</f>
        <v>JavaScript</v>
      </c>
      <c r="G9273" s="4" t="str">
        <f>IFERROR(__xludf.DUMMYFUNCTION("""COMPUTED_VALUE"""),"PHP")</f>
        <v>PHP</v>
      </c>
      <c r="H9273" s="4" t="str">
        <f>IFERROR(__xludf.DUMMYFUNCTION("""COMPUTED_VALUE"""),"SQL")</f>
        <v>SQL</v>
      </c>
    </row>
    <row r="9274">
      <c r="A9274" s="3">
        <v>9273.0</v>
      </c>
      <c r="B9274" s="4" t="str">
        <f>IFERROR(__xludf.DUMMYFUNCTION("SPLIT(IMPORTRANGE!B9274:B19273,"";"",0,1)"),"Java")</f>
        <v>Java</v>
      </c>
      <c r="C9274" s="4" t="str">
        <f>IFERROR(__xludf.DUMMYFUNCTION("""COMPUTED_VALUE"""),"JavaScript")</f>
        <v>JavaScript</v>
      </c>
      <c r="D9274" s="4" t="str">
        <f>IFERROR(__xludf.DUMMYFUNCTION("""COMPUTED_VALUE"""),"SQL")</f>
        <v>SQL</v>
      </c>
    </row>
    <row r="9275">
      <c r="A9275" s="3">
        <v>9274.0</v>
      </c>
      <c r="B9275" s="4" t="str">
        <f>IFERROR(__xludf.DUMMYFUNCTION("SPLIT(IMPORTRANGE!B9275:B19274,"";"",0,1)"),"HTML/CSS")</f>
        <v>HTML/CSS</v>
      </c>
      <c r="C9275" s="4" t="str">
        <f>IFERROR(__xludf.DUMMYFUNCTION("""COMPUTED_VALUE"""),"JavaScript")</f>
        <v>JavaScript</v>
      </c>
      <c r="D9275" s="4" t="str">
        <f>IFERROR(__xludf.DUMMYFUNCTION("""COMPUTED_VALUE"""),"PHP")</f>
        <v>PHP</v>
      </c>
    </row>
    <row r="9276">
      <c r="A9276" s="3">
        <v>9275.0</v>
      </c>
      <c r="B9276" s="4" t="str">
        <f>IFERROR(__xludf.DUMMYFUNCTION("SPLIT(IMPORTRANGE!B9276:B19275,"";"",0,1)"),"HTML/CSS")</f>
        <v>HTML/CSS</v>
      </c>
      <c r="C9276" s="4" t="str">
        <f>IFERROR(__xludf.DUMMYFUNCTION("""COMPUTED_VALUE"""),"Java")</f>
        <v>Java</v>
      </c>
    </row>
    <row r="9277">
      <c r="A9277" s="3">
        <v>9276.0</v>
      </c>
      <c r="B9277" s="4" t="str">
        <f>IFERROR(__xludf.DUMMYFUNCTION("SPLIT(IMPORTRANGE!B9277:B19276,"";"",0,1)"),"Bash/Shell/PowerShell")</f>
        <v>Bash/Shell/PowerShell</v>
      </c>
      <c r="C9277" s="4" t="str">
        <f>IFERROR(__xludf.DUMMYFUNCTION("""COMPUTED_VALUE"""),"C#")</f>
        <v>C#</v>
      </c>
      <c r="D9277" s="4" t="str">
        <f>IFERROR(__xludf.DUMMYFUNCTION("""COMPUTED_VALUE"""),"HTML/CSS")</f>
        <v>HTML/CSS</v>
      </c>
      <c r="E9277" s="4" t="str">
        <f>IFERROR(__xludf.DUMMYFUNCTION("""COMPUTED_VALUE"""),"JavaScript")</f>
        <v>JavaScript</v>
      </c>
      <c r="F9277" s="4" t="str">
        <f>IFERROR(__xludf.DUMMYFUNCTION("""COMPUTED_VALUE"""),"SQL")</f>
        <v>SQL</v>
      </c>
    </row>
    <row r="9278">
      <c r="A9278" s="3">
        <v>9277.0</v>
      </c>
      <c r="B9278" s="4" t="str">
        <f>IFERROR(__xludf.DUMMYFUNCTION("SPLIT(IMPORTRANGE!B9278:B19277,"";"",0,1)"),"HTML/CSS")</f>
        <v>HTML/CSS</v>
      </c>
      <c r="C9278" s="4" t="str">
        <f>IFERROR(__xludf.DUMMYFUNCTION("""COMPUTED_VALUE"""),"PHP")</f>
        <v>PHP</v>
      </c>
    </row>
    <row r="9279">
      <c r="A9279" s="3">
        <v>9278.0</v>
      </c>
      <c r="B9279" s="4" t="str">
        <f>IFERROR(__xludf.DUMMYFUNCTION("SPLIT(IMPORTRANGE!B9279:B19278,"";"",0,1)"),"Python")</f>
        <v>Python</v>
      </c>
    </row>
    <row r="9280">
      <c r="A9280" s="3">
        <v>9279.0</v>
      </c>
      <c r="B9280" s="4" t="str">
        <f>IFERROR(__xludf.DUMMYFUNCTION("SPLIT(IMPORTRANGE!B9280:B19279,"";"",0,1)"),"C#")</f>
        <v>C#</v>
      </c>
      <c r="C9280" s="4" t="str">
        <f>IFERROR(__xludf.DUMMYFUNCTION("""COMPUTED_VALUE"""),"HTML/CSS")</f>
        <v>HTML/CSS</v>
      </c>
      <c r="D9280" s="4" t="str">
        <f>IFERROR(__xludf.DUMMYFUNCTION("""COMPUTED_VALUE"""),"JavaScript")</f>
        <v>JavaScript</v>
      </c>
      <c r="E9280" s="4" t="str">
        <f>IFERROR(__xludf.DUMMYFUNCTION("""COMPUTED_VALUE"""),"Other(s):")</f>
        <v>Other(s):</v>
      </c>
    </row>
    <row r="9281">
      <c r="A9281" s="3">
        <v>9280.0</v>
      </c>
      <c r="B9281" s="4" t="str">
        <f>IFERROR(__xludf.DUMMYFUNCTION("SPLIT(IMPORTRANGE!B9281:B19280,"";"",0,1)"),"Java")</f>
        <v>Java</v>
      </c>
    </row>
    <row r="9282">
      <c r="A9282" s="3">
        <v>9281.0</v>
      </c>
      <c r="B9282" s="4" t="str">
        <f>IFERROR(__xludf.DUMMYFUNCTION("SPLIT(IMPORTRANGE!B9282:B19281,"";"",0,1)"),"Bash/Shell/PowerShell")</f>
        <v>Bash/Shell/PowerShell</v>
      </c>
      <c r="C9282" s="4" t="str">
        <f>IFERROR(__xludf.DUMMYFUNCTION("""COMPUTED_VALUE"""),"HTML/CSS")</f>
        <v>HTML/CSS</v>
      </c>
      <c r="D9282" s="4" t="str">
        <f>IFERROR(__xludf.DUMMYFUNCTION("""COMPUTED_VALUE"""),"JavaScript")</f>
        <v>JavaScript</v>
      </c>
      <c r="E9282" s="4" t="str">
        <f>IFERROR(__xludf.DUMMYFUNCTION("""COMPUTED_VALUE"""),"PHP")</f>
        <v>PHP</v>
      </c>
      <c r="F9282" s="4" t="str">
        <f>IFERROR(__xludf.DUMMYFUNCTION("""COMPUTED_VALUE"""),"Python")</f>
        <v>Python</v>
      </c>
      <c r="G9282" s="4" t="str">
        <f>IFERROR(__xludf.DUMMYFUNCTION("""COMPUTED_VALUE"""),"SQL")</f>
        <v>SQL</v>
      </c>
      <c r="H9282" s="4" t="str">
        <f>IFERROR(__xludf.DUMMYFUNCTION("""COMPUTED_VALUE"""),"TypeScript")</f>
        <v>TypeScript</v>
      </c>
    </row>
    <row r="9283">
      <c r="A9283" s="3">
        <v>9282.0</v>
      </c>
      <c r="B9283" s="4" t="str">
        <f>IFERROR(__xludf.DUMMYFUNCTION("SPLIT(IMPORTRANGE!B9283:B19282,"";"",0,1)"),"Python")</f>
        <v>Python</v>
      </c>
    </row>
    <row r="9284">
      <c r="A9284" s="3">
        <v>9283.0</v>
      </c>
      <c r="B9284" s="4" t="str">
        <f>IFERROR(__xludf.DUMMYFUNCTION("SPLIT(IMPORTRANGE!B9284:B19283,"";"",0,1)"),"Bash/Shell/PowerShell")</f>
        <v>Bash/Shell/PowerShell</v>
      </c>
      <c r="C9284" s="4" t="str">
        <f>IFERROR(__xludf.DUMMYFUNCTION("""COMPUTED_VALUE"""),"C++")</f>
        <v>C++</v>
      </c>
      <c r="D9284" s="4" t="str">
        <f>IFERROR(__xludf.DUMMYFUNCTION("""COMPUTED_VALUE"""),"Java")</f>
        <v>Java</v>
      </c>
      <c r="E9284" s="4" t="str">
        <f>IFERROR(__xludf.DUMMYFUNCTION("""COMPUTED_VALUE"""),"Kotlin")</f>
        <v>Kotlin</v>
      </c>
    </row>
    <row r="9285">
      <c r="A9285" s="3">
        <v>9284.0</v>
      </c>
      <c r="B9285" s="4" t="str">
        <f>IFERROR(__xludf.DUMMYFUNCTION("SPLIT(IMPORTRANGE!B9285:B19284,"";"",0,1)"),"Bash/Shell/PowerShell")</f>
        <v>Bash/Shell/PowerShell</v>
      </c>
      <c r="C9285" s="4" t="str">
        <f>IFERROR(__xludf.DUMMYFUNCTION("""COMPUTED_VALUE"""),"Python")</f>
        <v>Python</v>
      </c>
    </row>
    <row r="9286">
      <c r="A9286" s="3">
        <v>9285.0</v>
      </c>
      <c r="B9286" s="4" t="str">
        <f>IFERROR(__xludf.DUMMYFUNCTION("SPLIT(IMPORTRANGE!B9286:B19285,"";"",0,1)"),"Bash/Shell/PowerShell")</f>
        <v>Bash/Shell/PowerShell</v>
      </c>
      <c r="C9286" s="4" t="str">
        <f>IFERROR(__xludf.DUMMYFUNCTION("""COMPUTED_VALUE"""),"C")</f>
        <v>C</v>
      </c>
      <c r="D9286" s="4" t="str">
        <f>IFERROR(__xludf.DUMMYFUNCTION("""COMPUTED_VALUE"""),"C++")</f>
        <v>C++</v>
      </c>
      <c r="E9286" s="4" t="str">
        <f>IFERROR(__xludf.DUMMYFUNCTION("""COMPUTED_VALUE"""),"C#")</f>
        <v>C#</v>
      </c>
      <c r="F9286" s="4" t="str">
        <f>IFERROR(__xludf.DUMMYFUNCTION("""COMPUTED_VALUE"""),"Java")</f>
        <v>Java</v>
      </c>
    </row>
    <row r="9287">
      <c r="A9287" s="3">
        <v>9286.0</v>
      </c>
      <c r="B9287" s="4" t="str">
        <f>IFERROR(__xludf.DUMMYFUNCTION("SPLIT(IMPORTRANGE!B9287:B19286,"";"",0,1)"),"Bash/Shell/PowerShell")</f>
        <v>Bash/Shell/PowerShell</v>
      </c>
      <c r="C9287" s="4" t="str">
        <f>IFERROR(__xludf.DUMMYFUNCTION("""COMPUTED_VALUE"""),"HTML/CSS")</f>
        <v>HTML/CSS</v>
      </c>
      <c r="D9287" s="4" t="str">
        <f>IFERROR(__xludf.DUMMYFUNCTION("""COMPUTED_VALUE"""),"JavaScript")</f>
        <v>JavaScript</v>
      </c>
      <c r="E9287" s="4" t="str">
        <f>IFERROR(__xludf.DUMMYFUNCTION("""COMPUTED_VALUE"""),"PHP")</f>
        <v>PHP</v>
      </c>
      <c r="F9287" s="4" t="str">
        <f>IFERROR(__xludf.DUMMYFUNCTION("""COMPUTED_VALUE"""),"Python")</f>
        <v>Python</v>
      </c>
      <c r="G9287" s="4" t="str">
        <f>IFERROR(__xludf.DUMMYFUNCTION("""COMPUTED_VALUE"""),"Rust")</f>
        <v>Rust</v>
      </c>
      <c r="H9287" s="4" t="str">
        <f>IFERROR(__xludf.DUMMYFUNCTION("""COMPUTED_VALUE"""),"SQL")</f>
        <v>SQL</v>
      </c>
      <c r="I9287" s="4" t="str">
        <f>IFERROR(__xludf.DUMMYFUNCTION("""COMPUTED_VALUE"""),"Other(s):")</f>
        <v>Other(s):</v>
      </c>
    </row>
    <row r="9288">
      <c r="A9288" s="3">
        <v>9287.0</v>
      </c>
      <c r="B9288" s="4" t="str">
        <f>IFERROR(__xludf.DUMMYFUNCTION("SPLIT(IMPORTRANGE!B9288:B19287,"";"",0,1)"),"C")</f>
        <v>C</v>
      </c>
      <c r="C9288" s="4" t="str">
        <f>IFERROR(__xludf.DUMMYFUNCTION("""COMPUTED_VALUE"""),"JavaScript")</f>
        <v>JavaScript</v>
      </c>
      <c r="D9288" s="4" t="str">
        <f>IFERROR(__xludf.DUMMYFUNCTION("""COMPUTED_VALUE"""),"Python")</f>
        <v>Python</v>
      </c>
      <c r="E9288" s="4" t="str">
        <f>IFERROR(__xludf.DUMMYFUNCTION("""COMPUTED_VALUE"""),"SQL")</f>
        <v>SQL</v>
      </c>
    </row>
    <row r="9289">
      <c r="A9289" s="3">
        <v>9288.0</v>
      </c>
      <c r="B9289" s="4" t="str">
        <f>IFERROR(__xludf.DUMMYFUNCTION("SPLIT(IMPORTRANGE!B9289:B19288,"";"",0,1)"),"Java")</f>
        <v>Java</v>
      </c>
      <c r="C9289" s="4" t="str">
        <f>IFERROR(__xludf.DUMMYFUNCTION("""COMPUTED_VALUE"""),"JavaScript")</f>
        <v>JavaScript</v>
      </c>
      <c r="D9289" s="4" t="str">
        <f>IFERROR(__xludf.DUMMYFUNCTION("""COMPUTED_VALUE"""),"SQL")</f>
        <v>SQL</v>
      </c>
      <c r="E9289" s="4" t="str">
        <f>IFERROR(__xludf.DUMMYFUNCTION("""COMPUTED_VALUE"""),"Swift")</f>
        <v>Swift</v>
      </c>
    </row>
    <row r="9290">
      <c r="A9290" s="3">
        <v>9289.0</v>
      </c>
      <c r="B9290" s="4" t="str">
        <f>IFERROR(__xludf.DUMMYFUNCTION("SPLIT(IMPORTRANGE!B9290:B19289,"";"",0,1)"),"C#")</f>
        <v>C#</v>
      </c>
      <c r="C9290" s="4" t="str">
        <f>IFERROR(__xludf.DUMMYFUNCTION("""COMPUTED_VALUE"""),"JavaScript")</f>
        <v>JavaScript</v>
      </c>
      <c r="D9290" s="4" t="str">
        <f>IFERROR(__xludf.DUMMYFUNCTION("""COMPUTED_VALUE"""),"Python")</f>
        <v>Python</v>
      </c>
      <c r="E9290" s="4" t="str">
        <f>IFERROR(__xludf.DUMMYFUNCTION("""COMPUTED_VALUE"""),"R")</f>
        <v>R</v>
      </c>
      <c r="F9290" s="4" t="str">
        <f>IFERROR(__xludf.DUMMYFUNCTION("""COMPUTED_VALUE"""),"SQL")</f>
        <v>SQL</v>
      </c>
    </row>
    <row r="9291">
      <c r="A9291" s="3">
        <v>9290.0</v>
      </c>
      <c r="B9291" s="4" t="str">
        <f>IFERROR(__xludf.DUMMYFUNCTION("SPLIT(IMPORTRANGE!B9291:B19290,"";"",0,1)"),"Bash/Shell/PowerShell")</f>
        <v>Bash/Shell/PowerShell</v>
      </c>
      <c r="C9291" s="4" t="str">
        <f>IFERROR(__xludf.DUMMYFUNCTION("""COMPUTED_VALUE"""),"C")</f>
        <v>C</v>
      </c>
      <c r="D9291" s="4" t="str">
        <f>IFERROR(__xludf.DUMMYFUNCTION("""COMPUTED_VALUE"""),"Python")</f>
        <v>Python</v>
      </c>
      <c r="E9291" s="4" t="str">
        <f>IFERROR(__xludf.DUMMYFUNCTION("""COMPUTED_VALUE"""),"SQL")</f>
        <v>SQL</v>
      </c>
      <c r="F9291" s="4" t="str">
        <f>IFERROR(__xludf.DUMMYFUNCTION("""COMPUTED_VALUE"""),"VBA")</f>
        <v>VBA</v>
      </c>
    </row>
    <row r="9292">
      <c r="A9292" s="3">
        <v>9291.0</v>
      </c>
      <c r="B9292" s="4" t="str">
        <f>IFERROR(__xludf.DUMMYFUNCTION("SPLIT(IMPORTRANGE!B9292:B19291,"";"",0,1)"),"Bash/Shell/PowerShell")</f>
        <v>Bash/Shell/PowerShell</v>
      </c>
      <c r="C9292" s="4" t="str">
        <f>IFERROR(__xludf.DUMMYFUNCTION("""COMPUTED_VALUE"""),"C#")</f>
        <v>C#</v>
      </c>
      <c r="D9292" s="4" t="str">
        <f>IFERROR(__xludf.DUMMYFUNCTION("""COMPUTED_VALUE"""),"Python")</f>
        <v>Python</v>
      </c>
    </row>
    <row r="9293">
      <c r="A9293" s="3">
        <v>9292.0</v>
      </c>
      <c r="B9293" s="4" t="str">
        <f>IFERROR(__xludf.DUMMYFUNCTION("SPLIT(IMPORTRANGE!B9293:B19292,"";"",0,1)"),"C#")</f>
        <v>C#</v>
      </c>
      <c r="C9293" s="4" t="str">
        <f>IFERROR(__xludf.DUMMYFUNCTION("""COMPUTED_VALUE"""),"HTML/CSS")</f>
        <v>HTML/CSS</v>
      </c>
      <c r="D9293" s="4" t="str">
        <f>IFERROR(__xludf.DUMMYFUNCTION("""COMPUTED_VALUE"""),"JavaScript")</f>
        <v>JavaScript</v>
      </c>
      <c r="E9293" s="4" t="str">
        <f>IFERROR(__xludf.DUMMYFUNCTION("""COMPUTED_VALUE"""),"SQL")</f>
        <v>SQL</v>
      </c>
    </row>
    <row r="9294">
      <c r="A9294" s="3">
        <v>9293.0</v>
      </c>
      <c r="B9294" s="4" t="str">
        <f>IFERROR(__xludf.DUMMYFUNCTION("SPLIT(IMPORTRANGE!B9294:B19293,"";"",0,1)"),"C")</f>
        <v>C</v>
      </c>
      <c r="C9294" s="4" t="str">
        <f>IFERROR(__xludf.DUMMYFUNCTION("""COMPUTED_VALUE"""),"C++")</f>
        <v>C++</v>
      </c>
      <c r="D9294" s="4" t="str">
        <f>IFERROR(__xludf.DUMMYFUNCTION("""COMPUTED_VALUE"""),"Java")</f>
        <v>Java</v>
      </c>
      <c r="E9294" s="4" t="str">
        <f>IFERROR(__xludf.DUMMYFUNCTION("""COMPUTED_VALUE"""),"Python")</f>
        <v>Python</v>
      </c>
      <c r="F9294" s="4" t="str">
        <f>IFERROR(__xludf.DUMMYFUNCTION("""COMPUTED_VALUE"""),"SQL")</f>
        <v>SQL</v>
      </c>
    </row>
    <row r="9295">
      <c r="A9295" s="3">
        <v>9294.0</v>
      </c>
      <c r="B9295" s="4" t="str">
        <f>IFERROR(__xludf.DUMMYFUNCTION("SPLIT(IMPORTRANGE!B9295:B19294,"";"",0,1)"),"Bash/Shell/PowerShell")</f>
        <v>Bash/Shell/PowerShell</v>
      </c>
      <c r="C9295" s="4" t="str">
        <f>IFERROR(__xludf.DUMMYFUNCTION("""COMPUTED_VALUE"""),"C#")</f>
        <v>C#</v>
      </c>
      <c r="D9295" s="4" t="str">
        <f>IFERROR(__xludf.DUMMYFUNCTION("""COMPUTED_VALUE"""),"Swift")</f>
        <v>Swift</v>
      </c>
    </row>
    <row r="9296">
      <c r="A9296" s="3">
        <v>9295.0</v>
      </c>
      <c r="B9296" s="4" t="str">
        <f>IFERROR(__xludf.DUMMYFUNCTION("SPLIT(IMPORTRANGE!B9296:B19295,"";"",0,1)"),"Java")</f>
        <v>Java</v>
      </c>
      <c r="C9296" s="4" t="str">
        <f>IFERROR(__xludf.DUMMYFUNCTION("""COMPUTED_VALUE"""),"Kotlin")</f>
        <v>Kotlin</v>
      </c>
      <c r="D9296" s="4" t="str">
        <f>IFERROR(__xludf.DUMMYFUNCTION("""COMPUTED_VALUE"""),"Objective-C")</f>
        <v>Objective-C</v>
      </c>
    </row>
    <row r="9297">
      <c r="A9297" s="3">
        <v>9296.0</v>
      </c>
      <c r="B9297" s="4" t="str">
        <f>IFERROR(__xludf.DUMMYFUNCTION("SPLIT(IMPORTRANGE!B9297:B19296,"";"",0,1)"),"Assembly")</f>
        <v>Assembly</v>
      </c>
      <c r="C9297" s="4" t="str">
        <f>IFERROR(__xludf.DUMMYFUNCTION("""COMPUTED_VALUE"""),"C")</f>
        <v>C</v>
      </c>
      <c r="D9297" s="4" t="str">
        <f>IFERROR(__xludf.DUMMYFUNCTION("""COMPUTED_VALUE"""),"Java")</f>
        <v>Java</v>
      </c>
      <c r="E9297" s="4" t="str">
        <f>IFERROR(__xludf.DUMMYFUNCTION("""COMPUTED_VALUE"""),"JavaScript")</f>
        <v>JavaScript</v>
      </c>
      <c r="F9297" s="4" t="str">
        <f>IFERROR(__xludf.DUMMYFUNCTION("""COMPUTED_VALUE"""),"Python")</f>
        <v>Python</v>
      </c>
    </row>
    <row r="9298">
      <c r="A9298" s="3">
        <v>9297.0</v>
      </c>
      <c r="B9298" s="4" t="str">
        <f>IFERROR(__xludf.DUMMYFUNCTION("SPLIT(IMPORTRANGE!B9298:B19297,"";"",0,1)"),"Python")</f>
        <v>Python</v>
      </c>
    </row>
    <row r="9299">
      <c r="A9299" s="3">
        <v>9298.0</v>
      </c>
      <c r="B9299" s="4" t="str">
        <f>IFERROR(__xludf.DUMMYFUNCTION("SPLIT(IMPORTRANGE!B9299:B19298,"";"",0,1)"),"Python")</f>
        <v>Python</v>
      </c>
      <c r="C9299" s="4" t="str">
        <f>IFERROR(__xludf.DUMMYFUNCTION("""COMPUTED_VALUE"""),"R")</f>
        <v>R</v>
      </c>
      <c r="D9299" s="4" t="str">
        <f>IFERROR(__xludf.DUMMYFUNCTION("""COMPUTED_VALUE"""),"SQL")</f>
        <v>SQL</v>
      </c>
      <c r="E9299" s="4" t="str">
        <f>IFERROR(__xludf.DUMMYFUNCTION("""COMPUTED_VALUE"""),"VBA")</f>
        <v>VBA</v>
      </c>
    </row>
    <row r="9300">
      <c r="A9300" s="3">
        <v>9299.0</v>
      </c>
      <c r="B9300" s="4" t="str">
        <f>IFERROR(__xludf.DUMMYFUNCTION("SPLIT(IMPORTRANGE!B9300:B19299,"";"",0,1)"),"C#")</f>
        <v>C#</v>
      </c>
      <c r="C9300" s="4" t="str">
        <f>IFERROR(__xludf.DUMMYFUNCTION("""COMPUTED_VALUE"""),"HTML/CSS")</f>
        <v>HTML/CSS</v>
      </c>
      <c r="D9300" s="4" t="str">
        <f>IFERROR(__xludf.DUMMYFUNCTION("""COMPUTED_VALUE"""),"Python")</f>
        <v>Python</v>
      </c>
      <c r="E9300" s="4" t="str">
        <f>IFERROR(__xludf.DUMMYFUNCTION("""COMPUTED_VALUE"""),"VBA")</f>
        <v>VBA</v>
      </c>
    </row>
    <row r="9301">
      <c r="A9301" s="3">
        <v>9300.0</v>
      </c>
      <c r="B9301" s="4" t="str">
        <f>IFERROR(__xludf.DUMMYFUNCTION("SPLIT(IMPORTRANGE!B9301:B19300,"";"",0,1)"),"C")</f>
        <v>C</v>
      </c>
      <c r="C9301" s="4" t="str">
        <f>IFERROR(__xludf.DUMMYFUNCTION("""COMPUTED_VALUE"""),"C++")</f>
        <v>C++</v>
      </c>
      <c r="D9301" s="4" t="str">
        <f>IFERROR(__xludf.DUMMYFUNCTION("""COMPUTED_VALUE"""),"HTML/CSS")</f>
        <v>HTML/CSS</v>
      </c>
      <c r="E9301" s="4" t="str">
        <f>IFERROR(__xludf.DUMMYFUNCTION("""COMPUTED_VALUE"""),"Java")</f>
        <v>Java</v>
      </c>
      <c r="F9301" s="4" t="str">
        <f>IFERROR(__xludf.DUMMYFUNCTION("""COMPUTED_VALUE"""),"JavaScript")</f>
        <v>JavaScript</v>
      </c>
      <c r="G9301" s="4" t="str">
        <f>IFERROR(__xludf.DUMMYFUNCTION("""COMPUTED_VALUE"""),"PHP")</f>
        <v>PHP</v>
      </c>
      <c r="H9301" s="4" t="str">
        <f>IFERROR(__xludf.DUMMYFUNCTION("""COMPUTED_VALUE"""),"SQL")</f>
        <v>SQL</v>
      </c>
    </row>
    <row r="9302">
      <c r="A9302" s="3">
        <v>9301.0</v>
      </c>
      <c r="B9302" s="4" t="str">
        <f>IFERROR(__xludf.DUMMYFUNCTION("SPLIT(IMPORTRANGE!B9302:B19301,"";"",0,1)"),"Bash/Shell/PowerShell")</f>
        <v>Bash/Shell/PowerShell</v>
      </c>
      <c r="C9302" s="4" t="str">
        <f>IFERROR(__xludf.DUMMYFUNCTION("""COMPUTED_VALUE"""),"C")</f>
        <v>C</v>
      </c>
      <c r="D9302" s="4" t="str">
        <f>IFERROR(__xludf.DUMMYFUNCTION("""COMPUTED_VALUE"""),"C++")</f>
        <v>C++</v>
      </c>
      <c r="E9302" s="4" t="str">
        <f>IFERROR(__xludf.DUMMYFUNCTION("""COMPUTED_VALUE"""),"Go")</f>
        <v>Go</v>
      </c>
      <c r="F9302" s="4" t="str">
        <f>IFERROR(__xludf.DUMMYFUNCTION("""COMPUTED_VALUE"""),"HTML/CSS")</f>
        <v>HTML/CSS</v>
      </c>
      <c r="G9302" s="4" t="str">
        <f>IFERROR(__xludf.DUMMYFUNCTION("""COMPUTED_VALUE"""),"Java")</f>
        <v>Java</v>
      </c>
      <c r="H9302" s="4" t="str">
        <f>IFERROR(__xludf.DUMMYFUNCTION("""COMPUTED_VALUE"""),"JavaScript")</f>
        <v>JavaScript</v>
      </c>
      <c r="I9302" s="4" t="str">
        <f>IFERROR(__xludf.DUMMYFUNCTION("""COMPUTED_VALUE"""),"Python")</f>
        <v>Python</v>
      </c>
    </row>
    <row r="9303">
      <c r="A9303" s="3">
        <v>9302.0</v>
      </c>
      <c r="B9303" s="4" t="str">
        <f>IFERROR(__xludf.DUMMYFUNCTION("SPLIT(IMPORTRANGE!B9303:B19302,"";"",0,1)"),"Elixir")</f>
        <v>Elixir</v>
      </c>
      <c r="C9303" s="4" t="str">
        <f>IFERROR(__xludf.DUMMYFUNCTION("""COMPUTED_VALUE"""),"Ruby")</f>
        <v>Ruby</v>
      </c>
    </row>
    <row r="9304">
      <c r="A9304" s="3">
        <v>9303.0</v>
      </c>
      <c r="B9304" s="4" t="str">
        <f>IFERROR(__xludf.DUMMYFUNCTION("SPLIT(IMPORTRANGE!B9304:B19303,"";"",0,1)"),"Bash/Shell/PowerShell")</f>
        <v>Bash/Shell/PowerShell</v>
      </c>
      <c r="C9304" s="4" t="str">
        <f>IFERROR(__xludf.DUMMYFUNCTION("""COMPUTED_VALUE"""),"C")</f>
        <v>C</v>
      </c>
      <c r="D9304" s="4" t="str">
        <f>IFERROR(__xludf.DUMMYFUNCTION("""COMPUTED_VALUE"""),"C#")</f>
        <v>C#</v>
      </c>
      <c r="E9304" s="4" t="str">
        <f>IFERROR(__xludf.DUMMYFUNCTION("""COMPUTED_VALUE"""),"HTML/CSS")</f>
        <v>HTML/CSS</v>
      </c>
      <c r="F9304" s="4" t="str">
        <f>IFERROR(__xludf.DUMMYFUNCTION("""COMPUTED_VALUE"""),"Java")</f>
        <v>Java</v>
      </c>
      <c r="G9304" s="4" t="str">
        <f>IFERROR(__xludf.DUMMYFUNCTION("""COMPUTED_VALUE"""),"JavaScript")</f>
        <v>JavaScript</v>
      </c>
      <c r="H9304" s="4" t="str">
        <f>IFERROR(__xludf.DUMMYFUNCTION("""COMPUTED_VALUE"""),"PHP")</f>
        <v>PHP</v>
      </c>
      <c r="I9304" s="4" t="str">
        <f>IFERROR(__xludf.DUMMYFUNCTION("""COMPUTED_VALUE"""),"Python")</f>
        <v>Python</v>
      </c>
      <c r="J9304" s="4" t="str">
        <f>IFERROR(__xludf.DUMMYFUNCTION("""COMPUTED_VALUE"""),"Ruby")</f>
        <v>Ruby</v>
      </c>
      <c r="K9304" s="4" t="str">
        <f>IFERROR(__xludf.DUMMYFUNCTION("""COMPUTED_VALUE"""),"SQL")</f>
        <v>SQL</v>
      </c>
    </row>
    <row r="9305">
      <c r="A9305" s="3">
        <v>9304.0</v>
      </c>
      <c r="B9305" s="4" t="str">
        <f>IFERROR(__xludf.DUMMYFUNCTION("SPLIT(IMPORTRANGE!B9305:B19304,"";"",0,1)"),"HTML/CSS")</f>
        <v>HTML/CSS</v>
      </c>
      <c r="C9305" s="4" t="str">
        <f>IFERROR(__xludf.DUMMYFUNCTION("""COMPUTED_VALUE"""),"Java")</f>
        <v>Java</v>
      </c>
      <c r="D9305" s="4" t="str">
        <f>IFERROR(__xludf.DUMMYFUNCTION("""COMPUTED_VALUE"""),"JavaScript")</f>
        <v>JavaScript</v>
      </c>
    </row>
    <row r="9306">
      <c r="A9306" s="3">
        <v>9305.0</v>
      </c>
      <c r="B9306" s="4" t="str">
        <f>IFERROR(__xludf.DUMMYFUNCTION("SPLIT(IMPORTRANGE!B9306:B19305,"";"",0,1)"),"HTML/CSS")</f>
        <v>HTML/CSS</v>
      </c>
      <c r="C9306" s="4" t="str">
        <f>IFERROR(__xludf.DUMMYFUNCTION("""COMPUTED_VALUE"""),"Java")</f>
        <v>Java</v>
      </c>
      <c r="D9306" s="4" t="str">
        <f>IFERROR(__xludf.DUMMYFUNCTION("""COMPUTED_VALUE"""),"Python")</f>
        <v>Python</v>
      </c>
      <c r="E9306" s="4" t="str">
        <f>IFERROR(__xludf.DUMMYFUNCTION("""COMPUTED_VALUE"""),"R")</f>
        <v>R</v>
      </c>
      <c r="F9306" s="4" t="str">
        <f>IFERROR(__xludf.DUMMYFUNCTION("""COMPUTED_VALUE"""),"VBA")</f>
        <v>VBA</v>
      </c>
    </row>
    <row r="9307">
      <c r="A9307" s="3">
        <v>9306.0</v>
      </c>
      <c r="B9307" s="4" t="str">
        <f>IFERROR(__xludf.DUMMYFUNCTION("SPLIT(IMPORTRANGE!B9307:B19306,"";"",0,1)"),"JavaScript")</f>
        <v>JavaScript</v>
      </c>
      <c r="C9307" s="4" t="str">
        <f>IFERROR(__xludf.DUMMYFUNCTION("""COMPUTED_VALUE"""),"TypeScript")</f>
        <v>TypeScript</v>
      </c>
    </row>
    <row r="9308">
      <c r="A9308" s="3">
        <v>9307.0</v>
      </c>
      <c r="B9308" s="4" t="str">
        <f>IFERROR(__xludf.DUMMYFUNCTION("SPLIT(IMPORTRANGE!B9308:B19307,"";"",0,1)"),"Bash/Shell/PowerShell")</f>
        <v>Bash/Shell/PowerShell</v>
      </c>
      <c r="C9308" s="4" t="str">
        <f>IFERROR(__xludf.DUMMYFUNCTION("""COMPUTED_VALUE"""),"C#")</f>
        <v>C#</v>
      </c>
      <c r="D9308" s="4" t="str">
        <f>IFERROR(__xludf.DUMMYFUNCTION("""COMPUTED_VALUE"""),"HTML/CSS")</f>
        <v>HTML/CSS</v>
      </c>
      <c r="E9308" s="4" t="str">
        <f>IFERROR(__xludf.DUMMYFUNCTION("""COMPUTED_VALUE"""),"JavaScript")</f>
        <v>JavaScript</v>
      </c>
      <c r="F9308" s="4" t="str">
        <f>IFERROR(__xludf.DUMMYFUNCTION("""COMPUTED_VALUE"""),"SQL")</f>
        <v>SQL</v>
      </c>
    </row>
    <row r="9309">
      <c r="A9309" s="3">
        <v>9308.0</v>
      </c>
      <c r="B9309" s="4" t="str">
        <f>IFERROR(__xludf.DUMMYFUNCTION("SPLIT(IMPORTRANGE!B9309:B19308,"";"",0,1)"),"Assembly")</f>
        <v>Assembly</v>
      </c>
      <c r="C9309" s="4" t="str">
        <f>IFERROR(__xludf.DUMMYFUNCTION("""COMPUTED_VALUE"""),"Bash/Shell/PowerShell")</f>
        <v>Bash/Shell/PowerShell</v>
      </c>
      <c r="D9309" s="4" t="str">
        <f>IFERROR(__xludf.DUMMYFUNCTION("""COMPUTED_VALUE"""),"C")</f>
        <v>C</v>
      </c>
      <c r="E9309" s="4" t="str">
        <f>IFERROR(__xludf.DUMMYFUNCTION("""COMPUTED_VALUE"""),"C++")</f>
        <v>C++</v>
      </c>
      <c r="F9309" s="4" t="str">
        <f>IFERROR(__xludf.DUMMYFUNCTION("""COMPUTED_VALUE"""),"Go")</f>
        <v>Go</v>
      </c>
      <c r="G9309" s="4" t="str">
        <f>IFERROR(__xludf.DUMMYFUNCTION("""COMPUTED_VALUE"""),"Java")</f>
        <v>Java</v>
      </c>
      <c r="H9309" s="4" t="str">
        <f>IFERROR(__xludf.DUMMYFUNCTION("""COMPUTED_VALUE"""),"JavaScript")</f>
        <v>JavaScript</v>
      </c>
      <c r="I9309" s="4" t="str">
        <f>IFERROR(__xludf.DUMMYFUNCTION("""COMPUTED_VALUE"""),"Python")</f>
        <v>Python</v>
      </c>
      <c r="J9309" s="4" t="str">
        <f>IFERROR(__xludf.DUMMYFUNCTION("""COMPUTED_VALUE"""),"SQL")</f>
        <v>SQL</v>
      </c>
    </row>
    <row r="9310">
      <c r="A9310" s="3">
        <v>9309.0</v>
      </c>
      <c r="B9310" s="4" t="str">
        <f>IFERROR(__xludf.DUMMYFUNCTION("SPLIT(IMPORTRANGE!B9310:B19309,"";"",0,1)"),"Bash/Shell/PowerShell")</f>
        <v>Bash/Shell/PowerShell</v>
      </c>
      <c r="C9310" s="4" t="str">
        <f>IFERROR(__xludf.DUMMYFUNCTION("""COMPUTED_VALUE"""),"Python")</f>
        <v>Python</v>
      </c>
      <c r="D9310" s="4" t="str">
        <f>IFERROR(__xludf.DUMMYFUNCTION("""COMPUTED_VALUE"""),"R")</f>
        <v>R</v>
      </c>
      <c r="E9310" s="4" t="str">
        <f>IFERROR(__xludf.DUMMYFUNCTION("""COMPUTED_VALUE"""),"SQL")</f>
        <v>SQL</v>
      </c>
      <c r="F9310" s="4" t="str">
        <f>IFERROR(__xludf.DUMMYFUNCTION("""COMPUTED_VALUE"""),"VBA")</f>
        <v>VBA</v>
      </c>
    </row>
    <row r="9311">
      <c r="A9311" s="3">
        <v>9310.0</v>
      </c>
      <c r="B9311" s="4" t="str">
        <f>IFERROR(__xludf.DUMMYFUNCTION("SPLIT(IMPORTRANGE!B9311:B19310,"";"",0,1)"),"Bash/Shell/PowerShell")</f>
        <v>Bash/Shell/PowerShell</v>
      </c>
      <c r="C9311" s="4" t="str">
        <f>IFERROR(__xludf.DUMMYFUNCTION("""COMPUTED_VALUE"""),"C")</f>
        <v>C</v>
      </c>
      <c r="D9311" s="4" t="str">
        <f>IFERROR(__xludf.DUMMYFUNCTION("""COMPUTED_VALUE"""),"HTML/CSS")</f>
        <v>HTML/CSS</v>
      </c>
      <c r="E9311" s="4" t="str">
        <f>IFERROR(__xludf.DUMMYFUNCTION("""COMPUTED_VALUE"""),"JavaScript")</f>
        <v>JavaScript</v>
      </c>
      <c r="F9311" s="4" t="str">
        <f>IFERROR(__xludf.DUMMYFUNCTION("""COMPUTED_VALUE"""),"Objective-C")</f>
        <v>Objective-C</v>
      </c>
      <c r="G9311" s="4" t="str">
        <f>IFERROR(__xludf.DUMMYFUNCTION("""COMPUTED_VALUE"""),"TypeScript")</f>
        <v>TypeScript</v>
      </c>
    </row>
    <row r="9312">
      <c r="A9312" s="3">
        <v>9311.0</v>
      </c>
      <c r="B9312" s="4" t="str">
        <f>IFERROR(__xludf.DUMMYFUNCTION("SPLIT(IMPORTRANGE!B9312:B19311,"";"",0,1)"),"C")</f>
        <v>C</v>
      </c>
      <c r="C9312" s="4" t="str">
        <f>IFERROR(__xludf.DUMMYFUNCTION("""COMPUTED_VALUE"""),"C#")</f>
        <v>C#</v>
      </c>
      <c r="D9312" s="4" t="str">
        <f>IFERROR(__xludf.DUMMYFUNCTION("""COMPUTED_VALUE"""),"Java")</f>
        <v>Java</v>
      </c>
      <c r="E9312" s="4" t="str">
        <f>IFERROR(__xludf.DUMMYFUNCTION("""COMPUTED_VALUE"""),"Python")</f>
        <v>Python</v>
      </c>
    </row>
    <row r="9313">
      <c r="A9313" s="3">
        <v>9312.0</v>
      </c>
      <c r="B9313" s="4" t="str">
        <f>IFERROR(__xludf.DUMMYFUNCTION("SPLIT(IMPORTRANGE!B9313:B19312,"";"",0,1)"),"C#")</f>
        <v>C#</v>
      </c>
      <c r="C9313" s="4" t="str">
        <f>IFERROR(__xludf.DUMMYFUNCTION("""COMPUTED_VALUE"""),"HTML/CSS")</f>
        <v>HTML/CSS</v>
      </c>
      <c r="D9313" s="4" t="str">
        <f>IFERROR(__xludf.DUMMYFUNCTION("""COMPUTED_VALUE"""),"JavaScript")</f>
        <v>JavaScript</v>
      </c>
      <c r="E9313" s="4" t="str">
        <f>IFERROR(__xludf.DUMMYFUNCTION("""COMPUTED_VALUE"""),"SQL")</f>
        <v>SQL</v>
      </c>
      <c r="F9313" s="4" t="str">
        <f>IFERROR(__xludf.DUMMYFUNCTION("""COMPUTED_VALUE"""),"WebAssembly")</f>
        <v>WebAssembly</v>
      </c>
      <c r="G9313" s="4" t="str">
        <f>IFERROR(__xludf.DUMMYFUNCTION("""COMPUTED_VALUE"""),"Other(s):")</f>
        <v>Other(s):</v>
      </c>
    </row>
    <row r="9314">
      <c r="A9314" s="3">
        <v>9313.0</v>
      </c>
      <c r="B9314" s="4" t="str">
        <f>IFERROR(__xludf.DUMMYFUNCTION("SPLIT(IMPORTRANGE!B9314:B19313,"";"",0,1)"),"Assembly")</f>
        <v>Assembly</v>
      </c>
      <c r="C9314" s="4" t="str">
        <f>IFERROR(__xludf.DUMMYFUNCTION("""COMPUTED_VALUE"""),"C")</f>
        <v>C</v>
      </c>
      <c r="D9314" s="4" t="str">
        <f>IFERROR(__xludf.DUMMYFUNCTION("""COMPUTED_VALUE"""),"Swift")</f>
        <v>Swift</v>
      </c>
    </row>
    <row r="9315">
      <c r="A9315" s="3">
        <v>9314.0</v>
      </c>
      <c r="B9315" s="4" t="str">
        <f>IFERROR(__xludf.DUMMYFUNCTION("SPLIT(IMPORTRANGE!B9315:B19314,"";"",0,1)"),"Objective-C")</f>
        <v>Objective-C</v>
      </c>
      <c r="C9315" s="4" t="str">
        <f>IFERROR(__xludf.DUMMYFUNCTION("""COMPUTED_VALUE"""),"Swift")</f>
        <v>Swift</v>
      </c>
    </row>
    <row r="9316">
      <c r="A9316" s="3">
        <v>9315.0</v>
      </c>
      <c r="B9316" s="4" t="str">
        <f>IFERROR(__xludf.DUMMYFUNCTION("SPLIT(IMPORTRANGE!B9316:B19315,"";"",0,1)"),"C")</f>
        <v>C</v>
      </c>
      <c r="C9316" s="4" t="str">
        <f>IFERROR(__xludf.DUMMYFUNCTION("""COMPUTED_VALUE"""),"C++")</f>
        <v>C++</v>
      </c>
      <c r="D9316" s="4" t="str">
        <f>IFERROR(__xludf.DUMMYFUNCTION("""COMPUTED_VALUE"""),"Go")</f>
        <v>Go</v>
      </c>
      <c r="E9316" s="4" t="str">
        <f>IFERROR(__xludf.DUMMYFUNCTION("""COMPUTED_VALUE"""),"HTML/CSS")</f>
        <v>HTML/CSS</v>
      </c>
      <c r="F9316" s="4" t="str">
        <f>IFERROR(__xludf.DUMMYFUNCTION("""COMPUTED_VALUE"""),"JavaScript")</f>
        <v>JavaScript</v>
      </c>
      <c r="G9316" s="4" t="str">
        <f>IFERROR(__xludf.DUMMYFUNCTION("""COMPUTED_VALUE"""),"PHP")</f>
        <v>PHP</v>
      </c>
      <c r="H9316" s="4" t="str">
        <f>IFERROR(__xludf.DUMMYFUNCTION("""COMPUTED_VALUE"""),"Python")</f>
        <v>Python</v>
      </c>
      <c r="I9316" s="4" t="str">
        <f>IFERROR(__xludf.DUMMYFUNCTION("""COMPUTED_VALUE"""),"SQL")</f>
        <v>SQL</v>
      </c>
      <c r="J9316" s="4" t="str">
        <f>IFERROR(__xludf.DUMMYFUNCTION("""COMPUTED_VALUE"""),"TypeScript")</f>
        <v>TypeScript</v>
      </c>
    </row>
    <row r="9317">
      <c r="A9317" s="3">
        <v>9316.0</v>
      </c>
      <c r="B9317" s="4" t="str">
        <f>IFERROR(__xludf.DUMMYFUNCTION("SPLIT(IMPORTRANGE!B9317:B19316,"";"",0,1)"),"C#")</f>
        <v>C#</v>
      </c>
      <c r="C9317" s="4" t="str">
        <f>IFERROR(__xludf.DUMMYFUNCTION("""COMPUTED_VALUE"""),"HTML/CSS")</f>
        <v>HTML/CSS</v>
      </c>
      <c r="D9317" s="4" t="str">
        <f>IFERROR(__xludf.DUMMYFUNCTION("""COMPUTED_VALUE"""),"JavaScript")</f>
        <v>JavaScript</v>
      </c>
      <c r="E9317" s="4" t="str">
        <f>IFERROR(__xludf.DUMMYFUNCTION("""COMPUTED_VALUE"""),"SQL")</f>
        <v>SQL</v>
      </c>
      <c r="F9317" s="4" t="str">
        <f>IFERROR(__xludf.DUMMYFUNCTION("""COMPUTED_VALUE"""),"TypeScript")</f>
        <v>TypeScript</v>
      </c>
    </row>
    <row r="9318">
      <c r="A9318" s="3">
        <v>9317.0</v>
      </c>
      <c r="B9318" s="4" t="str">
        <f>IFERROR(__xludf.DUMMYFUNCTION("SPLIT(IMPORTRANGE!B9318:B19317,"";"",0,1)"),"JavaScript")</f>
        <v>JavaScript</v>
      </c>
      <c r="C9318" s="4" t="str">
        <f>IFERROR(__xludf.DUMMYFUNCTION("""COMPUTED_VALUE"""),"Python")</f>
        <v>Python</v>
      </c>
    </row>
    <row r="9319">
      <c r="A9319" s="3">
        <v>9318.0</v>
      </c>
      <c r="B9319" s="4" t="str">
        <f>IFERROR(__xludf.DUMMYFUNCTION("SPLIT(IMPORTRANGE!B9319:B19318,"";"",0,1)"),"C")</f>
        <v>C</v>
      </c>
      <c r="C9319" s="4" t="str">
        <f>IFERROR(__xludf.DUMMYFUNCTION("""COMPUTED_VALUE"""),"Go")</f>
        <v>Go</v>
      </c>
      <c r="D9319" s="4" t="str">
        <f>IFERROR(__xludf.DUMMYFUNCTION("""COMPUTED_VALUE"""),"R")</f>
        <v>R</v>
      </c>
    </row>
    <row r="9320">
      <c r="A9320" s="3">
        <v>9319.0</v>
      </c>
      <c r="B9320" s="4" t="str">
        <f>IFERROR(__xludf.DUMMYFUNCTION("SPLIT(IMPORTRANGE!B9320:B19319,"";"",0,1)"),"HTML/CSS")</f>
        <v>HTML/CSS</v>
      </c>
      <c r="C9320" s="4" t="str">
        <f>IFERROR(__xludf.DUMMYFUNCTION("""COMPUTED_VALUE"""),"Java")</f>
        <v>Java</v>
      </c>
      <c r="D9320" s="4" t="str">
        <f>IFERROR(__xludf.DUMMYFUNCTION("""COMPUTED_VALUE"""),"JavaScript")</f>
        <v>JavaScript</v>
      </c>
      <c r="E9320" s="4" t="str">
        <f>IFERROR(__xludf.DUMMYFUNCTION("""COMPUTED_VALUE"""),"PHP")</f>
        <v>PHP</v>
      </c>
      <c r="F9320" s="4" t="str">
        <f>IFERROR(__xludf.DUMMYFUNCTION("""COMPUTED_VALUE"""),"Python")</f>
        <v>Python</v>
      </c>
      <c r="G9320" s="4" t="str">
        <f>IFERROR(__xludf.DUMMYFUNCTION("""COMPUTED_VALUE"""),"Ruby")</f>
        <v>Ruby</v>
      </c>
      <c r="H9320" s="4" t="str">
        <f>IFERROR(__xludf.DUMMYFUNCTION("""COMPUTED_VALUE"""),"SQL")</f>
        <v>SQL</v>
      </c>
    </row>
    <row r="9321">
      <c r="A9321" s="3">
        <v>9320.0</v>
      </c>
      <c r="B9321" s="4" t="str">
        <f>IFERROR(__xludf.DUMMYFUNCTION("SPLIT(IMPORTRANGE!B9321:B19320,"";"",0,1)"),"Bash/Shell/PowerShell")</f>
        <v>Bash/Shell/PowerShell</v>
      </c>
      <c r="C9321" s="4" t="str">
        <f>IFERROR(__xludf.DUMMYFUNCTION("""COMPUTED_VALUE"""),"C#")</f>
        <v>C#</v>
      </c>
    </row>
    <row r="9322">
      <c r="A9322" s="3">
        <v>9321.0</v>
      </c>
      <c r="B9322" s="4" t="str">
        <f>IFERROR(__xludf.DUMMYFUNCTION("SPLIT(IMPORTRANGE!B9322:B19321,"";"",0,1)"),"C#")</f>
        <v>C#</v>
      </c>
      <c r="C9322" s="4" t="str">
        <f>IFERROR(__xludf.DUMMYFUNCTION("""COMPUTED_VALUE"""),"HTML/CSS")</f>
        <v>HTML/CSS</v>
      </c>
      <c r="D9322" s="4" t="str">
        <f>IFERROR(__xludf.DUMMYFUNCTION("""COMPUTED_VALUE"""),"JavaScript")</f>
        <v>JavaScript</v>
      </c>
      <c r="E9322" s="4" t="str">
        <f>IFERROR(__xludf.DUMMYFUNCTION("""COMPUTED_VALUE"""),"Python")</f>
        <v>Python</v>
      </c>
    </row>
    <row r="9323">
      <c r="A9323" s="3">
        <v>9322.0</v>
      </c>
      <c r="B9323" s="4" t="str">
        <f>IFERROR(__xludf.DUMMYFUNCTION("SPLIT(IMPORTRANGE!B9323:B19322,"";"",0,1)"),"C#")</f>
        <v>C#</v>
      </c>
      <c r="C9323" s="4" t="str">
        <f>IFERROR(__xludf.DUMMYFUNCTION("""COMPUTED_VALUE"""),"SQL")</f>
        <v>SQL</v>
      </c>
    </row>
    <row r="9324">
      <c r="A9324" s="3">
        <v>9323.0</v>
      </c>
      <c r="B9324" s="4" t="str">
        <f>IFERROR(__xludf.DUMMYFUNCTION("SPLIT(IMPORTRANGE!B9324:B19323,"";"",0,1)"),"C++")</f>
        <v>C++</v>
      </c>
      <c r="C9324" s="4" t="str">
        <f>IFERROR(__xludf.DUMMYFUNCTION("""COMPUTED_VALUE"""),"Python")</f>
        <v>Python</v>
      </c>
    </row>
    <row r="9325">
      <c r="A9325" s="3">
        <v>9324.0</v>
      </c>
      <c r="B9325" s="4" t="str">
        <f>IFERROR(__xludf.DUMMYFUNCTION("SPLIT(IMPORTRANGE!B9325:B19324,"";"",0,1)"),"Elixir")</f>
        <v>Elixir</v>
      </c>
      <c r="C9325" s="4" t="str">
        <f>IFERROR(__xludf.DUMMYFUNCTION("""COMPUTED_VALUE"""),"JavaScript")</f>
        <v>JavaScript</v>
      </c>
      <c r="D9325" s="4" t="str">
        <f>IFERROR(__xludf.DUMMYFUNCTION("""COMPUTED_VALUE"""),"Python")</f>
        <v>Python</v>
      </c>
      <c r="E9325" s="4" t="str">
        <f>IFERROR(__xludf.DUMMYFUNCTION("""COMPUTED_VALUE"""),"Ruby")</f>
        <v>Ruby</v>
      </c>
    </row>
    <row r="9326">
      <c r="A9326" s="3">
        <v>9325.0</v>
      </c>
      <c r="B9326" s="4" t="str">
        <f>IFERROR(__xludf.DUMMYFUNCTION("SPLIT(IMPORTRANGE!B9326:B19325,"";"",0,1)"),"C")</f>
        <v>C</v>
      </c>
      <c r="C9326" s="4" t="str">
        <f>IFERROR(__xludf.DUMMYFUNCTION("""COMPUTED_VALUE"""),"Go")</f>
        <v>Go</v>
      </c>
      <c r="D9326" s="4" t="str">
        <f>IFERROR(__xludf.DUMMYFUNCTION("""COMPUTED_VALUE"""),"Python")</f>
        <v>Python</v>
      </c>
    </row>
    <row r="9327">
      <c r="A9327" s="3">
        <v>9326.0</v>
      </c>
      <c r="B9327" s="4" t="str">
        <f>IFERROR(__xludf.DUMMYFUNCTION("SPLIT(IMPORTRANGE!B9327:B19326,"";"",0,1)"),"Bash/Shell/PowerShell")</f>
        <v>Bash/Shell/PowerShell</v>
      </c>
      <c r="C9327" s="4" t="str">
        <f>IFERROR(__xludf.DUMMYFUNCTION("""COMPUTED_VALUE"""),"C#")</f>
        <v>C#</v>
      </c>
      <c r="D9327" s="4" t="str">
        <f>IFERROR(__xludf.DUMMYFUNCTION("""COMPUTED_VALUE"""),"Go")</f>
        <v>Go</v>
      </c>
      <c r="E9327" s="4" t="str">
        <f>IFERROR(__xludf.DUMMYFUNCTION("""COMPUTED_VALUE"""),"HTML/CSS")</f>
        <v>HTML/CSS</v>
      </c>
      <c r="F9327" s="4" t="str">
        <f>IFERROR(__xludf.DUMMYFUNCTION("""COMPUTED_VALUE"""),"Java")</f>
        <v>Java</v>
      </c>
      <c r="G9327" s="4" t="str">
        <f>IFERROR(__xludf.DUMMYFUNCTION("""COMPUTED_VALUE"""),"JavaScript")</f>
        <v>JavaScript</v>
      </c>
      <c r="H9327" s="4" t="str">
        <f>IFERROR(__xludf.DUMMYFUNCTION("""COMPUTED_VALUE"""),"SQL")</f>
        <v>SQL</v>
      </c>
      <c r="I9327" s="4" t="str">
        <f>IFERROR(__xludf.DUMMYFUNCTION("""COMPUTED_VALUE"""),"TypeScript")</f>
        <v>TypeScript</v>
      </c>
    </row>
    <row r="9328">
      <c r="A9328" s="3">
        <v>9327.0</v>
      </c>
      <c r="B9328" s="4" t="str">
        <f>IFERROR(__xludf.DUMMYFUNCTION("SPLIT(IMPORTRANGE!B9328:B19327,"";"",0,1)"),"Bash/Shell/PowerShell")</f>
        <v>Bash/Shell/PowerShell</v>
      </c>
      <c r="C9328" s="4" t="str">
        <f>IFERROR(__xludf.DUMMYFUNCTION("""COMPUTED_VALUE"""),"HTML/CSS")</f>
        <v>HTML/CSS</v>
      </c>
      <c r="D9328" s="4" t="str">
        <f>IFERROR(__xludf.DUMMYFUNCTION("""COMPUTED_VALUE"""),"Java")</f>
        <v>Java</v>
      </c>
      <c r="E9328" s="4" t="str">
        <f>IFERROR(__xludf.DUMMYFUNCTION("""COMPUTED_VALUE"""),"JavaScript")</f>
        <v>JavaScript</v>
      </c>
      <c r="F9328" s="4" t="str">
        <f>IFERROR(__xludf.DUMMYFUNCTION("""COMPUTED_VALUE"""),"PHP")</f>
        <v>PHP</v>
      </c>
      <c r="G9328" s="4" t="str">
        <f>IFERROR(__xludf.DUMMYFUNCTION("""COMPUTED_VALUE"""),"Python")</f>
        <v>Python</v>
      </c>
      <c r="H9328" s="4" t="str">
        <f>IFERROR(__xludf.DUMMYFUNCTION("""COMPUTED_VALUE"""),"SQL")</f>
        <v>SQL</v>
      </c>
    </row>
    <row r="9329">
      <c r="A9329" s="3">
        <v>9328.0</v>
      </c>
      <c r="B9329" s="4" t="str">
        <f>IFERROR(__xludf.DUMMYFUNCTION("SPLIT(IMPORTRANGE!B9329:B19328,"";"",0,1)"),"Bash/Shell/PowerShell")</f>
        <v>Bash/Shell/PowerShell</v>
      </c>
      <c r="C9329" s="4" t="str">
        <f>IFERROR(__xludf.DUMMYFUNCTION("""COMPUTED_VALUE"""),"HTML/CSS")</f>
        <v>HTML/CSS</v>
      </c>
      <c r="D9329" s="4" t="str">
        <f>IFERROR(__xludf.DUMMYFUNCTION("""COMPUTED_VALUE"""),"Java")</f>
        <v>Java</v>
      </c>
      <c r="E9329" s="4" t="str">
        <f>IFERROR(__xludf.DUMMYFUNCTION("""COMPUTED_VALUE"""),"JavaScript")</f>
        <v>JavaScript</v>
      </c>
      <c r="F9329" s="4" t="str">
        <f>IFERROR(__xludf.DUMMYFUNCTION("""COMPUTED_VALUE"""),"Python")</f>
        <v>Python</v>
      </c>
      <c r="G9329" s="4" t="str">
        <f>IFERROR(__xludf.DUMMYFUNCTION("""COMPUTED_VALUE"""),"SQL")</f>
        <v>SQL</v>
      </c>
    </row>
    <row r="9330">
      <c r="A9330" s="3">
        <v>9329.0</v>
      </c>
      <c r="B9330" s="4" t="str">
        <f>IFERROR(__xludf.DUMMYFUNCTION("SPLIT(IMPORTRANGE!B9330:B19329,"";"",0,1)"),"C#")</f>
        <v>C#</v>
      </c>
      <c r="C9330" s="4" t="str">
        <f>IFERROR(__xludf.DUMMYFUNCTION("""COMPUTED_VALUE"""),"HTML/CSS")</f>
        <v>HTML/CSS</v>
      </c>
      <c r="D9330" s="4" t="str">
        <f>IFERROR(__xludf.DUMMYFUNCTION("""COMPUTED_VALUE"""),"JavaScript")</f>
        <v>JavaScript</v>
      </c>
      <c r="E9330" s="4" t="str">
        <f>IFERROR(__xludf.DUMMYFUNCTION("""COMPUTED_VALUE"""),"TypeScript")</f>
        <v>TypeScript</v>
      </c>
      <c r="F9330" s="4" t="str">
        <f>IFERROR(__xludf.DUMMYFUNCTION("""COMPUTED_VALUE"""),"Other(s):")</f>
        <v>Other(s):</v>
      </c>
    </row>
    <row r="9331">
      <c r="A9331" s="3">
        <v>9330.0</v>
      </c>
      <c r="B9331" s="4" t="str">
        <f>IFERROR(__xludf.DUMMYFUNCTION("SPLIT(IMPORTRANGE!B9331:B19330,"";"",0,1)"),"HTML/CSS")</f>
        <v>HTML/CSS</v>
      </c>
      <c r="C9331" s="4" t="str">
        <f>IFERROR(__xludf.DUMMYFUNCTION("""COMPUTED_VALUE"""),"PHP")</f>
        <v>PHP</v>
      </c>
      <c r="D9331" s="4" t="str">
        <f>IFERROR(__xludf.DUMMYFUNCTION("""COMPUTED_VALUE"""),"Python")</f>
        <v>Python</v>
      </c>
    </row>
    <row r="9332">
      <c r="A9332" s="3">
        <v>9331.0</v>
      </c>
      <c r="B9332" s="4" t="str">
        <f>IFERROR(__xludf.DUMMYFUNCTION("SPLIT(IMPORTRANGE!B9332:B19331,"";"",0,1)"),"Bash/Shell/PowerShell")</f>
        <v>Bash/Shell/PowerShell</v>
      </c>
      <c r="C9332" s="4" t="str">
        <f>IFERROR(__xludf.DUMMYFUNCTION("""COMPUTED_VALUE"""),"Go")</f>
        <v>Go</v>
      </c>
      <c r="D9332" s="4" t="str">
        <f>IFERROR(__xludf.DUMMYFUNCTION("""COMPUTED_VALUE"""),"Python")</f>
        <v>Python</v>
      </c>
      <c r="E9332" s="4" t="str">
        <f>IFERROR(__xludf.DUMMYFUNCTION("""COMPUTED_VALUE"""),"Rust")</f>
        <v>Rust</v>
      </c>
    </row>
    <row r="9333">
      <c r="A9333" s="3">
        <v>9332.0</v>
      </c>
      <c r="B9333" s="4" t="str">
        <f>IFERROR(__xludf.DUMMYFUNCTION("SPLIT(IMPORTRANGE!B9333:B19332,"";"",0,1)"),"Bash/Shell/PowerShell")</f>
        <v>Bash/Shell/PowerShell</v>
      </c>
      <c r="C9333" s="4" t="str">
        <f>IFERROR(__xludf.DUMMYFUNCTION("""COMPUTED_VALUE"""),"HTML/CSS")</f>
        <v>HTML/CSS</v>
      </c>
      <c r="D9333" s="4" t="str">
        <f>IFERROR(__xludf.DUMMYFUNCTION("""COMPUTED_VALUE"""),"JavaScript")</f>
        <v>JavaScript</v>
      </c>
      <c r="E9333" s="4" t="str">
        <f>IFERROR(__xludf.DUMMYFUNCTION("""COMPUTED_VALUE"""),"Python")</f>
        <v>Python</v>
      </c>
      <c r="F9333" s="4" t="str">
        <f>IFERROR(__xludf.DUMMYFUNCTION("""COMPUTED_VALUE"""),"R")</f>
        <v>R</v>
      </c>
      <c r="G9333" s="4" t="str">
        <f>IFERROR(__xludf.DUMMYFUNCTION("""COMPUTED_VALUE"""),"SQL")</f>
        <v>SQL</v>
      </c>
    </row>
    <row r="9334">
      <c r="A9334" s="3">
        <v>9333.0</v>
      </c>
      <c r="B9334" s="4" t="str">
        <f>IFERROR(__xludf.DUMMYFUNCTION("SPLIT(IMPORTRANGE!B9334:B19333,"";"",0,1)"),"C")</f>
        <v>C</v>
      </c>
      <c r="C9334" s="4" t="str">
        <f>IFERROR(__xludf.DUMMYFUNCTION("""COMPUTED_VALUE"""),"C++")</f>
        <v>C++</v>
      </c>
      <c r="D9334" s="4" t="str">
        <f>IFERROR(__xludf.DUMMYFUNCTION("""COMPUTED_VALUE"""),"C#")</f>
        <v>C#</v>
      </c>
      <c r="E9334" s="4" t="str">
        <f>IFERROR(__xludf.DUMMYFUNCTION("""COMPUTED_VALUE"""),"Java")</f>
        <v>Java</v>
      </c>
      <c r="F9334" s="4" t="str">
        <f>IFERROR(__xludf.DUMMYFUNCTION("""COMPUTED_VALUE"""),"SQL")</f>
        <v>SQL</v>
      </c>
    </row>
    <row r="9335">
      <c r="A9335" s="3">
        <v>9334.0</v>
      </c>
      <c r="B9335" s="4" t="str">
        <f>IFERROR(__xludf.DUMMYFUNCTION("SPLIT(IMPORTRANGE!B9335:B19334,"";"",0,1)"),"C#")</f>
        <v>C#</v>
      </c>
      <c r="C9335" s="4" t="str">
        <f>IFERROR(__xludf.DUMMYFUNCTION("""COMPUTED_VALUE"""),"HTML/CSS")</f>
        <v>HTML/CSS</v>
      </c>
      <c r="D9335" s="4" t="str">
        <f>IFERROR(__xludf.DUMMYFUNCTION("""COMPUTED_VALUE"""),"JavaScript")</f>
        <v>JavaScript</v>
      </c>
      <c r="E9335" s="4" t="str">
        <f>IFERROR(__xludf.DUMMYFUNCTION("""COMPUTED_VALUE"""),"PHP")</f>
        <v>PHP</v>
      </c>
      <c r="F9335" s="4" t="str">
        <f>IFERROR(__xludf.DUMMYFUNCTION("""COMPUTED_VALUE"""),"Python")</f>
        <v>Python</v>
      </c>
      <c r="G9335" s="4" t="str">
        <f>IFERROR(__xludf.DUMMYFUNCTION("""COMPUTED_VALUE"""),"TypeScript")</f>
        <v>TypeScript</v>
      </c>
    </row>
    <row r="9336">
      <c r="A9336" s="3">
        <v>9335.0</v>
      </c>
      <c r="B9336" s="4" t="str">
        <f>IFERROR(__xludf.DUMMYFUNCTION("SPLIT(IMPORTRANGE!B9336:B19335,"";"",0,1)"),"C#")</f>
        <v>C#</v>
      </c>
      <c r="C9336" s="4" t="str">
        <f>IFERROR(__xludf.DUMMYFUNCTION("""COMPUTED_VALUE"""),"HTML/CSS")</f>
        <v>HTML/CSS</v>
      </c>
      <c r="D9336" s="4" t="str">
        <f>IFERROR(__xludf.DUMMYFUNCTION("""COMPUTED_VALUE"""),"Java")</f>
        <v>Java</v>
      </c>
      <c r="E9336" s="4" t="str">
        <f>IFERROR(__xludf.DUMMYFUNCTION("""COMPUTED_VALUE"""),"JavaScript")</f>
        <v>JavaScript</v>
      </c>
      <c r="F9336" s="4" t="str">
        <f>IFERROR(__xludf.DUMMYFUNCTION("""COMPUTED_VALUE"""),"SQL")</f>
        <v>SQL</v>
      </c>
      <c r="G9336" s="4" t="str">
        <f>IFERROR(__xludf.DUMMYFUNCTION("""COMPUTED_VALUE"""),"TypeScript")</f>
        <v>TypeScript</v>
      </c>
    </row>
    <row r="9337">
      <c r="A9337" s="3">
        <v>9336.0</v>
      </c>
      <c r="B9337" s="4" t="str">
        <f>IFERROR(__xludf.DUMMYFUNCTION("SPLIT(IMPORTRANGE!B9337:B19336,"";"",0,1)"),"Bash/Shell/PowerShell")</f>
        <v>Bash/Shell/PowerShell</v>
      </c>
      <c r="C9337" s="4" t="str">
        <f>IFERROR(__xludf.DUMMYFUNCTION("""COMPUTED_VALUE"""),"HTML/CSS")</f>
        <v>HTML/CSS</v>
      </c>
      <c r="D9337" s="4" t="str">
        <f>IFERROR(__xludf.DUMMYFUNCTION("""COMPUTED_VALUE"""),"JavaScript")</f>
        <v>JavaScript</v>
      </c>
      <c r="E9337" s="4" t="str">
        <f>IFERROR(__xludf.DUMMYFUNCTION("""COMPUTED_VALUE"""),"Python")</f>
        <v>Python</v>
      </c>
      <c r="F9337" s="4" t="str">
        <f>IFERROR(__xludf.DUMMYFUNCTION("""COMPUTED_VALUE"""),"Ruby")</f>
        <v>Ruby</v>
      </c>
      <c r="G9337" s="4" t="str">
        <f>IFERROR(__xludf.DUMMYFUNCTION("""COMPUTED_VALUE"""),"Swift")</f>
        <v>Swift</v>
      </c>
    </row>
    <row r="9338">
      <c r="A9338" s="3">
        <v>9337.0</v>
      </c>
      <c r="B9338" s="4" t="str">
        <f>IFERROR(__xludf.DUMMYFUNCTION("SPLIT(IMPORTRANGE!B9338:B19337,"";"",0,1)"),"Bash/Shell/PowerShell")</f>
        <v>Bash/Shell/PowerShell</v>
      </c>
      <c r="C9338" s="4" t="str">
        <f>IFERROR(__xludf.DUMMYFUNCTION("""COMPUTED_VALUE"""),"HTML/CSS")</f>
        <v>HTML/CSS</v>
      </c>
      <c r="D9338" s="4" t="str">
        <f>IFERROR(__xludf.DUMMYFUNCTION("""COMPUTED_VALUE"""),"JavaScript")</f>
        <v>JavaScript</v>
      </c>
      <c r="E9338" s="4" t="str">
        <f>IFERROR(__xludf.DUMMYFUNCTION("""COMPUTED_VALUE"""),"PHP")</f>
        <v>PHP</v>
      </c>
      <c r="F9338" s="4" t="str">
        <f>IFERROR(__xludf.DUMMYFUNCTION("""COMPUTED_VALUE"""),"TypeScript")</f>
        <v>TypeScript</v>
      </c>
    </row>
    <row r="9339">
      <c r="A9339" s="3">
        <v>9338.0</v>
      </c>
      <c r="B9339" s="4" t="str">
        <f>IFERROR(__xludf.DUMMYFUNCTION("SPLIT(IMPORTRANGE!B9339:B19338,"";"",0,1)"),"C#")</f>
        <v>C#</v>
      </c>
      <c r="C9339" s="4" t="str">
        <f>IFERROR(__xludf.DUMMYFUNCTION("""COMPUTED_VALUE"""),"HTML/CSS")</f>
        <v>HTML/CSS</v>
      </c>
      <c r="D9339" s="4" t="str">
        <f>IFERROR(__xludf.DUMMYFUNCTION("""COMPUTED_VALUE"""),"JavaScript")</f>
        <v>JavaScript</v>
      </c>
      <c r="E9339" s="4" t="str">
        <f>IFERROR(__xludf.DUMMYFUNCTION("""COMPUTED_VALUE"""),"PHP")</f>
        <v>PHP</v>
      </c>
      <c r="F9339" s="4" t="str">
        <f>IFERROR(__xludf.DUMMYFUNCTION("""COMPUTED_VALUE"""),"SQL")</f>
        <v>SQL</v>
      </c>
      <c r="G9339" s="4" t="str">
        <f>IFERROR(__xludf.DUMMYFUNCTION("""COMPUTED_VALUE"""),"TypeScript")</f>
        <v>TypeScript</v>
      </c>
    </row>
    <row r="9340">
      <c r="A9340" s="3">
        <v>9339.0</v>
      </c>
      <c r="B9340" s="4" t="str">
        <f>IFERROR(__xludf.DUMMYFUNCTION("SPLIT(IMPORTRANGE!B9340:B19339,"";"",0,1)"),"C#")</f>
        <v>C#</v>
      </c>
      <c r="C9340" s="4" t="str">
        <f>IFERROR(__xludf.DUMMYFUNCTION("""COMPUTED_VALUE"""),"SQL")</f>
        <v>SQL</v>
      </c>
    </row>
    <row r="9341">
      <c r="A9341" s="3">
        <v>9340.0</v>
      </c>
      <c r="B9341" s="4" t="str">
        <f>IFERROR(__xludf.DUMMYFUNCTION("SPLIT(IMPORTRANGE!B9341:B19340,"";"",0,1)"),"C#")</f>
        <v>C#</v>
      </c>
      <c r="C9341" s="4" t="str">
        <f>IFERROR(__xludf.DUMMYFUNCTION("""COMPUTED_VALUE"""),"HTML/CSS")</f>
        <v>HTML/CSS</v>
      </c>
      <c r="D9341" s="4" t="str">
        <f>IFERROR(__xludf.DUMMYFUNCTION("""COMPUTED_VALUE"""),"JavaScript")</f>
        <v>JavaScript</v>
      </c>
      <c r="E9341" s="4" t="str">
        <f>IFERROR(__xludf.DUMMYFUNCTION("""COMPUTED_VALUE"""),"SQL")</f>
        <v>SQL</v>
      </c>
    </row>
    <row r="9342">
      <c r="A9342" s="3">
        <v>9341.0</v>
      </c>
      <c r="B9342" s="4" t="str">
        <f>IFERROR(__xludf.DUMMYFUNCTION("SPLIT(IMPORTRANGE!B9342:B19341,"";"",0,1)"),"Assembly")</f>
        <v>Assembly</v>
      </c>
      <c r="C9342" s="4" t="str">
        <f>IFERROR(__xludf.DUMMYFUNCTION("""COMPUTED_VALUE"""),"Bash/Shell/PowerShell")</f>
        <v>Bash/Shell/PowerShell</v>
      </c>
      <c r="D9342" s="4" t="str">
        <f>IFERROR(__xludf.DUMMYFUNCTION("""COMPUTED_VALUE"""),"C")</f>
        <v>C</v>
      </c>
      <c r="E9342" s="4" t="str">
        <f>IFERROR(__xludf.DUMMYFUNCTION("""COMPUTED_VALUE"""),"C++")</f>
        <v>C++</v>
      </c>
      <c r="F9342" s="4" t="str">
        <f>IFERROR(__xludf.DUMMYFUNCTION("""COMPUTED_VALUE"""),"C#")</f>
        <v>C#</v>
      </c>
      <c r="G9342" s="4" t="str">
        <f>IFERROR(__xludf.DUMMYFUNCTION("""COMPUTED_VALUE"""),"Dart")</f>
        <v>Dart</v>
      </c>
      <c r="H9342" s="4" t="str">
        <f>IFERROR(__xludf.DUMMYFUNCTION("""COMPUTED_VALUE"""),"HTML/CSS")</f>
        <v>HTML/CSS</v>
      </c>
      <c r="I9342" s="4" t="str">
        <f>IFERROR(__xludf.DUMMYFUNCTION("""COMPUTED_VALUE"""),"Java")</f>
        <v>Java</v>
      </c>
      <c r="J9342" s="4" t="str">
        <f>IFERROR(__xludf.DUMMYFUNCTION("""COMPUTED_VALUE"""),"JavaScript")</f>
        <v>JavaScript</v>
      </c>
      <c r="K9342" s="4" t="str">
        <f>IFERROR(__xludf.DUMMYFUNCTION("""COMPUTED_VALUE"""),"Python")</f>
        <v>Python</v>
      </c>
      <c r="L9342" s="4" t="str">
        <f>IFERROR(__xludf.DUMMYFUNCTION("""COMPUTED_VALUE"""),"R")</f>
        <v>R</v>
      </c>
      <c r="M9342" s="4" t="str">
        <f>IFERROR(__xludf.DUMMYFUNCTION("""COMPUTED_VALUE"""),"Rust")</f>
        <v>Rust</v>
      </c>
      <c r="N9342" s="4" t="str">
        <f>IFERROR(__xludf.DUMMYFUNCTION("""COMPUTED_VALUE"""),"SQL")</f>
        <v>SQL</v>
      </c>
      <c r="O9342" s="4" t="str">
        <f>IFERROR(__xludf.DUMMYFUNCTION("""COMPUTED_VALUE"""),"TypeScript")</f>
        <v>TypeScript</v>
      </c>
    </row>
    <row r="9343">
      <c r="A9343" s="3">
        <v>9342.0</v>
      </c>
      <c r="B9343" s="4" t="str">
        <f>IFERROR(__xludf.DUMMYFUNCTION("SPLIT(IMPORTRANGE!B9343:B19342,"";"",0,1)"),"Java")</f>
        <v>Java</v>
      </c>
      <c r="C9343" s="4" t="str">
        <f>IFERROR(__xludf.DUMMYFUNCTION("""COMPUTED_VALUE"""),"PHP")</f>
        <v>PHP</v>
      </c>
      <c r="D9343" s="4" t="str">
        <f>IFERROR(__xludf.DUMMYFUNCTION("""COMPUTED_VALUE"""),"Rust")</f>
        <v>Rust</v>
      </c>
    </row>
    <row r="9344">
      <c r="A9344" s="3">
        <v>9343.0</v>
      </c>
      <c r="B9344" s="4" t="str">
        <f>IFERROR(__xludf.DUMMYFUNCTION("SPLIT(IMPORTRANGE!B9344:B19343,"";"",0,1)"),"Bash/Shell/PowerShell")</f>
        <v>Bash/Shell/PowerShell</v>
      </c>
      <c r="C9344" s="4" t="str">
        <f>IFERROR(__xludf.DUMMYFUNCTION("""COMPUTED_VALUE"""),"Python")</f>
        <v>Python</v>
      </c>
      <c r="D9344" s="4" t="str">
        <f>IFERROR(__xludf.DUMMYFUNCTION("""COMPUTED_VALUE"""),"Other(s):")</f>
        <v>Other(s):</v>
      </c>
    </row>
    <row r="9345">
      <c r="A9345" s="3">
        <v>9344.0</v>
      </c>
      <c r="B9345" s="4" t="str">
        <f>IFERROR(__xludf.DUMMYFUNCTION("SPLIT(IMPORTRANGE!B9345:B19344,"";"",0,1)"),"Java")</f>
        <v>Java</v>
      </c>
      <c r="C9345" s="4" t="str">
        <f>IFERROR(__xludf.DUMMYFUNCTION("""COMPUTED_VALUE"""),"Python")</f>
        <v>Python</v>
      </c>
      <c r="D9345" s="4" t="str">
        <f>IFERROR(__xludf.DUMMYFUNCTION("""COMPUTED_VALUE"""),"R")</f>
        <v>R</v>
      </c>
      <c r="E9345" s="4" t="str">
        <f>IFERROR(__xludf.DUMMYFUNCTION("""COMPUTED_VALUE"""),"VBA")</f>
        <v>VBA</v>
      </c>
    </row>
    <row r="9346">
      <c r="A9346" s="3">
        <v>9345.0</v>
      </c>
      <c r="B9346" s="4" t="str">
        <f>IFERROR(__xludf.DUMMYFUNCTION("SPLIT(IMPORTRANGE!B9346:B19345,"";"",0,1)"),"C++")</f>
        <v>C++</v>
      </c>
      <c r="C9346" s="4" t="str">
        <f>IFERROR(__xludf.DUMMYFUNCTION("""COMPUTED_VALUE"""),"C#")</f>
        <v>C#</v>
      </c>
      <c r="D9346" s="4" t="str">
        <f>IFERROR(__xludf.DUMMYFUNCTION("""COMPUTED_VALUE"""),"HTML/CSS")</f>
        <v>HTML/CSS</v>
      </c>
      <c r="E9346" s="4" t="str">
        <f>IFERROR(__xludf.DUMMYFUNCTION("""COMPUTED_VALUE"""),"Java")</f>
        <v>Java</v>
      </c>
      <c r="F9346" s="4" t="str">
        <f>IFERROR(__xludf.DUMMYFUNCTION("""COMPUTED_VALUE"""),"JavaScript")</f>
        <v>JavaScript</v>
      </c>
      <c r="G9346" s="4" t="str">
        <f>IFERROR(__xludf.DUMMYFUNCTION("""COMPUTED_VALUE"""),"PHP")</f>
        <v>PHP</v>
      </c>
      <c r="H9346" s="4" t="str">
        <f>IFERROR(__xludf.DUMMYFUNCTION("""COMPUTED_VALUE"""),"Ruby")</f>
        <v>Ruby</v>
      </c>
      <c r="I9346" s="4" t="str">
        <f>IFERROR(__xludf.DUMMYFUNCTION("""COMPUTED_VALUE"""),"SQL")</f>
        <v>SQL</v>
      </c>
    </row>
    <row r="9347">
      <c r="A9347" s="3">
        <v>9346.0</v>
      </c>
      <c r="B9347" s="4" t="str">
        <f>IFERROR(__xludf.DUMMYFUNCTION("SPLIT(IMPORTRANGE!B9347:B19346,"";"",0,1)"),"Assembly")</f>
        <v>Assembly</v>
      </c>
      <c r="C9347" s="4" t="str">
        <f>IFERROR(__xludf.DUMMYFUNCTION("""COMPUTED_VALUE"""),"Bash/Shell/PowerShell")</f>
        <v>Bash/Shell/PowerShell</v>
      </c>
      <c r="D9347" s="4" t="str">
        <f>IFERROR(__xludf.DUMMYFUNCTION("""COMPUTED_VALUE"""),"C")</f>
        <v>C</v>
      </c>
      <c r="E9347" s="4" t="str">
        <f>IFERROR(__xludf.DUMMYFUNCTION("""COMPUTED_VALUE"""),"C++")</f>
        <v>C++</v>
      </c>
      <c r="F9347" s="4" t="str">
        <f>IFERROR(__xludf.DUMMYFUNCTION("""COMPUTED_VALUE"""),"Java")</f>
        <v>Java</v>
      </c>
      <c r="G9347" s="4" t="str">
        <f>IFERROR(__xludf.DUMMYFUNCTION("""COMPUTED_VALUE"""),"JavaScript")</f>
        <v>JavaScript</v>
      </c>
      <c r="H9347" s="4" t="str">
        <f>IFERROR(__xludf.DUMMYFUNCTION("""COMPUTED_VALUE"""),"Python")</f>
        <v>Python</v>
      </c>
      <c r="I9347" s="4" t="str">
        <f>IFERROR(__xludf.DUMMYFUNCTION("""COMPUTED_VALUE"""),"SQL")</f>
        <v>SQL</v>
      </c>
      <c r="J9347" s="4" t="str">
        <f>IFERROR(__xludf.DUMMYFUNCTION("""COMPUTED_VALUE"""),"Other(s):")</f>
        <v>Other(s):</v>
      </c>
    </row>
    <row r="9348">
      <c r="A9348" s="3">
        <v>9347.0</v>
      </c>
      <c r="B9348" s="4" t="str">
        <f>IFERROR(__xludf.DUMMYFUNCTION("SPLIT(IMPORTRANGE!B9348:B19347,"";"",0,1)"),"C#")</f>
        <v>C#</v>
      </c>
      <c r="C9348" s="4" t="str">
        <f>IFERROR(__xludf.DUMMYFUNCTION("""COMPUTED_VALUE"""),"HTML/CSS")</f>
        <v>HTML/CSS</v>
      </c>
      <c r="D9348" s="4" t="str">
        <f>IFERROR(__xludf.DUMMYFUNCTION("""COMPUTED_VALUE"""),"JavaScript")</f>
        <v>JavaScript</v>
      </c>
      <c r="E9348" s="4" t="str">
        <f>IFERROR(__xludf.DUMMYFUNCTION("""COMPUTED_VALUE"""),"SQL")</f>
        <v>SQL</v>
      </c>
    </row>
    <row r="9349">
      <c r="A9349" s="3">
        <v>9348.0</v>
      </c>
      <c r="B9349" s="4" t="str">
        <f>IFERROR(__xludf.DUMMYFUNCTION("SPLIT(IMPORTRANGE!B9349:B19348,"";"",0,1)"),"HTML/CSS")</f>
        <v>HTML/CSS</v>
      </c>
      <c r="C9349" s="4" t="str">
        <f>IFERROR(__xludf.DUMMYFUNCTION("""COMPUTED_VALUE"""),"JavaScript")</f>
        <v>JavaScript</v>
      </c>
      <c r="D9349" s="4" t="str">
        <f>IFERROR(__xludf.DUMMYFUNCTION("""COMPUTED_VALUE"""),"Python")</f>
        <v>Python</v>
      </c>
    </row>
    <row r="9350">
      <c r="A9350" s="3">
        <v>9349.0</v>
      </c>
      <c r="B9350" s="4" t="str">
        <f>IFERROR(__xludf.DUMMYFUNCTION("SPLIT(IMPORTRANGE!B9350:B19349,"";"",0,1)"),"Bash/Shell/PowerShell")</f>
        <v>Bash/Shell/PowerShell</v>
      </c>
      <c r="C9350" s="4" t="str">
        <f>IFERROR(__xludf.DUMMYFUNCTION("""COMPUTED_VALUE"""),"HTML/CSS")</f>
        <v>HTML/CSS</v>
      </c>
      <c r="D9350" s="4" t="str">
        <f>IFERROR(__xludf.DUMMYFUNCTION("""COMPUTED_VALUE"""),"JavaScript")</f>
        <v>JavaScript</v>
      </c>
      <c r="E9350" s="4" t="str">
        <f>IFERROR(__xludf.DUMMYFUNCTION("""COMPUTED_VALUE"""),"PHP")</f>
        <v>PHP</v>
      </c>
      <c r="F9350" s="4" t="str">
        <f>IFERROR(__xludf.DUMMYFUNCTION("""COMPUTED_VALUE"""),"SQL")</f>
        <v>SQL</v>
      </c>
    </row>
    <row r="9351">
      <c r="A9351" s="3">
        <v>9350.0</v>
      </c>
      <c r="B9351" s="4" t="str">
        <f>IFERROR(__xludf.DUMMYFUNCTION("SPLIT(IMPORTRANGE!B9351:B19350,"";"",0,1)"),"Java")</f>
        <v>Java</v>
      </c>
      <c r="C9351" s="4" t="str">
        <f>IFERROR(__xludf.DUMMYFUNCTION("""COMPUTED_VALUE"""),"SQL")</f>
        <v>SQL</v>
      </c>
    </row>
    <row r="9352">
      <c r="A9352" s="3">
        <v>9351.0</v>
      </c>
      <c r="B9352" s="4" t="str">
        <f>IFERROR(__xludf.DUMMYFUNCTION("SPLIT(IMPORTRANGE!B9352:B19351,"";"",0,1)"),"HTML/CSS")</f>
        <v>HTML/CSS</v>
      </c>
      <c r="C9352" s="4" t="str">
        <f>IFERROR(__xludf.DUMMYFUNCTION("""COMPUTED_VALUE"""),"JavaScript")</f>
        <v>JavaScript</v>
      </c>
      <c r="D9352" s="4" t="str">
        <f>IFERROR(__xludf.DUMMYFUNCTION("""COMPUTED_VALUE"""),"TypeScript")</f>
        <v>TypeScript</v>
      </c>
    </row>
    <row r="9353">
      <c r="A9353" s="3">
        <v>9352.0</v>
      </c>
      <c r="B9353" s="4" t="str">
        <f>IFERROR(__xludf.DUMMYFUNCTION("SPLIT(IMPORTRANGE!B9353:B19352,"";"",0,1)"),"Bash/Shell/PowerShell")</f>
        <v>Bash/Shell/PowerShell</v>
      </c>
      <c r="C9353" s="4" t="str">
        <f>IFERROR(__xludf.DUMMYFUNCTION("""COMPUTED_VALUE"""),"JavaScript")</f>
        <v>JavaScript</v>
      </c>
      <c r="D9353" s="4" t="str">
        <f>IFERROR(__xludf.DUMMYFUNCTION("""COMPUTED_VALUE"""),"Swift")</f>
        <v>Swift</v>
      </c>
    </row>
    <row r="9354">
      <c r="A9354" s="3">
        <v>9353.0</v>
      </c>
      <c r="B9354" s="4" t="str">
        <f>IFERROR(__xludf.DUMMYFUNCTION("SPLIT(IMPORTRANGE!B9354:B19353,"";"",0,1)"),"C")</f>
        <v>C</v>
      </c>
      <c r="C9354" s="4" t="str">
        <f>IFERROR(__xludf.DUMMYFUNCTION("""COMPUTED_VALUE"""),"C++")</f>
        <v>C++</v>
      </c>
      <c r="D9354" s="4" t="str">
        <f>IFERROR(__xludf.DUMMYFUNCTION("""COMPUTED_VALUE"""),"C#")</f>
        <v>C#</v>
      </c>
      <c r="E9354" s="4" t="str">
        <f>IFERROR(__xludf.DUMMYFUNCTION("""COMPUTED_VALUE"""),"Go")</f>
        <v>Go</v>
      </c>
      <c r="F9354" s="4" t="str">
        <f>IFERROR(__xludf.DUMMYFUNCTION("""COMPUTED_VALUE"""),"HTML/CSS")</f>
        <v>HTML/CSS</v>
      </c>
      <c r="G9354" s="4" t="str">
        <f>IFERROR(__xludf.DUMMYFUNCTION("""COMPUTED_VALUE"""),"Java")</f>
        <v>Java</v>
      </c>
      <c r="H9354" s="4" t="str">
        <f>IFERROR(__xludf.DUMMYFUNCTION("""COMPUTED_VALUE"""),"JavaScript")</f>
        <v>JavaScript</v>
      </c>
      <c r="I9354" s="4" t="str">
        <f>IFERROR(__xludf.DUMMYFUNCTION("""COMPUTED_VALUE"""),"PHP")</f>
        <v>PHP</v>
      </c>
      <c r="J9354" s="4" t="str">
        <f>IFERROR(__xludf.DUMMYFUNCTION("""COMPUTED_VALUE"""),"TypeScript")</f>
        <v>TypeScript</v>
      </c>
    </row>
    <row r="9355">
      <c r="A9355" s="3">
        <v>9354.0</v>
      </c>
      <c r="B9355" s="4" t="str">
        <f>IFERROR(__xludf.DUMMYFUNCTION("SPLIT(IMPORTRANGE!B9355:B19354,"";"",0,1)"),"Bash/Shell/PowerShell")</f>
        <v>Bash/Shell/PowerShell</v>
      </c>
      <c r="C9355" s="4" t="str">
        <f>IFERROR(__xludf.DUMMYFUNCTION("""COMPUTED_VALUE"""),"Python")</f>
        <v>Python</v>
      </c>
      <c r="D9355" s="4" t="str">
        <f>IFERROR(__xludf.DUMMYFUNCTION("""COMPUTED_VALUE"""),"SQL")</f>
        <v>SQL</v>
      </c>
    </row>
    <row r="9356">
      <c r="A9356" s="3">
        <v>9355.0</v>
      </c>
      <c r="B9356" s="4" t="str">
        <f>IFERROR(__xludf.DUMMYFUNCTION("SPLIT(IMPORTRANGE!B9356:B19355,"";"",0,1)"),"C#")</f>
        <v>C#</v>
      </c>
      <c r="C9356" s="4" t="str">
        <f>IFERROR(__xludf.DUMMYFUNCTION("""COMPUTED_VALUE"""),"HTML/CSS")</f>
        <v>HTML/CSS</v>
      </c>
      <c r="D9356" s="4" t="str">
        <f>IFERROR(__xludf.DUMMYFUNCTION("""COMPUTED_VALUE"""),"JavaScript")</f>
        <v>JavaScript</v>
      </c>
      <c r="E9356" s="4" t="str">
        <f>IFERROR(__xludf.DUMMYFUNCTION("""COMPUTED_VALUE"""),"SQL")</f>
        <v>SQL</v>
      </c>
    </row>
    <row r="9357">
      <c r="A9357" s="3">
        <v>9356.0</v>
      </c>
      <c r="B9357" s="4" t="str">
        <f>IFERROR(__xludf.DUMMYFUNCTION("SPLIT(IMPORTRANGE!B9357:B19356,"";"",0,1)"),"Python")</f>
        <v>Python</v>
      </c>
    </row>
    <row r="9358">
      <c r="A9358" s="3">
        <v>9357.0</v>
      </c>
      <c r="B9358" s="4" t="str">
        <f>IFERROR(__xludf.DUMMYFUNCTION("SPLIT(IMPORTRANGE!B9358:B19357,"";"",0,1)"),"C")</f>
        <v>C</v>
      </c>
      <c r="C9358" s="4" t="str">
        <f>IFERROR(__xludf.DUMMYFUNCTION("""COMPUTED_VALUE"""),"C++")</f>
        <v>C++</v>
      </c>
      <c r="D9358" s="4" t="str">
        <f>IFERROR(__xludf.DUMMYFUNCTION("""COMPUTED_VALUE"""),"C#")</f>
        <v>C#</v>
      </c>
      <c r="E9358" s="4" t="str">
        <f>IFERROR(__xludf.DUMMYFUNCTION("""COMPUTED_VALUE"""),"Python")</f>
        <v>Python</v>
      </c>
    </row>
    <row r="9359">
      <c r="A9359" s="3">
        <v>9358.0</v>
      </c>
      <c r="B9359" s="4" t="str">
        <f>IFERROR(__xludf.DUMMYFUNCTION("SPLIT(IMPORTRANGE!B9359:B19358,"";"",0,1)"),"HTML/CSS")</f>
        <v>HTML/CSS</v>
      </c>
      <c r="C9359" s="4" t="str">
        <f>IFERROR(__xludf.DUMMYFUNCTION("""COMPUTED_VALUE"""),"Java")</f>
        <v>Java</v>
      </c>
      <c r="D9359" s="4" t="str">
        <f>IFERROR(__xludf.DUMMYFUNCTION("""COMPUTED_VALUE"""),"JavaScript")</f>
        <v>JavaScript</v>
      </c>
      <c r="E9359" s="4" t="str">
        <f>IFERROR(__xludf.DUMMYFUNCTION("""COMPUTED_VALUE"""),"SQL")</f>
        <v>SQL</v>
      </c>
    </row>
    <row r="9360">
      <c r="A9360" s="3">
        <v>9359.0</v>
      </c>
      <c r="B9360" s="4" t="str">
        <f>IFERROR(__xludf.DUMMYFUNCTION("SPLIT(IMPORTRANGE!B9360:B19359,"";"",0,1)"),"C#")</f>
        <v>C#</v>
      </c>
      <c r="C9360" s="4" t="str">
        <f>IFERROR(__xludf.DUMMYFUNCTION("""COMPUTED_VALUE"""),"SQL")</f>
        <v>SQL</v>
      </c>
    </row>
    <row r="9361">
      <c r="A9361" s="3">
        <v>9360.0</v>
      </c>
      <c r="B9361" s="4" t="str">
        <f>IFERROR(__xludf.DUMMYFUNCTION("SPLIT(IMPORTRANGE!B9361:B19360,"";"",0,1)"),"C++")</f>
        <v>C++</v>
      </c>
      <c r="C9361" s="4" t="str">
        <f>IFERROR(__xludf.DUMMYFUNCTION("""COMPUTED_VALUE"""),"Go")</f>
        <v>Go</v>
      </c>
      <c r="D9361" s="4" t="str">
        <f>IFERROR(__xludf.DUMMYFUNCTION("""COMPUTED_VALUE"""),"Java")</f>
        <v>Java</v>
      </c>
      <c r="E9361" s="4" t="str">
        <f>IFERROR(__xludf.DUMMYFUNCTION("""COMPUTED_VALUE"""),"JavaScript")</f>
        <v>JavaScript</v>
      </c>
      <c r="F9361" s="4" t="str">
        <f>IFERROR(__xludf.DUMMYFUNCTION("""COMPUTED_VALUE"""),"Python")</f>
        <v>Python</v>
      </c>
      <c r="G9361" s="4" t="str">
        <f>IFERROR(__xludf.DUMMYFUNCTION("""COMPUTED_VALUE"""),"Ruby")</f>
        <v>Ruby</v>
      </c>
      <c r="H9361" s="4" t="str">
        <f>IFERROR(__xludf.DUMMYFUNCTION("""COMPUTED_VALUE"""),"Rust")</f>
        <v>Rust</v>
      </c>
      <c r="I9361" s="4" t="str">
        <f>IFERROR(__xludf.DUMMYFUNCTION("""COMPUTED_VALUE"""),"Scala")</f>
        <v>Scala</v>
      </c>
      <c r="J9361" s="4" t="str">
        <f>IFERROR(__xludf.DUMMYFUNCTION("""COMPUTED_VALUE"""),"SQL")</f>
        <v>SQL</v>
      </c>
      <c r="K9361" s="4" t="str">
        <f>IFERROR(__xludf.DUMMYFUNCTION("""COMPUTED_VALUE"""),"TypeScript")</f>
        <v>TypeScript</v>
      </c>
    </row>
    <row r="9362">
      <c r="A9362" s="3">
        <v>9361.0</v>
      </c>
      <c r="B9362" s="4" t="str">
        <f>IFERROR(__xludf.DUMMYFUNCTION("SPLIT(IMPORTRANGE!B9362:B19361,"";"",0,1)"),"C++")</f>
        <v>C++</v>
      </c>
      <c r="C9362" s="4" t="str">
        <f>IFERROR(__xludf.DUMMYFUNCTION("""COMPUTED_VALUE"""),"HTML/CSS")</f>
        <v>HTML/CSS</v>
      </c>
      <c r="D9362" s="4" t="str">
        <f>IFERROR(__xludf.DUMMYFUNCTION("""COMPUTED_VALUE"""),"JavaScript")</f>
        <v>JavaScript</v>
      </c>
      <c r="E9362" s="4" t="str">
        <f>IFERROR(__xludf.DUMMYFUNCTION("""COMPUTED_VALUE"""),"PHP")</f>
        <v>PHP</v>
      </c>
      <c r="F9362" s="4" t="str">
        <f>IFERROR(__xludf.DUMMYFUNCTION("""COMPUTED_VALUE"""),"Swift")</f>
        <v>Swift</v>
      </c>
    </row>
    <row r="9363">
      <c r="A9363" s="3">
        <v>9362.0</v>
      </c>
      <c r="B9363" s="4" t="str">
        <f>IFERROR(__xludf.DUMMYFUNCTION("SPLIT(IMPORTRANGE!B9363:B19362,"";"",0,1)"),"C#")</f>
        <v>C#</v>
      </c>
      <c r="C9363" s="4" t="str">
        <f>IFERROR(__xludf.DUMMYFUNCTION("""COMPUTED_VALUE"""),"HTML/CSS")</f>
        <v>HTML/CSS</v>
      </c>
      <c r="D9363" s="4" t="str">
        <f>IFERROR(__xludf.DUMMYFUNCTION("""COMPUTED_VALUE"""),"JavaScript")</f>
        <v>JavaScript</v>
      </c>
      <c r="E9363" s="4" t="str">
        <f>IFERROR(__xludf.DUMMYFUNCTION("""COMPUTED_VALUE"""),"SQL")</f>
        <v>SQL</v>
      </c>
      <c r="F9363" s="4" t="str">
        <f>IFERROR(__xludf.DUMMYFUNCTION("""COMPUTED_VALUE"""),"TypeScript")</f>
        <v>TypeScript</v>
      </c>
    </row>
    <row r="9364">
      <c r="A9364" s="3">
        <v>9363.0</v>
      </c>
      <c r="B9364" s="4" t="str">
        <f>IFERROR(__xludf.DUMMYFUNCTION("SPLIT(IMPORTRANGE!B9364:B19363,"";"",0,1)"),"C#")</f>
        <v>C#</v>
      </c>
      <c r="C9364" s="4" t="str">
        <f>IFERROR(__xludf.DUMMYFUNCTION("""COMPUTED_VALUE"""),"HTML/CSS")</f>
        <v>HTML/CSS</v>
      </c>
      <c r="D9364" s="4" t="str">
        <f>IFERROR(__xludf.DUMMYFUNCTION("""COMPUTED_VALUE"""),"JavaScript")</f>
        <v>JavaScript</v>
      </c>
      <c r="E9364" s="4" t="str">
        <f>IFERROR(__xludf.DUMMYFUNCTION("""COMPUTED_VALUE"""),"SQL")</f>
        <v>SQL</v>
      </c>
      <c r="F9364" s="4" t="str">
        <f>IFERROR(__xludf.DUMMYFUNCTION("""COMPUTED_VALUE"""),"TypeScript")</f>
        <v>TypeScript</v>
      </c>
    </row>
    <row r="9365">
      <c r="A9365" s="3">
        <v>9364.0</v>
      </c>
      <c r="B9365" s="4" t="str">
        <f>IFERROR(__xludf.DUMMYFUNCTION("SPLIT(IMPORTRANGE!B9365:B19364,"";"",0,1)"),"Dart")</f>
        <v>Dart</v>
      </c>
      <c r="C9365" s="4" t="str">
        <f>IFERROR(__xludf.DUMMYFUNCTION("""COMPUTED_VALUE"""),"JavaScript")</f>
        <v>JavaScript</v>
      </c>
      <c r="D9365" s="4" t="str">
        <f>IFERROR(__xludf.DUMMYFUNCTION("""COMPUTED_VALUE"""),"SQL")</f>
        <v>SQL</v>
      </c>
      <c r="E9365" s="4" t="str">
        <f>IFERROR(__xludf.DUMMYFUNCTION("""COMPUTED_VALUE"""),"TypeScript")</f>
        <v>TypeScript</v>
      </c>
    </row>
    <row r="9366">
      <c r="A9366" s="3">
        <v>9365.0</v>
      </c>
      <c r="B9366" s="4" t="str">
        <f>IFERROR(__xludf.DUMMYFUNCTION("SPLIT(IMPORTRANGE!B9366:B19365,"";"",0,1)"),"Bash/Shell/PowerShell")</f>
        <v>Bash/Shell/PowerShell</v>
      </c>
      <c r="C9366" s="4" t="str">
        <f>IFERROR(__xludf.DUMMYFUNCTION("""COMPUTED_VALUE"""),"HTML/CSS")</f>
        <v>HTML/CSS</v>
      </c>
      <c r="D9366" s="4" t="str">
        <f>IFERROR(__xludf.DUMMYFUNCTION("""COMPUTED_VALUE"""),"Java")</f>
        <v>Java</v>
      </c>
      <c r="E9366" s="4" t="str">
        <f>IFERROR(__xludf.DUMMYFUNCTION("""COMPUTED_VALUE"""),"JavaScript")</f>
        <v>JavaScript</v>
      </c>
    </row>
    <row r="9367">
      <c r="A9367" s="3">
        <v>9366.0</v>
      </c>
      <c r="B9367" s="4" t="str">
        <f>IFERROR(__xludf.DUMMYFUNCTION("SPLIT(IMPORTRANGE!B9367:B19366,"";"",0,1)"),"Bash/Shell/PowerShell")</f>
        <v>Bash/Shell/PowerShell</v>
      </c>
      <c r="C9367" s="4" t="str">
        <f>IFERROR(__xludf.DUMMYFUNCTION("""COMPUTED_VALUE"""),"C#")</f>
        <v>C#</v>
      </c>
      <c r="D9367" s="4" t="str">
        <f>IFERROR(__xludf.DUMMYFUNCTION("""COMPUTED_VALUE"""),"HTML/CSS")</f>
        <v>HTML/CSS</v>
      </c>
      <c r="E9367" s="4" t="str">
        <f>IFERROR(__xludf.DUMMYFUNCTION("""COMPUTED_VALUE"""),"Java")</f>
        <v>Java</v>
      </c>
      <c r="F9367" s="4" t="str">
        <f>IFERROR(__xludf.DUMMYFUNCTION("""COMPUTED_VALUE"""),"JavaScript")</f>
        <v>JavaScript</v>
      </c>
      <c r="G9367" s="4" t="str">
        <f>IFERROR(__xludf.DUMMYFUNCTION("""COMPUTED_VALUE"""),"PHP")</f>
        <v>PHP</v>
      </c>
      <c r="H9367" s="4" t="str">
        <f>IFERROR(__xludf.DUMMYFUNCTION("""COMPUTED_VALUE"""),"SQL")</f>
        <v>SQL</v>
      </c>
    </row>
    <row r="9368">
      <c r="A9368" s="3">
        <v>9367.0</v>
      </c>
      <c r="B9368" s="4" t="str">
        <f>IFERROR(__xludf.DUMMYFUNCTION("SPLIT(IMPORTRANGE!B9368:B19367,"";"",0,1)"),"HTML/CSS")</f>
        <v>HTML/CSS</v>
      </c>
      <c r="C9368" s="4" t="str">
        <f>IFERROR(__xludf.DUMMYFUNCTION("""COMPUTED_VALUE"""),"Java")</f>
        <v>Java</v>
      </c>
      <c r="D9368" s="4" t="str">
        <f>IFERROR(__xludf.DUMMYFUNCTION("""COMPUTED_VALUE"""),"JavaScript")</f>
        <v>JavaScript</v>
      </c>
      <c r="E9368" s="4" t="str">
        <f>IFERROR(__xludf.DUMMYFUNCTION("""COMPUTED_VALUE"""),"SQL")</f>
        <v>SQL</v>
      </c>
    </row>
    <row r="9369">
      <c r="A9369" s="3">
        <v>9368.0</v>
      </c>
      <c r="B9369" s="4" t="str">
        <f>IFERROR(__xludf.DUMMYFUNCTION("SPLIT(IMPORTRANGE!B9369:B19368,"";"",0,1)"),"Dart")</f>
        <v>Dart</v>
      </c>
      <c r="C9369" s="4" t="str">
        <f>IFERROR(__xludf.DUMMYFUNCTION("""COMPUTED_VALUE"""),"Java")</f>
        <v>Java</v>
      </c>
      <c r="D9369" s="4" t="str">
        <f>IFERROR(__xludf.DUMMYFUNCTION("""COMPUTED_VALUE"""),"Kotlin")</f>
        <v>Kotlin</v>
      </c>
      <c r="E9369" s="4" t="str">
        <f>IFERROR(__xludf.DUMMYFUNCTION("""COMPUTED_VALUE"""),"PHP")</f>
        <v>PHP</v>
      </c>
      <c r="F9369" s="4" t="str">
        <f>IFERROR(__xludf.DUMMYFUNCTION("""COMPUTED_VALUE"""),"Swift")</f>
        <v>Swift</v>
      </c>
    </row>
    <row r="9370">
      <c r="A9370" s="3">
        <v>9369.0</v>
      </c>
      <c r="B9370" s="4" t="str">
        <f>IFERROR(__xludf.DUMMYFUNCTION("SPLIT(IMPORTRANGE!B9370:B19369,"";"",0,1)"),"C++")</f>
        <v>C++</v>
      </c>
      <c r="C9370" s="4" t="str">
        <f>IFERROR(__xludf.DUMMYFUNCTION("""COMPUTED_VALUE"""),"C#")</f>
        <v>C#</v>
      </c>
      <c r="D9370" s="4" t="str">
        <f>IFERROR(__xludf.DUMMYFUNCTION("""COMPUTED_VALUE"""),"JavaScript")</f>
        <v>JavaScript</v>
      </c>
      <c r="E9370" s="4" t="str">
        <f>IFERROR(__xludf.DUMMYFUNCTION("""COMPUTED_VALUE"""),"SQL")</f>
        <v>SQL</v>
      </c>
      <c r="F9370" s="4" t="str">
        <f>IFERROR(__xludf.DUMMYFUNCTION("""COMPUTED_VALUE"""),"TypeScript")</f>
        <v>TypeScript</v>
      </c>
    </row>
    <row r="9371">
      <c r="A9371" s="3">
        <v>9370.0</v>
      </c>
      <c r="B9371" s="4" t="str">
        <f>IFERROR(__xludf.DUMMYFUNCTION("SPLIT(IMPORTRANGE!B9371:B19370,"";"",0,1)"),"C#")</f>
        <v>C#</v>
      </c>
      <c r="C9371" s="4" t="str">
        <f>IFERROR(__xludf.DUMMYFUNCTION("""COMPUTED_VALUE"""),"HTML/CSS")</f>
        <v>HTML/CSS</v>
      </c>
      <c r="D9371" s="4" t="str">
        <f>IFERROR(__xludf.DUMMYFUNCTION("""COMPUTED_VALUE"""),"JavaScript")</f>
        <v>JavaScript</v>
      </c>
      <c r="E9371" s="4" t="str">
        <f>IFERROR(__xludf.DUMMYFUNCTION("""COMPUTED_VALUE"""),"Python")</f>
        <v>Python</v>
      </c>
      <c r="F9371" s="4" t="str">
        <f>IFERROR(__xludf.DUMMYFUNCTION("""COMPUTED_VALUE"""),"SQL")</f>
        <v>SQL</v>
      </c>
    </row>
    <row r="9372">
      <c r="A9372" s="3">
        <v>9371.0</v>
      </c>
      <c r="B9372" s="4" t="str">
        <f>IFERROR(__xludf.DUMMYFUNCTION("SPLIT(IMPORTRANGE!B9372:B19371,"";"",0,1)"),"Assembly")</f>
        <v>Assembly</v>
      </c>
      <c r="C9372" s="4" t="str">
        <f>IFERROR(__xludf.DUMMYFUNCTION("""COMPUTED_VALUE"""),"Bash/Shell/PowerShell")</f>
        <v>Bash/Shell/PowerShell</v>
      </c>
      <c r="D9372" s="4" t="str">
        <f>IFERROR(__xludf.DUMMYFUNCTION("""COMPUTED_VALUE"""),"C")</f>
        <v>C</v>
      </c>
      <c r="E9372" s="4" t="str">
        <f>IFERROR(__xludf.DUMMYFUNCTION("""COMPUTED_VALUE"""),"C++")</f>
        <v>C++</v>
      </c>
      <c r="F9372" s="4" t="str">
        <f>IFERROR(__xludf.DUMMYFUNCTION("""COMPUTED_VALUE"""),"HTML/CSS")</f>
        <v>HTML/CSS</v>
      </c>
      <c r="G9372" s="4" t="str">
        <f>IFERROR(__xludf.DUMMYFUNCTION("""COMPUTED_VALUE"""),"Java")</f>
        <v>Java</v>
      </c>
      <c r="H9372" s="4" t="str">
        <f>IFERROR(__xludf.DUMMYFUNCTION("""COMPUTED_VALUE"""),"Python")</f>
        <v>Python</v>
      </c>
      <c r="I9372" s="4" t="str">
        <f>IFERROR(__xludf.DUMMYFUNCTION("""COMPUTED_VALUE"""),"R")</f>
        <v>R</v>
      </c>
      <c r="J9372" s="4" t="str">
        <f>IFERROR(__xludf.DUMMYFUNCTION("""COMPUTED_VALUE"""),"SQL")</f>
        <v>SQL</v>
      </c>
    </row>
    <row r="9373">
      <c r="A9373" s="3">
        <v>9372.0</v>
      </c>
      <c r="B9373" s="4" t="str">
        <f>IFERROR(__xludf.DUMMYFUNCTION("SPLIT(IMPORTRANGE!B9373:B19372,"";"",0,1)"),"Bash/Shell/PowerShell")</f>
        <v>Bash/Shell/PowerShell</v>
      </c>
      <c r="C9373" s="4" t="str">
        <f>IFERROR(__xludf.DUMMYFUNCTION("""COMPUTED_VALUE"""),"HTML/CSS")</f>
        <v>HTML/CSS</v>
      </c>
      <c r="D9373" s="4" t="str">
        <f>IFERROR(__xludf.DUMMYFUNCTION("""COMPUTED_VALUE"""),"JavaScript")</f>
        <v>JavaScript</v>
      </c>
      <c r="E9373" s="4" t="str">
        <f>IFERROR(__xludf.DUMMYFUNCTION("""COMPUTED_VALUE"""),"Kotlin")</f>
        <v>Kotlin</v>
      </c>
      <c r="F9373" s="4" t="str">
        <f>IFERROR(__xludf.DUMMYFUNCTION("""COMPUTED_VALUE"""),"SQL")</f>
        <v>SQL</v>
      </c>
      <c r="G9373" s="4" t="str">
        <f>IFERROR(__xludf.DUMMYFUNCTION("""COMPUTED_VALUE"""),"WebAssembly")</f>
        <v>WebAssembly</v>
      </c>
    </row>
    <row r="9374">
      <c r="A9374" s="3">
        <v>9373.0</v>
      </c>
      <c r="B9374" s="4" t="str">
        <f>IFERROR(__xludf.DUMMYFUNCTION("SPLIT(IMPORTRANGE!B9374:B19373,"";"",0,1)"),"HTML/CSS")</f>
        <v>HTML/CSS</v>
      </c>
      <c r="C9374" s="4" t="str">
        <f>IFERROR(__xludf.DUMMYFUNCTION("""COMPUTED_VALUE"""),"JavaScript")</f>
        <v>JavaScript</v>
      </c>
      <c r="D9374" s="4" t="str">
        <f>IFERROR(__xludf.DUMMYFUNCTION("""COMPUTED_VALUE"""),"TypeScript")</f>
        <v>TypeScript</v>
      </c>
    </row>
    <row r="9375">
      <c r="A9375" s="3">
        <v>9374.0</v>
      </c>
      <c r="B9375" s="4" t="str">
        <f>IFERROR(__xludf.DUMMYFUNCTION("SPLIT(IMPORTRANGE!B9375:B19374,"";"",0,1)"),"Bash/Shell/PowerShell")</f>
        <v>Bash/Shell/PowerShell</v>
      </c>
      <c r="C9375" s="4" t="str">
        <f>IFERROR(__xludf.DUMMYFUNCTION("""COMPUTED_VALUE"""),"Go")</f>
        <v>Go</v>
      </c>
      <c r="D9375" s="4" t="str">
        <f>IFERROR(__xludf.DUMMYFUNCTION("""COMPUTED_VALUE"""),"Python")</f>
        <v>Python</v>
      </c>
      <c r="E9375" s="4" t="str">
        <f>IFERROR(__xludf.DUMMYFUNCTION("""COMPUTED_VALUE"""),"Other(s):")</f>
        <v>Other(s):</v>
      </c>
    </row>
    <row r="9376">
      <c r="A9376" s="3">
        <v>9375.0</v>
      </c>
      <c r="B9376" s="4" t="str">
        <f>IFERROR(__xludf.DUMMYFUNCTION("SPLIT(IMPORTRANGE!B9376:B19375,"";"",0,1)"),"HTML/CSS")</f>
        <v>HTML/CSS</v>
      </c>
      <c r="C9376" s="4" t="str">
        <f>IFERROR(__xludf.DUMMYFUNCTION("""COMPUTED_VALUE"""),"JavaScript")</f>
        <v>JavaScript</v>
      </c>
      <c r="D9376" s="4" t="str">
        <f>IFERROR(__xludf.DUMMYFUNCTION("""COMPUTED_VALUE"""),"Python")</f>
        <v>Python</v>
      </c>
    </row>
    <row r="9377">
      <c r="A9377" s="3">
        <v>9376.0</v>
      </c>
      <c r="B9377" s="4" t="str">
        <f>IFERROR(__xludf.DUMMYFUNCTION("SPLIT(IMPORTRANGE!B9377:B19376,"";"",0,1)"),"C")</f>
        <v>C</v>
      </c>
      <c r="C9377" s="4" t="str">
        <f>IFERROR(__xludf.DUMMYFUNCTION("""COMPUTED_VALUE"""),"C++")</f>
        <v>C++</v>
      </c>
      <c r="D9377" s="4" t="str">
        <f>IFERROR(__xludf.DUMMYFUNCTION("""COMPUTED_VALUE"""),"C#")</f>
        <v>C#</v>
      </c>
      <c r="E9377" s="4" t="str">
        <f>IFERROR(__xludf.DUMMYFUNCTION("""COMPUTED_VALUE"""),"HTML/CSS")</f>
        <v>HTML/CSS</v>
      </c>
      <c r="F9377" s="4" t="str">
        <f>IFERROR(__xludf.DUMMYFUNCTION("""COMPUTED_VALUE"""),"Java")</f>
        <v>Java</v>
      </c>
      <c r="G9377" s="4" t="str">
        <f>IFERROR(__xludf.DUMMYFUNCTION("""COMPUTED_VALUE"""),"JavaScript")</f>
        <v>JavaScript</v>
      </c>
      <c r="H9377" s="4" t="str">
        <f>IFERROR(__xludf.DUMMYFUNCTION("""COMPUTED_VALUE"""),"PHP")</f>
        <v>PHP</v>
      </c>
      <c r="I9377" s="4" t="str">
        <f>IFERROR(__xludf.DUMMYFUNCTION("""COMPUTED_VALUE"""),"Python")</f>
        <v>Python</v>
      </c>
      <c r="J9377" s="4" t="str">
        <f>IFERROR(__xludf.DUMMYFUNCTION("""COMPUTED_VALUE"""),"SQL")</f>
        <v>SQL</v>
      </c>
      <c r="K9377" s="4" t="str">
        <f>IFERROR(__xludf.DUMMYFUNCTION("""COMPUTED_VALUE"""),"TypeScript")</f>
        <v>TypeScript</v>
      </c>
      <c r="L9377" s="4" t="str">
        <f>IFERROR(__xludf.DUMMYFUNCTION("""COMPUTED_VALUE"""),"VBA")</f>
        <v>VBA</v>
      </c>
    </row>
    <row r="9378">
      <c r="A9378" s="3">
        <v>9377.0</v>
      </c>
      <c r="B9378" s="4" t="str">
        <f>IFERROR(__xludf.DUMMYFUNCTION("SPLIT(IMPORTRANGE!B9378:B19377,"";"",0,1)"),"C#")</f>
        <v>C#</v>
      </c>
      <c r="C9378" s="4" t="str">
        <f>IFERROR(__xludf.DUMMYFUNCTION("""COMPUTED_VALUE"""),"F#")</f>
        <v>F#</v>
      </c>
      <c r="D9378" s="4" t="str">
        <f>IFERROR(__xludf.DUMMYFUNCTION("""COMPUTED_VALUE"""),"HTML/CSS")</f>
        <v>HTML/CSS</v>
      </c>
      <c r="E9378" s="4" t="str">
        <f>IFERROR(__xludf.DUMMYFUNCTION("""COMPUTED_VALUE"""),"JavaScript")</f>
        <v>JavaScript</v>
      </c>
      <c r="F9378" s="4" t="str">
        <f>IFERROR(__xludf.DUMMYFUNCTION("""COMPUTED_VALUE"""),"SQL")</f>
        <v>SQL</v>
      </c>
    </row>
    <row r="9379">
      <c r="A9379" s="3">
        <v>9378.0</v>
      </c>
      <c r="B9379" s="4" t="str">
        <f>IFERROR(__xludf.DUMMYFUNCTION("SPLIT(IMPORTRANGE!B9379:B19378,"";"",0,1)"),"Assembly")</f>
        <v>Assembly</v>
      </c>
      <c r="C9379" s="4" t="str">
        <f>IFERROR(__xludf.DUMMYFUNCTION("""COMPUTED_VALUE"""),"Bash/Shell/PowerShell")</f>
        <v>Bash/Shell/PowerShell</v>
      </c>
      <c r="D9379" s="4" t="str">
        <f>IFERROR(__xludf.DUMMYFUNCTION("""COMPUTED_VALUE"""),"C")</f>
        <v>C</v>
      </c>
      <c r="E9379" s="4" t="str">
        <f>IFERROR(__xludf.DUMMYFUNCTION("""COMPUTED_VALUE"""),"C#")</f>
        <v>C#</v>
      </c>
      <c r="F9379" s="4" t="str">
        <f>IFERROR(__xludf.DUMMYFUNCTION("""COMPUTED_VALUE"""),"Elixir")</f>
        <v>Elixir</v>
      </c>
      <c r="G9379" s="4" t="str">
        <f>IFERROR(__xludf.DUMMYFUNCTION("""COMPUTED_VALUE"""),"Go")</f>
        <v>Go</v>
      </c>
      <c r="H9379" s="4" t="str">
        <f>IFERROR(__xludf.DUMMYFUNCTION("""COMPUTED_VALUE"""),"HTML/CSS")</f>
        <v>HTML/CSS</v>
      </c>
      <c r="I9379" s="4" t="str">
        <f>IFERROR(__xludf.DUMMYFUNCTION("""COMPUTED_VALUE"""),"JavaScript")</f>
        <v>JavaScript</v>
      </c>
      <c r="J9379" s="4" t="str">
        <f>IFERROR(__xludf.DUMMYFUNCTION("""COMPUTED_VALUE"""),"Kotlin")</f>
        <v>Kotlin</v>
      </c>
      <c r="K9379" s="4" t="str">
        <f>IFERROR(__xludf.DUMMYFUNCTION("""COMPUTED_VALUE"""),"Python")</f>
        <v>Python</v>
      </c>
      <c r="L9379" s="4" t="str">
        <f>IFERROR(__xludf.DUMMYFUNCTION("""COMPUTED_VALUE"""),"R")</f>
        <v>R</v>
      </c>
      <c r="M9379" s="4" t="str">
        <f>IFERROR(__xludf.DUMMYFUNCTION("""COMPUTED_VALUE"""),"Ruby")</f>
        <v>Ruby</v>
      </c>
      <c r="N9379" s="4" t="str">
        <f>IFERROR(__xludf.DUMMYFUNCTION("""COMPUTED_VALUE"""),"Rust")</f>
        <v>Rust</v>
      </c>
      <c r="O9379" s="4" t="str">
        <f>IFERROR(__xludf.DUMMYFUNCTION("""COMPUTED_VALUE"""),"SQL")</f>
        <v>SQL</v>
      </c>
      <c r="P9379" s="4" t="str">
        <f>IFERROR(__xludf.DUMMYFUNCTION("""COMPUTED_VALUE"""),"Swift")</f>
        <v>Swift</v>
      </c>
      <c r="Q9379" s="4" t="str">
        <f>IFERROR(__xludf.DUMMYFUNCTION("""COMPUTED_VALUE"""),"TypeScript")</f>
        <v>TypeScript</v>
      </c>
      <c r="R9379" s="4" t="str">
        <f>IFERROR(__xludf.DUMMYFUNCTION("""COMPUTED_VALUE"""),"WebAssembly")</f>
        <v>WebAssembly</v>
      </c>
    </row>
    <row r="9380">
      <c r="A9380" s="3">
        <v>9379.0</v>
      </c>
      <c r="B9380" s="4" t="str">
        <f>IFERROR(__xludf.DUMMYFUNCTION("SPLIT(IMPORTRANGE!B9380:B19379,"";"",0,1)"),"Bash/Shell/PowerShell")</f>
        <v>Bash/Shell/PowerShell</v>
      </c>
      <c r="C9380" s="4" t="str">
        <f>IFERROR(__xludf.DUMMYFUNCTION("""COMPUTED_VALUE"""),"C")</f>
        <v>C</v>
      </c>
      <c r="D9380" s="4" t="str">
        <f>IFERROR(__xludf.DUMMYFUNCTION("""COMPUTED_VALUE"""),"C++")</f>
        <v>C++</v>
      </c>
      <c r="E9380" s="4" t="str">
        <f>IFERROR(__xludf.DUMMYFUNCTION("""COMPUTED_VALUE"""),"HTML/CSS")</f>
        <v>HTML/CSS</v>
      </c>
      <c r="F9380" s="4" t="str">
        <f>IFERROR(__xludf.DUMMYFUNCTION("""COMPUTED_VALUE"""),"JavaScript")</f>
        <v>JavaScript</v>
      </c>
      <c r="G9380" s="4" t="str">
        <f>IFERROR(__xludf.DUMMYFUNCTION("""COMPUTED_VALUE"""),"Python")</f>
        <v>Python</v>
      </c>
    </row>
    <row r="9381">
      <c r="A9381" s="3">
        <v>9380.0</v>
      </c>
      <c r="B9381" s="4" t="str">
        <f>IFERROR(__xludf.DUMMYFUNCTION("SPLIT(IMPORTRANGE!B9381:B19380,"";"",0,1)"),"Java")</f>
        <v>Java</v>
      </c>
      <c r="C9381" s="4" t="str">
        <f>IFERROR(__xludf.DUMMYFUNCTION("""COMPUTED_VALUE"""),"JavaScript")</f>
        <v>JavaScript</v>
      </c>
      <c r="D9381" s="4" t="str">
        <f>IFERROR(__xludf.DUMMYFUNCTION("""COMPUTED_VALUE"""),"PHP")</f>
        <v>PHP</v>
      </c>
      <c r="E9381" s="4" t="str">
        <f>IFERROR(__xludf.DUMMYFUNCTION("""COMPUTED_VALUE"""),"SQL")</f>
        <v>SQL</v>
      </c>
    </row>
    <row r="9382">
      <c r="A9382" s="3">
        <v>9381.0</v>
      </c>
      <c r="B9382" s="4" t="str">
        <f>IFERROR(__xludf.DUMMYFUNCTION("SPLIT(IMPORTRANGE!B9382:B19381,"";"",0,1)"),"C++")</f>
        <v>C++</v>
      </c>
      <c r="C9382" s="4" t="str">
        <f>IFERROR(__xludf.DUMMYFUNCTION("""COMPUTED_VALUE"""),"HTML/CSS")</f>
        <v>HTML/CSS</v>
      </c>
      <c r="D9382" s="4" t="str">
        <f>IFERROR(__xludf.DUMMYFUNCTION("""COMPUTED_VALUE"""),"Java")</f>
        <v>Java</v>
      </c>
      <c r="E9382" s="4" t="str">
        <f>IFERROR(__xludf.DUMMYFUNCTION("""COMPUTED_VALUE"""),"JavaScript")</f>
        <v>JavaScript</v>
      </c>
      <c r="F9382" s="4" t="str">
        <f>IFERROR(__xludf.DUMMYFUNCTION("""COMPUTED_VALUE"""),"PHP")</f>
        <v>PHP</v>
      </c>
      <c r="G9382" s="4" t="str">
        <f>IFERROR(__xludf.DUMMYFUNCTION("""COMPUTED_VALUE"""),"SQL")</f>
        <v>SQL</v>
      </c>
      <c r="H9382" s="4" t="str">
        <f>IFERROR(__xludf.DUMMYFUNCTION("""COMPUTED_VALUE"""),"TypeScript")</f>
        <v>TypeScript</v>
      </c>
    </row>
    <row r="9383">
      <c r="A9383" s="3">
        <v>9382.0</v>
      </c>
      <c r="B9383" s="4" t="str">
        <f>IFERROR(__xludf.DUMMYFUNCTION("SPLIT(IMPORTRANGE!B9383:B19382,"";"",0,1)"),"Bash/Shell/PowerShell")</f>
        <v>Bash/Shell/PowerShell</v>
      </c>
      <c r="C9383" s="4" t="str">
        <f>IFERROR(__xludf.DUMMYFUNCTION("""COMPUTED_VALUE"""),"HTML/CSS")</f>
        <v>HTML/CSS</v>
      </c>
      <c r="D9383" s="4" t="str">
        <f>IFERROR(__xludf.DUMMYFUNCTION("""COMPUTED_VALUE"""),"Java")</f>
        <v>Java</v>
      </c>
      <c r="E9383" s="4" t="str">
        <f>IFERROR(__xludf.DUMMYFUNCTION("""COMPUTED_VALUE"""),"JavaScript")</f>
        <v>JavaScript</v>
      </c>
      <c r="F9383" s="4" t="str">
        <f>IFERROR(__xludf.DUMMYFUNCTION("""COMPUTED_VALUE"""),"PHP")</f>
        <v>PHP</v>
      </c>
      <c r="G9383" s="4" t="str">
        <f>IFERROR(__xludf.DUMMYFUNCTION("""COMPUTED_VALUE"""),"SQL")</f>
        <v>SQL</v>
      </c>
      <c r="H9383" s="4" t="str">
        <f>IFERROR(__xludf.DUMMYFUNCTION("""COMPUTED_VALUE"""),"VBA")</f>
        <v>VBA</v>
      </c>
    </row>
    <row r="9384">
      <c r="A9384" s="3">
        <v>9383.0</v>
      </c>
      <c r="B9384" s="4" t="str">
        <f>IFERROR(__xludf.DUMMYFUNCTION("SPLIT(IMPORTRANGE!B9384:B19383,"";"",0,1)"),"Bash/Shell/PowerShell")</f>
        <v>Bash/Shell/PowerShell</v>
      </c>
      <c r="C9384" s="4" t="str">
        <f>IFERROR(__xludf.DUMMYFUNCTION("""COMPUTED_VALUE"""),"Clojure")</f>
        <v>Clojure</v>
      </c>
      <c r="D9384" s="4" t="str">
        <f>IFERROR(__xludf.DUMMYFUNCTION("""COMPUTED_VALUE"""),"Python")</f>
        <v>Python</v>
      </c>
      <c r="E9384" s="4" t="str">
        <f>IFERROR(__xludf.DUMMYFUNCTION("""COMPUTED_VALUE"""),"R")</f>
        <v>R</v>
      </c>
    </row>
    <row r="9385">
      <c r="A9385" s="3">
        <v>9384.0</v>
      </c>
      <c r="B9385" s="4" t="str">
        <f>IFERROR(__xludf.DUMMYFUNCTION("SPLIT(IMPORTRANGE!B9385:B19384,"";"",0,1)"),"Bash/Shell/PowerShell")</f>
        <v>Bash/Shell/PowerShell</v>
      </c>
      <c r="C9385" s="4" t="str">
        <f>IFERROR(__xludf.DUMMYFUNCTION("""COMPUTED_VALUE"""),"C#")</f>
        <v>C#</v>
      </c>
      <c r="D9385" s="4" t="str">
        <f>IFERROR(__xludf.DUMMYFUNCTION("""COMPUTED_VALUE"""),"HTML/CSS")</f>
        <v>HTML/CSS</v>
      </c>
      <c r="E9385" s="4" t="str">
        <f>IFERROR(__xludf.DUMMYFUNCTION("""COMPUTED_VALUE"""),"JavaScript")</f>
        <v>JavaScript</v>
      </c>
      <c r="F9385" s="4" t="str">
        <f>IFERROR(__xludf.DUMMYFUNCTION("""COMPUTED_VALUE"""),"SQL")</f>
        <v>SQL</v>
      </c>
    </row>
    <row r="9386">
      <c r="A9386" s="3">
        <v>9385.0</v>
      </c>
      <c r="B9386" s="4" t="str">
        <f>IFERROR(__xludf.DUMMYFUNCTION("SPLIT(IMPORTRANGE!B9386:B19385,"";"",0,1)"),"Clojure")</f>
        <v>Clojure</v>
      </c>
      <c r="C9386" s="4" t="str">
        <f>IFERROR(__xludf.DUMMYFUNCTION("""COMPUTED_VALUE"""),"JavaScript")</f>
        <v>JavaScript</v>
      </c>
    </row>
    <row r="9387">
      <c r="A9387" s="3">
        <v>9386.0</v>
      </c>
      <c r="B9387" s="4" t="str">
        <f>IFERROR(__xludf.DUMMYFUNCTION("SPLIT(IMPORTRANGE!B9387:B19386,"";"",0,1)"),"Bash/Shell/PowerShell")</f>
        <v>Bash/Shell/PowerShell</v>
      </c>
      <c r="C9387" s="4" t="str">
        <f>IFERROR(__xludf.DUMMYFUNCTION("""COMPUTED_VALUE"""),"Java")</f>
        <v>Java</v>
      </c>
      <c r="D9387" s="4" t="str">
        <f>IFERROR(__xludf.DUMMYFUNCTION("""COMPUTED_VALUE"""),"Python")</f>
        <v>Python</v>
      </c>
    </row>
    <row r="9388">
      <c r="A9388" s="3">
        <v>9387.0</v>
      </c>
      <c r="B9388" s="4" t="str">
        <f>IFERROR(__xludf.DUMMYFUNCTION("SPLIT(IMPORTRANGE!B9388:B19387,"";"",0,1)"),"C#")</f>
        <v>C#</v>
      </c>
    </row>
    <row r="9389">
      <c r="A9389" s="3">
        <v>9388.0</v>
      </c>
      <c r="B9389" s="4" t="str">
        <f>IFERROR(__xludf.DUMMYFUNCTION("SPLIT(IMPORTRANGE!B9389:B19388,"";"",0,1)"),"JavaScript")</f>
        <v>JavaScript</v>
      </c>
      <c r="C9389" s="4" t="str">
        <f>IFERROR(__xludf.DUMMYFUNCTION("""COMPUTED_VALUE"""),"Objective-C")</f>
        <v>Objective-C</v>
      </c>
      <c r="D9389" s="4" t="str">
        <f>IFERROR(__xludf.DUMMYFUNCTION("""COMPUTED_VALUE"""),"Swift")</f>
        <v>Swift</v>
      </c>
    </row>
    <row r="9390">
      <c r="A9390" s="3">
        <v>9389.0</v>
      </c>
      <c r="B9390" s="4" t="str">
        <f>IFERROR(__xludf.DUMMYFUNCTION("SPLIT(IMPORTRANGE!B9390:B19389,"";"",0,1)"),"C#")</f>
        <v>C#</v>
      </c>
      <c r="C9390" s="4" t="str">
        <f>IFERROR(__xludf.DUMMYFUNCTION("""COMPUTED_VALUE"""),"HTML/CSS")</f>
        <v>HTML/CSS</v>
      </c>
      <c r="D9390" s="4" t="str">
        <f>IFERROR(__xludf.DUMMYFUNCTION("""COMPUTED_VALUE"""),"Java")</f>
        <v>Java</v>
      </c>
      <c r="E9390" s="4" t="str">
        <f>IFERROR(__xludf.DUMMYFUNCTION("""COMPUTED_VALUE"""),"JavaScript")</f>
        <v>JavaScript</v>
      </c>
      <c r="F9390" s="4" t="str">
        <f>IFERROR(__xludf.DUMMYFUNCTION("""COMPUTED_VALUE"""),"Objective-C")</f>
        <v>Objective-C</v>
      </c>
      <c r="G9390" s="4" t="str">
        <f>IFERROR(__xludf.DUMMYFUNCTION("""COMPUTED_VALUE"""),"Python")</f>
        <v>Python</v>
      </c>
    </row>
    <row r="9391">
      <c r="A9391" s="3">
        <v>9390.0</v>
      </c>
      <c r="B9391" s="4" t="str">
        <f>IFERROR(__xludf.DUMMYFUNCTION("SPLIT(IMPORTRANGE!B9391:B19390,"";"",0,1)"),"C#")</f>
        <v>C#</v>
      </c>
      <c r="C9391" s="4" t="str">
        <f>IFERROR(__xludf.DUMMYFUNCTION("""COMPUTED_VALUE"""),"SQL")</f>
        <v>SQL</v>
      </c>
      <c r="D9391" s="4" t="str">
        <f>IFERROR(__xludf.DUMMYFUNCTION("""COMPUTED_VALUE"""),"Other(s):")</f>
        <v>Other(s):</v>
      </c>
    </row>
    <row r="9392">
      <c r="A9392" s="3">
        <v>9391.0</v>
      </c>
      <c r="B9392" s="4" t="str">
        <f>IFERROR(__xludf.DUMMYFUNCTION("SPLIT(IMPORTRANGE!B9392:B19391,"";"",0,1)"),"Assembly")</f>
        <v>Assembly</v>
      </c>
      <c r="C9392" s="4" t="str">
        <f>IFERROR(__xludf.DUMMYFUNCTION("""COMPUTED_VALUE"""),"Bash/Shell/PowerShell")</f>
        <v>Bash/Shell/PowerShell</v>
      </c>
      <c r="D9392" s="4" t="str">
        <f>IFERROR(__xludf.DUMMYFUNCTION("""COMPUTED_VALUE"""),"C")</f>
        <v>C</v>
      </c>
      <c r="E9392" s="4" t="str">
        <f>IFERROR(__xludf.DUMMYFUNCTION("""COMPUTED_VALUE"""),"HTML/CSS")</f>
        <v>HTML/CSS</v>
      </c>
      <c r="F9392" s="4" t="str">
        <f>IFERROR(__xludf.DUMMYFUNCTION("""COMPUTED_VALUE"""),"Java")</f>
        <v>Java</v>
      </c>
      <c r="G9392" s="4" t="str">
        <f>IFERROR(__xludf.DUMMYFUNCTION("""COMPUTED_VALUE"""),"JavaScript")</f>
        <v>JavaScript</v>
      </c>
      <c r="H9392" s="4" t="str">
        <f>IFERROR(__xludf.DUMMYFUNCTION("""COMPUTED_VALUE"""),"PHP")</f>
        <v>PHP</v>
      </c>
      <c r="I9392" s="4" t="str">
        <f>IFERROR(__xludf.DUMMYFUNCTION("""COMPUTED_VALUE"""),"SQL")</f>
        <v>SQL</v>
      </c>
    </row>
    <row r="9393">
      <c r="A9393" s="3">
        <v>9392.0</v>
      </c>
      <c r="B9393" s="4" t="str">
        <f>IFERROR(__xludf.DUMMYFUNCTION("SPLIT(IMPORTRANGE!B9393:B19392,"";"",0,1)"),"Java")</f>
        <v>Java</v>
      </c>
    </row>
    <row r="9394">
      <c r="A9394" s="3">
        <v>9393.0</v>
      </c>
      <c r="B9394" s="4" t="str">
        <f>IFERROR(__xludf.DUMMYFUNCTION("SPLIT(IMPORTRANGE!B9394:B19393,"";"",0,1)"),"HTML/CSS")</f>
        <v>HTML/CSS</v>
      </c>
      <c r="C9394" s="4" t="str">
        <f>IFERROR(__xludf.DUMMYFUNCTION("""COMPUTED_VALUE"""),"JavaScript")</f>
        <v>JavaScript</v>
      </c>
    </row>
    <row r="9395">
      <c r="A9395" s="3">
        <v>9394.0</v>
      </c>
      <c r="B9395" s="4" t="str">
        <f>IFERROR(__xludf.DUMMYFUNCTION("SPLIT(IMPORTRANGE!B9395:B19394,"";"",0,1)"),"Go")</f>
        <v>Go</v>
      </c>
      <c r="C9395" s="4" t="str">
        <f>IFERROR(__xludf.DUMMYFUNCTION("""COMPUTED_VALUE"""),"PHP")</f>
        <v>PHP</v>
      </c>
    </row>
    <row r="9396">
      <c r="A9396" s="3">
        <v>9395.0</v>
      </c>
      <c r="B9396" s="4" t="str">
        <f>IFERROR(__xludf.DUMMYFUNCTION("SPLIT(IMPORTRANGE!B9396:B19395,"";"",0,1)"),"Bash/Shell/PowerShell")</f>
        <v>Bash/Shell/PowerShell</v>
      </c>
      <c r="C9396" s="4" t="str">
        <f>IFERROR(__xludf.DUMMYFUNCTION("""COMPUTED_VALUE"""),"HTML/CSS")</f>
        <v>HTML/CSS</v>
      </c>
      <c r="D9396" s="4" t="str">
        <f>IFERROR(__xludf.DUMMYFUNCTION("""COMPUTED_VALUE"""),"JavaScript")</f>
        <v>JavaScript</v>
      </c>
      <c r="E9396" s="4" t="str">
        <f>IFERROR(__xludf.DUMMYFUNCTION("""COMPUTED_VALUE"""),"SQL")</f>
        <v>SQL</v>
      </c>
      <c r="F9396" s="4" t="str">
        <f>IFERROR(__xludf.DUMMYFUNCTION("""COMPUTED_VALUE"""),"VBA")</f>
        <v>VBA</v>
      </c>
      <c r="G9396" s="4" t="str">
        <f>IFERROR(__xludf.DUMMYFUNCTION("""COMPUTED_VALUE"""),"Other(s):")</f>
        <v>Other(s):</v>
      </c>
    </row>
    <row r="9397">
      <c r="A9397" s="3">
        <v>9396.0</v>
      </c>
      <c r="B9397" s="4" t="str">
        <f>IFERROR(__xludf.DUMMYFUNCTION("SPLIT(IMPORTRANGE!B9397:B19396,"";"",0,1)"),"HTML/CSS")</f>
        <v>HTML/CSS</v>
      </c>
      <c r="C9397" s="4" t="str">
        <f>IFERROR(__xludf.DUMMYFUNCTION("""COMPUTED_VALUE"""),"Java")</f>
        <v>Java</v>
      </c>
      <c r="D9397" s="4" t="str">
        <f>IFERROR(__xludf.DUMMYFUNCTION("""COMPUTED_VALUE"""),"JavaScript")</f>
        <v>JavaScript</v>
      </c>
      <c r="E9397" s="4" t="str">
        <f>IFERROR(__xludf.DUMMYFUNCTION("""COMPUTED_VALUE"""),"PHP")</f>
        <v>PHP</v>
      </c>
      <c r="F9397" s="4" t="str">
        <f>IFERROR(__xludf.DUMMYFUNCTION("""COMPUTED_VALUE"""),"Python")</f>
        <v>Python</v>
      </c>
      <c r="G9397" s="4" t="str">
        <f>IFERROR(__xludf.DUMMYFUNCTION("""COMPUTED_VALUE"""),"TypeScript")</f>
        <v>TypeScript</v>
      </c>
    </row>
    <row r="9398">
      <c r="A9398" s="3">
        <v>9397.0</v>
      </c>
      <c r="B9398" s="4" t="str">
        <f>IFERROR(__xludf.DUMMYFUNCTION("SPLIT(IMPORTRANGE!B9398:B19397,"";"",0,1)"),"Java")</f>
        <v>Java</v>
      </c>
      <c r="C9398" s="4" t="str">
        <f>IFERROR(__xludf.DUMMYFUNCTION("""COMPUTED_VALUE"""),"Python")</f>
        <v>Python</v>
      </c>
      <c r="D9398" s="4" t="str">
        <f>IFERROR(__xludf.DUMMYFUNCTION("""COMPUTED_VALUE"""),"VBA")</f>
        <v>VBA</v>
      </c>
    </row>
    <row r="9399">
      <c r="A9399" s="3">
        <v>9398.0</v>
      </c>
      <c r="B9399" s="4" t="str">
        <f>IFERROR(__xludf.DUMMYFUNCTION("SPLIT(IMPORTRANGE!B9399:B19398,"";"",0,1)"),"Bash/Shell/PowerShell")</f>
        <v>Bash/Shell/PowerShell</v>
      </c>
      <c r="C9399" s="4" t="str">
        <f>IFERROR(__xludf.DUMMYFUNCTION("""COMPUTED_VALUE"""),"C++")</f>
        <v>C++</v>
      </c>
      <c r="D9399" s="4" t="str">
        <f>IFERROR(__xludf.DUMMYFUNCTION("""COMPUTED_VALUE"""),"Go")</f>
        <v>Go</v>
      </c>
      <c r="E9399" s="4" t="str">
        <f>IFERROR(__xludf.DUMMYFUNCTION("""COMPUTED_VALUE"""),"HTML/CSS")</f>
        <v>HTML/CSS</v>
      </c>
      <c r="F9399" s="4" t="str">
        <f>IFERROR(__xludf.DUMMYFUNCTION("""COMPUTED_VALUE"""),"Java")</f>
        <v>Java</v>
      </c>
      <c r="G9399" s="4" t="str">
        <f>IFERROR(__xludf.DUMMYFUNCTION("""COMPUTED_VALUE"""),"JavaScript")</f>
        <v>JavaScript</v>
      </c>
      <c r="H9399" s="4" t="str">
        <f>IFERROR(__xludf.DUMMYFUNCTION("""COMPUTED_VALUE"""),"Kotlin")</f>
        <v>Kotlin</v>
      </c>
      <c r="I9399" s="4" t="str">
        <f>IFERROR(__xludf.DUMMYFUNCTION("""COMPUTED_VALUE"""),"Python")</f>
        <v>Python</v>
      </c>
      <c r="J9399" s="4" t="str">
        <f>IFERROR(__xludf.DUMMYFUNCTION("""COMPUTED_VALUE"""),"Ruby")</f>
        <v>Ruby</v>
      </c>
      <c r="K9399" s="4" t="str">
        <f>IFERROR(__xludf.DUMMYFUNCTION("""COMPUTED_VALUE"""),"Rust")</f>
        <v>Rust</v>
      </c>
      <c r="L9399" s="4" t="str">
        <f>IFERROR(__xludf.DUMMYFUNCTION("""COMPUTED_VALUE"""),"TypeScript")</f>
        <v>TypeScript</v>
      </c>
    </row>
    <row r="9400">
      <c r="A9400" s="3">
        <v>9399.0</v>
      </c>
      <c r="B9400" s="4" t="str">
        <f>IFERROR(__xludf.DUMMYFUNCTION("SPLIT(IMPORTRANGE!B9400:B19399,"";"",0,1)"),"C#")</f>
        <v>C#</v>
      </c>
      <c r="C9400" s="4" t="str">
        <f>IFERROR(__xludf.DUMMYFUNCTION("""COMPUTED_VALUE"""),"HTML/CSS")</f>
        <v>HTML/CSS</v>
      </c>
      <c r="D9400" s="4" t="str">
        <f>IFERROR(__xludf.DUMMYFUNCTION("""COMPUTED_VALUE"""),"Java")</f>
        <v>Java</v>
      </c>
      <c r="E9400" s="4" t="str">
        <f>IFERROR(__xludf.DUMMYFUNCTION("""COMPUTED_VALUE"""),"JavaScript")</f>
        <v>JavaScript</v>
      </c>
      <c r="F9400" s="4" t="str">
        <f>IFERROR(__xludf.DUMMYFUNCTION("""COMPUTED_VALUE"""),"SQL")</f>
        <v>SQL</v>
      </c>
      <c r="G9400" s="4" t="str">
        <f>IFERROR(__xludf.DUMMYFUNCTION("""COMPUTED_VALUE"""),"TypeScript")</f>
        <v>TypeScript</v>
      </c>
      <c r="H9400" s="4" t="str">
        <f>IFERROR(__xludf.DUMMYFUNCTION("""COMPUTED_VALUE"""),"Other(s):")</f>
        <v>Other(s):</v>
      </c>
    </row>
    <row r="9401">
      <c r="A9401" s="3">
        <v>9400.0</v>
      </c>
      <c r="B9401" s="4" t="str">
        <f>IFERROR(__xludf.DUMMYFUNCTION("SPLIT(IMPORTRANGE!B9401:B19400,"";"",0,1)"),"JavaScript")</f>
        <v>JavaScript</v>
      </c>
      <c r="C9401" s="4" t="str">
        <f>IFERROR(__xludf.DUMMYFUNCTION("""COMPUTED_VALUE"""),"Python")</f>
        <v>Python</v>
      </c>
      <c r="D9401" s="4" t="str">
        <f>IFERROR(__xludf.DUMMYFUNCTION("""COMPUTED_VALUE"""),"SQL")</f>
        <v>SQL</v>
      </c>
      <c r="E9401" s="4" t="str">
        <f>IFERROR(__xludf.DUMMYFUNCTION("""COMPUTED_VALUE"""),"TypeScript")</f>
        <v>TypeScript</v>
      </c>
    </row>
    <row r="9402">
      <c r="A9402" s="3">
        <v>9401.0</v>
      </c>
      <c r="B9402" s="4" t="str">
        <f>IFERROR(__xludf.DUMMYFUNCTION("SPLIT(IMPORTRANGE!B9402:B19401,"";"",0,1)"),"C#")</f>
        <v>C#</v>
      </c>
      <c r="C9402" s="4" t="str">
        <f>IFERROR(__xludf.DUMMYFUNCTION("""COMPUTED_VALUE"""),"HTML/CSS")</f>
        <v>HTML/CSS</v>
      </c>
      <c r="D9402" s="4" t="str">
        <f>IFERROR(__xludf.DUMMYFUNCTION("""COMPUTED_VALUE"""),"JavaScript")</f>
        <v>JavaScript</v>
      </c>
      <c r="E9402" s="4" t="str">
        <f>IFERROR(__xludf.DUMMYFUNCTION("""COMPUTED_VALUE"""),"SQL")</f>
        <v>SQL</v>
      </c>
      <c r="F9402" s="4" t="str">
        <f>IFERROR(__xludf.DUMMYFUNCTION("""COMPUTED_VALUE"""),"TypeScript")</f>
        <v>TypeScript</v>
      </c>
    </row>
    <row r="9403">
      <c r="A9403" s="3">
        <v>9402.0</v>
      </c>
      <c r="B9403" s="4" t="str">
        <f>IFERROR(__xludf.DUMMYFUNCTION("SPLIT(IMPORTRANGE!B9403:B19402,"";"",0,1)"),"Bash/Shell/PowerShell")</f>
        <v>Bash/Shell/PowerShell</v>
      </c>
      <c r="C9403" s="4" t="str">
        <f>IFERROR(__xludf.DUMMYFUNCTION("""COMPUTED_VALUE"""),"C")</f>
        <v>C</v>
      </c>
      <c r="D9403" s="4" t="str">
        <f>IFERROR(__xludf.DUMMYFUNCTION("""COMPUTED_VALUE"""),"C++")</f>
        <v>C++</v>
      </c>
      <c r="E9403" s="4" t="str">
        <f>IFERROR(__xludf.DUMMYFUNCTION("""COMPUTED_VALUE"""),"HTML/CSS")</f>
        <v>HTML/CSS</v>
      </c>
      <c r="F9403" s="4" t="str">
        <f>IFERROR(__xludf.DUMMYFUNCTION("""COMPUTED_VALUE"""),"Java")</f>
        <v>Java</v>
      </c>
      <c r="G9403" s="4" t="str">
        <f>IFERROR(__xludf.DUMMYFUNCTION("""COMPUTED_VALUE"""),"JavaScript")</f>
        <v>JavaScript</v>
      </c>
      <c r="H9403" s="4" t="str">
        <f>IFERROR(__xludf.DUMMYFUNCTION("""COMPUTED_VALUE"""),"Kotlin")</f>
        <v>Kotlin</v>
      </c>
      <c r="I9403" s="4" t="str">
        <f>IFERROR(__xludf.DUMMYFUNCTION("""COMPUTED_VALUE"""),"PHP")</f>
        <v>PHP</v>
      </c>
      <c r="J9403" s="4" t="str">
        <f>IFERROR(__xludf.DUMMYFUNCTION("""COMPUTED_VALUE"""),"Python")</f>
        <v>Python</v>
      </c>
      <c r="K9403" s="4" t="str">
        <f>IFERROR(__xludf.DUMMYFUNCTION("""COMPUTED_VALUE"""),"R")</f>
        <v>R</v>
      </c>
      <c r="L9403" s="4" t="str">
        <f>IFERROR(__xludf.DUMMYFUNCTION("""COMPUTED_VALUE"""),"SQL")</f>
        <v>SQL</v>
      </c>
      <c r="M9403" s="4" t="str">
        <f>IFERROR(__xludf.DUMMYFUNCTION("""COMPUTED_VALUE"""),"Swift")</f>
        <v>Swift</v>
      </c>
    </row>
    <row r="9404">
      <c r="A9404" s="3">
        <v>9403.0</v>
      </c>
      <c r="B9404" s="4" t="str">
        <f>IFERROR(__xludf.DUMMYFUNCTION("SPLIT(IMPORTRANGE!B9404:B19403,"";"",0,1)"),"C#")</f>
        <v>C#</v>
      </c>
      <c r="C9404" s="4" t="str">
        <f>IFERROR(__xludf.DUMMYFUNCTION("""COMPUTED_VALUE"""),"Java")</f>
        <v>Java</v>
      </c>
      <c r="D9404" s="4" t="str">
        <f>IFERROR(__xludf.DUMMYFUNCTION("""COMPUTED_VALUE"""),"JavaScript")</f>
        <v>JavaScript</v>
      </c>
      <c r="E9404" s="4" t="str">
        <f>IFERROR(__xludf.DUMMYFUNCTION("""COMPUTED_VALUE"""),"TypeScript")</f>
        <v>TypeScript</v>
      </c>
    </row>
    <row r="9405">
      <c r="A9405" s="3">
        <v>9404.0</v>
      </c>
      <c r="B9405" s="4" t="str">
        <f>IFERROR(__xludf.DUMMYFUNCTION("SPLIT(IMPORTRANGE!B9405:B19404,"";"",0,1)"),"C#")</f>
        <v>C#</v>
      </c>
      <c r="C9405" s="4" t="str">
        <f>IFERROR(__xludf.DUMMYFUNCTION("""COMPUTED_VALUE"""),"HTML/CSS")</f>
        <v>HTML/CSS</v>
      </c>
      <c r="D9405" s="4" t="str">
        <f>IFERROR(__xludf.DUMMYFUNCTION("""COMPUTED_VALUE"""),"JavaScript")</f>
        <v>JavaScript</v>
      </c>
      <c r="E9405" s="4" t="str">
        <f>IFERROR(__xludf.DUMMYFUNCTION("""COMPUTED_VALUE"""),"PHP")</f>
        <v>PHP</v>
      </c>
      <c r="F9405" s="4" t="str">
        <f>IFERROR(__xludf.DUMMYFUNCTION("""COMPUTED_VALUE"""),"SQL")</f>
        <v>SQL</v>
      </c>
    </row>
    <row r="9406">
      <c r="A9406" s="3">
        <v>9405.0</v>
      </c>
      <c r="B9406" s="4" t="str">
        <f>IFERROR(__xludf.DUMMYFUNCTION("SPLIT(IMPORTRANGE!B9406:B19405,"";"",0,1)"),"HTML/CSS")</f>
        <v>HTML/CSS</v>
      </c>
      <c r="C9406" s="4" t="str">
        <f>IFERROR(__xludf.DUMMYFUNCTION("""COMPUTED_VALUE"""),"Java")</f>
        <v>Java</v>
      </c>
      <c r="D9406" s="4" t="str">
        <f>IFERROR(__xludf.DUMMYFUNCTION("""COMPUTED_VALUE"""),"JavaScript")</f>
        <v>JavaScript</v>
      </c>
      <c r="E9406" s="4" t="str">
        <f>IFERROR(__xludf.DUMMYFUNCTION("""COMPUTED_VALUE"""),"SQL")</f>
        <v>SQL</v>
      </c>
      <c r="F9406" s="4" t="str">
        <f>IFERROR(__xludf.DUMMYFUNCTION("""COMPUTED_VALUE"""),"TypeScript")</f>
        <v>TypeScript</v>
      </c>
    </row>
    <row r="9407">
      <c r="A9407" s="3">
        <v>9406.0</v>
      </c>
      <c r="B9407" s="4" t="str">
        <f>IFERROR(__xludf.DUMMYFUNCTION("SPLIT(IMPORTRANGE!B9407:B19406,"";"",0,1)"),"Bash/Shell/PowerShell")</f>
        <v>Bash/Shell/PowerShell</v>
      </c>
      <c r="C9407" s="4" t="str">
        <f>IFERROR(__xludf.DUMMYFUNCTION("""COMPUTED_VALUE"""),"Elixir")</f>
        <v>Elixir</v>
      </c>
      <c r="D9407" s="4" t="str">
        <f>IFERROR(__xludf.DUMMYFUNCTION("""COMPUTED_VALUE"""),"HTML/CSS")</f>
        <v>HTML/CSS</v>
      </c>
      <c r="E9407" s="4" t="str">
        <f>IFERROR(__xludf.DUMMYFUNCTION("""COMPUTED_VALUE"""),"JavaScript")</f>
        <v>JavaScript</v>
      </c>
      <c r="F9407" s="4" t="str">
        <f>IFERROR(__xludf.DUMMYFUNCTION("""COMPUTED_VALUE"""),"Objective-C")</f>
        <v>Objective-C</v>
      </c>
      <c r="G9407" s="4" t="str">
        <f>IFERROR(__xludf.DUMMYFUNCTION("""COMPUTED_VALUE"""),"Ruby")</f>
        <v>Ruby</v>
      </c>
      <c r="H9407" s="4" t="str">
        <f>IFERROR(__xludf.DUMMYFUNCTION("""COMPUTED_VALUE"""),"SQL")</f>
        <v>SQL</v>
      </c>
      <c r="I9407" s="4" t="str">
        <f>IFERROR(__xludf.DUMMYFUNCTION("""COMPUTED_VALUE"""),"TypeScript")</f>
        <v>TypeScript</v>
      </c>
      <c r="J9407" s="4" t="str">
        <f>IFERROR(__xludf.DUMMYFUNCTION("""COMPUTED_VALUE"""),"Other(s):")</f>
        <v>Other(s):</v>
      </c>
    </row>
    <row r="9408">
      <c r="A9408" s="3">
        <v>9407.0</v>
      </c>
      <c r="B9408" s="4" t="str">
        <f>IFERROR(__xludf.DUMMYFUNCTION("SPLIT(IMPORTRANGE!B9408:B19407,"";"",0,1)"),"Clojure")</f>
        <v>Clojure</v>
      </c>
      <c r="C9408" s="4" t="str">
        <f>IFERROR(__xludf.DUMMYFUNCTION("""COMPUTED_VALUE"""),"HTML/CSS")</f>
        <v>HTML/CSS</v>
      </c>
      <c r="D9408" s="4" t="str">
        <f>IFERROR(__xludf.DUMMYFUNCTION("""COMPUTED_VALUE"""),"Java")</f>
        <v>Java</v>
      </c>
      <c r="E9408" s="4" t="str">
        <f>IFERROR(__xludf.DUMMYFUNCTION("""COMPUTED_VALUE"""),"JavaScript")</f>
        <v>JavaScript</v>
      </c>
      <c r="F9408" s="4" t="str">
        <f>IFERROR(__xludf.DUMMYFUNCTION("""COMPUTED_VALUE"""),"Python")</f>
        <v>Python</v>
      </c>
    </row>
    <row r="9409">
      <c r="A9409" s="3">
        <v>9408.0</v>
      </c>
      <c r="B9409" s="4" t="str">
        <f>IFERROR(__xludf.DUMMYFUNCTION("SPLIT(IMPORTRANGE!B9409:B19408,"";"",0,1)"),"Java")</f>
        <v>Java</v>
      </c>
      <c r="C9409" s="4" t="str">
        <f>IFERROR(__xludf.DUMMYFUNCTION("""COMPUTED_VALUE"""),"JavaScript")</f>
        <v>JavaScript</v>
      </c>
    </row>
    <row r="9410">
      <c r="A9410" s="3">
        <v>9409.0</v>
      </c>
      <c r="B9410" s="4" t="str">
        <f>IFERROR(__xludf.DUMMYFUNCTION("SPLIT(IMPORTRANGE!B9410:B19409,"";"",0,1)"),"C#")</f>
        <v>C#</v>
      </c>
      <c r="C9410" s="4" t="str">
        <f>IFERROR(__xludf.DUMMYFUNCTION("""COMPUTED_VALUE"""),"HTML/CSS")</f>
        <v>HTML/CSS</v>
      </c>
      <c r="D9410" s="4" t="str">
        <f>IFERROR(__xludf.DUMMYFUNCTION("""COMPUTED_VALUE"""),"Java")</f>
        <v>Java</v>
      </c>
      <c r="E9410" s="4" t="str">
        <f>IFERROR(__xludf.DUMMYFUNCTION("""COMPUTED_VALUE"""),"JavaScript")</f>
        <v>JavaScript</v>
      </c>
      <c r="F9410" s="4" t="str">
        <f>IFERROR(__xludf.DUMMYFUNCTION("""COMPUTED_VALUE"""),"PHP")</f>
        <v>PHP</v>
      </c>
      <c r="G9410" s="4" t="str">
        <f>IFERROR(__xludf.DUMMYFUNCTION("""COMPUTED_VALUE"""),"Python")</f>
        <v>Python</v>
      </c>
      <c r="H9410" s="4" t="str">
        <f>IFERROR(__xludf.DUMMYFUNCTION("""COMPUTED_VALUE"""),"SQL")</f>
        <v>SQL</v>
      </c>
      <c r="I9410" s="4" t="str">
        <f>IFERROR(__xludf.DUMMYFUNCTION("""COMPUTED_VALUE"""),"TypeScript")</f>
        <v>TypeScript</v>
      </c>
    </row>
    <row r="9411">
      <c r="A9411" s="3">
        <v>9410.0</v>
      </c>
      <c r="B9411" s="4" t="str">
        <f>IFERROR(__xludf.DUMMYFUNCTION("SPLIT(IMPORTRANGE!B9411:B19410,"";"",0,1)"),"Bash/Shell/PowerShell")</f>
        <v>Bash/Shell/PowerShell</v>
      </c>
      <c r="C9411" s="4" t="str">
        <f>IFERROR(__xludf.DUMMYFUNCTION("""COMPUTED_VALUE"""),"HTML/CSS")</f>
        <v>HTML/CSS</v>
      </c>
      <c r="D9411" s="4" t="str">
        <f>IFERROR(__xludf.DUMMYFUNCTION("""COMPUTED_VALUE"""),"JavaScript")</f>
        <v>JavaScript</v>
      </c>
      <c r="E9411" s="4" t="str">
        <f>IFERROR(__xludf.DUMMYFUNCTION("""COMPUTED_VALUE"""),"PHP")</f>
        <v>PHP</v>
      </c>
      <c r="F9411" s="4" t="str">
        <f>IFERROR(__xludf.DUMMYFUNCTION("""COMPUTED_VALUE"""),"Python")</f>
        <v>Python</v>
      </c>
      <c r="G9411" s="4" t="str">
        <f>IFERROR(__xludf.DUMMYFUNCTION("""COMPUTED_VALUE"""),"Scala")</f>
        <v>Scala</v>
      </c>
      <c r="H9411" s="4" t="str">
        <f>IFERROR(__xludf.DUMMYFUNCTION("""COMPUTED_VALUE"""),"SQL")</f>
        <v>SQL</v>
      </c>
      <c r="I9411" s="4" t="str">
        <f>IFERROR(__xludf.DUMMYFUNCTION("""COMPUTED_VALUE"""),"TypeScript")</f>
        <v>TypeScript</v>
      </c>
    </row>
    <row r="9412">
      <c r="A9412" s="3">
        <v>9411.0</v>
      </c>
      <c r="B9412" s="4" t="str">
        <f>IFERROR(__xludf.DUMMYFUNCTION("SPLIT(IMPORTRANGE!B9412:B19411,"";"",0,1)"),"Bash/Shell/PowerShell")</f>
        <v>Bash/Shell/PowerShell</v>
      </c>
      <c r="C9412" s="4" t="str">
        <f>IFERROR(__xludf.DUMMYFUNCTION("""COMPUTED_VALUE"""),"HTML/CSS")</f>
        <v>HTML/CSS</v>
      </c>
      <c r="D9412" s="4" t="str">
        <f>IFERROR(__xludf.DUMMYFUNCTION("""COMPUTED_VALUE"""),"Java")</f>
        <v>Java</v>
      </c>
      <c r="E9412" s="4" t="str">
        <f>IFERROR(__xludf.DUMMYFUNCTION("""COMPUTED_VALUE"""),"JavaScript")</f>
        <v>JavaScript</v>
      </c>
      <c r="F9412" s="4" t="str">
        <f>IFERROR(__xludf.DUMMYFUNCTION("""COMPUTED_VALUE"""),"Kotlin")</f>
        <v>Kotlin</v>
      </c>
      <c r="G9412" s="4" t="str">
        <f>IFERROR(__xludf.DUMMYFUNCTION("""COMPUTED_VALUE"""),"Python")</f>
        <v>Python</v>
      </c>
      <c r="H9412" s="4" t="str">
        <f>IFERROR(__xludf.DUMMYFUNCTION("""COMPUTED_VALUE"""),"SQL")</f>
        <v>SQL</v>
      </c>
      <c r="I9412" s="4" t="str">
        <f>IFERROR(__xludf.DUMMYFUNCTION("""COMPUTED_VALUE"""),"TypeScript")</f>
        <v>TypeScript</v>
      </c>
    </row>
    <row r="9413">
      <c r="A9413" s="3">
        <v>9412.0</v>
      </c>
      <c r="B9413" s="4" t="str">
        <f>IFERROR(__xludf.DUMMYFUNCTION("SPLIT(IMPORTRANGE!B9413:B19412,"";"",0,1)"),"C#")</f>
        <v>C#</v>
      </c>
      <c r="C9413" s="4" t="str">
        <f>IFERROR(__xludf.DUMMYFUNCTION("""COMPUTED_VALUE"""),"HTML/CSS")</f>
        <v>HTML/CSS</v>
      </c>
      <c r="D9413" s="4" t="str">
        <f>IFERROR(__xludf.DUMMYFUNCTION("""COMPUTED_VALUE"""),"JavaScript")</f>
        <v>JavaScript</v>
      </c>
      <c r="E9413" s="4" t="str">
        <f>IFERROR(__xludf.DUMMYFUNCTION("""COMPUTED_VALUE"""),"PHP")</f>
        <v>PHP</v>
      </c>
      <c r="F9413" s="4" t="str">
        <f>IFERROR(__xludf.DUMMYFUNCTION("""COMPUTED_VALUE"""),"SQL")</f>
        <v>SQL</v>
      </c>
      <c r="G9413" s="4" t="str">
        <f>IFERROR(__xludf.DUMMYFUNCTION("""COMPUTED_VALUE"""),"TypeScript")</f>
        <v>TypeScript</v>
      </c>
    </row>
    <row r="9414">
      <c r="A9414" s="3">
        <v>9413.0</v>
      </c>
      <c r="B9414" s="4" t="str">
        <f>IFERROR(__xludf.DUMMYFUNCTION("SPLIT(IMPORTRANGE!B9414:B19413,"";"",0,1)"),"Bash/Shell/PowerShell")</f>
        <v>Bash/Shell/PowerShell</v>
      </c>
      <c r="C9414" s="4" t="str">
        <f>IFERROR(__xludf.DUMMYFUNCTION("""COMPUTED_VALUE"""),"C++")</f>
        <v>C++</v>
      </c>
      <c r="D9414" s="4" t="str">
        <f>IFERROR(__xludf.DUMMYFUNCTION("""COMPUTED_VALUE"""),"Go")</f>
        <v>Go</v>
      </c>
      <c r="E9414" s="4" t="str">
        <f>IFERROR(__xludf.DUMMYFUNCTION("""COMPUTED_VALUE"""),"Python")</f>
        <v>Python</v>
      </c>
      <c r="F9414" s="4" t="str">
        <f>IFERROR(__xludf.DUMMYFUNCTION("""COMPUTED_VALUE"""),"SQL")</f>
        <v>SQL</v>
      </c>
    </row>
    <row r="9415">
      <c r="A9415" s="3">
        <v>9414.0</v>
      </c>
      <c r="B9415" s="4" t="str">
        <f>IFERROR(__xludf.DUMMYFUNCTION("SPLIT(IMPORTRANGE!B9415:B19414,"";"",0,1)"),"HTML/CSS")</f>
        <v>HTML/CSS</v>
      </c>
      <c r="C9415" s="4" t="str">
        <f>IFERROR(__xludf.DUMMYFUNCTION("""COMPUTED_VALUE"""),"Java")</f>
        <v>Java</v>
      </c>
      <c r="D9415" s="4" t="str">
        <f>IFERROR(__xludf.DUMMYFUNCTION("""COMPUTED_VALUE"""),"JavaScript")</f>
        <v>JavaScript</v>
      </c>
      <c r="E9415" s="4" t="str">
        <f>IFERROR(__xludf.DUMMYFUNCTION("""COMPUTED_VALUE"""),"Python")</f>
        <v>Python</v>
      </c>
    </row>
    <row r="9416">
      <c r="A9416" s="3">
        <v>9415.0</v>
      </c>
      <c r="B9416" s="4" t="str">
        <f>IFERROR(__xludf.DUMMYFUNCTION("SPLIT(IMPORTRANGE!B9416:B19415,"";"",0,1)"),"C")</f>
        <v>C</v>
      </c>
      <c r="C9416" s="4" t="str">
        <f>IFERROR(__xludf.DUMMYFUNCTION("""COMPUTED_VALUE"""),"HTML/CSS")</f>
        <v>HTML/CSS</v>
      </c>
      <c r="D9416" s="4" t="str">
        <f>IFERROR(__xludf.DUMMYFUNCTION("""COMPUTED_VALUE"""),"Java")</f>
        <v>Java</v>
      </c>
      <c r="E9416" s="4" t="str">
        <f>IFERROR(__xludf.DUMMYFUNCTION("""COMPUTED_VALUE"""),"JavaScript")</f>
        <v>JavaScript</v>
      </c>
      <c r="F9416" s="4" t="str">
        <f>IFERROR(__xludf.DUMMYFUNCTION("""COMPUTED_VALUE"""),"PHP")</f>
        <v>PHP</v>
      </c>
      <c r="G9416" s="4" t="str">
        <f>IFERROR(__xludf.DUMMYFUNCTION("""COMPUTED_VALUE"""),"Python")</f>
        <v>Python</v>
      </c>
      <c r="H9416" s="4" t="str">
        <f>IFERROR(__xludf.DUMMYFUNCTION("""COMPUTED_VALUE"""),"R")</f>
        <v>R</v>
      </c>
      <c r="I9416" s="4" t="str">
        <f>IFERROR(__xludf.DUMMYFUNCTION("""COMPUTED_VALUE"""),"SQL")</f>
        <v>SQL</v>
      </c>
    </row>
    <row r="9417">
      <c r="A9417" s="3">
        <v>9416.0</v>
      </c>
      <c r="B9417" s="4" t="str">
        <f>IFERROR(__xludf.DUMMYFUNCTION("SPLIT(IMPORTRANGE!B9417:B19416,"";"",0,1)"),"HTML/CSS")</f>
        <v>HTML/CSS</v>
      </c>
      <c r="C9417" s="4" t="str">
        <f>IFERROR(__xludf.DUMMYFUNCTION("""COMPUTED_VALUE"""),"JavaScript")</f>
        <v>JavaScript</v>
      </c>
      <c r="D9417" s="4" t="str">
        <f>IFERROR(__xludf.DUMMYFUNCTION("""COMPUTED_VALUE"""),"PHP")</f>
        <v>PHP</v>
      </c>
      <c r="E9417" s="4" t="str">
        <f>IFERROR(__xludf.DUMMYFUNCTION("""COMPUTED_VALUE"""),"Python")</f>
        <v>Python</v>
      </c>
      <c r="F9417" s="4" t="str">
        <f>IFERROR(__xludf.DUMMYFUNCTION("""COMPUTED_VALUE"""),"SQL")</f>
        <v>SQL</v>
      </c>
      <c r="G9417" s="4" t="str">
        <f>IFERROR(__xludf.DUMMYFUNCTION("""COMPUTED_VALUE"""),"TypeScript")</f>
        <v>TypeScript</v>
      </c>
    </row>
    <row r="9418">
      <c r="A9418" s="3">
        <v>9417.0</v>
      </c>
      <c r="B9418" s="4" t="str">
        <f>IFERROR(__xludf.DUMMYFUNCTION("SPLIT(IMPORTRANGE!B9418:B19417,"";"",0,1)"),"Java")</f>
        <v>Java</v>
      </c>
      <c r="C9418" s="4" t="str">
        <f>IFERROR(__xludf.DUMMYFUNCTION("""COMPUTED_VALUE"""),"JavaScript")</f>
        <v>JavaScript</v>
      </c>
      <c r="D9418" s="4" t="str">
        <f>IFERROR(__xludf.DUMMYFUNCTION("""COMPUTED_VALUE"""),"PHP")</f>
        <v>PHP</v>
      </c>
      <c r="E9418" s="4" t="str">
        <f>IFERROR(__xludf.DUMMYFUNCTION("""COMPUTED_VALUE"""),"TypeScript")</f>
        <v>TypeScript</v>
      </c>
    </row>
    <row r="9419">
      <c r="A9419" s="3">
        <v>9418.0</v>
      </c>
      <c r="B9419" s="4" t="str">
        <f>IFERROR(__xludf.DUMMYFUNCTION("SPLIT(IMPORTRANGE!B9419:B19418,"";"",0,1)"),"Bash/Shell/PowerShell")</f>
        <v>Bash/Shell/PowerShell</v>
      </c>
      <c r="C9419" s="4" t="str">
        <f>IFERROR(__xludf.DUMMYFUNCTION("""COMPUTED_VALUE"""),"HTML/CSS")</f>
        <v>HTML/CSS</v>
      </c>
      <c r="D9419" s="4" t="str">
        <f>IFERROR(__xludf.DUMMYFUNCTION("""COMPUTED_VALUE"""),"Java")</f>
        <v>Java</v>
      </c>
      <c r="E9419" s="4" t="str">
        <f>IFERROR(__xludf.DUMMYFUNCTION("""COMPUTED_VALUE"""),"JavaScript")</f>
        <v>JavaScript</v>
      </c>
      <c r="F9419" s="4" t="str">
        <f>IFERROR(__xludf.DUMMYFUNCTION("""COMPUTED_VALUE"""),"Python")</f>
        <v>Python</v>
      </c>
      <c r="G9419" s="4" t="str">
        <f>IFERROR(__xludf.DUMMYFUNCTION("""COMPUTED_VALUE"""),"TypeScript")</f>
        <v>TypeScript</v>
      </c>
    </row>
    <row r="9420">
      <c r="A9420" s="3">
        <v>9419.0</v>
      </c>
      <c r="B9420" s="4" t="str">
        <f>IFERROR(__xludf.DUMMYFUNCTION("SPLIT(IMPORTRANGE!B9420:B19419,"";"",0,1)"),"HTML/CSS")</f>
        <v>HTML/CSS</v>
      </c>
      <c r="C9420" s="4" t="str">
        <f>IFERROR(__xludf.DUMMYFUNCTION("""COMPUTED_VALUE"""),"Java")</f>
        <v>Java</v>
      </c>
      <c r="D9420" s="4" t="str">
        <f>IFERROR(__xludf.DUMMYFUNCTION("""COMPUTED_VALUE"""),"JavaScript")</f>
        <v>JavaScript</v>
      </c>
      <c r="E9420" s="4" t="str">
        <f>IFERROR(__xludf.DUMMYFUNCTION("""COMPUTED_VALUE"""),"Scala")</f>
        <v>Scala</v>
      </c>
    </row>
    <row r="9421">
      <c r="A9421" s="3">
        <v>9420.0</v>
      </c>
      <c r="B9421" s="4" t="str">
        <f>IFERROR(__xludf.DUMMYFUNCTION("SPLIT(IMPORTRANGE!B9421:B19420,"";"",0,1)"),"Python")</f>
        <v>Python</v>
      </c>
    </row>
    <row r="9422">
      <c r="A9422" s="3">
        <v>9421.0</v>
      </c>
      <c r="B9422" s="4" t="str">
        <f>IFERROR(__xludf.DUMMYFUNCTION("SPLIT(IMPORTRANGE!B9422:B19421,"";"",0,1)"),"C#")</f>
        <v>C#</v>
      </c>
      <c r="C9422" s="4" t="str">
        <f>IFERROR(__xludf.DUMMYFUNCTION("""COMPUTED_VALUE"""),"HTML/CSS")</f>
        <v>HTML/CSS</v>
      </c>
      <c r="D9422" s="4" t="str">
        <f>IFERROR(__xludf.DUMMYFUNCTION("""COMPUTED_VALUE"""),"Java")</f>
        <v>Java</v>
      </c>
      <c r="E9422" s="4" t="str">
        <f>IFERROR(__xludf.DUMMYFUNCTION("""COMPUTED_VALUE"""),"PHP")</f>
        <v>PHP</v>
      </c>
    </row>
    <row r="9423">
      <c r="A9423" s="3">
        <v>9422.0</v>
      </c>
      <c r="B9423" s="4" t="str">
        <f>IFERROR(__xludf.DUMMYFUNCTION("SPLIT(IMPORTRANGE!B9423:B19422,"";"",0,1)"),"Java")</f>
        <v>Java</v>
      </c>
      <c r="C9423" s="4" t="str">
        <f>IFERROR(__xludf.DUMMYFUNCTION("""COMPUTED_VALUE"""),"SQL")</f>
        <v>SQL</v>
      </c>
    </row>
    <row r="9424">
      <c r="A9424" s="3">
        <v>9423.0</v>
      </c>
      <c r="B9424" s="4" t="str">
        <f>IFERROR(__xludf.DUMMYFUNCTION("SPLIT(IMPORTRANGE!B9424:B19423,"";"",0,1)"),"C#")</f>
        <v>C#</v>
      </c>
      <c r="C9424" s="4" t="str">
        <f>IFERROR(__xludf.DUMMYFUNCTION("""COMPUTED_VALUE"""),"HTML/CSS")</f>
        <v>HTML/CSS</v>
      </c>
      <c r="D9424" s="4" t="str">
        <f>IFERROR(__xludf.DUMMYFUNCTION("""COMPUTED_VALUE"""),"JavaScript")</f>
        <v>JavaScript</v>
      </c>
      <c r="E9424" s="4" t="str">
        <f>IFERROR(__xludf.DUMMYFUNCTION("""COMPUTED_VALUE"""),"Python")</f>
        <v>Python</v>
      </c>
      <c r="F9424" s="4" t="str">
        <f>IFERROR(__xludf.DUMMYFUNCTION("""COMPUTED_VALUE"""),"SQL")</f>
        <v>SQL</v>
      </c>
    </row>
    <row r="9425">
      <c r="A9425" s="3">
        <v>9424.0</v>
      </c>
      <c r="B9425" s="4" t="str">
        <f>IFERROR(__xludf.DUMMYFUNCTION("SPLIT(IMPORTRANGE!B9425:B19424,"";"",0,1)"),"Bash/Shell/PowerShell")</f>
        <v>Bash/Shell/PowerShell</v>
      </c>
      <c r="C9425" s="4" t="str">
        <f>IFERROR(__xludf.DUMMYFUNCTION("""COMPUTED_VALUE"""),"HTML/CSS")</f>
        <v>HTML/CSS</v>
      </c>
      <c r="D9425" s="4" t="str">
        <f>IFERROR(__xludf.DUMMYFUNCTION("""COMPUTED_VALUE"""),"JavaScript")</f>
        <v>JavaScript</v>
      </c>
      <c r="E9425" s="4" t="str">
        <f>IFERROR(__xludf.DUMMYFUNCTION("""COMPUTED_VALUE"""),"PHP")</f>
        <v>PHP</v>
      </c>
    </row>
    <row r="9426">
      <c r="A9426" s="3">
        <v>9425.0</v>
      </c>
      <c r="B9426" s="4" t="str">
        <f>IFERROR(__xludf.DUMMYFUNCTION("SPLIT(IMPORTRANGE!B9426:B19425,"";"",0,1)"),"Bash/Shell/PowerShell")</f>
        <v>Bash/Shell/PowerShell</v>
      </c>
      <c r="C9426" s="4" t="str">
        <f>IFERROR(__xludf.DUMMYFUNCTION("""COMPUTED_VALUE"""),"JavaScript")</f>
        <v>JavaScript</v>
      </c>
      <c r="D9426" s="4" t="str">
        <f>IFERROR(__xludf.DUMMYFUNCTION("""COMPUTED_VALUE"""),"Python")</f>
        <v>Python</v>
      </c>
    </row>
    <row r="9427">
      <c r="A9427" s="3">
        <v>9426.0</v>
      </c>
      <c r="B9427" s="4" t="str">
        <f>IFERROR(__xludf.DUMMYFUNCTION("SPLIT(IMPORTRANGE!B9427:B19426,"";"",0,1)"),"HTML/CSS")</f>
        <v>HTML/CSS</v>
      </c>
      <c r="C9427" s="4" t="str">
        <f>IFERROR(__xludf.DUMMYFUNCTION("""COMPUTED_VALUE"""),"JavaScript")</f>
        <v>JavaScript</v>
      </c>
      <c r="D9427" s="4" t="str">
        <f>IFERROR(__xludf.DUMMYFUNCTION("""COMPUTED_VALUE"""),"PHP")</f>
        <v>PHP</v>
      </c>
      <c r="E9427" s="4" t="str">
        <f>IFERROR(__xludf.DUMMYFUNCTION("""COMPUTED_VALUE"""),"SQL")</f>
        <v>SQL</v>
      </c>
      <c r="F9427" s="4" t="str">
        <f>IFERROR(__xludf.DUMMYFUNCTION("""COMPUTED_VALUE"""),"TypeScript")</f>
        <v>TypeScript</v>
      </c>
    </row>
    <row r="9428">
      <c r="A9428" s="3">
        <v>9427.0</v>
      </c>
      <c r="B9428" s="4" t="str">
        <f>IFERROR(__xludf.DUMMYFUNCTION("SPLIT(IMPORTRANGE!B9428:B19427,"";"",0,1)"),"HTML/CSS")</f>
        <v>HTML/CSS</v>
      </c>
      <c r="C9428" s="4" t="str">
        <f>IFERROR(__xludf.DUMMYFUNCTION("""COMPUTED_VALUE"""),"JavaScript")</f>
        <v>JavaScript</v>
      </c>
      <c r="D9428" s="4" t="str">
        <f>IFERROR(__xludf.DUMMYFUNCTION("""COMPUTED_VALUE"""),"Python")</f>
        <v>Python</v>
      </c>
      <c r="E9428" s="4" t="str">
        <f>IFERROR(__xludf.DUMMYFUNCTION("""COMPUTED_VALUE"""),"Rust")</f>
        <v>Rust</v>
      </c>
      <c r="F9428" s="4" t="str">
        <f>IFERROR(__xludf.DUMMYFUNCTION("""COMPUTED_VALUE"""),"SQL")</f>
        <v>SQL</v>
      </c>
    </row>
    <row r="9429">
      <c r="A9429" s="3">
        <v>9428.0</v>
      </c>
      <c r="B9429" s="4" t="str">
        <f>IFERROR(__xludf.DUMMYFUNCTION("SPLIT(IMPORTRANGE!B9429:B19428,"";"",0,1)"),"Bash/Shell/PowerShell")</f>
        <v>Bash/Shell/PowerShell</v>
      </c>
      <c r="C9429" s="4" t="str">
        <f>IFERROR(__xludf.DUMMYFUNCTION("""COMPUTED_VALUE"""),"C#")</f>
        <v>C#</v>
      </c>
      <c r="D9429" s="4" t="str">
        <f>IFERROR(__xludf.DUMMYFUNCTION("""COMPUTED_VALUE"""),"HTML/CSS")</f>
        <v>HTML/CSS</v>
      </c>
      <c r="E9429" s="4" t="str">
        <f>IFERROR(__xludf.DUMMYFUNCTION("""COMPUTED_VALUE"""),"Java")</f>
        <v>Java</v>
      </c>
      <c r="F9429" s="4" t="str">
        <f>IFERROR(__xludf.DUMMYFUNCTION("""COMPUTED_VALUE"""),"JavaScript")</f>
        <v>JavaScript</v>
      </c>
      <c r="G9429" s="4" t="str">
        <f>IFERROR(__xludf.DUMMYFUNCTION("""COMPUTED_VALUE"""),"Python")</f>
        <v>Python</v>
      </c>
      <c r="H9429" s="4" t="str">
        <f>IFERROR(__xludf.DUMMYFUNCTION("""COMPUTED_VALUE"""),"SQL")</f>
        <v>SQL</v>
      </c>
      <c r="I9429" s="4" t="str">
        <f>IFERROR(__xludf.DUMMYFUNCTION("""COMPUTED_VALUE"""),"Other(s):")</f>
        <v>Other(s):</v>
      </c>
    </row>
    <row r="9430">
      <c r="A9430" s="3">
        <v>9429.0</v>
      </c>
      <c r="B9430" s="4" t="str">
        <f>IFERROR(__xludf.DUMMYFUNCTION("SPLIT(IMPORTRANGE!B9430:B19429,"";"",0,1)"),"Bash/Shell/PowerShell")</f>
        <v>Bash/Shell/PowerShell</v>
      </c>
      <c r="C9430" s="4" t="str">
        <f>IFERROR(__xludf.DUMMYFUNCTION("""COMPUTED_VALUE"""),"C++")</f>
        <v>C++</v>
      </c>
      <c r="D9430" s="4" t="str">
        <f>IFERROR(__xludf.DUMMYFUNCTION("""COMPUTED_VALUE"""),"C#")</f>
        <v>C#</v>
      </c>
      <c r="E9430" s="4" t="str">
        <f>IFERROR(__xludf.DUMMYFUNCTION("""COMPUTED_VALUE"""),"HTML/CSS")</f>
        <v>HTML/CSS</v>
      </c>
      <c r="F9430" s="4" t="str">
        <f>IFERROR(__xludf.DUMMYFUNCTION("""COMPUTED_VALUE"""),"Java")</f>
        <v>Java</v>
      </c>
      <c r="G9430" s="4" t="str">
        <f>IFERROR(__xludf.DUMMYFUNCTION("""COMPUTED_VALUE"""),"JavaScript")</f>
        <v>JavaScript</v>
      </c>
      <c r="H9430" s="4" t="str">
        <f>IFERROR(__xludf.DUMMYFUNCTION("""COMPUTED_VALUE"""),"Objective-C")</f>
        <v>Objective-C</v>
      </c>
      <c r="I9430" s="4" t="str">
        <f>IFERROR(__xludf.DUMMYFUNCTION("""COMPUTED_VALUE"""),"SQL")</f>
        <v>SQL</v>
      </c>
      <c r="J9430" s="4" t="str">
        <f>IFERROR(__xludf.DUMMYFUNCTION("""COMPUTED_VALUE"""),"Swift")</f>
        <v>Swift</v>
      </c>
    </row>
    <row r="9431">
      <c r="A9431" s="3">
        <v>9430.0</v>
      </c>
      <c r="B9431" s="4" t="str">
        <f>IFERROR(__xludf.DUMMYFUNCTION("SPLIT(IMPORTRANGE!B9431:B19430,"";"",0,1)"),"HTML/CSS")</f>
        <v>HTML/CSS</v>
      </c>
      <c r="C9431" s="4" t="str">
        <f>IFERROR(__xludf.DUMMYFUNCTION("""COMPUTED_VALUE"""),"JavaScript")</f>
        <v>JavaScript</v>
      </c>
    </row>
    <row r="9432">
      <c r="A9432" s="3">
        <v>9431.0</v>
      </c>
      <c r="B9432" s="4" t="str">
        <f>IFERROR(__xludf.DUMMYFUNCTION("SPLIT(IMPORTRANGE!B9432:B19431,"";"",0,1)"),"Bash/Shell/PowerShell")</f>
        <v>Bash/Shell/PowerShell</v>
      </c>
      <c r="C9432" s="4" t="str">
        <f>IFERROR(__xludf.DUMMYFUNCTION("""COMPUTED_VALUE"""),"C")</f>
        <v>C</v>
      </c>
      <c r="D9432" s="4" t="str">
        <f>IFERROR(__xludf.DUMMYFUNCTION("""COMPUTED_VALUE"""),"Go")</f>
        <v>Go</v>
      </c>
      <c r="E9432" s="4" t="str">
        <f>IFERROR(__xludf.DUMMYFUNCTION("""COMPUTED_VALUE"""),"JavaScript")</f>
        <v>JavaScript</v>
      </c>
      <c r="F9432" s="4" t="str">
        <f>IFERROR(__xludf.DUMMYFUNCTION("""COMPUTED_VALUE"""),"Python")</f>
        <v>Python</v>
      </c>
      <c r="G9432" s="4" t="str">
        <f>IFERROR(__xludf.DUMMYFUNCTION("""COMPUTED_VALUE"""),"Ruby")</f>
        <v>Ruby</v>
      </c>
    </row>
    <row r="9433">
      <c r="A9433" s="3">
        <v>9432.0</v>
      </c>
      <c r="B9433" s="4" t="str">
        <f>IFERROR(__xludf.DUMMYFUNCTION("SPLIT(IMPORTRANGE!B9433:B19432,"";"",0,1)"),"Go")</f>
        <v>Go</v>
      </c>
      <c r="C9433" s="4" t="str">
        <f>IFERROR(__xludf.DUMMYFUNCTION("""COMPUTED_VALUE"""),"JavaScript")</f>
        <v>JavaScript</v>
      </c>
      <c r="D9433" s="4" t="str">
        <f>IFERROR(__xludf.DUMMYFUNCTION("""COMPUTED_VALUE"""),"PHP")</f>
        <v>PHP</v>
      </c>
      <c r="E9433" s="4" t="str">
        <f>IFERROR(__xludf.DUMMYFUNCTION("""COMPUTED_VALUE"""),"SQL")</f>
        <v>SQL</v>
      </c>
    </row>
    <row r="9434">
      <c r="A9434" s="3">
        <v>9433.0</v>
      </c>
      <c r="B9434" s="4" t="str">
        <f>IFERROR(__xludf.DUMMYFUNCTION("SPLIT(IMPORTRANGE!B9434:B19433,"";"",0,1)"),"HTML/CSS")</f>
        <v>HTML/CSS</v>
      </c>
      <c r="C9434" s="4" t="str">
        <f>IFERROR(__xludf.DUMMYFUNCTION("""COMPUTED_VALUE"""),"JavaScript")</f>
        <v>JavaScript</v>
      </c>
      <c r="D9434" s="4" t="str">
        <f>IFERROR(__xludf.DUMMYFUNCTION("""COMPUTED_VALUE"""),"PHP")</f>
        <v>PHP</v>
      </c>
      <c r="E9434" s="4" t="str">
        <f>IFERROR(__xludf.DUMMYFUNCTION("""COMPUTED_VALUE"""),"SQL")</f>
        <v>SQL</v>
      </c>
    </row>
    <row r="9435">
      <c r="A9435" s="3">
        <v>9434.0</v>
      </c>
      <c r="B9435" s="4" t="str">
        <f>IFERROR(__xludf.DUMMYFUNCTION("SPLIT(IMPORTRANGE!B9435:B19434,"";"",0,1)"),"Bash/Shell/PowerShell")</f>
        <v>Bash/Shell/PowerShell</v>
      </c>
      <c r="C9435" s="4" t="str">
        <f>IFERROR(__xludf.DUMMYFUNCTION("""COMPUTED_VALUE"""),"HTML/CSS")</f>
        <v>HTML/CSS</v>
      </c>
      <c r="D9435" s="4" t="str">
        <f>IFERROR(__xludf.DUMMYFUNCTION("""COMPUTED_VALUE"""),"JavaScript")</f>
        <v>JavaScript</v>
      </c>
      <c r="E9435" s="4" t="str">
        <f>IFERROR(__xludf.DUMMYFUNCTION("""COMPUTED_VALUE"""),"Python")</f>
        <v>Python</v>
      </c>
    </row>
    <row r="9436">
      <c r="A9436" s="3">
        <v>9435.0</v>
      </c>
      <c r="B9436" s="4" t="str">
        <f>IFERROR(__xludf.DUMMYFUNCTION("SPLIT(IMPORTRANGE!B9436:B19435,"";"",0,1)"),"C++")</f>
        <v>C++</v>
      </c>
      <c r="C9436" s="4" t="str">
        <f>IFERROR(__xludf.DUMMYFUNCTION("""COMPUTED_VALUE"""),"C#")</f>
        <v>C#</v>
      </c>
      <c r="D9436" s="4" t="str">
        <f>IFERROR(__xludf.DUMMYFUNCTION("""COMPUTED_VALUE"""),"HTML/CSS")</f>
        <v>HTML/CSS</v>
      </c>
      <c r="E9436" s="4" t="str">
        <f>IFERROR(__xludf.DUMMYFUNCTION("""COMPUTED_VALUE"""),"Java")</f>
        <v>Java</v>
      </c>
      <c r="F9436" s="4" t="str">
        <f>IFERROR(__xludf.DUMMYFUNCTION("""COMPUTED_VALUE"""),"JavaScript")</f>
        <v>JavaScript</v>
      </c>
      <c r="G9436" s="4" t="str">
        <f>IFERROR(__xludf.DUMMYFUNCTION("""COMPUTED_VALUE"""),"PHP")</f>
        <v>PHP</v>
      </c>
      <c r="H9436" s="4" t="str">
        <f>IFERROR(__xludf.DUMMYFUNCTION("""COMPUTED_VALUE"""),"SQL")</f>
        <v>SQL</v>
      </c>
    </row>
    <row r="9437">
      <c r="A9437" s="3">
        <v>9436.0</v>
      </c>
      <c r="B9437" s="4" t="str">
        <f>IFERROR(__xludf.DUMMYFUNCTION("SPLIT(IMPORTRANGE!B9437:B19436,"";"",0,1)"),"Python")</f>
        <v>Python</v>
      </c>
    </row>
    <row r="9438">
      <c r="A9438" s="3">
        <v>9437.0</v>
      </c>
      <c r="B9438" s="4" t="str">
        <f>IFERROR(__xludf.DUMMYFUNCTION("SPLIT(IMPORTRANGE!B9438:B19437,"";"",0,1)"),"Bash/Shell/PowerShell")</f>
        <v>Bash/Shell/PowerShell</v>
      </c>
      <c r="C9438" s="4" t="str">
        <f>IFERROR(__xludf.DUMMYFUNCTION("""COMPUTED_VALUE"""),"HTML/CSS")</f>
        <v>HTML/CSS</v>
      </c>
      <c r="D9438" s="4" t="str">
        <f>IFERROR(__xludf.DUMMYFUNCTION("""COMPUTED_VALUE"""),"Java")</f>
        <v>Java</v>
      </c>
      <c r="E9438" s="4" t="str">
        <f>IFERROR(__xludf.DUMMYFUNCTION("""COMPUTED_VALUE"""),"JavaScript")</f>
        <v>JavaScript</v>
      </c>
      <c r="F9438" s="4" t="str">
        <f>IFERROR(__xludf.DUMMYFUNCTION("""COMPUTED_VALUE"""),"Python")</f>
        <v>Python</v>
      </c>
      <c r="G9438" s="4" t="str">
        <f>IFERROR(__xludf.DUMMYFUNCTION("""COMPUTED_VALUE"""),"SQL")</f>
        <v>SQL</v>
      </c>
      <c r="H9438" s="4" t="str">
        <f>IFERROR(__xludf.DUMMYFUNCTION("""COMPUTED_VALUE"""),"Other(s):")</f>
        <v>Other(s):</v>
      </c>
    </row>
    <row r="9439">
      <c r="A9439" s="3">
        <v>9438.0</v>
      </c>
      <c r="B9439" s="4" t="str">
        <f>IFERROR(__xludf.DUMMYFUNCTION("SPLIT(IMPORTRANGE!B9439:B19438,"";"",0,1)"),"C++")</f>
        <v>C++</v>
      </c>
      <c r="C9439" s="4" t="str">
        <f>IFERROR(__xludf.DUMMYFUNCTION("""COMPUTED_VALUE"""),"C#")</f>
        <v>C#</v>
      </c>
      <c r="D9439" s="4" t="str">
        <f>IFERROR(__xludf.DUMMYFUNCTION("""COMPUTED_VALUE"""),"HTML/CSS")</f>
        <v>HTML/CSS</v>
      </c>
      <c r="E9439" s="4" t="str">
        <f>IFERROR(__xludf.DUMMYFUNCTION("""COMPUTED_VALUE"""),"Java")</f>
        <v>Java</v>
      </c>
      <c r="F9439" s="4" t="str">
        <f>IFERROR(__xludf.DUMMYFUNCTION("""COMPUTED_VALUE"""),"JavaScript")</f>
        <v>JavaScript</v>
      </c>
      <c r="G9439" s="4" t="str">
        <f>IFERROR(__xludf.DUMMYFUNCTION("""COMPUTED_VALUE"""),"PHP")</f>
        <v>PHP</v>
      </c>
      <c r="H9439" s="4" t="str">
        <f>IFERROR(__xludf.DUMMYFUNCTION("""COMPUTED_VALUE"""),"SQL")</f>
        <v>SQL</v>
      </c>
    </row>
    <row r="9440">
      <c r="A9440" s="3">
        <v>9439.0</v>
      </c>
      <c r="B9440" s="4" t="str">
        <f>IFERROR(__xludf.DUMMYFUNCTION("SPLIT(IMPORTRANGE!B9440:B19439,"";"",0,1)"),"Python")</f>
        <v>Python</v>
      </c>
      <c r="C9440" s="4" t="str">
        <f>IFERROR(__xludf.DUMMYFUNCTION("""COMPUTED_VALUE"""),"R")</f>
        <v>R</v>
      </c>
      <c r="D9440" s="4" t="str">
        <f>IFERROR(__xludf.DUMMYFUNCTION("""COMPUTED_VALUE"""),"VBA")</f>
        <v>VBA</v>
      </c>
    </row>
    <row r="9441">
      <c r="A9441" s="3">
        <v>9440.0</v>
      </c>
      <c r="B9441" s="4" t="str">
        <f>IFERROR(__xludf.DUMMYFUNCTION("SPLIT(IMPORTRANGE!B9441:B19440,"";"",0,1)"),"Assembly")</f>
        <v>Assembly</v>
      </c>
      <c r="C9441" s="4" t="str">
        <f>IFERROR(__xludf.DUMMYFUNCTION("""COMPUTED_VALUE"""),"HTML/CSS")</f>
        <v>HTML/CSS</v>
      </c>
      <c r="D9441" s="4" t="str">
        <f>IFERROR(__xludf.DUMMYFUNCTION("""COMPUTED_VALUE"""),"Java")</f>
        <v>Java</v>
      </c>
      <c r="E9441" s="4" t="str">
        <f>IFERROR(__xludf.DUMMYFUNCTION("""COMPUTED_VALUE"""),"JavaScript")</f>
        <v>JavaScript</v>
      </c>
      <c r="F9441" s="4" t="str">
        <f>IFERROR(__xludf.DUMMYFUNCTION("""COMPUTED_VALUE"""),"PHP")</f>
        <v>PHP</v>
      </c>
      <c r="G9441" s="4" t="str">
        <f>IFERROR(__xludf.DUMMYFUNCTION("""COMPUTED_VALUE"""),"Python")</f>
        <v>Python</v>
      </c>
      <c r="H9441" s="4" t="str">
        <f>IFERROR(__xludf.DUMMYFUNCTION("""COMPUTED_VALUE"""),"SQL")</f>
        <v>SQL</v>
      </c>
      <c r="I9441" s="4" t="str">
        <f>IFERROR(__xludf.DUMMYFUNCTION("""COMPUTED_VALUE"""),"TypeScript")</f>
        <v>TypeScript</v>
      </c>
    </row>
    <row r="9442">
      <c r="A9442" s="3">
        <v>9441.0</v>
      </c>
      <c r="B9442" s="4" t="str">
        <f>IFERROR(__xludf.DUMMYFUNCTION("SPLIT(IMPORTRANGE!B9442:B19441,"";"",0,1)"),"C++")</f>
        <v>C++</v>
      </c>
      <c r="C9442" s="4" t="str">
        <f>IFERROR(__xludf.DUMMYFUNCTION("""COMPUTED_VALUE"""),"C#")</f>
        <v>C#</v>
      </c>
      <c r="D9442" s="4" t="str">
        <f>IFERROR(__xludf.DUMMYFUNCTION("""COMPUTED_VALUE"""),"Dart")</f>
        <v>Dart</v>
      </c>
      <c r="E9442" s="4" t="str">
        <f>IFERROR(__xludf.DUMMYFUNCTION("""COMPUTED_VALUE"""),"HTML/CSS")</f>
        <v>HTML/CSS</v>
      </c>
      <c r="F9442" s="4" t="str">
        <f>IFERROR(__xludf.DUMMYFUNCTION("""COMPUTED_VALUE"""),"Java")</f>
        <v>Java</v>
      </c>
      <c r="G9442" s="4" t="str">
        <f>IFERROR(__xludf.DUMMYFUNCTION("""COMPUTED_VALUE"""),"JavaScript")</f>
        <v>JavaScript</v>
      </c>
      <c r="H9442" s="4" t="str">
        <f>IFERROR(__xludf.DUMMYFUNCTION("""COMPUTED_VALUE"""),"SQL")</f>
        <v>SQL</v>
      </c>
      <c r="I9442" s="4" t="str">
        <f>IFERROR(__xludf.DUMMYFUNCTION("""COMPUTED_VALUE"""),"TypeScript")</f>
        <v>TypeScript</v>
      </c>
      <c r="J9442" s="4" t="str">
        <f>IFERROR(__xludf.DUMMYFUNCTION("""COMPUTED_VALUE"""),"WebAssembly")</f>
        <v>WebAssembly</v>
      </c>
    </row>
    <row r="9443">
      <c r="A9443" s="3">
        <v>9442.0</v>
      </c>
      <c r="B9443" s="4" t="str">
        <f>IFERROR(__xludf.DUMMYFUNCTION("SPLIT(IMPORTRANGE!B9443:B19442,"";"",0,1)"),"Bash/Shell/PowerShell")</f>
        <v>Bash/Shell/PowerShell</v>
      </c>
      <c r="C9443" s="4" t="str">
        <f>IFERROR(__xludf.DUMMYFUNCTION("""COMPUTED_VALUE"""),"C++")</f>
        <v>C++</v>
      </c>
      <c r="D9443" s="4" t="str">
        <f>IFERROR(__xludf.DUMMYFUNCTION("""COMPUTED_VALUE"""),"HTML/CSS")</f>
        <v>HTML/CSS</v>
      </c>
      <c r="E9443" s="4" t="str">
        <f>IFERROR(__xludf.DUMMYFUNCTION("""COMPUTED_VALUE"""),"Java")</f>
        <v>Java</v>
      </c>
      <c r="F9443" s="4" t="str">
        <f>IFERROR(__xludf.DUMMYFUNCTION("""COMPUTED_VALUE"""),"JavaScript")</f>
        <v>JavaScript</v>
      </c>
      <c r="G9443" s="4" t="str">
        <f>IFERROR(__xludf.DUMMYFUNCTION("""COMPUTED_VALUE"""),"PHP")</f>
        <v>PHP</v>
      </c>
      <c r="H9443" s="4" t="str">
        <f>IFERROR(__xludf.DUMMYFUNCTION("""COMPUTED_VALUE"""),"Python")</f>
        <v>Python</v>
      </c>
      <c r="I9443" s="4" t="str">
        <f>IFERROR(__xludf.DUMMYFUNCTION("""COMPUTED_VALUE"""),"SQL")</f>
        <v>SQL</v>
      </c>
    </row>
    <row r="9444">
      <c r="A9444" s="3">
        <v>9443.0</v>
      </c>
      <c r="B9444" s="4" t="str">
        <f>IFERROR(__xludf.DUMMYFUNCTION("SPLIT(IMPORTRANGE!B9444:B19443,"";"",0,1)"),"Bash/Shell/PowerShell")</f>
        <v>Bash/Shell/PowerShell</v>
      </c>
      <c r="C9444" s="4" t="str">
        <f>IFERROR(__xludf.DUMMYFUNCTION("""COMPUTED_VALUE"""),"SQL")</f>
        <v>SQL</v>
      </c>
    </row>
    <row r="9445">
      <c r="A9445" s="3">
        <v>9444.0</v>
      </c>
      <c r="B9445" s="4" t="str">
        <f>IFERROR(__xludf.DUMMYFUNCTION("SPLIT(IMPORTRANGE!B9445:B19444,"";"",0,1)"),"Python")</f>
        <v>Python</v>
      </c>
    </row>
    <row r="9446">
      <c r="A9446" s="3">
        <v>9445.0</v>
      </c>
      <c r="B9446" s="4" t="str">
        <f>IFERROR(__xludf.DUMMYFUNCTION("SPLIT(IMPORTRANGE!B9446:B19445,"";"",0,1)"),"C")</f>
        <v>C</v>
      </c>
      <c r="C9446" s="4" t="str">
        <f>IFERROR(__xludf.DUMMYFUNCTION("""COMPUTED_VALUE"""),"C++")</f>
        <v>C++</v>
      </c>
      <c r="D9446" s="4" t="str">
        <f>IFERROR(__xludf.DUMMYFUNCTION("""COMPUTED_VALUE"""),"HTML/CSS")</f>
        <v>HTML/CSS</v>
      </c>
      <c r="E9446" s="4" t="str">
        <f>IFERROR(__xludf.DUMMYFUNCTION("""COMPUTED_VALUE"""),"Java")</f>
        <v>Java</v>
      </c>
      <c r="F9446" s="4" t="str">
        <f>IFERROR(__xludf.DUMMYFUNCTION("""COMPUTED_VALUE"""),"Python")</f>
        <v>Python</v>
      </c>
    </row>
    <row r="9447">
      <c r="A9447" s="3">
        <v>9446.0</v>
      </c>
      <c r="B9447" s="4" t="str">
        <f>IFERROR(__xludf.DUMMYFUNCTION("SPLIT(IMPORTRANGE!B9447:B19446,"";"",0,1)"),"C++")</f>
        <v>C++</v>
      </c>
      <c r="C9447" s="4" t="str">
        <f>IFERROR(__xludf.DUMMYFUNCTION("""COMPUTED_VALUE"""),"Python")</f>
        <v>Python</v>
      </c>
    </row>
    <row r="9448">
      <c r="A9448" s="3">
        <v>9447.0</v>
      </c>
      <c r="B9448" s="4" t="str">
        <f>IFERROR(__xludf.DUMMYFUNCTION("SPLIT(IMPORTRANGE!B9448:B19447,"";"",0,1)"),"HTML/CSS")</f>
        <v>HTML/CSS</v>
      </c>
      <c r="C9448" s="4" t="str">
        <f>IFERROR(__xludf.DUMMYFUNCTION("""COMPUTED_VALUE"""),"JavaScript")</f>
        <v>JavaScript</v>
      </c>
      <c r="D9448" s="4" t="str">
        <f>IFERROR(__xludf.DUMMYFUNCTION("""COMPUTED_VALUE"""),"PHP")</f>
        <v>PHP</v>
      </c>
    </row>
    <row r="9449">
      <c r="A9449" s="3">
        <v>9448.0</v>
      </c>
      <c r="B9449" s="4" t="str">
        <f>IFERROR(__xludf.DUMMYFUNCTION("SPLIT(IMPORTRANGE!B9449:B19448,"";"",0,1)"),"Bash/Shell/PowerShell")</f>
        <v>Bash/Shell/PowerShell</v>
      </c>
      <c r="C9449" s="4" t="str">
        <f>IFERROR(__xludf.DUMMYFUNCTION("""COMPUTED_VALUE"""),"Go")</f>
        <v>Go</v>
      </c>
      <c r="D9449" s="4" t="str">
        <f>IFERROR(__xludf.DUMMYFUNCTION("""COMPUTED_VALUE"""),"Java")</f>
        <v>Java</v>
      </c>
      <c r="E9449" s="4" t="str">
        <f>IFERROR(__xludf.DUMMYFUNCTION("""COMPUTED_VALUE"""),"Python")</f>
        <v>Python</v>
      </c>
      <c r="F9449" s="4" t="str">
        <f>IFERROR(__xludf.DUMMYFUNCTION("""COMPUTED_VALUE"""),"SQL")</f>
        <v>SQL</v>
      </c>
    </row>
    <row r="9450">
      <c r="A9450" s="3">
        <v>9449.0</v>
      </c>
      <c r="B9450" s="4" t="str">
        <f>IFERROR(__xludf.DUMMYFUNCTION("SPLIT(IMPORTRANGE!B9450:B19449,"";"",0,1)"),"Go")</f>
        <v>Go</v>
      </c>
      <c r="C9450" s="4" t="str">
        <f>IFERROR(__xludf.DUMMYFUNCTION("""COMPUTED_VALUE"""),"HTML/CSS")</f>
        <v>HTML/CSS</v>
      </c>
      <c r="D9450" s="4" t="str">
        <f>IFERROR(__xludf.DUMMYFUNCTION("""COMPUTED_VALUE"""),"JavaScript")</f>
        <v>JavaScript</v>
      </c>
      <c r="E9450" s="4" t="str">
        <f>IFERROR(__xludf.DUMMYFUNCTION("""COMPUTED_VALUE"""),"Python")</f>
        <v>Python</v>
      </c>
      <c r="F9450" s="4" t="str">
        <f>IFERROR(__xludf.DUMMYFUNCTION("""COMPUTED_VALUE"""),"Other(s):")</f>
        <v>Other(s):</v>
      </c>
    </row>
    <row r="9451">
      <c r="A9451" s="3">
        <v>9450.0</v>
      </c>
      <c r="B9451" s="4" t="str">
        <f>IFERROR(__xludf.DUMMYFUNCTION("SPLIT(IMPORTRANGE!B9451:B19450,"";"",0,1)"),"C")</f>
        <v>C</v>
      </c>
    </row>
    <row r="9452">
      <c r="A9452" s="3">
        <v>9451.0</v>
      </c>
      <c r="B9452" s="4" t="str">
        <f>IFERROR(__xludf.DUMMYFUNCTION("SPLIT(IMPORTRANGE!B9452:B19451,"";"",0,1)"),"Bash/Shell/PowerShell")</f>
        <v>Bash/Shell/PowerShell</v>
      </c>
      <c r="C9452" s="4" t="str">
        <f>IFERROR(__xludf.DUMMYFUNCTION("""COMPUTED_VALUE"""),"C")</f>
        <v>C</v>
      </c>
      <c r="D9452" s="4" t="str">
        <f>IFERROR(__xludf.DUMMYFUNCTION("""COMPUTED_VALUE"""),"C++")</f>
        <v>C++</v>
      </c>
      <c r="E9452" s="4" t="str">
        <f>IFERROR(__xludf.DUMMYFUNCTION("""COMPUTED_VALUE"""),"HTML/CSS")</f>
        <v>HTML/CSS</v>
      </c>
      <c r="F9452" s="4" t="str">
        <f>IFERROR(__xludf.DUMMYFUNCTION("""COMPUTED_VALUE"""),"Java")</f>
        <v>Java</v>
      </c>
      <c r="G9452" s="4" t="str">
        <f>IFERROR(__xludf.DUMMYFUNCTION("""COMPUTED_VALUE"""),"JavaScript")</f>
        <v>JavaScript</v>
      </c>
      <c r="H9452" s="4" t="str">
        <f>IFERROR(__xludf.DUMMYFUNCTION("""COMPUTED_VALUE"""),"Python")</f>
        <v>Python</v>
      </c>
    </row>
    <row r="9453">
      <c r="A9453" s="3">
        <v>9452.0</v>
      </c>
      <c r="B9453" s="4" t="str">
        <f>IFERROR(__xludf.DUMMYFUNCTION("SPLIT(IMPORTRANGE!B9453:B19452,"";"",0,1)"),"Bash/Shell/PowerShell")</f>
        <v>Bash/Shell/PowerShell</v>
      </c>
      <c r="C9453" s="4" t="str">
        <f>IFERROR(__xludf.DUMMYFUNCTION("""COMPUTED_VALUE"""),"C")</f>
        <v>C</v>
      </c>
      <c r="D9453" s="4" t="str">
        <f>IFERROR(__xludf.DUMMYFUNCTION("""COMPUTED_VALUE"""),"C++")</f>
        <v>C++</v>
      </c>
    </row>
    <row r="9454">
      <c r="A9454" s="3">
        <v>9453.0</v>
      </c>
      <c r="B9454" s="4" t="str">
        <f>IFERROR(__xludf.DUMMYFUNCTION("SPLIT(IMPORTRANGE!B9454:B19453,"";"",0,1)"),"Bash/Shell/PowerShell")</f>
        <v>Bash/Shell/PowerShell</v>
      </c>
      <c r="C9454" s="4" t="str">
        <f>IFERROR(__xludf.DUMMYFUNCTION("""COMPUTED_VALUE"""),"HTML/CSS")</f>
        <v>HTML/CSS</v>
      </c>
      <c r="D9454" s="4" t="str">
        <f>IFERROR(__xludf.DUMMYFUNCTION("""COMPUTED_VALUE"""),"JavaScript")</f>
        <v>JavaScript</v>
      </c>
      <c r="E9454" s="4" t="str">
        <f>IFERROR(__xludf.DUMMYFUNCTION("""COMPUTED_VALUE"""),"Python")</f>
        <v>Python</v>
      </c>
      <c r="F9454" s="4" t="str">
        <f>IFERROR(__xludf.DUMMYFUNCTION("""COMPUTED_VALUE"""),"SQL")</f>
        <v>SQL</v>
      </c>
    </row>
    <row r="9455">
      <c r="A9455" s="3">
        <v>9454.0</v>
      </c>
      <c r="B9455" s="4" t="str">
        <f>IFERROR(__xludf.DUMMYFUNCTION("SPLIT(IMPORTRANGE!B9455:B19454,"";"",0,1)"),"Bash/Shell/PowerShell")</f>
        <v>Bash/Shell/PowerShell</v>
      </c>
      <c r="C9455" s="4" t="str">
        <f>IFERROR(__xludf.DUMMYFUNCTION("""COMPUTED_VALUE"""),"HTML/CSS")</f>
        <v>HTML/CSS</v>
      </c>
      <c r="D9455" s="4" t="str">
        <f>IFERROR(__xludf.DUMMYFUNCTION("""COMPUTED_VALUE"""),"Java")</f>
        <v>Java</v>
      </c>
      <c r="E9455" s="4" t="str">
        <f>IFERROR(__xludf.DUMMYFUNCTION("""COMPUTED_VALUE"""),"JavaScript")</f>
        <v>JavaScript</v>
      </c>
      <c r="F9455" s="4" t="str">
        <f>IFERROR(__xludf.DUMMYFUNCTION("""COMPUTED_VALUE"""),"Scala")</f>
        <v>Scala</v>
      </c>
      <c r="G9455" s="4" t="str">
        <f>IFERROR(__xludf.DUMMYFUNCTION("""COMPUTED_VALUE"""),"SQL")</f>
        <v>SQL</v>
      </c>
    </row>
    <row r="9456">
      <c r="A9456" s="3">
        <v>9455.0</v>
      </c>
      <c r="B9456" s="4" t="str">
        <f>IFERROR(__xludf.DUMMYFUNCTION("SPLIT(IMPORTRANGE!B9456:B19455,"";"",0,1)"),"Bash/Shell/PowerShell")</f>
        <v>Bash/Shell/PowerShell</v>
      </c>
      <c r="C9456" s="4" t="str">
        <f>IFERROR(__xludf.DUMMYFUNCTION("""COMPUTED_VALUE"""),"HTML/CSS")</f>
        <v>HTML/CSS</v>
      </c>
      <c r="D9456" s="4" t="str">
        <f>IFERROR(__xludf.DUMMYFUNCTION("""COMPUTED_VALUE"""),"Java")</f>
        <v>Java</v>
      </c>
      <c r="E9456" s="4" t="str">
        <f>IFERROR(__xludf.DUMMYFUNCTION("""COMPUTED_VALUE"""),"JavaScript")</f>
        <v>JavaScript</v>
      </c>
      <c r="F9456" s="4" t="str">
        <f>IFERROR(__xludf.DUMMYFUNCTION("""COMPUTED_VALUE"""),"Python")</f>
        <v>Python</v>
      </c>
    </row>
    <row r="9457">
      <c r="A9457" s="3">
        <v>9456.0</v>
      </c>
      <c r="B9457" s="4" t="str">
        <f>IFERROR(__xludf.DUMMYFUNCTION("SPLIT(IMPORTRANGE!B9457:B19456,"";"",0,1)"),"HTML/CSS")</f>
        <v>HTML/CSS</v>
      </c>
      <c r="C9457" s="4" t="str">
        <f>IFERROR(__xludf.DUMMYFUNCTION("""COMPUTED_VALUE"""),"Java")</f>
        <v>Java</v>
      </c>
      <c r="D9457" s="4" t="str">
        <f>IFERROR(__xludf.DUMMYFUNCTION("""COMPUTED_VALUE"""),"JavaScript")</f>
        <v>JavaScript</v>
      </c>
      <c r="E9457" s="4" t="str">
        <f>IFERROR(__xludf.DUMMYFUNCTION("""COMPUTED_VALUE"""),"R")</f>
        <v>R</v>
      </c>
      <c r="F9457" s="4" t="str">
        <f>IFERROR(__xludf.DUMMYFUNCTION("""COMPUTED_VALUE"""),"SQL")</f>
        <v>SQL</v>
      </c>
      <c r="G9457" s="4" t="str">
        <f>IFERROR(__xludf.DUMMYFUNCTION("""COMPUTED_VALUE"""),"VBA")</f>
        <v>VBA</v>
      </c>
    </row>
    <row r="9458">
      <c r="A9458" s="3">
        <v>9457.0</v>
      </c>
      <c r="B9458" s="4" t="str">
        <f>IFERROR(__xludf.DUMMYFUNCTION("SPLIT(IMPORTRANGE!B9458:B19457,"";"",0,1)"),"Bash/Shell/PowerShell")</f>
        <v>Bash/Shell/PowerShell</v>
      </c>
      <c r="C9458" s="4" t="str">
        <f>IFERROR(__xludf.DUMMYFUNCTION("""COMPUTED_VALUE"""),"HTML/CSS")</f>
        <v>HTML/CSS</v>
      </c>
      <c r="D9458" s="4" t="str">
        <f>IFERROR(__xludf.DUMMYFUNCTION("""COMPUTED_VALUE"""),"Java")</f>
        <v>Java</v>
      </c>
      <c r="E9458" s="4" t="str">
        <f>IFERROR(__xludf.DUMMYFUNCTION("""COMPUTED_VALUE"""),"JavaScript")</f>
        <v>JavaScript</v>
      </c>
      <c r="F9458" s="4" t="str">
        <f>IFERROR(__xludf.DUMMYFUNCTION("""COMPUTED_VALUE"""),"Python")</f>
        <v>Python</v>
      </c>
      <c r="G9458" s="4" t="str">
        <f>IFERROR(__xludf.DUMMYFUNCTION("""COMPUTED_VALUE"""),"SQL")</f>
        <v>SQL</v>
      </c>
      <c r="H9458" s="4" t="str">
        <f>IFERROR(__xludf.DUMMYFUNCTION("""COMPUTED_VALUE"""),"TypeScript")</f>
        <v>TypeScript</v>
      </c>
      <c r="I9458" s="4" t="str">
        <f>IFERROR(__xludf.DUMMYFUNCTION("""COMPUTED_VALUE"""),"Other(s):")</f>
        <v>Other(s):</v>
      </c>
    </row>
    <row r="9459">
      <c r="A9459" s="3">
        <v>9458.0</v>
      </c>
      <c r="B9459" s="4" t="str">
        <f>IFERROR(__xludf.DUMMYFUNCTION("SPLIT(IMPORTRANGE!B9459:B19458,"";"",0,1)"),"HTML/CSS")</f>
        <v>HTML/CSS</v>
      </c>
      <c r="C9459" s="4" t="str">
        <f>IFERROR(__xludf.DUMMYFUNCTION("""COMPUTED_VALUE"""),"JavaScript")</f>
        <v>JavaScript</v>
      </c>
      <c r="D9459" s="4" t="str">
        <f>IFERROR(__xludf.DUMMYFUNCTION("""COMPUTED_VALUE"""),"Python")</f>
        <v>Python</v>
      </c>
    </row>
    <row r="9460">
      <c r="A9460" s="3">
        <v>9459.0</v>
      </c>
      <c r="B9460" s="4" t="str">
        <f>IFERROR(__xludf.DUMMYFUNCTION("SPLIT(IMPORTRANGE!B9460:B19459,"";"",0,1)"),"HTML/CSS")</f>
        <v>HTML/CSS</v>
      </c>
      <c r="C9460" s="4" t="str">
        <f>IFERROR(__xludf.DUMMYFUNCTION("""COMPUTED_VALUE"""),"Java")</f>
        <v>Java</v>
      </c>
      <c r="D9460" s="4" t="str">
        <f>IFERROR(__xludf.DUMMYFUNCTION("""COMPUTED_VALUE"""),"JavaScript")</f>
        <v>JavaScript</v>
      </c>
    </row>
    <row r="9461">
      <c r="A9461" s="3">
        <v>9460.0</v>
      </c>
      <c r="B9461" s="4" t="str">
        <f>IFERROR(__xludf.DUMMYFUNCTION("SPLIT(IMPORTRANGE!B9461:B19460,"";"",0,1)"),"Bash/Shell/PowerShell")</f>
        <v>Bash/Shell/PowerShell</v>
      </c>
      <c r="C9461" s="4" t="str">
        <f>IFERROR(__xludf.DUMMYFUNCTION("""COMPUTED_VALUE"""),"C#")</f>
        <v>C#</v>
      </c>
      <c r="D9461" s="4" t="str">
        <f>IFERROR(__xludf.DUMMYFUNCTION("""COMPUTED_VALUE"""),"Go")</f>
        <v>Go</v>
      </c>
      <c r="E9461" s="4" t="str">
        <f>IFERROR(__xludf.DUMMYFUNCTION("""COMPUTED_VALUE"""),"HTML/CSS")</f>
        <v>HTML/CSS</v>
      </c>
      <c r="F9461" s="4" t="str">
        <f>IFERROR(__xludf.DUMMYFUNCTION("""COMPUTED_VALUE"""),"JavaScript")</f>
        <v>JavaScript</v>
      </c>
      <c r="G9461" s="4" t="str">
        <f>IFERROR(__xludf.DUMMYFUNCTION("""COMPUTED_VALUE"""),"Python")</f>
        <v>Python</v>
      </c>
      <c r="H9461" s="4" t="str">
        <f>IFERROR(__xludf.DUMMYFUNCTION("""COMPUTED_VALUE"""),"SQL")</f>
        <v>SQL</v>
      </c>
      <c r="I9461" s="4" t="str">
        <f>IFERROR(__xludf.DUMMYFUNCTION("""COMPUTED_VALUE"""),"TypeScript")</f>
        <v>TypeScript</v>
      </c>
    </row>
    <row r="9462">
      <c r="A9462" s="3">
        <v>9461.0</v>
      </c>
      <c r="B9462" s="4" t="str">
        <f>IFERROR(__xludf.DUMMYFUNCTION("SPLIT(IMPORTRANGE!B9462:B19461,"";"",0,1)"),"Bash/Shell/PowerShell")</f>
        <v>Bash/Shell/PowerShell</v>
      </c>
      <c r="C9462" s="4" t="str">
        <f>IFERROR(__xludf.DUMMYFUNCTION("""COMPUTED_VALUE"""),"Go")</f>
        <v>Go</v>
      </c>
      <c r="D9462" s="4" t="str">
        <f>IFERROR(__xludf.DUMMYFUNCTION("""COMPUTED_VALUE"""),"HTML/CSS")</f>
        <v>HTML/CSS</v>
      </c>
      <c r="E9462" s="4" t="str">
        <f>IFERROR(__xludf.DUMMYFUNCTION("""COMPUTED_VALUE"""),"Java")</f>
        <v>Java</v>
      </c>
      <c r="F9462" s="4" t="str">
        <f>IFERROR(__xludf.DUMMYFUNCTION("""COMPUTED_VALUE"""),"JavaScript")</f>
        <v>JavaScript</v>
      </c>
      <c r="G9462" s="4" t="str">
        <f>IFERROR(__xludf.DUMMYFUNCTION("""COMPUTED_VALUE"""),"Python")</f>
        <v>Python</v>
      </c>
      <c r="H9462" s="4" t="str">
        <f>IFERROR(__xludf.DUMMYFUNCTION("""COMPUTED_VALUE"""),"Ruby")</f>
        <v>Ruby</v>
      </c>
      <c r="I9462" s="4" t="str">
        <f>IFERROR(__xludf.DUMMYFUNCTION("""COMPUTED_VALUE"""),"Scala")</f>
        <v>Scala</v>
      </c>
      <c r="J9462" s="4" t="str">
        <f>IFERROR(__xludf.DUMMYFUNCTION("""COMPUTED_VALUE"""),"SQL")</f>
        <v>SQL</v>
      </c>
    </row>
    <row r="9463">
      <c r="A9463" s="3">
        <v>9462.0</v>
      </c>
      <c r="B9463" s="4" t="str">
        <f>IFERROR(__xludf.DUMMYFUNCTION("SPLIT(IMPORTRANGE!B9463:B19462,"";"",0,1)"),"C")</f>
        <v>C</v>
      </c>
      <c r="C9463" s="4" t="str">
        <f>IFERROR(__xludf.DUMMYFUNCTION("""COMPUTED_VALUE"""),"JavaScript")</f>
        <v>JavaScript</v>
      </c>
      <c r="D9463" s="4" t="str">
        <f>IFERROR(__xludf.DUMMYFUNCTION("""COMPUTED_VALUE"""),"Ruby")</f>
        <v>Ruby</v>
      </c>
      <c r="E9463" s="4" t="str">
        <f>IFERROR(__xludf.DUMMYFUNCTION("""COMPUTED_VALUE"""),"Rust")</f>
        <v>Rust</v>
      </c>
      <c r="F9463" s="4" t="str">
        <f>IFERROR(__xludf.DUMMYFUNCTION("""COMPUTED_VALUE"""),"SQL")</f>
        <v>SQL</v>
      </c>
    </row>
    <row r="9464">
      <c r="A9464" s="3">
        <v>9463.0</v>
      </c>
      <c r="B9464" s="4" t="str">
        <f>IFERROR(__xludf.DUMMYFUNCTION("SPLIT(IMPORTRANGE!B9464:B19463,"";"",0,1)"),"C++")</f>
        <v>C++</v>
      </c>
      <c r="C9464" s="4" t="str">
        <f>IFERROR(__xludf.DUMMYFUNCTION("""COMPUTED_VALUE"""),"C#")</f>
        <v>C#</v>
      </c>
      <c r="D9464" s="4" t="str">
        <f>IFERROR(__xludf.DUMMYFUNCTION("""COMPUTED_VALUE"""),"Java")</f>
        <v>Java</v>
      </c>
      <c r="E9464" s="4" t="str">
        <f>IFERROR(__xludf.DUMMYFUNCTION("""COMPUTED_VALUE"""),"Python")</f>
        <v>Python</v>
      </c>
    </row>
    <row r="9465">
      <c r="A9465" s="3">
        <v>9464.0</v>
      </c>
      <c r="B9465" s="4" t="str">
        <f>IFERROR(__xludf.DUMMYFUNCTION("SPLIT(IMPORTRANGE!B9465:B19464,"";"",0,1)"),"Go")</f>
        <v>Go</v>
      </c>
      <c r="C9465" s="4" t="str">
        <f>IFERROR(__xludf.DUMMYFUNCTION("""COMPUTED_VALUE"""),"JavaScript")</f>
        <v>JavaScript</v>
      </c>
      <c r="D9465" s="4" t="str">
        <f>IFERROR(__xludf.DUMMYFUNCTION("""COMPUTED_VALUE"""),"TypeScript")</f>
        <v>TypeScript</v>
      </c>
    </row>
    <row r="9466">
      <c r="A9466" s="3">
        <v>9465.0</v>
      </c>
      <c r="B9466" s="4" t="str">
        <f>IFERROR(__xludf.DUMMYFUNCTION("SPLIT(IMPORTRANGE!B9466:B19465,"";"",0,1)"),"Bash/Shell/PowerShell")</f>
        <v>Bash/Shell/PowerShell</v>
      </c>
      <c r="C9466" s="4" t="str">
        <f>IFERROR(__xludf.DUMMYFUNCTION("""COMPUTED_VALUE"""),"C++")</f>
        <v>C++</v>
      </c>
      <c r="D9466" s="4" t="str">
        <f>IFERROR(__xludf.DUMMYFUNCTION("""COMPUTED_VALUE"""),"C#")</f>
        <v>C#</v>
      </c>
      <c r="E9466" s="4" t="str">
        <f>IFERROR(__xludf.DUMMYFUNCTION("""COMPUTED_VALUE"""),"HTML/CSS")</f>
        <v>HTML/CSS</v>
      </c>
      <c r="F9466" s="4" t="str">
        <f>IFERROR(__xludf.DUMMYFUNCTION("""COMPUTED_VALUE"""),"JavaScript")</f>
        <v>JavaScript</v>
      </c>
      <c r="G9466" s="4" t="str">
        <f>IFERROR(__xludf.DUMMYFUNCTION("""COMPUTED_VALUE"""),"Python")</f>
        <v>Python</v>
      </c>
    </row>
    <row r="9467">
      <c r="A9467" s="3">
        <v>9466.0</v>
      </c>
      <c r="B9467" s="4" t="str">
        <f>IFERROR(__xludf.DUMMYFUNCTION("SPLIT(IMPORTRANGE!B9467:B19466,"";"",0,1)"),"HTML/CSS")</f>
        <v>HTML/CSS</v>
      </c>
      <c r="C9467" s="4" t="str">
        <f>IFERROR(__xludf.DUMMYFUNCTION("""COMPUTED_VALUE"""),"JavaScript")</f>
        <v>JavaScript</v>
      </c>
      <c r="D9467" s="4" t="str">
        <f>IFERROR(__xludf.DUMMYFUNCTION("""COMPUTED_VALUE"""),"PHP")</f>
        <v>PHP</v>
      </c>
      <c r="E9467" s="4" t="str">
        <f>IFERROR(__xludf.DUMMYFUNCTION("""COMPUTED_VALUE"""),"Ruby")</f>
        <v>Ruby</v>
      </c>
    </row>
    <row r="9468">
      <c r="A9468" s="3">
        <v>9467.0</v>
      </c>
      <c r="B9468" s="4" t="str">
        <f>IFERROR(__xludf.DUMMYFUNCTION("SPLIT(IMPORTRANGE!B9468:B19467,"";"",0,1)"),"Java")</f>
        <v>Java</v>
      </c>
    </row>
    <row r="9469">
      <c r="A9469" s="3">
        <v>9468.0</v>
      </c>
      <c r="B9469" s="4" t="str">
        <f>IFERROR(__xludf.DUMMYFUNCTION("SPLIT(IMPORTRANGE!B9469:B19468,"";"",0,1)"),"C")</f>
        <v>C</v>
      </c>
      <c r="C9469" s="4" t="str">
        <f>IFERROR(__xludf.DUMMYFUNCTION("""COMPUTED_VALUE"""),"C++")</f>
        <v>C++</v>
      </c>
      <c r="D9469" s="4" t="str">
        <f>IFERROR(__xludf.DUMMYFUNCTION("""COMPUTED_VALUE"""),"Java")</f>
        <v>Java</v>
      </c>
      <c r="E9469" s="4" t="str">
        <f>IFERROR(__xludf.DUMMYFUNCTION("""COMPUTED_VALUE"""),"Python")</f>
        <v>Python</v>
      </c>
      <c r="F9469" s="4" t="str">
        <f>IFERROR(__xludf.DUMMYFUNCTION("""COMPUTED_VALUE"""),"R")</f>
        <v>R</v>
      </c>
      <c r="G9469" s="4" t="str">
        <f>IFERROR(__xludf.DUMMYFUNCTION("""COMPUTED_VALUE"""),"SQL")</f>
        <v>SQL</v>
      </c>
    </row>
    <row r="9470">
      <c r="A9470" s="3">
        <v>9469.0</v>
      </c>
      <c r="B9470" s="4" t="str">
        <f>IFERROR(__xludf.DUMMYFUNCTION("SPLIT(IMPORTRANGE!B9470:B19469,"";"",0,1)"),"C#")</f>
        <v>C#</v>
      </c>
      <c r="C9470" s="4" t="str">
        <f>IFERROR(__xludf.DUMMYFUNCTION("""COMPUTED_VALUE"""),"HTML/CSS")</f>
        <v>HTML/CSS</v>
      </c>
      <c r="D9470" s="4" t="str">
        <f>IFERROR(__xludf.DUMMYFUNCTION("""COMPUTED_VALUE"""),"JavaScript")</f>
        <v>JavaScript</v>
      </c>
      <c r="E9470" s="4" t="str">
        <f>IFERROR(__xludf.DUMMYFUNCTION("""COMPUTED_VALUE"""),"SQL")</f>
        <v>SQL</v>
      </c>
    </row>
    <row r="9471">
      <c r="A9471" s="3">
        <v>9470.0</v>
      </c>
      <c r="B9471" s="4" t="str">
        <f>IFERROR(__xludf.DUMMYFUNCTION("SPLIT(IMPORTRANGE!B9471:B19470,"";"",0,1)"),"C#")</f>
        <v>C#</v>
      </c>
      <c r="C9471" s="4" t="str">
        <f>IFERROR(__xludf.DUMMYFUNCTION("""COMPUTED_VALUE"""),"HTML/CSS")</f>
        <v>HTML/CSS</v>
      </c>
      <c r="D9471" s="4" t="str">
        <f>IFERROR(__xludf.DUMMYFUNCTION("""COMPUTED_VALUE"""),"JavaScript")</f>
        <v>JavaScript</v>
      </c>
      <c r="E9471" s="4" t="str">
        <f>IFERROR(__xludf.DUMMYFUNCTION("""COMPUTED_VALUE"""),"Python")</f>
        <v>Python</v>
      </c>
      <c r="F9471" s="4" t="str">
        <f>IFERROR(__xludf.DUMMYFUNCTION("""COMPUTED_VALUE"""),"SQL")</f>
        <v>SQL</v>
      </c>
    </row>
    <row r="9472">
      <c r="A9472" s="3">
        <v>9471.0</v>
      </c>
      <c r="B9472" s="4" t="str">
        <f>IFERROR(__xludf.DUMMYFUNCTION("SPLIT(IMPORTRANGE!B9472:B19471,"";"",0,1)"),"C#")</f>
        <v>C#</v>
      </c>
      <c r="C9472" s="4" t="str">
        <f>IFERROR(__xludf.DUMMYFUNCTION("""COMPUTED_VALUE"""),"HTML/CSS")</f>
        <v>HTML/CSS</v>
      </c>
      <c r="D9472" s="4" t="str">
        <f>IFERROR(__xludf.DUMMYFUNCTION("""COMPUTED_VALUE"""),"JavaScript")</f>
        <v>JavaScript</v>
      </c>
      <c r="E9472" s="4" t="str">
        <f>IFERROR(__xludf.DUMMYFUNCTION("""COMPUTED_VALUE"""),"PHP")</f>
        <v>PHP</v>
      </c>
      <c r="F9472" s="4" t="str">
        <f>IFERROR(__xludf.DUMMYFUNCTION("""COMPUTED_VALUE"""),"SQL")</f>
        <v>SQL</v>
      </c>
      <c r="G9472" s="4" t="str">
        <f>IFERROR(__xludf.DUMMYFUNCTION("""COMPUTED_VALUE"""),"TypeScript")</f>
        <v>TypeScript</v>
      </c>
      <c r="H9472" s="4" t="str">
        <f>IFERROR(__xludf.DUMMYFUNCTION("""COMPUTED_VALUE"""),"VBA")</f>
        <v>VBA</v>
      </c>
      <c r="I9472" s="4" t="str">
        <f>IFERROR(__xludf.DUMMYFUNCTION("""COMPUTED_VALUE"""),"Other(s):")</f>
        <v>Other(s):</v>
      </c>
    </row>
    <row r="9473">
      <c r="A9473" s="3">
        <v>9472.0</v>
      </c>
      <c r="B9473" s="4" t="str">
        <f>IFERROR(__xludf.DUMMYFUNCTION("SPLIT(IMPORTRANGE!B9473:B19472,"";"",0,1)"),"C#")</f>
        <v>C#</v>
      </c>
      <c r="C9473" s="4" t="str">
        <f>IFERROR(__xludf.DUMMYFUNCTION("""COMPUTED_VALUE"""),"R")</f>
        <v>R</v>
      </c>
      <c r="D9473" s="4" t="str">
        <f>IFERROR(__xludf.DUMMYFUNCTION("""COMPUTED_VALUE"""),"SQL")</f>
        <v>SQL</v>
      </c>
    </row>
    <row r="9474">
      <c r="A9474" s="3">
        <v>9473.0</v>
      </c>
      <c r="B9474" s="4" t="str">
        <f>IFERROR(__xludf.DUMMYFUNCTION("SPLIT(IMPORTRANGE!B9474:B19473,"";"",0,1)"),"HTML/CSS")</f>
        <v>HTML/CSS</v>
      </c>
      <c r="C9474" s="4" t="str">
        <f>IFERROR(__xludf.DUMMYFUNCTION("""COMPUTED_VALUE"""),"Java")</f>
        <v>Java</v>
      </c>
      <c r="D9474" s="4" t="str">
        <f>IFERROR(__xludf.DUMMYFUNCTION("""COMPUTED_VALUE"""),"JavaScript")</f>
        <v>JavaScript</v>
      </c>
      <c r="E9474" s="4" t="str">
        <f>IFERROR(__xludf.DUMMYFUNCTION("""COMPUTED_VALUE"""),"Ruby")</f>
        <v>Ruby</v>
      </c>
    </row>
    <row r="9475">
      <c r="A9475" s="3">
        <v>9474.0</v>
      </c>
      <c r="B9475" s="4" t="str">
        <f>IFERROR(__xludf.DUMMYFUNCTION("SPLIT(IMPORTRANGE!B9475:B19474,"";"",0,1)"),"HTML/CSS")</f>
        <v>HTML/CSS</v>
      </c>
      <c r="C9475" s="4" t="str">
        <f>IFERROR(__xludf.DUMMYFUNCTION("""COMPUTED_VALUE"""),"JavaScript")</f>
        <v>JavaScript</v>
      </c>
      <c r="D9475" s="4" t="str">
        <f>IFERROR(__xludf.DUMMYFUNCTION("""COMPUTED_VALUE"""),"Objective-C")</f>
        <v>Objective-C</v>
      </c>
      <c r="E9475" s="4" t="str">
        <f>IFERROR(__xludf.DUMMYFUNCTION("""COMPUTED_VALUE"""),"Swift")</f>
        <v>Swift</v>
      </c>
    </row>
    <row r="9476">
      <c r="A9476" s="3">
        <v>9475.0</v>
      </c>
      <c r="B9476" s="4" t="str">
        <f>IFERROR(__xludf.DUMMYFUNCTION("SPLIT(IMPORTRANGE!B9476:B19475,"";"",0,1)"),"Bash/Shell/PowerShell")</f>
        <v>Bash/Shell/PowerShell</v>
      </c>
      <c r="C9476" s="4" t="str">
        <f>IFERROR(__xludf.DUMMYFUNCTION("""COMPUTED_VALUE"""),"HTML/CSS")</f>
        <v>HTML/CSS</v>
      </c>
      <c r="D9476" s="4" t="str">
        <f>IFERROR(__xludf.DUMMYFUNCTION("""COMPUTED_VALUE"""),"Java")</f>
        <v>Java</v>
      </c>
      <c r="E9476" s="4" t="str">
        <f>IFERROR(__xludf.DUMMYFUNCTION("""COMPUTED_VALUE"""),"JavaScript")</f>
        <v>JavaScript</v>
      </c>
      <c r="F9476" s="4" t="str">
        <f>IFERROR(__xludf.DUMMYFUNCTION("""COMPUTED_VALUE"""),"SQL")</f>
        <v>SQL</v>
      </c>
      <c r="G9476" s="4" t="str">
        <f>IFERROR(__xludf.DUMMYFUNCTION("""COMPUTED_VALUE"""),"TypeScript")</f>
        <v>TypeScript</v>
      </c>
    </row>
    <row r="9477">
      <c r="A9477" s="3">
        <v>9476.0</v>
      </c>
      <c r="B9477" s="4" t="str">
        <f>IFERROR(__xludf.DUMMYFUNCTION("SPLIT(IMPORTRANGE!B9477:B19476,"";"",0,1)"),"Bash/Shell/PowerShell")</f>
        <v>Bash/Shell/PowerShell</v>
      </c>
      <c r="C9477" s="4" t="str">
        <f>IFERROR(__xludf.DUMMYFUNCTION("""COMPUTED_VALUE"""),"C#")</f>
        <v>C#</v>
      </c>
      <c r="D9477" s="4" t="str">
        <f>IFERROR(__xludf.DUMMYFUNCTION("""COMPUTED_VALUE"""),"Python")</f>
        <v>Python</v>
      </c>
    </row>
    <row r="9478">
      <c r="A9478" s="3">
        <v>9477.0</v>
      </c>
      <c r="B9478" s="4" t="str">
        <f>IFERROR(__xludf.DUMMYFUNCTION("SPLIT(IMPORTRANGE!B9478:B19477,"";"",0,1)"),"Bash/Shell/PowerShell")</f>
        <v>Bash/Shell/PowerShell</v>
      </c>
      <c r="C9478" s="4" t="str">
        <f>IFERROR(__xludf.DUMMYFUNCTION("""COMPUTED_VALUE"""),"HTML/CSS")</f>
        <v>HTML/CSS</v>
      </c>
      <c r="D9478" s="4" t="str">
        <f>IFERROR(__xludf.DUMMYFUNCTION("""COMPUTED_VALUE"""),"JavaScript")</f>
        <v>JavaScript</v>
      </c>
      <c r="E9478" s="4" t="str">
        <f>IFERROR(__xludf.DUMMYFUNCTION("""COMPUTED_VALUE"""),"PHP")</f>
        <v>PHP</v>
      </c>
      <c r="F9478" s="4" t="str">
        <f>IFERROR(__xludf.DUMMYFUNCTION("""COMPUTED_VALUE"""),"Python")</f>
        <v>Python</v>
      </c>
      <c r="G9478" s="4" t="str">
        <f>IFERROR(__xludf.DUMMYFUNCTION("""COMPUTED_VALUE"""),"SQL")</f>
        <v>SQL</v>
      </c>
      <c r="H9478" s="4" t="str">
        <f>IFERROR(__xludf.DUMMYFUNCTION("""COMPUTED_VALUE"""),"Other(s):")</f>
        <v>Other(s):</v>
      </c>
    </row>
    <row r="9479">
      <c r="A9479" s="3">
        <v>9478.0</v>
      </c>
      <c r="B9479" s="4" t="str">
        <f>IFERROR(__xludf.DUMMYFUNCTION("SPLIT(IMPORTRANGE!B9479:B19478,"";"",0,1)"),"HTML/CSS")</f>
        <v>HTML/CSS</v>
      </c>
      <c r="C9479" s="4" t="str">
        <f>IFERROR(__xludf.DUMMYFUNCTION("""COMPUTED_VALUE"""),"JavaScript")</f>
        <v>JavaScript</v>
      </c>
      <c r="D9479" s="4" t="str">
        <f>IFERROR(__xludf.DUMMYFUNCTION("""COMPUTED_VALUE"""),"PHP")</f>
        <v>PHP</v>
      </c>
      <c r="E9479" s="4" t="str">
        <f>IFERROR(__xludf.DUMMYFUNCTION("""COMPUTED_VALUE"""),"SQL")</f>
        <v>SQL</v>
      </c>
    </row>
    <row r="9480">
      <c r="A9480" s="3">
        <v>9479.0</v>
      </c>
      <c r="B9480" s="4" t="str">
        <f>IFERROR(__xludf.DUMMYFUNCTION("SPLIT(IMPORTRANGE!B9480:B19479,"";"",0,1)"),"HTML/CSS")</f>
        <v>HTML/CSS</v>
      </c>
      <c r="C9480" s="4" t="str">
        <f>IFERROR(__xludf.DUMMYFUNCTION("""COMPUTED_VALUE"""),"JavaScript")</f>
        <v>JavaScript</v>
      </c>
      <c r="D9480" s="4" t="str">
        <f>IFERROR(__xludf.DUMMYFUNCTION("""COMPUTED_VALUE"""),"PHP")</f>
        <v>PHP</v>
      </c>
      <c r="E9480" s="4" t="str">
        <f>IFERROR(__xludf.DUMMYFUNCTION("""COMPUTED_VALUE"""),"Python")</f>
        <v>Python</v>
      </c>
      <c r="F9480" s="4" t="str">
        <f>IFERROR(__xludf.DUMMYFUNCTION("""COMPUTED_VALUE"""),"TypeScript")</f>
        <v>TypeScript</v>
      </c>
    </row>
    <row r="9481">
      <c r="A9481" s="3">
        <v>9480.0</v>
      </c>
      <c r="B9481" s="4" t="str">
        <f>IFERROR(__xludf.DUMMYFUNCTION("SPLIT(IMPORTRANGE!B9481:B19480,"";"",0,1)"),"HTML/CSS")</f>
        <v>HTML/CSS</v>
      </c>
      <c r="C9481" s="4" t="str">
        <f>IFERROR(__xludf.DUMMYFUNCTION("""COMPUTED_VALUE"""),"JavaScript")</f>
        <v>JavaScript</v>
      </c>
      <c r="D9481" s="4" t="str">
        <f>IFERROR(__xludf.DUMMYFUNCTION("""COMPUTED_VALUE"""),"PHP")</f>
        <v>PHP</v>
      </c>
      <c r="E9481" s="4" t="str">
        <f>IFERROR(__xludf.DUMMYFUNCTION("""COMPUTED_VALUE"""),"SQL")</f>
        <v>SQL</v>
      </c>
      <c r="F9481" s="4" t="str">
        <f>IFERROR(__xludf.DUMMYFUNCTION("""COMPUTED_VALUE"""),"TypeScript")</f>
        <v>TypeScript</v>
      </c>
    </row>
    <row r="9482">
      <c r="A9482" s="3">
        <v>9481.0</v>
      </c>
      <c r="B9482" s="4" t="str">
        <f>IFERROR(__xludf.DUMMYFUNCTION("SPLIT(IMPORTRANGE!B9482:B19481,"";"",0,1)"),"Java")</f>
        <v>Java</v>
      </c>
      <c r="C9482" s="4" t="str">
        <f>IFERROR(__xludf.DUMMYFUNCTION("""COMPUTED_VALUE"""),"JavaScript")</f>
        <v>JavaScript</v>
      </c>
    </row>
    <row r="9483">
      <c r="A9483" s="3">
        <v>9482.0</v>
      </c>
      <c r="B9483" s="4" t="str">
        <f>IFERROR(__xludf.DUMMYFUNCTION("SPLIT(IMPORTRANGE!B9483:B19482,"";"",0,1)"),"C#")</f>
        <v>C#</v>
      </c>
      <c r="C9483" s="4" t="str">
        <f>IFERROR(__xludf.DUMMYFUNCTION("""COMPUTED_VALUE"""),"HTML/CSS")</f>
        <v>HTML/CSS</v>
      </c>
      <c r="D9483" s="4" t="str">
        <f>IFERROR(__xludf.DUMMYFUNCTION("""COMPUTED_VALUE"""),"JavaScript")</f>
        <v>JavaScript</v>
      </c>
      <c r="E9483" s="4" t="str">
        <f>IFERROR(__xludf.DUMMYFUNCTION("""COMPUTED_VALUE"""),"Objective-C")</f>
        <v>Objective-C</v>
      </c>
    </row>
    <row r="9484">
      <c r="A9484" s="3">
        <v>9483.0</v>
      </c>
      <c r="B9484" s="4" t="str">
        <f>IFERROR(__xludf.DUMMYFUNCTION("SPLIT(IMPORTRANGE!B9484:B19483,"";"",0,1)"),"HTML/CSS")</f>
        <v>HTML/CSS</v>
      </c>
      <c r="C9484" s="4" t="str">
        <f>IFERROR(__xludf.DUMMYFUNCTION("""COMPUTED_VALUE"""),"JavaScript")</f>
        <v>JavaScript</v>
      </c>
      <c r="D9484" s="4" t="str">
        <f>IFERROR(__xludf.DUMMYFUNCTION("""COMPUTED_VALUE"""),"PHP")</f>
        <v>PHP</v>
      </c>
      <c r="E9484" s="4" t="str">
        <f>IFERROR(__xludf.DUMMYFUNCTION("""COMPUTED_VALUE"""),"SQL")</f>
        <v>SQL</v>
      </c>
    </row>
    <row r="9485">
      <c r="A9485" s="3">
        <v>9484.0</v>
      </c>
      <c r="B9485" s="4" t="str">
        <f>IFERROR(__xludf.DUMMYFUNCTION("SPLIT(IMPORTRANGE!B9485:B19484,"";"",0,1)"),"C")</f>
        <v>C</v>
      </c>
      <c r="C9485" s="4" t="str">
        <f>IFERROR(__xludf.DUMMYFUNCTION("""COMPUTED_VALUE"""),"C++")</f>
        <v>C++</v>
      </c>
      <c r="D9485" s="4" t="str">
        <f>IFERROR(__xludf.DUMMYFUNCTION("""COMPUTED_VALUE"""),"Java")</f>
        <v>Java</v>
      </c>
      <c r="E9485" s="4" t="str">
        <f>IFERROR(__xludf.DUMMYFUNCTION("""COMPUTED_VALUE"""),"Python")</f>
        <v>Python</v>
      </c>
    </row>
    <row r="9486">
      <c r="A9486" s="3">
        <v>9485.0</v>
      </c>
      <c r="B9486" s="4" t="str">
        <f>IFERROR(__xludf.DUMMYFUNCTION("SPLIT(IMPORTRANGE!B9486:B19485,"";"",0,1)"),"Assembly")</f>
        <v>Assembly</v>
      </c>
      <c r="C9486" s="4" t="str">
        <f>IFERROR(__xludf.DUMMYFUNCTION("""COMPUTED_VALUE"""),"C")</f>
        <v>C</v>
      </c>
      <c r="D9486" s="4" t="str">
        <f>IFERROR(__xludf.DUMMYFUNCTION("""COMPUTED_VALUE"""),"C++")</f>
        <v>C++</v>
      </c>
      <c r="E9486" s="4" t="str">
        <f>IFERROR(__xludf.DUMMYFUNCTION("""COMPUTED_VALUE"""),"HTML/CSS")</f>
        <v>HTML/CSS</v>
      </c>
      <c r="F9486" s="4" t="str">
        <f>IFERROR(__xludf.DUMMYFUNCTION("""COMPUTED_VALUE"""),"Java")</f>
        <v>Java</v>
      </c>
      <c r="G9486" s="4" t="str">
        <f>IFERROR(__xludf.DUMMYFUNCTION("""COMPUTED_VALUE"""),"JavaScript")</f>
        <v>JavaScript</v>
      </c>
      <c r="H9486" s="4" t="str">
        <f>IFERROR(__xludf.DUMMYFUNCTION("""COMPUTED_VALUE"""),"Python")</f>
        <v>Python</v>
      </c>
      <c r="I9486" s="4" t="str">
        <f>IFERROR(__xludf.DUMMYFUNCTION("""COMPUTED_VALUE"""),"Swift")</f>
        <v>Swift</v>
      </c>
    </row>
    <row r="9487">
      <c r="A9487" s="3">
        <v>9486.0</v>
      </c>
      <c r="B9487" s="4" t="str">
        <f>IFERROR(__xludf.DUMMYFUNCTION("SPLIT(IMPORTRANGE!B9487:B19486,"";"",0,1)"),"Java")</f>
        <v>Java</v>
      </c>
      <c r="C9487" s="4" t="str">
        <f>IFERROR(__xludf.DUMMYFUNCTION("""COMPUTED_VALUE"""),"Python")</f>
        <v>Python</v>
      </c>
      <c r="D9487" s="4" t="str">
        <f>IFERROR(__xludf.DUMMYFUNCTION("""COMPUTED_VALUE"""),"R")</f>
        <v>R</v>
      </c>
      <c r="E9487" s="4" t="str">
        <f>IFERROR(__xludf.DUMMYFUNCTION("""COMPUTED_VALUE"""),"Rust")</f>
        <v>Rust</v>
      </c>
      <c r="F9487" s="4" t="str">
        <f>IFERROR(__xludf.DUMMYFUNCTION("""COMPUTED_VALUE"""),"Scala")</f>
        <v>Scala</v>
      </c>
      <c r="G9487" s="4" t="str">
        <f>IFERROR(__xludf.DUMMYFUNCTION("""COMPUTED_VALUE"""),"SQL")</f>
        <v>SQL</v>
      </c>
      <c r="H9487" s="4" t="str">
        <f>IFERROR(__xludf.DUMMYFUNCTION("""COMPUTED_VALUE"""),"Swift")</f>
        <v>Swift</v>
      </c>
    </row>
    <row r="9488">
      <c r="A9488" s="3">
        <v>9487.0</v>
      </c>
      <c r="B9488" s="4" t="str">
        <f>IFERROR(__xludf.DUMMYFUNCTION("SPLIT(IMPORTRANGE!B9488:B19487,"";"",0,1)"),"Bash/Shell/PowerShell")</f>
        <v>Bash/Shell/PowerShell</v>
      </c>
      <c r="C9488" s="4" t="str">
        <f>IFERROR(__xludf.DUMMYFUNCTION("""COMPUTED_VALUE"""),"HTML/CSS")</f>
        <v>HTML/CSS</v>
      </c>
      <c r="D9488" s="4" t="str">
        <f>IFERROR(__xludf.DUMMYFUNCTION("""COMPUTED_VALUE"""),"JavaScript")</f>
        <v>JavaScript</v>
      </c>
      <c r="E9488" s="4" t="str">
        <f>IFERROR(__xludf.DUMMYFUNCTION("""COMPUTED_VALUE"""),"PHP")</f>
        <v>PHP</v>
      </c>
      <c r="F9488" s="4" t="str">
        <f>IFERROR(__xludf.DUMMYFUNCTION("""COMPUTED_VALUE"""),"Python")</f>
        <v>Python</v>
      </c>
      <c r="G9488" s="4" t="str">
        <f>IFERROR(__xludf.DUMMYFUNCTION("""COMPUTED_VALUE"""),"SQL")</f>
        <v>SQL</v>
      </c>
    </row>
    <row r="9489">
      <c r="A9489" s="3">
        <v>9488.0</v>
      </c>
      <c r="B9489" s="4" t="str">
        <f>IFERROR(__xludf.DUMMYFUNCTION("SPLIT(IMPORTRANGE!B9489:B19488,"";"",0,1)"),"C#")</f>
        <v>C#</v>
      </c>
      <c r="C9489" s="4" t="str">
        <f>IFERROR(__xludf.DUMMYFUNCTION("""COMPUTED_VALUE"""),"HTML/CSS")</f>
        <v>HTML/CSS</v>
      </c>
      <c r="D9489" s="4" t="str">
        <f>IFERROR(__xludf.DUMMYFUNCTION("""COMPUTED_VALUE"""),"JavaScript")</f>
        <v>JavaScript</v>
      </c>
      <c r="E9489" s="4" t="str">
        <f>IFERROR(__xludf.DUMMYFUNCTION("""COMPUTED_VALUE"""),"TypeScript")</f>
        <v>TypeScript</v>
      </c>
    </row>
    <row r="9490">
      <c r="A9490" s="3">
        <v>9489.0</v>
      </c>
      <c r="B9490" s="4" t="str">
        <f>IFERROR(__xludf.DUMMYFUNCTION("SPLIT(IMPORTRANGE!B9490:B19489,"";"",0,1)"),"Python")</f>
        <v>Python</v>
      </c>
      <c r="C9490" s="4" t="str">
        <f>IFERROR(__xludf.DUMMYFUNCTION("""COMPUTED_VALUE"""),"Other(s):")</f>
        <v>Other(s):</v>
      </c>
    </row>
    <row r="9491">
      <c r="A9491" s="3">
        <v>9490.0</v>
      </c>
      <c r="B9491" s="4" t="str">
        <f>IFERROR(__xludf.DUMMYFUNCTION("SPLIT(IMPORTRANGE!B9491:B19490,"";"",0,1)"),"C#")</f>
        <v>C#</v>
      </c>
      <c r="C9491" s="4" t="str">
        <f>IFERROR(__xludf.DUMMYFUNCTION("""COMPUTED_VALUE"""),"HTML/CSS")</f>
        <v>HTML/CSS</v>
      </c>
      <c r="D9491" s="4" t="str">
        <f>IFERROR(__xludf.DUMMYFUNCTION("""COMPUTED_VALUE"""),"Java")</f>
        <v>Java</v>
      </c>
      <c r="E9491" s="4" t="str">
        <f>IFERROR(__xludf.DUMMYFUNCTION("""COMPUTED_VALUE"""),"JavaScript")</f>
        <v>JavaScript</v>
      </c>
      <c r="F9491" s="4" t="str">
        <f>IFERROR(__xludf.DUMMYFUNCTION("""COMPUTED_VALUE"""),"SQL")</f>
        <v>SQL</v>
      </c>
      <c r="G9491" s="4" t="str">
        <f>IFERROR(__xludf.DUMMYFUNCTION("""COMPUTED_VALUE"""),"TypeScript")</f>
        <v>TypeScript</v>
      </c>
    </row>
    <row r="9492">
      <c r="A9492" s="3">
        <v>9491.0</v>
      </c>
      <c r="B9492" s="4" t="str">
        <f>IFERROR(__xludf.DUMMYFUNCTION("SPLIT(IMPORTRANGE!B9492:B19491,"";"",0,1)"),"Bash/Shell/PowerShell")</f>
        <v>Bash/Shell/PowerShell</v>
      </c>
      <c r="C9492" s="4" t="str">
        <f>IFERROR(__xludf.DUMMYFUNCTION("""COMPUTED_VALUE"""),"HTML/CSS")</f>
        <v>HTML/CSS</v>
      </c>
      <c r="D9492" s="4" t="str">
        <f>IFERROR(__xludf.DUMMYFUNCTION("""COMPUTED_VALUE"""),"JavaScript")</f>
        <v>JavaScript</v>
      </c>
      <c r="E9492" s="4" t="str">
        <f>IFERROR(__xludf.DUMMYFUNCTION("""COMPUTED_VALUE"""),"Python")</f>
        <v>Python</v>
      </c>
    </row>
    <row r="9493">
      <c r="A9493" s="3">
        <v>9492.0</v>
      </c>
      <c r="B9493" s="4" t="str">
        <f>IFERROR(__xludf.DUMMYFUNCTION("SPLIT(IMPORTRANGE!B9493:B19492,"";"",0,1)"),"Python")</f>
        <v>Python</v>
      </c>
    </row>
    <row r="9494">
      <c r="A9494" s="3">
        <v>9493.0</v>
      </c>
      <c r="B9494" s="4" t="str">
        <f>IFERROR(__xludf.DUMMYFUNCTION("SPLIT(IMPORTRANGE!B9494:B19493,"";"",0,1)"),"C")</f>
        <v>C</v>
      </c>
      <c r="C9494" s="4" t="str">
        <f>IFERROR(__xludf.DUMMYFUNCTION("""COMPUTED_VALUE"""),"C++")</f>
        <v>C++</v>
      </c>
      <c r="D9494" s="4" t="str">
        <f>IFERROR(__xludf.DUMMYFUNCTION("""COMPUTED_VALUE"""),"C#")</f>
        <v>C#</v>
      </c>
      <c r="E9494" s="4" t="str">
        <f>IFERROR(__xludf.DUMMYFUNCTION("""COMPUTED_VALUE"""),"Dart")</f>
        <v>Dart</v>
      </c>
      <c r="F9494" s="4" t="str">
        <f>IFERROR(__xludf.DUMMYFUNCTION("""COMPUTED_VALUE"""),"Go")</f>
        <v>Go</v>
      </c>
      <c r="G9494" s="4" t="str">
        <f>IFERROR(__xludf.DUMMYFUNCTION("""COMPUTED_VALUE"""),"HTML/CSS")</f>
        <v>HTML/CSS</v>
      </c>
      <c r="H9494" s="4" t="str">
        <f>IFERROR(__xludf.DUMMYFUNCTION("""COMPUTED_VALUE"""),"Java")</f>
        <v>Java</v>
      </c>
      <c r="I9494" s="4" t="str">
        <f>IFERROR(__xludf.DUMMYFUNCTION("""COMPUTED_VALUE"""),"JavaScript")</f>
        <v>JavaScript</v>
      </c>
      <c r="J9494" s="4" t="str">
        <f>IFERROR(__xludf.DUMMYFUNCTION("""COMPUTED_VALUE"""),"PHP")</f>
        <v>PHP</v>
      </c>
      <c r="K9494" s="4" t="str">
        <f>IFERROR(__xludf.DUMMYFUNCTION("""COMPUTED_VALUE"""),"SQL")</f>
        <v>SQL</v>
      </c>
      <c r="L9494" s="4" t="str">
        <f>IFERROR(__xludf.DUMMYFUNCTION("""COMPUTED_VALUE"""),"TypeScript")</f>
        <v>TypeScript</v>
      </c>
    </row>
    <row r="9495">
      <c r="A9495" s="3">
        <v>9494.0</v>
      </c>
      <c r="B9495" s="4" t="str">
        <f>IFERROR(__xludf.DUMMYFUNCTION("SPLIT(IMPORTRANGE!B9495:B19494,"";"",0,1)"),"Bash/Shell/PowerShell")</f>
        <v>Bash/Shell/PowerShell</v>
      </c>
      <c r="C9495" s="4" t="str">
        <f>IFERROR(__xludf.DUMMYFUNCTION("""COMPUTED_VALUE"""),"C#")</f>
        <v>C#</v>
      </c>
      <c r="D9495" s="4" t="str">
        <f>IFERROR(__xludf.DUMMYFUNCTION("""COMPUTED_VALUE"""),"JavaScript")</f>
        <v>JavaScript</v>
      </c>
      <c r="E9495" s="4" t="str">
        <f>IFERROR(__xludf.DUMMYFUNCTION("""COMPUTED_VALUE"""),"SQL")</f>
        <v>SQL</v>
      </c>
      <c r="F9495" s="4" t="str">
        <f>IFERROR(__xludf.DUMMYFUNCTION("""COMPUTED_VALUE"""),"Other(s):")</f>
        <v>Other(s):</v>
      </c>
    </row>
    <row r="9496">
      <c r="A9496" s="3">
        <v>9495.0</v>
      </c>
      <c r="B9496" s="4" t="str">
        <f>IFERROR(__xludf.DUMMYFUNCTION("SPLIT(IMPORTRANGE!B9496:B19495,"";"",0,1)"),"Bash/Shell/PowerShell")</f>
        <v>Bash/Shell/PowerShell</v>
      </c>
      <c r="C9496" s="4" t="str">
        <f>IFERROR(__xludf.DUMMYFUNCTION("""COMPUTED_VALUE"""),"C")</f>
        <v>C</v>
      </c>
      <c r="D9496" s="4" t="str">
        <f>IFERROR(__xludf.DUMMYFUNCTION("""COMPUTED_VALUE"""),"C++")</f>
        <v>C++</v>
      </c>
      <c r="E9496" s="4" t="str">
        <f>IFERROR(__xludf.DUMMYFUNCTION("""COMPUTED_VALUE"""),"Java")</f>
        <v>Java</v>
      </c>
      <c r="F9496" s="4" t="str">
        <f>IFERROR(__xludf.DUMMYFUNCTION("""COMPUTED_VALUE"""),"Python")</f>
        <v>Python</v>
      </c>
      <c r="G9496" s="4" t="str">
        <f>IFERROR(__xludf.DUMMYFUNCTION("""COMPUTED_VALUE"""),"R")</f>
        <v>R</v>
      </c>
    </row>
    <row r="9497">
      <c r="A9497" s="3">
        <v>9496.0</v>
      </c>
      <c r="B9497" s="4" t="str">
        <f>IFERROR(__xludf.DUMMYFUNCTION("SPLIT(IMPORTRANGE!B9497:B19496,"";"",0,1)"),"HTML/CSS")</f>
        <v>HTML/CSS</v>
      </c>
      <c r="C9497" s="4" t="str">
        <f>IFERROR(__xludf.DUMMYFUNCTION("""COMPUTED_VALUE"""),"JavaScript")</f>
        <v>JavaScript</v>
      </c>
      <c r="D9497" s="4" t="str">
        <f>IFERROR(__xludf.DUMMYFUNCTION("""COMPUTED_VALUE"""),"Python")</f>
        <v>Python</v>
      </c>
      <c r="E9497" s="4" t="str">
        <f>IFERROR(__xludf.DUMMYFUNCTION("""COMPUTED_VALUE"""),"Ruby")</f>
        <v>Ruby</v>
      </c>
      <c r="F9497" s="4" t="str">
        <f>IFERROR(__xludf.DUMMYFUNCTION("""COMPUTED_VALUE"""),"Other(s):")</f>
        <v>Other(s):</v>
      </c>
    </row>
    <row r="9498">
      <c r="A9498" s="3">
        <v>9497.0</v>
      </c>
      <c r="B9498" s="4" t="str">
        <f>IFERROR(__xludf.DUMMYFUNCTION("SPLIT(IMPORTRANGE!B9498:B19497,"";"",0,1)"),"JavaScript")</f>
        <v>JavaScript</v>
      </c>
      <c r="C9498" s="4" t="str">
        <f>IFERROR(__xludf.DUMMYFUNCTION("""COMPUTED_VALUE"""),"TypeScript")</f>
        <v>TypeScript</v>
      </c>
    </row>
    <row r="9499">
      <c r="A9499" s="3">
        <v>9498.0</v>
      </c>
      <c r="B9499" s="4" t="str">
        <f>IFERROR(__xludf.DUMMYFUNCTION("SPLIT(IMPORTRANGE!B9499:B19498,"";"",0,1)"),"Bash/Shell/PowerShell")</f>
        <v>Bash/Shell/PowerShell</v>
      </c>
      <c r="C9499" s="4" t="str">
        <f>IFERROR(__xludf.DUMMYFUNCTION("""COMPUTED_VALUE"""),"C")</f>
        <v>C</v>
      </c>
      <c r="D9499" s="4" t="str">
        <f>IFERROR(__xludf.DUMMYFUNCTION("""COMPUTED_VALUE"""),"C++")</f>
        <v>C++</v>
      </c>
      <c r="E9499" s="4" t="str">
        <f>IFERROR(__xludf.DUMMYFUNCTION("""COMPUTED_VALUE"""),"HTML/CSS")</f>
        <v>HTML/CSS</v>
      </c>
      <c r="F9499" s="4" t="str">
        <f>IFERROR(__xludf.DUMMYFUNCTION("""COMPUTED_VALUE"""),"Python")</f>
        <v>Python</v>
      </c>
      <c r="G9499" s="4" t="str">
        <f>IFERROR(__xludf.DUMMYFUNCTION("""COMPUTED_VALUE"""),"SQL")</f>
        <v>SQL</v>
      </c>
      <c r="H9499" s="4" t="str">
        <f>IFERROR(__xludf.DUMMYFUNCTION("""COMPUTED_VALUE"""),"Other(s):")</f>
        <v>Other(s):</v>
      </c>
    </row>
    <row r="9500">
      <c r="A9500" s="3">
        <v>9499.0</v>
      </c>
      <c r="B9500" s="4" t="str">
        <f>IFERROR(__xludf.DUMMYFUNCTION("SPLIT(IMPORTRANGE!B9500:B19499,"";"",0,1)"),"Bash/Shell/PowerShell")</f>
        <v>Bash/Shell/PowerShell</v>
      </c>
      <c r="C9500" s="4" t="str">
        <f>IFERROR(__xludf.DUMMYFUNCTION("""COMPUTED_VALUE"""),"C")</f>
        <v>C</v>
      </c>
      <c r="D9500" s="4" t="str">
        <f>IFERROR(__xludf.DUMMYFUNCTION("""COMPUTED_VALUE"""),"C++")</f>
        <v>C++</v>
      </c>
      <c r="E9500" s="4" t="str">
        <f>IFERROR(__xludf.DUMMYFUNCTION("""COMPUTED_VALUE"""),"HTML/CSS")</f>
        <v>HTML/CSS</v>
      </c>
      <c r="F9500" s="4" t="str">
        <f>IFERROR(__xludf.DUMMYFUNCTION("""COMPUTED_VALUE"""),"Java")</f>
        <v>Java</v>
      </c>
      <c r="G9500" s="4" t="str">
        <f>IFERROR(__xludf.DUMMYFUNCTION("""COMPUTED_VALUE"""),"Python")</f>
        <v>Python</v>
      </c>
      <c r="H9500" s="4" t="str">
        <f>IFERROR(__xludf.DUMMYFUNCTION("""COMPUTED_VALUE"""),"SQL")</f>
        <v>SQL</v>
      </c>
    </row>
    <row r="9501">
      <c r="A9501" s="3">
        <v>9500.0</v>
      </c>
      <c r="B9501" s="4" t="str">
        <f>IFERROR(__xludf.DUMMYFUNCTION("SPLIT(IMPORTRANGE!B9501:B19500,"";"",0,1)"),"C")</f>
        <v>C</v>
      </c>
      <c r="C9501" s="4" t="str">
        <f>IFERROR(__xludf.DUMMYFUNCTION("""COMPUTED_VALUE"""),"C++")</f>
        <v>C++</v>
      </c>
      <c r="D9501" s="4" t="str">
        <f>IFERROR(__xludf.DUMMYFUNCTION("""COMPUTED_VALUE"""),"HTML/CSS")</f>
        <v>HTML/CSS</v>
      </c>
      <c r="E9501" s="4" t="str">
        <f>IFERROR(__xludf.DUMMYFUNCTION("""COMPUTED_VALUE"""),"Java")</f>
        <v>Java</v>
      </c>
      <c r="F9501" s="4" t="str">
        <f>IFERROR(__xludf.DUMMYFUNCTION("""COMPUTED_VALUE"""),"Python")</f>
        <v>Python</v>
      </c>
    </row>
    <row r="9502">
      <c r="A9502" s="3">
        <v>9501.0</v>
      </c>
      <c r="B9502" s="4" t="str">
        <f>IFERROR(__xludf.DUMMYFUNCTION("SPLIT(IMPORTRANGE!B9502:B19501,"";"",0,1)"),"C")</f>
        <v>C</v>
      </c>
      <c r="C9502" s="4" t="str">
        <f>IFERROR(__xludf.DUMMYFUNCTION("""COMPUTED_VALUE"""),"Dart")</f>
        <v>Dart</v>
      </c>
      <c r="D9502" s="4" t="str">
        <f>IFERROR(__xludf.DUMMYFUNCTION("""COMPUTED_VALUE"""),"JavaScript")</f>
        <v>JavaScript</v>
      </c>
      <c r="E9502" s="4" t="str">
        <f>IFERROR(__xludf.DUMMYFUNCTION("""COMPUTED_VALUE"""),"Python")</f>
        <v>Python</v>
      </c>
    </row>
    <row r="9503">
      <c r="A9503" s="3">
        <v>9502.0</v>
      </c>
      <c r="B9503" s="4" t="str">
        <f>IFERROR(__xludf.DUMMYFUNCTION("SPLIT(IMPORTRANGE!B9503:B19502,"";"",0,1)"),"C#")</f>
        <v>C#</v>
      </c>
      <c r="C9503" s="4" t="str">
        <f>IFERROR(__xludf.DUMMYFUNCTION("""COMPUTED_VALUE"""),"HTML/CSS")</f>
        <v>HTML/CSS</v>
      </c>
      <c r="D9503" s="4" t="str">
        <f>IFERROR(__xludf.DUMMYFUNCTION("""COMPUTED_VALUE"""),"JavaScript")</f>
        <v>JavaScript</v>
      </c>
      <c r="E9503" s="4" t="str">
        <f>IFERROR(__xludf.DUMMYFUNCTION("""COMPUTED_VALUE"""),"PHP")</f>
        <v>PHP</v>
      </c>
      <c r="F9503" s="4" t="str">
        <f>IFERROR(__xludf.DUMMYFUNCTION("""COMPUTED_VALUE"""),"SQL")</f>
        <v>SQL</v>
      </c>
      <c r="G9503" s="4" t="str">
        <f>IFERROR(__xludf.DUMMYFUNCTION("""COMPUTED_VALUE"""),"TypeScript")</f>
        <v>TypeScript</v>
      </c>
    </row>
    <row r="9504">
      <c r="A9504" s="3">
        <v>9503.0</v>
      </c>
      <c r="B9504" s="4" t="str">
        <f>IFERROR(__xludf.DUMMYFUNCTION("SPLIT(IMPORTRANGE!B9504:B19503,"";"",0,1)"),"Bash/Shell/PowerShell")</f>
        <v>Bash/Shell/PowerShell</v>
      </c>
      <c r="C9504" s="4" t="str">
        <f>IFERROR(__xludf.DUMMYFUNCTION("""COMPUTED_VALUE"""),"C")</f>
        <v>C</v>
      </c>
      <c r="D9504" s="4" t="str">
        <f>IFERROR(__xludf.DUMMYFUNCTION("""COMPUTED_VALUE"""),"C++")</f>
        <v>C++</v>
      </c>
      <c r="E9504" s="4" t="str">
        <f>IFERROR(__xludf.DUMMYFUNCTION("""COMPUTED_VALUE"""),"C#")</f>
        <v>C#</v>
      </c>
      <c r="F9504" s="4" t="str">
        <f>IFERROR(__xludf.DUMMYFUNCTION("""COMPUTED_VALUE"""),"HTML/CSS")</f>
        <v>HTML/CSS</v>
      </c>
      <c r="G9504" s="4" t="str">
        <f>IFERROR(__xludf.DUMMYFUNCTION("""COMPUTED_VALUE"""),"Java")</f>
        <v>Java</v>
      </c>
      <c r="H9504" s="4" t="str">
        <f>IFERROR(__xludf.DUMMYFUNCTION("""COMPUTED_VALUE"""),"JavaScript")</f>
        <v>JavaScript</v>
      </c>
      <c r="I9504" s="4" t="str">
        <f>IFERROR(__xludf.DUMMYFUNCTION("""COMPUTED_VALUE"""),"PHP")</f>
        <v>PHP</v>
      </c>
      <c r="J9504" s="4" t="str">
        <f>IFERROR(__xludf.DUMMYFUNCTION("""COMPUTED_VALUE"""),"Python")</f>
        <v>Python</v>
      </c>
      <c r="K9504" s="4" t="str">
        <f>IFERROR(__xludf.DUMMYFUNCTION("""COMPUTED_VALUE"""),"R")</f>
        <v>R</v>
      </c>
      <c r="L9504" s="4" t="str">
        <f>IFERROR(__xludf.DUMMYFUNCTION("""COMPUTED_VALUE"""),"SQL")</f>
        <v>SQL</v>
      </c>
    </row>
    <row r="9505">
      <c r="A9505" s="3">
        <v>9504.0</v>
      </c>
      <c r="B9505" s="4" t="str">
        <f>IFERROR(__xludf.DUMMYFUNCTION("SPLIT(IMPORTRANGE!B9505:B19504,"";"",0,1)"),"Bash/Shell/PowerShell")</f>
        <v>Bash/Shell/PowerShell</v>
      </c>
      <c r="C9505" s="4" t="str">
        <f>IFERROR(__xludf.DUMMYFUNCTION("""COMPUTED_VALUE"""),"C")</f>
        <v>C</v>
      </c>
      <c r="D9505" s="4" t="str">
        <f>IFERROR(__xludf.DUMMYFUNCTION("""COMPUTED_VALUE"""),"C++")</f>
        <v>C++</v>
      </c>
      <c r="E9505" s="4" t="str">
        <f>IFERROR(__xludf.DUMMYFUNCTION("""COMPUTED_VALUE"""),"Go")</f>
        <v>Go</v>
      </c>
      <c r="F9505" s="4" t="str">
        <f>IFERROR(__xludf.DUMMYFUNCTION("""COMPUTED_VALUE"""),"HTML/CSS")</f>
        <v>HTML/CSS</v>
      </c>
      <c r="G9505" s="4" t="str">
        <f>IFERROR(__xludf.DUMMYFUNCTION("""COMPUTED_VALUE"""),"JavaScript")</f>
        <v>JavaScript</v>
      </c>
      <c r="H9505" s="4" t="str">
        <f>IFERROR(__xludf.DUMMYFUNCTION("""COMPUTED_VALUE"""),"Ruby")</f>
        <v>Ruby</v>
      </c>
    </row>
    <row r="9506">
      <c r="A9506" s="3">
        <v>9505.0</v>
      </c>
      <c r="B9506" s="4" t="str">
        <f>IFERROR(__xludf.DUMMYFUNCTION("SPLIT(IMPORTRANGE!B9506:B19505,"";"",0,1)"),"C#")</f>
        <v>C#</v>
      </c>
      <c r="C9506" s="4" t="str">
        <f>IFERROR(__xludf.DUMMYFUNCTION("""COMPUTED_VALUE"""),"HTML/CSS")</f>
        <v>HTML/CSS</v>
      </c>
      <c r="D9506" s="4" t="str">
        <f>IFERROR(__xludf.DUMMYFUNCTION("""COMPUTED_VALUE"""),"JavaScript")</f>
        <v>JavaScript</v>
      </c>
      <c r="E9506" s="4" t="str">
        <f>IFERROR(__xludf.DUMMYFUNCTION("""COMPUTED_VALUE"""),"SQL")</f>
        <v>SQL</v>
      </c>
      <c r="F9506" s="4" t="str">
        <f>IFERROR(__xludf.DUMMYFUNCTION("""COMPUTED_VALUE"""),"TypeScript")</f>
        <v>TypeScript</v>
      </c>
    </row>
    <row r="9507">
      <c r="A9507" s="3">
        <v>9506.0</v>
      </c>
      <c r="B9507" s="4" t="str">
        <f>IFERROR(__xludf.DUMMYFUNCTION("SPLIT(IMPORTRANGE!B9507:B19506,"";"",0,1)"),"Bash/Shell/PowerShell")</f>
        <v>Bash/Shell/PowerShell</v>
      </c>
      <c r="C9507" s="4" t="str">
        <f>IFERROR(__xludf.DUMMYFUNCTION("""COMPUTED_VALUE"""),"C")</f>
        <v>C</v>
      </c>
      <c r="D9507" s="4" t="str">
        <f>IFERROR(__xludf.DUMMYFUNCTION("""COMPUTED_VALUE"""),"HTML/CSS")</f>
        <v>HTML/CSS</v>
      </c>
      <c r="E9507" s="4" t="str">
        <f>IFERROR(__xludf.DUMMYFUNCTION("""COMPUTED_VALUE"""),"JavaScript")</f>
        <v>JavaScript</v>
      </c>
      <c r="F9507" s="4" t="str">
        <f>IFERROR(__xludf.DUMMYFUNCTION("""COMPUTED_VALUE"""),"Python")</f>
        <v>Python</v>
      </c>
      <c r="G9507" s="4" t="str">
        <f>IFERROR(__xludf.DUMMYFUNCTION("""COMPUTED_VALUE"""),"SQL")</f>
        <v>SQL</v>
      </c>
    </row>
    <row r="9508">
      <c r="A9508" s="3">
        <v>9507.0</v>
      </c>
      <c r="B9508" s="4" t="str">
        <f>IFERROR(__xludf.DUMMYFUNCTION("SPLIT(IMPORTRANGE!B9508:B19507,"";"",0,1)"),"HTML/CSS")</f>
        <v>HTML/CSS</v>
      </c>
      <c r="C9508" s="4" t="str">
        <f>IFERROR(__xludf.DUMMYFUNCTION("""COMPUTED_VALUE"""),"Java")</f>
        <v>Java</v>
      </c>
      <c r="D9508" s="4" t="str">
        <f>IFERROR(__xludf.DUMMYFUNCTION("""COMPUTED_VALUE"""),"JavaScript")</f>
        <v>JavaScript</v>
      </c>
      <c r="E9508" s="4" t="str">
        <f>IFERROR(__xludf.DUMMYFUNCTION("""COMPUTED_VALUE"""),"SQL")</f>
        <v>SQL</v>
      </c>
      <c r="F9508" s="4" t="str">
        <f>IFERROR(__xludf.DUMMYFUNCTION("""COMPUTED_VALUE"""),"TypeScript")</f>
        <v>TypeScript</v>
      </c>
    </row>
    <row r="9509">
      <c r="A9509" s="3">
        <v>9508.0</v>
      </c>
      <c r="B9509" s="4" t="str">
        <f>IFERROR(__xludf.DUMMYFUNCTION("SPLIT(IMPORTRANGE!B9509:B19508,"";"",0,1)"),"C")</f>
        <v>C</v>
      </c>
      <c r="C9509" s="4" t="str">
        <f>IFERROR(__xludf.DUMMYFUNCTION("""COMPUTED_VALUE"""),"C++")</f>
        <v>C++</v>
      </c>
      <c r="D9509" s="4" t="str">
        <f>IFERROR(__xludf.DUMMYFUNCTION("""COMPUTED_VALUE"""),"HTML/CSS")</f>
        <v>HTML/CSS</v>
      </c>
      <c r="E9509" s="4" t="str">
        <f>IFERROR(__xludf.DUMMYFUNCTION("""COMPUTED_VALUE"""),"Python")</f>
        <v>Python</v>
      </c>
    </row>
    <row r="9510">
      <c r="A9510" s="3">
        <v>9509.0</v>
      </c>
      <c r="B9510" s="4" t="str">
        <f>IFERROR(__xludf.DUMMYFUNCTION("SPLIT(IMPORTRANGE!B9510:B19509,"";"",0,1)"),"C#")</f>
        <v>C#</v>
      </c>
      <c r="C9510" s="4" t="str">
        <f>IFERROR(__xludf.DUMMYFUNCTION("""COMPUTED_VALUE"""),"HTML/CSS")</f>
        <v>HTML/CSS</v>
      </c>
      <c r="D9510" s="4" t="str">
        <f>IFERROR(__xludf.DUMMYFUNCTION("""COMPUTED_VALUE"""),"Java")</f>
        <v>Java</v>
      </c>
      <c r="E9510" s="4" t="str">
        <f>IFERROR(__xludf.DUMMYFUNCTION("""COMPUTED_VALUE"""),"JavaScript")</f>
        <v>JavaScript</v>
      </c>
      <c r="F9510" s="4" t="str">
        <f>IFERROR(__xludf.DUMMYFUNCTION("""COMPUTED_VALUE"""),"Python")</f>
        <v>Python</v>
      </c>
      <c r="G9510" s="4" t="str">
        <f>IFERROR(__xludf.DUMMYFUNCTION("""COMPUTED_VALUE"""),"SQL")</f>
        <v>SQL</v>
      </c>
      <c r="H9510" s="4" t="str">
        <f>IFERROR(__xludf.DUMMYFUNCTION("""COMPUTED_VALUE"""),"Swift")</f>
        <v>Swift</v>
      </c>
    </row>
    <row r="9511">
      <c r="A9511" s="3">
        <v>9510.0</v>
      </c>
      <c r="B9511" s="4" t="str">
        <f>IFERROR(__xludf.DUMMYFUNCTION("SPLIT(IMPORTRANGE!B9511:B19510,"";"",0,1)"),"HTML/CSS")</f>
        <v>HTML/CSS</v>
      </c>
      <c r="C9511" s="4" t="str">
        <f>IFERROR(__xludf.DUMMYFUNCTION("""COMPUTED_VALUE"""),"Java")</f>
        <v>Java</v>
      </c>
      <c r="D9511" s="4" t="str">
        <f>IFERROR(__xludf.DUMMYFUNCTION("""COMPUTED_VALUE"""),"TypeScript")</f>
        <v>TypeScript</v>
      </c>
    </row>
    <row r="9512">
      <c r="A9512" s="3">
        <v>9511.0</v>
      </c>
      <c r="B9512" s="4" t="str">
        <f>IFERROR(__xludf.DUMMYFUNCTION("SPLIT(IMPORTRANGE!B9512:B19511,"";"",0,1)"),"C#")</f>
        <v>C#</v>
      </c>
      <c r="C9512" s="4" t="str">
        <f>IFERROR(__xludf.DUMMYFUNCTION("""COMPUTED_VALUE"""),"HTML/CSS")</f>
        <v>HTML/CSS</v>
      </c>
      <c r="D9512" s="4" t="str">
        <f>IFERROR(__xludf.DUMMYFUNCTION("""COMPUTED_VALUE"""),"JavaScript")</f>
        <v>JavaScript</v>
      </c>
      <c r="E9512" s="4" t="str">
        <f>IFERROR(__xludf.DUMMYFUNCTION("""COMPUTED_VALUE"""),"TypeScript")</f>
        <v>TypeScript</v>
      </c>
    </row>
    <row r="9513">
      <c r="A9513" s="3">
        <v>9512.0</v>
      </c>
      <c r="B9513" s="4" t="str">
        <f>IFERROR(__xludf.DUMMYFUNCTION("SPLIT(IMPORTRANGE!B9513:B19512,"";"",0,1)"),"Assembly")</f>
        <v>Assembly</v>
      </c>
      <c r="C9513" s="4" t="str">
        <f>IFERROR(__xludf.DUMMYFUNCTION("""COMPUTED_VALUE"""),"Bash/Shell/PowerShell")</f>
        <v>Bash/Shell/PowerShell</v>
      </c>
      <c r="D9513" s="4" t="str">
        <f>IFERROR(__xludf.DUMMYFUNCTION("""COMPUTED_VALUE"""),"C")</f>
        <v>C</v>
      </c>
      <c r="E9513" s="4" t="str">
        <f>IFERROR(__xludf.DUMMYFUNCTION("""COMPUTED_VALUE"""),"C++")</f>
        <v>C++</v>
      </c>
      <c r="F9513" s="4" t="str">
        <f>IFERROR(__xludf.DUMMYFUNCTION("""COMPUTED_VALUE"""),"C#")</f>
        <v>C#</v>
      </c>
      <c r="G9513" s="4" t="str">
        <f>IFERROR(__xludf.DUMMYFUNCTION("""COMPUTED_VALUE"""),"HTML/CSS")</f>
        <v>HTML/CSS</v>
      </c>
      <c r="H9513" s="4" t="str">
        <f>IFERROR(__xludf.DUMMYFUNCTION("""COMPUTED_VALUE"""),"Java")</f>
        <v>Java</v>
      </c>
      <c r="I9513" s="4" t="str">
        <f>IFERROR(__xludf.DUMMYFUNCTION("""COMPUTED_VALUE"""),"JavaScript")</f>
        <v>JavaScript</v>
      </c>
      <c r="J9513" s="4" t="str">
        <f>IFERROR(__xludf.DUMMYFUNCTION("""COMPUTED_VALUE"""),"PHP")</f>
        <v>PHP</v>
      </c>
      <c r="K9513" s="4" t="str">
        <f>IFERROR(__xludf.DUMMYFUNCTION("""COMPUTED_VALUE"""),"SQL")</f>
        <v>SQL</v>
      </c>
      <c r="L9513" s="4" t="str">
        <f>IFERROR(__xludf.DUMMYFUNCTION("""COMPUTED_VALUE"""),"VBA")</f>
        <v>VBA</v>
      </c>
    </row>
    <row r="9514">
      <c r="A9514" s="3">
        <v>9513.0</v>
      </c>
      <c r="B9514" s="4" t="str">
        <f>IFERROR(__xludf.DUMMYFUNCTION("SPLIT(IMPORTRANGE!B9514:B19513,"";"",0,1)"),"Bash/Shell/PowerShell")</f>
        <v>Bash/Shell/PowerShell</v>
      </c>
      <c r="C9514" s="4" t="str">
        <f>IFERROR(__xludf.DUMMYFUNCTION("""COMPUTED_VALUE"""),"HTML/CSS")</f>
        <v>HTML/CSS</v>
      </c>
      <c r="D9514" s="4" t="str">
        <f>IFERROR(__xludf.DUMMYFUNCTION("""COMPUTED_VALUE"""),"Java")</f>
        <v>Java</v>
      </c>
      <c r="E9514" s="4" t="str">
        <f>IFERROR(__xludf.DUMMYFUNCTION("""COMPUTED_VALUE"""),"JavaScript")</f>
        <v>JavaScript</v>
      </c>
      <c r="F9514" s="4" t="str">
        <f>IFERROR(__xludf.DUMMYFUNCTION("""COMPUTED_VALUE"""),"Kotlin")</f>
        <v>Kotlin</v>
      </c>
      <c r="G9514" s="4" t="str">
        <f>IFERROR(__xludf.DUMMYFUNCTION("""COMPUTED_VALUE"""),"PHP")</f>
        <v>PHP</v>
      </c>
      <c r="H9514" s="4" t="str">
        <f>IFERROR(__xludf.DUMMYFUNCTION("""COMPUTED_VALUE"""),"Python")</f>
        <v>Python</v>
      </c>
      <c r="I9514" s="4" t="str">
        <f>IFERROR(__xludf.DUMMYFUNCTION("""COMPUTED_VALUE"""),"TypeScript")</f>
        <v>TypeScript</v>
      </c>
      <c r="J9514" s="4" t="str">
        <f>IFERROR(__xludf.DUMMYFUNCTION("""COMPUTED_VALUE"""),"Other(s):")</f>
        <v>Other(s):</v>
      </c>
    </row>
    <row r="9515">
      <c r="A9515" s="3">
        <v>9514.0</v>
      </c>
      <c r="B9515" s="4" t="str">
        <f>IFERROR(__xludf.DUMMYFUNCTION("SPLIT(IMPORTRANGE!B9515:B19514,"";"",0,1)"),"Bash/Shell/PowerShell")</f>
        <v>Bash/Shell/PowerShell</v>
      </c>
      <c r="C9515" s="4" t="str">
        <f>IFERROR(__xludf.DUMMYFUNCTION("""COMPUTED_VALUE"""),"C#")</f>
        <v>C#</v>
      </c>
      <c r="D9515" s="4" t="str">
        <f>IFERROR(__xludf.DUMMYFUNCTION("""COMPUTED_VALUE"""),"HTML/CSS")</f>
        <v>HTML/CSS</v>
      </c>
      <c r="E9515" s="4" t="str">
        <f>IFERROR(__xludf.DUMMYFUNCTION("""COMPUTED_VALUE"""),"Java")</f>
        <v>Java</v>
      </c>
      <c r="F9515" s="4" t="str">
        <f>IFERROR(__xludf.DUMMYFUNCTION("""COMPUTED_VALUE"""),"JavaScript")</f>
        <v>JavaScript</v>
      </c>
      <c r="G9515" s="4" t="str">
        <f>IFERROR(__xludf.DUMMYFUNCTION("""COMPUTED_VALUE"""),"SQL")</f>
        <v>SQL</v>
      </c>
    </row>
    <row r="9516">
      <c r="A9516" s="3">
        <v>9515.0</v>
      </c>
      <c r="B9516" s="4" t="str">
        <f>IFERROR(__xludf.DUMMYFUNCTION("SPLIT(IMPORTRANGE!B9516:B19515,"";"",0,1)"),"Bash/Shell/PowerShell")</f>
        <v>Bash/Shell/PowerShell</v>
      </c>
      <c r="C9516" s="4" t="str">
        <f>IFERROR(__xludf.DUMMYFUNCTION("""COMPUTED_VALUE"""),"C")</f>
        <v>C</v>
      </c>
      <c r="D9516" s="4" t="str">
        <f>IFERROR(__xludf.DUMMYFUNCTION("""COMPUTED_VALUE"""),"HTML/CSS")</f>
        <v>HTML/CSS</v>
      </c>
      <c r="E9516" s="4" t="str">
        <f>IFERROR(__xludf.DUMMYFUNCTION("""COMPUTED_VALUE"""),"JavaScript")</f>
        <v>JavaScript</v>
      </c>
      <c r="F9516" s="4" t="str">
        <f>IFERROR(__xludf.DUMMYFUNCTION("""COMPUTED_VALUE"""),"PHP")</f>
        <v>PHP</v>
      </c>
      <c r="G9516" s="4" t="str">
        <f>IFERROR(__xludf.DUMMYFUNCTION("""COMPUTED_VALUE"""),"Python")</f>
        <v>Python</v>
      </c>
      <c r="H9516" s="4" t="str">
        <f>IFERROR(__xludf.DUMMYFUNCTION("""COMPUTED_VALUE"""),"SQL")</f>
        <v>SQL</v>
      </c>
    </row>
    <row r="9517">
      <c r="A9517" s="3">
        <v>9516.0</v>
      </c>
      <c r="B9517" s="4" t="str">
        <f>IFERROR(__xludf.DUMMYFUNCTION("SPLIT(IMPORTRANGE!B9517:B19516,"";"",0,1)"),"Bash/Shell/PowerShell")</f>
        <v>Bash/Shell/PowerShell</v>
      </c>
      <c r="C9517" s="4" t="str">
        <f>IFERROR(__xludf.DUMMYFUNCTION("""COMPUTED_VALUE"""),"C++")</f>
        <v>C++</v>
      </c>
      <c r="D9517" s="4" t="str">
        <f>IFERROR(__xludf.DUMMYFUNCTION("""COMPUTED_VALUE"""),"C#")</f>
        <v>C#</v>
      </c>
      <c r="E9517" s="4" t="str">
        <f>IFERROR(__xludf.DUMMYFUNCTION("""COMPUTED_VALUE"""),"HTML/CSS")</f>
        <v>HTML/CSS</v>
      </c>
      <c r="F9517" s="4" t="str">
        <f>IFERROR(__xludf.DUMMYFUNCTION("""COMPUTED_VALUE"""),"Java")</f>
        <v>Java</v>
      </c>
      <c r="G9517" s="4" t="str">
        <f>IFERROR(__xludf.DUMMYFUNCTION("""COMPUTED_VALUE"""),"JavaScript")</f>
        <v>JavaScript</v>
      </c>
      <c r="H9517" s="4" t="str">
        <f>IFERROR(__xludf.DUMMYFUNCTION("""COMPUTED_VALUE"""),"PHP")</f>
        <v>PHP</v>
      </c>
      <c r="I9517" s="4" t="str">
        <f>IFERROR(__xludf.DUMMYFUNCTION("""COMPUTED_VALUE"""),"Python")</f>
        <v>Python</v>
      </c>
      <c r="J9517" s="4" t="str">
        <f>IFERROR(__xludf.DUMMYFUNCTION("""COMPUTED_VALUE"""),"SQL")</f>
        <v>SQL</v>
      </c>
    </row>
    <row r="9518">
      <c r="A9518" s="3">
        <v>9517.0</v>
      </c>
      <c r="B9518" s="4" t="str">
        <f>IFERROR(__xludf.DUMMYFUNCTION("SPLIT(IMPORTRANGE!B9518:B19517,"";"",0,1)"),"C#")</f>
        <v>C#</v>
      </c>
      <c r="C9518" s="4" t="str">
        <f>IFERROR(__xludf.DUMMYFUNCTION("""COMPUTED_VALUE"""),"HTML/CSS")</f>
        <v>HTML/CSS</v>
      </c>
      <c r="D9518" s="4" t="str">
        <f>IFERROR(__xludf.DUMMYFUNCTION("""COMPUTED_VALUE"""),"JavaScript")</f>
        <v>JavaScript</v>
      </c>
      <c r="E9518" s="4" t="str">
        <f>IFERROR(__xludf.DUMMYFUNCTION("""COMPUTED_VALUE"""),"SQL")</f>
        <v>SQL</v>
      </c>
    </row>
    <row r="9519">
      <c r="A9519" s="3">
        <v>9518.0</v>
      </c>
      <c r="B9519" s="4" t="str">
        <f>IFERROR(__xludf.DUMMYFUNCTION("SPLIT(IMPORTRANGE!B9519:B19518,"";"",0,1)"),"Bash/Shell/PowerShell")</f>
        <v>Bash/Shell/PowerShell</v>
      </c>
      <c r="C9519" s="4" t="str">
        <f>IFERROR(__xludf.DUMMYFUNCTION("""COMPUTED_VALUE"""),"JavaScript")</f>
        <v>JavaScript</v>
      </c>
      <c r="D9519" s="4" t="str">
        <f>IFERROR(__xludf.DUMMYFUNCTION("""COMPUTED_VALUE"""),"PHP")</f>
        <v>PHP</v>
      </c>
      <c r="E9519" s="4" t="str">
        <f>IFERROR(__xludf.DUMMYFUNCTION("""COMPUTED_VALUE"""),"SQL")</f>
        <v>SQL</v>
      </c>
      <c r="F9519" s="4" t="str">
        <f>IFERROR(__xludf.DUMMYFUNCTION("""COMPUTED_VALUE"""),"TypeScript")</f>
        <v>TypeScript</v>
      </c>
    </row>
    <row r="9520">
      <c r="A9520" s="3">
        <v>9519.0</v>
      </c>
      <c r="B9520" s="4" t="str">
        <f>IFERROR(__xludf.DUMMYFUNCTION("SPLIT(IMPORTRANGE!B9520:B19519,"";"",0,1)"),"Bash/Shell/PowerShell")</f>
        <v>Bash/Shell/PowerShell</v>
      </c>
      <c r="C9520" s="4" t="str">
        <f>IFERROR(__xludf.DUMMYFUNCTION("""COMPUTED_VALUE"""),"Java")</f>
        <v>Java</v>
      </c>
      <c r="D9520" s="4" t="str">
        <f>IFERROR(__xludf.DUMMYFUNCTION("""COMPUTED_VALUE"""),"PHP")</f>
        <v>PHP</v>
      </c>
      <c r="E9520" s="4" t="str">
        <f>IFERROR(__xludf.DUMMYFUNCTION("""COMPUTED_VALUE"""),"Python")</f>
        <v>Python</v>
      </c>
      <c r="F9520" s="4" t="str">
        <f>IFERROR(__xludf.DUMMYFUNCTION("""COMPUTED_VALUE"""),"SQL")</f>
        <v>SQL</v>
      </c>
      <c r="G9520" s="4" t="str">
        <f>IFERROR(__xludf.DUMMYFUNCTION("""COMPUTED_VALUE"""),"VBA")</f>
        <v>VBA</v>
      </c>
    </row>
    <row r="9521">
      <c r="A9521" s="3">
        <v>9520.0</v>
      </c>
      <c r="B9521" s="4" t="str">
        <f>IFERROR(__xludf.DUMMYFUNCTION("SPLIT(IMPORTRANGE!B9521:B19520,"";"",0,1)"),"C#")</f>
        <v>C#</v>
      </c>
      <c r="C9521" s="4" t="str">
        <f>IFERROR(__xludf.DUMMYFUNCTION("""COMPUTED_VALUE"""),"HTML/CSS")</f>
        <v>HTML/CSS</v>
      </c>
      <c r="D9521" s="4" t="str">
        <f>IFERROR(__xludf.DUMMYFUNCTION("""COMPUTED_VALUE"""),"Java")</f>
        <v>Java</v>
      </c>
      <c r="E9521" s="4" t="str">
        <f>IFERROR(__xludf.DUMMYFUNCTION("""COMPUTED_VALUE"""),"JavaScript")</f>
        <v>JavaScript</v>
      </c>
      <c r="F9521" s="4" t="str">
        <f>IFERROR(__xludf.DUMMYFUNCTION("""COMPUTED_VALUE"""),"Python")</f>
        <v>Python</v>
      </c>
      <c r="G9521" s="4" t="str">
        <f>IFERROR(__xludf.DUMMYFUNCTION("""COMPUTED_VALUE"""),"SQL")</f>
        <v>SQL</v>
      </c>
      <c r="H9521" s="4" t="str">
        <f>IFERROR(__xludf.DUMMYFUNCTION("""COMPUTED_VALUE"""),"TypeScript")</f>
        <v>TypeScript</v>
      </c>
      <c r="I9521" s="4" t="str">
        <f>IFERROR(__xludf.DUMMYFUNCTION("""COMPUTED_VALUE"""),"Other(s):")</f>
        <v>Other(s):</v>
      </c>
    </row>
    <row r="9522">
      <c r="A9522" s="3">
        <v>9521.0</v>
      </c>
      <c r="B9522" s="4" t="str">
        <f>IFERROR(__xludf.DUMMYFUNCTION("SPLIT(IMPORTRANGE!B9522:B19521,"";"",0,1)"),"Bash/Shell/PowerShell")</f>
        <v>Bash/Shell/PowerShell</v>
      </c>
      <c r="C9522" s="4" t="str">
        <f>IFERROR(__xludf.DUMMYFUNCTION("""COMPUTED_VALUE"""),"Python")</f>
        <v>Python</v>
      </c>
    </row>
    <row r="9523">
      <c r="A9523" s="3">
        <v>9522.0</v>
      </c>
      <c r="B9523" s="4" t="str">
        <f>IFERROR(__xludf.DUMMYFUNCTION("SPLIT(IMPORTRANGE!B9523:B19522,"";"",0,1)"),"Assembly")</f>
        <v>Assembly</v>
      </c>
      <c r="C9523" s="4" t="str">
        <f>IFERROR(__xludf.DUMMYFUNCTION("""COMPUTED_VALUE"""),"C++")</f>
        <v>C++</v>
      </c>
    </row>
    <row r="9524">
      <c r="A9524" s="3">
        <v>9523.0</v>
      </c>
      <c r="B9524" s="4" t="str">
        <f>IFERROR(__xludf.DUMMYFUNCTION("SPLIT(IMPORTRANGE!B9524:B19523,"";"",0,1)"),"HTML/CSS")</f>
        <v>HTML/CSS</v>
      </c>
      <c r="C9524" s="4" t="str">
        <f>IFERROR(__xludf.DUMMYFUNCTION("""COMPUTED_VALUE"""),"JavaScript")</f>
        <v>JavaScript</v>
      </c>
      <c r="D9524" s="4" t="str">
        <f>IFERROR(__xludf.DUMMYFUNCTION("""COMPUTED_VALUE"""),"PHP")</f>
        <v>PHP</v>
      </c>
      <c r="E9524" s="4" t="str">
        <f>IFERROR(__xludf.DUMMYFUNCTION("""COMPUTED_VALUE"""),"SQL")</f>
        <v>SQL</v>
      </c>
    </row>
    <row r="9525">
      <c r="A9525" s="3">
        <v>9524.0</v>
      </c>
      <c r="B9525" s="4" t="str">
        <f>IFERROR(__xludf.DUMMYFUNCTION("SPLIT(IMPORTRANGE!B9525:B19524,"";"",0,1)"),"C#")</f>
        <v>C#</v>
      </c>
      <c r="C9525" s="4" t="str">
        <f>IFERROR(__xludf.DUMMYFUNCTION("""COMPUTED_VALUE"""),"HTML/CSS")</f>
        <v>HTML/CSS</v>
      </c>
      <c r="D9525" s="4" t="str">
        <f>IFERROR(__xludf.DUMMYFUNCTION("""COMPUTED_VALUE"""),"JavaScript")</f>
        <v>JavaScript</v>
      </c>
      <c r="E9525" s="4" t="str">
        <f>IFERROR(__xludf.DUMMYFUNCTION("""COMPUTED_VALUE"""),"SQL")</f>
        <v>SQL</v>
      </c>
      <c r="F9525" s="4" t="str">
        <f>IFERROR(__xludf.DUMMYFUNCTION("""COMPUTED_VALUE"""),"TypeScript")</f>
        <v>TypeScript</v>
      </c>
    </row>
    <row r="9526">
      <c r="A9526" s="3">
        <v>9525.0</v>
      </c>
      <c r="B9526" s="4" t="str">
        <f>IFERROR(__xludf.DUMMYFUNCTION("SPLIT(IMPORTRANGE!B9526:B19525,"";"",0,1)"),"Assembly")</f>
        <v>Assembly</v>
      </c>
      <c r="C9526" s="4" t="str">
        <f>IFERROR(__xludf.DUMMYFUNCTION("""COMPUTED_VALUE"""),"HTML/CSS")</f>
        <v>HTML/CSS</v>
      </c>
      <c r="D9526" s="4" t="str">
        <f>IFERROR(__xludf.DUMMYFUNCTION("""COMPUTED_VALUE"""),"Java")</f>
        <v>Java</v>
      </c>
      <c r="E9526" s="4" t="str">
        <f>IFERROR(__xludf.DUMMYFUNCTION("""COMPUTED_VALUE"""),"JavaScript")</f>
        <v>JavaScript</v>
      </c>
      <c r="F9526" s="4" t="str">
        <f>IFERROR(__xludf.DUMMYFUNCTION("""COMPUTED_VALUE"""),"PHP")</f>
        <v>PHP</v>
      </c>
      <c r="G9526" s="4" t="str">
        <f>IFERROR(__xludf.DUMMYFUNCTION("""COMPUTED_VALUE"""),"SQL")</f>
        <v>SQL</v>
      </c>
      <c r="H9526" s="4" t="str">
        <f>IFERROR(__xludf.DUMMYFUNCTION("""COMPUTED_VALUE"""),"TypeScript")</f>
        <v>TypeScript</v>
      </c>
      <c r="I9526" s="4" t="str">
        <f>IFERROR(__xludf.DUMMYFUNCTION("""COMPUTED_VALUE"""),"VBA")</f>
        <v>VBA</v>
      </c>
      <c r="J9526" s="4" t="str">
        <f>IFERROR(__xludf.DUMMYFUNCTION("""COMPUTED_VALUE"""),"Other(s):")</f>
        <v>Other(s):</v>
      </c>
    </row>
    <row r="9527">
      <c r="A9527" s="3">
        <v>9526.0</v>
      </c>
      <c r="B9527" s="4" t="str">
        <f>IFERROR(__xludf.DUMMYFUNCTION("SPLIT(IMPORTRANGE!B9527:B19526,"";"",0,1)"),"C#")</f>
        <v>C#</v>
      </c>
      <c r="C9527" s="4" t="str">
        <f>IFERROR(__xludf.DUMMYFUNCTION("""COMPUTED_VALUE"""),"HTML/CSS")</f>
        <v>HTML/CSS</v>
      </c>
      <c r="D9527" s="4" t="str">
        <f>IFERROR(__xludf.DUMMYFUNCTION("""COMPUTED_VALUE"""),"JavaScript")</f>
        <v>JavaScript</v>
      </c>
      <c r="E9527" s="4" t="str">
        <f>IFERROR(__xludf.DUMMYFUNCTION("""COMPUTED_VALUE"""),"SQL")</f>
        <v>SQL</v>
      </c>
      <c r="F9527" s="4" t="str">
        <f>IFERROR(__xludf.DUMMYFUNCTION("""COMPUTED_VALUE"""),"VBA")</f>
        <v>VBA</v>
      </c>
    </row>
    <row r="9528">
      <c r="A9528" s="3">
        <v>9527.0</v>
      </c>
      <c r="B9528" s="4" t="str">
        <f>IFERROR(__xludf.DUMMYFUNCTION("SPLIT(IMPORTRANGE!B9528:B19527,"";"",0,1)"),"Bash/Shell/PowerShell")</f>
        <v>Bash/Shell/PowerShell</v>
      </c>
      <c r="C9528" s="4" t="str">
        <f>IFERROR(__xludf.DUMMYFUNCTION("""COMPUTED_VALUE"""),"C++")</f>
        <v>C++</v>
      </c>
      <c r="D9528" s="4" t="str">
        <f>IFERROR(__xludf.DUMMYFUNCTION("""COMPUTED_VALUE"""),"Java")</f>
        <v>Java</v>
      </c>
      <c r="E9528" s="4" t="str">
        <f>IFERROR(__xludf.DUMMYFUNCTION("""COMPUTED_VALUE"""),"Kotlin")</f>
        <v>Kotlin</v>
      </c>
      <c r="F9528" s="4" t="str">
        <f>IFERROR(__xludf.DUMMYFUNCTION("""COMPUTED_VALUE"""),"Python")</f>
        <v>Python</v>
      </c>
    </row>
    <row r="9529">
      <c r="A9529" s="3">
        <v>9528.0</v>
      </c>
      <c r="B9529" s="4" t="str">
        <f>IFERROR(__xludf.DUMMYFUNCTION("SPLIT(IMPORTRANGE!B9529:B19528,"";"",0,1)"),"Bash/Shell/PowerShell")</f>
        <v>Bash/Shell/PowerShell</v>
      </c>
      <c r="C9529" s="4" t="str">
        <f>IFERROR(__xludf.DUMMYFUNCTION("""COMPUTED_VALUE"""),"Go")</f>
        <v>Go</v>
      </c>
      <c r="D9529" s="4" t="str">
        <f>IFERROR(__xludf.DUMMYFUNCTION("""COMPUTED_VALUE"""),"Java")</f>
        <v>Java</v>
      </c>
      <c r="E9529" s="4" t="str">
        <f>IFERROR(__xludf.DUMMYFUNCTION("""COMPUTED_VALUE"""),"JavaScript")</f>
        <v>JavaScript</v>
      </c>
      <c r="F9529" s="4" t="str">
        <f>IFERROR(__xludf.DUMMYFUNCTION("""COMPUTED_VALUE"""),"Kotlin")</f>
        <v>Kotlin</v>
      </c>
      <c r="G9529" s="4" t="str">
        <f>IFERROR(__xludf.DUMMYFUNCTION("""COMPUTED_VALUE"""),"Python")</f>
        <v>Python</v>
      </c>
    </row>
    <row r="9530">
      <c r="A9530" s="3">
        <v>9529.0</v>
      </c>
      <c r="B9530" s="4" t="str">
        <f>IFERROR(__xludf.DUMMYFUNCTION("SPLIT(IMPORTRANGE!B9530:B19529,"";"",0,1)"),"C#")</f>
        <v>C#</v>
      </c>
      <c r="C9530" s="4" t="str">
        <f>IFERROR(__xludf.DUMMYFUNCTION("""COMPUTED_VALUE"""),"HTML/CSS")</f>
        <v>HTML/CSS</v>
      </c>
      <c r="D9530" s="4" t="str">
        <f>IFERROR(__xludf.DUMMYFUNCTION("""COMPUTED_VALUE"""),"JavaScript")</f>
        <v>JavaScript</v>
      </c>
      <c r="E9530" s="4" t="str">
        <f>IFERROR(__xludf.DUMMYFUNCTION("""COMPUTED_VALUE"""),"SQL")</f>
        <v>SQL</v>
      </c>
    </row>
    <row r="9531">
      <c r="A9531" s="3">
        <v>9530.0</v>
      </c>
      <c r="B9531" s="4" t="str">
        <f>IFERROR(__xludf.DUMMYFUNCTION("SPLIT(IMPORTRANGE!B9531:B19530,"";"",0,1)"),"C")</f>
        <v>C</v>
      </c>
      <c r="C9531" s="4" t="str">
        <f>IFERROR(__xludf.DUMMYFUNCTION("""COMPUTED_VALUE"""),"C++")</f>
        <v>C++</v>
      </c>
      <c r="D9531" s="4" t="str">
        <f>IFERROR(__xludf.DUMMYFUNCTION("""COMPUTED_VALUE"""),"Go")</f>
        <v>Go</v>
      </c>
      <c r="E9531" s="4" t="str">
        <f>IFERROR(__xludf.DUMMYFUNCTION("""COMPUTED_VALUE"""),"HTML/CSS")</f>
        <v>HTML/CSS</v>
      </c>
      <c r="F9531" s="4" t="str">
        <f>IFERROR(__xludf.DUMMYFUNCTION("""COMPUTED_VALUE"""),"Java")</f>
        <v>Java</v>
      </c>
      <c r="G9531" s="4" t="str">
        <f>IFERROR(__xludf.DUMMYFUNCTION("""COMPUTED_VALUE"""),"JavaScript")</f>
        <v>JavaScript</v>
      </c>
      <c r="H9531" s="4" t="str">
        <f>IFERROR(__xludf.DUMMYFUNCTION("""COMPUTED_VALUE"""),"Objective-C")</f>
        <v>Objective-C</v>
      </c>
      <c r="I9531" s="4" t="str">
        <f>IFERROR(__xludf.DUMMYFUNCTION("""COMPUTED_VALUE"""),"PHP")</f>
        <v>PHP</v>
      </c>
      <c r="J9531" s="4" t="str">
        <f>IFERROR(__xludf.DUMMYFUNCTION("""COMPUTED_VALUE"""),"Python")</f>
        <v>Python</v>
      </c>
      <c r="K9531" s="4" t="str">
        <f>IFERROR(__xludf.DUMMYFUNCTION("""COMPUTED_VALUE"""),"Ruby")</f>
        <v>Ruby</v>
      </c>
      <c r="L9531" s="4" t="str">
        <f>IFERROR(__xludf.DUMMYFUNCTION("""COMPUTED_VALUE"""),"SQL")</f>
        <v>SQL</v>
      </c>
      <c r="M9531" s="4" t="str">
        <f>IFERROR(__xludf.DUMMYFUNCTION("""COMPUTED_VALUE"""),"Swift")</f>
        <v>Swift</v>
      </c>
    </row>
    <row r="9532">
      <c r="A9532" s="3">
        <v>9531.0</v>
      </c>
      <c r="B9532" s="4" t="str">
        <f>IFERROR(__xludf.DUMMYFUNCTION("SPLIT(IMPORTRANGE!B9532:B19531,"";"",0,1)"),"C#")</f>
        <v>C#</v>
      </c>
      <c r="C9532" s="4" t="str">
        <f>IFERROR(__xludf.DUMMYFUNCTION("""COMPUTED_VALUE"""),"HTML/CSS")</f>
        <v>HTML/CSS</v>
      </c>
      <c r="D9532" s="4" t="str">
        <f>IFERROR(__xludf.DUMMYFUNCTION("""COMPUTED_VALUE"""),"Java")</f>
        <v>Java</v>
      </c>
      <c r="E9532" s="4" t="str">
        <f>IFERROR(__xludf.DUMMYFUNCTION("""COMPUTED_VALUE"""),"JavaScript")</f>
        <v>JavaScript</v>
      </c>
      <c r="F9532" s="4" t="str">
        <f>IFERROR(__xludf.DUMMYFUNCTION("""COMPUTED_VALUE"""),"PHP")</f>
        <v>PHP</v>
      </c>
      <c r="G9532" s="4" t="str">
        <f>IFERROR(__xludf.DUMMYFUNCTION("""COMPUTED_VALUE"""),"Python")</f>
        <v>Python</v>
      </c>
      <c r="H9532" s="4" t="str">
        <f>IFERROR(__xludf.DUMMYFUNCTION("""COMPUTED_VALUE"""),"SQL")</f>
        <v>SQL</v>
      </c>
    </row>
    <row r="9533">
      <c r="A9533" s="3">
        <v>9532.0</v>
      </c>
      <c r="B9533" s="4" t="str">
        <f>IFERROR(__xludf.DUMMYFUNCTION("SPLIT(IMPORTRANGE!B9533:B19532,"";"",0,1)"),"Bash/Shell/PowerShell")</f>
        <v>Bash/Shell/PowerShell</v>
      </c>
      <c r="C9533" s="4" t="str">
        <f>IFERROR(__xludf.DUMMYFUNCTION("""COMPUTED_VALUE"""),"HTML/CSS")</f>
        <v>HTML/CSS</v>
      </c>
      <c r="D9533" s="4" t="str">
        <f>IFERROR(__xludf.DUMMYFUNCTION("""COMPUTED_VALUE"""),"Java")</f>
        <v>Java</v>
      </c>
      <c r="E9533" s="4" t="str">
        <f>IFERROR(__xludf.DUMMYFUNCTION("""COMPUTED_VALUE"""),"JavaScript")</f>
        <v>JavaScript</v>
      </c>
      <c r="F9533" s="4" t="str">
        <f>IFERROR(__xludf.DUMMYFUNCTION("""COMPUTED_VALUE"""),"SQL")</f>
        <v>SQL</v>
      </c>
    </row>
    <row r="9534">
      <c r="A9534" s="3">
        <v>9533.0</v>
      </c>
      <c r="B9534" s="4" t="str">
        <f>IFERROR(__xludf.DUMMYFUNCTION("SPLIT(IMPORTRANGE!B9534:B19533,"";"",0,1)"),"HTML/CSS")</f>
        <v>HTML/CSS</v>
      </c>
      <c r="C9534" s="4" t="str">
        <f>IFERROR(__xludf.DUMMYFUNCTION("""COMPUTED_VALUE"""),"JavaScript")</f>
        <v>JavaScript</v>
      </c>
      <c r="D9534" s="4" t="str">
        <f>IFERROR(__xludf.DUMMYFUNCTION("""COMPUTED_VALUE"""),"SQL")</f>
        <v>SQL</v>
      </c>
    </row>
    <row r="9535">
      <c r="A9535" s="3">
        <v>9534.0</v>
      </c>
      <c r="B9535" s="4" t="str">
        <f>IFERROR(__xludf.DUMMYFUNCTION("SPLIT(IMPORTRANGE!B9535:B19534,"";"",0,1)"),"Bash/Shell/PowerShell")</f>
        <v>Bash/Shell/PowerShell</v>
      </c>
      <c r="C9535" s="4" t="str">
        <f>IFERROR(__xludf.DUMMYFUNCTION("""COMPUTED_VALUE"""),"C#")</f>
        <v>C#</v>
      </c>
      <c r="D9535" s="4" t="str">
        <f>IFERROR(__xludf.DUMMYFUNCTION("""COMPUTED_VALUE"""),"HTML/CSS")</f>
        <v>HTML/CSS</v>
      </c>
      <c r="E9535" s="4" t="str">
        <f>IFERROR(__xludf.DUMMYFUNCTION("""COMPUTED_VALUE"""),"JavaScript")</f>
        <v>JavaScript</v>
      </c>
      <c r="F9535" s="4" t="str">
        <f>IFERROR(__xludf.DUMMYFUNCTION("""COMPUTED_VALUE"""),"TypeScript")</f>
        <v>TypeScript</v>
      </c>
    </row>
    <row r="9536">
      <c r="A9536" s="3">
        <v>9535.0</v>
      </c>
      <c r="B9536" s="4" t="str">
        <f>IFERROR(__xludf.DUMMYFUNCTION("SPLIT(IMPORTRANGE!B9536:B19535,"";"",0,1)"),"HTML/CSS")</f>
        <v>HTML/CSS</v>
      </c>
      <c r="C9536" s="4" t="str">
        <f>IFERROR(__xludf.DUMMYFUNCTION("""COMPUTED_VALUE"""),"JavaScript")</f>
        <v>JavaScript</v>
      </c>
      <c r="D9536" s="4" t="str">
        <f>IFERROR(__xludf.DUMMYFUNCTION("""COMPUTED_VALUE"""),"PHP")</f>
        <v>PHP</v>
      </c>
      <c r="E9536" s="4" t="str">
        <f>IFERROR(__xludf.DUMMYFUNCTION("""COMPUTED_VALUE"""),"SQL")</f>
        <v>SQL</v>
      </c>
    </row>
    <row r="9537">
      <c r="A9537" s="3">
        <v>9536.0</v>
      </c>
      <c r="B9537" s="4" t="str">
        <f>IFERROR(__xludf.DUMMYFUNCTION("SPLIT(IMPORTRANGE!B9537:B19536,"";"",0,1)"),"C#")</f>
        <v>C#</v>
      </c>
      <c r="C9537" s="4" t="str">
        <f>IFERROR(__xludf.DUMMYFUNCTION("""COMPUTED_VALUE"""),"Java")</f>
        <v>Java</v>
      </c>
      <c r="D9537" s="4" t="str">
        <f>IFERROR(__xludf.DUMMYFUNCTION("""COMPUTED_VALUE"""),"JavaScript")</f>
        <v>JavaScript</v>
      </c>
      <c r="E9537" s="4" t="str">
        <f>IFERROR(__xludf.DUMMYFUNCTION("""COMPUTED_VALUE"""),"SQL")</f>
        <v>SQL</v>
      </c>
      <c r="F9537" s="4" t="str">
        <f>IFERROR(__xludf.DUMMYFUNCTION("""COMPUTED_VALUE"""),"TypeScript")</f>
        <v>TypeScript</v>
      </c>
    </row>
    <row r="9538">
      <c r="A9538" s="3">
        <v>9537.0</v>
      </c>
      <c r="B9538" s="4" t="str">
        <f>IFERROR(__xludf.DUMMYFUNCTION("SPLIT(IMPORTRANGE!B9538:B19537,"";"",0,1)"),"HTML/CSS")</f>
        <v>HTML/CSS</v>
      </c>
      <c r="C9538" s="4" t="str">
        <f>IFERROR(__xludf.DUMMYFUNCTION("""COMPUTED_VALUE"""),"JavaScript")</f>
        <v>JavaScript</v>
      </c>
      <c r="D9538" s="4" t="str">
        <f>IFERROR(__xludf.DUMMYFUNCTION("""COMPUTED_VALUE"""),"Python")</f>
        <v>Python</v>
      </c>
    </row>
    <row r="9539">
      <c r="A9539" s="3">
        <v>9538.0</v>
      </c>
      <c r="B9539" s="4" t="str">
        <f>IFERROR(__xludf.DUMMYFUNCTION("SPLIT(IMPORTRANGE!B9539:B19538,"";"",0,1)"),"Bash/Shell/PowerShell")</f>
        <v>Bash/Shell/PowerShell</v>
      </c>
      <c r="C9539" s="4" t="str">
        <f>IFERROR(__xludf.DUMMYFUNCTION("""COMPUTED_VALUE"""),"C")</f>
        <v>C</v>
      </c>
      <c r="D9539" s="4" t="str">
        <f>IFERROR(__xludf.DUMMYFUNCTION("""COMPUTED_VALUE"""),"C++")</f>
        <v>C++</v>
      </c>
      <c r="E9539" s="4" t="str">
        <f>IFERROR(__xludf.DUMMYFUNCTION("""COMPUTED_VALUE"""),"HTML/CSS")</f>
        <v>HTML/CSS</v>
      </c>
      <c r="F9539" s="4" t="str">
        <f>IFERROR(__xludf.DUMMYFUNCTION("""COMPUTED_VALUE"""),"Java")</f>
        <v>Java</v>
      </c>
      <c r="G9539" s="4" t="str">
        <f>IFERROR(__xludf.DUMMYFUNCTION("""COMPUTED_VALUE"""),"JavaScript")</f>
        <v>JavaScript</v>
      </c>
      <c r="H9539" s="4" t="str">
        <f>IFERROR(__xludf.DUMMYFUNCTION("""COMPUTED_VALUE"""),"PHP")</f>
        <v>PHP</v>
      </c>
      <c r="I9539" s="4" t="str">
        <f>IFERROR(__xludf.DUMMYFUNCTION("""COMPUTED_VALUE"""),"Python")</f>
        <v>Python</v>
      </c>
      <c r="J9539" s="4" t="str">
        <f>IFERROR(__xludf.DUMMYFUNCTION("""COMPUTED_VALUE"""),"SQL")</f>
        <v>SQL</v>
      </c>
    </row>
    <row r="9540">
      <c r="A9540" s="3">
        <v>9539.0</v>
      </c>
      <c r="B9540" s="4" t="str">
        <f>IFERROR(__xludf.DUMMYFUNCTION("SPLIT(IMPORTRANGE!B9540:B19539,"";"",0,1)"),"Go")</f>
        <v>Go</v>
      </c>
      <c r="C9540" s="4" t="str">
        <f>IFERROR(__xludf.DUMMYFUNCTION("""COMPUTED_VALUE"""),"Java")</f>
        <v>Java</v>
      </c>
      <c r="D9540" s="4" t="str">
        <f>IFERROR(__xludf.DUMMYFUNCTION("""COMPUTED_VALUE"""),"JavaScript")</f>
        <v>JavaScript</v>
      </c>
      <c r="E9540" s="4" t="str">
        <f>IFERROR(__xludf.DUMMYFUNCTION("""COMPUTED_VALUE"""),"Kotlin")</f>
        <v>Kotlin</v>
      </c>
      <c r="F9540" s="4" t="str">
        <f>IFERROR(__xludf.DUMMYFUNCTION("""COMPUTED_VALUE"""),"SQL")</f>
        <v>SQL</v>
      </c>
    </row>
    <row r="9541">
      <c r="A9541" s="3">
        <v>9540.0</v>
      </c>
      <c r="B9541" s="4" t="str">
        <f>IFERROR(__xludf.DUMMYFUNCTION("SPLIT(IMPORTRANGE!B9541:B19540,"";"",0,1)"),"C#")</f>
        <v>C#</v>
      </c>
      <c r="C9541" s="4" t="str">
        <f>IFERROR(__xludf.DUMMYFUNCTION("""COMPUTED_VALUE"""),"HTML/CSS")</f>
        <v>HTML/CSS</v>
      </c>
      <c r="D9541" s="4" t="str">
        <f>IFERROR(__xludf.DUMMYFUNCTION("""COMPUTED_VALUE"""),"JavaScript")</f>
        <v>JavaScript</v>
      </c>
      <c r="E9541" s="4" t="str">
        <f>IFERROR(__xludf.DUMMYFUNCTION("""COMPUTED_VALUE"""),"TypeScript")</f>
        <v>TypeScript</v>
      </c>
    </row>
    <row r="9542">
      <c r="A9542" s="3">
        <v>9541.0</v>
      </c>
      <c r="B9542" s="4" t="str">
        <f>IFERROR(__xludf.DUMMYFUNCTION("SPLIT(IMPORTRANGE!B9542:B19541,"";"",0,1)"),"C#")</f>
        <v>C#</v>
      </c>
      <c r="C9542" s="4" t="str">
        <f>IFERROR(__xludf.DUMMYFUNCTION("""COMPUTED_VALUE"""),"HTML/CSS")</f>
        <v>HTML/CSS</v>
      </c>
      <c r="D9542" s="4" t="str">
        <f>IFERROR(__xludf.DUMMYFUNCTION("""COMPUTED_VALUE"""),"JavaScript")</f>
        <v>JavaScript</v>
      </c>
      <c r="E9542" s="4" t="str">
        <f>IFERROR(__xludf.DUMMYFUNCTION("""COMPUTED_VALUE"""),"SQL")</f>
        <v>SQL</v>
      </c>
    </row>
    <row r="9543">
      <c r="A9543" s="3">
        <v>9542.0</v>
      </c>
      <c r="B9543" s="4" t="str">
        <f>IFERROR(__xludf.DUMMYFUNCTION("SPLIT(IMPORTRANGE!B9543:B19542,"";"",0,1)"),"Assembly")</f>
        <v>Assembly</v>
      </c>
      <c r="C9543" s="4" t="str">
        <f>IFERROR(__xludf.DUMMYFUNCTION("""COMPUTED_VALUE"""),"Bash/Shell/PowerShell")</f>
        <v>Bash/Shell/PowerShell</v>
      </c>
      <c r="D9543" s="4" t="str">
        <f>IFERROR(__xludf.DUMMYFUNCTION("""COMPUTED_VALUE"""),"C")</f>
        <v>C</v>
      </c>
      <c r="E9543" s="4" t="str">
        <f>IFERROR(__xludf.DUMMYFUNCTION("""COMPUTED_VALUE"""),"C#")</f>
        <v>C#</v>
      </c>
      <c r="F9543" s="4" t="str">
        <f>IFERROR(__xludf.DUMMYFUNCTION("""COMPUTED_VALUE"""),"HTML/CSS")</f>
        <v>HTML/CSS</v>
      </c>
      <c r="G9543" s="4" t="str">
        <f>IFERROR(__xludf.DUMMYFUNCTION("""COMPUTED_VALUE"""),"Java")</f>
        <v>Java</v>
      </c>
      <c r="H9543" s="4" t="str">
        <f>IFERROR(__xludf.DUMMYFUNCTION("""COMPUTED_VALUE"""),"JavaScript")</f>
        <v>JavaScript</v>
      </c>
      <c r="I9543" s="4" t="str">
        <f>IFERROR(__xludf.DUMMYFUNCTION("""COMPUTED_VALUE"""),"PHP")</f>
        <v>PHP</v>
      </c>
      <c r="J9543" s="4" t="str">
        <f>IFERROR(__xludf.DUMMYFUNCTION("""COMPUTED_VALUE"""),"SQL")</f>
        <v>SQL</v>
      </c>
      <c r="K9543" s="4" t="str">
        <f>IFERROR(__xludf.DUMMYFUNCTION("""COMPUTED_VALUE"""),"TypeScript")</f>
        <v>TypeScript</v>
      </c>
    </row>
    <row r="9544">
      <c r="A9544" s="3">
        <v>9543.0</v>
      </c>
      <c r="B9544" s="4" t="str">
        <f>IFERROR(__xludf.DUMMYFUNCTION("SPLIT(IMPORTRANGE!B9544:B19543,"";"",0,1)"),"Bash/Shell/PowerShell")</f>
        <v>Bash/Shell/PowerShell</v>
      </c>
      <c r="C9544" s="4" t="str">
        <f>IFERROR(__xludf.DUMMYFUNCTION("""COMPUTED_VALUE"""),"C#")</f>
        <v>C#</v>
      </c>
      <c r="D9544" s="4" t="str">
        <f>IFERROR(__xludf.DUMMYFUNCTION("""COMPUTED_VALUE"""),"HTML/CSS")</f>
        <v>HTML/CSS</v>
      </c>
      <c r="E9544" s="4" t="str">
        <f>IFERROR(__xludf.DUMMYFUNCTION("""COMPUTED_VALUE"""),"Java")</f>
        <v>Java</v>
      </c>
      <c r="F9544" s="4" t="str">
        <f>IFERROR(__xludf.DUMMYFUNCTION("""COMPUTED_VALUE"""),"JavaScript")</f>
        <v>JavaScript</v>
      </c>
      <c r="G9544" s="4" t="str">
        <f>IFERROR(__xludf.DUMMYFUNCTION("""COMPUTED_VALUE"""),"R")</f>
        <v>R</v>
      </c>
      <c r="H9544" s="4" t="str">
        <f>IFERROR(__xludf.DUMMYFUNCTION("""COMPUTED_VALUE"""),"Scala")</f>
        <v>Scala</v>
      </c>
      <c r="I9544" s="4" t="str">
        <f>IFERROR(__xludf.DUMMYFUNCTION("""COMPUTED_VALUE"""),"SQL")</f>
        <v>SQL</v>
      </c>
    </row>
    <row r="9545">
      <c r="A9545" s="3">
        <v>9544.0</v>
      </c>
      <c r="B9545" s="4" t="str">
        <f>IFERROR(__xludf.DUMMYFUNCTION("SPLIT(IMPORTRANGE!B9545:B19544,"";"",0,1)"),"HTML/CSS")</f>
        <v>HTML/CSS</v>
      </c>
      <c r="C9545" s="4" t="str">
        <f>IFERROR(__xludf.DUMMYFUNCTION("""COMPUTED_VALUE"""),"JavaScript")</f>
        <v>JavaScript</v>
      </c>
      <c r="D9545" s="4" t="str">
        <f>IFERROR(__xludf.DUMMYFUNCTION("""COMPUTED_VALUE"""),"TypeScript")</f>
        <v>TypeScript</v>
      </c>
    </row>
    <row r="9546">
      <c r="A9546" s="3">
        <v>9545.0</v>
      </c>
      <c r="B9546" s="4" t="str">
        <f>IFERROR(__xludf.DUMMYFUNCTION("SPLIT(IMPORTRANGE!B9546:B19545,"";"",0,1)"),"C++")</f>
        <v>C++</v>
      </c>
      <c r="C9546" s="4" t="str">
        <f>IFERROR(__xludf.DUMMYFUNCTION("""COMPUTED_VALUE"""),"Rust")</f>
        <v>Rust</v>
      </c>
    </row>
    <row r="9547">
      <c r="A9547" s="3">
        <v>9546.0</v>
      </c>
      <c r="B9547" s="4" t="str">
        <f>IFERROR(__xludf.DUMMYFUNCTION("SPLIT(IMPORTRANGE!B9547:B19546,"";"",0,1)"),"Bash/Shell/PowerShell")</f>
        <v>Bash/Shell/PowerShell</v>
      </c>
      <c r="C9547" s="4" t="str">
        <f>IFERROR(__xludf.DUMMYFUNCTION("""COMPUTED_VALUE"""),"Clojure")</f>
        <v>Clojure</v>
      </c>
      <c r="D9547" s="4" t="str">
        <f>IFERROR(__xludf.DUMMYFUNCTION("""COMPUTED_VALUE"""),"HTML/CSS")</f>
        <v>HTML/CSS</v>
      </c>
      <c r="E9547" s="4" t="str">
        <f>IFERROR(__xludf.DUMMYFUNCTION("""COMPUTED_VALUE"""),"JavaScript")</f>
        <v>JavaScript</v>
      </c>
      <c r="F9547" s="4" t="str">
        <f>IFERROR(__xludf.DUMMYFUNCTION("""COMPUTED_VALUE"""),"PHP")</f>
        <v>PHP</v>
      </c>
      <c r="G9547" s="4" t="str">
        <f>IFERROR(__xludf.DUMMYFUNCTION("""COMPUTED_VALUE"""),"Ruby")</f>
        <v>Ruby</v>
      </c>
    </row>
    <row r="9548">
      <c r="A9548" s="3">
        <v>9547.0</v>
      </c>
      <c r="B9548" s="4" t="str">
        <f>IFERROR(__xludf.DUMMYFUNCTION("SPLIT(IMPORTRANGE!B9548:B19547,"";"",0,1)"),"Bash/Shell/PowerShell")</f>
        <v>Bash/Shell/PowerShell</v>
      </c>
      <c r="C9548" s="4" t="str">
        <f>IFERROR(__xludf.DUMMYFUNCTION("""COMPUTED_VALUE"""),"Java")</f>
        <v>Java</v>
      </c>
    </row>
    <row r="9549">
      <c r="A9549" s="3">
        <v>9548.0</v>
      </c>
      <c r="B9549" s="4" t="str">
        <f>IFERROR(__xludf.DUMMYFUNCTION("SPLIT(IMPORTRANGE!B9549:B19548,"";"",0,1)"),"Bash/Shell/PowerShell")</f>
        <v>Bash/Shell/PowerShell</v>
      </c>
      <c r="C9549" s="4" t="str">
        <f>IFERROR(__xludf.DUMMYFUNCTION("""COMPUTED_VALUE"""),"HTML/CSS")</f>
        <v>HTML/CSS</v>
      </c>
      <c r="D9549" s="4" t="str">
        <f>IFERROR(__xludf.DUMMYFUNCTION("""COMPUTED_VALUE"""),"Python")</f>
        <v>Python</v>
      </c>
      <c r="E9549" s="4" t="str">
        <f>IFERROR(__xludf.DUMMYFUNCTION("""COMPUTED_VALUE"""),"SQL")</f>
        <v>SQL</v>
      </c>
    </row>
    <row r="9550">
      <c r="A9550" s="3">
        <v>9549.0</v>
      </c>
      <c r="B9550" s="4" t="str">
        <f>IFERROR(__xludf.DUMMYFUNCTION("SPLIT(IMPORTRANGE!B9550:B19549,"";"",0,1)"),"Assembly")</f>
        <v>Assembly</v>
      </c>
      <c r="C9550" s="4" t="str">
        <f>IFERROR(__xludf.DUMMYFUNCTION("""COMPUTED_VALUE"""),"Bash/Shell/PowerShell")</f>
        <v>Bash/Shell/PowerShell</v>
      </c>
      <c r="D9550" s="4" t="str">
        <f>IFERROR(__xludf.DUMMYFUNCTION("""COMPUTED_VALUE"""),"C")</f>
        <v>C</v>
      </c>
      <c r="E9550" s="4" t="str">
        <f>IFERROR(__xludf.DUMMYFUNCTION("""COMPUTED_VALUE"""),"C++")</f>
        <v>C++</v>
      </c>
      <c r="F9550" s="4" t="str">
        <f>IFERROR(__xludf.DUMMYFUNCTION("""COMPUTED_VALUE"""),"C#")</f>
        <v>C#</v>
      </c>
      <c r="G9550" s="4" t="str">
        <f>IFERROR(__xludf.DUMMYFUNCTION("""COMPUTED_VALUE"""),"Clojure")</f>
        <v>Clojure</v>
      </c>
      <c r="H9550" s="4" t="str">
        <f>IFERROR(__xludf.DUMMYFUNCTION("""COMPUTED_VALUE"""),"Java")</f>
        <v>Java</v>
      </c>
      <c r="I9550" s="4" t="str">
        <f>IFERROR(__xludf.DUMMYFUNCTION("""COMPUTED_VALUE"""),"SQL")</f>
        <v>SQL</v>
      </c>
    </row>
    <row r="9551">
      <c r="A9551" s="3">
        <v>9550.0</v>
      </c>
      <c r="B9551" s="4" t="str">
        <f>IFERROR(__xludf.DUMMYFUNCTION("SPLIT(IMPORTRANGE!B9551:B19550,"";"",0,1)"),"Bash/Shell/PowerShell")</f>
        <v>Bash/Shell/PowerShell</v>
      </c>
      <c r="C9551" s="4" t="str">
        <f>IFERROR(__xludf.DUMMYFUNCTION("""COMPUTED_VALUE"""),"Go")</f>
        <v>Go</v>
      </c>
      <c r="D9551" s="4" t="str">
        <f>IFERROR(__xludf.DUMMYFUNCTION("""COMPUTED_VALUE"""),"HTML/CSS")</f>
        <v>HTML/CSS</v>
      </c>
      <c r="E9551" s="4" t="str">
        <f>IFERROR(__xludf.DUMMYFUNCTION("""COMPUTED_VALUE"""),"JavaScript")</f>
        <v>JavaScript</v>
      </c>
      <c r="F9551" s="4" t="str">
        <f>IFERROR(__xludf.DUMMYFUNCTION("""COMPUTED_VALUE"""),"Python")</f>
        <v>Python</v>
      </c>
      <c r="G9551" s="4" t="str">
        <f>IFERROR(__xludf.DUMMYFUNCTION("""COMPUTED_VALUE"""),"SQL")</f>
        <v>SQL</v>
      </c>
    </row>
    <row r="9552">
      <c r="A9552" s="3">
        <v>9551.0</v>
      </c>
      <c r="B9552" s="4" t="str">
        <f>IFERROR(__xludf.DUMMYFUNCTION("SPLIT(IMPORTRANGE!B9552:B19551,"";"",0,1)"),"C")</f>
        <v>C</v>
      </c>
      <c r="C9552" s="4" t="str">
        <f>IFERROR(__xludf.DUMMYFUNCTION("""COMPUTED_VALUE"""),"Other(s):")</f>
        <v>Other(s):</v>
      </c>
    </row>
    <row r="9553">
      <c r="A9553" s="3">
        <v>9552.0</v>
      </c>
      <c r="B9553" s="4" t="str">
        <f>IFERROR(__xludf.DUMMYFUNCTION("SPLIT(IMPORTRANGE!B9553:B19552,"";"",0,1)"),"C")</f>
        <v>C</v>
      </c>
      <c r="C9553" s="4" t="str">
        <f>IFERROR(__xludf.DUMMYFUNCTION("""COMPUTED_VALUE"""),"HTML/CSS")</f>
        <v>HTML/CSS</v>
      </c>
      <c r="D9553" s="4" t="str">
        <f>IFERROR(__xludf.DUMMYFUNCTION("""COMPUTED_VALUE"""),"Java")</f>
        <v>Java</v>
      </c>
      <c r="E9553" s="4" t="str">
        <f>IFERROR(__xludf.DUMMYFUNCTION("""COMPUTED_VALUE"""),"JavaScript")</f>
        <v>JavaScript</v>
      </c>
      <c r="F9553" s="4" t="str">
        <f>IFERROR(__xludf.DUMMYFUNCTION("""COMPUTED_VALUE"""),"PHP")</f>
        <v>PHP</v>
      </c>
      <c r="G9553" s="4" t="str">
        <f>IFERROR(__xludf.DUMMYFUNCTION("""COMPUTED_VALUE"""),"SQL")</f>
        <v>SQL</v>
      </c>
    </row>
    <row r="9554">
      <c r="A9554" s="3">
        <v>9553.0</v>
      </c>
      <c r="B9554" s="4" t="str">
        <f>IFERROR(__xludf.DUMMYFUNCTION("SPLIT(IMPORTRANGE!B9554:B19553,"";"",0,1)"),"Bash/Shell/PowerShell")</f>
        <v>Bash/Shell/PowerShell</v>
      </c>
      <c r="C9554" s="4" t="str">
        <f>IFERROR(__xludf.DUMMYFUNCTION("""COMPUTED_VALUE"""),"C#")</f>
        <v>C#</v>
      </c>
      <c r="D9554" s="4" t="str">
        <f>IFERROR(__xludf.DUMMYFUNCTION("""COMPUTED_VALUE"""),"HTML/CSS")</f>
        <v>HTML/CSS</v>
      </c>
      <c r="E9554" s="4" t="str">
        <f>IFERROR(__xludf.DUMMYFUNCTION("""COMPUTED_VALUE"""),"JavaScript")</f>
        <v>JavaScript</v>
      </c>
      <c r="F9554" s="4" t="str">
        <f>IFERROR(__xludf.DUMMYFUNCTION("""COMPUTED_VALUE"""),"PHP")</f>
        <v>PHP</v>
      </c>
      <c r="G9554" s="4" t="str">
        <f>IFERROR(__xludf.DUMMYFUNCTION("""COMPUTED_VALUE"""),"Python")</f>
        <v>Python</v>
      </c>
      <c r="H9554" s="4" t="str">
        <f>IFERROR(__xludf.DUMMYFUNCTION("""COMPUTED_VALUE"""),"Ruby")</f>
        <v>Ruby</v>
      </c>
      <c r="I9554" s="4" t="str">
        <f>IFERROR(__xludf.DUMMYFUNCTION("""COMPUTED_VALUE"""),"SQL")</f>
        <v>SQL</v>
      </c>
      <c r="J9554" s="4" t="str">
        <f>IFERROR(__xludf.DUMMYFUNCTION("""COMPUTED_VALUE"""),"TypeScript")</f>
        <v>TypeScript</v>
      </c>
    </row>
    <row r="9555">
      <c r="A9555" s="3">
        <v>9554.0</v>
      </c>
      <c r="B9555" s="4" t="str">
        <f>IFERROR(__xludf.DUMMYFUNCTION("SPLIT(IMPORTRANGE!B9555:B19554,"";"",0,1)"),"JavaScript")</f>
        <v>JavaScript</v>
      </c>
    </row>
    <row r="9556">
      <c r="A9556" s="3">
        <v>9555.0</v>
      </c>
      <c r="B9556" s="4" t="str">
        <f>IFERROR(__xludf.DUMMYFUNCTION("SPLIT(IMPORTRANGE!B9556:B19555,"";"",0,1)"),"Bash/Shell/PowerShell")</f>
        <v>Bash/Shell/PowerShell</v>
      </c>
      <c r="C9556" s="4" t="str">
        <f>IFERROR(__xludf.DUMMYFUNCTION("""COMPUTED_VALUE"""),"C")</f>
        <v>C</v>
      </c>
      <c r="D9556" s="4" t="str">
        <f>IFERROR(__xludf.DUMMYFUNCTION("""COMPUTED_VALUE"""),"C++")</f>
        <v>C++</v>
      </c>
      <c r="E9556" s="4" t="str">
        <f>IFERROR(__xludf.DUMMYFUNCTION("""COMPUTED_VALUE"""),"HTML/CSS")</f>
        <v>HTML/CSS</v>
      </c>
      <c r="F9556" s="4" t="str">
        <f>IFERROR(__xludf.DUMMYFUNCTION("""COMPUTED_VALUE"""),"Java")</f>
        <v>Java</v>
      </c>
      <c r="G9556" s="4" t="str">
        <f>IFERROR(__xludf.DUMMYFUNCTION("""COMPUTED_VALUE"""),"JavaScript")</f>
        <v>JavaScript</v>
      </c>
      <c r="H9556" s="4" t="str">
        <f>IFERROR(__xludf.DUMMYFUNCTION("""COMPUTED_VALUE"""),"PHP")</f>
        <v>PHP</v>
      </c>
      <c r="I9556" s="4" t="str">
        <f>IFERROR(__xludf.DUMMYFUNCTION("""COMPUTED_VALUE"""),"Python")</f>
        <v>Python</v>
      </c>
      <c r="J9556" s="4" t="str">
        <f>IFERROR(__xludf.DUMMYFUNCTION("""COMPUTED_VALUE"""),"Swift")</f>
        <v>Swift</v>
      </c>
    </row>
    <row r="9557">
      <c r="A9557" s="3">
        <v>9556.0</v>
      </c>
      <c r="B9557" s="4" t="str">
        <f>IFERROR(__xludf.DUMMYFUNCTION("SPLIT(IMPORTRANGE!B9557:B19556,"";"",0,1)"),"C")</f>
        <v>C</v>
      </c>
      <c r="C9557" s="4" t="str">
        <f>IFERROR(__xludf.DUMMYFUNCTION("""COMPUTED_VALUE"""),"C++")</f>
        <v>C++</v>
      </c>
      <c r="D9557" s="4" t="str">
        <f>IFERROR(__xludf.DUMMYFUNCTION("""COMPUTED_VALUE"""),"HTML/CSS")</f>
        <v>HTML/CSS</v>
      </c>
      <c r="E9557" s="4" t="str">
        <f>IFERROR(__xludf.DUMMYFUNCTION("""COMPUTED_VALUE"""),"JavaScript")</f>
        <v>JavaScript</v>
      </c>
      <c r="F9557" s="4" t="str">
        <f>IFERROR(__xludf.DUMMYFUNCTION("""COMPUTED_VALUE"""),"Objective-C")</f>
        <v>Objective-C</v>
      </c>
      <c r="G9557" s="4" t="str">
        <f>IFERROR(__xludf.DUMMYFUNCTION("""COMPUTED_VALUE"""),"PHP")</f>
        <v>PHP</v>
      </c>
      <c r="H9557" s="4" t="str">
        <f>IFERROR(__xludf.DUMMYFUNCTION("""COMPUTED_VALUE"""),"SQL")</f>
        <v>SQL</v>
      </c>
    </row>
    <row r="9558">
      <c r="A9558" s="3">
        <v>9557.0</v>
      </c>
      <c r="B9558" s="4" t="str">
        <f>IFERROR(__xludf.DUMMYFUNCTION("SPLIT(IMPORTRANGE!B9558:B19557,"";"",0,1)"),"HTML/CSS")</f>
        <v>HTML/CSS</v>
      </c>
      <c r="C9558" s="4" t="str">
        <f>IFERROR(__xludf.DUMMYFUNCTION("""COMPUTED_VALUE"""),"Java")</f>
        <v>Java</v>
      </c>
      <c r="D9558" s="4" t="str">
        <f>IFERROR(__xludf.DUMMYFUNCTION("""COMPUTED_VALUE"""),"JavaScript")</f>
        <v>JavaScript</v>
      </c>
      <c r="E9558" s="4" t="str">
        <f>IFERROR(__xludf.DUMMYFUNCTION("""COMPUTED_VALUE"""),"SQL")</f>
        <v>SQL</v>
      </c>
    </row>
    <row r="9559">
      <c r="A9559" s="3">
        <v>9558.0</v>
      </c>
      <c r="B9559" s="4" t="str">
        <f>IFERROR(__xludf.DUMMYFUNCTION("SPLIT(IMPORTRANGE!B9559:B19558,"";"",0,1)"),"C#")</f>
        <v>C#</v>
      </c>
      <c r="C9559" s="4" t="str">
        <f>IFERROR(__xludf.DUMMYFUNCTION("""COMPUTED_VALUE"""),"Java")</f>
        <v>Java</v>
      </c>
    </row>
    <row r="9560">
      <c r="A9560" s="3">
        <v>9559.0</v>
      </c>
      <c r="B9560" s="4" t="str">
        <f>IFERROR(__xludf.DUMMYFUNCTION("SPLIT(IMPORTRANGE!B9560:B19559,"";"",0,1)"),"Assembly")</f>
        <v>Assembly</v>
      </c>
      <c r="C9560" s="4" t="str">
        <f>IFERROR(__xludf.DUMMYFUNCTION("""COMPUTED_VALUE"""),"Bash/Shell/PowerShell")</f>
        <v>Bash/Shell/PowerShell</v>
      </c>
      <c r="D9560" s="4" t="str">
        <f>IFERROR(__xludf.DUMMYFUNCTION("""COMPUTED_VALUE"""),"C")</f>
        <v>C</v>
      </c>
      <c r="E9560" s="4" t="str">
        <f>IFERROR(__xludf.DUMMYFUNCTION("""COMPUTED_VALUE"""),"HTML/CSS")</f>
        <v>HTML/CSS</v>
      </c>
      <c r="F9560" s="4" t="str">
        <f>IFERROR(__xludf.DUMMYFUNCTION("""COMPUTED_VALUE"""),"Java")</f>
        <v>Java</v>
      </c>
      <c r="G9560" s="4" t="str">
        <f>IFERROR(__xludf.DUMMYFUNCTION("""COMPUTED_VALUE"""),"JavaScript")</f>
        <v>JavaScript</v>
      </c>
      <c r="H9560" s="4" t="str">
        <f>IFERROR(__xludf.DUMMYFUNCTION("""COMPUTED_VALUE"""),"Kotlin")</f>
        <v>Kotlin</v>
      </c>
      <c r="I9560" s="4" t="str">
        <f>IFERROR(__xludf.DUMMYFUNCTION("""COMPUTED_VALUE"""),"Python")</f>
        <v>Python</v>
      </c>
      <c r="J9560" s="4" t="str">
        <f>IFERROR(__xludf.DUMMYFUNCTION("""COMPUTED_VALUE"""),"Ruby")</f>
        <v>Ruby</v>
      </c>
      <c r="K9560" s="4" t="str">
        <f>IFERROR(__xludf.DUMMYFUNCTION("""COMPUTED_VALUE"""),"Rust")</f>
        <v>Rust</v>
      </c>
      <c r="L9560" s="4" t="str">
        <f>IFERROR(__xludf.DUMMYFUNCTION("""COMPUTED_VALUE"""),"Scala")</f>
        <v>Scala</v>
      </c>
      <c r="M9560" s="4" t="str">
        <f>IFERROR(__xludf.DUMMYFUNCTION("""COMPUTED_VALUE"""),"SQL")</f>
        <v>SQL</v>
      </c>
      <c r="N9560" s="4" t="str">
        <f>IFERROR(__xludf.DUMMYFUNCTION("""COMPUTED_VALUE"""),"Other(s):")</f>
        <v>Other(s):</v>
      </c>
    </row>
    <row r="9561">
      <c r="A9561" s="3">
        <v>9560.0</v>
      </c>
      <c r="B9561" s="4" t="str">
        <f>IFERROR(__xludf.DUMMYFUNCTION("SPLIT(IMPORTRANGE!B9561:B19560,"";"",0,1)"),"HTML/CSS")</f>
        <v>HTML/CSS</v>
      </c>
      <c r="C9561" s="4" t="str">
        <f>IFERROR(__xludf.DUMMYFUNCTION("""COMPUTED_VALUE"""),"Java")</f>
        <v>Java</v>
      </c>
      <c r="D9561" s="4" t="str">
        <f>IFERROR(__xludf.DUMMYFUNCTION("""COMPUTED_VALUE"""),"JavaScript")</f>
        <v>JavaScript</v>
      </c>
      <c r="E9561" s="4" t="str">
        <f>IFERROR(__xludf.DUMMYFUNCTION("""COMPUTED_VALUE"""),"PHP")</f>
        <v>PHP</v>
      </c>
      <c r="F9561" s="4" t="str">
        <f>IFERROR(__xludf.DUMMYFUNCTION("""COMPUTED_VALUE"""),"SQL")</f>
        <v>SQL</v>
      </c>
    </row>
    <row r="9562">
      <c r="A9562" s="3">
        <v>9561.0</v>
      </c>
      <c r="B9562" s="4" t="str">
        <f>IFERROR(__xludf.DUMMYFUNCTION("SPLIT(IMPORTRANGE!B9562:B19561,"";"",0,1)"),"Bash/Shell/PowerShell")</f>
        <v>Bash/Shell/PowerShell</v>
      </c>
      <c r="C9562" s="4" t="str">
        <f>IFERROR(__xludf.DUMMYFUNCTION("""COMPUTED_VALUE"""),"C")</f>
        <v>C</v>
      </c>
      <c r="D9562" s="4" t="str">
        <f>IFERROR(__xludf.DUMMYFUNCTION("""COMPUTED_VALUE"""),"Erlang")</f>
        <v>Erlang</v>
      </c>
      <c r="E9562" s="4" t="str">
        <f>IFERROR(__xludf.DUMMYFUNCTION("""COMPUTED_VALUE"""),"HTML/CSS")</f>
        <v>HTML/CSS</v>
      </c>
      <c r="F9562" s="4" t="str">
        <f>IFERROR(__xludf.DUMMYFUNCTION("""COMPUTED_VALUE"""),"Java")</f>
        <v>Java</v>
      </c>
      <c r="G9562" s="4" t="str">
        <f>IFERROR(__xludf.DUMMYFUNCTION("""COMPUTED_VALUE"""),"JavaScript")</f>
        <v>JavaScript</v>
      </c>
      <c r="H9562" s="4" t="str">
        <f>IFERROR(__xludf.DUMMYFUNCTION("""COMPUTED_VALUE"""),"Kotlin")</f>
        <v>Kotlin</v>
      </c>
      <c r="I9562" s="4" t="str">
        <f>IFERROR(__xludf.DUMMYFUNCTION("""COMPUTED_VALUE"""),"Python")</f>
        <v>Python</v>
      </c>
      <c r="J9562" s="4" t="str">
        <f>IFERROR(__xludf.DUMMYFUNCTION("""COMPUTED_VALUE"""),"R")</f>
        <v>R</v>
      </c>
      <c r="K9562" s="4" t="str">
        <f>IFERROR(__xludf.DUMMYFUNCTION("""COMPUTED_VALUE"""),"SQL")</f>
        <v>SQL</v>
      </c>
    </row>
    <row r="9563">
      <c r="A9563" s="3">
        <v>9562.0</v>
      </c>
      <c r="B9563" s="4" t="str">
        <f>IFERROR(__xludf.DUMMYFUNCTION("SPLIT(IMPORTRANGE!B9563:B19562,"";"",0,1)"),"Java")</f>
        <v>Java</v>
      </c>
      <c r="C9563" s="4" t="str">
        <f>IFERROR(__xludf.DUMMYFUNCTION("""COMPUTED_VALUE"""),"Swift")</f>
        <v>Swift</v>
      </c>
    </row>
    <row r="9564">
      <c r="A9564" s="3">
        <v>9563.0</v>
      </c>
      <c r="B9564" s="4" t="str">
        <f>IFERROR(__xludf.DUMMYFUNCTION("SPLIT(IMPORTRANGE!B9564:B19563,"";"",0,1)"),"Assembly")</f>
        <v>Assembly</v>
      </c>
      <c r="C9564" s="4" t="str">
        <f>IFERROR(__xludf.DUMMYFUNCTION("""COMPUTED_VALUE"""),"Bash/Shell/PowerShell")</f>
        <v>Bash/Shell/PowerShell</v>
      </c>
      <c r="D9564" s="4" t="str">
        <f>IFERROR(__xludf.DUMMYFUNCTION("""COMPUTED_VALUE"""),"C")</f>
        <v>C</v>
      </c>
      <c r="E9564" s="4" t="str">
        <f>IFERROR(__xludf.DUMMYFUNCTION("""COMPUTED_VALUE"""),"C++")</f>
        <v>C++</v>
      </c>
      <c r="F9564" s="4" t="str">
        <f>IFERROR(__xludf.DUMMYFUNCTION("""COMPUTED_VALUE"""),"HTML/CSS")</f>
        <v>HTML/CSS</v>
      </c>
      <c r="G9564" s="4" t="str">
        <f>IFERROR(__xludf.DUMMYFUNCTION("""COMPUTED_VALUE"""),"Java")</f>
        <v>Java</v>
      </c>
      <c r="H9564" s="4" t="str">
        <f>IFERROR(__xludf.DUMMYFUNCTION("""COMPUTED_VALUE"""),"JavaScript")</f>
        <v>JavaScript</v>
      </c>
      <c r="I9564" s="4" t="str">
        <f>IFERROR(__xludf.DUMMYFUNCTION("""COMPUTED_VALUE"""),"Other(s):")</f>
        <v>Other(s):</v>
      </c>
    </row>
    <row r="9565">
      <c r="A9565" s="3">
        <v>9564.0</v>
      </c>
      <c r="B9565" s="4" t="str">
        <f>IFERROR(__xludf.DUMMYFUNCTION("SPLIT(IMPORTRANGE!B9565:B19564,"";"",0,1)"),"Bash/Shell/PowerShell")</f>
        <v>Bash/Shell/PowerShell</v>
      </c>
      <c r="C9565" s="4" t="str">
        <f>IFERROR(__xludf.DUMMYFUNCTION("""COMPUTED_VALUE"""),"C++")</f>
        <v>C++</v>
      </c>
      <c r="D9565" s="4" t="str">
        <f>IFERROR(__xludf.DUMMYFUNCTION("""COMPUTED_VALUE"""),"C#")</f>
        <v>C#</v>
      </c>
      <c r="E9565" s="4" t="str">
        <f>IFERROR(__xludf.DUMMYFUNCTION("""COMPUTED_VALUE"""),"HTML/CSS")</f>
        <v>HTML/CSS</v>
      </c>
      <c r="F9565" s="4" t="str">
        <f>IFERROR(__xludf.DUMMYFUNCTION("""COMPUTED_VALUE"""),"Java")</f>
        <v>Java</v>
      </c>
      <c r="G9565" s="4" t="str">
        <f>IFERROR(__xludf.DUMMYFUNCTION("""COMPUTED_VALUE"""),"JavaScript")</f>
        <v>JavaScript</v>
      </c>
      <c r="H9565" s="4" t="str">
        <f>IFERROR(__xludf.DUMMYFUNCTION("""COMPUTED_VALUE"""),"PHP")</f>
        <v>PHP</v>
      </c>
      <c r="I9565" s="4" t="str">
        <f>IFERROR(__xludf.DUMMYFUNCTION("""COMPUTED_VALUE"""),"Python")</f>
        <v>Python</v>
      </c>
      <c r="J9565" s="4" t="str">
        <f>IFERROR(__xludf.DUMMYFUNCTION("""COMPUTED_VALUE"""),"SQL")</f>
        <v>SQL</v>
      </c>
    </row>
    <row r="9566">
      <c r="A9566" s="3">
        <v>9565.0</v>
      </c>
      <c r="B9566" s="4" t="str">
        <f>IFERROR(__xludf.DUMMYFUNCTION("SPLIT(IMPORTRANGE!B9566:B19565,"";"",0,1)"),"C")</f>
        <v>C</v>
      </c>
      <c r="C9566" s="4" t="str">
        <f>IFERROR(__xludf.DUMMYFUNCTION("""COMPUTED_VALUE"""),"C++")</f>
        <v>C++</v>
      </c>
      <c r="D9566" s="4" t="str">
        <f>IFERROR(__xludf.DUMMYFUNCTION("""COMPUTED_VALUE"""),"C#")</f>
        <v>C#</v>
      </c>
      <c r="E9566" s="4" t="str">
        <f>IFERROR(__xludf.DUMMYFUNCTION("""COMPUTED_VALUE"""),"HTML/CSS")</f>
        <v>HTML/CSS</v>
      </c>
      <c r="F9566" s="4" t="str">
        <f>IFERROR(__xludf.DUMMYFUNCTION("""COMPUTED_VALUE"""),"Java")</f>
        <v>Java</v>
      </c>
      <c r="G9566" s="4" t="str">
        <f>IFERROR(__xludf.DUMMYFUNCTION("""COMPUTED_VALUE"""),"JavaScript")</f>
        <v>JavaScript</v>
      </c>
      <c r="H9566" s="4" t="str">
        <f>IFERROR(__xludf.DUMMYFUNCTION("""COMPUTED_VALUE"""),"Objective-C")</f>
        <v>Objective-C</v>
      </c>
      <c r="I9566" s="4" t="str">
        <f>IFERROR(__xludf.DUMMYFUNCTION("""COMPUTED_VALUE"""),"SQL")</f>
        <v>SQL</v>
      </c>
      <c r="J9566" s="4" t="str">
        <f>IFERROR(__xludf.DUMMYFUNCTION("""COMPUTED_VALUE"""),"Swift")</f>
        <v>Swift</v>
      </c>
    </row>
    <row r="9567">
      <c r="A9567" s="3">
        <v>9566.0</v>
      </c>
      <c r="B9567" s="4" t="str">
        <f>IFERROR(__xludf.DUMMYFUNCTION("SPLIT(IMPORTRANGE!B9567:B19566,"";"",0,1)"),"Python")</f>
        <v>Python</v>
      </c>
    </row>
    <row r="9568">
      <c r="A9568" s="3">
        <v>9567.0</v>
      </c>
      <c r="B9568" s="4" t="str">
        <f>IFERROR(__xludf.DUMMYFUNCTION("SPLIT(IMPORTRANGE!B9568:B19567,"";"",0,1)"),"Bash/Shell/PowerShell")</f>
        <v>Bash/Shell/PowerShell</v>
      </c>
      <c r="C9568" s="4" t="str">
        <f>IFERROR(__xludf.DUMMYFUNCTION("""COMPUTED_VALUE"""),"C++")</f>
        <v>C++</v>
      </c>
      <c r="D9568" s="4" t="str">
        <f>IFERROR(__xludf.DUMMYFUNCTION("""COMPUTED_VALUE"""),"HTML/CSS")</f>
        <v>HTML/CSS</v>
      </c>
      <c r="E9568" s="4" t="str">
        <f>IFERROR(__xludf.DUMMYFUNCTION("""COMPUTED_VALUE"""),"Java")</f>
        <v>Java</v>
      </c>
      <c r="F9568" s="4" t="str">
        <f>IFERROR(__xludf.DUMMYFUNCTION("""COMPUTED_VALUE"""),"JavaScript")</f>
        <v>JavaScript</v>
      </c>
      <c r="G9568" s="4" t="str">
        <f>IFERROR(__xludf.DUMMYFUNCTION("""COMPUTED_VALUE"""),"Python")</f>
        <v>Python</v>
      </c>
      <c r="H9568" s="4" t="str">
        <f>IFERROR(__xludf.DUMMYFUNCTION("""COMPUTED_VALUE"""),"SQL")</f>
        <v>SQL</v>
      </c>
    </row>
    <row r="9569">
      <c r="A9569" s="3">
        <v>9568.0</v>
      </c>
      <c r="B9569" s="4" t="str">
        <f>IFERROR(__xludf.DUMMYFUNCTION("SPLIT(IMPORTRANGE!B9569:B19568,"";"",0,1)"),"Other(s):")</f>
        <v>Other(s):</v>
      </c>
    </row>
    <row r="9570">
      <c r="A9570" s="3">
        <v>9569.0</v>
      </c>
      <c r="B9570" s="4" t="str">
        <f>IFERROR(__xludf.DUMMYFUNCTION("SPLIT(IMPORTRANGE!B9570:B19569,"";"",0,1)"),"Assembly")</f>
        <v>Assembly</v>
      </c>
      <c r="C9570" s="4" t="str">
        <f>IFERROR(__xludf.DUMMYFUNCTION("""COMPUTED_VALUE"""),"Bash/Shell/PowerShell")</f>
        <v>Bash/Shell/PowerShell</v>
      </c>
      <c r="D9570" s="4" t="str">
        <f>IFERROR(__xludf.DUMMYFUNCTION("""COMPUTED_VALUE"""),"C++")</f>
        <v>C++</v>
      </c>
      <c r="E9570" s="4" t="str">
        <f>IFERROR(__xludf.DUMMYFUNCTION("""COMPUTED_VALUE"""),"HTML/CSS")</f>
        <v>HTML/CSS</v>
      </c>
      <c r="F9570" s="4" t="str">
        <f>IFERROR(__xludf.DUMMYFUNCTION("""COMPUTED_VALUE"""),"Java")</f>
        <v>Java</v>
      </c>
      <c r="G9570" s="4" t="str">
        <f>IFERROR(__xludf.DUMMYFUNCTION("""COMPUTED_VALUE"""),"PHP")</f>
        <v>PHP</v>
      </c>
      <c r="H9570" s="4" t="str">
        <f>IFERROR(__xludf.DUMMYFUNCTION("""COMPUTED_VALUE"""),"SQL")</f>
        <v>SQL</v>
      </c>
      <c r="I9570" s="4" t="str">
        <f>IFERROR(__xludf.DUMMYFUNCTION("""COMPUTED_VALUE"""),"TypeScript")</f>
        <v>TypeScript</v>
      </c>
    </row>
    <row r="9571">
      <c r="A9571" s="3">
        <v>9570.0</v>
      </c>
      <c r="B9571" s="4" t="str">
        <f>IFERROR(__xludf.DUMMYFUNCTION("SPLIT(IMPORTRANGE!B9571:B19570,"";"",0,1)"),"HTML/CSS")</f>
        <v>HTML/CSS</v>
      </c>
      <c r="C9571" s="4" t="str">
        <f>IFERROR(__xludf.DUMMYFUNCTION("""COMPUTED_VALUE"""),"JavaScript")</f>
        <v>JavaScript</v>
      </c>
      <c r="D9571" s="4" t="str">
        <f>IFERROR(__xludf.DUMMYFUNCTION("""COMPUTED_VALUE"""),"PHP")</f>
        <v>PHP</v>
      </c>
      <c r="E9571" s="4" t="str">
        <f>IFERROR(__xludf.DUMMYFUNCTION("""COMPUTED_VALUE"""),"SQL")</f>
        <v>SQL</v>
      </c>
    </row>
    <row r="9572">
      <c r="A9572" s="3">
        <v>9571.0</v>
      </c>
      <c r="B9572" s="4" t="str">
        <f>IFERROR(__xludf.DUMMYFUNCTION("SPLIT(IMPORTRANGE!B9572:B19571,"";"",0,1)"),"Assembly")</f>
        <v>Assembly</v>
      </c>
      <c r="C9572" s="4" t="str">
        <f>IFERROR(__xludf.DUMMYFUNCTION("""COMPUTED_VALUE"""),"C")</f>
        <v>C</v>
      </c>
      <c r="D9572" s="4" t="str">
        <f>IFERROR(__xludf.DUMMYFUNCTION("""COMPUTED_VALUE"""),"C++")</f>
        <v>C++</v>
      </c>
      <c r="E9572" s="4" t="str">
        <f>IFERROR(__xludf.DUMMYFUNCTION("""COMPUTED_VALUE"""),"Java")</f>
        <v>Java</v>
      </c>
    </row>
    <row r="9573">
      <c r="A9573" s="3">
        <v>9572.0</v>
      </c>
      <c r="B9573" s="4" t="str">
        <f>IFERROR(__xludf.DUMMYFUNCTION("SPLIT(IMPORTRANGE!B9573:B19572,"";"",0,1)"),"Bash/Shell/PowerShell")</f>
        <v>Bash/Shell/PowerShell</v>
      </c>
      <c r="C9573" s="4" t="str">
        <f>IFERROR(__xludf.DUMMYFUNCTION("""COMPUTED_VALUE"""),"C#")</f>
        <v>C#</v>
      </c>
      <c r="D9573" s="4" t="str">
        <f>IFERROR(__xludf.DUMMYFUNCTION("""COMPUTED_VALUE"""),"HTML/CSS")</f>
        <v>HTML/CSS</v>
      </c>
      <c r="E9573" s="4" t="str">
        <f>IFERROR(__xludf.DUMMYFUNCTION("""COMPUTED_VALUE"""),"Java")</f>
        <v>Java</v>
      </c>
      <c r="F9573" s="4" t="str">
        <f>IFERROR(__xludf.DUMMYFUNCTION("""COMPUTED_VALUE"""),"JavaScript")</f>
        <v>JavaScript</v>
      </c>
      <c r="G9573" s="4" t="str">
        <f>IFERROR(__xludf.DUMMYFUNCTION("""COMPUTED_VALUE"""),"Python")</f>
        <v>Python</v>
      </c>
      <c r="H9573" s="4" t="str">
        <f>IFERROR(__xludf.DUMMYFUNCTION("""COMPUTED_VALUE"""),"Ruby")</f>
        <v>Ruby</v>
      </c>
      <c r="I9573" s="4" t="str">
        <f>IFERROR(__xludf.DUMMYFUNCTION("""COMPUTED_VALUE"""),"SQL")</f>
        <v>SQL</v>
      </c>
    </row>
    <row r="9574">
      <c r="A9574" s="3">
        <v>9573.0</v>
      </c>
      <c r="B9574" s="4" t="str">
        <f>IFERROR(__xludf.DUMMYFUNCTION("SPLIT(IMPORTRANGE!B9574:B19573,"";"",0,1)"),"C#")</f>
        <v>C#</v>
      </c>
      <c r="C9574" s="4" t="str">
        <f>IFERROR(__xludf.DUMMYFUNCTION("""COMPUTED_VALUE"""),"HTML/CSS")</f>
        <v>HTML/CSS</v>
      </c>
      <c r="D9574" s="4" t="str">
        <f>IFERROR(__xludf.DUMMYFUNCTION("""COMPUTED_VALUE"""),"Java")</f>
        <v>Java</v>
      </c>
      <c r="E9574" s="4" t="str">
        <f>IFERROR(__xludf.DUMMYFUNCTION("""COMPUTED_VALUE"""),"JavaScript")</f>
        <v>JavaScript</v>
      </c>
      <c r="F9574" s="4" t="str">
        <f>IFERROR(__xludf.DUMMYFUNCTION("""COMPUTED_VALUE"""),"PHP")</f>
        <v>PHP</v>
      </c>
      <c r="G9574" s="4" t="str">
        <f>IFERROR(__xludf.DUMMYFUNCTION("""COMPUTED_VALUE"""),"SQL")</f>
        <v>SQL</v>
      </c>
      <c r="H9574" s="4" t="str">
        <f>IFERROR(__xludf.DUMMYFUNCTION("""COMPUTED_VALUE"""),"TypeScript")</f>
        <v>TypeScript</v>
      </c>
    </row>
    <row r="9575">
      <c r="A9575" s="3">
        <v>9574.0</v>
      </c>
      <c r="B9575" s="4" t="str">
        <f>IFERROR(__xludf.DUMMYFUNCTION("SPLIT(IMPORTRANGE!B9575:B19574,"";"",0,1)"),"C++")</f>
        <v>C++</v>
      </c>
      <c r="C9575" s="4" t="str">
        <f>IFERROR(__xludf.DUMMYFUNCTION("""COMPUTED_VALUE"""),"Objective-C")</f>
        <v>Objective-C</v>
      </c>
      <c r="D9575" s="4" t="str">
        <f>IFERROR(__xludf.DUMMYFUNCTION("""COMPUTED_VALUE"""),"Python")</f>
        <v>Python</v>
      </c>
    </row>
    <row r="9576">
      <c r="A9576" s="3">
        <v>9575.0</v>
      </c>
      <c r="B9576" s="4" t="str">
        <f>IFERROR(__xludf.DUMMYFUNCTION("SPLIT(IMPORTRANGE!B9576:B19575,"";"",0,1)"),"C")</f>
        <v>C</v>
      </c>
      <c r="C9576" s="4" t="str">
        <f>IFERROR(__xludf.DUMMYFUNCTION("""COMPUTED_VALUE"""),"C++")</f>
        <v>C++</v>
      </c>
      <c r="D9576" s="4" t="str">
        <f>IFERROR(__xludf.DUMMYFUNCTION("""COMPUTED_VALUE"""),"Java")</f>
        <v>Java</v>
      </c>
      <c r="E9576" s="4" t="str">
        <f>IFERROR(__xludf.DUMMYFUNCTION("""COMPUTED_VALUE"""),"Kotlin")</f>
        <v>Kotlin</v>
      </c>
      <c r="F9576" s="4" t="str">
        <f>IFERROR(__xludf.DUMMYFUNCTION("""COMPUTED_VALUE"""),"Swift")</f>
        <v>Swift</v>
      </c>
    </row>
    <row r="9577">
      <c r="A9577" s="3">
        <v>9576.0</v>
      </c>
      <c r="B9577" s="4" t="str">
        <f>IFERROR(__xludf.DUMMYFUNCTION("SPLIT(IMPORTRANGE!B9577:B19576,"";"",0,1)"),"C++")</f>
        <v>C++</v>
      </c>
      <c r="C9577" s="4" t="str">
        <f>IFERROR(__xludf.DUMMYFUNCTION("""COMPUTED_VALUE"""),"Other(s):")</f>
        <v>Other(s):</v>
      </c>
    </row>
    <row r="9578">
      <c r="A9578" s="3">
        <v>9577.0</v>
      </c>
      <c r="B9578" s="4" t="str">
        <f>IFERROR(__xludf.DUMMYFUNCTION("SPLIT(IMPORTRANGE!B9578:B19577,"";"",0,1)"),"Assembly")</f>
        <v>Assembly</v>
      </c>
      <c r="C9578" s="4" t="str">
        <f>IFERROR(__xludf.DUMMYFUNCTION("""COMPUTED_VALUE"""),"Bash/Shell/PowerShell")</f>
        <v>Bash/Shell/PowerShell</v>
      </c>
      <c r="D9578" s="4" t="str">
        <f>IFERROR(__xludf.DUMMYFUNCTION("""COMPUTED_VALUE"""),"C++")</f>
        <v>C++</v>
      </c>
      <c r="E9578" s="4" t="str">
        <f>IFERROR(__xludf.DUMMYFUNCTION("""COMPUTED_VALUE"""),"C#")</f>
        <v>C#</v>
      </c>
      <c r="F9578" s="4" t="str">
        <f>IFERROR(__xludf.DUMMYFUNCTION("""COMPUTED_VALUE"""),"Java")</f>
        <v>Java</v>
      </c>
      <c r="G9578" s="4" t="str">
        <f>IFERROR(__xludf.DUMMYFUNCTION("""COMPUTED_VALUE"""),"Python")</f>
        <v>Python</v>
      </c>
    </row>
    <row r="9579">
      <c r="A9579" s="3">
        <v>9578.0</v>
      </c>
      <c r="B9579" s="4" t="str">
        <f>IFERROR(__xludf.DUMMYFUNCTION("SPLIT(IMPORTRANGE!B9579:B19578,"";"",0,1)"),"C#")</f>
        <v>C#</v>
      </c>
      <c r="C9579" s="4" t="str">
        <f>IFERROR(__xludf.DUMMYFUNCTION("""COMPUTED_VALUE"""),"Java")</f>
        <v>Java</v>
      </c>
      <c r="D9579" s="4" t="str">
        <f>IFERROR(__xludf.DUMMYFUNCTION("""COMPUTED_VALUE"""),"JavaScript")</f>
        <v>JavaScript</v>
      </c>
      <c r="E9579" s="4" t="str">
        <f>IFERROR(__xludf.DUMMYFUNCTION("""COMPUTED_VALUE"""),"SQL")</f>
        <v>SQL</v>
      </c>
      <c r="F9579" s="4" t="str">
        <f>IFERROR(__xludf.DUMMYFUNCTION("""COMPUTED_VALUE"""),"WebAssembly")</f>
        <v>WebAssembly</v>
      </c>
    </row>
    <row r="9580">
      <c r="A9580" s="3">
        <v>9579.0</v>
      </c>
      <c r="B9580" s="4" t="str">
        <f>IFERROR(__xludf.DUMMYFUNCTION("SPLIT(IMPORTRANGE!B9580:B19579,"";"",0,1)"),"Bash/Shell/PowerShell")</f>
        <v>Bash/Shell/PowerShell</v>
      </c>
      <c r="C9580" s="4" t="str">
        <f>IFERROR(__xludf.DUMMYFUNCTION("""COMPUTED_VALUE"""),"C")</f>
        <v>C</v>
      </c>
      <c r="D9580" s="4" t="str">
        <f>IFERROR(__xludf.DUMMYFUNCTION("""COMPUTED_VALUE"""),"C++")</f>
        <v>C++</v>
      </c>
      <c r="E9580" s="4" t="str">
        <f>IFERROR(__xludf.DUMMYFUNCTION("""COMPUTED_VALUE"""),"Go")</f>
        <v>Go</v>
      </c>
      <c r="F9580" s="4" t="str">
        <f>IFERROR(__xludf.DUMMYFUNCTION("""COMPUTED_VALUE"""),"HTML/CSS")</f>
        <v>HTML/CSS</v>
      </c>
      <c r="G9580" s="4" t="str">
        <f>IFERROR(__xludf.DUMMYFUNCTION("""COMPUTED_VALUE"""),"JavaScript")</f>
        <v>JavaScript</v>
      </c>
      <c r="H9580" s="4" t="str">
        <f>IFERROR(__xludf.DUMMYFUNCTION("""COMPUTED_VALUE"""),"Python")</f>
        <v>Python</v>
      </c>
      <c r="I9580" s="4" t="str">
        <f>IFERROR(__xludf.DUMMYFUNCTION("""COMPUTED_VALUE"""),"SQL")</f>
        <v>SQL</v>
      </c>
    </row>
    <row r="9581">
      <c r="A9581" s="3">
        <v>9580.0</v>
      </c>
      <c r="B9581" s="4" t="str">
        <f>IFERROR(__xludf.DUMMYFUNCTION("SPLIT(IMPORTRANGE!B9581:B19580,"";"",0,1)"),"HTML/CSS")</f>
        <v>HTML/CSS</v>
      </c>
      <c r="C9581" s="4" t="str">
        <f>IFERROR(__xludf.DUMMYFUNCTION("""COMPUTED_VALUE"""),"JavaScript")</f>
        <v>JavaScript</v>
      </c>
      <c r="D9581" s="4" t="str">
        <f>IFERROR(__xludf.DUMMYFUNCTION("""COMPUTED_VALUE"""),"PHP")</f>
        <v>PHP</v>
      </c>
      <c r="E9581" s="4" t="str">
        <f>IFERROR(__xludf.DUMMYFUNCTION("""COMPUTED_VALUE"""),"Python")</f>
        <v>Python</v>
      </c>
      <c r="F9581" s="4" t="str">
        <f>IFERROR(__xludf.DUMMYFUNCTION("""COMPUTED_VALUE"""),"SQL")</f>
        <v>SQL</v>
      </c>
    </row>
    <row r="9582">
      <c r="A9582" s="3">
        <v>9581.0</v>
      </c>
      <c r="B9582" s="4" t="str">
        <f>IFERROR(__xludf.DUMMYFUNCTION("SPLIT(IMPORTRANGE!B9582:B19581,"";"",0,1)"),"Bash/Shell/PowerShell")</f>
        <v>Bash/Shell/PowerShell</v>
      </c>
      <c r="C9582" s="4" t="str">
        <f>IFERROR(__xludf.DUMMYFUNCTION("""COMPUTED_VALUE"""),"Go")</f>
        <v>Go</v>
      </c>
      <c r="D9582" s="4" t="str">
        <f>IFERROR(__xludf.DUMMYFUNCTION("""COMPUTED_VALUE"""),"HTML/CSS")</f>
        <v>HTML/CSS</v>
      </c>
      <c r="E9582" s="4" t="str">
        <f>IFERROR(__xludf.DUMMYFUNCTION("""COMPUTED_VALUE"""),"Java")</f>
        <v>Java</v>
      </c>
      <c r="F9582" s="4" t="str">
        <f>IFERROR(__xludf.DUMMYFUNCTION("""COMPUTED_VALUE"""),"JavaScript")</f>
        <v>JavaScript</v>
      </c>
      <c r="G9582" s="4" t="str">
        <f>IFERROR(__xludf.DUMMYFUNCTION("""COMPUTED_VALUE"""),"PHP")</f>
        <v>PHP</v>
      </c>
      <c r="H9582" s="4" t="str">
        <f>IFERROR(__xludf.DUMMYFUNCTION("""COMPUTED_VALUE"""),"Python")</f>
        <v>Python</v>
      </c>
      <c r="I9582" s="4" t="str">
        <f>IFERROR(__xludf.DUMMYFUNCTION("""COMPUTED_VALUE"""),"TypeScript")</f>
        <v>TypeScript</v>
      </c>
    </row>
    <row r="9583">
      <c r="A9583" s="3">
        <v>9582.0</v>
      </c>
      <c r="B9583" s="4" t="str">
        <f>IFERROR(__xludf.DUMMYFUNCTION("SPLIT(IMPORTRANGE!B9583:B19582,"";"",0,1)"),"Bash/Shell/PowerShell")</f>
        <v>Bash/Shell/PowerShell</v>
      </c>
      <c r="C9583" s="4" t="str">
        <f>IFERROR(__xludf.DUMMYFUNCTION("""COMPUTED_VALUE"""),"HTML/CSS")</f>
        <v>HTML/CSS</v>
      </c>
      <c r="D9583" s="4" t="str">
        <f>IFERROR(__xludf.DUMMYFUNCTION("""COMPUTED_VALUE"""),"JavaScript")</f>
        <v>JavaScript</v>
      </c>
      <c r="E9583" s="4" t="str">
        <f>IFERROR(__xludf.DUMMYFUNCTION("""COMPUTED_VALUE"""),"Python")</f>
        <v>Python</v>
      </c>
      <c r="F9583" s="4" t="str">
        <f>IFERROR(__xludf.DUMMYFUNCTION("""COMPUTED_VALUE"""),"TypeScript")</f>
        <v>TypeScript</v>
      </c>
    </row>
    <row r="9584">
      <c r="A9584" s="3">
        <v>9583.0</v>
      </c>
      <c r="B9584" s="4" t="str">
        <f>IFERROR(__xludf.DUMMYFUNCTION("SPLIT(IMPORTRANGE!B9584:B19583,"";"",0,1)"),"Bash/Shell/PowerShell")</f>
        <v>Bash/Shell/PowerShell</v>
      </c>
      <c r="C9584" s="4" t="str">
        <f>IFERROR(__xludf.DUMMYFUNCTION("""COMPUTED_VALUE"""),"HTML/CSS")</f>
        <v>HTML/CSS</v>
      </c>
      <c r="D9584" s="4" t="str">
        <f>IFERROR(__xludf.DUMMYFUNCTION("""COMPUTED_VALUE"""),"JavaScript")</f>
        <v>JavaScript</v>
      </c>
      <c r="E9584" s="4" t="str">
        <f>IFERROR(__xludf.DUMMYFUNCTION("""COMPUTED_VALUE"""),"Kotlin")</f>
        <v>Kotlin</v>
      </c>
      <c r="F9584" s="4" t="str">
        <f>IFERROR(__xludf.DUMMYFUNCTION("""COMPUTED_VALUE"""),"PHP")</f>
        <v>PHP</v>
      </c>
      <c r="G9584" s="4" t="str">
        <f>IFERROR(__xludf.DUMMYFUNCTION("""COMPUTED_VALUE"""),"Swift")</f>
        <v>Swift</v>
      </c>
      <c r="H9584" s="4" t="str">
        <f>IFERROR(__xludf.DUMMYFUNCTION("""COMPUTED_VALUE"""),"TypeScript")</f>
        <v>TypeScript</v>
      </c>
    </row>
    <row r="9585">
      <c r="A9585" s="3">
        <v>9584.0</v>
      </c>
      <c r="B9585" s="4" t="str">
        <f>IFERROR(__xludf.DUMMYFUNCTION("SPLIT(IMPORTRANGE!B9585:B19584,"";"",0,1)"),"Python")</f>
        <v>Python</v>
      </c>
    </row>
    <row r="9586">
      <c r="A9586" s="3">
        <v>9585.0</v>
      </c>
      <c r="B9586" s="4" t="str">
        <f>IFERROR(__xludf.DUMMYFUNCTION("SPLIT(IMPORTRANGE!B9586:B19585,"";"",0,1)"),"HTML/CSS")</f>
        <v>HTML/CSS</v>
      </c>
      <c r="C9586" s="4" t="str">
        <f>IFERROR(__xludf.DUMMYFUNCTION("""COMPUTED_VALUE"""),"Java")</f>
        <v>Java</v>
      </c>
      <c r="D9586" s="4" t="str">
        <f>IFERROR(__xludf.DUMMYFUNCTION("""COMPUTED_VALUE"""),"JavaScript")</f>
        <v>JavaScript</v>
      </c>
      <c r="E9586" s="4" t="str">
        <f>IFERROR(__xludf.DUMMYFUNCTION("""COMPUTED_VALUE"""),"Kotlin")</f>
        <v>Kotlin</v>
      </c>
      <c r="F9586" s="4" t="str">
        <f>IFERROR(__xludf.DUMMYFUNCTION("""COMPUTED_VALUE"""),"PHP")</f>
        <v>PHP</v>
      </c>
      <c r="G9586" s="4" t="str">
        <f>IFERROR(__xludf.DUMMYFUNCTION("""COMPUTED_VALUE"""),"SQL")</f>
        <v>SQL</v>
      </c>
      <c r="H9586" s="4" t="str">
        <f>IFERROR(__xludf.DUMMYFUNCTION("""COMPUTED_VALUE"""),"TypeScript")</f>
        <v>TypeScript</v>
      </c>
    </row>
    <row r="9587">
      <c r="A9587" s="3">
        <v>9586.0</v>
      </c>
      <c r="B9587" s="4" t="str">
        <f>IFERROR(__xludf.DUMMYFUNCTION("SPLIT(IMPORTRANGE!B9587:B19586,"";"",0,1)"),"Bash/Shell/PowerShell")</f>
        <v>Bash/Shell/PowerShell</v>
      </c>
      <c r="C9587" s="4" t="str">
        <f>IFERROR(__xludf.DUMMYFUNCTION("""COMPUTED_VALUE"""),"C++")</f>
        <v>C++</v>
      </c>
      <c r="D9587" s="4" t="str">
        <f>IFERROR(__xludf.DUMMYFUNCTION("""COMPUTED_VALUE"""),"C#")</f>
        <v>C#</v>
      </c>
    </row>
    <row r="9588">
      <c r="A9588" s="3">
        <v>9587.0</v>
      </c>
      <c r="B9588" s="4" t="str">
        <f>IFERROR(__xludf.DUMMYFUNCTION("SPLIT(IMPORTRANGE!B9588:B19587,"";"",0,1)"),"HTML/CSS")</f>
        <v>HTML/CSS</v>
      </c>
      <c r="C9588" s="4" t="str">
        <f>IFERROR(__xludf.DUMMYFUNCTION("""COMPUTED_VALUE"""),"JavaScript")</f>
        <v>JavaScript</v>
      </c>
      <c r="D9588" s="4" t="str">
        <f>IFERROR(__xludf.DUMMYFUNCTION("""COMPUTED_VALUE"""),"PHP")</f>
        <v>PHP</v>
      </c>
    </row>
    <row r="9589">
      <c r="A9589" s="3">
        <v>9588.0</v>
      </c>
      <c r="B9589" s="4" t="str">
        <f>IFERROR(__xludf.DUMMYFUNCTION("SPLIT(IMPORTRANGE!B9589:B19588,"";"",0,1)"),"Java")</f>
        <v>Java</v>
      </c>
      <c r="C9589" s="4" t="str">
        <f>IFERROR(__xludf.DUMMYFUNCTION("""COMPUTED_VALUE"""),"Kotlin")</f>
        <v>Kotlin</v>
      </c>
    </row>
    <row r="9590">
      <c r="A9590" s="3">
        <v>9589.0</v>
      </c>
      <c r="B9590" s="4" t="str">
        <f>IFERROR(__xludf.DUMMYFUNCTION("SPLIT(IMPORTRANGE!B9590:B19589,"";"",0,1)"),"Bash/Shell/PowerShell")</f>
        <v>Bash/Shell/PowerShell</v>
      </c>
      <c r="C9590" s="4" t="str">
        <f>IFERROR(__xludf.DUMMYFUNCTION("""COMPUTED_VALUE"""),"C")</f>
        <v>C</v>
      </c>
      <c r="D9590" s="4" t="str">
        <f>IFERROR(__xludf.DUMMYFUNCTION("""COMPUTED_VALUE"""),"C++")</f>
        <v>C++</v>
      </c>
      <c r="E9590" s="4" t="str">
        <f>IFERROR(__xludf.DUMMYFUNCTION("""COMPUTED_VALUE"""),"HTML/CSS")</f>
        <v>HTML/CSS</v>
      </c>
      <c r="F9590" s="4" t="str">
        <f>IFERROR(__xludf.DUMMYFUNCTION("""COMPUTED_VALUE"""),"JavaScript")</f>
        <v>JavaScript</v>
      </c>
      <c r="G9590" s="4" t="str">
        <f>IFERROR(__xludf.DUMMYFUNCTION("""COMPUTED_VALUE"""),"Python")</f>
        <v>Python</v>
      </c>
      <c r="H9590" s="4" t="str">
        <f>IFERROR(__xludf.DUMMYFUNCTION("""COMPUTED_VALUE"""),"VBA")</f>
        <v>VBA</v>
      </c>
    </row>
    <row r="9591">
      <c r="A9591" s="3">
        <v>9590.0</v>
      </c>
      <c r="B9591" s="4" t="str">
        <f>IFERROR(__xludf.DUMMYFUNCTION("SPLIT(IMPORTRANGE!B9591:B19590,"";"",0,1)"),"C")</f>
        <v>C</v>
      </c>
      <c r="C9591" s="4" t="str">
        <f>IFERROR(__xludf.DUMMYFUNCTION("""COMPUTED_VALUE"""),"C++")</f>
        <v>C++</v>
      </c>
      <c r="D9591" s="4" t="str">
        <f>IFERROR(__xludf.DUMMYFUNCTION("""COMPUTED_VALUE"""),"Java")</f>
        <v>Java</v>
      </c>
      <c r="E9591" s="4" t="str">
        <f>IFERROR(__xludf.DUMMYFUNCTION("""COMPUTED_VALUE"""),"JavaScript")</f>
        <v>JavaScript</v>
      </c>
      <c r="F9591" s="4" t="str">
        <f>IFERROR(__xludf.DUMMYFUNCTION("""COMPUTED_VALUE"""),"Swift")</f>
        <v>Swift</v>
      </c>
    </row>
    <row r="9592">
      <c r="A9592" s="3">
        <v>9591.0</v>
      </c>
      <c r="B9592" s="4" t="str">
        <f>IFERROR(__xludf.DUMMYFUNCTION("SPLIT(IMPORTRANGE!B9592:B19591,"";"",0,1)"),"C#")</f>
        <v>C#</v>
      </c>
      <c r="C9592" s="4" t="str">
        <f>IFERROR(__xludf.DUMMYFUNCTION("""COMPUTED_VALUE"""),"HTML/CSS")</f>
        <v>HTML/CSS</v>
      </c>
      <c r="D9592" s="4" t="str">
        <f>IFERROR(__xludf.DUMMYFUNCTION("""COMPUTED_VALUE"""),"Java")</f>
        <v>Java</v>
      </c>
      <c r="E9592" s="4" t="str">
        <f>IFERROR(__xludf.DUMMYFUNCTION("""COMPUTED_VALUE"""),"JavaScript")</f>
        <v>JavaScript</v>
      </c>
      <c r="F9592" s="4" t="str">
        <f>IFERROR(__xludf.DUMMYFUNCTION("""COMPUTED_VALUE"""),"Kotlin")</f>
        <v>Kotlin</v>
      </c>
      <c r="G9592" s="4" t="str">
        <f>IFERROR(__xludf.DUMMYFUNCTION("""COMPUTED_VALUE"""),"Python")</f>
        <v>Python</v>
      </c>
      <c r="H9592" s="4" t="str">
        <f>IFERROR(__xludf.DUMMYFUNCTION("""COMPUTED_VALUE"""),"SQL")</f>
        <v>SQL</v>
      </c>
    </row>
    <row r="9593">
      <c r="A9593" s="3">
        <v>9592.0</v>
      </c>
      <c r="B9593" s="4" t="str">
        <f>IFERROR(__xludf.DUMMYFUNCTION("SPLIT(IMPORTRANGE!B9593:B19592,"";"",0,1)"),"C#")</f>
        <v>C#</v>
      </c>
      <c r="C9593" s="4" t="str">
        <f>IFERROR(__xludf.DUMMYFUNCTION("""COMPUTED_VALUE"""),"HTML/CSS")</f>
        <v>HTML/CSS</v>
      </c>
      <c r="D9593" s="4" t="str">
        <f>IFERROR(__xludf.DUMMYFUNCTION("""COMPUTED_VALUE"""),"JavaScript")</f>
        <v>JavaScript</v>
      </c>
      <c r="E9593" s="4" t="str">
        <f>IFERROR(__xludf.DUMMYFUNCTION("""COMPUTED_VALUE"""),"SQL")</f>
        <v>SQL</v>
      </c>
    </row>
    <row r="9594">
      <c r="A9594" s="3">
        <v>9593.0</v>
      </c>
      <c r="B9594" s="4" t="str">
        <f>IFERROR(__xludf.DUMMYFUNCTION("SPLIT(IMPORTRANGE!B9594:B19593,"";"",0,1)"),"HTML/CSS")</f>
        <v>HTML/CSS</v>
      </c>
      <c r="C9594" s="4" t="str">
        <f>IFERROR(__xludf.DUMMYFUNCTION("""COMPUTED_VALUE"""),"Java")</f>
        <v>Java</v>
      </c>
      <c r="D9594" s="4" t="str">
        <f>IFERROR(__xludf.DUMMYFUNCTION("""COMPUTED_VALUE"""),"JavaScript")</f>
        <v>JavaScript</v>
      </c>
      <c r="E9594" s="4" t="str">
        <f>IFERROR(__xludf.DUMMYFUNCTION("""COMPUTED_VALUE"""),"SQL")</f>
        <v>SQL</v>
      </c>
      <c r="F9594" s="4" t="str">
        <f>IFERROR(__xludf.DUMMYFUNCTION("""COMPUTED_VALUE"""),"TypeScript")</f>
        <v>TypeScript</v>
      </c>
    </row>
    <row r="9595">
      <c r="A9595" s="3">
        <v>9594.0</v>
      </c>
      <c r="B9595" s="4" t="str">
        <f>IFERROR(__xludf.DUMMYFUNCTION("SPLIT(IMPORTRANGE!B9595:B19594,"";"",0,1)"),"Go")</f>
        <v>Go</v>
      </c>
    </row>
    <row r="9596">
      <c r="A9596" s="3">
        <v>9595.0</v>
      </c>
      <c r="B9596" s="4" t="str">
        <f>IFERROR(__xludf.DUMMYFUNCTION("SPLIT(IMPORTRANGE!B9596:B19595,"";"",0,1)"),"Java")</f>
        <v>Java</v>
      </c>
      <c r="C9596" s="4" t="str">
        <f>IFERROR(__xludf.DUMMYFUNCTION("""COMPUTED_VALUE"""),"Python")</f>
        <v>Python</v>
      </c>
      <c r="D9596" s="4" t="str">
        <f>IFERROR(__xludf.DUMMYFUNCTION("""COMPUTED_VALUE"""),"SQL")</f>
        <v>SQL</v>
      </c>
    </row>
    <row r="9597">
      <c r="A9597" s="3">
        <v>9596.0</v>
      </c>
      <c r="B9597" s="4" t="str">
        <f>IFERROR(__xludf.DUMMYFUNCTION("SPLIT(IMPORTRANGE!B9597:B19596,"";"",0,1)"),"Bash/Shell/PowerShell")</f>
        <v>Bash/Shell/PowerShell</v>
      </c>
      <c r="C9597" s="4" t="str">
        <f>IFERROR(__xludf.DUMMYFUNCTION("""COMPUTED_VALUE"""),"C#")</f>
        <v>C#</v>
      </c>
      <c r="D9597" s="4" t="str">
        <f>IFERROR(__xludf.DUMMYFUNCTION("""COMPUTED_VALUE"""),"HTML/CSS")</f>
        <v>HTML/CSS</v>
      </c>
      <c r="E9597" s="4" t="str">
        <f>IFERROR(__xludf.DUMMYFUNCTION("""COMPUTED_VALUE"""),"JavaScript")</f>
        <v>JavaScript</v>
      </c>
      <c r="F9597" s="4" t="str">
        <f>IFERROR(__xludf.DUMMYFUNCTION("""COMPUTED_VALUE"""),"Python")</f>
        <v>Python</v>
      </c>
      <c r="G9597" s="4" t="str">
        <f>IFERROR(__xludf.DUMMYFUNCTION("""COMPUTED_VALUE"""),"R")</f>
        <v>R</v>
      </c>
      <c r="H9597" s="4" t="str">
        <f>IFERROR(__xludf.DUMMYFUNCTION("""COMPUTED_VALUE"""),"SQL")</f>
        <v>SQL</v>
      </c>
    </row>
    <row r="9598">
      <c r="A9598" s="3">
        <v>9597.0</v>
      </c>
      <c r="B9598" s="4" t="str">
        <f>IFERROR(__xludf.DUMMYFUNCTION("SPLIT(IMPORTRANGE!B9598:B19597,"";"",0,1)"),"Python")</f>
        <v>Python</v>
      </c>
      <c r="C9598" s="4" t="str">
        <f>IFERROR(__xludf.DUMMYFUNCTION("""COMPUTED_VALUE"""),"Other(s):")</f>
        <v>Other(s):</v>
      </c>
    </row>
    <row r="9599">
      <c r="A9599" s="3">
        <v>9598.0</v>
      </c>
      <c r="B9599" s="4" t="str">
        <f>IFERROR(__xludf.DUMMYFUNCTION("SPLIT(IMPORTRANGE!B9599:B19598,"";"",0,1)"),"Assembly")</f>
        <v>Assembly</v>
      </c>
      <c r="C9599" s="4" t="str">
        <f>IFERROR(__xludf.DUMMYFUNCTION("""COMPUTED_VALUE"""),"Bash/Shell/PowerShell")</f>
        <v>Bash/Shell/PowerShell</v>
      </c>
      <c r="D9599" s="4" t="str">
        <f>IFERROR(__xludf.DUMMYFUNCTION("""COMPUTED_VALUE"""),"C")</f>
        <v>C</v>
      </c>
      <c r="E9599" s="4" t="str">
        <f>IFERROR(__xludf.DUMMYFUNCTION("""COMPUTED_VALUE"""),"C++")</f>
        <v>C++</v>
      </c>
      <c r="F9599" s="4" t="str">
        <f>IFERROR(__xludf.DUMMYFUNCTION("""COMPUTED_VALUE"""),"Python")</f>
        <v>Python</v>
      </c>
      <c r="G9599" s="4" t="str">
        <f>IFERROR(__xludf.DUMMYFUNCTION("""COMPUTED_VALUE"""),"Swift")</f>
        <v>Swift</v>
      </c>
    </row>
    <row r="9600">
      <c r="A9600" s="3">
        <v>9599.0</v>
      </c>
      <c r="B9600" s="4" t="str">
        <f>IFERROR(__xludf.DUMMYFUNCTION("SPLIT(IMPORTRANGE!B9600:B19599,"";"",0,1)"),"HTML/CSS")</f>
        <v>HTML/CSS</v>
      </c>
      <c r="C9600" s="4" t="str">
        <f>IFERROR(__xludf.DUMMYFUNCTION("""COMPUTED_VALUE"""),"JavaScript")</f>
        <v>JavaScript</v>
      </c>
      <c r="D9600" s="4" t="str">
        <f>IFERROR(__xludf.DUMMYFUNCTION("""COMPUTED_VALUE"""),"PHP")</f>
        <v>PHP</v>
      </c>
    </row>
    <row r="9601">
      <c r="A9601" s="3">
        <v>9600.0</v>
      </c>
      <c r="B9601" s="4" t="str">
        <f>IFERROR(__xludf.DUMMYFUNCTION("SPLIT(IMPORTRANGE!B9601:B19600,"";"",0,1)"),"C")</f>
        <v>C</v>
      </c>
      <c r="C9601" s="4" t="str">
        <f>IFERROR(__xludf.DUMMYFUNCTION("""COMPUTED_VALUE"""),"Java")</f>
        <v>Java</v>
      </c>
      <c r="D9601" s="4" t="str">
        <f>IFERROR(__xludf.DUMMYFUNCTION("""COMPUTED_VALUE"""),"PHP")</f>
        <v>PHP</v>
      </c>
      <c r="E9601" s="4" t="str">
        <f>IFERROR(__xludf.DUMMYFUNCTION("""COMPUTED_VALUE"""),"Python")</f>
        <v>Python</v>
      </c>
      <c r="F9601" s="4" t="str">
        <f>IFERROR(__xludf.DUMMYFUNCTION("""COMPUTED_VALUE"""),"SQL")</f>
        <v>SQL</v>
      </c>
    </row>
    <row r="9602">
      <c r="A9602" s="3">
        <v>9601.0</v>
      </c>
      <c r="B9602" s="4" t="str">
        <f>IFERROR(__xludf.DUMMYFUNCTION("SPLIT(IMPORTRANGE!B9602:B19601,"";"",0,1)"),"C")</f>
        <v>C</v>
      </c>
      <c r="C9602" s="4" t="str">
        <f>IFERROR(__xludf.DUMMYFUNCTION("""COMPUTED_VALUE"""),"C++")</f>
        <v>C++</v>
      </c>
      <c r="D9602" s="4" t="str">
        <f>IFERROR(__xludf.DUMMYFUNCTION("""COMPUTED_VALUE"""),"C#")</f>
        <v>C#</v>
      </c>
      <c r="E9602" s="4" t="str">
        <f>IFERROR(__xludf.DUMMYFUNCTION("""COMPUTED_VALUE"""),"Java")</f>
        <v>Java</v>
      </c>
    </row>
    <row r="9603">
      <c r="A9603" s="3">
        <v>9602.0</v>
      </c>
      <c r="B9603" s="4" t="str">
        <f>IFERROR(__xludf.DUMMYFUNCTION("SPLIT(IMPORTRANGE!B9603:B19602,"";"",0,1)"),"Bash/Shell/PowerShell")</f>
        <v>Bash/Shell/PowerShell</v>
      </c>
      <c r="C9603" s="4" t="str">
        <f>IFERROR(__xludf.DUMMYFUNCTION("""COMPUTED_VALUE"""),"HTML/CSS")</f>
        <v>HTML/CSS</v>
      </c>
      <c r="D9603" s="4" t="str">
        <f>IFERROR(__xludf.DUMMYFUNCTION("""COMPUTED_VALUE"""),"JavaScript")</f>
        <v>JavaScript</v>
      </c>
      <c r="E9603" s="4" t="str">
        <f>IFERROR(__xludf.DUMMYFUNCTION("""COMPUTED_VALUE"""),"PHP")</f>
        <v>PHP</v>
      </c>
      <c r="F9603" s="4" t="str">
        <f>IFERROR(__xludf.DUMMYFUNCTION("""COMPUTED_VALUE"""),"SQL")</f>
        <v>SQL</v>
      </c>
    </row>
    <row r="9604">
      <c r="A9604" s="3">
        <v>9603.0</v>
      </c>
      <c r="B9604" s="4" t="str">
        <f>IFERROR(__xludf.DUMMYFUNCTION("SPLIT(IMPORTRANGE!B9604:B19603,"";"",0,1)"),"Bash/Shell/PowerShell")</f>
        <v>Bash/Shell/PowerShell</v>
      </c>
      <c r="C9604" s="4" t="str">
        <f>IFERROR(__xludf.DUMMYFUNCTION("""COMPUTED_VALUE"""),"Go")</f>
        <v>Go</v>
      </c>
      <c r="D9604" s="4" t="str">
        <f>IFERROR(__xludf.DUMMYFUNCTION("""COMPUTED_VALUE"""),"HTML/CSS")</f>
        <v>HTML/CSS</v>
      </c>
      <c r="E9604" s="4" t="str">
        <f>IFERROR(__xludf.DUMMYFUNCTION("""COMPUTED_VALUE"""),"JavaScript")</f>
        <v>JavaScript</v>
      </c>
      <c r="F9604" s="4" t="str">
        <f>IFERROR(__xludf.DUMMYFUNCTION("""COMPUTED_VALUE"""),"PHP")</f>
        <v>PHP</v>
      </c>
      <c r="G9604" s="4" t="str">
        <f>IFERROR(__xludf.DUMMYFUNCTION("""COMPUTED_VALUE"""),"SQL")</f>
        <v>SQL</v>
      </c>
    </row>
    <row r="9605">
      <c r="A9605" s="3">
        <v>9604.0</v>
      </c>
      <c r="B9605" s="4" t="str">
        <f>IFERROR(__xludf.DUMMYFUNCTION("SPLIT(IMPORTRANGE!B9605:B19604,"";"",0,1)"),"C#")</f>
        <v>C#</v>
      </c>
      <c r="C9605" s="4" t="str">
        <f>IFERROR(__xludf.DUMMYFUNCTION("""COMPUTED_VALUE"""),"HTML/CSS")</f>
        <v>HTML/CSS</v>
      </c>
      <c r="D9605" s="4" t="str">
        <f>IFERROR(__xludf.DUMMYFUNCTION("""COMPUTED_VALUE"""),"Java")</f>
        <v>Java</v>
      </c>
      <c r="E9605" s="4" t="str">
        <f>IFERROR(__xludf.DUMMYFUNCTION("""COMPUTED_VALUE"""),"JavaScript")</f>
        <v>JavaScript</v>
      </c>
      <c r="F9605" s="4" t="str">
        <f>IFERROR(__xludf.DUMMYFUNCTION("""COMPUTED_VALUE"""),"Python")</f>
        <v>Python</v>
      </c>
      <c r="G9605" s="4" t="str">
        <f>IFERROR(__xludf.DUMMYFUNCTION("""COMPUTED_VALUE"""),"SQL")</f>
        <v>SQL</v>
      </c>
    </row>
    <row r="9606">
      <c r="A9606" s="3">
        <v>9605.0</v>
      </c>
      <c r="B9606" s="4" t="str">
        <f>IFERROR(__xludf.DUMMYFUNCTION("SPLIT(IMPORTRANGE!B9606:B19605,"";"",0,1)"),"C")</f>
        <v>C</v>
      </c>
      <c r="C9606" s="4" t="str">
        <f>IFERROR(__xludf.DUMMYFUNCTION("""COMPUTED_VALUE"""),"C++")</f>
        <v>C++</v>
      </c>
      <c r="D9606" s="4" t="str">
        <f>IFERROR(__xludf.DUMMYFUNCTION("""COMPUTED_VALUE"""),"Dart")</f>
        <v>Dart</v>
      </c>
      <c r="E9606" s="4" t="str">
        <f>IFERROR(__xludf.DUMMYFUNCTION("""COMPUTED_VALUE"""),"HTML/CSS")</f>
        <v>HTML/CSS</v>
      </c>
      <c r="F9606" s="4" t="str">
        <f>IFERROR(__xludf.DUMMYFUNCTION("""COMPUTED_VALUE"""),"Java")</f>
        <v>Java</v>
      </c>
      <c r="G9606" s="4" t="str">
        <f>IFERROR(__xludf.DUMMYFUNCTION("""COMPUTED_VALUE"""),"JavaScript")</f>
        <v>JavaScript</v>
      </c>
      <c r="H9606" s="4" t="str">
        <f>IFERROR(__xludf.DUMMYFUNCTION("""COMPUTED_VALUE"""),"Kotlin")</f>
        <v>Kotlin</v>
      </c>
      <c r="I9606" s="4" t="str">
        <f>IFERROR(__xludf.DUMMYFUNCTION("""COMPUTED_VALUE"""),"Objective-C")</f>
        <v>Objective-C</v>
      </c>
      <c r="J9606" s="4" t="str">
        <f>IFERROR(__xludf.DUMMYFUNCTION("""COMPUTED_VALUE"""),"PHP")</f>
        <v>PHP</v>
      </c>
      <c r="K9606" s="4" t="str">
        <f>IFERROR(__xludf.DUMMYFUNCTION("""COMPUTED_VALUE"""),"Python")</f>
        <v>Python</v>
      </c>
      <c r="L9606" s="4" t="str">
        <f>IFERROR(__xludf.DUMMYFUNCTION("""COMPUTED_VALUE"""),"Swift")</f>
        <v>Swift</v>
      </c>
    </row>
    <row r="9607">
      <c r="A9607" s="3">
        <v>9606.0</v>
      </c>
      <c r="B9607" s="4" t="str">
        <f>IFERROR(__xludf.DUMMYFUNCTION("SPLIT(IMPORTRANGE!B9607:B19606,"";"",0,1)"),"HTML/CSS")</f>
        <v>HTML/CSS</v>
      </c>
      <c r="C9607" s="4" t="str">
        <f>IFERROR(__xludf.DUMMYFUNCTION("""COMPUTED_VALUE"""),"JavaScript")</f>
        <v>JavaScript</v>
      </c>
      <c r="D9607" s="4" t="str">
        <f>IFERROR(__xludf.DUMMYFUNCTION("""COMPUTED_VALUE"""),"PHP")</f>
        <v>PHP</v>
      </c>
    </row>
    <row r="9608">
      <c r="A9608" s="3">
        <v>9607.0</v>
      </c>
      <c r="B9608" s="4" t="str">
        <f>IFERROR(__xludf.DUMMYFUNCTION("SPLIT(IMPORTRANGE!B9608:B19607,"";"",0,1)"),"HTML/CSS")</f>
        <v>HTML/CSS</v>
      </c>
      <c r="C9608" s="4" t="str">
        <f>IFERROR(__xludf.DUMMYFUNCTION("""COMPUTED_VALUE"""),"JavaScript")</f>
        <v>JavaScript</v>
      </c>
      <c r="D9608" s="4" t="str">
        <f>IFERROR(__xludf.DUMMYFUNCTION("""COMPUTED_VALUE"""),"PHP")</f>
        <v>PHP</v>
      </c>
      <c r="E9608" s="4" t="str">
        <f>IFERROR(__xludf.DUMMYFUNCTION("""COMPUTED_VALUE"""),"Python")</f>
        <v>Python</v>
      </c>
    </row>
    <row r="9609">
      <c r="A9609" s="3">
        <v>9608.0</v>
      </c>
      <c r="B9609" s="4" t="str">
        <f>IFERROR(__xludf.DUMMYFUNCTION("SPLIT(IMPORTRANGE!B9609:B19608,"";"",0,1)"),"C#")</f>
        <v>C#</v>
      </c>
      <c r="C9609" s="4" t="str">
        <f>IFERROR(__xludf.DUMMYFUNCTION("""COMPUTED_VALUE"""),"HTML/CSS")</f>
        <v>HTML/CSS</v>
      </c>
      <c r="D9609" s="4" t="str">
        <f>IFERROR(__xludf.DUMMYFUNCTION("""COMPUTED_VALUE"""),"JavaScript")</f>
        <v>JavaScript</v>
      </c>
      <c r="E9609" s="4" t="str">
        <f>IFERROR(__xludf.DUMMYFUNCTION("""COMPUTED_VALUE"""),"SQL")</f>
        <v>SQL</v>
      </c>
    </row>
    <row r="9610">
      <c r="A9610" s="3">
        <v>9609.0</v>
      </c>
      <c r="B9610" s="4" t="str">
        <f>IFERROR(__xludf.DUMMYFUNCTION("SPLIT(IMPORTRANGE!B9610:B19609,"";"",0,1)"),"HTML/CSS")</f>
        <v>HTML/CSS</v>
      </c>
      <c r="C9610" s="4" t="str">
        <f>IFERROR(__xludf.DUMMYFUNCTION("""COMPUTED_VALUE"""),"JavaScript")</f>
        <v>JavaScript</v>
      </c>
      <c r="D9610" s="4" t="str">
        <f>IFERROR(__xludf.DUMMYFUNCTION("""COMPUTED_VALUE"""),"SQL")</f>
        <v>SQL</v>
      </c>
      <c r="E9610" s="4" t="str">
        <f>IFERROR(__xludf.DUMMYFUNCTION("""COMPUTED_VALUE"""),"TypeScript")</f>
        <v>TypeScript</v>
      </c>
    </row>
    <row r="9611">
      <c r="A9611" s="3">
        <v>9610.0</v>
      </c>
      <c r="B9611" s="4" t="str">
        <f>IFERROR(__xludf.DUMMYFUNCTION("SPLIT(IMPORTRANGE!B9611:B19610,"";"",0,1)"),"SQL")</f>
        <v>SQL</v>
      </c>
    </row>
    <row r="9612">
      <c r="A9612" s="3">
        <v>9611.0</v>
      </c>
      <c r="B9612" s="4" t="str">
        <f>IFERROR(__xludf.DUMMYFUNCTION("SPLIT(IMPORTRANGE!B9612:B19611,"";"",0,1)"),"C++")</f>
        <v>C++</v>
      </c>
      <c r="C9612" s="4" t="str">
        <f>IFERROR(__xludf.DUMMYFUNCTION("""COMPUTED_VALUE"""),"Java")</f>
        <v>Java</v>
      </c>
      <c r="D9612" s="4" t="str">
        <f>IFERROR(__xludf.DUMMYFUNCTION("""COMPUTED_VALUE"""),"Python")</f>
        <v>Python</v>
      </c>
    </row>
    <row r="9613">
      <c r="A9613" s="3">
        <v>9612.0</v>
      </c>
      <c r="B9613" s="4" t="str">
        <f>IFERROR(__xludf.DUMMYFUNCTION("SPLIT(IMPORTRANGE!B9613:B19612,"";"",0,1)"),"Assembly")</f>
        <v>Assembly</v>
      </c>
      <c r="C9613" s="4" t="str">
        <f>IFERROR(__xludf.DUMMYFUNCTION("""COMPUTED_VALUE"""),"Bash/Shell/PowerShell")</f>
        <v>Bash/Shell/PowerShell</v>
      </c>
      <c r="D9613" s="4" t="str">
        <f>IFERROR(__xludf.DUMMYFUNCTION("""COMPUTED_VALUE"""),"C")</f>
        <v>C</v>
      </c>
      <c r="E9613" s="4" t="str">
        <f>IFERROR(__xludf.DUMMYFUNCTION("""COMPUTED_VALUE"""),"C++")</f>
        <v>C++</v>
      </c>
      <c r="F9613" s="4" t="str">
        <f>IFERROR(__xludf.DUMMYFUNCTION("""COMPUTED_VALUE"""),"Go")</f>
        <v>Go</v>
      </c>
      <c r="G9613" s="4" t="str">
        <f>IFERROR(__xludf.DUMMYFUNCTION("""COMPUTED_VALUE"""),"Java")</f>
        <v>Java</v>
      </c>
      <c r="H9613" s="4" t="str">
        <f>IFERROR(__xludf.DUMMYFUNCTION("""COMPUTED_VALUE"""),"Python")</f>
        <v>Python</v>
      </c>
    </row>
    <row r="9614">
      <c r="A9614" s="3">
        <v>9613.0</v>
      </c>
      <c r="B9614" s="4" t="str">
        <f>IFERROR(__xludf.DUMMYFUNCTION("SPLIT(IMPORTRANGE!B9614:B19613,"";"",0,1)"),"Assembly")</f>
        <v>Assembly</v>
      </c>
      <c r="C9614" s="4" t="str">
        <f>IFERROR(__xludf.DUMMYFUNCTION("""COMPUTED_VALUE"""),"Bash/Shell/PowerShell")</f>
        <v>Bash/Shell/PowerShell</v>
      </c>
      <c r="D9614" s="4" t="str">
        <f>IFERROR(__xludf.DUMMYFUNCTION("""COMPUTED_VALUE"""),"C")</f>
        <v>C</v>
      </c>
      <c r="E9614" s="4" t="str">
        <f>IFERROR(__xludf.DUMMYFUNCTION("""COMPUTED_VALUE"""),"JavaScript")</f>
        <v>JavaScript</v>
      </c>
      <c r="F9614" s="4" t="str">
        <f>IFERROR(__xludf.DUMMYFUNCTION("""COMPUTED_VALUE"""),"Python")</f>
        <v>Python</v>
      </c>
    </row>
    <row r="9615">
      <c r="A9615" s="3">
        <v>9614.0</v>
      </c>
      <c r="B9615" s="4" t="str">
        <f>IFERROR(__xludf.DUMMYFUNCTION("SPLIT(IMPORTRANGE!B9615:B19614,"";"",0,1)"),"Python")</f>
        <v>Python</v>
      </c>
    </row>
    <row r="9616">
      <c r="A9616" s="3">
        <v>9615.0</v>
      </c>
      <c r="B9616" s="4" t="str">
        <f>IFERROR(__xludf.DUMMYFUNCTION("SPLIT(IMPORTRANGE!B9616:B19615,"";"",0,1)"),"C#")</f>
        <v>C#</v>
      </c>
      <c r="C9616" s="4" t="str">
        <f>IFERROR(__xludf.DUMMYFUNCTION("""COMPUTED_VALUE"""),"HTML/CSS")</f>
        <v>HTML/CSS</v>
      </c>
      <c r="D9616" s="4" t="str">
        <f>IFERROR(__xludf.DUMMYFUNCTION("""COMPUTED_VALUE"""),"JavaScript")</f>
        <v>JavaScript</v>
      </c>
      <c r="E9616" s="4" t="str">
        <f>IFERROR(__xludf.DUMMYFUNCTION("""COMPUTED_VALUE"""),"SQL")</f>
        <v>SQL</v>
      </c>
      <c r="F9616" s="4" t="str">
        <f>IFERROR(__xludf.DUMMYFUNCTION("""COMPUTED_VALUE"""),"TypeScript")</f>
        <v>TypeScript</v>
      </c>
    </row>
    <row r="9617">
      <c r="A9617" s="3">
        <v>9616.0</v>
      </c>
      <c r="B9617" s="4" t="str">
        <f>IFERROR(__xludf.DUMMYFUNCTION("SPLIT(IMPORTRANGE!B9617:B19616,"";"",0,1)"),"Java")</f>
        <v>Java</v>
      </c>
      <c r="C9617" s="4" t="str">
        <f>IFERROR(__xludf.DUMMYFUNCTION("""COMPUTED_VALUE"""),"Objective-C")</f>
        <v>Objective-C</v>
      </c>
      <c r="D9617" s="4" t="str">
        <f>IFERROR(__xludf.DUMMYFUNCTION("""COMPUTED_VALUE"""),"Swift")</f>
        <v>Swift</v>
      </c>
    </row>
    <row r="9618">
      <c r="A9618" s="3">
        <v>9617.0</v>
      </c>
      <c r="B9618" s="4" t="str">
        <f>IFERROR(__xludf.DUMMYFUNCTION("SPLIT(IMPORTRANGE!B9618:B19617,"";"",0,1)"),"Bash/Shell/PowerShell")</f>
        <v>Bash/Shell/PowerShell</v>
      </c>
      <c r="C9618" s="4" t="str">
        <f>IFERROR(__xludf.DUMMYFUNCTION("""COMPUTED_VALUE"""),"C")</f>
        <v>C</v>
      </c>
      <c r="D9618" s="4" t="str">
        <f>IFERROR(__xludf.DUMMYFUNCTION("""COMPUTED_VALUE"""),"C++")</f>
        <v>C++</v>
      </c>
      <c r="E9618" s="4" t="str">
        <f>IFERROR(__xludf.DUMMYFUNCTION("""COMPUTED_VALUE"""),"Java")</f>
        <v>Java</v>
      </c>
      <c r="F9618" s="4" t="str">
        <f>IFERROR(__xludf.DUMMYFUNCTION("""COMPUTED_VALUE"""),"Python")</f>
        <v>Python</v>
      </c>
      <c r="G9618" s="4" t="str">
        <f>IFERROR(__xludf.DUMMYFUNCTION("""COMPUTED_VALUE"""),"Other(s):")</f>
        <v>Other(s):</v>
      </c>
    </row>
    <row r="9619">
      <c r="A9619" s="3">
        <v>9618.0</v>
      </c>
      <c r="B9619" s="4" t="str">
        <f>IFERROR(__xludf.DUMMYFUNCTION("SPLIT(IMPORTRANGE!B9619:B19618,"";"",0,1)"),"Bash/Shell/PowerShell")</f>
        <v>Bash/Shell/PowerShell</v>
      </c>
      <c r="C9619" s="4" t="str">
        <f>IFERROR(__xludf.DUMMYFUNCTION("""COMPUTED_VALUE"""),"C#")</f>
        <v>C#</v>
      </c>
      <c r="D9619" s="4" t="str">
        <f>IFERROR(__xludf.DUMMYFUNCTION("""COMPUTED_VALUE"""),"HTML/CSS")</f>
        <v>HTML/CSS</v>
      </c>
      <c r="E9619" s="4" t="str">
        <f>IFERROR(__xludf.DUMMYFUNCTION("""COMPUTED_VALUE"""),"Java")</f>
        <v>Java</v>
      </c>
      <c r="F9619" s="4" t="str">
        <f>IFERROR(__xludf.DUMMYFUNCTION("""COMPUTED_VALUE"""),"JavaScript")</f>
        <v>JavaScript</v>
      </c>
      <c r="G9619" s="4" t="str">
        <f>IFERROR(__xludf.DUMMYFUNCTION("""COMPUTED_VALUE"""),"SQL")</f>
        <v>SQL</v>
      </c>
      <c r="H9619" s="4" t="str">
        <f>IFERROR(__xludf.DUMMYFUNCTION("""COMPUTED_VALUE"""),"Other(s):")</f>
        <v>Other(s):</v>
      </c>
    </row>
    <row r="9620">
      <c r="A9620" s="3">
        <v>9619.0</v>
      </c>
      <c r="B9620" s="4" t="str">
        <f>IFERROR(__xludf.DUMMYFUNCTION("SPLIT(IMPORTRANGE!B9620:B19619,"";"",0,1)"),"C#")</f>
        <v>C#</v>
      </c>
      <c r="C9620" s="4" t="str">
        <f>IFERROR(__xludf.DUMMYFUNCTION("""COMPUTED_VALUE"""),"HTML/CSS")</f>
        <v>HTML/CSS</v>
      </c>
      <c r="D9620" s="4" t="str">
        <f>IFERROR(__xludf.DUMMYFUNCTION("""COMPUTED_VALUE"""),"JavaScript")</f>
        <v>JavaScript</v>
      </c>
      <c r="E9620" s="4" t="str">
        <f>IFERROR(__xludf.DUMMYFUNCTION("""COMPUTED_VALUE"""),"PHP")</f>
        <v>PHP</v>
      </c>
      <c r="F9620" s="4" t="str">
        <f>IFERROR(__xludf.DUMMYFUNCTION("""COMPUTED_VALUE"""),"SQL")</f>
        <v>SQL</v>
      </c>
      <c r="G9620" s="4" t="str">
        <f>IFERROR(__xludf.DUMMYFUNCTION("""COMPUTED_VALUE"""),"TypeScript")</f>
        <v>TypeScript</v>
      </c>
    </row>
    <row r="9621">
      <c r="A9621" s="3">
        <v>9620.0</v>
      </c>
      <c r="B9621" s="4" t="str">
        <f>IFERROR(__xludf.DUMMYFUNCTION("SPLIT(IMPORTRANGE!B9621:B19620,"";"",0,1)"),"Java")</f>
        <v>Java</v>
      </c>
      <c r="C9621" s="4" t="str">
        <f>IFERROR(__xludf.DUMMYFUNCTION("""COMPUTED_VALUE"""),"JavaScript")</f>
        <v>JavaScript</v>
      </c>
      <c r="D9621" s="4" t="str">
        <f>IFERROR(__xludf.DUMMYFUNCTION("""COMPUTED_VALUE"""),"SQL")</f>
        <v>SQL</v>
      </c>
    </row>
    <row r="9622">
      <c r="A9622" s="3">
        <v>9621.0</v>
      </c>
      <c r="B9622" s="4" t="str">
        <f>IFERROR(__xludf.DUMMYFUNCTION("SPLIT(IMPORTRANGE!B9622:B19621,"";"",0,1)"),"HTML/CSS")</f>
        <v>HTML/CSS</v>
      </c>
      <c r="C9622" s="4" t="str">
        <f>IFERROR(__xludf.DUMMYFUNCTION("""COMPUTED_VALUE"""),"JavaScript")</f>
        <v>JavaScript</v>
      </c>
      <c r="D9622" s="4" t="str">
        <f>IFERROR(__xludf.DUMMYFUNCTION("""COMPUTED_VALUE"""),"TypeScript")</f>
        <v>TypeScript</v>
      </c>
    </row>
    <row r="9623">
      <c r="A9623" s="3">
        <v>9622.0</v>
      </c>
      <c r="B9623" s="4" t="str">
        <f>IFERROR(__xludf.DUMMYFUNCTION("SPLIT(IMPORTRANGE!B9623:B19622,"";"",0,1)"),"C")</f>
        <v>C</v>
      </c>
      <c r="C9623" s="4" t="str">
        <f>IFERROR(__xludf.DUMMYFUNCTION("""COMPUTED_VALUE"""),"C++")</f>
        <v>C++</v>
      </c>
      <c r="D9623" s="4" t="str">
        <f>IFERROR(__xludf.DUMMYFUNCTION("""COMPUTED_VALUE"""),"HTML/CSS")</f>
        <v>HTML/CSS</v>
      </c>
      <c r="E9623" s="4" t="str">
        <f>IFERROR(__xludf.DUMMYFUNCTION("""COMPUTED_VALUE"""),"JavaScript")</f>
        <v>JavaScript</v>
      </c>
      <c r="F9623" s="4" t="str">
        <f>IFERROR(__xludf.DUMMYFUNCTION("""COMPUTED_VALUE"""),"PHP")</f>
        <v>PHP</v>
      </c>
      <c r="G9623" s="4" t="str">
        <f>IFERROR(__xludf.DUMMYFUNCTION("""COMPUTED_VALUE"""),"Python")</f>
        <v>Python</v>
      </c>
      <c r="H9623" s="4" t="str">
        <f>IFERROR(__xludf.DUMMYFUNCTION("""COMPUTED_VALUE"""),"TypeScript")</f>
        <v>TypeScript</v>
      </c>
    </row>
    <row r="9624">
      <c r="A9624" s="3">
        <v>9623.0</v>
      </c>
      <c r="B9624" s="4" t="str">
        <f>IFERROR(__xludf.DUMMYFUNCTION("SPLIT(IMPORTRANGE!B9624:B19623,"";"",0,1)"),"HTML/CSS")</f>
        <v>HTML/CSS</v>
      </c>
      <c r="C9624" s="4" t="str">
        <f>IFERROR(__xludf.DUMMYFUNCTION("""COMPUTED_VALUE"""),"PHP")</f>
        <v>PHP</v>
      </c>
      <c r="D9624" s="4" t="str">
        <f>IFERROR(__xludf.DUMMYFUNCTION("""COMPUTED_VALUE"""),"SQL")</f>
        <v>SQL</v>
      </c>
    </row>
    <row r="9625">
      <c r="A9625" s="3">
        <v>9624.0</v>
      </c>
      <c r="B9625" s="4" t="str">
        <f>IFERROR(__xludf.DUMMYFUNCTION("SPLIT(IMPORTRANGE!B9625:B19624,"";"",0,1)"),"C#")</f>
        <v>C#</v>
      </c>
      <c r="C9625" s="4" t="str">
        <f>IFERROR(__xludf.DUMMYFUNCTION("""COMPUTED_VALUE"""),"Java")</f>
        <v>Java</v>
      </c>
      <c r="D9625" s="4" t="str">
        <f>IFERROR(__xludf.DUMMYFUNCTION("""COMPUTED_VALUE"""),"JavaScript")</f>
        <v>JavaScript</v>
      </c>
    </row>
    <row r="9626">
      <c r="A9626" s="3">
        <v>9625.0</v>
      </c>
      <c r="B9626" s="4" t="str">
        <f>IFERROR(__xludf.DUMMYFUNCTION("SPLIT(IMPORTRANGE!B9626:B19625,"";"",0,1)"),"Python")</f>
        <v>Python</v>
      </c>
      <c r="C9626" s="4" t="str">
        <f>IFERROR(__xludf.DUMMYFUNCTION("""COMPUTED_VALUE"""),"R")</f>
        <v>R</v>
      </c>
      <c r="D9626" s="4" t="str">
        <f>IFERROR(__xludf.DUMMYFUNCTION("""COMPUTED_VALUE"""),"SQL")</f>
        <v>SQL</v>
      </c>
    </row>
    <row r="9627">
      <c r="A9627" s="3">
        <v>9626.0</v>
      </c>
      <c r="B9627" s="4" t="str">
        <f>IFERROR(__xludf.DUMMYFUNCTION("SPLIT(IMPORTRANGE!B9627:B19626,"";"",0,1)"),"HTML/CSS")</f>
        <v>HTML/CSS</v>
      </c>
      <c r="C9627" s="4" t="str">
        <f>IFERROR(__xludf.DUMMYFUNCTION("""COMPUTED_VALUE"""),"Java")</f>
        <v>Java</v>
      </c>
      <c r="D9627" s="4" t="str">
        <f>IFERROR(__xludf.DUMMYFUNCTION("""COMPUTED_VALUE"""),"JavaScript")</f>
        <v>JavaScript</v>
      </c>
      <c r="E9627" s="4" t="str">
        <f>IFERROR(__xludf.DUMMYFUNCTION("""COMPUTED_VALUE"""),"Python")</f>
        <v>Python</v>
      </c>
      <c r="F9627" s="4" t="str">
        <f>IFERROR(__xludf.DUMMYFUNCTION("""COMPUTED_VALUE"""),"SQL")</f>
        <v>SQL</v>
      </c>
    </row>
    <row r="9628">
      <c r="A9628" s="3">
        <v>9627.0</v>
      </c>
      <c r="B9628" s="4" t="str">
        <f>IFERROR(__xludf.DUMMYFUNCTION("SPLIT(IMPORTRANGE!B9628:B19627,"";"",0,1)"),"Elixir")</f>
        <v>Elixir</v>
      </c>
      <c r="C9628" s="4" t="str">
        <f>IFERROR(__xludf.DUMMYFUNCTION("""COMPUTED_VALUE"""),"JavaScript")</f>
        <v>JavaScript</v>
      </c>
      <c r="D9628" s="4" t="str">
        <f>IFERROR(__xludf.DUMMYFUNCTION("""COMPUTED_VALUE"""),"Ruby")</f>
        <v>Ruby</v>
      </c>
      <c r="E9628" s="4" t="str">
        <f>IFERROR(__xludf.DUMMYFUNCTION("""COMPUTED_VALUE"""),"SQL")</f>
        <v>SQL</v>
      </c>
    </row>
    <row r="9629">
      <c r="A9629" s="3">
        <v>9628.0</v>
      </c>
      <c r="B9629" s="4" t="str">
        <f>IFERROR(__xludf.DUMMYFUNCTION("SPLIT(IMPORTRANGE!B9629:B19628,"";"",0,1)"),"Bash/Shell/PowerShell")</f>
        <v>Bash/Shell/PowerShell</v>
      </c>
      <c r="C9629" s="4" t="str">
        <f>IFERROR(__xludf.DUMMYFUNCTION("""COMPUTED_VALUE"""),"C++")</f>
        <v>C++</v>
      </c>
      <c r="D9629" s="4" t="str">
        <f>IFERROR(__xludf.DUMMYFUNCTION("""COMPUTED_VALUE"""),"C#")</f>
        <v>C#</v>
      </c>
      <c r="E9629" s="4" t="str">
        <f>IFERROR(__xludf.DUMMYFUNCTION("""COMPUTED_VALUE"""),"F#")</f>
        <v>F#</v>
      </c>
      <c r="F9629" s="4" t="str">
        <f>IFERROR(__xludf.DUMMYFUNCTION("""COMPUTED_VALUE"""),"HTML/CSS")</f>
        <v>HTML/CSS</v>
      </c>
      <c r="G9629" s="4" t="str">
        <f>IFERROR(__xludf.DUMMYFUNCTION("""COMPUTED_VALUE"""),"JavaScript")</f>
        <v>JavaScript</v>
      </c>
      <c r="H9629" s="4" t="str">
        <f>IFERROR(__xludf.DUMMYFUNCTION("""COMPUTED_VALUE"""),"PHP")</f>
        <v>PHP</v>
      </c>
      <c r="I9629" s="4" t="str">
        <f>IFERROR(__xludf.DUMMYFUNCTION("""COMPUTED_VALUE"""),"Python")</f>
        <v>Python</v>
      </c>
      <c r="J9629" s="4" t="str">
        <f>IFERROR(__xludf.DUMMYFUNCTION("""COMPUTED_VALUE"""),"SQL")</f>
        <v>SQL</v>
      </c>
    </row>
    <row r="9630">
      <c r="A9630" s="3">
        <v>9629.0</v>
      </c>
      <c r="B9630" s="4" t="str">
        <f>IFERROR(__xludf.DUMMYFUNCTION("SPLIT(IMPORTRANGE!B9630:B19629,"";"",0,1)"),"Bash/Shell/PowerShell")</f>
        <v>Bash/Shell/PowerShell</v>
      </c>
      <c r="C9630" s="4" t="str">
        <f>IFERROR(__xludf.DUMMYFUNCTION("""COMPUTED_VALUE"""),"Python")</f>
        <v>Python</v>
      </c>
      <c r="D9630" s="4" t="str">
        <f>IFERROR(__xludf.DUMMYFUNCTION("""COMPUTED_VALUE"""),"Rust")</f>
        <v>Rust</v>
      </c>
      <c r="E9630" s="4" t="str">
        <f>IFERROR(__xludf.DUMMYFUNCTION("""COMPUTED_VALUE"""),"SQL")</f>
        <v>SQL</v>
      </c>
    </row>
    <row r="9631">
      <c r="A9631" s="3">
        <v>9630.0</v>
      </c>
      <c r="B9631" s="4" t="str">
        <f>IFERROR(__xludf.DUMMYFUNCTION("SPLIT(IMPORTRANGE!B9631:B19630,"";"",0,1)"),"HTML/CSS")</f>
        <v>HTML/CSS</v>
      </c>
      <c r="C9631" s="4" t="str">
        <f>IFERROR(__xludf.DUMMYFUNCTION("""COMPUTED_VALUE"""),"JavaScript")</f>
        <v>JavaScript</v>
      </c>
      <c r="D9631" s="4" t="str">
        <f>IFERROR(__xludf.DUMMYFUNCTION("""COMPUTED_VALUE"""),"PHP")</f>
        <v>PHP</v>
      </c>
      <c r="E9631" s="4" t="str">
        <f>IFERROR(__xludf.DUMMYFUNCTION("""COMPUTED_VALUE"""),"TypeScript")</f>
        <v>TypeScript</v>
      </c>
    </row>
    <row r="9632">
      <c r="A9632" s="3">
        <v>9631.0</v>
      </c>
      <c r="B9632" s="4" t="str">
        <f>IFERROR(__xludf.DUMMYFUNCTION("SPLIT(IMPORTRANGE!B9632:B19631,"";"",0,1)"),"Java")</f>
        <v>Java</v>
      </c>
    </row>
    <row r="9633">
      <c r="A9633" s="3">
        <v>9632.0</v>
      </c>
      <c r="B9633" s="4" t="str">
        <f>IFERROR(__xludf.DUMMYFUNCTION("SPLIT(IMPORTRANGE!B9633:B19632,"";"",0,1)"),"PHP")</f>
        <v>PHP</v>
      </c>
      <c r="C9633" s="4" t="str">
        <f>IFERROR(__xludf.DUMMYFUNCTION("""COMPUTED_VALUE"""),"SQL")</f>
        <v>SQL</v>
      </c>
    </row>
    <row r="9634">
      <c r="A9634" s="3">
        <v>9633.0</v>
      </c>
      <c r="B9634" s="4" t="str">
        <f>IFERROR(__xludf.DUMMYFUNCTION("SPLIT(IMPORTRANGE!B9634:B19633,"";"",0,1)"),"C")</f>
        <v>C</v>
      </c>
      <c r="C9634" s="4" t="str">
        <f>IFERROR(__xludf.DUMMYFUNCTION("""COMPUTED_VALUE"""),"C#")</f>
        <v>C#</v>
      </c>
      <c r="D9634" s="4" t="str">
        <f>IFERROR(__xludf.DUMMYFUNCTION("""COMPUTED_VALUE"""),"HTML/CSS")</f>
        <v>HTML/CSS</v>
      </c>
      <c r="E9634" s="4" t="str">
        <f>IFERROR(__xludf.DUMMYFUNCTION("""COMPUTED_VALUE"""),"Java")</f>
        <v>Java</v>
      </c>
      <c r="F9634" s="4" t="str">
        <f>IFERROR(__xludf.DUMMYFUNCTION("""COMPUTED_VALUE"""),"JavaScript")</f>
        <v>JavaScript</v>
      </c>
      <c r="G9634" s="4" t="str">
        <f>IFERROR(__xludf.DUMMYFUNCTION("""COMPUTED_VALUE"""),"SQL")</f>
        <v>SQL</v>
      </c>
    </row>
    <row r="9635">
      <c r="A9635" s="3">
        <v>9634.0</v>
      </c>
      <c r="B9635" s="4" t="str">
        <f>IFERROR(__xludf.DUMMYFUNCTION("SPLIT(IMPORTRANGE!B9635:B19634,"";"",0,1)"),"C")</f>
        <v>C</v>
      </c>
      <c r="C9635" s="4" t="str">
        <f>IFERROR(__xludf.DUMMYFUNCTION("""COMPUTED_VALUE"""),"C++")</f>
        <v>C++</v>
      </c>
      <c r="D9635" s="4" t="str">
        <f>IFERROR(__xludf.DUMMYFUNCTION("""COMPUTED_VALUE"""),"HTML/CSS")</f>
        <v>HTML/CSS</v>
      </c>
      <c r="E9635" s="4" t="str">
        <f>IFERROR(__xludf.DUMMYFUNCTION("""COMPUTED_VALUE"""),"Java")</f>
        <v>Java</v>
      </c>
      <c r="F9635" s="4" t="str">
        <f>IFERROR(__xludf.DUMMYFUNCTION("""COMPUTED_VALUE"""),"JavaScript")</f>
        <v>JavaScript</v>
      </c>
      <c r="G9635" s="4" t="str">
        <f>IFERROR(__xludf.DUMMYFUNCTION("""COMPUTED_VALUE"""),"PHP")</f>
        <v>PHP</v>
      </c>
      <c r="H9635" s="4" t="str">
        <f>IFERROR(__xludf.DUMMYFUNCTION("""COMPUTED_VALUE"""),"SQL")</f>
        <v>SQL</v>
      </c>
    </row>
    <row r="9636">
      <c r="A9636" s="3">
        <v>9635.0</v>
      </c>
      <c r="B9636" s="4" t="str">
        <f>IFERROR(__xludf.DUMMYFUNCTION("SPLIT(IMPORTRANGE!B9636:B19635,"";"",0,1)"),"C")</f>
        <v>C</v>
      </c>
      <c r="C9636" s="4" t="str">
        <f>IFERROR(__xludf.DUMMYFUNCTION("""COMPUTED_VALUE"""),"C++")</f>
        <v>C++</v>
      </c>
      <c r="D9636" s="4" t="str">
        <f>IFERROR(__xludf.DUMMYFUNCTION("""COMPUTED_VALUE"""),"C#")</f>
        <v>C#</v>
      </c>
    </row>
    <row r="9637">
      <c r="A9637" s="3">
        <v>9636.0</v>
      </c>
      <c r="B9637" s="4" t="str">
        <f>IFERROR(__xludf.DUMMYFUNCTION("SPLIT(IMPORTRANGE!B9637:B19636,"";"",0,1)"),"C")</f>
        <v>C</v>
      </c>
    </row>
    <row r="9638">
      <c r="A9638" s="3">
        <v>9637.0</v>
      </c>
      <c r="B9638" s="4" t="str">
        <f>IFERROR(__xludf.DUMMYFUNCTION("SPLIT(IMPORTRANGE!B9638:B19637,"";"",0,1)"),"Go")</f>
        <v>Go</v>
      </c>
      <c r="C9638" s="4" t="str">
        <f>IFERROR(__xludf.DUMMYFUNCTION("""COMPUTED_VALUE"""),"HTML/CSS")</f>
        <v>HTML/CSS</v>
      </c>
      <c r="D9638" s="4" t="str">
        <f>IFERROR(__xludf.DUMMYFUNCTION("""COMPUTED_VALUE"""),"JavaScript")</f>
        <v>JavaScript</v>
      </c>
      <c r="E9638" s="4" t="str">
        <f>IFERROR(__xludf.DUMMYFUNCTION("""COMPUTED_VALUE"""),"PHP")</f>
        <v>PHP</v>
      </c>
      <c r="F9638" s="4" t="str">
        <f>IFERROR(__xludf.DUMMYFUNCTION("""COMPUTED_VALUE"""),"Python")</f>
        <v>Python</v>
      </c>
      <c r="G9638" s="4" t="str">
        <f>IFERROR(__xludf.DUMMYFUNCTION("""COMPUTED_VALUE"""),"R")</f>
        <v>R</v>
      </c>
      <c r="H9638" s="4" t="str">
        <f>IFERROR(__xludf.DUMMYFUNCTION("""COMPUTED_VALUE"""),"SQL")</f>
        <v>SQL</v>
      </c>
    </row>
    <row r="9639">
      <c r="A9639" s="3">
        <v>9638.0</v>
      </c>
      <c r="B9639" s="4" t="str">
        <f>IFERROR(__xludf.DUMMYFUNCTION("SPLIT(IMPORTRANGE!B9639:B19638,"";"",0,1)"),"JavaScript")</f>
        <v>JavaScript</v>
      </c>
      <c r="C9639" s="4" t="str">
        <f>IFERROR(__xludf.DUMMYFUNCTION("""COMPUTED_VALUE"""),"PHP")</f>
        <v>PHP</v>
      </c>
    </row>
    <row r="9640">
      <c r="A9640" s="3">
        <v>9639.0</v>
      </c>
      <c r="B9640" s="4" t="str">
        <f>IFERROR(__xludf.DUMMYFUNCTION("SPLIT(IMPORTRANGE!B9640:B19639,"";"",0,1)"),"Kotlin")</f>
        <v>Kotlin</v>
      </c>
    </row>
    <row r="9641">
      <c r="A9641" s="3">
        <v>9640.0</v>
      </c>
      <c r="B9641" s="4" t="str">
        <f>IFERROR(__xludf.DUMMYFUNCTION("SPLIT(IMPORTRANGE!B9641:B19640,"";"",0,1)"),"Bash/Shell/PowerShell")</f>
        <v>Bash/Shell/PowerShell</v>
      </c>
      <c r="C9641" s="4" t="str">
        <f>IFERROR(__xludf.DUMMYFUNCTION("""COMPUTED_VALUE"""),"C")</f>
        <v>C</v>
      </c>
      <c r="D9641" s="4" t="str">
        <f>IFERROR(__xludf.DUMMYFUNCTION("""COMPUTED_VALUE"""),"C++")</f>
        <v>C++</v>
      </c>
      <c r="E9641" s="4" t="str">
        <f>IFERROR(__xludf.DUMMYFUNCTION("""COMPUTED_VALUE"""),"C#")</f>
        <v>C#</v>
      </c>
      <c r="F9641" s="4" t="str">
        <f>IFERROR(__xludf.DUMMYFUNCTION("""COMPUTED_VALUE"""),"HTML/CSS")</f>
        <v>HTML/CSS</v>
      </c>
      <c r="G9641" s="4" t="str">
        <f>IFERROR(__xludf.DUMMYFUNCTION("""COMPUTED_VALUE"""),"JavaScript")</f>
        <v>JavaScript</v>
      </c>
      <c r="H9641" s="4" t="str">
        <f>IFERROR(__xludf.DUMMYFUNCTION("""COMPUTED_VALUE"""),"Objective-C")</f>
        <v>Objective-C</v>
      </c>
      <c r="I9641" s="4" t="str">
        <f>IFERROR(__xludf.DUMMYFUNCTION("""COMPUTED_VALUE"""),"PHP")</f>
        <v>PHP</v>
      </c>
      <c r="J9641" s="4" t="str">
        <f>IFERROR(__xludf.DUMMYFUNCTION("""COMPUTED_VALUE"""),"Python")</f>
        <v>Python</v>
      </c>
      <c r="K9641" s="4" t="str">
        <f>IFERROR(__xludf.DUMMYFUNCTION("""COMPUTED_VALUE"""),"Other(s):")</f>
        <v>Other(s):</v>
      </c>
    </row>
    <row r="9642">
      <c r="A9642" s="3">
        <v>9641.0</v>
      </c>
      <c r="B9642" s="4" t="str">
        <f>IFERROR(__xludf.DUMMYFUNCTION("SPLIT(IMPORTRANGE!B9642:B19641,"";"",0,1)"),"C++")</f>
        <v>C++</v>
      </c>
      <c r="C9642" s="4" t="str">
        <f>IFERROR(__xludf.DUMMYFUNCTION("""COMPUTED_VALUE"""),"Clojure")</f>
        <v>Clojure</v>
      </c>
      <c r="D9642" s="4" t="str">
        <f>IFERROR(__xludf.DUMMYFUNCTION("""COMPUTED_VALUE"""),"Dart")</f>
        <v>Dart</v>
      </c>
      <c r="E9642" s="4" t="str">
        <f>IFERROR(__xludf.DUMMYFUNCTION("""COMPUTED_VALUE"""),"Go")</f>
        <v>Go</v>
      </c>
      <c r="F9642" s="4" t="str">
        <f>IFERROR(__xludf.DUMMYFUNCTION("""COMPUTED_VALUE"""),"HTML/CSS")</f>
        <v>HTML/CSS</v>
      </c>
      <c r="G9642" s="4" t="str">
        <f>IFERROR(__xludf.DUMMYFUNCTION("""COMPUTED_VALUE"""),"JavaScript")</f>
        <v>JavaScript</v>
      </c>
      <c r="H9642" s="4" t="str">
        <f>IFERROR(__xludf.DUMMYFUNCTION("""COMPUTED_VALUE"""),"Ruby")</f>
        <v>Ruby</v>
      </c>
      <c r="I9642" s="4" t="str">
        <f>IFERROR(__xludf.DUMMYFUNCTION("""COMPUTED_VALUE"""),"Swift")</f>
        <v>Swift</v>
      </c>
      <c r="J9642" s="4" t="str">
        <f>IFERROR(__xludf.DUMMYFUNCTION("""COMPUTED_VALUE"""),"TypeScript")</f>
        <v>TypeScript</v>
      </c>
    </row>
    <row r="9643">
      <c r="A9643" s="3">
        <v>9642.0</v>
      </c>
      <c r="B9643" s="4" t="str">
        <f>IFERROR(__xludf.DUMMYFUNCTION("SPLIT(IMPORTRANGE!B9643:B19642,"";"",0,1)"),"Swift")</f>
        <v>Swift</v>
      </c>
    </row>
    <row r="9644">
      <c r="A9644" s="3">
        <v>9643.0</v>
      </c>
      <c r="B9644" s="4" t="str">
        <f>IFERROR(__xludf.DUMMYFUNCTION("SPLIT(IMPORTRANGE!B9644:B19643,"";"",0,1)"),"HTML/CSS")</f>
        <v>HTML/CSS</v>
      </c>
      <c r="C9644" s="4" t="str">
        <f>IFERROR(__xludf.DUMMYFUNCTION("""COMPUTED_VALUE"""),"Ruby")</f>
        <v>Ruby</v>
      </c>
    </row>
    <row r="9645">
      <c r="A9645" s="3">
        <v>9644.0</v>
      </c>
      <c r="B9645" s="4" t="str">
        <f>IFERROR(__xludf.DUMMYFUNCTION("SPLIT(IMPORTRANGE!B9645:B19644,"";"",0,1)"),"C#")</f>
        <v>C#</v>
      </c>
      <c r="C9645" s="4" t="str">
        <f>IFERROR(__xludf.DUMMYFUNCTION("""COMPUTED_VALUE"""),"Java")</f>
        <v>Java</v>
      </c>
      <c r="D9645" s="4" t="str">
        <f>IFERROR(__xludf.DUMMYFUNCTION("""COMPUTED_VALUE"""),"SQL")</f>
        <v>SQL</v>
      </c>
    </row>
    <row r="9646">
      <c r="A9646" s="3">
        <v>9645.0</v>
      </c>
      <c r="B9646" s="4" t="str">
        <f>IFERROR(__xludf.DUMMYFUNCTION("SPLIT(IMPORTRANGE!B9646:B19645,"";"",0,1)"),"Bash/Shell/PowerShell")</f>
        <v>Bash/Shell/PowerShell</v>
      </c>
      <c r="C9646" s="4" t="str">
        <f>IFERROR(__xludf.DUMMYFUNCTION("""COMPUTED_VALUE"""),"HTML/CSS")</f>
        <v>HTML/CSS</v>
      </c>
      <c r="D9646" s="4" t="str">
        <f>IFERROR(__xludf.DUMMYFUNCTION("""COMPUTED_VALUE"""),"Java")</f>
        <v>Java</v>
      </c>
      <c r="E9646" s="4" t="str">
        <f>IFERROR(__xludf.DUMMYFUNCTION("""COMPUTED_VALUE"""),"JavaScript")</f>
        <v>JavaScript</v>
      </c>
      <c r="F9646" s="4" t="str">
        <f>IFERROR(__xludf.DUMMYFUNCTION("""COMPUTED_VALUE"""),"TypeScript")</f>
        <v>TypeScript</v>
      </c>
    </row>
    <row r="9647">
      <c r="A9647" s="3">
        <v>9646.0</v>
      </c>
      <c r="B9647" s="4" t="str">
        <f>IFERROR(__xludf.DUMMYFUNCTION("SPLIT(IMPORTRANGE!B9647:B19646,"";"",0,1)"),"Bash/Shell/PowerShell")</f>
        <v>Bash/Shell/PowerShell</v>
      </c>
      <c r="C9647" s="4" t="str">
        <f>IFERROR(__xludf.DUMMYFUNCTION("""COMPUTED_VALUE"""),"C")</f>
        <v>C</v>
      </c>
      <c r="D9647" s="4" t="str">
        <f>IFERROR(__xludf.DUMMYFUNCTION("""COMPUTED_VALUE"""),"C++")</f>
        <v>C++</v>
      </c>
      <c r="E9647" s="4" t="str">
        <f>IFERROR(__xludf.DUMMYFUNCTION("""COMPUTED_VALUE"""),"Go")</f>
        <v>Go</v>
      </c>
      <c r="F9647" s="4" t="str">
        <f>IFERROR(__xludf.DUMMYFUNCTION("""COMPUTED_VALUE"""),"HTML/CSS")</f>
        <v>HTML/CSS</v>
      </c>
      <c r="G9647" s="4" t="str">
        <f>IFERROR(__xludf.DUMMYFUNCTION("""COMPUTED_VALUE"""),"JavaScript")</f>
        <v>JavaScript</v>
      </c>
      <c r="H9647" s="4" t="str">
        <f>IFERROR(__xludf.DUMMYFUNCTION("""COMPUTED_VALUE"""),"TypeScript")</f>
        <v>TypeScript</v>
      </c>
      <c r="I9647" s="4" t="str">
        <f>IFERROR(__xludf.DUMMYFUNCTION("""COMPUTED_VALUE"""),"Other(s):")</f>
        <v>Other(s):</v>
      </c>
    </row>
    <row r="9648">
      <c r="A9648" s="3">
        <v>9647.0</v>
      </c>
      <c r="B9648" s="4" t="str">
        <f>IFERROR(__xludf.DUMMYFUNCTION("SPLIT(IMPORTRANGE!B9648:B19647,"";"",0,1)"),"Java")</f>
        <v>Java</v>
      </c>
      <c r="C9648" s="4" t="str">
        <f>IFERROR(__xludf.DUMMYFUNCTION("""COMPUTED_VALUE"""),"JavaScript")</f>
        <v>JavaScript</v>
      </c>
      <c r="D9648" s="4" t="str">
        <f>IFERROR(__xludf.DUMMYFUNCTION("""COMPUTED_VALUE"""),"SQL")</f>
        <v>SQL</v>
      </c>
      <c r="E9648" s="4" t="str">
        <f>IFERROR(__xludf.DUMMYFUNCTION("""COMPUTED_VALUE"""),"Swift")</f>
        <v>Swift</v>
      </c>
    </row>
    <row r="9649">
      <c r="A9649" s="3">
        <v>9648.0</v>
      </c>
      <c r="B9649" s="4" t="str">
        <f>IFERROR(__xludf.DUMMYFUNCTION("SPLIT(IMPORTRANGE!B9649:B19648,"";"",0,1)"),"C")</f>
        <v>C</v>
      </c>
      <c r="C9649" s="4" t="str">
        <f>IFERROR(__xludf.DUMMYFUNCTION("""COMPUTED_VALUE"""),"HTML/CSS")</f>
        <v>HTML/CSS</v>
      </c>
      <c r="D9649" s="4" t="str">
        <f>IFERROR(__xludf.DUMMYFUNCTION("""COMPUTED_VALUE"""),"JavaScript")</f>
        <v>JavaScript</v>
      </c>
      <c r="E9649" s="4" t="str">
        <f>IFERROR(__xludf.DUMMYFUNCTION("""COMPUTED_VALUE"""),"PHP")</f>
        <v>PHP</v>
      </c>
      <c r="F9649" s="4" t="str">
        <f>IFERROR(__xludf.DUMMYFUNCTION("""COMPUTED_VALUE"""),"SQL")</f>
        <v>SQL</v>
      </c>
    </row>
    <row r="9650">
      <c r="A9650" s="3">
        <v>9649.0</v>
      </c>
      <c r="B9650" s="4" t="str">
        <f>IFERROR(__xludf.DUMMYFUNCTION("SPLIT(IMPORTRANGE!B9650:B19649,"";"",0,1)"),"C++")</f>
        <v>C++</v>
      </c>
      <c r="C9650" s="4" t="str">
        <f>IFERROR(__xludf.DUMMYFUNCTION("""COMPUTED_VALUE"""),"HTML/CSS")</f>
        <v>HTML/CSS</v>
      </c>
      <c r="D9650" s="4" t="str">
        <f>IFERROR(__xludf.DUMMYFUNCTION("""COMPUTED_VALUE"""),"Java")</f>
        <v>Java</v>
      </c>
      <c r="E9650" s="4" t="str">
        <f>IFERROR(__xludf.DUMMYFUNCTION("""COMPUTED_VALUE"""),"JavaScript")</f>
        <v>JavaScript</v>
      </c>
      <c r="F9650" s="4" t="str">
        <f>IFERROR(__xludf.DUMMYFUNCTION("""COMPUTED_VALUE"""),"Objective-C")</f>
        <v>Objective-C</v>
      </c>
      <c r="G9650" s="4" t="str">
        <f>IFERROR(__xludf.DUMMYFUNCTION("""COMPUTED_VALUE"""),"Swift")</f>
        <v>Swift</v>
      </c>
    </row>
    <row r="9651">
      <c r="A9651" s="3">
        <v>9650.0</v>
      </c>
      <c r="B9651" s="4" t="str">
        <f>IFERROR(__xludf.DUMMYFUNCTION("SPLIT(IMPORTRANGE!B9651:B19650,"";"",0,1)"),"C++")</f>
        <v>C++</v>
      </c>
      <c r="C9651" s="4" t="str">
        <f>IFERROR(__xludf.DUMMYFUNCTION("""COMPUTED_VALUE"""),"Java")</f>
        <v>Java</v>
      </c>
      <c r="D9651" s="4" t="str">
        <f>IFERROR(__xludf.DUMMYFUNCTION("""COMPUTED_VALUE"""),"Python")</f>
        <v>Python</v>
      </c>
    </row>
    <row r="9652">
      <c r="A9652" s="3">
        <v>9651.0</v>
      </c>
      <c r="B9652" s="4" t="str">
        <f>IFERROR(__xludf.DUMMYFUNCTION("SPLIT(IMPORTRANGE!B9652:B19651,"";"",0,1)"),"JavaScript")</f>
        <v>JavaScript</v>
      </c>
      <c r="C9652" s="4" t="str">
        <f>IFERROR(__xludf.DUMMYFUNCTION("""COMPUTED_VALUE"""),"TypeScript")</f>
        <v>TypeScript</v>
      </c>
    </row>
    <row r="9653">
      <c r="A9653" s="3">
        <v>9652.0</v>
      </c>
      <c r="B9653" s="4" t="str">
        <f>IFERROR(__xludf.DUMMYFUNCTION("SPLIT(IMPORTRANGE!B9653:B19652,"";"",0,1)"),"Bash/Shell/PowerShell")</f>
        <v>Bash/Shell/PowerShell</v>
      </c>
      <c r="C9653" s="4" t="str">
        <f>IFERROR(__xludf.DUMMYFUNCTION("""COMPUTED_VALUE"""),"HTML/CSS")</f>
        <v>HTML/CSS</v>
      </c>
      <c r="D9653" s="4" t="str">
        <f>IFERROR(__xludf.DUMMYFUNCTION("""COMPUTED_VALUE"""),"Python")</f>
        <v>Python</v>
      </c>
      <c r="E9653" s="4" t="str">
        <f>IFERROR(__xludf.DUMMYFUNCTION("""COMPUTED_VALUE"""),"SQL")</f>
        <v>SQL</v>
      </c>
    </row>
    <row r="9654">
      <c r="A9654" s="3">
        <v>9653.0</v>
      </c>
      <c r="B9654" s="4" t="str">
        <f>IFERROR(__xludf.DUMMYFUNCTION("SPLIT(IMPORTRANGE!B9654:B19653,"";"",0,1)"),"Bash/Shell/PowerShell")</f>
        <v>Bash/Shell/PowerShell</v>
      </c>
      <c r="C9654" s="4" t="str">
        <f>IFERROR(__xludf.DUMMYFUNCTION("""COMPUTED_VALUE"""),"C")</f>
        <v>C</v>
      </c>
      <c r="D9654" s="4" t="str">
        <f>IFERROR(__xludf.DUMMYFUNCTION("""COMPUTED_VALUE"""),"C++")</f>
        <v>C++</v>
      </c>
    </row>
    <row r="9655">
      <c r="A9655" s="3">
        <v>9654.0</v>
      </c>
      <c r="B9655" s="4" t="str">
        <f>IFERROR(__xludf.DUMMYFUNCTION("SPLIT(IMPORTRANGE!B9655:B19654,"";"",0,1)"),"Bash/Shell/PowerShell")</f>
        <v>Bash/Shell/PowerShell</v>
      </c>
      <c r="C9655" s="4" t="str">
        <f>IFERROR(__xludf.DUMMYFUNCTION("""COMPUTED_VALUE"""),"Java")</f>
        <v>Java</v>
      </c>
      <c r="D9655" s="4" t="str">
        <f>IFERROR(__xludf.DUMMYFUNCTION("""COMPUTED_VALUE"""),"Python")</f>
        <v>Python</v>
      </c>
      <c r="E9655" s="4" t="str">
        <f>IFERROR(__xludf.DUMMYFUNCTION("""COMPUTED_VALUE"""),"SQL")</f>
        <v>SQL</v>
      </c>
    </row>
    <row r="9656">
      <c r="A9656" s="3">
        <v>9655.0</v>
      </c>
      <c r="B9656" s="4" t="str">
        <f>IFERROR(__xludf.DUMMYFUNCTION("SPLIT(IMPORTRANGE!B9656:B19655,"";"",0,1)"),"HTML/CSS")</f>
        <v>HTML/CSS</v>
      </c>
      <c r="C9656" s="4" t="str">
        <f>IFERROR(__xludf.DUMMYFUNCTION("""COMPUTED_VALUE"""),"TypeScript")</f>
        <v>TypeScript</v>
      </c>
    </row>
    <row r="9657">
      <c r="A9657" s="3">
        <v>9656.0</v>
      </c>
      <c r="B9657" s="4" t="str">
        <f>IFERROR(__xludf.DUMMYFUNCTION("SPLIT(IMPORTRANGE!B9657:B19656,"";"",0,1)"),"HTML/CSS")</f>
        <v>HTML/CSS</v>
      </c>
      <c r="C9657" s="4" t="str">
        <f>IFERROR(__xludf.DUMMYFUNCTION("""COMPUTED_VALUE"""),"JavaScript")</f>
        <v>JavaScript</v>
      </c>
      <c r="D9657" s="4" t="str">
        <f>IFERROR(__xludf.DUMMYFUNCTION("""COMPUTED_VALUE"""),"Ruby")</f>
        <v>Ruby</v>
      </c>
    </row>
    <row r="9658">
      <c r="A9658" s="3">
        <v>9657.0</v>
      </c>
      <c r="B9658" s="4" t="str">
        <f>IFERROR(__xludf.DUMMYFUNCTION("SPLIT(IMPORTRANGE!B9658:B19657,"";"",0,1)"),"Bash/Shell/PowerShell")</f>
        <v>Bash/Shell/PowerShell</v>
      </c>
      <c r="C9658" s="4" t="str">
        <f>IFERROR(__xludf.DUMMYFUNCTION("""COMPUTED_VALUE"""),"C")</f>
        <v>C</v>
      </c>
      <c r="D9658" s="4" t="str">
        <f>IFERROR(__xludf.DUMMYFUNCTION("""COMPUTED_VALUE"""),"C++")</f>
        <v>C++</v>
      </c>
      <c r="E9658" s="4" t="str">
        <f>IFERROR(__xludf.DUMMYFUNCTION("""COMPUTED_VALUE"""),"Java")</f>
        <v>Java</v>
      </c>
      <c r="F9658" s="4" t="str">
        <f>IFERROR(__xludf.DUMMYFUNCTION("""COMPUTED_VALUE"""),"Ruby")</f>
        <v>Ruby</v>
      </c>
      <c r="G9658" s="4" t="str">
        <f>IFERROR(__xludf.DUMMYFUNCTION("""COMPUTED_VALUE"""),"Scala")</f>
        <v>Scala</v>
      </c>
      <c r="H9658" s="4" t="str">
        <f>IFERROR(__xludf.DUMMYFUNCTION("""COMPUTED_VALUE"""),"SQL")</f>
        <v>SQL</v>
      </c>
    </row>
    <row r="9659">
      <c r="A9659" s="3">
        <v>9658.0</v>
      </c>
      <c r="B9659" s="4" t="str">
        <f>IFERROR(__xludf.DUMMYFUNCTION("SPLIT(IMPORTRANGE!B9659:B19658,"";"",0,1)"),"C#")</f>
        <v>C#</v>
      </c>
      <c r="C9659" s="4" t="str">
        <f>IFERROR(__xludf.DUMMYFUNCTION("""COMPUTED_VALUE"""),"HTML/CSS")</f>
        <v>HTML/CSS</v>
      </c>
      <c r="D9659" s="4" t="str">
        <f>IFERROR(__xludf.DUMMYFUNCTION("""COMPUTED_VALUE"""),"Java")</f>
        <v>Java</v>
      </c>
      <c r="E9659" s="4" t="str">
        <f>IFERROR(__xludf.DUMMYFUNCTION("""COMPUTED_VALUE"""),"JavaScript")</f>
        <v>JavaScript</v>
      </c>
      <c r="F9659" s="4" t="str">
        <f>IFERROR(__xludf.DUMMYFUNCTION("""COMPUTED_VALUE"""),"SQL")</f>
        <v>SQL</v>
      </c>
    </row>
    <row r="9660">
      <c r="A9660" s="3">
        <v>9659.0</v>
      </c>
      <c r="B9660" s="4" t="str">
        <f>IFERROR(__xludf.DUMMYFUNCTION("SPLIT(IMPORTRANGE!B9660:B19659,"";"",0,1)"),"Bash/Shell/PowerShell")</f>
        <v>Bash/Shell/PowerShell</v>
      </c>
      <c r="C9660" s="4" t="str">
        <f>IFERROR(__xludf.DUMMYFUNCTION("""COMPUTED_VALUE"""),"HTML/CSS")</f>
        <v>HTML/CSS</v>
      </c>
      <c r="D9660" s="4" t="str">
        <f>IFERROR(__xludf.DUMMYFUNCTION("""COMPUTED_VALUE"""),"JavaScript")</f>
        <v>JavaScript</v>
      </c>
      <c r="E9660" s="4" t="str">
        <f>IFERROR(__xludf.DUMMYFUNCTION("""COMPUTED_VALUE"""),"Python")</f>
        <v>Python</v>
      </c>
      <c r="F9660" s="4" t="str">
        <f>IFERROR(__xludf.DUMMYFUNCTION("""COMPUTED_VALUE"""),"SQL")</f>
        <v>SQL</v>
      </c>
      <c r="G9660" s="4" t="str">
        <f>IFERROR(__xludf.DUMMYFUNCTION("""COMPUTED_VALUE"""),"TypeScript")</f>
        <v>TypeScript</v>
      </c>
    </row>
    <row r="9661">
      <c r="A9661" s="3">
        <v>9660.0</v>
      </c>
      <c r="B9661" s="4" t="str">
        <f>IFERROR(__xludf.DUMMYFUNCTION("SPLIT(IMPORTRANGE!B9661:B19660,"";"",0,1)"),"Bash/Shell/PowerShell")</f>
        <v>Bash/Shell/PowerShell</v>
      </c>
      <c r="C9661" s="4" t="str">
        <f>IFERROR(__xludf.DUMMYFUNCTION("""COMPUTED_VALUE"""),"Java")</f>
        <v>Java</v>
      </c>
      <c r="D9661" s="4" t="str">
        <f>IFERROR(__xludf.DUMMYFUNCTION("""COMPUTED_VALUE"""),"R")</f>
        <v>R</v>
      </c>
    </row>
    <row r="9662">
      <c r="A9662" s="3">
        <v>9661.0</v>
      </c>
      <c r="B9662" s="4" t="str">
        <f>IFERROR(__xludf.DUMMYFUNCTION("SPLIT(IMPORTRANGE!B9662:B19661,"";"",0,1)"),"Dart")</f>
        <v>Dart</v>
      </c>
      <c r="C9662" s="4" t="str">
        <f>IFERROR(__xludf.DUMMYFUNCTION("""COMPUTED_VALUE"""),"HTML/CSS")</f>
        <v>HTML/CSS</v>
      </c>
      <c r="D9662" s="4" t="str">
        <f>IFERROR(__xludf.DUMMYFUNCTION("""COMPUTED_VALUE"""),"Java")</f>
        <v>Java</v>
      </c>
      <c r="E9662" s="4" t="str">
        <f>IFERROR(__xludf.DUMMYFUNCTION("""COMPUTED_VALUE"""),"JavaScript")</f>
        <v>JavaScript</v>
      </c>
      <c r="F9662" s="4" t="str">
        <f>IFERROR(__xludf.DUMMYFUNCTION("""COMPUTED_VALUE"""),"Kotlin")</f>
        <v>Kotlin</v>
      </c>
      <c r="G9662" s="4" t="str">
        <f>IFERROR(__xludf.DUMMYFUNCTION("""COMPUTED_VALUE"""),"Objective-C")</f>
        <v>Objective-C</v>
      </c>
      <c r="H9662" s="4" t="str">
        <f>IFERROR(__xludf.DUMMYFUNCTION("""COMPUTED_VALUE"""),"PHP")</f>
        <v>PHP</v>
      </c>
      <c r="I9662" s="4" t="str">
        <f>IFERROR(__xludf.DUMMYFUNCTION("""COMPUTED_VALUE"""),"Python")</f>
        <v>Python</v>
      </c>
      <c r="J9662" s="4" t="str">
        <f>IFERROR(__xludf.DUMMYFUNCTION("""COMPUTED_VALUE"""),"SQL")</f>
        <v>SQL</v>
      </c>
      <c r="K9662" s="4" t="str">
        <f>IFERROR(__xludf.DUMMYFUNCTION("""COMPUTED_VALUE"""),"Swift")</f>
        <v>Swift</v>
      </c>
    </row>
    <row r="9663">
      <c r="A9663" s="3">
        <v>9662.0</v>
      </c>
      <c r="B9663" s="4" t="str">
        <f>IFERROR(__xludf.DUMMYFUNCTION("SPLIT(IMPORTRANGE!B9663:B19662,"";"",0,1)"),"C#")</f>
        <v>C#</v>
      </c>
      <c r="C9663" s="4" t="str">
        <f>IFERROR(__xludf.DUMMYFUNCTION("""COMPUTED_VALUE"""),"HTML/CSS")</f>
        <v>HTML/CSS</v>
      </c>
      <c r="D9663" s="4" t="str">
        <f>IFERROR(__xludf.DUMMYFUNCTION("""COMPUTED_VALUE"""),"JavaScript")</f>
        <v>JavaScript</v>
      </c>
    </row>
    <row r="9664">
      <c r="A9664" s="3">
        <v>9663.0</v>
      </c>
      <c r="B9664" s="4" t="str">
        <f>IFERROR(__xludf.DUMMYFUNCTION("SPLIT(IMPORTRANGE!B9664:B19663,"";"",0,1)"),"C#")</f>
        <v>C#</v>
      </c>
      <c r="C9664" s="4" t="str">
        <f>IFERROR(__xludf.DUMMYFUNCTION("""COMPUTED_VALUE"""),"Python")</f>
        <v>Python</v>
      </c>
    </row>
    <row r="9665">
      <c r="A9665" s="3">
        <v>9664.0</v>
      </c>
      <c r="B9665" s="4" t="str">
        <f>IFERROR(__xludf.DUMMYFUNCTION("SPLIT(IMPORTRANGE!B9665:B19664,"";"",0,1)"),"C#")</f>
        <v>C#</v>
      </c>
      <c r="C9665" s="4" t="str">
        <f>IFERROR(__xludf.DUMMYFUNCTION("""COMPUTED_VALUE"""),"HTML/CSS")</f>
        <v>HTML/CSS</v>
      </c>
      <c r="D9665" s="4" t="str">
        <f>IFERROR(__xludf.DUMMYFUNCTION("""COMPUTED_VALUE"""),"JavaScript")</f>
        <v>JavaScript</v>
      </c>
      <c r="E9665" s="4" t="str">
        <f>IFERROR(__xludf.DUMMYFUNCTION("""COMPUTED_VALUE"""),"Python")</f>
        <v>Python</v>
      </c>
      <c r="F9665" s="4" t="str">
        <f>IFERROR(__xludf.DUMMYFUNCTION("""COMPUTED_VALUE"""),"SQL")</f>
        <v>SQL</v>
      </c>
    </row>
    <row r="9666">
      <c r="A9666" s="3">
        <v>9665.0</v>
      </c>
      <c r="B9666" s="4" t="str">
        <f>IFERROR(__xludf.DUMMYFUNCTION("SPLIT(IMPORTRANGE!B9666:B19665,"";"",0,1)"),"Bash/Shell/PowerShell")</f>
        <v>Bash/Shell/PowerShell</v>
      </c>
      <c r="C9666" s="4" t="str">
        <f>IFERROR(__xludf.DUMMYFUNCTION("""COMPUTED_VALUE"""),"Go")</f>
        <v>Go</v>
      </c>
      <c r="D9666" s="4" t="str">
        <f>IFERROR(__xludf.DUMMYFUNCTION("""COMPUTED_VALUE"""),"HTML/CSS")</f>
        <v>HTML/CSS</v>
      </c>
      <c r="E9666" s="4" t="str">
        <f>IFERROR(__xludf.DUMMYFUNCTION("""COMPUTED_VALUE"""),"JavaScript")</f>
        <v>JavaScript</v>
      </c>
      <c r="F9666" s="4" t="str">
        <f>IFERROR(__xludf.DUMMYFUNCTION("""COMPUTED_VALUE"""),"Python")</f>
        <v>Python</v>
      </c>
      <c r="G9666" s="4" t="str">
        <f>IFERROR(__xludf.DUMMYFUNCTION("""COMPUTED_VALUE"""),"R")</f>
        <v>R</v>
      </c>
      <c r="H9666" s="4" t="str">
        <f>IFERROR(__xludf.DUMMYFUNCTION("""COMPUTED_VALUE"""),"SQL")</f>
        <v>SQL</v>
      </c>
    </row>
    <row r="9667">
      <c r="A9667" s="3">
        <v>9666.0</v>
      </c>
      <c r="B9667" s="4" t="str">
        <f>IFERROR(__xludf.DUMMYFUNCTION("SPLIT(IMPORTRANGE!B9667:B19666,"";"",0,1)"),"C")</f>
        <v>C</v>
      </c>
      <c r="C9667" s="4" t="str">
        <f>IFERROR(__xludf.DUMMYFUNCTION("""COMPUTED_VALUE"""),"C++")</f>
        <v>C++</v>
      </c>
      <c r="D9667" s="4" t="str">
        <f>IFERROR(__xludf.DUMMYFUNCTION("""COMPUTED_VALUE"""),"PHP")</f>
        <v>PHP</v>
      </c>
      <c r="E9667" s="4" t="str">
        <f>IFERROR(__xludf.DUMMYFUNCTION("""COMPUTED_VALUE"""),"SQL")</f>
        <v>SQL</v>
      </c>
    </row>
    <row r="9668">
      <c r="A9668" s="3">
        <v>9667.0</v>
      </c>
      <c r="B9668" s="4" t="str">
        <f>IFERROR(__xludf.DUMMYFUNCTION("SPLIT(IMPORTRANGE!B9668:B19667,"";"",0,1)"),"C")</f>
        <v>C</v>
      </c>
      <c r="C9668" s="4" t="str">
        <f>IFERROR(__xludf.DUMMYFUNCTION("""COMPUTED_VALUE"""),"HTML/CSS")</f>
        <v>HTML/CSS</v>
      </c>
      <c r="D9668" s="4" t="str">
        <f>IFERROR(__xludf.DUMMYFUNCTION("""COMPUTED_VALUE"""),"Java")</f>
        <v>Java</v>
      </c>
      <c r="E9668" s="4" t="str">
        <f>IFERROR(__xludf.DUMMYFUNCTION("""COMPUTED_VALUE"""),"JavaScript")</f>
        <v>JavaScript</v>
      </c>
      <c r="F9668" s="4" t="str">
        <f>IFERROR(__xludf.DUMMYFUNCTION("""COMPUTED_VALUE"""),"PHP")</f>
        <v>PHP</v>
      </c>
      <c r="G9668" s="4" t="str">
        <f>IFERROR(__xludf.DUMMYFUNCTION("""COMPUTED_VALUE"""),"SQL")</f>
        <v>SQL</v>
      </c>
    </row>
    <row r="9669">
      <c r="A9669" s="3">
        <v>9668.0</v>
      </c>
      <c r="B9669" s="4" t="str">
        <f>IFERROR(__xludf.DUMMYFUNCTION("SPLIT(IMPORTRANGE!B9669:B19668,"";"",0,1)"),"Bash/Shell/PowerShell")</f>
        <v>Bash/Shell/PowerShell</v>
      </c>
      <c r="C9669" s="4" t="str">
        <f>IFERROR(__xludf.DUMMYFUNCTION("""COMPUTED_VALUE"""),"Elixir")</f>
        <v>Elixir</v>
      </c>
      <c r="D9669" s="4" t="str">
        <f>IFERROR(__xludf.DUMMYFUNCTION("""COMPUTED_VALUE"""),"HTML/CSS")</f>
        <v>HTML/CSS</v>
      </c>
      <c r="E9669" s="4" t="str">
        <f>IFERROR(__xludf.DUMMYFUNCTION("""COMPUTED_VALUE"""),"JavaScript")</f>
        <v>JavaScript</v>
      </c>
    </row>
    <row r="9670">
      <c r="A9670" s="3">
        <v>9669.0</v>
      </c>
      <c r="B9670" s="4" t="str">
        <f>IFERROR(__xludf.DUMMYFUNCTION("SPLIT(IMPORTRANGE!B9670:B19669,"";"",0,1)"),"C#")</f>
        <v>C#</v>
      </c>
    </row>
    <row r="9671">
      <c r="A9671" s="3">
        <v>9670.0</v>
      </c>
      <c r="B9671" s="4" t="str">
        <f>IFERROR(__xludf.DUMMYFUNCTION("SPLIT(IMPORTRANGE!B9671:B19670,"";"",0,1)"),"C#")</f>
        <v>C#</v>
      </c>
      <c r="C9671" s="4" t="str">
        <f>IFERROR(__xludf.DUMMYFUNCTION("""COMPUTED_VALUE"""),"JavaScript")</f>
        <v>JavaScript</v>
      </c>
      <c r="D9671" s="4" t="str">
        <f>IFERROR(__xludf.DUMMYFUNCTION("""COMPUTED_VALUE"""),"Python")</f>
        <v>Python</v>
      </c>
      <c r="E9671" s="4" t="str">
        <f>IFERROR(__xludf.DUMMYFUNCTION("""COMPUTED_VALUE"""),"SQL")</f>
        <v>SQL</v>
      </c>
    </row>
    <row r="9672">
      <c r="A9672" s="3">
        <v>9671.0</v>
      </c>
      <c r="B9672" s="4" t="str">
        <f>IFERROR(__xludf.DUMMYFUNCTION("SPLIT(IMPORTRANGE!B9672:B19671,"";"",0,1)"),"Bash/Shell/PowerShell")</f>
        <v>Bash/Shell/PowerShell</v>
      </c>
      <c r="C9672" s="4" t="str">
        <f>IFERROR(__xludf.DUMMYFUNCTION("""COMPUTED_VALUE"""),"C#")</f>
        <v>C#</v>
      </c>
      <c r="D9672" s="4" t="str">
        <f>IFERROR(__xludf.DUMMYFUNCTION("""COMPUTED_VALUE"""),"Dart")</f>
        <v>Dart</v>
      </c>
      <c r="E9672" s="4" t="str">
        <f>IFERROR(__xludf.DUMMYFUNCTION("""COMPUTED_VALUE"""),"HTML/CSS")</f>
        <v>HTML/CSS</v>
      </c>
      <c r="F9672" s="4" t="str">
        <f>IFERROR(__xludf.DUMMYFUNCTION("""COMPUTED_VALUE"""),"Java")</f>
        <v>Java</v>
      </c>
    </row>
    <row r="9673">
      <c r="A9673" s="3">
        <v>9672.0</v>
      </c>
      <c r="B9673" s="4" t="str">
        <f>IFERROR(__xludf.DUMMYFUNCTION("SPLIT(IMPORTRANGE!B9673:B19672,"";"",0,1)"),"HTML/CSS")</f>
        <v>HTML/CSS</v>
      </c>
      <c r="C9673" s="4" t="str">
        <f>IFERROR(__xludf.DUMMYFUNCTION("""COMPUTED_VALUE"""),"JavaScript")</f>
        <v>JavaScript</v>
      </c>
    </row>
    <row r="9674">
      <c r="A9674" s="3">
        <v>9673.0</v>
      </c>
      <c r="B9674" s="4" t="str">
        <f>IFERROR(__xludf.DUMMYFUNCTION("SPLIT(IMPORTRANGE!B9674:B19673,"";"",0,1)"),"Bash/Shell/PowerShell")</f>
        <v>Bash/Shell/PowerShell</v>
      </c>
      <c r="C9674" s="4" t="str">
        <f>IFERROR(__xludf.DUMMYFUNCTION("""COMPUTED_VALUE"""),"Python")</f>
        <v>Python</v>
      </c>
    </row>
    <row r="9675">
      <c r="A9675" s="3">
        <v>9674.0</v>
      </c>
      <c r="B9675" s="4" t="str">
        <f>IFERROR(__xludf.DUMMYFUNCTION("SPLIT(IMPORTRANGE!B9675:B19674,"";"",0,1)"),"C++")</f>
        <v>C++</v>
      </c>
      <c r="C9675" s="4" t="str">
        <f>IFERROR(__xludf.DUMMYFUNCTION("""COMPUTED_VALUE"""),"HTML/CSS")</f>
        <v>HTML/CSS</v>
      </c>
      <c r="D9675" s="4" t="str">
        <f>IFERROR(__xludf.DUMMYFUNCTION("""COMPUTED_VALUE"""),"Java")</f>
        <v>Java</v>
      </c>
      <c r="E9675" s="4" t="str">
        <f>IFERROR(__xludf.DUMMYFUNCTION("""COMPUTED_VALUE"""),"JavaScript")</f>
        <v>JavaScript</v>
      </c>
      <c r="F9675" s="4" t="str">
        <f>IFERROR(__xludf.DUMMYFUNCTION("""COMPUTED_VALUE"""),"PHP")</f>
        <v>PHP</v>
      </c>
      <c r="G9675" s="4" t="str">
        <f>IFERROR(__xludf.DUMMYFUNCTION("""COMPUTED_VALUE"""),"Python")</f>
        <v>Python</v>
      </c>
      <c r="H9675" s="4" t="str">
        <f>IFERROR(__xludf.DUMMYFUNCTION("""COMPUTED_VALUE"""),"SQL")</f>
        <v>SQL</v>
      </c>
    </row>
    <row r="9676">
      <c r="A9676" s="3">
        <v>9675.0</v>
      </c>
      <c r="B9676" s="4" t="str">
        <f>IFERROR(__xludf.DUMMYFUNCTION("SPLIT(IMPORTRANGE!B9676:B19675,"";"",0,1)"),"C")</f>
        <v>C</v>
      </c>
      <c r="C9676" s="4" t="str">
        <f>IFERROR(__xludf.DUMMYFUNCTION("""COMPUTED_VALUE"""),"C++")</f>
        <v>C++</v>
      </c>
      <c r="D9676" s="4" t="str">
        <f>IFERROR(__xludf.DUMMYFUNCTION("""COMPUTED_VALUE"""),"C#")</f>
        <v>C#</v>
      </c>
      <c r="E9676" s="4" t="str">
        <f>IFERROR(__xludf.DUMMYFUNCTION("""COMPUTED_VALUE"""),"HTML/CSS")</f>
        <v>HTML/CSS</v>
      </c>
      <c r="F9676" s="4" t="str">
        <f>IFERROR(__xludf.DUMMYFUNCTION("""COMPUTED_VALUE"""),"Java")</f>
        <v>Java</v>
      </c>
    </row>
    <row r="9677">
      <c r="A9677" s="3">
        <v>9676.0</v>
      </c>
      <c r="B9677" s="4" t="str">
        <f>IFERROR(__xludf.DUMMYFUNCTION("SPLIT(IMPORTRANGE!B9677:B19676,"";"",0,1)"),"C")</f>
        <v>C</v>
      </c>
      <c r="C9677" s="4" t="str">
        <f>IFERROR(__xludf.DUMMYFUNCTION("""COMPUTED_VALUE"""),"JavaScript")</f>
        <v>JavaScript</v>
      </c>
      <c r="D9677" s="4" t="str">
        <f>IFERROR(__xludf.DUMMYFUNCTION("""COMPUTED_VALUE"""),"Objective-C")</f>
        <v>Objective-C</v>
      </c>
    </row>
    <row r="9678">
      <c r="A9678" s="3">
        <v>9677.0</v>
      </c>
      <c r="B9678" s="4" t="str">
        <f>IFERROR(__xludf.DUMMYFUNCTION("SPLIT(IMPORTRANGE!B9678:B19677,"";"",0,1)"),"HTML/CSS")</f>
        <v>HTML/CSS</v>
      </c>
      <c r="C9678" s="4" t="str">
        <f>IFERROR(__xludf.DUMMYFUNCTION("""COMPUTED_VALUE"""),"JavaScript")</f>
        <v>JavaScript</v>
      </c>
      <c r="D9678" s="4" t="str">
        <f>IFERROR(__xludf.DUMMYFUNCTION("""COMPUTED_VALUE"""),"PHP")</f>
        <v>PHP</v>
      </c>
      <c r="E9678" s="4" t="str">
        <f>IFERROR(__xludf.DUMMYFUNCTION("""COMPUTED_VALUE"""),"SQL")</f>
        <v>SQL</v>
      </c>
    </row>
    <row r="9679">
      <c r="A9679" s="3">
        <v>9678.0</v>
      </c>
      <c r="B9679" s="4" t="str">
        <f>IFERROR(__xludf.DUMMYFUNCTION("SPLIT(IMPORTRANGE!B9679:B19678,"";"",0,1)"),"C")</f>
        <v>C</v>
      </c>
      <c r="C9679" s="4" t="str">
        <f>IFERROR(__xludf.DUMMYFUNCTION("""COMPUTED_VALUE"""),"C++")</f>
        <v>C++</v>
      </c>
      <c r="D9679" s="4" t="str">
        <f>IFERROR(__xludf.DUMMYFUNCTION("""COMPUTED_VALUE"""),"HTML/CSS")</f>
        <v>HTML/CSS</v>
      </c>
      <c r="E9679" s="4" t="str">
        <f>IFERROR(__xludf.DUMMYFUNCTION("""COMPUTED_VALUE"""),"Java")</f>
        <v>Java</v>
      </c>
      <c r="F9679" s="4" t="str">
        <f>IFERROR(__xludf.DUMMYFUNCTION("""COMPUTED_VALUE"""),"JavaScript")</f>
        <v>JavaScript</v>
      </c>
      <c r="G9679" s="4" t="str">
        <f>IFERROR(__xludf.DUMMYFUNCTION("""COMPUTED_VALUE"""),"Kotlin")</f>
        <v>Kotlin</v>
      </c>
      <c r="H9679" s="4" t="str">
        <f>IFERROR(__xludf.DUMMYFUNCTION("""COMPUTED_VALUE"""),"PHP")</f>
        <v>PHP</v>
      </c>
      <c r="I9679" s="4" t="str">
        <f>IFERROR(__xludf.DUMMYFUNCTION("""COMPUTED_VALUE"""),"Python")</f>
        <v>Python</v>
      </c>
      <c r="J9679" s="4" t="str">
        <f>IFERROR(__xludf.DUMMYFUNCTION("""COMPUTED_VALUE"""),"SQL")</f>
        <v>SQL</v>
      </c>
    </row>
    <row r="9680">
      <c r="A9680" s="3">
        <v>9679.0</v>
      </c>
      <c r="B9680" s="4" t="str">
        <f>IFERROR(__xludf.DUMMYFUNCTION("SPLIT(IMPORTRANGE!B9680:B19679,"";"",0,1)"),"C#")</f>
        <v>C#</v>
      </c>
      <c r="C9680" s="4" t="str">
        <f>IFERROR(__xludf.DUMMYFUNCTION("""COMPUTED_VALUE"""),"Java")</f>
        <v>Java</v>
      </c>
    </row>
    <row r="9681">
      <c r="A9681" s="3">
        <v>9680.0</v>
      </c>
      <c r="B9681" s="4" t="str">
        <f>IFERROR(__xludf.DUMMYFUNCTION("SPLIT(IMPORTRANGE!B9681:B19680,"";"",0,1)"),"Ruby")</f>
        <v>Ruby</v>
      </c>
    </row>
    <row r="9682">
      <c r="A9682" s="3">
        <v>9681.0</v>
      </c>
      <c r="B9682" s="4" t="str">
        <f>IFERROR(__xludf.DUMMYFUNCTION("SPLIT(IMPORTRANGE!B9682:B19681,"";"",0,1)"),"Bash/Shell/PowerShell")</f>
        <v>Bash/Shell/PowerShell</v>
      </c>
      <c r="C9682" s="4" t="str">
        <f>IFERROR(__xludf.DUMMYFUNCTION("""COMPUTED_VALUE"""),"HTML/CSS")</f>
        <v>HTML/CSS</v>
      </c>
      <c r="D9682" s="4" t="str">
        <f>IFERROR(__xludf.DUMMYFUNCTION("""COMPUTED_VALUE"""),"Java")</f>
        <v>Java</v>
      </c>
      <c r="E9682" s="4" t="str">
        <f>IFERROR(__xludf.DUMMYFUNCTION("""COMPUTED_VALUE"""),"JavaScript")</f>
        <v>JavaScript</v>
      </c>
      <c r="F9682" s="4" t="str">
        <f>IFERROR(__xludf.DUMMYFUNCTION("""COMPUTED_VALUE"""),"Kotlin")</f>
        <v>Kotlin</v>
      </c>
      <c r="G9682" s="4" t="str">
        <f>IFERROR(__xludf.DUMMYFUNCTION("""COMPUTED_VALUE"""),"Scala")</f>
        <v>Scala</v>
      </c>
    </row>
    <row r="9683">
      <c r="A9683" s="3">
        <v>9682.0</v>
      </c>
      <c r="B9683" s="4" t="str">
        <f>IFERROR(__xludf.DUMMYFUNCTION("SPLIT(IMPORTRANGE!B9683:B19682,"";"",0,1)"),"Bash/Shell/PowerShell")</f>
        <v>Bash/Shell/PowerShell</v>
      </c>
      <c r="C9683" s="4" t="str">
        <f>IFERROR(__xludf.DUMMYFUNCTION("""COMPUTED_VALUE"""),"C#")</f>
        <v>C#</v>
      </c>
      <c r="D9683" s="4" t="str">
        <f>IFERROR(__xludf.DUMMYFUNCTION("""COMPUTED_VALUE"""),"Java")</f>
        <v>Java</v>
      </c>
      <c r="E9683" s="4" t="str">
        <f>IFERROR(__xludf.DUMMYFUNCTION("""COMPUTED_VALUE"""),"Objective-C")</f>
        <v>Objective-C</v>
      </c>
    </row>
    <row r="9684">
      <c r="A9684" s="3">
        <v>9683.0</v>
      </c>
      <c r="B9684" s="4" t="str">
        <f>IFERROR(__xludf.DUMMYFUNCTION("SPLIT(IMPORTRANGE!B9684:B19683,"";"",0,1)"),"HTML/CSS")</f>
        <v>HTML/CSS</v>
      </c>
      <c r="C9684" s="4" t="str">
        <f>IFERROR(__xludf.DUMMYFUNCTION("""COMPUTED_VALUE"""),"JavaScript")</f>
        <v>JavaScript</v>
      </c>
    </row>
    <row r="9685">
      <c r="A9685" s="3">
        <v>9684.0</v>
      </c>
      <c r="B9685" s="4" t="str">
        <f>IFERROR(__xludf.DUMMYFUNCTION("SPLIT(IMPORTRANGE!B9685:B19684,"";"",0,1)"),"C")</f>
        <v>C</v>
      </c>
      <c r="C9685" s="4" t="str">
        <f>IFERROR(__xludf.DUMMYFUNCTION("""COMPUTED_VALUE"""),"C++")</f>
        <v>C++</v>
      </c>
      <c r="D9685" s="4" t="str">
        <f>IFERROR(__xludf.DUMMYFUNCTION("""COMPUTED_VALUE"""),"C#")</f>
        <v>C#</v>
      </c>
      <c r="E9685" s="4" t="str">
        <f>IFERROR(__xludf.DUMMYFUNCTION("""COMPUTED_VALUE"""),"HTML/CSS")</f>
        <v>HTML/CSS</v>
      </c>
      <c r="F9685" s="4" t="str">
        <f>IFERROR(__xludf.DUMMYFUNCTION("""COMPUTED_VALUE"""),"Java")</f>
        <v>Java</v>
      </c>
      <c r="G9685" s="4" t="str">
        <f>IFERROR(__xludf.DUMMYFUNCTION("""COMPUTED_VALUE"""),"JavaScript")</f>
        <v>JavaScript</v>
      </c>
      <c r="H9685" s="4" t="str">
        <f>IFERROR(__xludf.DUMMYFUNCTION("""COMPUTED_VALUE"""),"PHP")</f>
        <v>PHP</v>
      </c>
      <c r="I9685" s="4" t="str">
        <f>IFERROR(__xludf.DUMMYFUNCTION("""COMPUTED_VALUE"""),"Python")</f>
        <v>Python</v>
      </c>
      <c r="J9685" s="4" t="str">
        <f>IFERROR(__xludf.DUMMYFUNCTION("""COMPUTED_VALUE"""),"R")</f>
        <v>R</v>
      </c>
      <c r="K9685" s="4" t="str">
        <f>IFERROR(__xludf.DUMMYFUNCTION("""COMPUTED_VALUE"""),"SQL")</f>
        <v>SQL</v>
      </c>
    </row>
    <row r="9686">
      <c r="A9686" s="3">
        <v>9685.0</v>
      </c>
      <c r="B9686" s="4" t="str">
        <f>IFERROR(__xludf.DUMMYFUNCTION("SPLIT(IMPORTRANGE!B9686:B19685,"";"",0,1)"),"C")</f>
        <v>C</v>
      </c>
      <c r="C9686" s="4" t="str">
        <f>IFERROR(__xludf.DUMMYFUNCTION("""COMPUTED_VALUE"""),"C++")</f>
        <v>C++</v>
      </c>
      <c r="D9686" s="4" t="str">
        <f>IFERROR(__xludf.DUMMYFUNCTION("""COMPUTED_VALUE"""),"Java")</f>
        <v>Java</v>
      </c>
      <c r="E9686" s="4" t="str">
        <f>IFERROR(__xludf.DUMMYFUNCTION("""COMPUTED_VALUE"""),"JavaScript")</f>
        <v>JavaScript</v>
      </c>
      <c r="F9686" s="4" t="str">
        <f>IFERROR(__xludf.DUMMYFUNCTION("""COMPUTED_VALUE"""),"Kotlin")</f>
        <v>Kotlin</v>
      </c>
    </row>
    <row r="9687">
      <c r="A9687" s="3">
        <v>9686.0</v>
      </c>
      <c r="B9687" s="4" t="str">
        <f>IFERROR(__xludf.DUMMYFUNCTION("SPLIT(IMPORTRANGE!B9687:B19686,"";"",0,1)"),"HTML/CSS")</f>
        <v>HTML/CSS</v>
      </c>
      <c r="C9687" s="4" t="str">
        <f>IFERROR(__xludf.DUMMYFUNCTION("""COMPUTED_VALUE"""),"JavaScript")</f>
        <v>JavaScript</v>
      </c>
      <c r="D9687" s="4" t="str">
        <f>IFERROR(__xludf.DUMMYFUNCTION("""COMPUTED_VALUE"""),"PHP")</f>
        <v>PHP</v>
      </c>
    </row>
    <row r="9688">
      <c r="A9688" s="3">
        <v>9687.0</v>
      </c>
      <c r="B9688" s="4" t="str">
        <f>IFERROR(__xludf.DUMMYFUNCTION("SPLIT(IMPORTRANGE!B9688:B19687,"";"",0,1)"),"HTML/CSS")</f>
        <v>HTML/CSS</v>
      </c>
      <c r="C9688" s="4" t="str">
        <f>IFERROR(__xludf.DUMMYFUNCTION("""COMPUTED_VALUE"""),"Java")</f>
        <v>Java</v>
      </c>
      <c r="D9688" s="4" t="str">
        <f>IFERROR(__xludf.DUMMYFUNCTION("""COMPUTED_VALUE"""),"JavaScript")</f>
        <v>JavaScript</v>
      </c>
    </row>
    <row r="9689">
      <c r="A9689" s="3">
        <v>9688.0</v>
      </c>
      <c r="B9689" s="4" t="str">
        <f>IFERROR(__xludf.DUMMYFUNCTION("SPLIT(IMPORTRANGE!B9689:B19688,"";"",0,1)"),"C#")</f>
        <v>C#</v>
      </c>
      <c r="C9689" s="4" t="str">
        <f>IFERROR(__xludf.DUMMYFUNCTION("""COMPUTED_VALUE"""),"HTML/CSS")</f>
        <v>HTML/CSS</v>
      </c>
      <c r="D9689" s="4" t="str">
        <f>IFERROR(__xludf.DUMMYFUNCTION("""COMPUTED_VALUE"""),"JavaScript")</f>
        <v>JavaScript</v>
      </c>
      <c r="E9689" s="4" t="str">
        <f>IFERROR(__xludf.DUMMYFUNCTION("""COMPUTED_VALUE"""),"PHP")</f>
        <v>PHP</v>
      </c>
      <c r="F9689" s="4" t="str">
        <f>IFERROR(__xludf.DUMMYFUNCTION("""COMPUTED_VALUE"""),"Other(s):")</f>
        <v>Other(s):</v>
      </c>
    </row>
    <row r="9690">
      <c r="A9690" s="3">
        <v>9689.0</v>
      </c>
      <c r="B9690" s="4" t="str">
        <f>IFERROR(__xludf.DUMMYFUNCTION("SPLIT(IMPORTRANGE!B9690:B19689,"";"",0,1)"),"Bash/Shell/PowerShell")</f>
        <v>Bash/Shell/PowerShell</v>
      </c>
      <c r="C9690" s="4" t="str">
        <f>IFERROR(__xludf.DUMMYFUNCTION("""COMPUTED_VALUE"""),"HTML/CSS")</f>
        <v>HTML/CSS</v>
      </c>
      <c r="D9690" s="4" t="str">
        <f>IFERROR(__xludf.DUMMYFUNCTION("""COMPUTED_VALUE"""),"Java")</f>
        <v>Java</v>
      </c>
      <c r="E9690" s="4" t="str">
        <f>IFERROR(__xludf.DUMMYFUNCTION("""COMPUTED_VALUE"""),"JavaScript")</f>
        <v>JavaScript</v>
      </c>
      <c r="F9690" s="4" t="str">
        <f>IFERROR(__xludf.DUMMYFUNCTION("""COMPUTED_VALUE"""),"Python")</f>
        <v>Python</v>
      </c>
      <c r="G9690" s="4" t="str">
        <f>IFERROR(__xludf.DUMMYFUNCTION("""COMPUTED_VALUE"""),"R")</f>
        <v>R</v>
      </c>
      <c r="H9690" s="4" t="str">
        <f>IFERROR(__xludf.DUMMYFUNCTION("""COMPUTED_VALUE"""),"Scala")</f>
        <v>Scala</v>
      </c>
      <c r="I9690" s="4" t="str">
        <f>IFERROR(__xludf.DUMMYFUNCTION("""COMPUTED_VALUE"""),"SQL")</f>
        <v>SQL</v>
      </c>
      <c r="J9690" s="4" t="str">
        <f>IFERROR(__xludf.DUMMYFUNCTION("""COMPUTED_VALUE"""),"TypeScript")</f>
        <v>TypeScript</v>
      </c>
    </row>
    <row r="9691">
      <c r="A9691" s="3">
        <v>9690.0</v>
      </c>
      <c r="B9691" s="4" t="str">
        <f>IFERROR(__xludf.DUMMYFUNCTION("SPLIT(IMPORTRANGE!B9691:B19690,"";"",0,1)"),"HTML/CSS")</f>
        <v>HTML/CSS</v>
      </c>
      <c r="C9691" s="4" t="str">
        <f>IFERROR(__xludf.DUMMYFUNCTION("""COMPUTED_VALUE"""),"Java")</f>
        <v>Java</v>
      </c>
    </row>
    <row r="9692">
      <c r="A9692" s="3">
        <v>9691.0</v>
      </c>
      <c r="B9692" s="4" t="str">
        <f>IFERROR(__xludf.DUMMYFUNCTION("SPLIT(IMPORTRANGE!B9692:B19691,"";"",0,1)"),"HTML/CSS")</f>
        <v>HTML/CSS</v>
      </c>
      <c r="C9692" s="4" t="str">
        <f>IFERROR(__xludf.DUMMYFUNCTION("""COMPUTED_VALUE"""),"JavaScript")</f>
        <v>JavaScript</v>
      </c>
      <c r="D9692" s="4" t="str">
        <f>IFERROR(__xludf.DUMMYFUNCTION("""COMPUTED_VALUE"""),"PHP")</f>
        <v>PHP</v>
      </c>
    </row>
    <row r="9693">
      <c r="A9693" s="3">
        <v>9692.0</v>
      </c>
      <c r="B9693" s="4" t="str">
        <f>IFERROR(__xludf.DUMMYFUNCTION("SPLIT(IMPORTRANGE!B9693:B19692,"";"",0,1)"),"HTML/CSS")</f>
        <v>HTML/CSS</v>
      </c>
      <c r="C9693" s="4" t="str">
        <f>IFERROR(__xludf.DUMMYFUNCTION("""COMPUTED_VALUE"""),"Java")</f>
        <v>Java</v>
      </c>
      <c r="D9693" s="4" t="str">
        <f>IFERROR(__xludf.DUMMYFUNCTION("""COMPUTED_VALUE"""),"JavaScript")</f>
        <v>JavaScript</v>
      </c>
    </row>
    <row r="9694">
      <c r="A9694" s="3">
        <v>9693.0</v>
      </c>
      <c r="B9694" s="4" t="str">
        <f>IFERROR(__xludf.DUMMYFUNCTION("SPLIT(IMPORTRANGE!B9694:B19693,"";"",0,1)"),"Assembly")</f>
        <v>Assembly</v>
      </c>
      <c r="C9694" s="4" t="str">
        <f>IFERROR(__xludf.DUMMYFUNCTION("""COMPUTED_VALUE"""),"Bash/Shell/PowerShell")</f>
        <v>Bash/Shell/PowerShell</v>
      </c>
      <c r="D9694" s="4" t="str">
        <f>IFERROR(__xludf.DUMMYFUNCTION("""COMPUTED_VALUE"""),"C")</f>
        <v>C</v>
      </c>
      <c r="E9694" s="4" t="str">
        <f>IFERROR(__xludf.DUMMYFUNCTION("""COMPUTED_VALUE"""),"C++")</f>
        <v>C++</v>
      </c>
      <c r="F9694" s="4" t="str">
        <f>IFERROR(__xludf.DUMMYFUNCTION("""COMPUTED_VALUE"""),"C#")</f>
        <v>C#</v>
      </c>
      <c r="G9694" s="4" t="str">
        <f>IFERROR(__xludf.DUMMYFUNCTION("""COMPUTED_VALUE"""),"HTML/CSS")</f>
        <v>HTML/CSS</v>
      </c>
      <c r="H9694" s="4" t="str">
        <f>IFERROR(__xludf.DUMMYFUNCTION("""COMPUTED_VALUE"""),"Java")</f>
        <v>Java</v>
      </c>
      <c r="I9694" s="4" t="str">
        <f>IFERROR(__xludf.DUMMYFUNCTION("""COMPUTED_VALUE"""),"JavaScript")</f>
        <v>JavaScript</v>
      </c>
      <c r="J9694" s="4" t="str">
        <f>IFERROR(__xludf.DUMMYFUNCTION("""COMPUTED_VALUE"""),"Python")</f>
        <v>Python</v>
      </c>
      <c r="K9694" s="4" t="str">
        <f>IFERROR(__xludf.DUMMYFUNCTION("""COMPUTED_VALUE"""),"SQL")</f>
        <v>SQL</v>
      </c>
      <c r="L9694" s="4" t="str">
        <f>IFERROR(__xludf.DUMMYFUNCTION("""COMPUTED_VALUE"""),"TypeScript")</f>
        <v>TypeScript</v>
      </c>
    </row>
    <row r="9695">
      <c r="A9695" s="3">
        <v>9694.0</v>
      </c>
      <c r="B9695" s="4" t="str">
        <f>IFERROR(__xludf.DUMMYFUNCTION("SPLIT(IMPORTRANGE!B9695:B19694,"";"",0,1)"),"Bash/Shell/PowerShell")</f>
        <v>Bash/Shell/PowerShell</v>
      </c>
      <c r="C9695" s="4" t="str">
        <f>IFERROR(__xludf.DUMMYFUNCTION("""COMPUTED_VALUE"""),"C")</f>
        <v>C</v>
      </c>
      <c r="D9695" s="4" t="str">
        <f>IFERROR(__xludf.DUMMYFUNCTION("""COMPUTED_VALUE"""),"C++")</f>
        <v>C++</v>
      </c>
      <c r="E9695" s="4" t="str">
        <f>IFERROR(__xludf.DUMMYFUNCTION("""COMPUTED_VALUE"""),"HTML/CSS")</f>
        <v>HTML/CSS</v>
      </c>
      <c r="F9695" s="4" t="str">
        <f>IFERROR(__xludf.DUMMYFUNCTION("""COMPUTED_VALUE"""),"Java")</f>
        <v>Java</v>
      </c>
      <c r="G9695" s="4" t="str">
        <f>IFERROR(__xludf.DUMMYFUNCTION("""COMPUTED_VALUE"""),"Python")</f>
        <v>Python</v>
      </c>
      <c r="H9695" s="4" t="str">
        <f>IFERROR(__xludf.DUMMYFUNCTION("""COMPUTED_VALUE"""),"Other(s):")</f>
        <v>Other(s):</v>
      </c>
    </row>
    <row r="9696">
      <c r="A9696" s="3">
        <v>9695.0</v>
      </c>
      <c r="B9696" s="4" t="str">
        <f>IFERROR(__xludf.DUMMYFUNCTION("SPLIT(IMPORTRANGE!B9696:B19695,"";"",0,1)"),"Bash/Shell/PowerShell")</f>
        <v>Bash/Shell/PowerShell</v>
      </c>
      <c r="C9696" s="4" t="str">
        <f>IFERROR(__xludf.DUMMYFUNCTION("""COMPUTED_VALUE"""),"Go")</f>
        <v>Go</v>
      </c>
      <c r="D9696" s="4" t="str">
        <f>IFERROR(__xludf.DUMMYFUNCTION("""COMPUTED_VALUE"""),"HTML/CSS")</f>
        <v>HTML/CSS</v>
      </c>
      <c r="E9696" s="4" t="str">
        <f>IFERROR(__xludf.DUMMYFUNCTION("""COMPUTED_VALUE"""),"JavaScript")</f>
        <v>JavaScript</v>
      </c>
      <c r="F9696" s="4" t="str">
        <f>IFERROR(__xludf.DUMMYFUNCTION("""COMPUTED_VALUE"""),"Python")</f>
        <v>Python</v>
      </c>
      <c r="G9696" s="4" t="str">
        <f>IFERROR(__xludf.DUMMYFUNCTION("""COMPUTED_VALUE"""),"SQL")</f>
        <v>SQL</v>
      </c>
    </row>
    <row r="9697">
      <c r="A9697" s="3">
        <v>9696.0</v>
      </c>
      <c r="B9697" s="4" t="str">
        <f>IFERROR(__xludf.DUMMYFUNCTION("SPLIT(IMPORTRANGE!B9697:B19696,"";"",0,1)"),"C#")</f>
        <v>C#</v>
      </c>
      <c r="C9697" s="4" t="str">
        <f>IFERROR(__xludf.DUMMYFUNCTION("""COMPUTED_VALUE"""),"HTML/CSS")</f>
        <v>HTML/CSS</v>
      </c>
      <c r="D9697" s="4" t="str">
        <f>IFERROR(__xludf.DUMMYFUNCTION("""COMPUTED_VALUE"""),"JavaScript")</f>
        <v>JavaScript</v>
      </c>
      <c r="E9697" s="4" t="str">
        <f>IFERROR(__xludf.DUMMYFUNCTION("""COMPUTED_VALUE"""),"PHP")</f>
        <v>PHP</v>
      </c>
      <c r="F9697" s="4" t="str">
        <f>IFERROR(__xludf.DUMMYFUNCTION("""COMPUTED_VALUE"""),"SQL")</f>
        <v>SQL</v>
      </c>
      <c r="G9697" s="4" t="str">
        <f>IFERROR(__xludf.DUMMYFUNCTION("""COMPUTED_VALUE"""),"TypeScript")</f>
        <v>TypeScript</v>
      </c>
    </row>
    <row r="9698">
      <c r="A9698" s="3">
        <v>9697.0</v>
      </c>
      <c r="B9698" s="4" t="str">
        <f>IFERROR(__xludf.DUMMYFUNCTION("SPLIT(IMPORTRANGE!B9698:B19697,"";"",0,1)"),"Bash/Shell/PowerShell")</f>
        <v>Bash/Shell/PowerShell</v>
      </c>
      <c r="C9698" s="4" t="str">
        <f>IFERROR(__xludf.DUMMYFUNCTION("""COMPUTED_VALUE"""),"Java")</f>
        <v>Java</v>
      </c>
      <c r="D9698" s="4" t="str">
        <f>IFERROR(__xludf.DUMMYFUNCTION("""COMPUTED_VALUE"""),"Python")</f>
        <v>Python</v>
      </c>
      <c r="E9698" s="4" t="str">
        <f>IFERROR(__xludf.DUMMYFUNCTION("""COMPUTED_VALUE"""),"Rust")</f>
        <v>Rust</v>
      </c>
    </row>
    <row r="9699">
      <c r="A9699" s="3">
        <v>9698.0</v>
      </c>
      <c r="B9699" s="4" t="str">
        <f>IFERROR(__xludf.DUMMYFUNCTION("SPLIT(IMPORTRANGE!B9699:B19698,"";"",0,1)"),"C#")</f>
        <v>C#</v>
      </c>
    </row>
    <row r="9700">
      <c r="A9700" s="3">
        <v>9699.0</v>
      </c>
      <c r="B9700" s="4" t="str">
        <f>IFERROR(__xludf.DUMMYFUNCTION("SPLIT(IMPORTRANGE!B9700:B19699,"";"",0,1)"),"Bash/Shell/PowerShell")</f>
        <v>Bash/Shell/PowerShell</v>
      </c>
      <c r="C9700" s="4" t="str">
        <f>IFERROR(__xludf.DUMMYFUNCTION("""COMPUTED_VALUE"""),"C")</f>
        <v>C</v>
      </c>
      <c r="D9700" s="4" t="str">
        <f>IFERROR(__xludf.DUMMYFUNCTION("""COMPUTED_VALUE"""),"HTML/CSS")</f>
        <v>HTML/CSS</v>
      </c>
      <c r="E9700" s="4" t="str">
        <f>IFERROR(__xludf.DUMMYFUNCTION("""COMPUTED_VALUE"""),"JavaScript")</f>
        <v>JavaScript</v>
      </c>
      <c r="F9700" s="4" t="str">
        <f>IFERROR(__xludf.DUMMYFUNCTION("""COMPUTED_VALUE"""),"PHP")</f>
        <v>PHP</v>
      </c>
      <c r="G9700" s="4" t="str">
        <f>IFERROR(__xludf.DUMMYFUNCTION("""COMPUTED_VALUE"""),"Python")</f>
        <v>Python</v>
      </c>
      <c r="H9700" s="4" t="str">
        <f>IFERROR(__xludf.DUMMYFUNCTION("""COMPUTED_VALUE"""),"SQL")</f>
        <v>SQL</v>
      </c>
      <c r="I9700" s="4" t="str">
        <f>IFERROR(__xludf.DUMMYFUNCTION("""COMPUTED_VALUE"""),"TypeScript")</f>
        <v>TypeScript</v>
      </c>
    </row>
    <row r="9701">
      <c r="A9701" s="3">
        <v>9700.0</v>
      </c>
      <c r="B9701" s="4" t="str">
        <f>IFERROR(__xludf.DUMMYFUNCTION("SPLIT(IMPORTRANGE!B9701:B19700,"";"",0,1)"),"C++")</f>
        <v>C++</v>
      </c>
      <c r="C9701" s="4" t="str">
        <f>IFERROR(__xludf.DUMMYFUNCTION("""COMPUTED_VALUE"""),"HTML/CSS")</f>
        <v>HTML/CSS</v>
      </c>
      <c r="D9701" s="4" t="str">
        <f>IFERROR(__xludf.DUMMYFUNCTION("""COMPUTED_VALUE"""),"JavaScript")</f>
        <v>JavaScript</v>
      </c>
      <c r="E9701" s="4" t="str">
        <f>IFERROR(__xludf.DUMMYFUNCTION("""COMPUTED_VALUE"""),"Python")</f>
        <v>Python</v>
      </c>
    </row>
    <row r="9702">
      <c r="A9702" s="3">
        <v>9701.0</v>
      </c>
      <c r="B9702" s="4" t="str">
        <f>IFERROR(__xludf.DUMMYFUNCTION("SPLIT(IMPORTRANGE!B9702:B19701,"";"",0,1)"),"Bash/Shell/PowerShell")</f>
        <v>Bash/Shell/PowerShell</v>
      </c>
      <c r="C9702" s="4" t="str">
        <f>IFERROR(__xludf.DUMMYFUNCTION("""COMPUTED_VALUE"""),"HTML/CSS")</f>
        <v>HTML/CSS</v>
      </c>
      <c r="D9702" s="4" t="str">
        <f>IFERROR(__xludf.DUMMYFUNCTION("""COMPUTED_VALUE"""),"Java")</f>
        <v>Java</v>
      </c>
      <c r="E9702" s="4" t="str">
        <f>IFERROR(__xludf.DUMMYFUNCTION("""COMPUTED_VALUE"""),"JavaScript")</f>
        <v>JavaScript</v>
      </c>
      <c r="F9702" s="4" t="str">
        <f>IFERROR(__xludf.DUMMYFUNCTION("""COMPUTED_VALUE"""),"PHP")</f>
        <v>PHP</v>
      </c>
      <c r="G9702" s="4" t="str">
        <f>IFERROR(__xludf.DUMMYFUNCTION("""COMPUTED_VALUE"""),"Scala")</f>
        <v>Scala</v>
      </c>
      <c r="H9702" s="4" t="str">
        <f>IFERROR(__xludf.DUMMYFUNCTION("""COMPUTED_VALUE"""),"SQL")</f>
        <v>SQL</v>
      </c>
    </row>
    <row r="9703">
      <c r="A9703" s="3">
        <v>9702.0</v>
      </c>
      <c r="B9703" s="4" t="str">
        <f>IFERROR(__xludf.DUMMYFUNCTION("SPLIT(IMPORTRANGE!B9703:B19702,"";"",0,1)"),"Assembly")</f>
        <v>Assembly</v>
      </c>
      <c r="C9703" s="4" t="str">
        <f>IFERROR(__xludf.DUMMYFUNCTION("""COMPUTED_VALUE"""),"C")</f>
        <v>C</v>
      </c>
      <c r="D9703" s="4" t="str">
        <f>IFERROR(__xludf.DUMMYFUNCTION("""COMPUTED_VALUE"""),"C++")</f>
        <v>C++</v>
      </c>
      <c r="E9703" s="4" t="str">
        <f>IFERROR(__xludf.DUMMYFUNCTION("""COMPUTED_VALUE"""),"C#")</f>
        <v>C#</v>
      </c>
      <c r="F9703" s="4" t="str">
        <f>IFERROR(__xludf.DUMMYFUNCTION("""COMPUTED_VALUE"""),"HTML/CSS")</f>
        <v>HTML/CSS</v>
      </c>
      <c r="G9703" s="4" t="str">
        <f>IFERROR(__xludf.DUMMYFUNCTION("""COMPUTED_VALUE"""),"Java")</f>
        <v>Java</v>
      </c>
      <c r="H9703" s="4" t="str">
        <f>IFERROR(__xludf.DUMMYFUNCTION("""COMPUTED_VALUE"""),"Python")</f>
        <v>Python</v>
      </c>
    </row>
    <row r="9704">
      <c r="A9704" s="3">
        <v>9703.0</v>
      </c>
      <c r="B9704" s="4" t="str">
        <f>IFERROR(__xludf.DUMMYFUNCTION("SPLIT(IMPORTRANGE!B9704:B19703,"";"",0,1)"),"Bash/Shell/PowerShell")</f>
        <v>Bash/Shell/PowerShell</v>
      </c>
      <c r="C9704" s="4" t="str">
        <f>IFERROR(__xludf.DUMMYFUNCTION("""COMPUTED_VALUE"""),"Other(s):")</f>
        <v>Other(s):</v>
      </c>
    </row>
    <row r="9705">
      <c r="A9705" s="3">
        <v>9704.0</v>
      </c>
      <c r="B9705" s="4" t="str">
        <f>IFERROR(__xludf.DUMMYFUNCTION("SPLIT(IMPORTRANGE!B9705:B19704,"";"",0,1)"),"Bash/Shell/PowerShell")</f>
        <v>Bash/Shell/PowerShell</v>
      </c>
      <c r="C9705" s="4" t="str">
        <f>IFERROR(__xludf.DUMMYFUNCTION("""COMPUTED_VALUE"""),"C")</f>
        <v>C</v>
      </c>
      <c r="D9705" s="4" t="str">
        <f>IFERROR(__xludf.DUMMYFUNCTION("""COMPUTED_VALUE"""),"C++")</f>
        <v>C++</v>
      </c>
      <c r="E9705" s="4" t="str">
        <f>IFERROR(__xludf.DUMMYFUNCTION("""COMPUTED_VALUE"""),"HTML/CSS")</f>
        <v>HTML/CSS</v>
      </c>
      <c r="F9705" s="4" t="str">
        <f>IFERROR(__xludf.DUMMYFUNCTION("""COMPUTED_VALUE"""),"JavaScript")</f>
        <v>JavaScript</v>
      </c>
      <c r="G9705" s="4" t="str">
        <f>IFERROR(__xludf.DUMMYFUNCTION("""COMPUTED_VALUE"""),"Python")</f>
        <v>Python</v>
      </c>
      <c r="H9705" s="4" t="str">
        <f>IFERROR(__xludf.DUMMYFUNCTION("""COMPUTED_VALUE"""),"SQL")</f>
        <v>SQL</v>
      </c>
    </row>
    <row r="9706">
      <c r="A9706" s="3">
        <v>9705.0</v>
      </c>
      <c r="B9706" s="4" t="str">
        <f>IFERROR(__xludf.DUMMYFUNCTION("SPLIT(IMPORTRANGE!B9706:B19705,"";"",0,1)"),"C#")</f>
        <v>C#</v>
      </c>
      <c r="C9706" s="4" t="str">
        <f>IFERROR(__xludf.DUMMYFUNCTION("""COMPUTED_VALUE"""),"SQL")</f>
        <v>SQL</v>
      </c>
    </row>
    <row r="9707">
      <c r="A9707" s="3">
        <v>9706.0</v>
      </c>
      <c r="B9707" s="4" t="str">
        <f>IFERROR(__xludf.DUMMYFUNCTION("SPLIT(IMPORTRANGE!B9707:B19706,"";"",0,1)"),"Python")</f>
        <v>Python</v>
      </c>
      <c r="C9707" s="4" t="str">
        <f>IFERROR(__xludf.DUMMYFUNCTION("""COMPUTED_VALUE"""),"R")</f>
        <v>R</v>
      </c>
      <c r="D9707" s="4" t="str">
        <f>IFERROR(__xludf.DUMMYFUNCTION("""COMPUTED_VALUE"""),"Scala")</f>
        <v>Scala</v>
      </c>
      <c r="E9707" s="4" t="str">
        <f>IFERROR(__xludf.DUMMYFUNCTION("""COMPUTED_VALUE"""),"SQL")</f>
        <v>SQL</v>
      </c>
    </row>
    <row r="9708">
      <c r="A9708" s="3">
        <v>9707.0</v>
      </c>
      <c r="B9708" s="4" t="str">
        <f>IFERROR(__xludf.DUMMYFUNCTION("SPLIT(IMPORTRANGE!B9708:B19707,"";"",0,1)"),"Bash/Shell/PowerShell")</f>
        <v>Bash/Shell/PowerShell</v>
      </c>
      <c r="C9708" s="4" t="str">
        <f>IFERROR(__xludf.DUMMYFUNCTION("""COMPUTED_VALUE"""),"C#")</f>
        <v>C#</v>
      </c>
      <c r="D9708" s="4" t="str">
        <f>IFERROR(__xludf.DUMMYFUNCTION("""COMPUTED_VALUE"""),"HTML/CSS")</f>
        <v>HTML/CSS</v>
      </c>
      <c r="E9708" s="4" t="str">
        <f>IFERROR(__xludf.DUMMYFUNCTION("""COMPUTED_VALUE"""),"Java")</f>
        <v>Java</v>
      </c>
      <c r="F9708" s="4" t="str">
        <f>IFERROR(__xludf.DUMMYFUNCTION("""COMPUTED_VALUE"""),"JavaScript")</f>
        <v>JavaScript</v>
      </c>
      <c r="G9708" s="4" t="str">
        <f>IFERROR(__xludf.DUMMYFUNCTION("""COMPUTED_VALUE"""),"Kotlin")</f>
        <v>Kotlin</v>
      </c>
      <c r="H9708" s="4" t="str">
        <f>IFERROR(__xludf.DUMMYFUNCTION("""COMPUTED_VALUE"""),"Objective-C")</f>
        <v>Objective-C</v>
      </c>
      <c r="I9708" s="4" t="str">
        <f>IFERROR(__xludf.DUMMYFUNCTION("""COMPUTED_VALUE"""),"PHP")</f>
        <v>PHP</v>
      </c>
      <c r="J9708" s="4" t="str">
        <f>IFERROR(__xludf.DUMMYFUNCTION("""COMPUTED_VALUE"""),"Ruby")</f>
        <v>Ruby</v>
      </c>
      <c r="K9708" s="4" t="str">
        <f>IFERROR(__xludf.DUMMYFUNCTION("""COMPUTED_VALUE"""),"SQL")</f>
        <v>SQL</v>
      </c>
      <c r="L9708" s="4" t="str">
        <f>IFERROR(__xludf.DUMMYFUNCTION("""COMPUTED_VALUE"""),"Swift")</f>
        <v>Swift</v>
      </c>
      <c r="M9708" s="4" t="str">
        <f>IFERROR(__xludf.DUMMYFUNCTION("""COMPUTED_VALUE"""),"TypeScript")</f>
        <v>TypeScript</v>
      </c>
    </row>
    <row r="9709">
      <c r="A9709" s="3">
        <v>9708.0</v>
      </c>
      <c r="B9709" s="4" t="str">
        <f>IFERROR(__xludf.DUMMYFUNCTION("SPLIT(IMPORTRANGE!B9709:B19708,"";"",0,1)"),"Bash/Shell/PowerShell")</f>
        <v>Bash/Shell/PowerShell</v>
      </c>
      <c r="C9709" s="4" t="str">
        <f>IFERROR(__xludf.DUMMYFUNCTION("""COMPUTED_VALUE"""),"C#")</f>
        <v>C#</v>
      </c>
      <c r="D9709" s="4" t="str">
        <f>IFERROR(__xludf.DUMMYFUNCTION("""COMPUTED_VALUE"""),"HTML/CSS")</f>
        <v>HTML/CSS</v>
      </c>
      <c r="E9709" s="4" t="str">
        <f>IFERROR(__xludf.DUMMYFUNCTION("""COMPUTED_VALUE"""),"JavaScript")</f>
        <v>JavaScript</v>
      </c>
      <c r="F9709" s="4" t="str">
        <f>IFERROR(__xludf.DUMMYFUNCTION("""COMPUTED_VALUE"""),"SQL")</f>
        <v>SQL</v>
      </c>
    </row>
    <row r="9710">
      <c r="A9710" s="3">
        <v>9709.0</v>
      </c>
      <c r="B9710" s="4" t="str">
        <f>IFERROR(__xludf.DUMMYFUNCTION("SPLIT(IMPORTRANGE!B9710:B19709,"";"",0,1)"),"C++")</f>
        <v>C++</v>
      </c>
      <c r="C9710" s="4" t="str">
        <f>IFERROR(__xludf.DUMMYFUNCTION("""COMPUTED_VALUE"""),"HTML/CSS")</f>
        <v>HTML/CSS</v>
      </c>
      <c r="D9710" s="4" t="str">
        <f>IFERROR(__xludf.DUMMYFUNCTION("""COMPUTED_VALUE"""),"Python")</f>
        <v>Python</v>
      </c>
    </row>
    <row r="9711">
      <c r="A9711" s="3">
        <v>9710.0</v>
      </c>
      <c r="B9711" s="4" t="str">
        <f>IFERROR(__xludf.DUMMYFUNCTION("SPLIT(IMPORTRANGE!B9711:B19710,"";"",0,1)"),"C#")</f>
        <v>C#</v>
      </c>
      <c r="C9711" s="4" t="str">
        <f>IFERROR(__xludf.DUMMYFUNCTION("""COMPUTED_VALUE"""),"HTML/CSS")</f>
        <v>HTML/CSS</v>
      </c>
      <c r="D9711" s="4" t="str">
        <f>IFERROR(__xludf.DUMMYFUNCTION("""COMPUTED_VALUE"""),"Java")</f>
        <v>Java</v>
      </c>
      <c r="E9711" s="4" t="str">
        <f>IFERROR(__xludf.DUMMYFUNCTION("""COMPUTED_VALUE"""),"JavaScript")</f>
        <v>JavaScript</v>
      </c>
      <c r="F9711" s="4" t="str">
        <f>IFERROR(__xludf.DUMMYFUNCTION("""COMPUTED_VALUE"""),"SQL")</f>
        <v>SQL</v>
      </c>
      <c r="G9711" s="4" t="str">
        <f>IFERROR(__xludf.DUMMYFUNCTION("""COMPUTED_VALUE"""),"Swift")</f>
        <v>Swift</v>
      </c>
    </row>
    <row r="9712">
      <c r="A9712" s="3">
        <v>9711.0</v>
      </c>
      <c r="B9712" s="4" t="str">
        <f>IFERROR(__xludf.DUMMYFUNCTION("SPLIT(IMPORTRANGE!B9712:B19711,"";"",0,1)"),"HTML/CSS")</f>
        <v>HTML/CSS</v>
      </c>
      <c r="C9712" s="4" t="str">
        <f>IFERROR(__xludf.DUMMYFUNCTION("""COMPUTED_VALUE"""),"JavaScript")</f>
        <v>JavaScript</v>
      </c>
      <c r="D9712" s="4" t="str">
        <f>IFERROR(__xludf.DUMMYFUNCTION("""COMPUTED_VALUE"""),"PHP")</f>
        <v>PHP</v>
      </c>
    </row>
    <row r="9713">
      <c r="A9713" s="3">
        <v>9712.0</v>
      </c>
      <c r="B9713" s="4" t="str">
        <f>IFERROR(__xludf.DUMMYFUNCTION("SPLIT(IMPORTRANGE!B9713:B19712,"";"",0,1)"),"C++")</f>
        <v>C++</v>
      </c>
      <c r="C9713" s="4" t="str">
        <f>IFERROR(__xludf.DUMMYFUNCTION("""COMPUTED_VALUE"""),"Python")</f>
        <v>Python</v>
      </c>
    </row>
    <row r="9714">
      <c r="A9714" s="3">
        <v>9713.0</v>
      </c>
      <c r="B9714" s="4" t="str">
        <f>IFERROR(__xludf.DUMMYFUNCTION("SPLIT(IMPORTRANGE!B9714:B19713,"";"",0,1)"),"C#")</f>
        <v>C#</v>
      </c>
      <c r="C9714" s="4" t="str">
        <f>IFERROR(__xludf.DUMMYFUNCTION("""COMPUTED_VALUE"""),"HTML/CSS")</f>
        <v>HTML/CSS</v>
      </c>
      <c r="D9714" s="4" t="str">
        <f>IFERROR(__xludf.DUMMYFUNCTION("""COMPUTED_VALUE"""),"JavaScript")</f>
        <v>JavaScript</v>
      </c>
      <c r="E9714" s="4" t="str">
        <f>IFERROR(__xludf.DUMMYFUNCTION("""COMPUTED_VALUE"""),"Python")</f>
        <v>Python</v>
      </c>
      <c r="F9714" s="4" t="str">
        <f>IFERROR(__xludf.DUMMYFUNCTION("""COMPUTED_VALUE"""),"SQL")</f>
        <v>SQL</v>
      </c>
      <c r="G9714" s="4" t="str">
        <f>IFERROR(__xludf.DUMMYFUNCTION("""COMPUTED_VALUE"""),"TypeScript")</f>
        <v>TypeScript</v>
      </c>
    </row>
    <row r="9715">
      <c r="A9715" s="3">
        <v>9714.0</v>
      </c>
      <c r="B9715" s="4" t="str">
        <f>IFERROR(__xludf.DUMMYFUNCTION("SPLIT(IMPORTRANGE!B9715:B19714,"";"",0,1)"),"Scala")</f>
        <v>Scala</v>
      </c>
      <c r="C9715" s="4" t="str">
        <f>IFERROR(__xludf.DUMMYFUNCTION("""COMPUTED_VALUE"""),"TypeScript")</f>
        <v>TypeScript</v>
      </c>
    </row>
    <row r="9716">
      <c r="A9716" s="3">
        <v>9715.0</v>
      </c>
      <c r="B9716" s="4" t="str">
        <f>IFERROR(__xludf.DUMMYFUNCTION("SPLIT(IMPORTRANGE!B9716:B19715,"";"",0,1)"),"C")</f>
        <v>C</v>
      </c>
      <c r="C9716" s="4" t="str">
        <f>IFERROR(__xludf.DUMMYFUNCTION("""COMPUTED_VALUE"""),"C++")</f>
        <v>C++</v>
      </c>
      <c r="D9716" s="4" t="str">
        <f>IFERROR(__xludf.DUMMYFUNCTION("""COMPUTED_VALUE"""),"C#")</f>
        <v>C#</v>
      </c>
      <c r="E9716" s="4" t="str">
        <f>IFERROR(__xludf.DUMMYFUNCTION("""COMPUTED_VALUE"""),"HTML/CSS")</f>
        <v>HTML/CSS</v>
      </c>
      <c r="F9716" s="4" t="str">
        <f>IFERROR(__xludf.DUMMYFUNCTION("""COMPUTED_VALUE"""),"Java")</f>
        <v>Java</v>
      </c>
      <c r="G9716" s="4" t="str">
        <f>IFERROR(__xludf.DUMMYFUNCTION("""COMPUTED_VALUE"""),"JavaScript")</f>
        <v>JavaScript</v>
      </c>
      <c r="H9716" s="4" t="str">
        <f>IFERROR(__xludf.DUMMYFUNCTION("""COMPUTED_VALUE"""),"PHP")</f>
        <v>PHP</v>
      </c>
      <c r="I9716" s="4" t="str">
        <f>IFERROR(__xludf.DUMMYFUNCTION("""COMPUTED_VALUE"""),"Python")</f>
        <v>Python</v>
      </c>
      <c r="J9716" s="4" t="str">
        <f>IFERROR(__xludf.DUMMYFUNCTION("""COMPUTED_VALUE"""),"R")</f>
        <v>R</v>
      </c>
      <c r="K9716" s="4" t="str">
        <f>IFERROR(__xludf.DUMMYFUNCTION("""COMPUTED_VALUE"""),"SQL")</f>
        <v>SQL</v>
      </c>
    </row>
    <row r="9717">
      <c r="A9717" s="3">
        <v>9716.0</v>
      </c>
      <c r="B9717" s="4" t="str">
        <f>IFERROR(__xludf.DUMMYFUNCTION("SPLIT(IMPORTRANGE!B9717:B19716,"";"",0,1)"),"C")</f>
        <v>C</v>
      </c>
      <c r="C9717" s="4" t="str">
        <f>IFERROR(__xludf.DUMMYFUNCTION("""COMPUTED_VALUE"""),"C++")</f>
        <v>C++</v>
      </c>
      <c r="D9717" s="4" t="str">
        <f>IFERROR(__xludf.DUMMYFUNCTION("""COMPUTED_VALUE"""),"C#")</f>
        <v>C#</v>
      </c>
    </row>
    <row r="9718">
      <c r="A9718" s="3">
        <v>9717.0</v>
      </c>
      <c r="B9718" s="4" t="str">
        <f>IFERROR(__xludf.DUMMYFUNCTION("SPLIT(IMPORTRANGE!B9718:B19717,"";"",0,1)"),"HTML/CSS")</f>
        <v>HTML/CSS</v>
      </c>
      <c r="C9718" s="4" t="str">
        <f>IFERROR(__xludf.DUMMYFUNCTION("""COMPUTED_VALUE"""),"Java")</f>
        <v>Java</v>
      </c>
      <c r="D9718" s="4" t="str">
        <f>IFERROR(__xludf.DUMMYFUNCTION("""COMPUTED_VALUE"""),"JavaScript")</f>
        <v>JavaScript</v>
      </c>
      <c r="E9718" s="4" t="str">
        <f>IFERROR(__xludf.DUMMYFUNCTION("""COMPUTED_VALUE"""),"Python")</f>
        <v>Python</v>
      </c>
    </row>
    <row r="9719">
      <c r="A9719" s="3">
        <v>9718.0</v>
      </c>
      <c r="B9719" s="4" t="str">
        <f>IFERROR(__xludf.DUMMYFUNCTION("SPLIT(IMPORTRANGE!B9719:B19718,"";"",0,1)"),"C#")</f>
        <v>C#</v>
      </c>
      <c r="C9719" s="4" t="str">
        <f>IFERROR(__xludf.DUMMYFUNCTION("""COMPUTED_VALUE"""),"HTML/CSS")</f>
        <v>HTML/CSS</v>
      </c>
      <c r="D9719" s="4" t="str">
        <f>IFERROR(__xludf.DUMMYFUNCTION("""COMPUTED_VALUE"""),"JavaScript")</f>
        <v>JavaScript</v>
      </c>
      <c r="E9719" s="4" t="str">
        <f>IFERROR(__xludf.DUMMYFUNCTION("""COMPUTED_VALUE"""),"Python")</f>
        <v>Python</v>
      </c>
      <c r="F9719" s="4" t="str">
        <f>IFERROR(__xludf.DUMMYFUNCTION("""COMPUTED_VALUE"""),"SQL")</f>
        <v>SQL</v>
      </c>
      <c r="G9719" s="4" t="str">
        <f>IFERROR(__xludf.DUMMYFUNCTION("""COMPUTED_VALUE"""),"VBA")</f>
        <v>VBA</v>
      </c>
    </row>
    <row r="9720">
      <c r="A9720" s="3">
        <v>9719.0</v>
      </c>
      <c r="B9720" s="4" t="str">
        <f>IFERROR(__xludf.DUMMYFUNCTION("SPLIT(IMPORTRANGE!B9720:B19719,"";"",0,1)"),"C")</f>
        <v>C</v>
      </c>
      <c r="C9720" s="4" t="str">
        <f>IFERROR(__xludf.DUMMYFUNCTION("""COMPUTED_VALUE"""),"C#")</f>
        <v>C#</v>
      </c>
      <c r="D9720" s="4" t="str">
        <f>IFERROR(__xludf.DUMMYFUNCTION("""COMPUTED_VALUE"""),"Clojure")</f>
        <v>Clojure</v>
      </c>
      <c r="E9720" s="4" t="str">
        <f>IFERROR(__xludf.DUMMYFUNCTION("""COMPUTED_VALUE"""),"HTML/CSS")</f>
        <v>HTML/CSS</v>
      </c>
      <c r="F9720" s="4" t="str">
        <f>IFERROR(__xludf.DUMMYFUNCTION("""COMPUTED_VALUE"""),"JavaScript")</f>
        <v>JavaScript</v>
      </c>
      <c r="G9720" s="4" t="str">
        <f>IFERROR(__xludf.DUMMYFUNCTION("""COMPUTED_VALUE"""),"Python")</f>
        <v>Python</v>
      </c>
      <c r="H9720" s="4" t="str">
        <f>IFERROR(__xludf.DUMMYFUNCTION("""COMPUTED_VALUE"""),"TypeScript")</f>
        <v>TypeScript</v>
      </c>
    </row>
    <row r="9721">
      <c r="A9721" s="3">
        <v>9720.0</v>
      </c>
      <c r="B9721" s="4" t="str">
        <f>IFERROR(__xludf.DUMMYFUNCTION("SPLIT(IMPORTRANGE!B9721:B19720,"";"",0,1)"),"Bash/Shell/PowerShell")</f>
        <v>Bash/Shell/PowerShell</v>
      </c>
      <c r="C9721" s="4" t="str">
        <f>IFERROR(__xludf.DUMMYFUNCTION("""COMPUTED_VALUE"""),"HTML/CSS")</f>
        <v>HTML/CSS</v>
      </c>
      <c r="D9721" s="4" t="str">
        <f>IFERROR(__xludf.DUMMYFUNCTION("""COMPUTED_VALUE"""),"Java")</f>
        <v>Java</v>
      </c>
      <c r="E9721" s="4" t="str">
        <f>IFERROR(__xludf.DUMMYFUNCTION("""COMPUTED_VALUE"""),"JavaScript")</f>
        <v>JavaScript</v>
      </c>
      <c r="F9721" s="4" t="str">
        <f>IFERROR(__xludf.DUMMYFUNCTION("""COMPUTED_VALUE"""),"TypeScript")</f>
        <v>TypeScript</v>
      </c>
    </row>
    <row r="9722">
      <c r="A9722" s="3">
        <v>9721.0</v>
      </c>
      <c r="B9722" s="4" t="str">
        <f>IFERROR(__xludf.DUMMYFUNCTION("SPLIT(IMPORTRANGE!B9722:B19721,"";"",0,1)"),"HTML/CSS")</f>
        <v>HTML/CSS</v>
      </c>
      <c r="C9722" s="4" t="str">
        <f>IFERROR(__xludf.DUMMYFUNCTION("""COMPUTED_VALUE"""),"Java")</f>
        <v>Java</v>
      </c>
      <c r="D9722" s="4" t="str">
        <f>IFERROR(__xludf.DUMMYFUNCTION("""COMPUTED_VALUE"""),"SQL")</f>
        <v>SQL</v>
      </c>
    </row>
    <row r="9723">
      <c r="A9723" s="3">
        <v>9722.0</v>
      </c>
      <c r="B9723" s="4" t="str">
        <f>IFERROR(__xludf.DUMMYFUNCTION("SPLIT(IMPORTRANGE!B9723:B19722,"";"",0,1)"),"Bash/Shell/PowerShell")</f>
        <v>Bash/Shell/PowerShell</v>
      </c>
      <c r="C9723" s="4" t="str">
        <f>IFERROR(__xludf.DUMMYFUNCTION("""COMPUTED_VALUE"""),"C")</f>
        <v>C</v>
      </c>
      <c r="D9723" s="4" t="str">
        <f>IFERROR(__xludf.DUMMYFUNCTION("""COMPUTED_VALUE"""),"C++")</f>
        <v>C++</v>
      </c>
      <c r="E9723" s="4" t="str">
        <f>IFERROR(__xludf.DUMMYFUNCTION("""COMPUTED_VALUE"""),"C#")</f>
        <v>C#</v>
      </c>
      <c r="F9723" s="4" t="str">
        <f>IFERROR(__xludf.DUMMYFUNCTION("""COMPUTED_VALUE"""),"Java")</f>
        <v>Java</v>
      </c>
      <c r="G9723" s="4" t="str">
        <f>IFERROR(__xludf.DUMMYFUNCTION("""COMPUTED_VALUE"""),"SQL")</f>
        <v>SQL</v>
      </c>
    </row>
    <row r="9724">
      <c r="A9724" s="3">
        <v>9723.0</v>
      </c>
      <c r="B9724" s="4" t="str">
        <f>IFERROR(__xludf.DUMMYFUNCTION("SPLIT(IMPORTRANGE!B9724:B19723,"";"",0,1)"),"Bash/Shell/PowerShell")</f>
        <v>Bash/Shell/PowerShell</v>
      </c>
      <c r="C9724" s="4" t="str">
        <f>IFERROR(__xludf.DUMMYFUNCTION("""COMPUTED_VALUE"""),"HTML/CSS")</f>
        <v>HTML/CSS</v>
      </c>
      <c r="D9724" s="4" t="str">
        <f>IFERROR(__xludf.DUMMYFUNCTION("""COMPUTED_VALUE"""),"Java")</f>
        <v>Java</v>
      </c>
      <c r="E9724" s="4" t="str">
        <f>IFERROR(__xludf.DUMMYFUNCTION("""COMPUTED_VALUE"""),"JavaScript")</f>
        <v>JavaScript</v>
      </c>
      <c r="F9724" s="4" t="str">
        <f>IFERROR(__xludf.DUMMYFUNCTION("""COMPUTED_VALUE"""),"SQL")</f>
        <v>SQL</v>
      </c>
    </row>
    <row r="9725">
      <c r="A9725" s="3">
        <v>9724.0</v>
      </c>
      <c r="B9725" s="4" t="str">
        <f>IFERROR(__xludf.DUMMYFUNCTION("SPLIT(IMPORTRANGE!B9725:B19724,"";"",0,1)"),"HTML/CSS")</f>
        <v>HTML/CSS</v>
      </c>
      <c r="C9725" s="4" t="str">
        <f>IFERROR(__xludf.DUMMYFUNCTION("""COMPUTED_VALUE"""),"Java")</f>
        <v>Java</v>
      </c>
      <c r="D9725" s="4" t="str">
        <f>IFERROR(__xludf.DUMMYFUNCTION("""COMPUTED_VALUE"""),"JavaScript")</f>
        <v>JavaScript</v>
      </c>
      <c r="E9725" s="4" t="str">
        <f>IFERROR(__xludf.DUMMYFUNCTION("""COMPUTED_VALUE"""),"PHP")</f>
        <v>PHP</v>
      </c>
      <c r="F9725" s="4" t="str">
        <f>IFERROR(__xludf.DUMMYFUNCTION("""COMPUTED_VALUE"""),"SQL")</f>
        <v>SQL</v>
      </c>
      <c r="G9725" s="4" t="str">
        <f>IFERROR(__xludf.DUMMYFUNCTION("""COMPUTED_VALUE"""),"TypeScript")</f>
        <v>TypeScript</v>
      </c>
    </row>
    <row r="9726">
      <c r="A9726" s="3">
        <v>9725.0</v>
      </c>
      <c r="B9726" s="4" t="str">
        <f>IFERROR(__xludf.DUMMYFUNCTION("SPLIT(IMPORTRANGE!B9726:B19725,"";"",0,1)"),"Bash/Shell/PowerShell")</f>
        <v>Bash/Shell/PowerShell</v>
      </c>
      <c r="C9726" s="4" t="str">
        <f>IFERROR(__xludf.DUMMYFUNCTION("""COMPUTED_VALUE"""),"C")</f>
        <v>C</v>
      </c>
      <c r="D9726" s="4" t="str">
        <f>IFERROR(__xludf.DUMMYFUNCTION("""COMPUTED_VALUE"""),"C++")</f>
        <v>C++</v>
      </c>
      <c r="E9726" s="4" t="str">
        <f>IFERROR(__xludf.DUMMYFUNCTION("""COMPUTED_VALUE"""),"Go")</f>
        <v>Go</v>
      </c>
      <c r="F9726" s="4" t="str">
        <f>IFERROR(__xludf.DUMMYFUNCTION("""COMPUTED_VALUE"""),"Objective-C")</f>
        <v>Objective-C</v>
      </c>
      <c r="G9726" s="4" t="str">
        <f>IFERROR(__xludf.DUMMYFUNCTION("""COMPUTED_VALUE"""),"Python")</f>
        <v>Python</v>
      </c>
      <c r="H9726" s="4" t="str">
        <f>IFERROR(__xludf.DUMMYFUNCTION("""COMPUTED_VALUE"""),"Ruby")</f>
        <v>Ruby</v>
      </c>
      <c r="I9726" s="4" t="str">
        <f>IFERROR(__xludf.DUMMYFUNCTION("""COMPUTED_VALUE"""),"Swift")</f>
        <v>Swift</v>
      </c>
    </row>
    <row r="9727">
      <c r="A9727" s="3">
        <v>9726.0</v>
      </c>
      <c r="B9727" s="4" t="str">
        <f>IFERROR(__xludf.DUMMYFUNCTION("SPLIT(IMPORTRANGE!B9727:B19726,"";"",0,1)"),"JavaScript")</f>
        <v>JavaScript</v>
      </c>
      <c r="C9727" s="4" t="str">
        <f>IFERROR(__xludf.DUMMYFUNCTION("""COMPUTED_VALUE"""),"Python")</f>
        <v>Python</v>
      </c>
      <c r="D9727" s="4" t="str">
        <f>IFERROR(__xludf.DUMMYFUNCTION("""COMPUTED_VALUE"""),"R")</f>
        <v>R</v>
      </c>
      <c r="E9727" s="4" t="str">
        <f>IFERROR(__xludf.DUMMYFUNCTION("""COMPUTED_VALUE"""),"SQL")</f>
        <v>SQL</v>
      </c>
      <c r="F9727" s="4" t="str">
        <f>IFERROR(__xludf.DUMMYFUNCTION("""COMPUTED_VALUE"""),"VBA")</f>
        <v>VBA</v>
      </c>
    </row>
    <row r="9728">
      <c r="A9728" s="3">
        <v>9727.0</v>
      </c>
      <c r="B9728" s="4" t="str">
        <f>IFERROR(__xludf.DUMMYFUNCTION("SPLIT(IMPORTRANGE!B9728:B19727,"";"",0,1)"),"Bash/Shell/PowerShell")</f>
        <v>Bash/Shell/PowerShell</v>
      </c>
      <c r="C9728" s="4" t="str">
        <f>IFERROR(__xludf.DUMMYFUNCTION("""COMPUTED_VALUE"""),"Dart")</f>
        <v>Dart</v>
      </c>
      <c r="D9728" s="4" t="str">
        <f>IFERROR(__xludf.DUMMYFUNCTION("""COMPUTED_VALUE"""),"HTML/CSS")</f>
        <v>HTML/CSS</v>
      </c>
      <c r="E9728" s="4" t="str">
        <f>IFERROR(__xludf.DUMMYFUNCTION("""COMPUTED_VALUE"""),"JavaScript")</f>
        <v>JavaScript</v>
      </c>
      <c r="F9728" s="4" t="str">
        <f>IFERROR(__xludf.DUMMYFUNCTION("""COMPUTED_VALUE"""),"PHP")</f>
        <v>PHP</v>
      </c>
      <c r="G9728" s="4" t="str">
        <f>IFERROR(__xludf.DUMMYFUNCTION("""COMPUTED_VALUE"""),"SQL")</f>
        <v>SQL</v>
      </c>
      <c r="H9728" s="4" t="str">
        <f>IFERROR(__xludf.DUMMYFUNCTION("""COMPUTED_VALUE"""),"TypeScript")</f>
        <v>TypeScript</v>
      </c>
    </row>
    <row r="9729">
      <c r="A9729" s="3">
        <v>9728.0</v>
      </c>
      <c r="B9729" s="4" t="str">
        <f>IFERROR(__xludf.DUMMYFUNCTION("SPLIT(IMPORTRANGE!B9729:B19728,"";"",0,1)"),"C#")</f>
        <v>C#</v>
      </c>
      <c r="C9729" s="4" t="str">
        <f>IFERROR(__xludf.DUMMYFUNCTION("""COMPUTED_VALUE"""),"Java")</f>
        <v>Java</v>
      </c>
      <c r="D9729" s="4" t="str">
        <f>IFERROR(__xludf.DUMMYFUNCTION("""COMPUTED_VALUE"""),"Python")</f>
        <v>Python</v>
      </c>
    </row>
    <row r="9730">
      <c r="A9730" s="3">
        <v>9729.0</v>
      </c>
      <c r="B9730" s="4" t="str">
        <f>IFERROR(__xludf.DUMMYFUNCTION("SPLIT(IMPORTRANGE!B9730:B19729,"";"",0,1)"),"HTML/CSS")</f>
        <v>HTML/CSS</v>
      </c>
      <c r="C9730" s="4" t="str">
        <f>IFERROR(__xludf.DUMMYFUNCTION("""COMPUTED_VALUE"""),"JavaScript")</f>
        <v>JavaScript</v>
      </c>
      <c r="D9730" s="4" t="str">
        <f>IFERROR(__xludf.DUMMYFUNCTION("""COMPUTED_VALUE"""),"PHP")</f>
        <v>PHP</v>
      </c>
    </row>
    <row r="9731">
      <c r="A9731" s="3">
        <v>9730.0</v>
      </c>
      <c r="B9731" s="4" t="str">
        <f>IFERROR(__xludf.DUMMYFUNCTION("SPLIT(IMPORTRANGE!B9731:B19730,"";"",0,1)"),"Python")</f>
        <v>Python</v>
      </c>
      <c r="C9731" s="4" t="str">
        <f>IFERROR(__xludf.DUMMYFUNCTION("""COMPUTED_VALUE"""),"VBA")</f>
        <v>VBA</v>
      </c>
    </row>
    <row r="9732">
      <c r="A9732" s="3">
        <v>9731.0</v>
      </c>
      <c r="B9732" s="4" t="str">
        <f>IFERROR(__xludf.DUMMYFUNCTION("SPLIT(IMPORTRANGE!B9732:B19731,"";"",0,1)"),"Clojure")</f>
        <v>Clojure</v>
      </c>
      <c r="C9732" s="4" t="str">
        <f>IFERROR(__xludf.DUMMYFUNCTION("""COMPUTED_VALUE"""),"HTML/CSS")</f>
        <v>HTML/CSS</v>
      </c>
      <c r="D9732" s="4" t="str">
        <f>IFERROR(__xludf.DUMMYFUNCTION("""COMPUTED_VALUE"""),"Java")</f>
        <v>Java</v>
      </c>
      <c r="E9732" s="4" t="str">
        <f>IFERROR(__xludf.DUMMYFUNCTION("""COMPUTED_VALUE"""),"JavaScript")</f>
        <v>JavaScript</v>
      </c>
      <c r="F9732" s="4" t="str">
        <f>IFERROR(__xludf.DUMMYFUNCTION("""COMPUTED_VALUE"""),"SQL")</f>
        <v>SQL</v>
      </c>
    </row>
    <row r="9733">
      <c r="A9733" s="3">
        <v>9732.0</v>
      </c>
      <c r="B9733" s="4" t="str">
        <f>IFERROR(__xludf.DUMMYFUNCTION("SPLIT(IMPORTRANGE!B9733:B19732,"";"",0,1)"),"SQL")</f>
        <v>SQL</v>
      </c>
    </row>
    <row r="9734">
      <c r="A9734" s="3">
        <v>9733.0</v>
      </c>
      <c r="B9734" s="4" t="str">
        <f>IFERROR(__xludf.DUMMYFUNCTION("SPLIT(IMPORTRANGE!B9734:B19733,"";"",0,1)"),"C#")</f>
        <v>C#</v>
      </c>
      <c r="C9734" s="4" t="str">
        <f>IFERROR(__xludf.DUMMYFUNCTION("""COMPUTED_VALUE"""),"HTML/CSS")</f>
        <v>HTML/CSS</v>
      </c>
      <c r="D9734" s="4" t="str">
        <f>IFERROR(__xludf.DUMMYFUNCTION("""COMPUTED_VALUE"""),"JavaScript")</f>
        <v>JavaScript</v>
      </c>
      <c r="E9734" s="4" t="str">
        <f>IFERROR(__xludf.DUMMYFUNCTION("""COMPUTED_VALUE"""),"PHP")</f>
        <v>PHP</v>
      </c>
      <c r="F9734" s="4" t="str">
        <f>IFERROR(__xludf.DUMMYFUNCTION("""COMPUTED_VALUE"""),"SQL")</f>
        <v>SQL</v>
      </c>
    </row>
    <row r="9735">
      <c r="A9735" s="3">
        <v>9734.0</v>
      </c>
      <c r="B9735" s="4" t="str">
        <f>IFERROR(__xludf.DUMMYFUNCTION("SPLIT(IMPORTRANGE!B9735:B19734,"";"",0,1)"),"C#")</f>
        <v>C#</v>
      </c>
      <c r="C9735" s="4" t="str">
        <f>IFERROR(__xludf.DUMMYFUNCTION("""COMPUTED_VALUE"""),"HTML/CSS")</f>
        <v>HTML/CSS</v>
      </c>
      <c r="D9735" s="4" t="str">
        <f>IFERROR(__xludf.DUMMYFUNCTION("""COMPUTED_VALUE"""),"JavaScript")</f>
        <v>JavaScript</v>
      </c>
      <c r="E9735" s="4" t="str">
        <f>IFERROR(__xludf.DUMMYFUNCTION("""COMPUTED_VALUE"""),"SQL")</f>
        <v>SQL</v>
      </c>
      <c r="F9735" s="4" t="str">
        <f>IFERROR(__xludf.DUMMYFUNCTION("""COMPUTED_VALUE"""),"TypeScript")</f>
        <v>TypeScript</v>
      </c>
    </row>
    <row r="9736">
      <c r="A9736" s="3">
        <v>9735.0</v>
      </c>
      <c r="B9736" s="4" t="str">
        <f>IFERROR(__xludf.DUMMYFUNCTION("SPLIT(IMPORTRANGE!B9736:B19735,"";"",0,1)"),"C#")</f>
        <v>C#</v>
      </c>
      <c r="C9736" s="4" t="str">
        <f>IFERROR(__xludf.DUMMYFUNCTION("""COMPUTED_VALUE"""),"HTML/CSS")</f>
        <v>HTML/CSS</v>
      </c>
      <c r="D9736" s="4" t="str">
        <f>IFERROR(__xludf.DUMMYFUNCTION("""COMPUTED_VALUE"""),"Java")</f>
        <v>Java</v>
      </c>
      <c r="E9736" s="4" t="str">
        <f>IFERROR(__xludf.DUMMYFUNCTION("""COMPUTED_VALUE"""),"PHP")</f>
        <v>PHP</v>
      </c>
      <c r="F9736" s="4" t="str">
        <f>IFERROR(__xludf.DUMMYFUNCTION("""COMPUTED_VALUE"""),"SQL")</f>
        <v>SQL</v>
      </c>
    </row>
    <row r="9737">
      <c r="A9737" s="3">
        <v>9736.0</v>
      </c>
      <c r="B9737" s="4" t="str">
        <f>IFERROR(__xludf.DUMMYFUNCTION("SPLIT(IMPORTRANGE!B9737:B19736,"";"",0,1)"),"HTML/CSS")</f>
        <v>HTML/CSS</v>
      </c>
      <c r="C9737" s="4" t="str">
        <f>IFERROR(__xludf.DUMMYFUNCTION("""COMPUTED_VALUE"""),"JavaScript")</f>
        <v>JavaScript</v>
      </c>
      <c r="D9737" s="4" t="str">
        <f>IFERROR(__xludf.DUMMYFUNCTION("""COMPUTED_VALUE"""),"Ruby")</f>
        <v>Ruby</v>
      </c>
      <c r="E9737" s="4" t="str">
        <f>IFERROR(__xludf.DUMMYFUNCTION("""COMPUTED_VALUE"""),"SQL")</f>
        <v>SQL</v>
      </c>
    </row>
    <row r="9738">
      <c r="A9738" s="3">
        <v>9737.0</v>
      </c>
      <c r="B9738" s="4" t="str">
        <f>IFERROR(__xludf.DUMMYFUNCTION("SPLIT(IMPORTRANGE!B9738:B19737,"";"",0,1)"),"HTML/CSS")</f>
        <v>HTML/CSS</v>
      </c>
      <c r="C9738" s="4" t="str">
        <f>IFERROR(__xludf.DUMMYFUNCTION("""COMPUTED_VALUE"""),"JavaScript")</f>
        <v>JavaScript</v>
      </c>
      <c r="D9738" s="4" t="str">
        <f>IFERROR(__xludf.DUMMYFUNCTION("""COMPUTED_VALUE"""),"PHP")</f>
        <v>PHP</v>
      </c>
      <c r="E9738" s="4" t="str">
        <f>IFERROR(__xludf.DUMMYFUNCTION("""COMPUTED_VALUE"""),"SQL")</f>
        <v>SQL</v>
      </c>
    </row>
    <row r="9739">
      <c r="A9739" s="3">
        <v>9738.0</v>
      </c>
      <c r="B9739" s="4" t="str">
        <f>IFERROR(__xludf.DUMMYFUNCTION("SPLIT(IMPORTRANGE!B9739:B19738,"";"",0,1)"),"Bash/Shell/PowerShell")</f>
        <v>Bash/Shell/PowerShell</v>
      </c>
      <c r="C9739" s="4" t="str">
        <f>IFERROR(__xludf.DUMMYFUNCTION("""COMPUTED_VALUE"""),"HTML/CSS")</f>
        <v>HTML/CSS</v>
      </c>
      <c r="D9739" s="4" t="str">
        <f>IFERROR(__xludf.DUMMYFUNCTION("""COMPUTED_VALUE"""),"Java")</f>
        <v>Java</v>
      </c>
      <c r="E9739" s="4" t="str">
        <f>IFERROR(__xludf.DUMMYFUNCTION("""COMPUTED_VALUE"""),"JavaScript")</f>
        <v>JavaScript</v>
      </c>
      <c r="F9739" s="4" t="str">
        <f>IFERROR(__xludf.DUMMYFUNCTION("""COMPUTED_VALUE"""),"PHP")</f>
        <v>PHP</v>
      </c>
      <c r="G9739" s="4" t="str">
        <f>IFERROR(__xludf.DUMMYFUNCTION("""COMPUTED_VALUE"""),"Ruby")</f>
        <v>Ruby</v>
      </c>
      <c r="H9739" s="4" t="str">
        <f>IFERROR(__xludf.DUMMYFUNCTION("""COMPUTED_VALUE"""),"TypeScript")</f>
        <v>TypeScript</v>
      </c>
    </row>
    <row r="9740">
      <c r="A9740" s="3">
        <v>9739.0</v>
      </c>
      <c r="B9740" s="4" t="str">
        <f>IFERROR(__xludf.DUMMYFUNCTION("SPLIT(IMPORTRANGE!B9740:B19739,"";"",0,1)"),"Bash/Shell/PowerShell")</f>
        <v>Bash/Shell/PowerShell</v>
      </c>
      <c r="C9740" s="4" t="str">
        <f>IFERROR(__xludf.DUMMYFUNCTION("""COMPUTED_VALUE"""),"C#")</f>
        <v>C#</v>
      </c>
      <c r="D9740" s="4" t="str">
        <f>IFERROR(__xludf.DUMMYFUNCTION("""COMPUTED_VALUE"""),"HTML/CSS")</f>
        <v>HTML/CSS</v>
      </c>
      <c r="E9740" s="4" t="str">
        <f>IFERROR(__xludf.DUMMYFUNCTION("""COMPUTED_VALUE"""),"Java")</f>
        <v>Java</v>
      </c>
      <c r="F9740" s="4" t="str">
        <f>IFERROR(__xludf.DUMMYFUNCTION("""COMPUTED_VALUE"""),"JavaScript")</f>
        <v>JavaScript</v>
      </c>
      <c r="G9740" s="4" t="str">
        <f>IFERROR(__xludf.DUMMYFUNCTION("""COMPUTED_VALUE"""),"Kotlin")</f>
        <v>Kotlin</v>
      </c>
      <c r="H9740" s="4" t="str">
        <f>IFERROR(__xludf.DUMMYFUNCTION("""COMPUTED_VALUE"""),"SQL")</f>
        <v>SQL</v>
      </c>
    </row>
    <row r="9741">
      <c r="A9741" s="3">
        <v>9740.0</v>
      </c>
      <c r="B9741" s="4" t="str">
        <f>IFERROR(__xludf.DUMMYFUNCTION("SPLIT(IMPORTRANGE!B9741:B19740,"";"",0,1)"),"C#")</f>
        <v>C#</v>
      </c>
      <c r="C9741" s="4" t="str">
        <f>IFERROR(__xludf.DUMMYFUNCTION("""COMPUTED_VALUE"""),"HTML/CSS")</f>
        <v>HTML/CSS</v>
      </c>
      <c r="D9741" s="4" t="str">
        <f>IFERROR(__xludf.DUMMYFUNCTION("""COMPUTED_VALUE"""),"SQL")</f>
        <v>SQL</v>
      </c>
    </row>
    <row r="9742">
      <c r="A9742" s="3">
        <v>9741.0</v>
      </c>
      <c r="B9742" s="4" t="str">
        <f>IFERROR(__xludf.DUMMYFUNCTION("SPLIT(IMPORTRANGE!B9742:B19741,"";"",0,1)"),"Java")</f>
        <v>Java</v>
      </c>
      <c r="C9742" s="4" t="str">
        <f>IFERROR(__xludf.DUMMYFUNCTION("""COMPUTED_VALUE"""),"SQL")</f>
        <v>SQL</v>
      </c>
    </row>
    <row r="9743">
      <c r="A9743" s="3">
        <v>9742.0</v>
      </c>
      <c r="B9743" s="4" t="str">
        <f>IFERROR(__xludf.DUMMYFUNCTION("SPLIT(IMPORTRANGE!B9743:B19742,"";"",0,1)"),"Bash/Shell/PowerShell")</f>
        <v>Bash/Shell/PowerShell</v>
      </c>
      <c r="C9743" s="4" t="str">
        <f>IFERROR(__xludf.DUMMYFUNCTION("""COMPUTED_VALUE"""),"C#")</f>
        <v>C#</v>
      </c>
      <c r="D9743" s="4" t="str">
        <f>IFERROR(__xludf.DUMMYFUNCTION("""COMPUTED_VALUE"""),"HTML/CSS")</f>
        <v>HTML/CSS</v>
      </c>
      <c r="E9743" s="4" t="str">
        <f>IFERROR(__xludf.DUMMYFUNCTION("""COMPUTED_VALUE"""),"JavaScript")</f>
        <v>JavaScript</v>
      </c>
      <c r="F9743" s="4" t="str">
        <f>IFERROR(__xludf.DUMMYFUNCTION("""COMPUTED_VALUE"""),"PHP")</f>
        <v>PHP</v>
      </c>
      <c r="G9743" s="4" t="str">
        <f>IFERROR(__xludf.DUMMYFUNCTION("""COMPUTED_VALUE"""),"SQL")</f>
        <v>SQL</v>
      </c>
    </row>
    <row r="9744">
      <c r="A9744" s="3">
        <v>9743.0</v>
      </c>
      <c r="B9744" s="4" t="str">
        <f>IFERROR(__xludf.DUMMYFUNCTION("SPLIT(IMPORTRANGE!B9744:B19743,"";"",0,1)"),"Bash/Shell/PowerShell")</f>
        <v>Bash/Shell/PowerShell</v>
      </c>
      <c r="C9744" s="4" t="str">
        <f>IFERROR(__xludf.DUMMYFUNCTION("""COMPUTED_VALUE"""),"C")</f>
        <v>C</v>
      </c>
      <c r="D9744" s="4" t="str">
        <f>IFERROR(__xludf.DUMMYFUNCTION("""COMPUTED_VALUE"""),"C#")</f>
        <v>C#</v>
      </c>
      <c r="E9744" s="4" t="str">
        <f>IFERROR(__xludf.DUMMYFUNCTION("""COMPUTED_VALUE"""),"HTML/CSS")</f>
        <v>HTML/CSS</v>
      </c>
      <c r="F9744" s="4" t="str">
        <f>IFERROR(__xludf.DUMMYFUNCTION("""COMPUTED_VALUE"""),"Ruby")</f>
        <v>Ruby</v>
      </c>
      <c r="G9744" s="4" t="str">
        <f>IFERROR(__xludf.DUMMYFUNCTION("""COMPUTED_VALUE"""),"SQL")</f>
        <v>SQL</v>
      </c>
    </row>
    <row r="9745">
      <c r="A9745" s="3">
        <v>9744.0</v>
      </c>
      <c r="B9745" s="4" t="str">
        <f>IFERROR(__xludf.DUMMYFUNCTION("SPLIT(IMPORTRANGE!B9745:B19744,"";"",0,1)"),"C")</f>
        <v>C</v>
      </c>
      <c r="C9745" s="4" t="str">
        <f>IFERROR(__xludf.DUMMYFUNCTION("""COMPUTED_VALUE"""),"C++")</f>
        <v>C++</v>
      </c>
      <c r="D9745" s="4" t="str">
        <f>IFERROR(__xludf.DUMMYFUNCTION("""COMPUTED_VALUE"""),"HTML/CSS")</f>
        <v>HTML/CSS</v>
      </c>
      <c r="E9745" s="4" t="str">
        <f>IFERROR(__xludf.DUMMYFUNCTION("""COMPUTED_VALUE"""),"Java")</f>
        <v>Java</v>
      </c>
      <c r="F9745" s="4" t="str">
        <f>IFERROR(__xludf.DUMMYFUNCTION("""COMPUTED_VALUE"""),"JavaScript")</f>
        <v>JavaScript</v>
      </c>
      <c r="G9745" s="4" t="str">
        <f>IFERROR(__xludf.DUMMYFUNCTION("""COMPUTED_VALUE"""),"Kotlin")</f>
        <v>Kotlin</v>
      </c>
      <c r="H9745" s="4" t="str">
        <f>IFERROR(__xludf.DUMMYFUNCTION("""COMPUTED_VALUE"""),"PHP")</f>
        <v>PHP</v>
      </c>
      <c r="I9745" s="4" t="str">
        <f>IFERROR(__xludf.DUMMYFUNCTION("""COMPUTED_VALUE"""),"Python")</f>
        <v>Python</v>
      </c>
    </row>
    <row r="9746">
      <c r="A9746" s="3">
        <v>9745.0</v>
      </c>
      <c r="B9746" s="4" t="str">
        <f>IFERROR(__xludf.DUMMYFUNCTION("SPLIT(IMPORTRANGE!B9746:B19745,"";"",0,1)"),"Bash/Shell/PowerShell")</f>
        <v>Bash/Shell/PowerShell</v>
      </c>
      <c r="C9746" s="4" t="str">
        <f>IFERROR(__xludf.DUMMYFUNCTION("""COMPUTED_VALUE"""),"HTML/CSS")</f>
        <v>HTML/CSS</v>
      </c>
      <c r="D9746" s="4" t="str">
        <f>IFERROR(__xludf.DUMMYFUNCTION("""COMPUTED_VALUE"""),"JavaScript")</f>
        <v>JavaScript</v>
      </c>
    </row>
    <row r="9747">
      <c r="A9747" s="3">
        <v>9746.0</v>
      </c>
      <c r="B9747" s="4" t="str">
        <f>IFERROR(__xludf.DUMMYFUNCTION("SPLIT(IMPORTRANGE!B9747:B19746,"";"",0,1)"),"C++")</f>
        <v>C++</v>
      </c>
      <c r="C9747" s="4" t="str">
        <f>IFERROR(__xludf.DUMMYFUNCTION("""COMPUTED_VALUE"""),"HTML/CSS")</f>
        <v>HTML/CSS</v>
      </c>
      <c r="D9747" s="4" t="str">
        <f>IFERROR(__xludf.DUMMYFUNCTION("""COMPUTED_VALUE"""),"JavaScript")</f>
        <v>JavaScript</v>
      </c>
      <c r="E9747" s="4" t="str">
        <f>IFERROR(__xludf.DUMMYFUNCTION("""COMPUTED_VALUE"""),"PHP")</f>
        <v>PHP</v>
      </c>
    </row>
    <row r="9748">
      <c r="A9748" s="3">
        <v>9747.0</v>
      </c>
      <c r="B9748" s="4" t="str">
        <f>IFERROR(__xludf.DUMMYFUNCTION("SPLIT(IMPORTRANGE!B9748:B19747,"";"",0,1)"),"C")</f>
        <v>C</v>
      </c>
      <c r="C9748" s="4" t="str">
        <f>IFERROR(__xludf.DUMMYFUNCTION("""COMPUTED_VALUE"""),"C++")</f>
        <v>C++</v>
      </c>
      <c r="D9748" s="4" t="str">
        <f>IFERROR(__xludf.DUMMYFUNCTION("""COMPUTED_VALUE"""),"HTML/CSS")</f>
        <v>HTML/CSS</v>
      </c>
      <c r="E9748" s="4" t="str">
        <f>IFERROR(__xludf.DUMMYFUNCTION("""COMPUTED_VALUE"""),"JavaScript")</f>
        <v>JavaScript</v>
      </c>
      <c r="F9748" s="4" t="str">
        <f>IFERROR(__xludf.DUMMYFUNCTION("""COMPUTED_VALUE"""),"PHP")</f>
        <v>PHP</v>
      </c>
      <c r="G9748" s="4" t="str">
        <f>IFERROR(__xludf.DUMMYFUNCTION("""COMPUTED_VALUE"""),"SQL")</f>
        <v>SQL</v>
      </c>
      <c r="H9748" s="4" t="str">
        <f>IFERROR(__xludf.DUMMYFUNCTION("""COMPUTED_VALUE"""),"VBA")</f>
        <v>VBA</v>
      </c>
      <c r="I9748" s="4" t="str">
        <f>IFERROR(__xludf.DUMMYFUNCTION("""COMPUTED_VALUE"""),"Other(s):")</f>
        <v>Other(s):</v>
      </c>
    </row>
    <row r="9749">
      <c r="A9749" s="3">
        <v>9748.0</v>
      </c>
      <c r="B9749" s="4" t="str">
        <f>IFERROR(__xludf.DUMMYFUNCTION("SPLIT(IMPORTRANGE!B9749:B19748,"";"",0,1)"),"HTML/CSS")</f>
        <v>HTML/CSS</v>
      </c>
      <c r="C9749" s="4" t="str">
        <f>IFERROR(__xludf.DUMMYFUNCTION("""COMPUTED_VALUE"""),"Java")</f>
        <v>Java</v>
      </c>
      <c r="D9749" s="4" t="str">
        <f>IFERROR(__xludf.DUMMYFUNCTION("""COMPUTED_VALUE"""),"JavaScript")</f>
        <v>JavaScript</v>
      </c>
      <c r="E9749" s="4" t="str">
        <f>IFERROR(__xludf.DUMMYFUNCTION("""COMPUTED_VALUE"""),"PHP")</f>
        <v>PHP</v>
      </c>
      <c r="F9749" s="4" t="str">
        <f>IFERROR(__xludf.DUMMYFUNCTION("""COMPUTED_VALUE"""),"SQL")</f>
        <v>SQL</v>
      </c>
    </row>
    <row r="9750">
      <c r="A9750" s="3">
        <v>9749.0</v>
      </c>
      <c r="B9750" s="4" t="str">
        <f>IFERROR(__xludf.DUMMYFUNCTION("SPLIT(IMPORTRANGE!B9750:B19749,"";"",0,1)"),"C#")</f>
        <v>C#</v>
      </c>
      <c r="C9750" s="4" t="str">
        <f>IFERROR(__xludf.DUMMYFUNCTION("""COMPUTED_VALUE"""),"HTML/CSS")</f>
        <v>HTML/CSS</v>
      </c>
      <c r="D9750" s="4" t="str">
        <f>IFERROR(__xludf.DUMMYFUNCTION("""COMPUTED_VALUE"""),"JavaScript")</f>
        <v>JavaScript</v>
      </c>
      <c r="E9750" s="4" t="str">
        <f>IFERROR(__xludf.DUMMYFUNCTION("""COMPUTED_VALUE"""),"SQL")</f>
        <v>SQL</v>
      </c>
      <c r="F9750" s="4" t="str">
        <f>IFERROR(__xludf.DUMMYFUNCTION("""COMPUTED_VALUE"""),"TypeScript")</f>
        <v>TypeScript</v>
      </c>
      <c r="G9750" s="4" t="str">
        <f>IFERROR(__xludf.DUMMYFUNCTION("""COMPUTED_VALUE"""),"VBA")</f>
        <v>VBA</v>
      </c>
    </row>
    <row r="9751">
      <c r="A9751" s="3">
        <v>9750.0</v>
      </c>
      <c r="B9751" s="4" t="str">
        <f>IFERROR(__xludf.DUMMYFUNCTION("SPLIT(IMPORTRANGE!B9751:B19750,"";"",0,1)"),"Bash/Shell/PowerShell")</f>
        <v>Bash/Shell/PowerShell</v>
      </c>
      <c r="C9751" s="4" t="str">
        <f>IFERROR(__xludf.DUMMYFUNCTION("""COMPUTED_VALUE"""),"HTML/CSS")</f>
        <v>HTML/CSS</v>
      </c>
      <c r="D9751" s="4" t="str">
        <f>IFERROR(__xludf.DUMMYFUNCTION("""COMPUTED_VALUE"""),"JavaScript")</f>
        <v>JavaScript</v>
      </c>
      <c r="E9751" s="4" t="str">
        <f>IFERROR(__xludf.DUMMYFUNCTION("""COMPUTED_VALUE"""),"PHP")</f>
        <v>PHP</v>
      </c>
      <c r="F9751" s="4" t="str">
        <f>IFERROR(__xludf.DUMMYFUNCTION("""COMPUTED_VALUE"""),"SQL")</f>
        <v>SQL</v>
      </c>
    </row>
    <row r="9752">
      <c r="A9752" s="3">
        <v>9751.0</v>
      </c>
      <c r="B9752" s="4" t="str">
        <f>IFERROR(__xludf.DUMMYFUNCTION("SPLIT(IMPORTRANGE!B9752:B19751,"";"",0,1)"),"HTML/CSS")</f>
        <v>HTML/CSS</v>
      </c>
      <c r="C9752" s="4" t="str">
        <f>IFERROR(__xludf.DUMMYFUNCTION("""COMPUTED_VALUE"""),"Java")</f>
        <v>Java</v>
      </c>
      <c r="D9752" s="4" t="str">
        <f>IFERROR(__xludf.DUMMYFUNCTION("""COMPUTED_VALUE"""),"JavaScript")</f>
        <v>JavaScript</v>
      </c>
      <c r="E9752" s="4" t="str">
        <f>IFERROR(__xludf.DUMMYFUNCTION("""COMPUTED_VALUE"""),"Kotlin")</f>
        <v>Kotlin</v>
      </c>
    </row>
    <row r="9753">
      <c r="A9753" s="3">
        <v>9752.0</v>
      </c>
      <c r="B9753" s="4" t="str">
        <f>IFERROR(__xludf.DUMMYFUNCTION("SPLIT(IMPORTRANGE!B9753:B19752,"";"",0,1)"),"Assembly")</f>
        <v>Assembly</v>
      </c>
      <c r="C9753" s="4" t="str">
        <f>IFERROR(__xludf.DUMMYFUNCTION("""COMPUTED_VALUE"""),"C")</f>
        <v>C</v>
      </c>
      <c r="D9753" s="4" t="str">
        <f>IFERROR(__xludf.DUMMYFUNCTION("""COMPUTED_VALUE"""),"C#")</f>
        <v>C#</v>
      </c>
      <c r="E9753" s="4" t="str">
        <f>IFERROR(__xludf.DUMMYFUNCTION("""COMPUTED_VALUE"""),"Python")</f>
        <v>Python</v>
      </c>
      <c r="F9753" s="4" t="str">
        <f>IFERROR(__xludf.DUMMYFUNCTION("""COMPUTED_VALUE"""),"Rust")</f>
        <v>Rust</v>
      </c>
    </row>
    <row r="9754">
      <c r="A9754" s="3">
        <v>9753.0</v>
      </c>
      <c r="B9754" s="4" t="str">
        <f>IFERROR(__xludf.DUMMYFUNCTION("SPLIT(IMPORTRANGE!B9754:B19753,"";"",0,1)"),"Bash/Shell/PowerShell")</f>
        <v>Bash/Shell/PowerShell</v>
      </c>
      <c r="C9754" s="4" t="str">
        <f>IFERROR(__xludf.DUMMYFUNCTION("""COMPUTED_VALUE"""),"C#")</f>
        <v>C#</v>
      </c>
      <c r="D9754" s="4" t="str">
        <f>IFERROR(__xludf.DUMMYFUNCTION("""COMPUTED_VALUE"""),"JavaScript")</f>
        <v>JavaScript</v>
      </c>
      <c r="E9754" s="4" t="str">
        <f>IFERROR(__xludf.DUMMYFUNCTION("""COMPUTED_VALUE"""),"PHP")</f>
        <v>PHP</v>
      </c>
      <c r="F9754" s="4" t="str">
        <f>IFERROR(__xludf.DUMMYFUNCTION("""COMPUTED_VALUE"""),"Python")</f>
        <v>Python</v>
      </c>
      <c r="G9754" s="4" t="str">
        <f>IFERROR(__xludf.DUMMYFUNCTION("""COMPUTED_VALUE"""),"Ruby")</f>
        <v>Ruby</v>
      </c>
      <c r="H9754" s="4" t="str">
        <f>IFERROR(__xludf.DUMMYFUNCTION("""COMPUTED_VALUE"""),"SQL")</f>
        <v>SQL</v>
      </c>
      <c r="I9754" s="4" t="str">
        <f>IFERROR(__xludf.DUMMYFUNCTION("""COMPUTED_VALUE"""),"TypeScript")</f>
        <v>TypeScript</v>
      </c>
    </row>
    <row r="9755">
      <c r="A9755" s="3">
        <v>9754.0</v>
      </c>
      <c r="B9755" s="4" t="str">
        <f>IFERROR(__xludf.DUMMYFUNCTION("SPLIT(IMPORTRANGE!B9755:B19754,"";"",0,1)"),"Bash/Shell/PowerShell")</f>
        <v>Bash/Shell/PowerShell</v>
      </c>
      <c r="C9755" s="4" t="str">
        <f>IFERROR(__xludf.DUMMYFUNCTION("""COMPUTED_VALUE"""),"C++")</f>
        <v>C++</v>
      </c>
      <c r="D9755" s="4" t="str">
        <f>IFERROR(__xludf.DUMMYFUNCTION("""COMPUTED_VALUE"""),"Go")</f>
        <v>Go</v>
      </c>
      <c r="E9755" s="4" t="str">
        <f>IFERROR(__xludf.DUMMYFUNCTION("""COMPUTED_VALUE"""),"HTML/CSS")</f>
        <v>HTML/CSS</v>
      </c>
      <c r="F9755" s="4" t="str">
        <f>IFERROR(__xludf.DUMMYFUNCTION("""COMPUTED_VALUE"""),"Java")</f>
        <v>Java</v>
      </c>
      <c r="G9755" s="4" t="str">
        <f>IFERROR(__xludf.DUMMYFUNCTION("""COMPUTED_VALUE"""),"JavaScript")</f>
        <v>JavaScript</v>
      </c>
      <c r="H9755" s="4" t="str">
        <f>IFERROR(__xludf.DUMMYFUNCTION("""COMPUTED_VALUE"""),"PHP")</f>
        <v>PHP</v>
      </c>
      <c r="I9755" s="4" t="str">
        <f>IFERROR(__xludf.DUMMYFUNCTION("""COMPUTED_VALUE"""),"Python")</f>
        <v>Python</v>
      </c>
      <c r="J9755" s="4" t="str">
        <f>IFERROR(__xludf.DUMMYFUNCTION("""COMPUTED_VALUE"""),"Ruby")</f>
        <v>Ruby</v>
      </c>
      <c r="K9755" s="4" t="str">
        <f>IFERROR(__xludf.DUMMYFUNCTION("""COMPUTED_VALUE"""),"SQL")</f>
        <v>SQL</v>
      </c>
    </row>
    <row r="9756">
      <c r="A9756" s="3">
        <v>9755.0</v>
      </c>
      <c r="B9756" s="4" t="str">
        <f>IFERROR(__xludf.DUMMYFUNCTION("SPLIT(IMPORTRANGE!B9756:B19755,"";"",0,1)"),"Bash/Shell/PowerShell")</f>
        <v>Bash/Shell/PowerShell</v>
      </c>
      <c r="C9756" s="4" t="str">
        <f>IFERROR(__xludf.DUMMYFUNCTION("""COMPUTED_VALUE"""),"Python")</f>
        <v>Python</v>
      </c>
      <c r="D9756" s="4" t="str">
        <f>IFERROR(__xludf.DUMMYFUNCTION("""COMPUTED_VALUE"""),"SQL")</f>
        <v>SQL</v>
      </c>
      <c r="E9756" s="4" t="str">
        <f>IFERROR(__xludf.DUMMYFUNCTION("""COMPUTED_VALUE"""),"Other(s):")</f>
        <v>Other(s):</v>
      </c>
    </row>
    <row r="9757">
      <c r="A9757" s="3">
        <v>9756.0</v>
      </c>
      <c r="B9757" s="4" t="str">
        <f>IFERROR(__xludf.DUMMYFUNCTION("SPLIT(IMPORTRANGE!B9757:B19756,"";"",0,1)"),"Assembly")</f>
        <v>Assembly</v>
      </c>
      <c r="C9757" s="4" t="str">
        <f>IFERROR(__xludf.DUMMYFUNCTION("""COMPUTED_VALUE"""),"Bash/Shell/PowerShell")</f>
        <v>Bash/Shell/PowerShell</v>
      </c>
      <c r="D9757" s="4" t="str">
        <f>IFERROR(__xludf.DUMMYFUNCTION("""COMPUTED_VALUE"""),"C")</f>
        <v>C</v>
      </c>
      <c r="E9757" s="4" t="str">
        <f>IFERROR(__xludf.DUMMYFUNCTION("""COMPUTED_VALUE"""),"C++")</f>
        <v>C++</v>
      </c>
      <c r="F9757" s="4" t="str">
        <f>IFERROR(__xludf.DUMMYFUNCTION("""COMPUTED_VALUE"""),"C#")</f>
        <v>C#</v>
      </c>
      <c r="G9757" s="4" t="str">
        <f>IFERROR(__xludf.DUMMYFUNCTION("""COMPUTED_VALUE"""),"HTML/CSS")</f>
        <v>HTML/CSS</v>
      </c>
      <c r="H9757" s="4" t="str">
        <f>IFERROR(__xludf.DUMMYFUNCTION("""COMPUTED_VALUE"""),"JavaScript")</f>
        <v>JavaScript</v>
      </c>
      <c r="I9757" s="4" t="str">
        <f>IFERROR(__xludf.DUMMYFUNCTION("""COMPUTED_VALUE"""),"PHP")</f>
        <v>PHP</v>
      </c>
      <c r="J9757" s="4" t="str">
        <f>IFERROR(__xludf.DUMMYFUNCTION("""COMPUTED_VALUE"""),"Python")</f>
        <v>Python</v>
      </c>
      <c r="K9757" s="4" t="str">
        <f>IFERROR(__xludf.DUMMYFUNCTION("""COMPUTED_VALUE"""),"Rust")</f>
        <v>Rust</v>
      </c>
      <c r="L9757" s="4" t="str">
        <f>IFERROR(__xludf.DUMMYFUNCTION("""COMPUTED_VALUE"""),"SQL")</f>
        <v>SQL</v>
      </c>
    </row>
    <row r="9758">
      <c r="A9758" s="3">
        <v>9757.0</v>
      </c>
      <c r="B9758" s="4" t="str">
        <f>IFERROR(__xludf.DUMMYFUNCTION("SPLIT(IMPORTRANGE!B9758:B19757,"";"",0,1)"),"C#")</f>
        <v>C#</v>
      </c>
      <c r="C9758" s="4" t="str">
        <f>IFERROR(__xludf.DUMMYFUNCTION("""COMPUTED_VALUE"""),"JavaScript")</f>
        <v>JavaScript</v>
      </c>
      <c r="D9758" s="4" t="str">
        <f>IFERROR(__xludf.DUMMYFUNCTION("""COMPUTED_VALUE"""),"PHP")</f>
        <v>PHP</v>
      </c>
      <c r="E9758" s="4" t="str">
        <f>IFERROR(__xludf.DUMMYFUNCTION("""COMPUTED_VALUE"""),"SQL")</f>
        <v>SQL</v>
      </c>
      <c r="F9758" s="4" t="str">
        <f>IFERROR(__xludf.DUMMYFUNCTION("""COMPUTED_VALUE"""),"Other(s):")</f>
        <v>Other(s):</v>
      </c>
    </row>
    <row r="9759">
      <c r="A9759" s="3">
        <v>9758.0</v>
      </c>
      <c r="B9759" s="4" t="str">
        <f>IFERROR(__xludf.DUMMYFUNCTION("SPLIT(IMPORTRANGE!B9759:B19758,"";"",0,1)"),"HTML/CSS")</f>
        <v>HTML/CSS</v>
      </c>
      <c r="C9759" s="4" t="str">
        <f>IFERROR(__xludf.DUMMYFUNCTION("""COMPUTED_VALUE"""),"JavaScript")</f>
        <v>JavaScript</v>
      </c>
      <c r="D9759" s="4" t="str">
        <f>IFERROR(__xludf.DUMMYFUNCTION("""COMPUTED_VALUE"""),"SQL")</f>
        <v>SQL</v>
      </c>
    </row>
    <row r="9760">
      <c r="A9760" s="3">
        <v>9759.0</v>
      </c>
      <c r="B9760" s="4" t="str">
        <f>IFERROR(__xludf.DUMMYFUNCTION("SPLIT(IMPORTRANGE!B9760:B19759,"";"",0,1)"),"Java")</f>
        <v>Java</v>
      </c>
      <c r="C9760" s="4" t="str">
        <f>IFERROR(__xludf.DUMMYFUNCTION("""COMPUTED_VALUE"""),"JavaScript")</f>
        <v>JavaScript</v>
      </c>
      <c r="D9760" s="4" t="str">
        <f>IFERROR(__xludf.DUMMYFUNCTION("""COMPUTED_VALUE"""),"Scala")</f>
        <v>Scala</v>
      </c>
    </row>
    <row r="9761">
      <c r="A9761" s="3">
        <v>9760.0</v>
      </c>
      <c r="B9761" s="4" t="str">
        <f>IFERROR(__xludf.DUMMYFUNCTION("SPLIT(IMPORTRANGE!B9761:B19760,"";"",0,1)"),"HTML/CSS")</f>
        <v>HTML/CSS</v>
      </c>
      <c r="C9761" s="4" t="str">
        <f>IFERROR(__xludf.DUMMYFUNCTION("""COMPUTED_VALUE"""),"JavaScript")</f>
        <v>JavaScript</v>
      </c>
      <c r="D9761" s="4" t="str">
        <f>IFERROR(__xludf.DUMMYFUNCTION("""COMPUTED_VALUE"""),"PHP")</f>
        <v>PHP</v>
      </c>
    </row>
    <row r="9762">
      <c r="A9762" s="3">
        <v>9761.0</v>
      </c>
      <c r="B9762" s="4" t="str">
        <f>IFERROR(__xludf.DUMMYFUNCTION("SPLIT(IMPORTRANGE!B9762:B19761,"";"",0,1)"),"C")</f>
        <v>C</v>
      </c>
      <c r="C9762" s="4" t="str">
        <f>IFERROR(__xludf.DUMMYFUNCTION("""COMPUTED_VALUE"""),"C++")</f>
        <v>C++</v>
      </c>
      <c r="D9762" s="4" t="str">
        <f>IFERROR(__xludf.DUMMYFUNCTION("""COMPUTED_VALUE"""),"C#")</f>
        <v>C#</v>
      </c>
      <c r="E9762" s="4" t="str">
        <f>IFERROR(__xludf.DUMMYFUNCTION("""COMPUTED_VALUE"""),"HTML/CSS")</f>
        <v>HTML/CSS</v>
      </c>
      <c r="F9762" s="4" t="str">
        <f>IFERROR(__xludf.DUMMYFUNCTION("""COMPUTED_VALUE"""),"JavaScript")</f>
        <v>JavaScript</v>
      </c>
      <c r="G9762" s="4" t="str">
        <f>IFERROR(__xludf.DUMMYFUNCTION("""COMPUTED_VALUE"""),"PHP")</f>
        <v>PHP</v>
      </c>
      <c r="H9762" s="4" t="str">
        <f>IFERROR(__xludf.DUMMYFUNCTION("""COMPUTED_VALUE"""),"SQL")</f>
        <v>SQL</v>
      </c>
    </row>
    <row r="9763">
      <c r="A9763" s="3">
        <v>9762.0</v>
      </c>
      <c r="B9763" s="4" t="str">
        <f>IFERROR(__xludf.DUMMYFUNCTION("SPLIT(IMPORTRANGE!B9763:B19762,"";"",0,1)"),"HTML/CSS")</f>
        <v>HTML/CSS</v>
      </c>
      <c r="C9763" s="4" t="str">
        <f>IFERROR(__xludf.DUMMYFUNCTION("""COMPUTED_VALUE"""),"JavaScript")</f>
        <v>JavaScript</v>
      </c>
      <c r="D9763" s="4" t="str">
        <f>IFERROR(__xludf.DUMMYFUNCTION("""COMPUTED_VALUE"""),"Other(s):")</f>
        <v>Other(s):</v>
      </c>
    </row>
    <row r="9764">
      <c r="A9764" s="3">
        <v>9763.0</v>
      </c>
      <c r="B9764" s="4" t="str">
        <f>IFERROR(__xludf.DUMMYFUNCTION("SPLIT(IMPORTRANGE!B9764:B19763,"";"",0,1)"),"Bash/Shell/PowerShell")</f>
        <v>Bash/Shell/PowerShell</v>
      </c>
      <c r="C9764" s="4" t="str">
        <f>IFERROR(__xludf.DUMMYFUNCTION("""COMPUTED_VALUE"""),"C++")</f>
        <v>C++</v>
      </c>
      <c r="D9764" s="4" t="str">
        <f>IFERROR(__xludf.DUMMYFUNCTION("""COMPUTED_VALUE"""),"C#")</f>
        <v>C#</v>
      </c>
      <c r="E9764" s="4" t="str">
        <f>IFERROR(__xludf.DUMMYFUNCTION("""COMPUTED_VALUE"""),"HTML/CSS")</f>
        <v>HTML/CSS</v>
      </c>
      <c r="F9764" s="4" t="str">
        <f>IFERROR(__xludf.DUMMYFUNCTION("""COMPUTED_VALUE"""),"Java")</f>
        <v>Java</v>
      </c>
      <c r="G9764" s="4" t="str">
        <f>IFERROR(__xludf.DUMMYFUNCTION("""COMPUTED_VALUE"""),"JavaScript")</f>
        <v>JavaScript</v>
      </c>
      <c r="H9764" s="4" t="str">
        <f>IFERROR(__xludf.DUMMYFUNCTION("""COMPUTED_VALUE"""),"SQL")</f>
        <v>SQL</v>
      </c>
      <c r="I9764" s="4" t="str">
        <f>IFERROR(__xludf.DUMMYFUNCTION("""COMPUTED_VALUE"""),"TypeScript")</f>
        <v>TypeScript</v>
      </c>
    </row>
    <row r="9765">
      <c r="A9765" s="3">
        <v>9764.0</v>
      </c>
      <c r="B9765" s="4" t="str">
        <f>IFERROR(__xludf.DUMMYFUNCTION("SPLIT(IMPORTRANGE!B9765:B19764,"";"",0,1)"),"C#")</f>
        <v>C#</v>
      </c>
      <c r="C9765" s="4" t="str">
        <f>IFERROR(__xludf.DUMMYFUNCTION("""COMPUTED_VALUE"""),"HTML/CSS")</f>
        <v>HTML/CSS</v>
      </c>
      <c r="D9765" s="4" t="str">
        <f>IFERROR(__xludf.DUMMYFUNCTION("""COMPUTED_VALUE"""),"TypeScript")</f>
        <v>TypeScript</v>
      </c>
    </row>
    <row r="9766">
      <c r="A9766" s="3">
        <v>9765.0</v>
      </c>
      <c r="B9766" s="4" t="str">
        <f>IFERROR(__xludf.DUMMYFUNCTION("SPLIT(IMPORTRANGE!B9766:B19765,"";"",0,1)"),"HTML/CSS")</f>
        <v>HTML/CSS</v>
      </c>
      <c r="C9766" s="4" t="str">
        <f>IFERROR(__xludf.DUMMYFUNCTION("""COMPUTED_VALUE"""),"Java")</f>
        <v>Java</v>
      </c>
      <c r="D9766" s="4" t="str">
        <f>IFERROR(__xludf.DUMMYFUNCTION("""COMPUTED_VALUE"""),"JavaScript")</f>
        <v>JavaScript</v>
      </c>
      <c r="E9766" s="4" t="str">
        <f>IFERROR(__xludf.DUMMYFUNCTION("""COMPUTED_VALUE"""),"PHP")</f>
        <v>PHP</v>
      </c>
      <c r="F9766" s="4" t="str">
        <f>IFERROR(__xludf.DUMMYFUNCTION("""COMPUTED_VALUE"""),"Ruby")</f>
        <v>Ruby</v>
      </c>
    </row>
    <row r="9767">
      <c r="A9767" s="3">
        <v>9766.0</v>
      </c>
      <c r="B9767" s="4" t="str">
        <f>IFERROR(__xludf.DUMMYFUNCTION("SPLIT(IMPORTRANGE!B9767:B19766,"";"",0,1)"),"C")</f>
        <v>C</v>
      </c>
      <c r="C9767" s="4" t="str">
        <f>IFERROR(__xludf.DUMMYFUNCTION("""COMPUTED_VALUE"""),"C++")</f>
        <v>C++</v>
      </c>
      <c r="D9767" s="4" t="str">
        <f>IFERROR(__xludf.DUMMYFUNCTION("""COMPUTED_VALUE"""),"C#")</f>
        <v>C#</v>
      </c>
      <c r="E9767" s="4" t="str">
        <f>IFERROR(__xludf.DUMMYFUNCTION("""COMPUTED_VALUE"""),"HTML/CSS")</f>
        <v>HTML/CSS</v>
      </c>
      <c r="F9767" s="4" t="str">
        <f>IFERROR(__xludf.DUMMYFUNCTION("""COMPUTED_VALUE"""),"Java")</f>
        <v>Java</v>
      </c>
      <c r="G9767" s="4" t="str">
        <f>IFERROR(__xludf.DUMMYFUNCTION("""COMPUTED_VALUE"""),"PHP")</f>
        <v>PHP</v>
      </c>
    </row>
    <row r="9768">
      <c r="A9768" s="3">
        <v>9767.0</v>
      </c>
      <c r="B9768" s="4" t="str">
        <f>IFERROR(__xludf.DUMMYFUNCTION("SPLIT(IMPORTRANGE!B9768:B19767,"";"",0,1)"),"C#")</f>
        <v>C#</v>
      </c>
      <c r="C9768" s="4" t="str">
        <f>IFERROR(__xludf.DUMMYFUNCTION("""COMPUTED_VALUE"""),"HTML/CSS")</f>
        <v>HTML/CSS</v>
      </c>
      <c r="D9768" s="4" t="str">
        <f>IFERROR(__xludf.DUMMYFUNCTION("""COMPUTED_VALUE"""),"JavaScript")</f>
        <v>JavaScript</v>
      </c>
      <c r="E9768" s="4" t="str">
        <f>IFERROR(__xludf.DUMMYFUNCTION("""COMPUTED_VALUE"""),"PHP")</f>
        <v>PHP</v>
      </c>
      <c r="F9768" s="4" t="str">
        <f>IFERROR(__xludf.DUMMYFUNCTION("""COMPUTED_VALUE"""),"Ruby")</f>
        <v>Ruby</v>
      </c>
      <c r="G9768" s="4" t="str">
        <f>IFERROR(__xludf.DUMMYFUNCTION("""COMPUTED_VALUE"""),"SQL")</f>
        <v>SQL</v>
      </c>
      <c r="H9768" s="4" t="str">
        <f>IFERROR(__xludf.DUMMYFUNCTION("""COMPUTED_VALUE"""),"TypeScript")</f>
        <v>TypeScript</v>
      </c>
    </row>
    <row r="9769">
      <c r="A9769" s="3">
        <v>9768.0</v>
      </c>
      <c r="B9769" s="4" t="str">
        <f>IFERROR(__xludf.DUMMYFUNCTION("SPLIT(IMPORTRANGE!B9769:B19768,"";"",0,1)"),"Bash/Shell/PowerShell")</f>
        <v>Bash/Shell/PowerShell</v>
      </c>
      <c r="C9769" s="4" t="str">
        <f>IFERROR(__xludf.DUMMYFUNCTION("""COMPUTED_VALUE"""),"HTML/CSS")</f>
        <v>HTML/CSS</v>
      </c>
      <c r="D9769" s="4" t="str">
        <f>IFERROR(__xludf.DUMMYFUNCTION("""COMPUTED_VALUE"""),"Java")</f>
        <v>Java</v>
      </c>
      <c r="E9769" s="4" t="str">
        <f>IFERROR(__xludf.DUMMYFUNCTION("""COMPUTED_VALUE"""),"JavaScript")</f>
        <v>JavaScript</v>
      </c>
      <c r="F9769" s="4" t="str">
        <f>IFERROR(__xludf.DUMMYFUNCTION("""COMPUTED_VALUE"""),"PHP")</f>
        <v>PHP</v>
      </c>
      <c r="G9769" s="4" t="str">
        <f>IFERROR(__xludf.DUMMYFUNCTION("""COMPUTED_VALUE"""),"SQL")</f>
        <v>SQL</v>
      </c>
      <c r="H9769" s="4" t="str">
        <f>IFERROR(__xludf.DUMMYFUNCTION("""COMPUTED_VALUE"""),"Swift")</f>
        <v>Swift</v>
      </c>
    </row>
    <row r="9770">
      <c r="A9770" s="3">
        <v>9769.0</v>
      </c>
      <c r="B9770" s="4" t="str">
        <f>IFERROR(__xludf.DUMMYFUNCTION("SPLIT(IMPORTRANGE!B9770:B19769,"";"",0,1)"),"C#")</f>
        <v>C#</v>
      </c>
      <c r="C9770" s="4" t="str">
        <f>IFERROR(__xludf.DUMMYFUNCTION("""COMPUTED_VALUE"""),"HTML/CSS")</f>
        <v>HTML/CSS</v>
      </c>
      <c r="D9770" s="4" t="str">
        <f>IFERROR(__xludf.DUMMYFUNCTION("""COMPUTED_VALUE"""),"Java")</f>
        <v>Java</v>
      </c>
      <c r="E9770" s="4" t="str">
        <f>IFERROR(__xludf.DUMMYFUNCTION("""COMPUTED_VALUE"""),"JavaScript")</f>
        <v>JavaScript</v>
      </c>
      <c r="F9770" s="4" t="str">
        <f>IFERROR(__xludf.DUMMYFUNCTION("""COMPUTED_VALUE"""),"TypeScript")</f>
        <v>TypeScript</v>
      </c>
    </row>
    <row r="9771">
      <c r="A9771" s="3">
        <v>9770.0</v>
      </c>
      <c r="B9771" s="4" t="str">
        <f>IFERROR(__xludf.DUMMYFUNCTION("SPLIT(IMPORTRANGE!B9771:B19770,"";"",0,1)"),"C++")</f>
        <v>C++</v>
      </c>
      <c r="C9771" s="4" t="str">
        <f>IFERROR(__xludf.DUMMYFUNCTION("""COMPUTED_VALUE"""),"C#")</f>
        <v>C#</v>
      </c>
    </row>
    <row r="9772">
      <c r="A9772" s="3">
        <v>9771.0</v>
      </c>
      <c r="B9772" s="4" t="str">
        <f>IFERROR(__xludf.DUMMYFUNCTION("SPLIT(IMPORTRANGE!B9772:B19771,"";"",0,1)"),"C#")</f>
        <v>C#</v>
      </c>
    </row>
    <row r="9773">
      <c r="A9773" s="3">
        <v>9772.0</v>
      </c>
      <c r="B9773" s="4" t="str">
        <f>IFERROR(__xludf.DUMMYFUNCTION("SPLIT(IMPORTRANGE!B9773:B19772,"";"",0,1)"),"C#")</f>
        <v>C#</v>
      </c>
      <c r="C9773" s="4" t="str">
        <f>IFERROR(__xludf.DUMMYFUNCTION("""COMPUTED_VALUE"""),"HTML/CSS")</f>
        <v>HTML/CSS</v>
      </c>
      <c r="D9773" s="4" t="str">
        <f>IFERROR(__xludf.DUMMYFUNCTION("""COMPUTED_VALUE"""),"JavaScript")</f>
        <v>JavaScript</v>
      </c>
      <c r="E9773" s="4" t="str">
        <f>IFERROR(__xludf.DUMMYFUNCTION("""COMPUTED_VALUE"""),"SQL")</f>
        <v>SQL</v>
      </c>
      <c r="F9773" s="4" t="str">
        <f>IFERROR(__xludf.DUMMYFUNCTION("""COMPUTED_VALUE"""),"TypeScript")</f>
        <v>TypeScript</v>
      </c>
    </row>
    <row r="9774">
      <c r="A9774" s="3">
        <v>9773.0</v>
      </c>
      <c r="B9774" s="4" t="str">
        <f>IFERROR(__xludf.DUMMYFUNCTION("SPLIT(IMPORTRANGE!B9774:B19773,"";"",0,1)"),"Other(s):")</f>
        <v>Other(s):</v>
      </c>
    </row>
    <row r="9775">
      <c r="A9775" s="3">
        <v>9774.0</v>
      </c>
      <c r="B9775" s="4" t="str">
        <f>IFERROR(__xludf.DUMMYFUNCTION("SPLIT(IMPORTRANGE!B9775:B19774,"";"",0,1)"),"C")</f>
        <v>C</v>
      </c>
      <c r="C9775" s="4" t="str">
        <f>IFERROR(__xludf.DUMMYFUNCTION("""COMPUTED_VALUE"""),"C++")</f>
        <v>C++</v>
      </c>
      <c r="D9775" s="4" t="str">
        <f>IFERROR(__xludf.DUMMYFUNCTION("""COMPUTED_VALUE"""),"C#")</f>
        <v>C#</v>
      </c>
      <c r="E9775" s="4" t="str">
        <f>IFERROR(__xludf.DUMMYFUNCTION("""COMPUTED_VALUE"""),"HTML/CSS")</f>
        <v>HTML/CSS</v>
      </c>
      <c r="F9775" s="4" t="str">
        <f>IFERROR(__xludf.DUMMYFUNCTION("""COMPUTED_VALUE"""),"JavaScript")</f>
        <v>JavaScript</v>
      </c>
      <c r="G9775" s="4" t="str">
        <f>IFERROR(__xludf.DUMMYFUNCTION("""COMPUTED_VALUE"""),"Objective-C")</f>
        <v>Objective-C</v>
      </c>
      <c r="H9775" s="4" t="str">
        <f>IFERROR(__xludf.DUMMYFUNCTION("""COMPUTED_VALUE"""),"SQL")</f>
        <v>SQL</v>
      </c>
    </row>
    <row r="9776">
      <c r="A9776" s="3">
        <v>9775.0</v>
      </c>
      <c r="B9776" s="4" t="str">
        <f>IFERROR(__xludf.DUMMYFUNCTION("SPLIT(IMPORTRANGE!B9776:B19775,"";"",0,1)"),"HTML/CSS")</f>
        <v>HTML/CSS</v>
      </c>
      <c r="C9776" s="4" t="str">
        <f>IFERROR(__xludf.DUMMYFUNCTION("""COMPUTED_VALUE"""),"JavaScript")</f>
        <v>JavaScript</v>
      </c>
      <c r="D9776" s="4" t="str">
        <f>IFERROR(__xludf.DUMMYFUNCTION("""COMPUTED_VALUE"""),"TypeScript")</f>
        <v>TypeScript</v>
      </c>
    </row>
    <row r="9777">
      <c r="A9777" s="3">
        <v>9776.0</v>
      </c>
      <c r="B9777" s="4" t="str">
        <f>IFERROR(__xludf.DUMMYFUNCTION("SPLIT(IMPORTRANGE!B9777:B19776,"";"",0,1)"),"Bash/Shell/PowerShell")</f>
        <v>Bash/Shell/PowerShell</v>
      </c>
      <c r="C9777" s="4" t="str">
        <f>IFERROR(__xludf.DUMMYFUNCTION("""COMPUTED_VALUE"""),"C++")</f>
        <v>C++</v>
      </c>
      <c r="D9777" s="4" t="str">
        <f>IFERROR(__xludf.DUMMYFUNCTION("""COMPUTED_VALUE"""),"C#")</f>
        <v>C#</v>
      </c>
      <c r="E9777" s="4" t="str">
        <f>IFERROR(__xludf.DUMMYFUNCTION("""COMPUTED_VALUE"""),"HTML/CSS")</f>
        <v>HTML/CSS</v>
      </c>
      <c r="F9777" s="4" t="str">
        <f>IFERROR(__xludf.DUMMYFUNCTION("""COMPUTED_VALUE"""),"Python")</f>
        <v>Python</v>
      </c>
      <c r="G9777" s="4" t="str">
        <f>IFERROR(__xludf.DUMMYFUNCTION("""COMPUTED_VALUE"""),"SQL")</f>
        <v>SQL</v>
      </c>
      <c r="H9777" s="4" t="str">
        <f>IFERROR(__xludf.DUMMYFUNCTION("""COMPUTED_VALUE"""),"TypeScript")</f>
        <v>TypeScript</v>
      </c>
    </row>
    <row r="9778">
      <c r="A9778" s="3">
        <v>9777.0</v>
      </c>
      <c r="B9778" s="4" t="str">
        <f>IFERROR(__xludf.DUMMYFUNCTION("SPLIT(IMPORTRANGE!B9778:B19777,"";"",0,1)"),"Bash/Shell/PowerShell")</f>
        <v>Bash/Shell/PowerShell</v>
      </c>
      <c r="C9778" s="4" t="str">
        <f>IFERROR(__xludf.DUMMYFUNCTION("""COMPUTED_VALUE"""),"Python")</f>
        <v>Python</v>
      </c>
      <c r="D9778" s="4" t="str">
        <f>IFERROR(__xludf.DUMMYFUNCTION("""COMPUTED_VALUE"""),"SQL")</f>
        <v>SQL</v>
      </c>
    </row>
    <row r="9779">
      <c r="A9779" s="3">
        <v>9778.0</v>
      </c>
      <c r="B9779" s="4" t="str">
        <f>IFERROR(__xludf.DUMMYFUNCTION("SPLIT(IMPORTRANGE!B9779:B19778,"";"",0,1)"),"JavaScript")</f>
        <v>JavaScript</v>
      </c>
      <c r="C9779" s="4" t="str">
        <f>IFERROR(__xludf.DUMMYFUNCTION("""COMPUTED_VALUE"""),"Python")</f>
        <v>Python</v>
      </c>
      <c r="D9779" s="4" t="str">
        <f>IFERROR(__xludf.DUMMYFUNCTION("""COMPUTED_VALUE"""),"SQL")</f>
        <v>SQL</v>
      </c>
      <c r="E9779" s="4" t="str">
        <f>IFERROR(__xludf.DUMMYFUNCTION("""COMPUTED_VALUE"""),"TypeScript")</f>
        <v>TypeScript</v>
      </c>
    </row>
    <row r="9780">
      <c r="A9780" s="3">
        <v>9779.0</v>
      </c>
      <c r="B9780" s="4" t="str">
        <f>IFERROR(__xludf.DUMMYFUNCTION("SPLIT(IMPORTRANGE!B9780:B19779,"";"",0,1)"),"Java")</f>
        <v>Java</v>
      </c>
      <c r="C9780" s="4" t="str">
        <f>IFERROR(__xludf.DUMMYFUNCTION("""COMPUTED_VALUE"""),"Kotlin")</f>
        <v>Kotlin</v>
      </c>
      <c r="D9780" s="4" t="str">
        <f>IFERROR(__xludf.DUMMYFUNCTION("""COMPUTED_VALUE"""),"PHP")</f>
        <v>PHP</v>
      </c>
      <c r="E9780" s="4" t="str">
        <f>IFERROR(__xludf.DUMMYFUNCTION("""COMPUTED_VALUE"""),"SQL")</f>
        <v>SQL</v>
      </c>
    </row>
    <row r="9781">
      <c r="A9781" s="3">
        <v>9780.0</v>
      </c>
      <c r="B9781" s="4" t="str">
        <f>IFERROR(__xludf.DUMMYFUNCTION("SPLIT(IMPORTRANGE!B9781:B19780,"";"",0,1)"),"C")</f>
        <v>C</v>
      </c>
      <c r="C9781" s="4" t="str">
        <f>IFERROR(__xludf.DUMMYFUNCTION("""COMPUTED_VALUE"""),"C++")</f>
        <v>C++</v>
      </c>
      <c r="D9781" s="4" t="str">
        <f>IFERROR(__xludf.DUMMYFUNCTION("""COMPUTED_VALUE"""),"C#")</f>
        <v>C#</v>
      </c>
      <c r="E9781" s="4" t="str">
        <f>IFERROR(__xludf.DUMMYFUNCTION("""COMPUTED_VALUE"""),"HTML/CSS")</f>
        <v>HTML/CSS</v>
      </c>
      <c r="F9781" s="4" t="str">
        <f>IFERROR(__xludf.DUMMYFUNCTION("""COMPUTED_VALUE"""),"JavaScript")</f>
        <v>JavaScript</v>
      </c>
      <c r="G9781" s="4" t="str">
        <f>IFERROR(__xludf.DUMMYFUNCTION("""COMPUTED_VALUE"""),"PHP")</f>
        <v>PHP</v>
      </c>
      <c r="H9781" s="4" t="str">
        <f>IFERROR(__xludf.DUMMYFUNCTION("""COMPUTED_VALUE"""),"Ruby")</f>
        <v>Ruby</v>
      </c>
    </row>
    <row r="9782">
      <c r="A9782" s="3">
        <v>9781.0</v>
      </c>
      <c r="B9782" s="4" t="str">
        <f>IFERROR(__xludf.DUMMYFUNCTION("SPLIT(IMPORTRANGE!B9782:B19781,"";"",0,1)"),"Bash/Shell/PowerShell")</f>
        <v>Bash/Shell/PowerShell</v>
      </c>
      <c r="C9782" s="4" t="str">
        <f>IFERROR(__xludf.DUMMYFUNCTION("""COMPUTED_VALUE"""),"C++")</f>
        <v>C++</v>
      </c>
      <c r="D9782" s="4" t="str">
        <f>IFERROR(__xludf.DUMMYFUNCTION("""COMPUTED_VALUE"""),"C#")</f>
        <v>C#</v>
      </c>
      <c r="E9782" s="4" t="str">
        <f>IFERROR(__xludf.DUMMYFUNCTION("""COMPUTED_VALUE"""),"HTML/CSS")</f>
        <v>HTML/CSS</v>
      </c>
      <c r="F9782" s="4" t="str">
        <f>IFERROR(__xludf.DUMMYFUNCTION("""COMPUTED_VALUE"""),"JavaScript")</f>
        <v>JavaScript</v>
      </c>
      <c r="G9782" s="4" t="str">
        <f>IFERROR(__xludf.DUMMYFUNCTION("""COMPUTED_VALUE"""),"SQL")</f>
        <v>SQL</v>
      </c>
      <c r="H9782" s="4" t="str">
        <f>IFERROR(__xludf.DUMMYFUNCTION("""COMPUTED_VALUE"""),"Other(s):")</f>
        <v>Other(s):</v>
      </c>
    </row>
    <row r="9783">
      <c r="A9783" s="3">
        <v>9782.0</v>
      </c>
      <c r="B9783" s="4" t="str">
        <f>IFERROR(__xludf.DUMMYFUNCTION("SPLIT(IMPORTRANGE!B9783:B19782,"";"",0,1)"),"Bash/Shell/PowerShell")</f>
        <v>Bash/Shell/PowerShell</v>
      </c>
      <c r="C9783" s="4" t="str">
        <f>IFERROR(__xludf.DUMMYFUNCTION("""COMPUTED_VALUE"""),"HTML/CSS")</f>
        <v>HTML/CSS</v>
      </c>
      <c r="D9783" s="4" t="str">
        <f>IFERROR(__xludf.DUMMYFUNCTION("""COMPUTED_VALUE"""),"JavaScript")</f>
        <v>JavaScript</v>
      </c>
      <c r="E9783" s="4" t="str">
        <f>IFERROR(__xludf.DUMMYFUNCTION("""COMPUTED_VALUE"""),"PHP")</f>
        <v>PHP</v>
      </c>
      <c r="F9783" s="4" t="str">
        <f>IFERROR(__xludf.DUMMYFUNCTION("""COMPUTED_VALUE"""),"SQL")</f>
        <v>SQL</v>
      </c>
    </row>
    <row r="9784">
      <c r="A9784" s="3">
        <v>9783.0</v>
      </c>
      <c r="B9784" s="4" t="str">
        <f>IFERROR(__xludf.DUMMYFUNCTION("SPLIT(IMPORTRANGE!B9784:B19783,"";"",0,1)"),"Java")</f>
        <v>Java</v>
      </c>
      <c r="C9784" s="4" t="str">
        <f>IFERROR(__xludf.DUMMYFUNCTION("""COMPUTED_VALUE"""),"JavaScript")</f>
        <v>JavaScript</v>
      </c>
      <c r="D9784" s="4" t="str">
        <f>IFERROR(__xludf.DUMMYFUNCTION("""COMPUTED_VALUE"""),"SQL")</f>
        <v>SQL</v>
      </c>
    </row>
    <row r="9785">
      <c r="A9785" s="3">
        <v>9784.0</v>
      </c>
      <c r="B9785" s="4" t="str">
        <f>IFERROR(__xludf.DUMMYFUNCTION("SPLIT(IMPORTRANGE!B9785:B19784,"";"",0,1)"),"C++")</f>
        <v>C++</v>
      </c>
      <c r="C9785" s="4" t="str">
        <f>IFERROR(__xludf.DUMMYFUNCTION("""COMPUTED_VALUE"""),"C#")</f>
        <v>C#</v>
      </c>
      <c r="D9785" s="4" t="str">
        <f>IFERROR(__xludf.DUMMYFUNCTION("""COMPUTED_VALUE"""),"HTML/CSS")</f>
        <v>HTML/CSS</v>
      </c>
      <c r="E9785" s="4" t="str">
        <f>IFERROR(__xludf.DUMMYFUNCTION("""COMPUTED_VALUE"""),"Java")</f>
        <v>Java</v>
      </c>
      <c r="F9785" s="4" t="str">
        <f>IFERROR(__xludf.DUMMYFUNCTION("""COMPUTED_VALUE"""),"JavaScript")</f>
        <v>JavaScript</v>
      </c>
      <c r="G9785" s="4" t="str">
        <f>IFERROR(__xludf.DUMMYFUNCTION("""COMPUTED_VALUE"""),"SQL")</f>
        <v>SQL</v>
      </c>
      <c r="H9785" s="4" t="str">
        <f>IFERROR(__xludf.DUMMYFUNCTION("""COMPUTED_VALUE"""),"TypeScript")</f>
        <v>TypeScript</v>
      </c>
    </row>
    <row r="9786">
      <c r="A9786" s="3">
        <v>9785.0</v>
      </c>
      <c r="B9786" s="4" t="str">
        <f>IFERROR(__xludf.DUMMYFUNCTION("SPLIT(IMPORTRANGE!B9786:B19785,"";"",0,1)"),"C")</f>
        <v>C</v>
      </c>
      <c r="C9786" s="4" t="str">
        <f>IFERROR(__xludf.DUMMYFUNCTION("""COMPUTED_VALUE"""),"C#")</f>
        <v>C#</v>
      </c>
    </row>
    <row r="9787">
      <c r="A9787" s="3">
        <v>9786.0</v>
      </c>
      <c r="B9787" s="4" t="str">
        <f>IFERROR(__xludf.DUMMYFUNCTION("SPLIT(IMPORTRANGE!B9787:B19786,"";"",0,1)"),"Java")</f>
        <v>Java</v>
      </c>
      <c r="C9787" s="4" t="str">
        <f>IFERROR(__xludf.DUMMYFUNCTION("""COMPUTED_VALUE"""),"JavaScript")</f>
        <v>JavaScript</v>
      </c>
      <c r="D9787" s="4" t="str">
        <f>IFERROR(__xludf.DUMMYFUNCTION("""COMPUTED_VALUE"""),"Kotlin")</f>
        <v>Kotlin</v>
      </c>
      <c r="E9787" s="4" t="str">
        <f>IFERROR(__xludf.DUMMYFUNCTION("""COMPUTED_VALUE"""),"SQL")</f>
        <v>SQL</v>
      </c>
    </row>
    <row r="9788">
      <c r="A9788" s="3">
        <v>9787.0</v>
      </c>
      <c r="B9788" s="4" t="str">
        <f>IFERROR(__xludf.DUMMYFUNCTION("SPLIT(IMPORTRANGE!B9788:B19787,"";"",0,1)"),"Assembly")</f>
        <v>Assembly</v>
      </c>
      <c r="C9788" s="4" t="str">
        <f>IFERROR(__xludf.DUMMYFUNCTION("""COMPUTED_VALUE"""),"C")</f>
        <v>C</v>
      </c>
      <c r="D9788" s="4" t="str">
        <f>IFERROR(__xludf.DUMMYFUNCTION("""COMPUTED_VALUE"""),"Python")</f>
        <v>Python</v>
      </c>
      <c r="E9788" s="4" t="str">
        <f>IFERROR(__xludf.DUMMYFUNCTION("""COMPUTED_VALUE"""),"Rust")</f>
        <v>Rust</v>
      </c>
    </row>
    <row r="9789">
      <c r="A9789" s="3">
        <v>9788.0</v>
      </c>
      <c r="B9789" s="4" t="str">
        <f>IFERROR(__xludf.DUMMYFUNCTION("SPLIT(IMPORTRANGE!B9789:B19788,"";"",0,1)"),"Bash/Shell/PowerShell")</f>
        <v>Bash/Shell/PowerShell</v>
      </c>
      <c r="C9789" s="4" t="str">
        <f>IFERROR(__xludf.DUMMYFUNCTION("""COMPUTED_VALUE"""),"C")</f>
        <v>C</v>
      </c>
      <c r="D9789" s="4" t="str">
        <f>IFERROR(__xludf.DUMMYFUNCTION("""COMPUTED_VALUE"""),"Go")</f>
        <v>Go</v>
      </c>
      <c r="E9789" s="4" t="str">
        <f>IFERROR(__xludf.DUMMYFUNCTION("""COMPUTED_VALUE"""),"PHP")</f>
        <v>PHP</v>
      </c>
      <c r="F9789" s="4" t="str">
        <f>IFERROR(__xludf.DUMMYFUNCTION("""COMPUTED_VALUE"""),"Python")</f>
        <v>Python</v>
      </c>
      <c r="G9789" s="4" t="str">
        <f>IFERROR(__xludf.DUMMYFUNCTION("""COMPUTED_VALUE"""),"SQL")</f>
        <v>SQL</v>
      </c>
      <c r="H9789" s="4" t="str">
        <f>IFERROR(__xludf.DUMMYFUNCTION("""COMPUTED_VALUE"""),"Other(s):")</f>
        <v>Other(s):</v>
      </c>
    </row>
    <row r="9790">
      <c r="A9790" s="3">
        <v>9789.0</v>
      </c>
      <c r="B9790" s="4" t="str">
        <f>IFERROR(__xludf.DUMMYFUNCTION("SPLIT(IMPORTRANGE!B9790:B19789,"";"",0,1)"),"C#")</f>
        <v>C#</v>
      </c>
      <c r="C9790" s="4" t="str">
        <f>IFERROR(__xludf.DUMMYFUNCTION("""COMPUTED_VALUE"""),"HTML/CSS")</f>
        <v>HTML/CSS</v>
      </c>
      <c r="D9790" s="4" t="str">
        <f>IFERROR(__xludf.DUMMYFUNCTION("""COMPUTED_VALUE"""),"JavaScript")</f>
        <v>JavaScript</v>
      </c>
      <c r="E9790" s="4" t="str">
        <f>IFERROR(__xludf.DUMMYFUNCTION("""COMPUTED_VALUE"""),"SQL")</f>
        <v>SQL</v>
      </c>
    </row>
    <row r="9791">
      <c r="A9791" s="3">
        <v>9790.0</v>
      </c>
      <c r="B9791" s="4" t="str">
        <f>IFERROR(__xludf.DUMMYFUNCTION("SPLIT(IMPORTRANGE!B9791:B19790,"";"",0,1)"),"Python")</f>
        <v>Python</v>
      </c>
      <c r="C9791" s="4" t="str">
        <f>IFERROR(__xludf.DUMMYFUNCTION("""COMPUTED_VALUE"""),"SQL")</f>
        <v>SQL</v>
      </c>
    </row>
    <row r="9792">
      <c r="A9792" s="3">
        <v>9791.0</v>
      </c>
      <c r="B9792" s="4" t="str">
        <f>IFERROR(__xludf.DUMMYFUNCTION("SPLIT(IMPORTRANGE!B9792:B19791,"";"",0,1)"),"C++")</f>
        <v>C++</v>
      </c>
      <c r="C9792" s="4" t="str">
        <f>IFERROR(__xludf.DUMMYFUNCTION("""COMPUTED_VALUE"""),"JavaScript")</f>
        <v>JavaScript</v>
      </c>
      <c r="D9792" s="4" t="str">
        <f>IFERROR(__xludf.DUMMYFUNCTION("""COMPUTED_VALUE"""),"Python")</f>
        <v>Python</v>
      </c>
      <c r="E9792" s="4" t="str">
        <f>IFERROR(__xludf.DUMMYFUNCTION("""COMPUTED_VALUE"""),"Ruby")</f>
        <v>Ruby</v>
      </c>
    </row>
    <row r="9793">
      <c r="A9793" s="3">
        <v>9792.0</v>
      </c>
      <c r="B9793" s="4" t="str">
        <f>IFERROR(__xludf.DUMMYFUNCTION("SPLIT(IMPORTRANGE!B9793:B19792,"";"",0,1)"),"HTML/CSS")</f>
        <v>HTML/CSS</v>
      </c>
      <c r="C9793" s="4" t="str">
        <f>IFERROR(__xludf.DUMMYFUNCTION("""COMPUTED_VALUE"""),"JavaScript")</f>
        <v>JavaScript</v>
      </c>
      <c r="D9793" s="4" t="str">
        <f>IFERROR(__xludf.DUMMYFUNCTION("""COMPUTED_VALUE"""),"PHP")</f>
        <v>PHP</v>
      </c>
      <c r="E9793" s="4" t="str">
        <f>IFERROR(__xludf.DUMMYFUNCTION("""COMPUTED_VALUE"""),"SQL")</f>
        <v>SQL</v>
      </c>
      <c r="F9793" s="4" t="str">
        <f>IFERROR(__xludf.DUMMYFUNCTION("""COMPUTED_VALUE"""),"TypeScript")</f>
        <v>TypeScript</v>
      </c>
    </row>
    <row r="9794">
      <c r="A9794" s="3">
        <v>9793.0</v>
      </c>
      <c r="B9794" s="4" t="str">
        <f>IFERROR(__xludf.DUMMYFUNCTION("SPLIT(IMPORTRANGE!B9794:B19793,"";"",0,1)"),"Bash/Shell/PowerShell")</f>
        <v>Bash/Shell/PowerShell</v>
      </c>
      <c r="C9794" s="4" t="str">
        <f>IFERROR(__xludf.DUMMYFUNCTION("""COMPUTED_VALUE"""),"C++")</f>
        <v>C++</v>
      </c>
      <c r="D9794" s="4" t="str">
        <f>IFERROR(__xludf.DUMMYFUNCTION("""COMPUTED_VALUE"""),"HTML/CSS")</f>
        <v>HTML/CSS</v>
      </c>
      <c r="E9794" s="4" t="str">
        <f>IFERROR(__xludf.DUMMYFUNCTION("""COMPUTED_VALUE"""),"JavaScript")</f>
        <v>JavaScript</v>
      </c>
      <c r="F9794" s="4" t="str">
        <f>IFERROR(__xludf.DUMMYFUNCTION("""COMPUTED_VALUE"""),"Python")</f>
        <v>Python</v>
      </c>
      <c r="G9794" s="4" t="str">
        <f>IFERROR(__xludf.DUMMYFUNCTION("""COMPUTED_VALUE"""),"TypeScript")</f>
        <v>TypeScript</v>
      </c>
    </row>
    <row r="9795">
      <c r="A9795" s="3">
        <v>9794.0</v>
      </c>
      <c r="B9795" s="4" t="str">
        <f>IFERROR(__xludf.DUMMYFUNCTION("SPLIT(IMPORTRANGE!B9795:B19794,"";"",0,1)"),"Java")</f>
        <v>Java</v>
      </c>
      <c r="C9795" s="4" t="str">
        <f>IFERROR(__xludf.DUMMYFUNCTION("""COMPUTED_VALUE"""),"JavaScript")</f>
        <v>JavaScript</v>
      </c>
      <c r="D9795" s="4" t="str">
        <f>IFERROR(__xludf.DUMMYFUNCTION("""COMPUTED_VALUE"""),"SQL")</f>
        <v>SQL</v>
      </c>
    </row>
    <row r="9796">
      <c r="A9796" s="3">
        <v>9795.0</v>
      </c>
      <c r="B9796" s="4" t="str">
        <f>IFERROR(__xludf.DUMMYFUNCTION("SPLIT(IMPORTRANGE!B9796:B19795,"";"",0,1)"),"C#")</f>
        <v>C#</v>
      </c>
      <c r="C9796" s="4" t="str">
        <f>IFERROR(__xludf.DUMMYFUNCTION("""COMPUTED_VALUE"""),"HTML/CSS")</f>
        <v>HTML/CSS</v>
      </c>
      <c r="D9796" s="4" t="str">
        <f>IFERROR(__xludf.DUMMYFUNCTION("""COMPUTED_VALUE"""),"JavaScript")</f>
        <v>JavaScript</v>
      </c>
      <c r="E9796" s="4" t="str">
        <f>IFERROR(__xludf.DUMMYFUNCTION("""COMPUTED_VALUE"""),"TypeScript")</f>
        <v>TypeScript</v>
      </c>
    </row>
    <row r="9797">
      <c r="A9797" s="3">
        <v>9796.0</v>
      </c>
      <c r="B9797" s="4" t="str">
        <f>IFERROR(__xludf.DUMMYFUNCTION("SPLIT(IMPORTRANGE!B9797:B19796,"";"",0,1)"),"Java")</f>
        <v>Java</v>
      </c>
      <c r="C9797" s="4" t="str">
        <f>IFERROR(__xludf.DUMMYFUNCTION("""COMPUTED_VALUE"""),"Scala")</f>
        <v>Scala</v>
      </c>
      <c r="D9797" s="4" t="str">
        <f>IFERROR(__xludf.DUMMYFUNCTION("""COMPUTED_VALUE"""),"Other(s):")</f>
        <v>Other(s):</v>
      </c>
    </row>
    <row r="9798">
      <c r="A9798" s="3">
        <v>9797.0</v>
      </c>
      <c r="B9798" s="4" t="str">
        <f>IFERROR(__xludf.DUMMYFUNCTION("SPLIT(IMPORTRANGE!B9798:B19797,"";"",0,1)"),"HTML/CSS")</f>
        <v>HTML/CSS</v>
      </c>
      <c r="C9798" s="4" t="str">
        <f>IFERROR(__xludf.DUMMYFUNCTION("""COMPUTED_VALUE"""),"Kotlin")</f>
        <v>Kotlin</v>
      </c>
      <c r="D9798" s="4" t="str">
        <f>IFERROR(__xludf.DUMMYFUNCTION("""COMPUTED_VALUE"""),"TypeScript")</f>
        <v>TypeScript</v>
      </c>
      <c r="E9798" s="4" t="str">
        <f>IFERROR(__xludf.DUMMYFUNCTION("""COMPUTED_VALUE"""),"Other(s):")</f>
        <v>Other(s):</v>
      </c>
    </row>
    <row r="9799">
      <c r="A9799" s="3">
        <v>9798.0</v>
      </c>
      <c r="B9799" s="4" t="str">
        <f>IFERROR(__xludf.DUMMYFUNCTION("SPLIT(IMPORTRANGE!B9799:B19798,"";"",0,1)"),"Bash/Shell/PowerShell")</f>
        <v>Bash/Shell/PowerShell</v>
      </c>
      <c r="C9799" s="4" t="str">
        <f>IFERROR(__xludf.DUMMYFUNCTION("""COMPUTED_VALUE"""),"C#")</f>
        <v>C#</v>
      </c>
    </row>
    <row r="9800">
      <c r="A9800" s="3">
        <v>9799.0</v>
      </c>
      <c r="B9800" s="4" t="str">
        <f>IFERROR(__xludf.DUMMYFUNCTION("SPLIT(IMPORTRANGE!B9800:B19799,"";"",0,1)"),"Bash/Shell/PowerShell")</f>
        <v>Bash/Shell/PowerShell</v>
      </c>
      <c r="C9800" s="4" t="str">
        <f>IFERROR(__xludf.DUMMYFUNCTION("""COMPUTED_VALUE"""),"HTML/CSS")</f>
        <v>HTML/CSS</v>
      </c>
      <c r="D9800" s="4" t="str">
        <f>IFERROR(__xludf.DUMMYFUNCTION("""COMPUTED_VALUE"""),"Java")</f>
        <v>Java</v>
      </c>
      <c r="E9800" s="4" t="str">
        <f>IFERROR(__xludf.DUMMYFUNCTION("""COMPUTED_VALUE"""),"JavaScript")</f>
        <v>JavaScript</v>
      </c>
      <c r="F9800" s="4" t="str">
        <f>IFERROR(__xludf.DUMMYFUNCTION("""COMPUTED_VALUE"""),"Python")</f>
        <v>Python</v>
      </c>
      <c r="G9800" s="4" t="str">
        <f>IFERROR(__xludf.DUMMYFUNCTION("""COMPUTED_VALUE"""),"Scala")</f>
        <v>Scala</v>
      </c>
      <c r="H9800" s="4" t="str">
        <f>IFERROR(__xludf.DUMMYFUNCTION("""COMPUTED_VALUE"""),"SQL")</f>
        <v>SQL</v>
      </c>
    </row>
    <row r="9801">
      <c r="A9801" s="3">
        <v>9800.0</v>
      </c>
      <c r="B9801" s="4" t="str">
        <f>IFERROR(__xludf.DUMMYFUNCTION("SPLIT(IMPORTRANGE!B9801:B19800,"";"",0,1)"),"Bash/Shell/PowerShell")</f>
        <v>Bash/Shell/PowerShell</v>
      </c>
      <c r="C9801" s="4" t="str">
        <f>IFERROR(__xludf.DUMMYFUNCTION("""COMPUTED_VALUE"""),"C#")</f>
        <v>C#</v>
      </c>
      <c r="D9801" s="4" t="str">
        <f>IFERROR(__xludf.DUMMYFUNCTION("""COMPUTED_VALUE"""),"HTML/CSS")</f>
        <v>HTML/CSS</v>
      </c>
      <c r="E9801" s="4" t="str">
        <f>IFERROR(__xludf.DUMMYFUNCTION("""COMPUTED_VALUE"""),"Python")</f>
        <v>Python</v>
      </c>
    </row>
    <row r="9802">
      <c r="A9802" s="3">
        <v>9801.0</v>
      </c>
      <c r="B9802" s="4" t="str">
        <f>IFERROR(__xludf.DUMMYFUNCTION("SPLIT(IMPORTRANGE!B9802:B19801,"";"",0,1)"),"HTML/CSS")</f>
        <v>HTML/CSS</v>
      </c>
      <c r="C9802" s="4" t="str">
        <f>IFERROR(__xludf.DUMMYFUNCTION("""COMPUTED_VALUE"""),"JavaScript")</f>
        <v>JavaScript</v>
      </c>
      <c r="D9802" s="4" t="str">
        <f>IFERROR(__xludf.DUMMYFUNCTION("""COMPUTED_VALUE"""),"Python")</f>
        <v>Python</v>
      </c>
    </row>
    <row r="9803">
      <c r="A9803" s="3">
        <v>9802.0</v>
      </c>
      <c r="B9803" s="4" t="str">
        <f>IFERROR(__xludf.DUMMYFUNCTION("SPLIT(IMPORTRANGE!B9803:B19802,"";"",0,1)"),"HTML/CSS")</f>
        <v>HTML/CSS</v>
      </c>
      <c r="C9803" s="4" t="str">
        <f>IFERROR(__xludf.DUMMYFUNCTION("""COMPUTED_VALUE"""),"JavaScript")</f>
        <v>JavaScript</v>
      </c>
      <c r="D9803" s="4" t="str">
        <f>IFERROR(__xludf.DUMMYFUNCTION("""COMPUTED_VALUE"""),"PHP")</f>
        <v>PHP</v>
      </c>
      <c r="E9803" s="4" t="str">
        <f>IFERROR(__xludf.DUMMYFUNCTION("""COMPUTED_VALUE"""),"SQL")</f>
        <v>SQL</v>
      </c>
      <c r="F9803" s="4" t="str">
        <f>IFERROR(__xludf.DUMMYFUNCTION("""COMPUTED_VALUE"""),"VBA")</f>
        <v>VBA</v>
      </c>
    </row>
    <row r="9804">
      <c r="A9804" s="3">
        <v>9803.0</v>
      </c>
      <c r="B9804" s="4" t="str">
        <f>IFERROR(__xludf.DUMMYFUNCTION("SPLIT(IMPORTRANGE!B9804:B19803,"";"",0,1)"),"Bash/Shell/PowerShell")</f>
        <v>Bash/Shell/PowerShell</v>
      </c>
      <c r="C9804" s="4" t="str">
        <f>IFERROR(__xludf.DUMMYFUNCTION("""COMPUTED_VALUE"""),"HTML/CSS")</f>
        <v>HTML/CSS</v>
      </c>
      <c r="D9804" s="4" t="str">
        <f>IFERROR(__xludf.DUMMYFUNCTION("""COMPUTED_VALUE"""),"Java")</f>
        <v>Java</v>
      </c>
      <c r="E9804" s="4" t="str">
        <f>IFERROR(__xludf.DUMMYFUNCTION("""COMPUTED_VALUE"""),"JavaScript")</f>
        <v>JavaScript</v>
      </c>
    </row>
    <row r="9805">
      <c r="A9805" s="3">
        <v>9804.0</v>
      </c>
      <c r="B9805" s="4" t="str">
        <f>IFERROR(__xludf.DUMMYFUNCTION("SPLIT(IMPORTRANGE!B9805:B19804,"";"",0,1)"),"C#")</f>
        <v>C#</v>
      </c>
      <c r="C9805" s="4" t="str">
        <f>IFERROR(__xludf.DUMMYFUNCTION("""COMPUTED_VALUE"""),"HTML/CSS")</f>
        <v>HTML/CSS</v>
      </c>
      <c r="D9805" s="4" t="str">
        <f>IFERROR(__xludf.DUMMYFUNCTION("""COMPUTED_VALUE"""),"JavaScript")</f>
        <v>JavaScript</v>
      </c>
      <c r="E9805" s="4" t="str">
        <f>IFERROR(__xludf.DUMMYFUNCTION("""COMPUTED_VALUE"""),"SQL")</f>
        <v>SQL</v>
      </c>
      <c r="F9805" s="4" t="str">
        <f>IFERROR(__xludf.DUMMYFUNCTION("""COMPUTED_VALUE"""),"TypeScript")</f>
        <v>TypeScript</v>
      </c>
    </row>
    <row r="9806">
      <c r="A9806" s="3">
        <v>9805.0</v>
      </c>
      <c r="B9806" s="4" t="str">
        <f>IFERROR(__xludf.DUMMYFUNCTION("SPLIT(IMPORTRANGE!B9806:B19805,"";"",0,1)"),"Bash/Shell/PowerShell")</f>
        <v>Bash/Shell/PowerShell</v>
      </c>
      <c r="C9806" s="4" t="str">
        <f>IFERROR(__xludf.DUMMYFUNCTION("""COMPUTED_VALUE"""),"C++")</f>
        <v>C++</v>
      </c>
      <c r="D9806" s="4" t="str">
        <f>IFERROR(__xludf.DUMMYFUNCTION("""COMPUTED_VALUE"""),"Java")</f>
        <v>Java</v>
      </c>
      <c r="E9806" s="4" t="str">
        <f>IFERROR(__xludf.DUMMYFUNCTION("""COMPUTED_VALUE"""),"Other(s):")</f>
        <v>Other(s):</v>
      </c>
    </row>
    <row r="9807">
      <c r="A9807" s="3">
        <v>9806.0</v>
      </c>
      <c r="B9807" s="4" t="str">
        <f>IFERROR(__xludf.DUMMYFUNCTION("SPLIT(IMPORTRANGE!B9807:B19806,"";"",0,1)"),"C#")</f>
        <v>C#</v>
      </c>
      <c r="C9807" s="4" t="str">
        <f>IFERROR(__xludf.DUMMYFUNCTION("""COMPUTED_VALUE"""),"HTML/CSS")</f>
        <v>HTML/CSS</v>
      </c>
      <c r="D9807" s="4" t="str">
        <f>IFERROR(__xludf.DUMMYFUNCTION("""COMPUTED_VALUE"""),"JavaScript")</f>
        <v>JavaScript</v>
      </c>
      <c r="E9807" s="4" t="str">
        <f>IFERROR(__xludf.DUMMYFUNCTION("""COMPUTED_VALUE"""),"SQL")</f>
        <v>SQL</v>
      </c>
    </row>
    <row r="9808">
      <c r="A9808" s="3">
        <v>9807.0</v>
      </c>
      <c r="B9808" s="4" t="str">
        <f>IFERROR(__xludf.DUMMYFUNCTION("SPLIT(IMPORTRANGE!B9808:B19807,"";"",0,1)"),"C")</f>
        <v>C</v>
      </c>
      <c r="C9808" s="4" t="str">
        <f>IFERROR(__xludf.DUMMYFUNCTION("""COMPUTED_VALUE"""),"C++")</f>
        <v>C++</v>
      </c>
      <c r="D9808" s="4" t="str">
        <f>IFERROR(__xludf.DUMMYFUNCTION("""COMPUTED_VALUE"""),"C#")</f>
        <v>C#</v>
      </c>
      <c r="E9808" s="4" t="str">
        <f>IFERROR(__xludf.DUMMYFUNCTION("""COMPUTED_VALUE"""),"HTML/CSS")</f>
        <v>HTML/CSS</v>
      </c>
      <c r="F9808" s="4" t="str">
        <f>IFERROR(__xludf.DUMMYFUNCTION("""COMPUTED_VALUE"""),"Java")</f>
        <v>Java</v>
      </c>
      <c r="G9808" s="4" t="str">
        <f>IFERROR(__xludf.DUMMYFUNCTION("""COMPUTED_VALUE"""),"JavaScript")</f>
        <v>JavaScript</v>
      </c>
      <c r="H9808" s="4" t="str">
        <f>IFERROR(__xludf.DUMMYFUNCTION("""COMPUTED_VALUE"""),"PHP")</f>
        <v>PHP</v>
      </c>
      <c r="I9808" s="4" t="str">
        <f>IFERROR(__xludf.DUMMYFUNCTION("""COMPUTED_VALUE"""),"SQL")</f>
        <v>SQL</v>
      </c>
    </row>
    <row r="9809">
      <c r="A9809" s="3">
        <v>9808.0</v>
      </c>
      <c r="B9809" s="4" t="str">
        <f>IFERROR(__xludf.DUMMYFUNCTION("SPLIT(IMPORTRANGE!B9809:B19808,"";"",0,1)"),"Bash/Shell/PowerShell")</f>
        <v>Bash/Shell/PowerShell</v>
      </c>
      <c r="C9809" s="4" t="str">
        <f>IFERROR(__xludf.DUMMYFUNCTION("""COMPUTED_VALUE"""),"C")</f>
        <v>C</v>
      </c>
      <c r="D9809" s="4" t="str">
        <f>IFERROR(__xludf.DUMMYFUNCTION("""COMPUTED_VALUE"""),"C++")</f>
        <v>C++</v>
      </c>
      <c r="E9809" s="4" t="str">
        <f>IFERROR(__xludf.DUMMYFUNCTION("""COMPUTED_VALUE"""),"HTML/CSS")</f>
        <v>HTML/CSS</v>
      </c>
      <c r="F9809" s="4" t="str">
        <f>IFERROR(__xludf.DUMMYFUNCTION("""COMPUTED_VALUE"""),"Java")</f>
        <v>Java</v>
      </c>
      <c r="G9809" s="4" t="str">
        <f>IFERROR(__xludf.DUMMYFUNCTION("""COMPUTED_VALUE"""),"JavaScript")</f>
        <v>JavaScript</v>
      </c>
      <c r="H9809" s="4" t="str">
        <f>IFERROR(__xludf.DUMMYFUNCTION("""COMPUTED_VALUE"""),"Python")</f>
        <v>Python</v>
      </c>
    </row>
    <row r="9810">
      <c r="A9810" s="3">
        <v>9809.0</v>
      </c>
      <c r="B9810" s="4" t="str">
        <f>IFERROR(__xludf.DUMMYFUNCTION("SPLIT(IMPORTRANGE!B9810:B19809,"";"",0,1)"),"Bash/Shell/PowerShell")</f>
        <v>Bash/Shell/PowerShell</v>
      </c>
      <c r="C9810" s="4" t="str">
        <f>IFERROR(__xludf.DUMMYFUNCTION("""COMPUTED_VALUE"""),"C")</f>
        <v>C</v>
      </c>
      <c r="D9810" s="4" t="str">
        <f>IFERROR(__xludf.DUMMYFUNCTION("""COMPUTED_VALUE"""),"C++")</f>
        <v>C++</v>
      </c>
      <c r="E9810" s="4" t="str">
        <f>IFERROR(__xludf.DUMMYFUNCTION("""COMPUTED_VALUE"""),"Go")</f>
        <v>Go</v>
      </c>
      <c r="F9810" s="4" t="str">
        <f>IFERROR(__xludf.DUMMYFUNCTION("""COMPUTED_VALUE"""),"HTML/CSS")</f>
        <v>HTML/CSS</v>
      </c>
      <c r="G9810" s="4" t="str">
        <f>IFERROR(__xludf.DUMMYFUNCTION("""COMPUTED_VALUE"""),"JavaScript")</f>
        <v>JavaScript</v>
      </c>
      <c r="H9810" s="4" t="str">
        <f>IFERROR(__xludf.DUMMYFUNCTION("""COMPUTED_VALUE"""),"Python")</f>
        <v>Python</v>
      </c>
      <c r="I9810" s="4" t="str">
        <f>IFERROR(__xludf.DUMMYFUNCTION("""COMPUTED_VALUE"""),"SQL")</f>
        <v>SQL</v>
      </c>
    </row>
    <row r="9811">
      <c r="A9811" s="3">
        <v>9810.0</v>
      </c>
      <c r="B9811" s="4" t="str">
        <f>IFERROR(__xludf.DUMMYFUNCTION("SPLIT(IMPORTRANGE!B9811:B19810,"";"",0,1)"),"HTML/CSS")</f>
        <v>HTML/CSS</v>
      </c>
      <c r="C9811" s="4" t="str">
        <f>IFERROR(__xludf.DUMMYFUNCTION("""COMPUTED_VALUE"""),"Java")</f>
        <v>Java</v>
      </c>
      <c r="D9811" s="4" t="str">
        <f>IFERROR(__xludf.DUMMYFUNCTION("""COMPUTED_VALUE"""),"Python")</f>
        <v>Python</v>
      </c>
      <c r="E9811" s="4" t="str">
        <f>IFERROR(__xludf.DUMMYFUNCTION("""COMPUTED_VALUE"""),"SQL")</f>
        <v>SQL</v>
      </c>
    </row>
    <row r="9812">
      <c r="A9812" s="3">
        <v>9811.0</v>
      </c>
      <c r="B9812" s="4" t="str">
        <f>IFERROR(__xludf.DUMMYFUNCTION("SPLIT(IMPORTRANGE!B9812:B19811,"";"",0,1)"),"Bash/Shell/PowerShell")</f>
        <v>Bash/Shell/PowerShell</v>
      </c>
      <c r="C9812" s="4" t="str">
        <f>IFERROR(__xludf.DUMMYFUNCTION("""COMPUTED_VALUE"""),"HTML/CSS")</f>
        <v>HTML/CSS</v>
      </c>
      <c r="D9812" s="4" t="str">
        <f>IFERROR(__xludf.DUMMYFUNCTION("""COMPUTED_VALUE"""),"JavaScript")</f>
        <v>JavaScript</v>
      </c>
      <c r="E9812" s="4" t="str">
        <f>IFERROR(__xludf.DUMMYFUNCTION("""COMPUTED_VALUE"""),"PHP")</f>
        <v>PHP</v>
      </c>
      <c r="F9812" s="4" t="str">
        <f>IFERROR(__xludf.DUMMYFUNCTION("""COMPUTED_VALUE"""),"Python")</f>
        <v>Python</v>
      </c>
      <c r="G9812" s="4" t="str">
        <f>IFERROR(__xludf.DUMMYFUNCTION("""COMPUTED_VALUE"""),"SQL")</f>
        <v>SQL</v>
      </c>
    </row>
    <row r="9813">
      <c r="A9813" s="3">
        <v>9812.0</v>
      </c>
      <c r="B9813" s="4" t="str">
        <f>IFERROR(__xludf.DUMMYFUNCTION("SPLIT(IMPORTRANGE!B9813:B19812,"";"",0,1)"),"Bash/Shell/PowerShell")</f>
        <v>Bash/Shell/PowerShell</v>
      </c>
      <c r="C9813" s="4" t="str">
        <f>IFERROR(__xludf.DUMMYFUNCTION("""COMPUTED_VALUE"""),"HTML/CSS")</f>
        <v>HTML/CSS</v>
      </c>
      <c r="D9813" s="4" t="str">
        <f>IFERROR(__xludf.DUMMYFUNCTION("""COMPUTED_VALUE"""),"JavaScript")</f>
        <v>JavaScript</v>
      </c>
      <c r="E9813" s="4" t="str">
        <f>IFERROR(__xludf.DUMMYFUNCTION("""COMPUTED_VALUE"""),"PHP")</f>
        <v>PHP</v>
      </c>
      <c r="F9813" s="4" t="str">
        <f>IFERROR(__xludf.DUMMYFUNCTION("""COMPUTED_VALUE"""),"Python")</f>
        <v>Python</v>
      </c>
      <c r="G9813" s="4" t="str">
        <f>IFERROR(__xludf.DUMMYFUNCTION("""COMPUTED_VALUE"""),"SQL")</f>
        <v>SQL</v>
      </c>
    </row>
    <row r="9814">
      <c r="A9814" s="3">
        <v>9813.0</v>
      </c>
      <c r="B9814" s="4" t="str">
        <f>IFERROR(__xludf.DUMMYFUNCTION("SPLIT(IMPORTRANGE!B9814:B19813,"";"",0,1)"),"C#")</f>
        <v>C#</v>
      </c>
      <c r="C9814" s="4" t="str">
        <f>IFERROR(__xludf.DUMMYFUNCTION("""COMPUTED_VALUE"""),"HTML/CSS")</f>
        <v>HTML/CSS</v>
      </c>
      <c r="D9814" s="4" t="str">
        <f>IFERROR(__xludf.DUMMYFUNCTION("""COMPUTED_VALUE"""),"Java")</f>
        <v>Java</v>
      </c>
      <c r="E9814" s="4" t="str">
        <f>IFERROR(__xludf.DUMMYFUNCTION("""COMPUTED_VALUE"""),"JavaScript")</f>
        <v>JavaScript</v>
      </c>
      <c r="F9814" s="4" t="str">
        <f>IFERROR(__xludf.DUMMYFUNCTION("""COMPUTED_VALUE"""),"SQL")</f>
        <v>SQL</v>
      </c>
      <c r="G9814" s="4" t="str">
        <f>IFERROR(__xludf.DUMMYFUNCTION("""COMPUTED_VALUE"""),"TypeScript")</f>
        <v>TypeScript</v>
      </c>
      <c r="H9814" s="4" t="str">
        <f>IFERROR(__xludf.DUMMYFUNCTION("""COMPUTED_VALUE"""),"VBA")</f>
        <v>VBA</v>
      </c>
    </row>
    <row r="9815">
      <c r="A9815" s="3">
        <v>9814.0</v>
      </c>
      <c r="B9815" s="4" t="str">
        <f>IFERROR(__xludf.DUMMYFUNCTION("SPLIT(IMPORTRANGE!B9815:B19814,"";"",0,1)"),"C")</f>
        <v>C</v>
      </c>
      <c r="C9815" s="4" t="str">
        <f>IFERROR(__xludf.DUMMYFUNCTION("""COMPUTED_VALUE"""),"JavaScript")</f>
        <v>JavaScript</v>
      </c>
      <c r="D9815" s="4" t="str">
        <f>IFERROR(__xludf.DUMMYFUNCTION("""COMPUTED_VALUE"""),"TypeScript")</f>
        <v>TypeScript</v>
      </c>
    </row>
    <row r="9816">
      <c r="A9816" s="3">
        <v>9815.0</v>
      </c>
      <c r="B9816" s="4" t="str">
        <f>IFERROR(__xludf.DUMMYFUNCTION("SPLIT(IMPORTRANGE!B9816:B19815,"";"",0,1)"),"Bash/Shell/PowerShell")</f>
        <v>Bash/Shell/PowerShell</v>
      </c>
      <c r="C9816" s="4" t="str">
        <f>IFERROR(__xludf.DUMMYFUNCTION("""COMPUTED_VALUE"""),"C#")</f>
        <v>C#</v>
      </c>
      <c r="D9816" s="4" t="str">
        <f>IFERROR(__xludf.DUMMYFUNCTION("""COMPUTED_VALUE"""),"HTML/CSS")</f>
        <v>HTML/CSS</v>
      </c>
      <c r="E9816" s="4" t="str">
        <f>IFERROR(__xludf.DUMMYFUNCTION("""COMPUTED_VALUE"""),"JavaScript")</f>
        <v>JavaScript</v>
      </c>
      <c r="F9816" s="4" t="str">
        <f>IFERROR(__xludf.DUMMYFUNCTION("""COMPUTED_VALUE"""),"SQL")</f>
        <v>SQL</v>
      </c>
      <c r="G9816" s="4" t="str">
        <f>IFERROR(__xludf.DUMMYFUNCTION("""COMPUTED_VALUE"""),"VBA")</f>
        <v>VBA</v>
      </c>
      <c r="H9816" s="4" t="str">
        <f>IFERROR(__xludf.DUMMYFUNCTION("""COMPUTED_VALUE"""),"Other(s):")</f>
        <v>Other(s):</v>
      </c>
    </row>
    <row r="9817">
      <c r="A9817" s="3">
        <v>9816.0</v>
      </c>
      <c r="B9817" s="4" t="str">
        <f>IFERROR(__xludf.DUMMYFUNCTION("SPLIT(IMPORTRANGE!B9817:B19816,"";"",0,1)"),"Bash/Shell/PowerShell")</f>
        <v>Bash/Shell/PowerShell</v>
      </c>
      <c r="C9817" s="4" t="str">
        <f>IFERROR(__xludf.DUMMYFUNCTION("""COMPUTED_VALUE"""),"C#")</f>
        <v>C#</v>
      </c>
      <c r="D9817" s="4" t="str">
        <f>IFERROR(__xludf.DUMMYFUNCTION("""COMPUTED_VALUE"""),"HTML/CSS")</f>
        <v>HTML/CSS</v>
      </c>
      <c r="E9817" s="4" t="str">
        <f>IFERROR(__xludf.DUMMYFUNCTION("""COMPUTED_VALUE"""),"JavaScript")</f>
        <v>JavaScript</v>
      </c>
      <c r="F9817" s="4" t="str">
        <f>IFERROR(__xludf.DUMMYFUNCTION("""COMPUTED_VALUE"""),"SQL")</f>
        <v>SQL</v>
      </c>
    </row>
    <row r="9818">
      <c r="A9818" s="3">
        <v>9817.0</v>
      </c>
      <c r="B9818" s="4" t="str">
        <f>IFERROR(__xludf.DUMMYFUNCTION("SPLIT(IMPORTRANGE!B9818:B19817,"";"",0,1)"),"C")</f>
        <v>C</v>
      </c>
      <c r="C9818" s="4" t="str">
        <f>IFERROR(__xludf.DUMMYFUNCTION("""COMPUTED_VALUE"""),"C++")</f>
        <v>C++</v>
      </c>
      <c r="D9818" s="4" t="str">
        <f>IFERROR(__xludf.DUMMYFUNCTION("""COMPUTED_VALUE"""),"C#")</f>
        <v>C#</v>
      </c>
    </row>
    <row r="9819">
      <c r="A9819" s="3">
        <v>9818.0</v>
      </c>
      <c r="B9819" s="4" t="str">
        <f>IFERROR(__xludf.DUMMYFUNCTION("SPLIT(IMPORTRANGE!B9819:B19818,"";"",0,1)"),"C")</f>
        <v>C</v>
      </c>
      <c r="C9819" s="4" t="str">
        <f>IFERROR(__xludf.DUMMYFUNCTION("""COMPUTED_VALUE"""),"HTML/CSS")</f>
        <v>HTML/CSS</v>
      </c>
      <c r="D9819" s="4" t="str">
        <f>IFERROR(__xludf.DUMMYFUNCTION("""COMPUTED_VALUE"""),"JavaScript")</f>
        <v>JavaScript</v>
      </c>
      <c r="E9819" s="4" t="str">
        <f>IFERROR(__xludf.DUMMYFUNCTION("""COMPUTED_VALUE"""),"Objective-C")</f>
        <v>Objective-C</v>
      </c>
      <c r="F9819" s="4" t="str">
        <f>IFERROR(__xludf.DUMMYFUNCTION("""COMPUTED_VALUE"""),"Python")</f>
        <v>Python</v>
      </c>
      <c r="G9819" s="4" t="str">
        <f>IFERROR(__xludf.DUMMYFUNCTION("""COMPUTED_VALUE"""),"Swift")</f>
        <v>Swift</v>
      </c>
    </row>
    <row r="9820">
      <c r="A9820" s="3">
        <v>9819.0</v>
      </c>
      <c r="B9820" s="4" t="str">
        <f>IFERROR(__xludf.DUMMYFUNCTION("SPLIT(IMPORTRANGE!B9820:B19819,"";"",0,1)"),"C#")</f>
        <v>C#</v>
      </c>
      <c r="C9820" s="4" t="str">
        <f>IFERROR(__xludf.DUMMYFUNCTION("""COMPUTED_VALUE"""),"Scala")</f>
        <v>Scala</v>
      </c>
      <c r="D9820" s="4" t="str">
        <f>IFERROR(__xludf.DUMMYFUNCTION("""COMPUTED_VALUE"""),"SQL")</f>
        <v>SQL</v>
      </c>
      <c r="E9820" s="4" t="str">
        <f>IFERROR(__xludf.DUMMYFUNCTION("""COMPUTED_VALUE"""),"TypeScript")</f>
        <v>TypeScript</v>
      </c>
    </row>
    <row r="9821">
      <c r="A9821" s="3">
        <v>9820.0</v>
      </c>
      <c r="B9821" s="4" t="str">
        <f>IFERROR(__xludf.DUMMYFUNCTION("SPLIT(IMPORTRANGE!B9821:B19820,"";"",0,1)"),"Bash/Shell/PowerShell")</f>
        <v>Bash/Shell/PowerShell</v>
      </c>
      <c r="C9821" s="4" t="str">
        <f>IFERROR(__xludf.DUMMYFUNCTION("""COMPUTED_VALUE"""),"C++")</f>
        <v>C++</v>
      </c>
      <c r="D9821" s="4" t="str">
        <f>IFERROR(__xludf.DUMMYFUNCTION("""COMPUTED_VALUE"""),"HTML/CSS")</f>
        <v>HTML/CSS</v>
      </c>
      <c r="E9821" s="4" t="str">
        <f>IFERROR(__xludf.DUMMYFUNCTION("""COMPUTED_VALUE"""),"JavaScript")</f>
        <v>JavaScript</v>
      </c>
      <c r="F9821" s="4" t="str">
        <f>IFERROR(__xludf.DUMMYFUNCTION("""COMPUTED_VALUE"""),"Python")</f>
        <v>Python</v>
      </c>
      <c r="G9821" s="4" t="str">
        <f>IFERROR(__xludf.DUMMYFUNCTION("""COMPUTED_VALUE"""),"Ruby")</f>
        <v>Ruby</v>
      </c>
      <c r="H9821" s="4" t="str">
        <f>IFERROR(__xludf.DUMMYFUNCTION("""COMPUTED_VALUE"""),"SQL")</f>
        <v>SQL</v>
      </c>
      <c r="I9821" s="4" t="str">
        <f>IFERROR(__xludf.DUMMYFUNCTION("""COMPUTED_VALUE"""),"Other(s):")</f>
        <v>Other(s):</v>
      </c>
    </row>
    <row r="9822">
      <c r="A9822" s="3">
        <v>9821.0</v>
      </c>
      <c r="B9822" s="4" t="str">
        <f>IFERROR(__xludf.DUMMYFUNCTION("SPLIT(IMPORTRANGE!B9822:B19821,"";"",0,1)"),"C#")</f>
        <v>C#</v>
      </c>
      <c r="C9822" s="4" t="str">
        <f>IFERROR(__xludf.DUMMYFUNCTION("""COMPUTED_VALUE"""),"HTML/CSS")</f>
        <v>HTML/CSS</v>
      </c>
      <c r="D9822" s="4" t="str">
        <f>IFERROR(__xludf.DUMMYFUNCTION("""COMPUTED_VALUE"""),"JavaScript")</f>
        <v>JavaScript</v>
      </c>
      <c r="E9822" s="4" t="str">
        <f>IFERROR(__xludf.DUMMYFUNCTION("""COMPUTED_VALUE"""),"SQL")</f>
        <v>SQL</v>
      </c>
      <c r="F9822" s="4" t="str">
        <f>IFERROR(__xludf.DUMMYFUNCTION("""COMPUTED_VALUE"""),"TypeScript")</f>
        <v>TypeScript</v>
      </c>
    </row>
    <row r="9823">
      <c r="A9823" s="3">
        <v>9822.0</v>
      </c>
      <c r="B9823" s="4" t="str">
        <f>IFERROR(__xludf.DUMMYFUNCTION("SPLIT(IMPORTRANGE!B9823:B19822,"";"",0,1)"),"Bash/Shell/PowerShell")</f>
        <v>Bash/Shell/PowerShell</v>
      </c>
      <c r="C9823" s="4" t="str">
        <f>IFERROR(__xludf.DUMMYFUNCTION("""COMPUTED_VALUE"""),"HTML/CSS")</f>
        <v>HTML/CSS</v>
      </c>
      <c r="D9823" s="4" t="str">
        <f>IFERROR(__xludf.DUMMYFUNCTION("""COMPUTED_VALUE"""),"Java")</f>
        <v>Java</v>
      </c>
      <c r="E9823" s="4" t="str">
        <f>IFERROR(__xludf.DUMMYFUNCTION("""COMPUTED_VALUE"""),"JavaScript")</f>
        <v>JavaScript</v>
      </c>
      <c r="F9823" s="4" t="str">
        <f>IFERROR(__xludf.DUMMYFUNCTION("""COMPUTED_VALUE"""),"Ruby")</f>
        <v>Ruby</v>
      </c>
      <c r="G9823" s="4" t="str">
        <f>IFERROR(__xludf.DUMMYFUNCTION("""COMPUTED_VALUE"""),"SQL")</f>
        <v>SQL</v>
      </c>
    </row>
    <row r="9824">
      <c r="A9824" s="3">
        <v>9823.0</v>
      </c>
      <c r="B9824" s="4" t="str">
        <f>IFERROR(__xludf.DUMMYFUNCTION("SPLIT(IMPORTRANGE!B9824:B19823,"";"",0,1)"),"HTML/CSS")</f>
        <v>HTML/CSS</v>
      </c>
      <c r="C9824" s="4" t="str">
        <f>IFERROR(__xludf.DUMMYFUNCTION("""COMPUTED_VALUE"""),"Java")</f>
        <v>Java</v>
      </c>
      <c r="D9824" s="4" t="str">
        <f>IFERROR(__xludf.DUMMYFUNCTION("""COMPUTED_VALUE"""),"JavaScript")</f>
        <v>JavaScript</v>
      </c>
      <c r="E9824" s="4" t="str">
        <f>IFERROR(__xludf.DUMMYFUNCTION("""COMPUTED_VALUE"""),"SQL")</f>
        <v>SQL</v>
      </c>
      <c r="F9824" s="4" t="str">
        <f>IFERROR(__xludf.DUMMYFUNCTION("""COMPUTED_VALUE"""),"TypeScript")</f>
        <v>TypeScript</v>
      </c>
    </row>
    <row r="9825">
      <c r="A9825" s="3">
        <v>9824.0</v>
      </c>
      <c r="B9825" s="4" t="str">
        <f>IFERROR(__xludf.DUMMYFUNCTION("SPLIT(IMPORTRANGE!B9825:B19824,"";"",0,1)"),"C")</f>
        <v>C</v>
      </c>
      <c r="C9825" s="4" t="str">
        <f>IFERROR(__xludf.DUMMYFUNCTION("""COMPUTED_VALUE"""),"C++")</f>
        <v>C++</v>
      </c>
      <c r="D9825" s="4" t="str">
        <f>IFERROR(__xludf.DUMMYFUNCTION("""COMPUTED_VALUE"""),"C#")</f>
        <v>C#</v>
      </c>
    </row>
    <row r="9826">
      <c r="A9826" s="3">
        <v>9825.0</v>
      </c>
      <c r="B9826" s="4" t="str">
        <f>IFERROR(__xludf.DUMMYFUNCTION("SPLIT(IMPORTRANGE!B9826:B19825,"";"",0,1)"),"Bash/Shell/PowerShell")</f>
        <v>Bash/Shell/PowerShell</v>
      </c>
      <c r="C9826" s="4" t="str">
        <f>IFERROR(__xludf.DUMMYFUNCTION("""COMPUTED_VALUE"""),"JavaScript")</f>
        <v>JavaScript</v>
      </c>
      <c r="D9826" s="4" t="str">
        <f>IFERROR(__xludf.DUMMYFUNCTION("""COMPUTED_VALUE"""),"Python")</f>
        <v>Python</v>
      </c>
      <c r="E9826" s="4" t="str">
        <f>IFERROR(__xludf.DUMMYFUNCTION("""COMPUTED_VALUE"""),"SQL")</f>
        <v>SQL</v>
      </c>
      <c r="F9826" s="4" t="str">
        <f>IFERROR(__xludf.DUMMYFUNCTION("""COMPUTED_VALUE"""),"VBA")</f>
        <v>VBA</v>
      </c>
    </row>
    <row r="9827">
      <c r="A9827" s="3">
        <v>9826.0</v>
      </c>
      <c r="B9827" s="4" t="str">
        <f>IFERROR(__xludf.DUMMYFUNCTION("SPLIT(IMPORTRANGE!B9827:B19826,"";"",0,1)"),"Bash/Shell/PowerShell")</f>
        <v>Bash/Shell/PowerShell</v>
      </c>
      <c r="C9827" s="4" t="str">
        <f>IFERROR(__xludf.DUMMYFUNCTION("""COMPUTED_VALUE"""),"Java")</f>
        <v>Java</v>
      </c>
      <c r="D9827" s="4" t="str">
        <f>IFERROR(__xludf.DUMMYFUNCTION("""COMPUTED_VALUE"""),"Kotlin")</f>
        <v>Kotlin</v>
      </c>
      <c r="E9827" s="4" t="str">
        <f>IFERROR(__xludf.DUMMYFUNCTION("""COMPUTED_VALUE"""),"SQL")</f>
        <v>SQL</v>
      </c>
    </row>
    <row r="9828">
      <c r="A9828" s="3">
        <v>9827.0</v>
      </c>
      <c r="B9828" s="4" t="str">
        <f>IFERROR(__xludf.DUMMYFUNCTION("SPLIT(IMPORTRANGE!B9828:B19827,"";"",0,1)"),"C#")</f>
        <v>C#</v>
      </c>
    </row>
    <row r="9829">
      <c r="A9829" s="3">
        <v>9828.0</v>
      </c>
      <c r="B9829" s="4" t="str">
        <f>IFERROR(__xludf.DUMMYFUNCTION("SPLIT(IMPORTRANGE!B9829:B19828,"";"",0,1)"),"JavaScript")</f>
        <v>JavaScript</v>
      </c>
      <c r="C9829" s="4" t="str">
        <f>IFERROR(__xludf.DUMMYFUNCTION("""COMPUTED_VALUE"""),"PHP")</f>
        <v>PHP</v>
      </c>
      <c r="D9829" s="4" t="str">
        <f>IFERROR(__xludf.DUMMYFUNCTION("""COMPUTED_VALUE"""),"Python")</f>
        <v>Python</v>
      </c>
      <c r="E9829" s="4" t="str">
        <f>IFERROR(__xludf.DUMMYFUNCTION("""COMPUTED_VALUE"""),"R")</f>
        <v>R</v>
      </c>
      <c r="F9829" s="4" t="str">
        <f>IFERROR(__xludf.DUMMYFUNCTION("""COMPUTED_VALUE"""),"SQL")</f>
        <v>SQL</v>
      </c>
    </row>
    <row r="9830">
      <c r="A9830" s="3">
        <v>9829.0</v>
      </c>
      <c r="B9830" s="4" t="str">
        <f>IFERROR(__xludf.DUMMYFUNCTION("SPLIT(IMPORTRANGE!B9830:B19829,"";"",0,1)"),"C")</f>
        <v>C</v>
      </c>
      <c r="C9830" s="4" t="str">
        <f>IFERROR(__xludf.DUMMYFUNCTION("""COMPUTED_VALUE"""),"Java")</f>
        <v>Java</v>
      </c>
    </row>
    <row r="9831">
      <c r="A9831" s="3">
        <v>9830.0</v>
      </c>
      <c r="B9831" s="4" t="str">
        <f>IFERROR(__xludf.DUMMYFUNCTION("SPLIT(IMPORTRANGE!B9831:B19830,"";"",0,1)"),"C#")</f>
        <v>C#</v>
      </c>
      <c r="C9831" s="4" t="str">
        <f>IFERROR(__xludf.DUMMYFUNCTION("""COMPUTED_VALUE"""),"HTML/CSS")</f>
        <v>HTML/CSS</v>
      </c>
      <c r="D9831" s="4" t="str">
        <f>IFERROR(__xludf.DUMMYFUNCTION("""COMPUTED_VALUE"""),"Java")</f>
        <v>Java</v>
      </c>
      <c r="E9831" s="4" t="str">
        <f>IFERROR(__xludf.DUMMYFUNCTION("""COMPUTED_VALUE"""),"JavaScript")</f>
        <v>JavaScript</v>
      </c>
      <c r="F9831" s="4" t="str">
        <f>IFERROR(__xludf.DUMMYFUNCTION("""COMPUTED_VALUE"""),"PHP")</f>
        <v>PHP</v>
      </c>
      <c r="G9831" s="4" t="str">
        <f>IFERROR(__xludf.DUMMYFUNCTION("""COMPUTED_VALUE"""),"Python")</f>
        <v>Python</v>
      </c>
      <c r="H9831" s="4" t="str">
        <f>IFERROR(__xludf.DUMMYFUNCTION("""COMPUTED_VALUE"""),"Rust")</f>
        <v>Rust</v>
      </c>
      <c r="I9831" s="4" t="str">
        <f>IFERROR(__xludf.DUMMYFUNCTION("""COMPUTED_VALUE"""),"SQL")</f>
        <v>SQL</v>
      </c>
      <c r="J9831" s="4" t="str">
        <f>IFERROR(__xludf.DUMMYFUNCTION("""COMPUTED_VALUE"""),"Other(s):")</f>
        <v>Other(s):</v>
      </c>
    </row>
    <row r="9832">
      <c r="A9832" s="3">
        <v>9831.0</v>
      </c>
      <c r="B9832" s="4" t="str">
        <f>IFERROR(__xludf.DUMMYFUNCTION("SPLIT(IMPORTRANGE!B9832:B19831,"";"",0,1)"),"Go")</f>
        <v>Go</v>
      </c>
      <c r="C9832" s="4" t="str">
        <f>IFERROR(__xludf.DUMMYFUNCTION("""COMPUTED_VALUE"""),"HTML/CSS")</f>
        <v>HTML/CSS</v>
      </c>
      <c r="D9832" s="4" t="str">
        <f>IFERROR(__xludf.DUMMYFUNCTION("""COMPUTED_VALUE"""),"JavaScript")</f>
        <v>JavaScript</v>
      </c>
      <c r="E9832" s="4" t="str">
        <f>IFERROR(__xludf.DUMMYFUNCTION("""COMPUTED_VALUE"""),"TypeScript")</f>
        <v>TypeScript</v>
      </c>
    </row>
    <row r="9833">
      <c r="A9833" s="3">
        <v>9832.0</v>
      </c>
      <c r="B9833" s="4" t="str">
        <f>IFERROR(__xludf.DUMMYFUNCTION("SPLIT(IMPORTRANGE!B9833:B19832,"";"",0,1)"),"Go")</f>
        <v>Go</v>
      </c>
      <c r="C9833" s="4" t="str">
        <f>IFERROR(__xludf.DUMMYFUNCTION("""COMPUTED_VALUE"""),"HTML/CSS")</f>
        <v>HTML/CSS</v>
      </c>
      <c r="D9833" s="4" t="str">
        <f>IFERROR(__xludf.DUMMYFUNCTION("""COMPUTED_VALUE"""),"Java")</f>
        <v>Java</v>
      </c>
      <c r="E9833" s="4" t="str">
        <f>IFERROR(__xludf.DUMMYFUNCTION("""COMPUTED_VALUE"""),"JavaScript")</f>
        <v>JavaScript</v>
      </c>
      <c r="F9833" s="4" t="str">
        <f>IFERROR(__xludf.DUMMYFUNCTION("""COMPUTED_VALUE"""),"Kotlin")</f>
        <v>Kotlin</v>
      </c>
      <c r="G9833" s="4" t="str">
        <f>IFERROR(__xludf.DUMMYFUNCTION("""COMPUTED_VALUE"""),"Python")</f>
        <v>Python</v>
      </c>
      <c r="H9833" s="4" t="str">
        <f>IFERROR(__xludf.DUMMYFUNCTION("""COMPUTED_VALUE"""),"SQL")</f>
        <v>SQL</v>
      </c>
    </row>
    <row r="9834">
      <c r="A9834" s="3">
        <v>9833.0</v>
      </c>
      <c r="B9834" s="4" t="str">
        <f>IFERROR(__xludf.DUMMYFUNCTION("SPLIT(IMPORTRANGE!B9834:B19833,"";"",0,1)"),"Python")</f>
        <v>Python</v>
      </c>
      <c r="C9834" s="4" t="str">
        <f>IFERROR(__xludf.DUMMYFUNCTION("""COMPUTED_VALUE"""),"R")</f>
        <v>R</v>
      </c>
      <c r="D9834" s="4" t="str">
        <f>IFERROR(__xludf.DUMMYFUNCTION("""COMPUTED_VALUE"""),"SQL")</f>
        <v>SQL</v>
      </c>
    </row>
    <row r="9835">
      <c r="A9835" s="3">
        <v>9834.0</v>
      </c>
      <c r="B9835" s="4" t="str">
        <f>IFERROR(__xludf.DUMMYFUNCTION("SPLIT(IMPORTRANGE!B9835:B19834,"";"",0,1)"),"Bash/Shell/PowerShell")</f>
        <v>Bash/Shell/PowerShell</v>
      </c>
      <c r="C9835" s="4" t="str">
        <f>IFERROR(__xludf.DUMMYFUNCTION("""COMPUTED_VALUE"""),"Java")</f>
        <v>Java</v>
      </c>
      <c r="D9835" s="4" t="str">
        <f>IFERROR(__xludf.DUMMYFUNCTION("""COMPUTED_VALUE"""),"Kotlin")</f>
        <v>Kotlin</v>
      </c>
      <c r="E9835" s="4" t="str">
        <f>IFERROR(__xludf.DUMMYFUNCTION("""COMPUTED_VALUE"""),"Python")</f>
        <v>Python</v>
      </c>
      <c r="F9835" s="4" t="str">
        <f>IFERROR(__xludf.DUMMYFUNCTION("""COMPUTED_VALUE"""),"Scala")</f>
        <v>Scala</v>
      </c>
    </row>
    <row r="9836">
      <c r="A9836" s="3">
        <v>9835.0</v>
      </c>
      <c r="B9836" s="4" t="str">
        <f>IFERROR(__xludf.DUMMYFUNCTION("SPLIT(IMPORTRANGE!B9836:B19835,"";"",0,1)"),"Java")</f>
        <v>Java</v>
      </c>
      <c r="C9836" s="4" t="str">
        <f>IFERROR(__xludf.DUMMYFUNCTION("""COMPUTED_VALUE"""),"Kotlin")</f>
        <v>Kotlin</v>
      </c>
    </row>
    <row r="9837">
      <c r="A9837" s="3">
        <v>9836.0</v>
      </c>
      <c r="B9837" s="4" t="str">
        <f>IFERROR(__xludf.DUMMYFUNCTION("SPLIT(IMPORTRANGE!B9837:B19836,"";"",0,1)"),"C#")</f>
        <v>C#</v>
      </c>
      <c r="C9837" s="4" t="str">
        <f>IFERROR(__xludf.DUMMYFUNCTION("""COMPUTED_VALUE"""),"HTML/CSS")</f>
        <v>HTML/CSS</v>
      </c>
      <c r="D9837" s="4" t="str">
        <f>IFERROR(__xludf.DUMMYFUNCTION("""COMPUTED_VALUE"""),"Java")</f>
        <v>Java</v>
      </c>
      <c r="E9837" s="4" t="str">
        <f>IFERROR(__xludf.DUMMYFUNCTION("""COMPUTED_VALUE"""),"JavaScript")</f>
        <v>JavaScript</v>
      </c>
      <c r="F9837" s="4" t="str">
        <f>IFERROR(__xludf.DUMMYFUNCTION("""COMPUTED_VALUE"""),"PHP")</f>
        <v>PHP</v>
      </c>
      <c r="G9837" s="4" t="str">
        <f>IFERROR(__xludf.DUMMYFUNCTION("""COMPUTED_VALUE"""),"Python")</f>
        <v>Python</v>
      </c>
      <c r="H9837" s="4" t="str">
        <f>IFERROR(__xludf.DUMMYFUNCTION("""COMPUTED_VALUE"""),"SQL")</f>
        <v>SQL</v>
      </c>
      <c r="I9837" s="4" t="str">
        <f>IFERROR(__xludf.DUMMYFUNCTION("""COMPUTED_VALUE"""),"Other(s):")</f>
        <v>Other(s):</v>
      </c>
    </row>
    <row r="9838">
      <c r="A9838" s="3">
        <v>9837.0</v>
      </c>
      <c r="B9838" s="4" t="str">
        <f>IFERROR(__xludf.DUMMYFUNCTION("SPLIT(IMPORTRANGE!B9838:B19837,"";"",0,1)"),"C#")</f>
        <v>C#</v>
      </c>
      <c r="C9838" s="4" t="str">
        <f>IFERROR(__xludf.DUMMYFUNCTION("""COMPUTED_VALUE"""),"JavaScript")</f>
        <v>JavaScript</v>
      </c>
      <c r="D9838" s="4" t="str">
        <f>IFERROR(__xludf.DUMMYFUNCTION("""COMPUTED_VALUE"""),"Objective-C")</f>
        <v>Objective-C</v>
      </c>
      <c r="E9838" s="4" t="str">
        <f>IFERROR(__xludf.DUMMYFUNCTION("""COMPUTED_VALUE"""),"Swift")</f>
        <v>Swift</v>
      </c>
      <c r="F9838" s="4" t="str">
        <f>IFERROR(__xludf.DUMMYFUNCTION("""COMPUTED_VALUE"""),"TypeScript")</f>
        <v>TypeScript</v>
      </c>
    </row>
    <row r="9839">
      <c r="A9839" s="3">
        <v>9838.0</v>
      </c>
      <c r="B9839" s="4" t="str">
        <f>IFERROR(__xludf.DUMMYFUNCTION("SPLIT(IMPORTRANGE!B9839:B19838,"";"",0,1)"),"C#")</f>
        <v>C#</v>
      </c>
      <c r="C9839" s="4" t="str">
        <f>IFERROR(__xludf.DUMMYFUNCTION("""COMPUTED_VALUE"""),"HTML/CSS")</f>
        <v>HTML/CSS</v>
      </c>
      <c r="D9839" s="4" t="str">
        <f>IFERROR(__xludf.DUMMYFUNCTION("""COMPUTED_VALUE"""),"Java")</f>
        <v>Java</v>
      </c>
      <c r="E9839" s="4" t="str">
        <f>IFERROR(__xludf.DUMMYFUNCTION("""COMPUTED_VALUE"""),"JavaScript")</f>
        <v>JavaScript</v>
      </c>
      <c r="F9839" s="4" t="str">
        <f>IFERROR(__xludf.DUMMYFUNCTION("""COMPUTED_VALUE"""),"SQL")</f>
        <v>SQL</v>
      </c>
    </row>
    <row r="9840">
      <c r="A9840" s="3">
        <v>9839.0</v>
      </c>
      <c r="B9840" s="4" t="str">
        <f>IFERROR(__xludf.DUMMYFUNCTION("SPLIT(IMPORTRANGE!B9840:B19839,"";"",0,1)"),"Python")</f>
        <v>Python</v>
      </c>
    </row>
    <row r="9841">
      <c r="A9841" s="3">
        <v>9840.0</v>
      </c>
      <c r="B9841" s="4" t="str">
        <f>IFERROR(__xludf.DUMMYFUNCTION("SPLIT(IMPORTRANGE!B9841:B19840,"";"",0,1)"),"HTML/CSS")</f>
        <v>HTML/CSS</v>
      </c>
      <c r="C9841" s="4" t="str">
        <f>IFERROR(__xludf.DUMMYFUNCTION("""COMPUTED_VALUE"""),"Java")</f>
        <v>Java</v>
      </c>
      <c r="D9841" s="4" t="str">
        <f>IFERROR(__xludf.DUMMYFUNCTION("""COMPUTED_VALUE"""),"JavaScript")</f>
        <v>JavaScript</v>
      </c>
      <c r="E9841" s="4" t="str">
        <f>IFERROR(__xludf.DUMMYFUNCTION("""COMPUTED_VALUE"""),"Python")</f>
        <v>Python</v>
      </c>
      <c r="F9841" s="4" t="str">
        <f>IFERROR(__xludf.DUMMYFUNCTION("""COMPUTED_VALUE"""),"SQL")</f>
        <v>SQL</v>
      </c>
    </row>
    <row r="9842">
      <c r="A9842" s="3">
        <v>9841.0</v>
      </c>
      <c r="B9842" s="4" t="str">
        <f>IFERROR(__xludf.DUMMYFUNCTION("SPLIT(IMPORTRANGE!B9842:B19841,"";"",0,1)"),"JavaScript")</f>
        <v>JavaScript</v>
      </c>
      <c r="C9842" s="4" t="str">
        <f>IFERROR(__xludf.DUMMYFUNCTION("""COMPUTED_VALUE"""),"Python")</f>
        <v>Python</v>
      </c>
    </row>
    <row r="9843">
      <c r="A9843" s="3">
        <v>9842.0</v>
      </c>
      <c r="B9843" s="4" t="str">
        <f>IFERROR(__xludf.DUMMYFUNCTION("SPLIT(IMPORTRANGE!B9843:B19842,"";"",0,1)"),"Go")</f>
        <v>Go</v>
      </c>
      <c r="C9843" s="4" t="str">
        <f>IFERROR(__xludf.DUMMYFUNCTION("""COMPUTED_VALUE"""),"Java")</f>
        <v>Java</v>
      </c>
      <c r="D9843" s="4" t="str">
        <f>IFERROR(__xludf.DUMMYFUNCTION("""COMPUTED_VALUE"""),"JavaScript")</f>
        <v>JavaScript</v>
      </c>
      <c r="E9843" s="4" t="str">
        <f>IFERROR(__xludf.DUMMYFUNCTION("""COMPUTED_VALUE"""),"Python")</f>
        <v>Python</v>
      </c>
    </row>
    <row r="9844">
      <c r="A9844" s="3">
        <v>9843.0</v>
      </c>
      <c r="B9844" s="4" t="str">
        <f>IFERROR(__xludf.DUMMYFUNCTION("SPLIT(IMPORTRANGE!B9844:B19843,"";"",0,1)"),"Bash/Shell/PowerShell")</f>
        <v>Bash/Shell/PowerShell</v>
      </c>
      <c r="C9844" s="4" t="str">
        <f>IFERROR(__xludf.DUMMYFUNCTION("""COMPUTED_VALUE"""),"C#")</f>
        <v>C#</v>
      </c>
      <c r="D9844" s="4" t="str">
        <f>IFERROR(__xludf.DUMMYFUNCTION("""COMPUTED_VALUE"""),"JavaScript")</f>
        <v>JavaScript</v>
      </c>
      <c r="E9844" s="4" t="str">
        <f>IFERROR(__xludf.DUMMYFUNCTION("""COMPUTED_VALUE"""),"SQL")</f>
        <v>SQL</v>
      </c>
    </row>
    <row r="9845">
      <c r="A9845" s="3">
        <v>9844.0</v>
      </c>
      <c r="B9845" s="4" t="str">
        <f>IFERROR(__xludf.DUMMYFUNCTION("SPLIT(IMPORTRANGE!B9845:B19844,"";"",0,1)"),"C++")</f>
        <v>C++</v>
      </c>
      <c r="C9845" s="4" t="str">
        <f>IFERROR(__xludf.DUMMYFUNCTION("""COMPUTED_VALUE"""),"Java")</f>
        <v>Java</v>
      </c>
    </row>
    <row r="9846">
      <c r="A9846" s="3">
        <v>9845.0</v>
      </c>
      <c r="B9846" s="4" t="str">
        <f>IFERROR(__xludf.DUMMYFUNCTION("SPLIT(IMPORTRANGE!B9846:B19845,"";"",0,1)"),"Bash/Shell/PowerShell")</f>
        <v>Bash/Shell/PowerShell</v>
      </c>
      <c r="C9846" s="4" t="str">
        <f>IFERROR(__xludf.DUMMYFUNCTION("""COMPUTED_VALUE"""),"C++")</f>
        <v>C++</v>
      </c>
      <c r="D9846" s="4" t="str">
        <f>IFERROR(__xludf.DUMMYFUNCTION("""COMPUTED_VALUE"""),"Go")</f>
        <v>Go</v>
      </c>
      <c r="E9846" s="4" t="str">
        <f>IFERROR(__xludf.DUMMYFUNCTION("""COMPUTED_VALUE"""),"HTML/CSS")</f>
        <v>HTML/CSS</v>
      </c>
      <c r="F9846" s="4" t="str">
        <f>IFERROR(__xludf.DUMMYFUNCTION("""COMPUTED_VALUE"""),"Java")</f>
        <v>Java</v>
      </c>
      <c r="G9846" s="4" t="str">
        <f>IFERROR(__xludf.DUMMYFUNCTION("""COMPUTED_VALUE"""),"JavaScript")</f>
        <v>JavaScript</v>
      </c>
      <c r="H9846" s="4" t="str">
        <f>IFERROR(__xludf.DUMMYFUNCTION("""COMPUTED_VALUE"""),"Python")</f>
        <v>Python</v>
      </c>
      <c r="I9846" s="4" t="str">
        <f>IFERROR(__xludf.DUMMYFUNCTION("""COMPUTED_VALUE"""),"Rust")</f>
        <v>Rust</v>
      </c>
      <c r="J9846" s="4" t="str">
        <f>IFERROR(__xludf.DUMMYFUNCTION("""COMPUTED_VALUE"""),"Swift")</f>
        <v>Swift</v>
      </c>
      <c r="K9846" s="4" t="str">
        <f>IFERROR(__xludf.DUMMYFUNCTION("""COMPUTED_VALUE"""),"TypeScript")</f>
        <v>TypeScript</v>
      </c>
    </row>
    <row r="9847">
      <c r="A9847" s="3">
        <v>9846.0</v>
      </c>
      <c r="B9847" s="4" t="str">
        <f>IFERROR(__xludf.DUMMYFUNCTION("SPLIT(IMPORTRANGE!B9847:B19846,"";"",0,1)"),"Bash/Shell/PowerShell")</f>
        <v>Bash/Shell/PowerShell</v>
      </c>
      <c r="C9847" s="4" t="str">
        <f>IFERROR(__xludf.DUMMYFUNCTION("""COMPUTED_VALUE"""),"HTML/CSS")</f>
        <v>HTML/CSS</v>
      </c>
      <c r="D9847" s="4" t="str">
        <f>IFERROR(__xludf.DUMMYFUNCTION("""COMPUTED_VALUE"""),"JavaScript")</f>
        <v>JavaScript</v>
      </c>
      <c r="E9847" s="4" t="str">
        <f>IFERROR(__xludf.DUMMYFUNCTION("""COMPUTED_VALUE"""),"Python")</f>
        <v>Python</v>
      </c>
      <c r="F9847" s="4" t="str">
        <f>IFERROR(__xludf.DUMMYFUNCTION("""COMPUTED_VALUE"""),"Ruby")</f>
        <v>Ruby</v>
      </c>
      <c r="G9847" s="4" t="str">
        <f>IFERROR(__xludf.DUMMYFUNCTION("""COMPUTED_VALUE"""),"Scala")</f>
        <v>Scala</v>
      </c>
      <c r="H9847" s="4" t="str">
        <f>IFERROR(__xludf.DUMMYFUNCTION("""COMPUTED_VALUE"""),"SQL")</f>
        <v>SQL</v>
      </c>
    </row>
    <row r="9848">
      <c r="A9848" s="3">
        <v>9847.0</v>
      </c>
      <c r="B9848" s="4" t="str">
        <f>IFERROR(__xludf.DUMMYFUNCTION("SPLIT(IMPORTRANGE!B9848:B19847,"";"",0,1)"),"Assembly")</f>
        <v>Assembly</v>
      </c>
      <c r="C9848" s="4" t="str">
        <f>IFERROR(__xludf.DUMMYFUNCTION("""COMPUTED_VALUE"""),"Bash/Shell/PowerShell")</f>
        <v>Bash/Shell/PowerShell</v>
      </c>
      <c r="D9848" s="4" t="str">
        <f>IFERROR(__xludf.DUMMYFUNCTION("""COMPUTED_VALUE"""),"C")</f>
        <v>C</v>
      </c>
      <c r="E9848" s="4" t="str">
        <f>IFERROR(__xludf.DUMMYFUNCTION("""COMPUTED_VALUE"""),"C++")</f>
        <v>C++</v>
      </c>
      <c r="F9848" s="4" t="str">
        <f>IFERROR(__xludf.DUMMYFUNCTION("""COMPUTED_VALUE"""),"HTML/CSS")</f>
        <v>HTML/CSS</v>
      </c>
      <c r="G9848" s="4" t="str">
        <f>IFERROR(__xludf.DUMMYFUNCTION("""COMPUTED_VALUE"""),"Java")</f>
        <v>Java</v>
      </c>
      <c r="H9848" s="4" t="str">
        <f>IFERROR(__xludf.DUMMYFUNCTION("""COMPUTED_VALUE"""),"JavaScript")</f>
        <v>JavaScript</v>
      </c>
      <c r="I9848" s="4" t="str">
        <f>IFERROR(__xludf.DUMMYFUNCTION("""COMPUTED_VALUE"""),"Python")</f>
        <v>Python</v>
      </c>
      <c r="J9848" s="4" t="str">
        <f>IFERROR(__xludf.DUMMYFUNCTION("""COMPUTED_VALUE"""),"SQL")</f>
        <v>SQL</v>
      </c>
    </row>
    <row r="9849">
      <c r="A9849" s="3">
        <v>9848.0</v>
      </c>
      <c r="B9849" s="4" t="str">
        <f>IFERROR(__xludf.DUMMYFUNCTION("SPLIT(IMPORTRANGE!B9849:B19848,"";"",0,1)"),"HTML/CSS")</f>
        <v>HTML/CSS</v>
      </c>
      <c r="C9849" s="4" t="str">
        <f>IFERROR(__xludf.DUMMYFUNCTION("""COMPUTED_VALUE"""),"JavaScript")</f>
        <v>JavaScript</v>
      </c>
      <c r="D9849" s="4" t="str">
        <f>IFERROR(__xludf.DUMMYFUNCTION("""COMPUTED_VALUE"""),"Kotlin")</f>
        <v>Kotlin</v>
      </c>
      <c r="E9849" s="4" t="str">
        <f>IFERROR(__xludf.DUMMYFUNCTION("""COMPUTED_VALUE"""),"PHP")</f>
        <v>PHP</v>
      </c>
      <c r="F9849" s="4" t="str">
        <f>IFERROR(__xludf.DUMMYFUNCTION("""COMPUTED_VALUE"""),"SQL")</f>
        <v>SQL</v>
      </c>
      <c r="G9849" s="4" t="str">
        <f>IFERROR(__xludf.DUMMYFUNCTION("""COMPUTED_VALUE"""),"Swift")</f>
        <v>Swift</v>
      </c>
      <c r="H9849" s="4" t="str">
        <f>IFERROR(__xludf.DUMMYFUNCTION("""COMPUTED_VALUE"""),"TypeScript")</f>
        <v>TypeScript</v>
      </c>
    </row>
    <row r="9850">
      <c r="A9850" s="3">
        <v>9849.0</v>
      </c>
      <c r="B9850" s="4" t="str">
        <f>IFERROR(__xludf.DUMMYFUNCTION("SPLIT(IMPORTRANGE!B9850:B19849,"";"",0,1)"),"C#")</f>
        <v>C#</v>
      </c>
      <c r="C9850" s="4" t="str">
        <f>IFERROR(__xludf.DUMMYFUNCTION("""COMPUTED_VALUE"""),"Java")</f>
        <v>Java</v>
      </c>
    </row>
    <row r="9851">
      <c r="A9851" s="3">
        <v>9850.0</v>
      </c>
      <c r="B9851" s="4" t="str">
        <f>IFERROR(__xludf.DUMMYFUNCTION("SPLIT(IMPORTRANGE!B9851:B19850,"";"",0,1)"),"Bash/Shell/PowerShell")</f>
        <v>Bash/Shell/PowerShell</v>
      </c>
      <c r="C9851" s="4" t="str">
        <f>IFERROR(__xludf.DUMMYFUNCTION("""COMPUTED_VALUE"""),"C++")</f>
        <v>C++</v>
      </c>
      <c r="D9851" s="4" t="str">
        <f>IFERROR(__xludf.DUMMYFUNCTION("""COMPUTED_VALUE"""),"HTML/CSS")</f>
        <v>HTML/CSS</v>
      </c>
      <c r="E9851" s="4" t="str">
        <f>IFERROR(__xludf.DUMMYFUNCTION("""COMPUTED_VALUE"""),"JavaScript")</f>
        <v>JavaScript</v>
      </c>
      <c r="F9851" s="4" t="str">
        <f>IFERROR(__xludf.DUMMYFUNCTION("""COMPUTED_VALUE"""),"Python")</f>
        <v>Python</v>
      </c>
      <c r="G9851" s="4" t="str">
        <f>IFERROR(__xludf.DUMMYFUNCTION("""COMPUTED_VALUE"""),"Rust")</f>
        <v>Rust</v>
      </c>
      <c r="H9851" s="4" t="str">
        <f>IFERROR(__xludf.DUMMYFUNCTION("""COMPUTED_VALUE"""),"WebAssembly")</f>
        <v>WebAssembly</v>
      </c>
      <c r="I9851" s="4" t="str">
        <f>IFERROR(__xludf.DUMMYFUNCTION("""COMPUTED_VALUE"""),"Other(s):")</f>
        <v>Other(s):</v>
      </c>
    </row>
    <row r="9852">
      <c r="A9852" s="3">
        <v>9851.0</v>
      </c>
      <c r="B9852" s="4" t="str">
        <f>IFERROR(__xludf.DUMMYFUNCTION("SPLIT(IMPORTRANGE!B9852:B19851,"";"",0,1)"),"C#")</f>
        <v>C#</v>
      </c>
      <c r="C9852" s="4" t="str">
        <f>IFERROR(__xludf.DUMMYFUNCTION("""COMPUTED_VALUE"""),"SQL")</f>
        <v>SQL</v>
      </c>
      <c r="D9852" s="4" t="str">
        <f>IFERROR(__xludf.DUMMYFUNCTION("""COMPUTED_VALUE"""),"Other(s):")</f>
        <v>Other(s):</v>
      </c>
    </row>
    <row r="9853">
      <c r="A9853" s="3">
        <v>9852.0</v>
      </c>
      <c r="B9853" s="4" t="str">
        <f>IFERROR(__xludf.DUMMYFUNCTION("SPLIT(IMPORTRANGE!B9853:B19852,"";"",0,1)"),"JavaScript")</f>
        <v>JavaScript</v>
      </c>
      <c r="C9853" s="4" t="str">
        <f>IFERROR(__xludf.DUMMYFUNCTION("""COMPUTED_VALUE"""),"Objective-C")</f>
        <v>Objective-C</v>
      </c>
      <c r="D9853" s="4" t="str">
        <f>IFERROR(__xludf.DUMMYFUNCTION("""COMPUTED_VALUE"""),"PHP")</f>
        <v>PHP</v>
      </c>
      <c r="E9853" s="4" t="str">
        <f>IFERROR(__xludf.DUMMYFUNCTION("""COMPUTED_VALUE"""),"SQL")</f>
        <v>SQL</v>
      </c>
    </row>
    <row r="9854">
      <c r="A9854" s="3">
        <v>9853.0</v>
      </c>
      <c r="B9854" s="4" t="str">
        <f>IFERROR(__xludf.DUMMYFUNCTION("SPLIT(IMPORTRANGE!B9854:B19853,"";"",0,1)"),"C")</f>
        <v>C</v>
      </c>
      <c r="C9854" s="4" t="str">
        <f>IFERROR(__xludf.DUMMYFUNCTION("""COMPUTED_VALUE"""),"C++")</f>
        <v>C++</v>
      </c>
      <c r="D9854" s="4" t="str">
        <f>IFERROR(__xludf.DUMMYFUNCTION("""COMPUTED_VALUE"""),"HTML/CSS")</f>
        <v>HTML/CSS</v>
      </c>
      <c r="E9854" s="4" t="str">
        <f>IFERROR(__xludf.DUMMYFUNCTION("""COMPUTED_VALUE"""),"Java")</f>
        <v>Java</v>
      </c>
      <c r="F9854" s="4" t="str">
        <f>IFERROR(__xludf.DUMMYFUNCTION("""COMPUTED_VALUE"""),"JavaScript")</f>
        <v>JavaScript</v>
      </c>
      <c r="G9854" s="4" t="str">
        <f>IFERROR(__xludf.DUMMYFUNCTION("""COMPUTED_VALUE"""),"Objective-C")</f>
        <v>Objective-C</v>
      </c>
      <c r="H9854" s="4" t="str">
        <f>IFERROR(__xludf.DUMMYFUNCTION("""COMPUTED_VALUE"""),"PHP")</f>
        <v>PHP</v>
      </c>
      <c r="I9854" s="4" t="str">
        <f>IFERROR(__xludf.DUMMYFUNCTION("""COMPUTED_VALUE"""),"SQL")</f>
        <v>SQL</v>
      </c>
      <c r="J9854" s="4" t="str">
        <f>IFERROR(__xludf.DUMMYFUNCTION("""COMPUTED_VALUE"""),"TypeScript")</f>
        <v>TypeScript</v>
      </c>
      <c r="K9854" s="4" t="str">
        <f>IFERROR(__xludf.DUMMYFUNCTION("""COMPUTED_VALUE"""),"Other(s):")</f>
        <v>Other(s):</v>
      </c>
    </row>
    <row r="9855">
      <c r="A9855" s="3">
        <v>9854.0</v>
      </c>
      <c r="B9855" s="4" t="str">
        <f>IFERROR(__xludf.DUMMYFUNCTION("SPLIT(IMPORTRANGE!B9855:B19854,"";"",0,1)"),"C#")</f>
        <v>C#</v>
      </c>
      <c r="C9855" s="4" t="str">
        <f>IFERROR(__xludf.DUMMYFUNCTION("""COMPUTED_VALUE"""),"Go")</f>
        <v>Go</v>
      </c>
      <c r="D9855" s="4" t="str">
        <f>IFERROR(__xludf.DUMMYFUNCTION("""COMPUTED_VALUE"""),"HTML/CSS")</f>
        <v>HTML/CSS</v>
      </c>
      <c r="E9855" s="4" t="str">
        <f>IFERROR(__xludf.DUMMYFUNCTION("""COMPUTED_VALUE"""),"JavaScript")</f>
        <v>JavaScript</v>
      </c>
      <c r="F9855" s="4" t="str">
        <f>IFERROR(__xludf.DUMMYFUNCTION("""COMPUTED_VALUE"""),"Python")</f>
        <v>Python</v>
      </c>
      <c r="G9855" s="4" t="str">
        <f>IFERROR(__xludf.DUMMYFUNCTION("""COMPUTED_VALUE"""),"SQL")</f>
        <v>SQL</v>
      </c>
      <c r="H9855" s="4" t="str">
        <f>IFERROR(__xludf.DUMMYFUNCTION("""COMPUTED_VALUE"""),"TypeScript")</f>
        <v>TypeScript</v>
      </c>
      <c r="I9855" s="4" t="str">
        <f>IFERROR(__xludf.DUMMYFUNCTION("""COMPUTED_VALUE"""),"WebAssembly")</f>
        <v>WebAssembly</v>
      </c>
    </row>
    <row r="9856">
      <c r="A9856" s="3">
        <v>9855.0</v>
      </c>
      <c r="B9856" s="4" t="str">
        <f>IFERROR(__xludf.DUMMYFUNCTION("SPLIT(IMPORTRANGE!B9856:B19855,"";"",0,1)"),"Bash/Shell/PowerShell")</f>
        <v>Bash/Shell/PowerShell</v>
      </c>
      <c r="C9856" s="4" t="str">
        <f>IFERROR(__xludf.DUMMYFUNCTION("""COMPUTED_VALUE"""),"HTML/CSS")</f>
        <v>HTML/CSS</v>
      </c>
      <c r="D9856" s="4" t="str">
        <f>IFERROR(__xludf.DUMMYFUNCTION("""COMPUTED_VALUE"""),"JavaScript")</f>
        <v>JavaScript</v>
      </c>
    </row>
    <row r="9857">
      <c r="A9857" s="3">
        <v>9856.0</v>
      </c>
      <c r="B9857" s="4" t="str">
        <f>IFERROR(__xludf.DUMMYFUNCTION("SPLIT(IMPORTRANGE!B9857:B19856,"";"",0,1)"),"Bash/Shell/PowerShell")</f>
        <v>Bash/Shell/PowerShell</v>
      </c>
      <c r="C9857" s="4" t="str">
        <f>IFERROR(__xludf.DUMMYFUNCTION("""COMPUTED_VALUE"""),"HTML/CSS")</f>
        <v>HTML/CSS</v>
      </c>
      <c r="D9857" s="4" t="str">
        <f>IFERROR(__xludf.DUMMYFUNCTION("""COMPUTED_VALUE"""),"Java")</f>
        <v>Java</v>
      </c>
      <c r="E9857" s="4" t="str">
        <f>IFERROR(__xludf.DUMMYFUNCTION("""COMPUTED_VALUE"""),"Python")</f>
        <v>Python</v>
      </c>
      <c r="F9857" s="4" t="str">
        <f>IFERROR(__xludf.DUMMYFUNCTION("""COMPUTED_VALUE"""),"R")</f>
        <v>R</v>
      </c>
      <c r="G9857" s="4" t="str">
        <f>IFERROR(__xludf.DUMMYFUNCTION("""COMPUTED_VALUE"""),"SQL")</f>
        <v>SQL</v>
      </c>
    </row>
    <row r="9858">
      <c r="A9858" s="3">
        <v>9857.0</v>
      </c>
      <c r="B9858" s="4" t="str">
        <f>IFERROR(__xludf.DUMMYFUNCTION("SPLIT(IMPORTRANGE!B9858:B19857,"";"",0,1)"),"C#")</f>
        <v>C#</v>
      </c>
      <c r="C9858" s="4" t="str">
        <f>IFERROR(__xludf.DUMMYFUNCTION("""COMPUTED_VALUE"""),"HTML/CSS")</f>
        <v>HTML/CSS</v>
      </c>
      <c r="D9858" s="4" t="str">
        <f>IFERROR(__xludf.DUMMYFUNCTION("""COMPUTED_VALUE"""),"JavaScript")</f>
        <v>JavaScript</v>
      </c>
      <c r="E9858" s="4" t="str">
        <f>IFERROR(__xludf.DUMMYFUNCTION("""COMPUTED_VALUE"""),"SQL")</f>
        <v>SQL</v>
      </c>
      <c r="F9858" s="4" t="str">
        <f>IFERROR(__xludf.DUMMYFUNCTION("""COMPUTED_VALUE"""),"TypeScript")</f>
        <v>TypeScript</v>
      </c>
    </row>
    <row r="9859">
      <c r="A9859" s="3">
        <v>9858.0</v>
      </c>
      <c r="B9859" s="4" t="str">
        <f>IFERROR(__xludf.DUMMYFUNCTION("SPLIT(IMPORTRANGE!B9859:B19858,"";"",0,1)"),"Bash/Shell/PowerShell")</f>
        <v>Bash/Shell/PowerShell</v>
      </c>
      <c r="C9859" s="4" t="str">
        <f>IFERROR(__xludf.DUMMYFUNCTION("""COMPUTED_VALUE"""),"Go")</f>
        <v>Go</v>
      </c>
      <c r="D9859" s="4" t="str">
        <f>IFERROR(__xludf.DUMMYFUNCTION("""COMPUTED_VALUE"""),"HTML/CSS")</f>
        <v>HTML/CSS</v>
      </c>
      <c r="E9859" s="4" t="str">
        <f>IFERROR(__xludf.DUMMYFUNCTION("""COMPUTED_VALUE"""),"JavaScript")</f>
        <v>JavaScript</v>
      </c>
      <c r="F9859" s="4" t="str">
        <f>IFERROR(__xludf.DUMMYFUNCTION("""COMPUTED_VALUE"""),"SQL")</f>
        <v>SQL</v>
      </c>
    </row>
    <row r="9860">
      <c r="A9860" s="3">
        <v>9859.0</v>
      </c>
      <c r="B9860" s="4" t="str">
        <f>IFERROR(__xludf.DUMMYFUNCTION("SPLIT(IMPORTRANGE!B9860:B19859,"";"",0,1)"),"C#")</f>
        <v>C#</v>
      </c>
      <c r="C9860" s="4" t="str">
        <f>IFERROR(__xludf.DUMMYFUNCTION("""COMPUTED_VALUE"""),"HTML/CSS")</f>
        <v>HTML/CSS</v>
      </c>
      <c r="D9860" s="4" t="str">
        <f>IFERROR(__xludf.DUMMYFUNCTION("""COMPUTED_VALUE"""),"JavaScript")</f>
        <v>JavaScript</v>
      </c>
      <c r="E9860" s="4" t="str">
        <f>IFERROR(__xludf.DUMMYFUNCTION("""COMPUTED_VALUE"""),"PHP")</f>
        <v>PHP</v>
      </c>
      <c r="F9860" s="4" t="str">
        <f>IFERROR(__xludf.DUMMYFUNCTION("""COMPUTED_VALUE"""),"Python")</f>
        <v>Python</v>
      </c>
    </row>
    <row r="9861">
      <c r="A9861" s="3">
        <v>9860.0</v>
      </c>
      <c r="B9861" s="4" t="str">
        <f>IFERROR(__xludf.DUMMYFUNCTION("SPLIT(IMPORTRANGE!B9861:B19860,"";"",0,1)"),"C")</f>
        <v>C</v>
      </c>
      <c r="C9861" s="4" t="str">
        <f>IFERROR(__xludf.DUMMYFUNCTION("""COMPUTED_VALUE"""),"C++")</f>
        <v>C++</v>
      </c>
      <c r="D9861" s="4" t="str">
        <f>IFERROR(__xludf.DUMMYFUNCTION("""COMPUTED_VALUE"""),"Objective-C")</f>
        <v>Objective-C</v>
      </c>
      <c r="E9861" s="4" t="str">
        <f>IFERROR(__xludf.DUMMYFUNCTION("""COMPUTED_VALUE"""),"Swift")</f>
        <v>Swift</v>
      </c>
    </row>
    <row r="9862">
      <c r="A9862" s="3">
        <v>9861.0</v>
      </c>
      <c r="B9862" s="4" t="str">
        <f>IFERROR(__xludf.DUMMYFUNCTION("SPLIT(IMPORTRANGE!B9862:B19861,"";"",0,1)"),"Bash/Shell/PowerShell")</f>
        <v>Bash/Shell/PowerShell</v>
      </c>
      <c r="C9862" s="4" t="str">
        <f>IFERROR(__xludf.DUMMYFUNCTION("""COMPUTED_VALUE"""),"HTML/CSS")</f>
        <v>HTML/CSS</v>
      </c>
      <c r="D9862" s="4" t="str">
        <f>IFERROR(__xludf.DUMMYFUNCTION("""COMPUTED_VALUE"""),"JavaScript")</f>
        <v>JavaScript</v>
      </c>
      <c r="E9862" s="4" t="str">
        <f>IFERROR(__xludf.DUMMYFUNCTION("""COMPUTED_VALUE"""),"PHP")</f>
        <v>PHP</v>
      </c>
      <c r="F9862" s="4" t="str">
        <f>IFERROR(__xludf.DUMMYFUNCTION("""COMPUTED_VALUE"""),"Python")</f>
        <v>Python</v>
      </c>
      <c r="G9862" s="4" t="str">
        <f>IFERROR(__xludf.DUMMYFUNCTION("""COMPUTED_VALUE"""),"SQL")</f>
        <v>SQL</v>
      </c>
      <c r="H9862" s="4" t="str">
        <f>IFERROR(__xludf.DUMMYFUNCTION("""COMPUTED_VALUE"""),"TypeScript")</f>
        <v>TypeScript</v>
      </c>
    </row>
    <row r="9863">
      <c r="A9863" s="3">
        <v>9862.0</v>
      </c>
      <c r="B9863" s="4" t="str">
        <f>IFERROR(__xludf.DUMMYFUNCTION("SPLIT(IMPORTRANGE!B9863:B19862,"";"",0,1)"),"PHP")</f>
        <v>PHP</v>
      </c>
      <c r="C9863" s="4" t="str">
        <f>IFERROR(__xludf.DUMMYFUNCTION("""COMPUTED_VALUE"""),"R")</f>
        <v>R</v>
      </c>
    </row>
    <row r="9864">
      <c r="A9864" s="3">
        <v>9863.0</v>
      </c>
      <c r="B9864" s="4" t="str">
        <f>IFERROR(__xludf.DUMMYFUNCTION("SPLIT(IMPORTRANGE!B9864:B19863,"";"",0,1)"),"HTML/CSS")</f>
        <v>HTML/CSS</v>
      </c>
      <c r="C9864" s="4" t="str">
        <f>IFERROR(__xludf.DUMMYFUNCTION("""COMPUTED_VALUE"""),"Java")</f>
        <v>Java</v>
      </c>
      <c r="D9864" s="4" t="str">
        <f>IFERROR(__xludf.DUMMYFUNCTION("""COMPUTED_VALUE"""),"JavaScript")</f>
        <v>JavaScript</v>
      </c>
      <c r="E9864" s="4" t="str">
        <f>IFERROR(__xludf.DUMMYFUNCTION("""COMPUTED_VALUE"""),"Kotlin")</f>
        <v>Kotlin</v>
      </c>
      <c r="F9864" s="4" t="str">
        <f>IFERROR(__xludf.DUMMYFUNCTION("""COMPUTED_VALUE"""),"Python")</f>
        <v>Python</v>
      </c>
      <c r="G9864" s="4" t="str">
        <f>IFERROR(__xludf.DUMMYFUNCTION("""COMPUTED_VALUE"""),"SQL")</f>
        <v>SQL</v>
      </c>
    </row>
    <row r="9865">
      <c r="A9865" s="3">
        <v>9864.0</v>
      </c>
      <c r="B9865" s="4" t="str">
        <f>IFERROR(__xludf.DUMMYFUNCTION("SPLIT(IMPORTRANGE!B9865:B19864,"";"",0,1)"),"HTML/CSS")</f>
        <v>HTML/CSS</v>
      </c>
      <c r="C9865" s="4" t="str">
        <f>IFERROR(__xludf.DUMMYFUNCTION("""COMPUTED_VALUE"""),"JavaScript")</f>
        <v>JavaScript</v>
      </c>
      <c r="D9865" s="4" t="str">
        <f>IFERROR(__xludf.DUMMYFUNCTION("""COMPUTED_VALUE"""),"PHP")</f>
        <v>PHP</v>
      </c>
      <c r="E9865" s="4" t="str">
        <f>IFERROR(__xludf.DUMMYFUNCTION("""COMPUTED_VALUE"""),"Ruby")</f>
        <v>Ruby</v>
      </c>
      <c r="F9865" s="4" t="str">
        <f>IFERROR(__xludf.DUMMYFUNCTION("""COMPUTED_VALUE"""),"SQL")</f>
        <v>SQL</v>
      </c>
    </row>
    <row r="9866">
      <c r="A9866" s="3">
        <v>9865.0</v>
      </c>
      <c r="B9866" s="4" t="str">
        <f>IFERROR(__xludf.DUMMYFUNCTION("SPLIT(IMPORTRANGE!B9866:B19865,"";"",0,1)"),"C++")</f>
        <v>C++</v>
      </c>
      <c r="C9866" s="4" t="str">
        <f>IFERROR(__xludf.DUMMYFUNCTION("""COMPUTED_VALUE"""),"C#")</f>
        <v>C#</v>
      </c>
      <c r="D9866" s="4" t="str">
        <f>IFERROR(__xludf.DUMMYFUNCTION("""COMPUTED_VALUE"""),"HTML/CSS")</f>
        <v>HTML/CSS</v>
      </c>
      <c r="E9866" s="4" t="str">
        <f>IFERROR(__xludf.DUMMYFUNCTION("""COMPUTED_VALUE"""),"JavaScript")</f>
        <v>JavaScript</v>
      </c>
      <c r="F9866" s="4" t="str">
        <f>IFERROR(__xludf.DUMMYFUNCTION("""COMPUTED_VALUE"""),"PHP")</f>
        <v>PHP</v>
      </c>
      <c r="G9866" s="4" t="str">
        <f>IFERROR(__xludf.DUMMYFUNCTION("""COMPUTED_VALUE"""),"SQL")</f>
        <v>SQL</v>
      </c>
    </row>
    <row r="9867">
      <c r="A9867" s="3">
        <v>9866.0</v>
      </c>
      <c r="B9867" s="4" t="str">
        <f>IFERROR(__xludf.DUMMYFUNCTION("SPLIT(IMPORTRANGE!B9867:B19866,"";"",0,1)"),"Bash/Shell/PowerShell")</f>
        <v>Bash/Shell/PowerShell</v>
      </c>
      <c r="C9867" s="4" t="str">
        <f>IFERROR(__xludf.DUMMYFUNCTION("""COMPUTED_VALUE"""),"HTML/CSS")</f>
        <v>HTML/CSS</v>
      </c>
      <c r="D9867" s="4" t="str">
        <f>IFERROR(__xludf.DUMMYFUNCTION("""COMPUTED_VALUE"""),"Java")</f>
        <v>Java</v>
      </c>
      <c r="E9867" s="4" t="str">
        <f>IFERROR(__xludf.DUMMYFUNCTION("""COMPUTED_VALUE"""),"JavaScript")</f>
        <v>JavaScript</v>
      </c>
    </row>
    <row r="9868">
      <c r="A9868" s="3">
        <v>9867.0</v>
      </c>
      <c r="B9868" s="4" t="str">
        <f>IFERROR(__xludf.DUMMYFUNCTION("SPLIT(IMPORTRANGE!B9868:B19867,"";"",0,1)"),"Bash/Shell/PowerShell")</f>
        <v>Bash/Shell/PowerShell</v>
      </c>
      <c r="C9868" s="4" t="str">
        <f>IFERROR(__xludf.DUMMYFUNCTION("""COMPUTED_VALUE"""),"C#")</f>
        <v>C#</v>
      </c>
      <c r="D9868" s="4" t="str">
        <f>IFERROR(__xludf.DUMMYFUNCTION("""COMPUTED_VALUE"""),"HTML/CSS")</f>
        <v>HTML/CSS</v>
      </c>
      <c r="E9868" s="4" t="str">
        <f>IFERROR(__xludf.DUMMYFUNCTION("""COMPUTED_VALUE"""),"JavaScript")</f>
        <v>JavaScript</v>
      </c>
      <c r="F9868" s="4" t="str">
        <f>IFERROR(__xludf.DUMMYFUNCTION("""COMPUTED_VALUE"""),"Python")</f>
        <v>Python</v>
      </c>
      <c r="G9868" s="4" t="str">
        <f>IFERROR(__xludf.DUMMYFUNCTION("""COMPUTED_VALUE"""),"SQL")</f>
        <v>SQL</v>
      </c>
      <c r="H9868" s="4" t="str">
        <f>IFERROR(__xludf.DUMMYFUNCTION("""COMPUTED_VALUE"""),"TypeScript")</f>
        <v>TypeScript</v>
      </c>
    </row>
    <row r="9869">
      <c r="A9869" s="3">
        <v>9868.0</v>
      </c>
      <c r="B9869" s="4" t="str">
        <f>IFERROR(__xludf.DUMMYFUNCTION("SPLIT(IMPORTRANGE!B9869:B19868,"";"",0,1)"),"Go")</f>
        <v>Go</v>
      </c>
      <c r="C9869" s="4" t="str">
        <f>IFERROR(__xludf.DUMMYFUNCTION("""COMPUTED_VALUE"""),"HTML/CSS")</f>
        <v>HTML/CSS</v>
      </c>
      <c r="D9869" s="4" t="str">
        <f>IFERROR(__xludf.DUMMYFUNCTION("""COMPUTED_VALUE"""),"Java")</f>
        <v>Java</v>
      </c>
      <c r="E9869" s="4" t="str">
        <f>IFERROR(__xludf.DUMMYFUNCTION("""COMPUTED_VALUE"""),"JavaScript")</f>
        <v>JavaScript</v>
      </c>
      <c r="F9869" s="4" t="str">
        <f>IFERROR(__xludf.DUMMYFUNCTION("""COMPUTED_VALUE"""),"Python")</f>
        <v>Python</v>
      </c>
      <c r="G9869" s="4" t="str">
        <f>IFERROR(__xludf.DUMMYFUNCTION("""COMPUTED_VALUE"""),"Ruby")</f>
        <v>Ruby</v>
      </c>
      <c r="H9869" s="4" t="str">
        <f>IFERROR(__xludf.DUMMYFUNCTION("""COMPUTED_VALUE"""),"SQL")</f>
        <v>SQL</v>
      </c>
    </row>
    <row r="9870">
      <c r="A9870" s="3">
        <v>9869.0</v>
      </c>
      <c r="B9870" s="4" t="str">
        <f>IFERROR(__xludf.DUMMYFUNCTION("SPLIT(IMPORTRANGE!B9870:B19869,"";"",0,1)"),"Bash/Shell/PowerShell")</f>
        <v>Bash/Shell/PowerShell</v>
      </c>
      <c r="C9870" s="4" t="str">
        <f>IFERROR(__xludf.DUMMYFUNCTION("""COMPUTED_VALUE"""),"HTML/CSS")</f>
        <v>HTML/CSS</v>
      </c>
      <c r="D9870" s="4" t="str">
        <f>IFERROR(__xludf.DUMMYFUNCTION("""COMPUTED_VALUE"""),"Java")</f>
        <v>Java</v>
      </c>
      <c r="E9870" s="4" t="str">
        <f>IFERROR(__xludf.DUMMYFUNCTION("""COMPUTED_VALUE"""),"JavaScript")</f>
        <v>JavaScript</v>
      </c>
      <c r="F9870" s="4" t="str">
        <f>IFERROR(__xludf.DUMMYFUNCTION("""COMPUTED_VALUE"""),"Python")</f>
        <v>Python</v>
      </c>
    </row>
    <row r="9871">
      <c r="A9871" s="3">
        <v>9870.0</v>
      </c>
      <c r="B9871" s="4" t="str">
        <f>IFERROR(__xludf.DUMMYFUNCTION("SPLIT(IMPORTRANGE!B9871:B19870,"";"",0,1)"),"Assembly")</f>
        <v>Assembly</v>
      </c>
      <c r="C9871" s="4" t="str">
        <f>IFERROR(__xludf.DUMMYFUNCTION("""COMPUTED_VALUE"""),"Bash/Shell/PowerShell")</f>
        <v>Bash/Shell/PowerShell</v>
      </c>
      <c r="D9871" s="4" t="str">
        <f>IFERROR(__xludf.DUMMYFUNCTION("""COMPUTED_VALUE"""),"C")</f>
        <v>C</v>
      </c>
      <c r="E9871" s="4" t="str">
        <f>IFERROR(__xludf.DUMMYFUNCTION("""COMPUTED_VALUE"""),"C++")</f>
        <v>C++</v>
      </c>
      <c r="F9871" s="4" t="str">
        <f>IFERROR(__xludf.DUMMYFUNCTION("""COMPUTED_VALUE"""),"C#")</f>
        <v>C#</v>
      </c>
      <c r="G9871" s="4" t="str">
        <f>IFERROR(__xludf.DUMMYFUNCTION("""COMPUTED_VALUE"""),"Go")</f>
        <v>Go</v>
      </c>
      <c r="H9871" s="4" t="str">
        <f>IFERROR(__xludf.DUMMYFUNCTION("""COMPUTED_VALUE"""),"HTML/CSS")</f>
        <v>HTML/CSS</v>
      </c>
      <c r="I9871" s="4" t="str">
        <f>IFERROR(__xludf.DUMMYFUNCTION("""COMPUTED_VALUE"""),"Java")</f>
        <v>Java</v>
      </c>
      <c r="J9871" s="4" t="str">
        <f>IFERROR(__xludf.DUMMYFUNCTION("""COMPUTED_VALUE"""),"JavaScript")</f>
        <v>JavaScript</v>
      </c>
      <c r="K9871" s="4" t="str">
        <f>IFERROR(__xludf.DUMMYFUNCTION("""COMPUTED_VALUE"""),"PHP")</f>
        <v>PHP</v>
      </c>
      <c r="L9871" s="4" t="str">
        <f>IFERROR(__xludf.DUMMYFUNCTION("""COMPUTED_VALUE"""),"Python")</f>
        <v>Python</v>
      </c>
      <c r="M9871" s="4" t="str">
        <f>IFERROR(__xludf.DUMMYFUNCTION("""COMPUTED_VALUE"""),"Ruby")</f>
        <v>Ruby</v>
      </c>
      <c r="N9871" s="4" t="str">
        <f>IFERROR(__xludf.DUMMYFUNCTION("""COMPUTED_VALUE"""),"SQL")</f>
        <v>SQL</v>
      </c>
      <c r="O9871" s="4" t="str">
        <f>IFERROR(__xludf.DUMMYFUNCTION("""COMPUTED_VALUE"""),"TypeScript")</f>
        <v>TypeScript</v>
      </c>
    </row>
    <row r="9872">
      <c r="A9872" s="3">
        <v>9871.0</v>
      </c>
      <c r="B9872" s="4" t="str">
        <f>IFERROR(__xludf.DUMMYFUNCTION("SPLIT(IMPORTRANGE!B9872:B19871,"";"",0,1)"),"HTML/CSS")</f>
        <v>HTML/CSS</v>
      </c>
      <c r="C9872" s="4" t="str">
        <f>IFERROR(__xludf.DUMMYFUNCTION("""COMPUTED_VALUE"""),"Java")</f>
        <v>Java</v>
      </c>
      <c r="D9872" s="4" t="str">
        <f>IFERROR(__xludf.DUMMYFUNCTION("""COMPUTED_VALUE"""),"JavaScript")</f>
        <v>JavaScript</v>
      </c>
      <c r="E9872" s="4" t="str">
        <f>IFERROR(__xludf.DUMMYFUNCTION("""COMPUTED_VALUE"""),"SQL")</f>
        <v>SQL</v>
      </c>
      <c r="F9872" s="4" t="str">
        <f>IFERROR(__xludf.DUMMYFUNCTION("""COMPUTED_VALUE"""),"VBA")</f>
        <v>VBA</v>
      </c>
    </row>
    <row r="9873">
      <c r="A9873" s="3">
        <v>9872.0</v>
      </c>
      <c r="B9873" s="4" t="str">
        <f>IFERROR(__xludf.DUMMYFUNCTION("SPLIT(IMPORTRANGE!B9873:B19872,"";"",0,1)"),"Bash/Shell/PowerShell")</f>
        <v>Bash/Shell/PowerShell</v>
      </c>
      <c r="C9873" s="4" t="str">
        <f>IFERROR(__xludf.DUMMYFUNCTION("""COMPUTED_VALUE"""),"Java")</f>
        <v>Java</v>
      </c>
      <c r="D9873" s="4" t="str">
        <f>IFERROR(__xludf.DUMMYFUNCTION("""COMPUTED_VALUE"""),"JavaScript")</f>
        <v>JavaScript</v>
      </c>
      <c r="E9873" s="4" t="str">
        <f>IFERROR(__xludf.DUMMYFUNCTION("""COMPUTED_VALUE"""),"Python")</f>
        <v>Python</v>
      </c>
      <c r="F9873" s="4" t="str">
        <f>IFERROR(__xludf.DUMMYFUNCTION("""COMPUTED_VALUE"""),"SQL")</f>
        <v>SQL</v>
      </c>
    </row>
    <row r="9874">
      <c r="A9874" s="3">
        <v>9873.0</v>
      </c>
      <c r="B9874" s="4" t="str">
        <f>IFERROR(__xludf.DUMMYFUNCTION("SPLIT(IMPORTRANGE!B9874:B19873,"";"",0,1)"),"Bash/Shell/PowerShell")</f>
        <v>Bash/Shell/PowerShell</v>
      </c>
      <c r="C9874" s="4" t="str">
        <f>IFERROR(__xludf.DUMMYFUNCTION("""COMPUTED_VALUE"""),"Java")</f>
        <v>Java</v>
      </c>
      <c r="D9874" s="4" t="str">
        <f>IFERROR(__xludf.DUMMYFUNCTION("""COMPUTED_VALUE"""),"SQL")</f>
        <v>SQL</v>
      </c>
      <c r="E9874" s="4" t="str">
        <f>IFERROR(__xludf.DUMMYFUNCTION("""COMPUTED_VALUE"""),"Other(s):")</f>
        <v>Other(s):</v>
      </c>
    </row>
    <row r="9875">
      <c r="A9875" s="3">
        <v>9874.0</v>
      </c>
      <c r="B9875" s="4" t="str">
        <f>IFERROR(__xludf.DUMMYFUNCTION("SPLIT(IMPORTRANGE!B9875:B19874,"";"",0,1)"),"C#")</f>
        <v>C#</v>
      </c>
      <c r="C9875" s="4" t="str">
        <f>IFERROR(__xludf.DUMMYFUNCTION("""COMPUTED_VALUE"""),"HTML/CSS")</f>
        <v>HTML/CSS</v>
      </c>
      <c r="D9875" s="4" t="str">
        <f>IFERROR(__xludf.DUMMYFUNCTION("""COMPUTED_VALUE"""),"JavaScript")</f>
        <v>JavaScript</v>
      </c>
      <c r="E9875" s="4" t="str">
        <f>IFERROR(__xludf.DUMMYFUNCTION("""COMPUTED_VALUE"""),"SQL")</f>
        <v>SQL</v>
      </c>
      <c r="F9875" s="4" t="str">
        <f>IFERROR(__xludf.DUMMYFUNCTION("""COMPUTED_VALUE"""),"TypeScript")</f>
        <v>TypeScript</v>
      </c>
    </row>
    <row r="9876">
      <c r="A9876" s="3">
        <v>9875.0</v>
      </c>
      <c r="B9876" s="4" t="str">
        <f>IFERROR(__xludf.DUMMYFUNCTION("SPLIT(IMPORTRANGE!B9876:B19875,"";"",0,1)"),"HTML/CSS")</f>
        <v>HTML/CSS</v>
      </c>
      <c r="C9876" s="4" t="str">
        <f>IFERROR(__xludf.DUMMYFUNCTION("""COMPUTED_VALUE"""),"JavaScript")</f>
        <v>JavaScript</v>
      </c>
      <c r="D9876" s="4" t="str">
        <f>IFERROR(__xludf.DUMMYFUNCTION("""COMPUTED_VALUE"""),"Python")</f>
        <v>Python</v>
      </c>
      <c r="E9876" s="4" t="str">
        <f>IFERROR(__xludf.DUMMYFUNCTION("""COMPUTED_VALUE"""),"SQL")</f>
        <v>SQL</v>
      </c>
    </row>
    <row r="9877">
      <c r="A9877" s="3">
        <v>9876.0</v>
      </c>
      <c r="B9877" s="4" t="str">
        <f>IFERROR(__xludf.DUMMYFUNCTION("SPLIT(IMPORTRANGE!B9877:B19876,"";"",0,1)"),"Bash/Shell/PowerShell")</f>
        <v>Bash/Shell/PowerShell</v>
      </c>
      <c r="C9877" s="4" t="str">
        <f>IFERROR(__xludf.DUMMYFUNCTION("""COMPUTED_VALUE"""),"C++")</f>
        <v>C++</v>
      </c>
      <c r="D9877" s="4" t="str">
        <f>IFERROR(__xludf.DUMMYFUNCTION("""COMPUTED_VALUE"""),"HTML/CSS")</f>
        <v>HTML/CSS</v>
      </c>
      <c r="E9877" s="4" t="str">
        <f>IFERROR(__xludf.DUMMYFUNCTION("""COMPUTED_VALUE"""),"Java")</f>
        <v>Java</v>
      </c>
      <c r="F9877" s="4" t="str">
        <f>IFERROR(__xludf.DUMMYFUNCTION("""COMPUTED_VALUE"""),"JavaScript")</f>
        <v>JavaScript</v>
      </c>
      <c r="G9877" s="4" t="str">
        <f>IFERROR(__xludf.DUMMYFUNCTION("""COMPUTED_VALUE"""),"Kotlin")</f>
        <v>Kotlin</v>
      </c>
      <c r="H9877" s="4" t="str">
        <f>IFERROR(__xludf.DUMMYFUNCTION("""COMPUTED_VALUE"""),"Objective-C")</f>
        <v>Objective-C</v>
      </c>
      <c r="I9877" s="4" t="str">
        <f>IFERROR(__xludf.DUMMYFUNCTION("""COMPUTED_VALUE"""),"Swift")</f>
        <v>Swift</v>
      </c>
      <c r="J9877" s="4" t="str">
        <f>IFERROR(__xludf.DUMMYFUNCTION("""COMPUTED_VALUE"""),"TypeScript")</f>
        <v>TypeScript</v>
      </c>
    </row>
    <row r="9878">
      <c r="A9878" s="3">
        <v>9877.0</v>
      </c>
      <c r="B9878" s="4" t="str">
        <f>IFERROR(__xludf.DUMMYFUNCTION("SPLIT(IMPORTRANGE!B9878:B19877,"";"",0,1)"),"C#")</f>
        <v>C#</v>
      </c>
      <c r="C9878" s="4" t="str">
        <f>IFERROR(__xludf.DUMMYFUNCTION("""COMPUTED_VALUE"""),"JavaScript")</f>
        <v>JavaScript</v>
      </c>
      <c r="D9878" s="4" t="str">
        <f>IFERROR(__xludf.DUMMYFUNCTION("""COMPUTED_VALUE"""),"SQL")</f>
        <v>SQL</v>
      </c>
      <c r="E9878" s="4" t="str">
        <f>IFERROR(__xludf.DUMMYFUNCTION("""COMPUTED_VALUE"""),"TypeScript")</f>
        <v>TypeScript</v>
      </c>
    </row>
    <row r="9879">
      <c r="A9879" s="3">
        <v>9878.0</v>
      </c>
      <c r="B9879" s="4" t="str">
        <f>IFERROR(__xludf.DUMMYFUNCTION("SPLIT(IMPORTRANGE!B9879:B19878,"";"",0,1)"),"Bash/Shell/PowerShell")</f>
        <v>Bash/Shell/PowerShell</v>
      </c>
      <c r="C9879" s="4" t="str">
        <f>IFERROR(__xludf.DUMMYFUNCTION("""COMPUTED_VALUE"""),"C#")</f>
        <v>C#</v>
      </c>
      <c r="D9879" s="4" t="str">
        <f>IFERROR(__xludf.DUMMYFUNCTION("""COMPUTED_VALUE"""),"F#")</f>
        <v>F#</v>
      </c>
      <c r="E9879" s="4" t="str">
        <f>IFERROR(__xludf.DUMMYFUNCTION("""COMPUTED_VALUE"""),"HTML/CSS")</f>
        <v>HTML/CSS</v>
      </c>
      <c r="F9879" s="4" t="str">
        <f>IFERROR(__xludf.DUMMYFUNCTION("""COMPUTED_VALUE"""),"JavaScript")</f>
        <v>JavaScript</v>
      </c>
      <c r="G9879" s="4" t="str">
        <f>IFERROR(__xludf.DUMMYFUNCTION("""COMPUTED_VALUE"""),"PHP")</f>
        <v>PHP</v>
      </c>
      <c r="H9879" s="4" t="str">
        <f>IFERROR(__xludf.DUMMYFUNCTION("""COMPUTED_VALUE"""),"SQL")</f>
        <v>SQL</v>
      </c>
    </row>
    <row r="9880">
      <c r="A9880" s="3">
        <v>9879.0</v>
      </c>
      <c r="B9880" s="4" t="str">
        <f>IFERROR(__xludf.DUMMYFUNCTION("SPLIT(IMPORTRANGE!B9880:B19879,"";"",0,1)"),"HTML/CSS")</f>
        <v>HTML/CSS</v>
      </c>
      <c r="C9880" s="4" t="str">
        <f>IFERROR(__xludf.DUMMYFUNCTION("""COMPUTED_VALUE"""),"Java")</f>
        <v>Java</v>
      </c>
      <c r="D9880" s="4" t="str">
        <f>IFERROR(__xludf.DUMMYFUNCTION("""COMPUTED_VALUE"""),"JavaScript")</f>
        <v>JavaScript</v>
      </c>
      <c r="E9880" s="4" t="str">
        <f>IFERROR(__xludf.DUMMYFUNCTION("""COMPUTED_VALUE"""),"R")</f>
        <v>R</v>
      </c>
      <c r="F9880" s="4" t="str">
        <f>IFERROR(__xludf.DUMMYFUNCTION("""COMPUTED_VALUE"""),"SQL")</f>
        <v>SQL</v>
      </c>
    </row>
    <row r="9881">
      <c r="A9881" s="3">
        <v>9880.0</v>
      </c>
      <c r="B9881" s="4" t="str">
        <f>IFERROR(__xludf.DUMMYFUNCTION("SPLIT(IMPORTRANGE!B9881:B19880,"";"",0,1)"),"Elixir")</f>
        <v>Elixir</v>
      </c>
      <c r="C9881" s="4" t="str">
        <f>IFERROR(__xludf.DUMMYFUNCTION("""COMPUTED_VALUE"""),"Go")</f>
        <v>Go</v>
      </c>
      <c r="D9881" s="4" t="str">
        <f>IFERROR(__xludf.DUMMYFUNCTION("""COMPUTED_VALUE"""),"Kotlin")</f>
        <v>Kotlin</v>
      </c>
      <c r="E9881" s="4" t="str">
        <f>IFERROR(__xludf.DUMMYFUNCTION("""COMPUTED_VALUE"""),"Ruby")</f>
        <v>Ruby</v>
      </c>
      <c r="F9881" s="4" t="str">
        <f>IFERROR(__xludf.DUMMYFUNCTION("""COMPUTED_VALUE"""),"Swift")</f>
        <v>Swift</v>
      </c>
      <c r="G9881" s="4" t="str">
        <f>IFERROR(__xludf.DUMMYFUNCTION("""COMPUTED_VALUE"""),"TypeScript")</f>
        <v>TypeScript</v>
      </c>
    </row>
    <row r="9882">
      <c r="A9882" s="3">
        <v>9881.0</v>
      </c>
      <c r="B9882" s="4" t="str">
        <f>IFERROR(__xludf.DUMMYFUNCTION("SPLIT(IMPORTRANGE!B9882:B19881,"";"",0,1)"),"C++")</f>
        <v>C++</v>
      </c>
      <c r="C9882" s="4" t="str">
        <f>IFERROR(__xludf.DUMMYFUNCTION("""COMPUTED_VALUE"""),"Python")</f>
        <v>Python</v>
      </c>
    </row>
    <row r="9883">
      <c r="A9883" s="3">
        <v>9882.0</v>
      </c>
      <c r="B9883" s="4" t="str">
        <f>IFERROR(__xludf.DUMMYFUNCTION("SPLIT(IMPORTRANGE!B9883:B19882,"";"",0,1)"),"Java")</f>
        <v>Java</v>
      </c>
    </row>
    <row r="9884">
      <c r="A9884" s="3">
        <v>9883.0</v>
      </c>
      <c r="B9884" s="4" t="str">
        <f>IFERROR(__xludf.DUMMYFUNCTION("SPLIT(IMPORTRANGE!B9884:B19883,"";"",0,1)"),"C++")</f>
        <v>C++</v>
      </c>
      <c r="C9884" s="4" t="str">
        <f>IFERROR(__xludf.DUMMYFUNCTION("""COMPUTED_VALUE"""),"Python")</f>
        <v>Python</v>
      </c>
    </row>
    <row r="9885">
      <c r="A9885" s="3">
        <v>9884.0</v>
      </c>
      <c r="B9885" s="4" t="str">
        <f>IFERROR(__xludf.DUMMYFUNCTION("SPLIT(IMPORTRANGE!B9885:B19884,"";"",0,1)"),"Assembly")</f>
        <v>Assembly</v>
      </c>
      <c r="C9885" s="4" t="str">
        <f>IFERROR(__xludf.DUMMYFUNCTION("""COMPUTED_VALUE"""),"Bash/Shell/PowerShell")</f>
        <v>Bash/Shell/PowerShell</v>
      </c>
      <c r="D9885" s="4" t="str">
        <f>IFERROR(__xludf.DUMMYFUNCTION("""COMPUTED_VALUE"""),"C")</f>
        <v>C</v>
      </c>
      <c r="E9885" s="4" t="str">
        <f>IFERROR(__xludf.DUMMYFUNCTION("""COMPUTED_VALUE"""),"C++")</f>
        <v>C++</v>
      </c>
      <c r="F9885" s="4" t="str">
        <f>IFERROR(__xludf.DUMMYFUNCTION("""COMPUTED_VALUE"""),"C#")</f>
        <v>C#</v>
      </c>
      <c r="G9885" s="4" t="str">
        <f>IFERROR(__xludf.DUMMYFUNCTION("""COMPUTED_VALUE"""),"HTML/CSS")</f>
        <v>HTML/CSS</v>
      </c>
      <c r="H9885" s="4" t="str">
        <f>IFERROR(__xludf.DUMMYFUNCTION("""COMPUTED_VALUE"""),"Java")</f>
        <v>Java</v>
      </c>
      <c r="I9885" s="4" t="str">
        <f>IFERROR(__xludf.DUMMYFUNCTION("""COMPUTED_VALUE"""),"JavaScript")</f>
        <v>JavaScript</v>
      </c>
      <c r="J9885" s="4" t="str">
        <f>IFERROR(__xludf.DUMMYFUNCTION("""COMPUTED_VALUE"""),"PHP")</f>
        <v>PHP</v>
      </c>
      <c r="K9885" s="4" t="str">
        <f>IFERROR(__xludf.DUMMYFUNCTION("""COMPUTED_VALUE"""),"Python")</f>
        <v>Python</v>
      </c>
      <c r="L9885" s="4" t="str">
        <f>IFERROR(__xludf.DUMMYFUNCTION("""COMPUTED_VALUE"""),"SQL")</f>
        <v>SQL</v>
      </c>
      <c r="M9885" s="4" t="str">
        <f>IFERROR(__xludf.DUMMYFUNCTION("""COMPUTED_VALUE"""),"VBA")</f>
        <v>VBA</v>
      </c>
    </row>
    <row r="9886">
      <c r="A9886" s="3">
        <v>9885.0</v>
      </c>
      <c r="B9886" s="4" t="str">
        <f>IFERROR(__xludf.DUMMYFUNCTION("SPLIT(IMPORTRANGE!B9886:B19885,"";"",0,1)"),"C")</f>
        <v>C</v>
      </c>
      <c r="C9886" s="4" t="str">
        <f>IFERROR(__xludf.DUMMYFUNCTION("""COMPUTED_VALUE"""),"C++")</f>
        <v>C++</v>
      </c>
      <c r="D9886" s="4" t="str">
        <f>IFERROR(__xludf.DUMMYFUNCTION("""COMPUTED_VALUE"""),"HTML/CSS")</f>
        <v>HTML/CSS</v>
      </c>
      <c r="E9886" s="4" t="str">
        <f>IFERROR(__xludf.DUMMYFUNCTION("""COMPUTED_VALUE"""),"PHP")</f>
        <v>PHP</v>
      </c>
    </row>
    <row r="9887">
      <c r="A9887" s="3">
        <v>9886.0</v>
      </c>
      <c r="B9887" s="4" t="str">
        <f>IFERROR(__xludf.DUMMYFUNCTION("SPLIT(IMPORTRANGE!B9887:B19886,"";"",0,1)"),"C#")</f>
        <v>C#</v>
      </c>
      <c r="C9887" s="4" t="str">
        <f>IFERROR(__xludf.DUMMYFUNCTION("""COMPUTED_VALUE"""),"Java")</f>
        <v>Java</v>
      </c>
    </row>
    <row r="9888">
      <c r="A9888" s="3">
        <v>9887.0</v>
      </c>
      <c r="B9888" s="4" t="str">
        <f>IFERROR(__xludf.DUMMYFUNCTION("SPLIT(IMPORTRANGE!B9888:B19887,"";"",0,1)"),"Bash/Shell/PowerShell")</f>
        <v>Bash/Shell/PowerShell</v>
      </c>
      <c r="C9888" s="4" t="str">
        <f>IFERROR(__xludf.DUMMYFUNCTION("""COMPUTED_VALUE"""),"C")</f>
        <v>C</v>
      </c>
      <c r="D9888" s="4" t="str">
        <f>IFERROR(__xludf.DUMMYFUNCTION("""COMPUTED_VALUE"""),"C++")</f>
        <v>C++</v>
      </c>
      <c r="E9888" s="4" t="str">
        <f>IFERROR(__xludf.DUMMYFUNCTION("""COMPUTED_VALUE"""),"HTML/CSS")</f>
        <v>HTML/CSS</v>
      </c>
      <c r="F9888" s="4" t="str">
        <f>IFERROR(__xludf.DUMMYFUNCTION("""COMPUTED_VALUE"""),"Java")</f>
        <v>Java</v>
      </c>
      <c r="G9888" s="4" t="str">
        <f>IFERROR(__xludf.DUMMYFUNCTION("""COMPUTED_VALUE"""),"JavaScript")</f>
        <v>JavaScript</v>
      </c>
      <c r="H9888" s="4" t="str">
        <f>IFERROR(__xludf.DUMMYFUNCTION("""COMPUTED_VALUE"""),"SQL")</f>
        <v>SQL</v>
      </c>
      <c r="I9888" s="4" t="str">
        <f>IFERROR(__xludf.DUMMYFUNCTION("""COMPUTED_VALUE"""),"Other(s):")</f>
        <v>Other(s):</v>
      </c>
    </row>
    <row r="9889">
      <c r="A9889" s="3">
        <v>9888.0</v>
      </c>
      <c r="B9889" s="4" t="str">
        <f>IFERROR(__xludf.DUMMYFUNCTION("SPLIT(IMPORTRANGE!B9889:B19888,"";"",0,1)"),"Java")</f>
        <v>Java</v>
      </c>
    </row>
    <row r="9890">
      <c r="A9890" s="3">
        <v>9889.0</v>
      </c>
      <c r="B9890" s="4" t="str">
        <f>IFERROR(__xludf.DUMMYFUNCTION("SPLIT(IMPORTRANGE!B9890:B19889,"";"",0,1)"),"C")</f>
        <v>C</v>
      </c>
      <c r="C9890" s="4" t="str">
        <f>IFERROR(__xludf.DUMMYFUNCTION("""COMPUTED_VALUE"""),"C++")</f>
        <v>C++</v>
      </c>
      <c r="D9890" s="4" t="str">
        <f>IFERROR(__xludf.DUMMYFUNCTION("""COMPUTED_VALUE"""),"Ruby")</f>
        <v>Ruby</v>
      </c>
      <c r="E9890" s="4" t="str">
        <f>IFERROR(__xludf.DUMMYFUNCTION("""COMPUTED_VALUE"""),"Other(s):")</f>
        <v>Other(s):</v>
      </c>
    </row>
    <row r="9891">
      <c r="A9891" s="3">
        <v>9890.0</v>
      </c>
      <c r="B9891" s="4" t="str">
        <f>IFERROR(__xludf.DUMMYFUNCTION("SPLIT(IMPORTRANGE!B9891:B19890,"";"",0,1)"),"Java")</f>
        <v>Java</v>
      </c>
      <c r="C9891" s="4" t="str">
        <f>IFERROR(__xludf.DUMMYFUNCTION("""COMPUTED_VALUE"""),"JavaScript")</f>
        <v>JavaScript</v>
      </c>
      <c r="D9891" s="4" t="str">
        <f>IFERROR(__xludf.DUMMYFUNCTION("""COMPUTED_VALUE"""),"Kotlin")</f>
        <v>Kotlin</v>
      </c>
      <c r="E9891" s="4" t="str">
        <f>IFERROR(__xludf.DUMMYFUNCTION("""COMPUTED_VALUE"""),"Python")</f>
        <v>Python</v>
      </c>
      <c r="F9891" s="4" t="str">
        <f>IFERROR(__xludf.DUMMYFUNCTION("""COMPUTED_VALUE"""),"Ruby")</f>
        <v>Ruby</v>
      </c>
      <c r="G9891" s="4" t="str">
        <f>IFERROR(__xludf.DUMMYFUNCTION("""COMPUTED_VALUE"""),"Scala")</f>
        <v>Scala</v>
      </c>
      <c r="H9891" s="4" t="str">
        <f>IFERROR(__xludf.DUMMYFUNCTION("""COMPUTED_VALUE"""),"Other(s):")</f>
        <v>Other(s):</v>
      </c>
    </row>
    <row r="9892">
      <c r="A9892" s="3">
        <v>9891.0</v>
      </c>
      <c r="B9892" s="4" t="str">
        <f>IFERROR(__xludf.DUMMYFUNCTION("SPLIT(IMPORTRANGE!B9892:B19891,"";"",0,1)"),"C#")</f>
        <v>C#</v>
      </c>
      <c r="C9892" s="4" t="str">
        <f>IFERROR(__xludf.DUMMYFUNCTION("""COMPUTED_VALUE"""),"HTML/CSS")</f>
        <v>HTML/CSS</v>
      </c>
      <c r="D9892" s="4" t="str">
        <f>IFERROR(__xludf.DUMMYFUNCTION("""COMPUTED_VALUE"""),"JavaScript")</f>
        <v>JavaScript</v>
      </c>
      <c r="E9892" s="4" t="str">
        <f>IFERROR(__xludf.DUMMYFUNCTION("""COMPUTED_VALUE"""),"SQL")</f>
        <v>SQL</v>
      </c>
    </row>
    <row r="9893">
      <c r="A9893" s="3">
        <v>9892.0</v>
      </c>
      <c r="B9893" s="4" t="str">
        <f>IFERROR(__xludf.DUMMYFUNCTION("SPLIT(IMPORTRANGE!B9893:B19892,"";"",0,1)"),"Python")</f>
        <v>Python</v>
      </c>
      <c r="C9893" s="4" t="str">
        <f>IFERROR(__xludf.DUMMYFUNCTION("""COMPUTED_VALUE"""),"VBA")</f>
        <v>VBA</v>
      </c>
    </row>
    <row r="9894">
      <c r="A9894" s="3">
        <v>9893.0</v>
      </c>
      <c r="B9894" s="4" t="str">
        <f>IFERROR(__xludf.DUMMYFUNCTION("SPLIT(IMPORTRANGE!B9894:B19893,"";"",0,1)"),"Bash/Shell/PowerShell")</f>
        <v>Bash/Shell/PowerShell</v>
      </c>
      <c r="C9894" s="4" t="str">
        <f>IFERROR(__xludf.DUMMYFUNCTION("""COMPUTED_VALUE"""),"Java")</f>
        <v>Java</v>
      </c>
      <c r="D9894" s="4" t="str">
        <f>IFERROR(__xludf.DUMMYFUNCTION("""COMPUTED_VALUE"""),"JavaScript")</f>
        <v>JavaScript</v>
      </c>
      <c r="E9894" s="4" t="str">
        <f>IFERROR(__xludf.DUMMYFUNCTION("""COMPUTED_VALUE"""),"Python")</f>
        <v>Python</v>
      </c>
    </row>
    <row r="9895">
      <c r="A9895" s="3">
        <v>9894.0</v>
      </c>
      <c r="B9895" s="4" t="str">
        <f>IFERROR(__xludf.DUMMYFUNCTION("SPLIT(IMPORTRANGE!B9895:B19894,"";"",0,1)"),"Bash/Shell/PowerShell")</f>
        <v>Bash/Shell/PowerShell</v>
      </c>
      <c r="C9895" s="4" t="str">
        <f>IFERROR(__xludf.DUMMYFUNCTION("""COMPUTED_VALUE"""),"JavaScript")</f>
        <v>JavaScript</v>
      </c>
      <c r="D9895" s="4" t="str">
        <f>IFERROR(__xludf.DUMMYFUNCTION("""COMPUTED_VALUE"""),"Python")</f>
        <v>Python</v>
      </c>
      <c r="E9895" s="4" t="str">
        <f>IFERROR(__xludf.DUMMYFUNCTION("""COMPUTED_VALUE"""),"Ruby")</f>
        <v>Ruby</v>
      </c>
      <c r="F9895" s="4" t="str">
        <f>IFERROR(__xludf.DUMMYFUNCTION("""COMPUTED_VALUE"""),"SQL")</f>
        <v>SQL</v>
      </c>
      <c r="G9895" s="4" t="str">
        <f>IFERROR(__xludf.DUMMYFUNCTION("""COMPUTED_VALUE"""),"TypeScript")</f>
        <v>TypeScript</v>
      </c>
    </row>
    <row r="9896">
      <c r="A9896" s="3">
        <v>9895.0</v>
      </c>
      <c r="B9896" s="4" t="str">
        <f>IFERROR(__xludf.DUMMYFUNCTION("SPLIT(IMPORTRANGE!B9896:B19895,"";"",0,1)"),"Bash/Shell/PowerShell")</f>
        <v>Bash/Shell/PowerShell</v>
      </c>
      <c r="C9896" s="4" t="str">
        <f>IFERROR(__xludf.DUMMYFUNCTION("""COMPUTED_VALUE"""),"Go")</f>
        <v>Go</v>
      </c>
      <c r="D9896" s="4" t="str">
        <f>IFERROR(__xludf.DUMMYFUNCTION("""COMPUTED_VALUE"""),"HTML/CSS")</f>
        <v>HTML/CSS</v>
      </c>
      <c r="E9896" s="4" t="str">
        <f>IFERROR(__xludf.DUMMYFUNCTION("""COMPUTED_VALUE"""),"Java")</f>
        <v>Java</v>
      </c>
      <c r="F9896" s="4" t="str">
        <f>IFERROR(__xludf.DUMMYFUNCTION("""COMPUTED_VALUE"""),"JavaScript")</f>
        <v>JavaScript</v>
      </c>
      <c r="G9896" s="4" t="str">
        <f>IFERROR(__xludf.DUMMYFUNCTION("""COMPUTED_VALUE"""),"Python")</f>
        <v>Python</v>
      </c>
    </row>
    <row r="9897">
      <c r="A9897" s="3">
        <v>9896.0</v>
      </c>
      <c r="B9897" s="4" t="str">
        <f>IFERROR(__xludf.DUMMYFUNCTION("SPLIT(IMPORTRANGE!B9897:B19896,"";"",0,1)"),"Assembly")</f>
        <v>Assembly</v>
      </c>
      <c r="C9897" s="4" t="str">
        <f>IFERROR(__xludf.DUMMYFUNCTION("""COMPUTED_VALUE"""),"Bash/Shell/PowerShell")</f>
        <v>Bash/Shell/PowerShell</v>
      </c>
      <c r="D9897" s="4" t="str">
        <f>IFERROR(__xludf.DUMMYFUNCTION("""COMPUTED_VALUE"""),"C")</f>
        <v>C</v>
      </c>
      <c r="E9897" s="4" t="str">
        <f>IFERROR(__xludf.DUMMYFUNCTION("""COMPUTED_VALUE"""),"C++")</f>
        <v>C++</v>
      </c>
      <c r="F9897" s="4" t="str">
        <f>IFERROR(__xludf.DUMMYFUNCTION("""COMPUTED_VALUE"""),"HTML/CSS")</f>
        <v>HTML/CSS</v>
      </c>
      <c r="G9897" s="4" t="str">
        <f>IFERROR(__xludf.DUMMYFUNCTION("""COMPUTED_VALUE"""),"Java")</f>
        <v>Java</v>
      </c>
      <c r="H9897" s="4" t="str">
        <f>IFERROR(__xludf.DUMMYFUNCTION("""COMPUTED_VALUE"""),"JavaScript")</f>
        <v>JavaScript</v>
      </c>
      <c r="I9897" s="4" t="str">
        <f>IFERROR(__xludf.DUMMYFUNCTION("""COMPUTED_VALUE"""),"PHP")</f>
        <v>PHP</v>
      </c>
      <c r="J9897" s="4" t="str">
        <f>IFERROR(__xludf.DUMMYFUNCTION("""COMPUTED_VALUE"""),"Python")</f>
        <v>Python</v>
      </c>
      <c r="K9897" s="4" t="str">
        <f>IFERROR(__xludf.DUMMYFUNCTION("""COMPUTED_VALUE"""),"SQL")</f>
        <v>SQL</v>
      </c>
      <c r="L9897" s="4" t="str">
        <f>IFERROR(__xludf.DUMMYFUNCTION("""COMPUTED_VALUE"""),"TypeScript")</f>
        <v>TypeScript</v>
      </c>
      <c r="M9897" s="4" t="str">
        <f>IFERROR(__xludf.DUMMYFUNCTION("""COMPUTED_VALUE"""),"VBA")</f>
        <v>VBA</v>
      </c>
    </row>
    <row r="9898">
      <c r="A9898" s="3">
        <v>9897.0</v>
      </c>
      <c r="B9898" s="4" t="str">
        <f>IFERROR(__xludf.DUMMYFUNCTION("SPLIT(IMPORTRANGE!B9898:B19897,"";"",0,1)"),"Java")</f>
        <v>Java</v>
      </c>
      <c r="C9898" s="4" t="str">
        <f>IFERROR(__xludf.DUMMYFUNCTION("""COMPUTED_VALUE"""),"SQL")</f>
        <v>SQL</v>
      </c>
    </row>
    <row r="9899">
      <c r="A9899" s="3">
        <v>9898.0</v>
      </c>
      <c r="B9899" s="4" t="str">
        <f>IFERROR(__xludf.DUMMYFUNCTION("SPLIT(IMPORTRANGE!B9899:B19898,"";"",0,1)"),"JavaScript")</f>
        <v>JavaScript</v>
      </c>
      <c r="C9899" s="4" t="str">
        <f>IFERROR(__xludf.DUMMYFUNCTION("""COMPUTED_VALUE"""),"PHP")</f>
        <v>PHP</v>
      </c>
    </row>
    <row r="9900">
      <c r="A9900" s="3">
        <v>9899.0</v>
      </c>
      <c r="B9900" s="4" t="str">
        <f>IFERROR(__xludf.DUMMYFUNCTION("SPLIT(IMPORTRANGE!B9900:B19899,"";"",0,1)"),"Java")</f>
        <v>Java</v>
      </c>
    </row>
    <row r="9901">
      <c r="A9901" s="3">
        <v>9900.0</v>
      </c>
      <c r="B9901" s="4" t="str">
        <f>IFERROR(__xludf.DUMMYFUNCTION("SPLIT(IMPORTRANGE!B9901:B19900,"";"",0,1)"),"C#")</f>
        <v>C#</v>
      </c>
      <c r="C9901" s="4" t="str">
        <f>IFERROR(__xludf.DUMMYFUNCTION("""COMPUTED_VALUE"""),"Dart")</f>
        <v>Dart</v>
      </c>
      <c r="D9901" s="4" t="str">
        <f>IFERROR(__xludf.DUMMYFUNCTION("""COMPUTED_VALUE"""),"F#")</f>
        <v>F#</v>
      </c>
      <c r="E9901" s="4" t="str">
        <f>IFERROR(__xludf.DUMMYFUNCTION("""COMPUTED_VALUE"""),"Java")</f>
        <v>Java</v>
      </c>
      <c r="F9901" s="4" t="str">
        <f>IFERROR(__xludf.DUMMYFUNCTION("""COMPUTED_VALUE"""),"PHP")</f>
        <v>PHP</v>
      </c>
      <c r="G9901" s="4" t="str">
        <f>IFERROR(__xludf.DUMMYFUNCTION("""COMPUTED_VALUE"""),"VBA")</f>
        <v>VBA</v>
      </c>
    </row>
    <row r="9902">
      <c r="A9902" s="3">
        <v>9901.0</v>
      </c>
      <c r="B9902" s="4" t="str">
        <f>IFERROR(__xludf.DUMMYFUNCTION("SPLIT(IMPORTRANGE!B9902:B19901,"";"",0,1)"),"HTML/CSS")</f>
        <v>HTML/CSS</v>
      </c>
      <c r="C9902" s="4" t="str">
        <f>IFERROR(__xludf.DUMMYFUNCTION("""COMPUTED_VALUE"""),"JavaScript")</f>
        <v>JavaScript</v>
      </c>
      <c r="D9902" s="4" t="str">
        <f>IFERROR(__xludf.DUMMYFUNCTION("""COMPUTED_VALUE"""),"Python")</f>
        <v>Python</v>
      </c>
    </row>
    <row r="9903">
      <c r="A9903" s="3">
        <v>9902.0</v>
      </c>
      <c r="B9903" s="4" t="str">
        <f>IFERROR(__xludf.DUMMYFUNCTION("SPLIT(IMPORTRANGE!B9903:B19902,"";"",0,1)"),"C#")</f>
        <v>C#</v>
      </c>
      <c r="C9903" s="4" t="str">
        <f>IFERROR(__xludf.DUMMYFUNCTION("""COMPUTED_VALUE"""),"HTML/CSS")</f>
        <v>HTML/CSS</v>
      </c>
      <c r="D9903" s="4" t="str">
        <f>IFERROR(__xludf.DUMMYFUNCTION("""COMPUTED_VALUE"""),"JavaScript")</f>
        <v>JavaScript</v>
      </c>
      <c r="E9903" s="4" t="str">
        <f>IFERROR(__xludf.DUMMYFUNCTION("""COMPUTED_VALUE"""),"SQL")</f>
        <v>SQL</v>
      </c>
      <c r="F9903" s="4" t="str">
        <f>IFERROR(__xludf.DUMMYFUNCTION("""COMPUTED_VALUE"""),"Swift")</f>
        <v>Swift</v>
      </c>
    </row>
    <row r="9904">
      <c r="A9904" s="3">
        <v>9903.0</v>
      </c>
      <c r="B9904" s="4" t="str">
        <f>IFERROR(__xludf.DUMMYFUNCTION("SPLIT(IMPORTRANGE!B9904:B19903,"";"",0,1)"),"HTML/CSS")</f>
        <v>HTML/CSS</v>
      </c>
      <c r="C9904" s="4" t="str">
        <f>IFERROR(__xludf.DUMMYFUNCTION("""COMPUTED_VALUE"""),"JavaScript")</f>
        <v>JavaScript</v>
      </c>
      <c r="D9904" s="4" t="str">
        <f>IFERROR(__xludf.DUMMYFUNCTION("""COMPUTED_VALUE"""),"Python")</f>
        <v>Python</v>
      </c>
      <c r="E9904" s="4" t="str">
        <f>IFERROR(__xludf.DUMMYFUNCTION("""COMPUTED_VALUE"""),"TypeScript")</f>
        <v>TypeScript</v>
      </c>
    </row>
    <row r="9905">
      <c r="A9905" s="3">
        <v>9904.0</v>
      </c>
      <c r="B9905" s="4" t="str">
        <f>IFERROR(__xludf.DUMMYFUNCTION("SPLIT(IMPORTRANGE!B9905:B19904,"";"",0,1)"),"C++")</f>
        <v>C++</v>
      </c>
      <c r="C9905" s="4" t="str">
        <f>IFERROR(__xludf.DUMMYFUNCTION("""COMPUTED_VALUE"""),"Go")</f>
        <v>Go</v>
      </c>
      <c r="D9905" s="4" t="str">
        <f>IFERROR(__xludf.DUMMYFUNCTION("""COMPUTED_VALUE"""),"Java")</f>
        <v>Java</v>
      </c>
      <c r="E9905" s="4" t="str">
        <f>IFERROR(__xludf.DUMMYFUNCTION("""COMPUTED_VALUE"""),"JavaScript")</f>
        <v>JavaScript</v>
      </c>
      <c r="F9905" s="4" t="str">
        <f>IFERROR(__xludf.DUMMYFUNCTION("""COMPUTED_VALUE"""),"Python")</f>
        <v>Python</v>
      </c>
    </row>
    <row r="9906">
      <c r="A9906" s="3">
        <v>9905.0</v>
      </c>
      <c r="B9906" s="4" t="str">
        <f>IFERROR(__xludf.DUMMYFUNCTION("SPLIT(IMPORTRANGE!B9906:B19905,"";"",0,1)"),"Bash/Shell/PowerShell")</f>
        <v>Bash/Shell/PowerShell</v>
      </c>
      <c r="C9906" s="4" t="str">
        <f>IFERROR(__xludf.DUMMYFUNCTION("""COMPUTED_VALUE"""),"HTML/CSS")</f>
        <v>HTML/CSS</v>
      </c>
      <c r="D9906" s="4" t="str">
        <f>IFERROR(__xludf.DUMMYFUNCTION("""COMPUTED_VALUE"""),"JavaScript")</f>
        <v>JavaScript</v>
      </c>
      <c r="E9906" s="4" t="str">
        <f>IFERROR(__xludf.DUMMYFUNCTION("""COMPUTED_VALUE"""),"PHP")</f>
        <v>PHP</v>
      </c>
      <c r="F9906" s="4" t="str">
        <f>IFERROR(__xludf.DUMMYFUNCTION("""COMPUTED_VALUE"""),"Python")</f>
        <v>Python</v>
      </c>
      <c r="G9906" s="4" t="str">
        <f>IFERROR(__xludf.DUMMYFUNCTION("""COMPUTED_VALUE"""),"SQL")</f>
        <v>SQL</v>
      </c>
    </row>
    <row r="9907">
      <c r="A9907" s="3">
        <v>9906.0</v>
      </c>
      <c r="B9907" s="4" t="str">
        <f>IFERROR(__xludf.DUMMYFUNCTION("SPLIT(IMPORTRANGE!B9907:B19906,"";"",0,1)"),"Assembly")</f>
        <v>Assembly</v>
      </c>
      <c r="C9907" s="4" t="str">
        <f>IFERROR(__xludf.DUMMYFUNCTION("""COMPUTED_VALUE"""),"C")</f>
        <v>C</v>
      </c>
      <c r="D9907" s="4" t="str">
        <f>IFERROR(__xludf.DUMMYFUNCTION("""COMPUTED_VALUE"""),"HTML/CSS")</f>
        <v>HTML/CSS</v>
      </c>
      <c r="E9907" s="4" t="str">
        <f>IFERROR(__xludf.DUMMYFUNCTION("""COMPUTED_VALUE"""),"JavaScript")</f>
        <v>JavaScript</v>
      </c>
      <c r="F9907" s="4" t="str">
        <f>IFERROR(__xludf.DUMMYFUNCTION("""COMPUTED_VALUE"""),"SQL")</f>
        <v>SQL</v>
      </c>
    </row>
    <row r="9908">
      <c r="A9908" s="3">
        <v>9907.0</v>
      </c>
      <c r="B9908" s="4" t="str">
        <f>IFERROR(__xludf.DUMMYFUNCTION("SPLIT(IMPORTRANGE!B9908:B19907,"";"",0,1)"),"C++")</f>
        <v>C++</v>
      </c>
      <c r="C9908" s="4" t="str">
        <f>IFERROR(__xludf.DUMMYFUNCTION("""COMPUTED_VALUE"""),"HTML/CSS")</f>
        <v>HTML/CSS</v>
      </c>
      <c r="D9908" s="4" t="str">
        <f>IFERROR(__xludf.DUMMYFUNCTION("""COMPUTED_VALUE"""),"Java")</f>
        <v>Java</v>
      </c>
      <c r="E9908" s="4" t="str">
        <f>IFERROR(__xludf.DUMMYFUNCTION("""COMPUTED_VALUE"""),"JavaScript")</f>
        <v>JavaScript</v>
      </c>
      <c r="F9908" s="4" t="str">
        <f>IFERROR(__xludf.DUMMYFUNCTION("""COMPUTED_VALUE"""),"PHP")</f>
        <v>PHP</v>
      </c>
      <c r="G9908" s="4" t="str">
        <f>IFERROR(__xludf.DUMMYFUNCTION("""COMPUTED_VALUE"""),"Python")</f>
        <v>Python</v>
      </c>
      <c r="H9908" s="4" t="str">
        <f>IFERROR(__xludf.DUMMYFUNCTION("""COMPUTED_VALUE"""),"SQL")</f>
        <v>SQL</v>
      </c>
    </row>
    <row r="9909">
      <c r="A9909" s="3">
        <v>9908.0</v>
      </c>
      <c r="B9909" s="4" t="str">
        <f>IFERROR(__xludf.DUMMYFUNCTION("SPLIT(IMPORTRANGE!B9909:B19908,"";"",0,1)"),"C#")</f>
        <v>C#</v>
      </c>
      <c r="C9909" s="4" t="str">
        <f>IFERROR(__xludf.DUMMYFUNCTION("""COMPUTED_VALUE"""),"Go")</f>
        <v>Go</v>
      </c>
      <c r="D9909" s="4" t="str">
        <f>IFERROR(__xludf.DUMMYFUNCTION("""COMPUTED_VALUE"""),"HTML/CSS")</f>
        <v>HTML/CSS</v>
      </c>
      <c r="E9909" s="4" t="str">
        <f>IFERROR(__xludf.DUMMYFUNCTION("""COMPUTED_VALUE"""),"JavaScript")</f>
        <v>JavaScript</v>
      </c>
      <c r="F9909" s="4" t="str">
        <f>IFERROR(__xludf.DUMMYFUNCTION("""COMPUTED_VALUE"""),"PHP")</f>
        <v>PHP</v>
      </c>
      <c r="G9909" s="4" t="str">
        <f>IFERROR(__xludf.DUMMYFUNCTION("""COMPUTED_VALUE"""),"SQL")</f>
        <v>SQL</v>
      </c>
      <c r="H9909" s="4" t="str">
        <f>IFERROR(__xludf.DUMMYFUNCTION("""COMPUTED_VALUE"""),"Swift")</f>
        <v>Swift</v>
      </c>
      <c r="I9909" s="4" t="str">
        <f>IFERROR(__xludf.DUMMYFUNCTION("""COMPUTED_VALUE"""),"TypeScript")</f>
        <v>TypeScript</v>
      </c>
    </row>
    <row r="9910">
      <c r="A9910" s="3">
        <v>9909.0</v>
      </c>
      <c r="B9910" s="4" t="str">
        <f>IFERROR(__xludf.DUMMYFUNCTION("SPLIT(IMPORTRANGE!B9910:B19909,"";"",0,1)"),"Assembly")</f>
        <v>Assembly</v>
      </c>
      <c r="C9910" s="4" t="str">
        <f>IFERROR(__xludf.DUMMYFUNCTION("""COMPUTED_VALUE"""),"C")</f>
        <v>C</v>
      </c>
      <c r="D9910" s="4" t="str">
        <f>IFERROR(__xludf.DUMMYFUNCTION("""COMPUTED_VALUE"""),"C++")</f>
        <v>C++</v>
      </c>
      <c r="E9910" s="4" t="str">
        <f>IFERROR(__xludf.DUMMYFUNCTION("""COMPUTED_VALUE"""),"HTML/CSS")</f>
        <v>HTML/CSS</v>
      </c>
      <c r="F9910" s="4" t="str">
        <f>IFERROR(__xludf.DUMMYFUNCTION("""COMPUTED_VALUE"""),"Java")</f>
        <v>Java</v>
      </c>
      <c r="G9910" s="4" t="str">
        <f>IFERROR(__xludf.DUMMYFUNCTION("""COMPUTED_VALUE"""),"JavaScript")</f>
        <v>JavaScript</v>
      </c>
      <c r="H9910" s="4" t="str">
        <f>IFERROR(__xludf.DUMMYFUNCTION("""COMPUTED_VALUE"""),"VBA")</f>
        <v>VBA</v>
      </c>
    </row>
    <row r="9911">
      <c r="A9911" s="3">
        <v>9910.0</v>
      </c>
      <c r="B9911" s="4" t="str">
        <f>IFERROR(__xludf.DUMMYFUNCTION("SPLIT(IMPORTRANGE!B9911:B19910,"";"",0,1)"),"HTML/CSS")</f>
        <v>HTML/CSS</v>
      </c>
      <c r="C9911" s="4" t="str">
        <f>IFERROR(__xludf.DUMMYFUNCTION("""COMPUTED_VALUE"""),"JavaScript")</f>
        <v>JavaScript</v>
      </c>
      <c r="D9911" s="4" t="str">
        <f>IFERROR(__xludf.DUMMYFUNCTION("""COMPUTED_VALUE"""),"PHP")</f>
        <v>PHP</v>
      </c>
      <c r="E9911" s="4" t="str">
        <f>IFERROR(__xludf.DUMMYFUNCTION("""COMPUTED_VALUE"""),"SQL")</f>
        <v>SQL</v>
      </c>
    </row>
    <row r="9912">
      <c r="A9912" s="3">
        <v>9911.0</v>
      </c>
      <c r="B9912" s="4" t="str">
        <f>IFERROR(__xludf.DUMMYFUNCTION("SPLIT(IMPORTRANGE!B9912:B19911,"";"",0,1)"),"Assembly")</f>
        <v>Assembly</v>
      </c>
      <c r="C9912" s="4" t="str">
        <f>IFERROR(__xludf.DUMMYFUNCTION("""COMPUTED_VALUE"""),"Bash/Shell/PowerShell")</f>
        <v>Bash/Shell/PowerShell</v>
      </c>
      <c r="D9912" s="4" t="str">
        <f>IFERROR(__xludf.DUMMYFUNCTION("""COMPUTED_VALUE"""),"C")</f>
        <v>C</v>
      </c>
      <c r="E9912" s="4" t="str">
        <f>IFERROR(__xludf.DUMMYFUNCTION("""COMPUTED_VALUE"""),"C++")</f>
        <v>C++</v>
      </c>
    </row>
    <row r="9913">
      <c r="A9913" s="3">
        <v>9912.0</v>
      </c>
      <c r="B9913" s="4" t="str">
        <f>IFERROR(__xludf.DUMMYFUNCTION("SPLIT(IMPORTRANGE!B9913:B19912,"";"",0,1)"),"Bash/Shell/PowerShell")</f>
        <v>Bash/Shell/PowerShell</v>
      </c>
      <c r="C9913" s="4" t="str">
        <f>IFERROR(__xludf.DUMMYFUNCTION("""COMPUTED_VALUE"""),"C#")</f>
        <v>C#</v>
      </c>
    </row>
    <row r="9914">
      <c r="A9914" s="3">
        <v>9913.0</v>
      </c>
      <c r="B9914" s="4" t="str">
        <f>IFERROR(__xludf.DUMMYFUNCTION("SPLIT(IMPORTRANGE!B9914:B19913,"";"",0,1)"),"C#")</f>
        <v>C#</v>
      </c>
    </row>
    <row r="9915">
      <c r="A9915" s="3">
        <v>9914.0</v>
      </c>
      <c r="B9915" s="4" t="str">
        <f>IFERROR(__xludf.DUMMYFUNCTION("SPLIT(IMPORTRANGE!B9915:B19914,"";"",0,1)"),"C")</f>
        <v>C</v>
      </c>
      <c r="C9915" s="4" t="str">
        <f>IFERROR(__xludf.DUMMYFUNCTION("""COMPUTED_VALUE"""),"C++")</f>
        <v>C++</v>
      </c>
      <c r="D9915" s="4" t="str">
        <f>IFERROR(__xludf.DUMMYFUNCTION("""COMPUTED_VALUE"""),"HTML/CSS")</f>
        <v>HTML/CSS</v>
      </c>
      <c r="E9915" s="4" t="str">
        <f>IFERROR(__xludf.DUMMYFUNCTION("""COMPUTED_VALUE"""),"JavaScript")</f>
        <v>JavaScript</v>
      </c>
      <c r="F9915" s="4" t="str">
        <f>IFERROR(__xludf.DUMMYFUNCTION("""COMPUTED_VALUE"""),"PHP")</f>
        <v>PHP</v>
      </c>
      <c r="G9915" s="4" t="str">
        <f>IFERROR(__xludf.DUMMYFUNCTION("""COMPUTED_VALUE"""),"Python")</f>
        <v>Python</v>
      </c>
      <c r="H9915" s="4" t="str">
        <f>IFERROR(__xludf.DUMMYFUNCTION("""COMPUTED_VALUE"""),"SQL")</f>
        <v>SQL</v>
      </c>
      <c r="I9915" s="4" t="str">
        <f>IFERROR(__xludf.DUMMYFUNCTION("""COMPUTED_VALUE"""),"Other(s):")</f>
        <v>Other(s):</v>
      </c>
    </row>
    <row r="9916">
      <c r="A9916" s="3">
        <v>9915.0</v>
      </c>
      <c r="B9916" s="4" t="str">
        <f>IFERROR(__xludf.DUMMYFUNCTION("SPLIT(IMPORTRANGE!B9916:B19915,"";"",0,1)"),"C")</f>
        <v>C</v>
      </c>
      <c r="C9916" s="4" t="str">
        <f>IFERROR(__xludf.DUMMYFUNCTION("""COMPUTED_VALUE"""),"C#")</f>
        <v>C#</v>
      </c>
      <c r="D9916" s="4" t="str">
        <f>IFERROR(__xludf.DUMMYFUNCTION("""COMPUTED_VALUE"""),"Python")</f>
        <v>Python</v>
      </c>
    </row>
    <row r="9917">
      <c r="A9917" s="3">
        <v>9916.0</v>
      </c>
      <c r="B9917" s="4" t="str">
        <f>IFERROR(__xludf.DUMMYFUNCTION("SPLIT(IMPORTRANGE!B9917:B19916,"";"",0,1)"),"Bash/Shell/PowerShell")</f>
        <v>Bash/Shell/PowerShell</v>
      </c>
      <c r="C9917" s="4" t="str">
        <f>IFERROR(__xludf.DUMMYFUNCTION("""COMPUTED_VALUE"""),"HTML/CSS")</f>
        <v>HTML/CSS</v>
      </c>
      <c r="D9917" s="4" t="str">
        <f>IFERROR(__xludf.DUMMYFUNCTION("""COMPUTED_VALUE"""),"JavaScript")</f>
        <v>JavaScript</v>
      </c>
      <c r="E9917" s="4" t="str">
        <f>IFERROR(__xludf.DUMMYFUNCTION("""COMPUTED_VALUE"""),"Python")</f>
        <v>Python</v>
      </c>
      <c r="F9917" s="4" t="str">
        <f>IFERROR(__xludf.DUMMYFUNCTION("""COMPUTED_VALUE"""),"SQL")</f>
        <v>SQL</v>
      </c>
    </row>
    <row r="9918">
      <c r="A9918" s="3">
        <v>9917.0</v>
      </c>
      <c r="B9918" s="4" t="str">
        <f>IFERROR(__xludf.DUMMYFUNCTION("SPLIT(IMPORTRANGE!B9918:B19917,"";"",0,1)"),"Bash/Shell/PowerShell")</f>
        <v>Bash/Shell/PowerShell</v>
      </c>
      <c r="C9918" s="4" t="str">
        <f>IFERROR(__xludf.DUMMYFUNCTION("""COMPUTED_VALUE"""),"Clojure")</f>
        <v>Clojure</v>
      </c>
      <c r="D9918" s="4" t="str">
        <f>IFERROR(__xludf.DUMMYFUNCTION("""COMPUTED_VALUE"""),"Java")</f>
        <v>Java</v>
      </c>
      <c r="E9918" s="4" t="str">
        <f>IFERROR(__xludf.DUMMYFUNCTION("""COMPUTED_VALUE"""),"JavaScript")</f>
        <v>JavaScript</v>
      </c>
      <c r="F9918" s="4" t="str">
        <f>IFERROR(__xludf.DUMMYFUNCTION("""COMPUTED_VALUE"""),"Ruby")</f>
        <v>Ruby</v>
      </c>
      <c r="G9918" s="4" t="str">
        <f>IFERROR(__xludf.DUMMYFUNCTION("""COMPUTED_VALUE"""),"SQL")</f>
        <v>SQL</v>
      </c>
    </row>
    <row r="9919">
      <c r="A9919" s="3">
        <v>9918.0</v>
      </c>
      <c r="B9919" s="4" t="str">
        <f>IFERROR(__xludf.DUMMYFUNCTION("SPLIT(IMPORTRANGE!B9919:B19918,"";"",0,1)"),"C#")</f>
        <v>C#</v>
      </c>
      <c r="C9919" s="4" t="str">
        <f>IFERROR(__xludf.DUMMYFUNCTION("""COMPUTED_VALUE"""),"HTML/CSS")</f>
        <v>HTML/CSS</v>
      </c>
      <c r="D9919" s="4" t="str">
        <f>IFERROR(__xludf.DUMMYFUNCTION("""COMPUTED_VALUE"""),"JavaScript")</f>
        <v>JavaScript</v>
      </c>
      <c r="E9919" s="4" t="str">
        <f>IFERROR(__xludf.DUMMYFUNCTION("""COMPUTED_VALUE"""),"PHP")</f>
        <v>PHP</v>
      </c>
      <c r="F9919" s="4" t="str">
        <f>IFERROR(__xludf.DUMMYFUNCTION("""COMPUTED_VALUE"""),"SQL")</f>
        <v>SQL</v>
      </c>
      <c r="G9919" s="4" t="str">
        <f>IFERROR(__xludf.DUMMYFUNCTION("""COMPUTED_VALUE"""),"VBA")</f>
        <v>VBA</v>
      </c>
    </row>
    <row r="9920">
      <c r="A9920" s="3">
        <v>9919.0</v>
      </c>
      <c r="B9920" s="4" t="str">
        <f>IFERROR(__xludf.DUMMYFUNCTION("SPLIT(IMPORTRANGE!B9920:B19919,"";"",0,1)"),"Assembly")</f>
        <v>Assembly</v>
      </c>
      <c r="C9920" s="4" t="str">
        <f>IFERROR(__xludf.DUMMYFUNCTION("""COMPUTED_VALUE"""),"C#")</f>
        <v>C#</v>
      </c>
      <c r="D9920" s="4" t="str">
        <f>IFERROR(__xludf.DUMMYFUNCTION("""COMPUTED_VALUE"""),"Java")</f>
        <v>Java</v>
      </c>
      <c r="E9920" s="4" t="str">
        <f>IFERROR(__xludf.DUMMYFUNCTION("""COMPUTED_VALUE"""),"JavaScript")</f>
        <v>JavaScript</v>
      </c>
      <c r="F9920" s="4" t="str">
        <f>IFERROR(__xludf.DUMMYFUNCTION("""COMPUTED_VALUE"""),"SQL")</f>
        <v>SQL</v>
      </c>
    </row>
    <row r="9921">
      <c r="A9921" s="3">
        <v>9920.0</v>
      </c>
      <c r="B9921" s="4" t="str">
        <f>IFERROR(__xludf.DUMMYFUNCTION("SPLIT(IMPORTRANGE!B9921:B19920,"";"",0,1)"),"C#")</f>
        <v>C#</v>
      </c>
      <c r="C9921" s="4" t="str">
        <f>IFERROR(__xludf.DUMMYFUNCTION("""COMPUTED_VALUE"""),"Java")</f>
        <v>Java</v>
      </c>
      <c r="D9921" s="4" t="str">
        <f>IFERROR(__xludf.DUMMYFUNCTION("""COMPUTED_VALUE"""),"VBA")</f>
        <v>VBA</v>
      </c>
    </row>
    <row r="9922">
      <c r="A9922" s="3">
        <v>9921.0</v>
      </c>
      <c r="B9922" s="4" t="str">
        <f>IFERROR(__xludf.DUMMYFUNCTION("SPLIT(IMPORTRANGE!B9922:B19921,"";"",0,1)"),"Dart")</f>
        <v>Dart</v>
      </c>
      <c r="C9922" s="4" t="str">
        <f>IFERROR(__xludf.DUMMYFUNCTION("""COMPUTED_VALUE"""),"HTML/CSS")</f>
        <v>HTML/CSS</v>
      </c>
      <c r="D9922" s="4" t="str">
        <f>IFERROR(__xludf.DUMMYFUNCTION("""COMPUTED_VALUE"""),"Java")</f>
        <v>Java</v>
      </c>
      <c r="E9922" s="4" t="str">
        <f>IFERROR(__xludf.DUMMYFUNCTION("""COMPUTED_VALUE"""),"JavaScript")</f>
        <v>JavaScript</v>
      </c>
      <c r="F9922" s="4" t="str">
        <f>IFERROR(__xludf.DUMMYFUNCTION("""COMPUTED_VALUE"""),"Python")</f>
        <v>Python</v>
      </c>
      <c r="G9922" s="4" t="str">
        <f>IFERROR(__xludf.DUMMYFUNCTION("""COMPUTED_VALUE"""),"Scala")</f>
        <v>Scala</v>
      </c>
      <c r="H9922" s="4" t="str">
        <f>IFERROR(__xludf.DUMMYFUNCTION("""COMPUTED_VALUE"""),"SQL")</f>
        <v>SQL</v>
      </c>
    </row>
    <row r="9923">
      <c r="A9923" s="3">
        <v>9922.0</v>
      </c>
      <c r="B9923" s="4" t="str">
        <f>IFERROR(__xludf.DUMMYFUNCTION("SPLIT(IMPORTRANGE!B9923:B19922,"";"",0,1)"),"Java")</f>
        <v>Java</v>
      </c>
      <c r="C9923" s="4" t="str">
        <f>IFERROR(__xludf.DUMMYFUNCTION("""COMPUTED_VALUE"""),"Kotlin")</f>
        <v>Kotlin</v>
      </c>
    </row>
    <row r="9924">
      <c r="A9924" s="3">
        <v>9923.0</v>
      </c>
      <c r="B9924" s="4" t="str">
        <f>IFERROR(__xludf.DUMMYFUNCTION("SPLIT(IMPORTRANGE!B9924:B19923,"";"",0,1)"),"Bash/Shell/PowerShell")</f>
        <v>Bash/Shell/PowerShell</v>
      </c>
      <c r="C9924" s="4" t="str">
        <f>IFERROR(__xludf.DUMMYFUNCTION("""COMPUTED_VALUE"""),"C")</f>
        <v>C</v>
      </c>
      <c r="D9924" s="4" t="str">
        <f>IFERROR(__xludf.DUMMYFUNCTION("""COMPUTED_VALUE"""),"C++")</f>
        <v>C++</v>
      </c>
      <c r="E9924" s="4" t="str">
        <f>IFERROR(__xludf.DUMMYFUNCTION("""COMPUTED_VALUE"""),"Go")</f>
        <v>Go</v>
      </c>
      <c r="F9924" s="4" t="str">
        <f>IFERROR(__xludf.DUMMYFUNCTION("""COMPUTED_VALUE"""),"HTML/CSS")</f>
        <v>HTML/CSS</v>
      </c>
      <c r="G9924" s="4" t="str">
        <f>IFERROR(__xludf.DUMMYFUNCTION("""COMPUTED_VALUE"""),"Java")</f>
        <v>Java</v>
      </c>
      <c r="H9924" s="4" t="str">
        <f>IFERROR(__xludf.DUMMYFUNCTION("""COMPUTED_VALUE"""),"JavaScript")</f>
        <v>JavaScript</v>
      </c>
      <c r="I9924" s="4" t="str">
        <f>IFERROR(__xludf.DUMMYFUNCTION("""COMPUTED_VALUE"""),"PHP")</f>
        <v>PHP</v>
      </c>
      <c r="J9924" s="4" t="str">
        <f>IFERROR(__xludf.DUMMYFUNCTION("""COMPUTED_VALUE"""),"Python")</f>
        <v>Python</v>
      </c>
      <c r="K9924" s="4" t="str">
        <f>IFERROR(__xludf.DUMMYFUNCTION("""COMPUTED_VALUE"""),"SQL")</f>
        <v>SQL</v>
      </c>
    </row>
    <row r="9925">
      <c r="A9925" s="3">
        <v>9924.0</v>
      </c>
      <c r="B9925" s="4" t="str">
        <f>IFERROR(__xludf.DUMMYFUNCTION("SPLIT(IMPORTRANGE!B9925:B19924,"";"",0,1)"),"Assembly")</f>
        <v>Assembly</v>
      </c>
      <c r="C9925" s="4" t="str">
        <f>IFERROR(__xludf.DUMMYFUNCTION("""COMPUTED_VALUE"""),"Bash/Shell/PowerShell")</f>
        <v>Bash/Shell/PowerShell</v>
      </c>
      <c r="D9925" s="4" t="str">
        <f>IFERROR(__xludf.DUMMYFUNCTION("""COMPUTED_VALUE"""),"C")</f>
        <v>C</v>
      </c>
      <c r="E9925" s="4" t="str">
        <f>IFERROR(__xludf.DUMMYFUNCTION("""COMPUTED_VALUE"""),"C++")</f>
        <v>C++</v>
      </c>
      <c r="F9925" s="4" t="str">
        <f>IFERROR(__xludf.DUMMYFUNCTION("""COMPUTED_VALUE"""),"HTML/CSS")</f>
        <v>HTML/CSS</v>
      </c>
      <c r="G9925" s="4" t="str">
        <f>IFERROR(__xludf.DUMMYFUNCTION("""COMPUTED_VALUE"""),"Java")</f>
        <v>Java</v>
      </c>
      <c r="H9925" s="4" t="str">
        <f>IFERROR(__xludf.DUMMYFUNCTION("""COMPUTED_VALUE"""),"Python")</f>
        <v>Python</v>
      </c>
      <c r="I9925" s="4" t="str">
        <f>IFERROR(__xludf.DUMMYFUNCTION("""COMPUTED_VALUE"""),"SQL")</f>
        <v>SQL</v>
      </c>
    </row>
    <row r="9926">
      <c r="A9926" s="3">
        <v>9925.0</v>
      </c>
      <c r="B9926" s="4" t="str">
        <f>IFERROR(__xludf.DUMMYFUNCTION("SPLIT(IMPORTRANGE!B9926:B19925,"";"",0,1)"),"Bash/Shell/PowerShell")</f>
        <v>Bash/Shell/PowerShell</v>
      </c>
      <c r="C9926" s="4" t="str">
        <f>IFERROR(__xludf.DUMMYFUNCTION("""COMPUTED_VALUE"""),"C#")</f>
        <v>C#</v>
      </c>
      <c r="D9926" s="4" t="str">
        <f>IFERROR(__xludf.DUMMYFUNCTION("""COMPUTED_VALUE"""),"HTML/CSS")</f>
        <v>HTML/CSS</v>
      </c>
      <c r="E9926" s="4" t="str">
        <f>IFERROR(__xludf.DUMMYFUNCTION("""COMPUTED_VALUE"""),"SQL")</f>
        <v>SQL</v>
      </c>
      <c r="F9926" s="4" t="str">
        <f>IFERROR(__xludf.DUMMYFUNCTION("""COMPUTED_VALUE"""),"TypeScript")</f>
        <v>TypeScript</v>
      </c>
    </row>
    <row r="9927">
      <c r="A9927" s="3">
        <v>9926.0</v>
      </c>
      <c r="B9927" s="4" t="str">
        <f>IFERROR(__xludf.DUMMYFUNCTION("SPLIT(IMPORTRANGE!B9927:B19926,"";"",0,1)"),"Assembly")</f>
        <v>Assembly</v>
      </c>
      <c r="C9927" s="4" t="str">
        <f>IFERROR(__xludf.DUMMYFUNCTION("""COMPUTED_VALUE"""),"Bash/Shell/PowerShell")</f>
        <v>Bash/Shell/PowerShell</v>
      </c>
      <c r="D9927" s="4" t="str">
        <f>IFERROR(__xludf.DUMMYFUNCTION("""COMPUTED_VALUE"""),"C#")</f>
        <v>C#</v>
      </c>
      <c r="E9927" s="4" t="str">
        <f>IFERROR(__xludf.DUMMYFUNCTION("""COMPUTED_VALUE"""),"Erlang")</f>
        <v>Erlang</v>
      </c>
      <c r="F9927" s="4" t="str">
        <f>IFERROR(__xludf.DUMMYFUNCTION("""COMPUTED_VALUE"""),"HTML/CSS")</f>
        <v>HTML/CSS</v>
      </c>
      <c r="G9927" s="4" t="str">
        <f>IFERROR(__xludf.DUMMYFUNCTION("""COMPUTED_VALUE"""),"Java")</f>
        <v>Java</v>
      </c>
      <c r="H9927" s="4" t="str">
        <f>IFERROR(__xludf.DUMMYFUNCTION("""COMPUTED_VALUE"""),"JavaScript")</f>
        <v>JavaScript</v>
      </c>
      <c r="I9927" s="4" t="str">
        <f>IFERROR(__xludf.DUMMYFUNCTION("""COMPUTED_VALUE"""),"PHP")</f>
        <v>PHP</v>
      </c>
      <c r="J9927" s="4" t="str">
        <f>IFERROR(__xludf.DUMMYFUNCTION("""COMPUTED_VALUE"""),"Python")</f>
        <v>Python</v>
      </c>
      <c r="K9927" s="4" t="str">
        <f>IFERROR(__xludf.DUMMYFUNCTION("""COMPUTED_VALUE"""),"SQL")</f>
        <v>SQL</v>
      </c>
    </row>
    <row r="9928">
      <c r="A9928" s="3">
        <v>9927.0</v>
      </c>
      <c r="B9928" s="4" t="str">
        <f>IFERROR(__xludf.DUMMYFUNCTION("SPLIT(IMPORTRANGE!B9928:B19927,"";"",0,1)"),"Assembly")</f>
        <v>Assembly</v>
      </c>
      <c r="C9928" s="4" t="str">
        <f>IFERROR(__xludf.DUMMYFUNCTION("""COMPUTED_VALUE"""),"Bash/Shell/PowerShell")</f>
        <v>Bash/Shell/PowerShell</v>
      </c>
      <c r="D9928" s="4" t="str">
        <f>IFERROR(__xludf.DUMMYFUNCTION("""COMPUTED_VALUE"""),"C")</f>
        <v>C</v>
      </c>
      <c r="E9928" s="4" t="str">
        <f>IFERROR(__xludf.DUMMYFUNCTION("""COMPUTED_VALUE"""),"C++")</f>
        <v>C++</v>
      </c>
      <c r="F9928" s="4" t="str">
        <f>IFERROR(__xludf.DUMMYFUNCTION("""COMPUTED_VALUE"""),"HTML/CSS")</f>
        <v>HTML/CSS</v>
      </c>
      <c r="G9928" s="4" t="str">
        <f>IFERROR(__xludf.DUMMYFUNCTION("""COMPUTED_VALUE"""),"Java")</f>
        <v>Java</v>
      </c>
      <c r="H9928" s="4" t="str">
        <f>IFERROR(__xludf.DUMMYFUNCTION("""COMPUTED_VALUE"""),"JavaScript")</f>
        <v>JavaScript</v>
      </c>
      <c r="I9928" s="4" t="str">
        <f>IFERROR(__xludf.DUMMYFUNCTION("""COMPUTED_VALUE"""),"Python")</f>
        <v>Python</v>
      </c>
      <c r="J9928" s="4" t="str">
        <f>IFERROR(__xludf.DUMMYFUNCTION("""COMPUTED_VALUE"""),"SQL")</f>
        <v>SQL</v>
      </c>
    </row>
    <row r="9929">
      <c r="A9929" s="3">
        <v>9928.0</v>
      </c>
      <c r="B9929" s="4" t="str">
        <f>IFERROR(__xludf.DUMMYFUNCTION("SPLIT(IMPORTRANGE!B9929:B19928,"";"",0,1)"),"HTML/CSS")</f>
        <v>HTML/CSS</v>
      </c>
      <c r="C9929" s="4" t="str">
        <f>IFERROR(__xludf.DUMMYFUNCTION("""COMPUTED_VALUE"""),"JavaScript")</f>
        <v>JavaScript</v>
      </c>
      <c r="D9929" s="4" t="str">
        <f>IFERROR(__xludf.DUMMYFUNCTION("""COMPUTED_VALUE"""),"PHP")</f>
        <v>PHP</v>
      </c>
      <c r="E9929" s="4" t="str">
        <f>IFERROR(__xludf.DUMMYFUNCTION("""COMPUTED_VALUE"""),"Python")</f>
        <v>Python</v>
      </c>
      <c r="F9929" s="4" t="str">
        <f>IFERROR(__xludf.DUMMYFUNCTION("""COMPUTED_VALUE"""),"SQL")</f>
        <v>SQL</v>
      </c>
      <c r="G9929" s="4" t="str">
        <f>IFERROR(__xludf.DUMMYFUNCTION("""COMPUTED_VALUE"""),"Other(s):")</f>
        <v>Other(s):</v>
      </c>
    </row>
    <row r="9930">
      <c r="A9930" s="3">
        <v>9929.0</v>
      </c>
      <c r="B9930" s="4" t="str">
        <f>IFERROR(__xludf.DUMMYFUNCTION("SPLIT(IMPORTRANGE!B9930:B19929,"";"",0,1)"),"HTML/CSS")</f>
        <v>HTML/CSS</v>
      </c>
      <c r="C9930" s="4" t="str">
        <f>IFERROR(__xludf.DUMMYFUNCTION("""COMPUTED_VALUE"""),"PHP")</f>
        <v>PHP</v>
      </c>
      <c r="D9930" s="4" t="str">
        <f>IFERROR(__xludf.DUMMYFUNCTION("""COMPUTED_VALUE"""),"SQL")</f>
        <v>SQL</v>
      </c>
    </row>
    <row r="9931">
      <c r="A9931" s="3">
        <v>9930.0</v>
      </c>
      <c r="B9931" s="4" t="str">
        <f>IFERROR(__xludf.DUMMYFUNCTION("SPLIT(IMPORTRANGE!B9931:B19930,"";"",0,1)"),"Python")</f>
        <v>Python</v>
      </c>
      <c r="C9931" s="4" t="str">
        <f>IFERROR(__xludf.DUMMYFUNCTION("""COMPUTED_VALUE"""),"R")</f>
        <v>R</v>
      </c>
      <c r="D9931" s="4" t="str">
        <f>IFERROR(__xludf.DUMMYFUNCTION("""COMPUTED_VALUE"""),"SQL")</f>
        <v>SQL</v>
      </c>
    </row>
    <row r="9932">
      <c r="A9932" s="3">
        <v>9931.0</v>
      </c>
      <c r="B9932" s="4" t="str">
        <f>IFERROR(__xludf.DUMMYFUNCTION("SPLIT(IMPORTRANGE!B9932:B19931,"";"",0,1)"),"Assembly")</f>
        <v>Assembly</v>
      </c>
      <c r="C9932" s="4" t="str">
        <f>IFERROR(__xludf.DUMMYFUNCTION("""COMPUTED_VALUE"""),"Bash/Shell/PowerShell")</f>
        <v>Bash/Shell/PowerShell</v>
      </c>
      <c r="D9932" s="4" t="str">
        <f>IFERROR(__xludf.DUMMYFUNCTION("""COMPUTED_VALUE"""),"HTML/CSS")</f>
        <v>HTML/CSS</v>
      </c>
      <c r="E9932" s="4" t="str">
        <f>IFERROR(__xludf.DUMMYFUNCTION("""COMPUTED_VALUE"""),"Java")</f>
        <v>Java</v>
      </c>
      <c r="F9932" s="4" t="str">
        <f>IFERROR(__xludf.DUMMYFUNCTION("""COMPUTED_VALUE"""),"JavaScript")</f>
        <v>JavaScript</v>
      </c>
      <c r="G9932" s="4" t="str">
        <f>IFERROR(__xludf.DUMMYFUNCTION("""COMPUTED_VALUE"""),"PHP")</f>
        <v>PHP</v>
      </c>
      <c r="H9932" s="4" t="str">
        <f>IFERROR(__xludf.DUMMYFUNCTION("""COMPUTED_VALUE"""),"R")</f>
        <v>R</v>
      </c>
      <c r="I9932" s="4" t="str">
        <f>IFERROR(__xludf.DUMMYFUNCTION("""COMPUTED_VALUE"""),"SQL")</f>
        <v>SQL</v>
      </c>
      <c r="J9932" s="4" t="str">
        <f>IFERROR(__xludf.DUMMYFUNCTION("""COMPUTED_VALUE"""),"TypeScript")</f>
        <v>TypeScript</v>
      </c>
    </row>
    <row r="9933">
      <c r="A9933" s="3">
        <v>9932.0</v>
      </c>
      <c r="B9933" s="4" t="str">
        <f>IFERROR(__xludf.DUMMYFUNCTION("SPLIT(IMPORTRANGE!B9933:B19932,"";"",0,1)"),"Bash/Shell/PowerShell")</f>
        <v>Bash/Shell/PowerShell</v>
      </c>
      <c r="C9933" s="4" t="str">
        <f>IFERROR(__xludf.DUMMYFUNCTION("""COMPUTED_VALUE"""),"HTML/CSS")</f>
        <v>HTML/CSS</v>
      </c>
      <c r="D9933" s="4" t="str">
        <f>IFERROR(__xludf.DUMMYFUNCTION("""COMPUTED_VALUE"""),"JavaScript")</f>
        <v>JavaScript</v>
      </c>
      <c r="E9933" s="4" t="str">
        <f>IFERROR(__xludf.DUMMYFUNCTION("""COMPUTED_VALUE"""),"PHP")</f>
        <v>PHP</v>
      </c>
      <c r="F9933" s="4" t="str">
        <f>IFERROR(__xludf.DUMMYFUNCTION("""COMPUTED_VALUE"""),"Python")</f>
        <v>Python</v>
      </c>
      <c r="G9933" s="4" t="str">
        <f>IFERROR(__xludf.DUMMYFUNCTION("""COMPUTED_VALUE"""),"SQL")</f>
        <v>SQL</v>
      </c>
    </row>
    <row r="9934">
      <c r="A9934" s="3">
        <v>9933.0</v>
      </c>
      <c r="B9934" s="4" t="str">
        <f>IFERROR(__xludf.DUMMYFUNCTION("SPLIT(IMPORTRANGE!B9934:B19933,"";"",0,1)"),"Bash/Shell/PowerShell")</f>
        <v>Bash/Shell/PowerShell</v>
      </c>
      <c r="C9934" s="4" t="str">
        <f>IFERROR(__xludf.DUMMYFUNCTION("""COMPUTED_VALUE"""),"C")</f>
        <v>C</v>
      </c>
      <c r="D9934" s="4" t="str">
        <f>IFERROR(__xludf.DUMMYFUNCTION("""COMPUTED_VALUE"""),"C++")</f>
        <v>C++</v>
      </c>
      <c r="E9934" s="4" t="str">
        <f>IFERROR(__xludf.DUMMYFUNCTION("""COMPUTED_VALUE"""),"HTML/CSS")</f>
        <v>HTML/CSS</v>
      </c>
      <c r="F9934" s="4" t="str">
        <f>IFERROR(__xludf.DUMMYFUNCTION("""COMPUTED_VALUE"""),"Java")</f>
        <v>Java</v>
      </c>
      <c r="G9934" s="4" t="str">
        <f>IFERROR(__xludf.DUMMYFUNCTION("""COMPUTED_VALUE"""),"JavaScript")</f>
        <v>JavaScript</v>
      </c>
      <c r="H9934" s="4" t="str">
        <f>IFERROR(__xludf.DUMMYFUNCTION("""COMPUTED_VALUE"""),"PHP")</f>
        <v>PHP</v>
      </c>
      <c r="I9934" s="4" t="str">
        <f>IFERROR(__xludf.DUMMYFUNCTION("""COMPUTED_VALUE"""),"Python")</f>
        <v>Python</v>
      </c>
      <c r="J9934" s="4" t="str">
        <f>IFERROR(__xludf.DUMMYFUNCTION("""COMPUTED_VALUE"""),"SQL")</f>
        <v>SQL</v>
      </c>
    </row>
    <row r="9935">
      <c r="A9935" s="3">
        <v>9934.0</v>
      </c>
      <c r="B9935" s="4" t="str">
        <f>IFERROR(__xludf.DUMMYFUNCTION("SPLIT(IMPORTRANGE!B9935:B19934,"";"",0,1)"),"HTML/CSS")</f>
        <v>HTML/CSS</v>
      </c>
      <c r="C9935" s="4" t="str">
        <f>IFERROR(__xludf.DUMMYFUNCTION("""COMPUTED_VALUE"""),"JavaScript")</f>
        <v>JavaScript</v>
      </c>
    </row>
    <row r="9936">
      <c r="A9936" s="3">
        <v>9935.0</v>
      </c>
      <c r="B9936" s="4" t="str">
        <f>IFERROR(__xludf.DUMMYFUNCTION("SPLIT(IMPORTRANGE!B9936:B19935,"";"",0,1)"),"Bash/Shell/PowerShell")</f>
        <v>Bash/Shell/PowerShell</v>
      </c>
      <c r="C9936" s="4" t="str">
        <f>IFERROR(__xludf.DUMMYFUNCTION("""COMPUTED_VALUE"""),"C")</f>
        <v>C</v>
      </c>
      <c r="D9936" s="4" t="str">
        <f>IFERROR(__xludf.DUMMYFUNCTION("""COMPUTED_VALUE"""),"C#")</f>
        <v>C#</v>
      </c>
      <c r="E9936" s="4" t="str">
        <f>IFERROR(__xludf.DUMMYFUNCTION("""COMPUTED_VALUE"""),"HTML/CSS")</f>
        <v>HTML/CSS</v>
      </c>
      <c r="F9936" s="4" t="str">
        <f>IFERROR(__xludf.DUMMYFUNCTION("""COMPUTED_VALUE"""),"Java")</f>
        <v>Java</v>
      </c>
      <c r="G9936" s="4" t="str">
        <f>IFERROR(__xludf.DUMMYFUNCTION("""COMPUTED_VALUE"""),"JavaScript")</f>
        <v>JavaScript</v>
      </c>
      <c r="H9936" s="4" t="str">
        <f>IFERROR(__xludf.DUMMYFUNCTION("""COMPUTED_VALUE"""),"Python")</f>
        <v>Python</v>
      </c>
    </row>
    <row r="9937">
      <c r="A9937" s="3">
        <v>9936.0</v>
      </c>
      <c r="B9937" s="4" t="str">
        <f>IFERROR(__xludf.DUMMYFUNCTION("SPLIT(IMPORTRANGE!B9937:B19936,"";"",0,1)"),"Bash/Shell/PowerShell")</f>
        <v>Bash/Shell/PowerShell</v>
      </c>
      <c r="C9937" s="4" t="str">
        <f>IFERROR(__xludf.DUMMYFUNCTION("""COMPUTED_VALUE"""),"Java")</f>
        <v>Java</v>
      </c>
    </row>
    <row r="9938">
      <c r="A9938" s="3">
        <v>9937.0</v>
      </c>
      <c r="B9938" s="4" t="str">
        <f>IFERROR(__xludf.DUMMYFUNCTION("SPLIT(IMPORTRANGE!B9938:B19937,"";"",0,1)"),"Bash/Shell/PowerShell")</f>
        <v>Bash/Shell/PowerShell</v>
      </c>
      <c r="C9938" s="4" t="str">
        <f>IFERROR(__xludf.DUMMYFUNCTION("""COMPUTED_VALUE"""),"C++")</f>
        <v>C++</v>
      </c>
      <c r="D9938" s="4" t="str">
        <f>IFERROR(__xludf.DUMMYFUNCTION("""COMPUTED_VALUE"""),"C#")</f>
        <v>C#</v>
      </c>
      <c r="E9938" s="4" t="str">
        <f>IFERROR(__xludf.DUMMYFUNCTION("""COMPUTED_VALUE"""),"JavaScript")</f>
        <v>JavaScript</v>
      </c>
    </row>
    <row r="9939">
      <c r="A9939" s="3">
        <v>9938.0</v>
      </c>
      <c r="B9939" s="4" t="str">
        <f>IFERROR(__xludf.DUMMYFUNCTION("SPLIT(IMPORTRANGE!B9939:B19938,"";"",0,1)"),"Bash/Shell/PowerShell")</f>
        <v>Bash/Shell/PowerShell</v>
      </c>
      <c r="C9939" s="4" t="str">
        <f>IFERROR(__xludf.DUMMYFUNCTION("""COMPUTED_VALUE"""),"JavaScript")</f>
        <v>JavaScript</v>
      </c>
      <c r="D9939" s="4" t="str">
        <f>IFERROR(__xludf.DUMMYFUNCTION("""COMPUTED_VALUE"""),"Python")</f>
        <v>Python</v>
      </c>
      <c r="E9939" s="4" t="str">
        <f>IFERROR(__xludf.DUMMYFUNCTION("""COMPUTED_VALUE"""),"R")</f>
        <v>R</v>
      </c>
      <c r="F9939" s="4" t="str">
        <f>IFERROR(__xludf.DUMMYFUNCTION("""COMPUTED_VALUE"""),"SQL")</f>
        <v>SQL</v>
      </c>
    </row>
    <row r="9940">
      <c r="A9940" s="3">
        <v>9939.0</v>
      </c>
      <c r="B9940" s="4" t="str">
        <f>IFERROR(__xludf.DUMMYFUNCTION("SPLIT(IMPORTRANGE!B9940:B19939,"";"",0,1)"),"C")</f>
        <v>C</v>
      </c>
      <c r="C9940" s="4" t="str">
        <f>IFERROR(__xludf.DUMMYFUNCTION("""COMPUTED_VALUE"""),"C++")</f>
        <v>C++</v>
      </c>
      <c r="D9940" s="4" t="str">
        <f>IFERROR(__xludf.DUMMYFUNCTION("""COMPUTED_VALUE"""),"HTML/CSS")</f>
        <v>HTML/CSS</v>
      </c>
      <c r="E9940" s="4" t="str">
        <f>IFERROR(__xludf.DUMMYFUNCTION("""COMPUTED_VALUE"""),"Java")</f>
        <v>Java</v>
      </c>
      <c r="F9940" s="4" t="str">
        <f>IFERROR(__xludf.DUMMYFUNCTION("""COMPUTED_VALUE"""),"JavaScript")</f>
        <v>JavaScript</v>
      </c>
    </row>
    <row r="9941">
      <c r="A9941" s="3">
        <v>9940.0</v>
      </c>
      <c r="B9941" s="4" t="str">
        <f>IFERROR(__xludf.DUMMYFUNCTION("SPLIT(IMPORTRANGE!B9941:B19940,"";"",0,1)"),"Assembly")</f>
        <v>Assembly</v>
      </c>
      <c r="C9941" s="4" t="str">
        <f>IFERROR(__xludf.DUMMYFUNCTION("""COMPUTED_VALUE"""),"Bash/Shell/PowerShell")</f>
        <v>Bash/Shell/PowerShell</v>
      </c>
      <c r="D9941" s="4" t="str">
        <f>IFERROR(__xludf.DUMMYFUNCTION("""COMPUTED_VALUE"""),"C")</f>
        <v>C</v>
      </c>
      <c r="E9941" s="4" t="str">
        <f>IFERROR(__xludf.DUMMYFUNCTION("""COMPUTED_VALUE"""),"HTML/CSS")</f>
        <v>HTML/CSS</v>
      </c>
      <c r="F9941" s="4" t="str">
        <f>IFERROR(__xludf.DUMMYFUNCTION("""COMPUTED_VALUE"""),"Java")</f>
        <v>Java</v>
      </c>
      <c r="G9941" s="4" t="str">
        <f>IFERROR(__xludf.DUMMYFUNCTION("""COMPUTED_VALUE"""),"JavaScript")</f>
        <v>JavaScript</v>
      </c>
      <c r="H9941" s="4" t="str">
        <f>IFERROR(__xludf.DUMMYFUNCTION("""COMPUTED_VALUE"""),"PHP")</f>
        <v>PHP</v>
      </c>
      <c r="I9941" s="4" t="str">
        <f>IFERROR(__xludf.DUMMYFUNCTION("""COMPUTED_VALUE"""),"SQL")</f>
        <v>SQL</v>
      </c>
      <c r="J9941" s="4" t="str">
        <f>IFERROR(__xludf.DUMMYFUNCTION("""COMPUTED_VALUE"""),"TypeScript")</f>
        <v>TypeScript</v>
      </c>
    </row>
    <row r="9942">
      <c r="A9942" s="3">
        <v>9941.0</v>
      </c>
      <c r="B9942" s="4" t="str">
        <f>IFERROR(__xludf.DUMMYFUNCTION("SPLIT(IMPORTRANGE!B9942:B19941,"";"",0,1)"),"Bash/Shell/PowerShell")</f>
        <v>Bash/Shell/PowerShell</v>
      </c>
      <c r="C9942" s="4" t="str">
        <f>IFERROR(__xludf.DUMMYFUNCTION("""COMPUTED_VALUE"""),"Go")</f>
        <v>Go</v>
      </c>
      <c r="D9942" s="4" t="str">
        <f>IFERROR(__xludf.DUMMYFUNCTION("""COMPUTED_VALUE"""),"HTML/CSS")</f>
        <v>HTML/CSS</v>
      </c>
      <c r="E9942" s="4" t="str">
        <f>IFERROR(__xludf.DUMMYFUNCTION("""COMPUTED_VALUE"""),"Java")</f>
        <v>Java</v>
      </c>
      <c r="F9942" s="4" t="str">
        <f>IFERROR(__xludf.DUMMYFUNCTION("""COMPUTED_VALUE"""),"JavaScript")</f>
        <v>JavaScript</v>
      </c>
      <c r="G9942" s="4" t="str">
        <f>IFERROR(__xludf.DUMMYFUNCTION("""COMPUTED_VALUE"""),"Ruby")</f>
        <v>Ruby</v>
      </c>
    </row>
    <row r="9943">
      <c r="A9943" s="3">
        <v>9942.0</v>
      </c>
      <c r="B9943" s="4" t="str">
        <f>IFERROR(__xludf.DUMMYFUNCTION("SPLIT(IMPORTRANGE!B9943:B19942,"";"",0,1)"),"Bash/Shell/PowerShell")</f>
        <v>Bash/Shell/PowerShell</v>
      </c>
      <c r="C9943" s="4" t="str">
        <f>IFERROR(__xludf.DUMMYFUNCTION("""COMPUTED_VALUE"""),"Go")</f>
        <v>Go</v>
      </c>
      <c r="D9943" s="4" t="str">
        <f>IFERROR(__xludf.DUMMYFUNCTION("""COMPUTED_VALUE"""),"Java")</f>
        <v>Java</v>
      </c>
      <c r="E9943" s="4" t="str">
        <f>IFERROR(__xludf.DUMMYFUNCTION("""COMPUTED_VALUE"""),"Python")</f>
        <v>Python</v>
      </c>
      <c r="F9943" s="4" t="str">
        <f>IFERROR(__xludf.DUMMYFUNCTION("""COMPUTED_VALUE"""),"Scala")</f>
        <v>Scala</v>
      </c>
    </row>
    <row r="9944">
      <c r="A9944" s="3">
        <v>9943.0</v>
      </c>
      <c r="B9944" s="4" t="str">
        <f>IFERROR(__xludf.DUMMYFUNCTION("SPLIT(IMPORTRANGE!B9944:B19943,"";"",0,1)"),"Assembly")</f>
        <v>Assembly</v>
      </c>
      <c r="C9944" s="4" t="str">
        <f>IFERROR(__xludf.DUMMYFUNCTION("""COMPUTED_VALUE"""),"Bash/Shell/PowerShell")</f>
        <v>Bash/Shell/PowerShell</v>
      </c>
      <c r="D9944" s="4" t="str">
        <f>IFERROR(__xludf.DUMMYFUNCTION("""COMPUTED_VALUE"""),"C")</f>
        <v>C</v>
      </c>
      <c r="E9944" s="4" t="str">
        <f>IFERROR(__xludf.DUMMYFUNCTION("""COMPUTED_VALUE"""),"Objective-C")</f>
        <v>Objective-C</v>
      </c>
      <c r="F9944" s="4" t="str">
        <f>IFERROR(__xludf.DUMMYFUNCTION("""COMPUTED_VALUE"""),"Python")</f>
        <v>Python</v>
      </c>
      <c r="G9944" s="4" t="str">
        <f>IFERROR(__xludf.DUMMYFUNCTION("""COMPUTED_VALUE"""),"Swift")</f>
        <v>Swift</v>
      </c>
    </row>
    <row r="9945">
      <c r="A9945" s="3">
        <v>9944.0</v>
      </c>
      <c r="B9945" s="4" t="str">
        <f>IFERROR(__xludf.DUMMYFUNCTION("SPLIT(IMPORTRANGE!B9945:B19944,"";"",0,1)"),"Bash/Shell/PowerShell")</f>
        <v>Bash/Shell/PowerShell</v>
      </c>
      <c r="C9945" s="4" t="str">
        <f>IFERROR(__xludf.DUMMYFUNCTION("""COMPUTED_VALUE"""),"Go")</f>
        <v>Go</v>
      </c>
      <c r="D9945" s="4" t="str">
        <f>IFERROR(__xludf.DUMMYFUNCTION("""COMPUTED_VALUE"""),"Java")</f>
        <v>Java</v>
      </c>
    </row>
    <row r="9946">
      <c r="A9946" s="3">
        <v>9945.0</v>
      </c>
      <c r="B9946" s="4" t="str">
        <f>IFERROR(__xludf.DUMMYFUNCTION("SPLIT(IMPORTRANGE!B9946:B19945,"";"",0,1)"),"Java")</f>
        <v>Java</v>
      </c>
      <c r="C9946" s="4" t="str">
        <f>IFERROR(__xludf.DUMMYFUNCTION("""COMPUTED_VALUE"""),"Python")</f>
        <v>Python</v>
      </c>
    </row>
    <row r="9947">
      <c r="A9947" s="3">
        <v>9946.0</v>
      </c>
      <c r="B9947" s="4" t="str">
        <f>IFERROR(__xludf.DUMMYFUNCTION("SPLIT(IMPORTRANGE!B9947:B19946,"";"",0,1)"),"C#")</f>
        <v>C#</v>
      </c>
      <c r="C9947" s="4" t="str">
        <f>IFERROR(__xludf.DUMMYFUNCTION("""COMPUTED_VALUE"""),"HTML/CSS")</f>
        <v>HTML/CSS</v>
      </c>
      <c r="D9947" s="4" t="str">
        <f>IFERROR(__xludf.DUMMYFUNCTION("""COMPUTED_VALUE"""),"JavaScript")</f>
        <v>JavaScript</v>
      </c>
      <c r="E9947" s="4" t="str">
        <f>IFERROR(__xludf.DUMMYFUNCTION("""COMPUTED_VALUE"""),"SQL")</f>
        <v>SQL</v>
      </c>
      <c r="F9947" s="4" t="str">
        <f>IFERROR(__xludf.DUMMYFUNCTION("""COMPUTED_VALUE"""),"VBA")</f>
        <v>VBA</v>
      </c>
      <c r="G9947" s="4" t="str">
        <f>IFERROR(__xludf.DUMMYFUNCTION("""COMPUTED_VALUE"""),"Other(s):")</f>
        <v>Other(s):</v>
      </c>
    </row>
    <row r="9948">
      <c r="A9948" s="3">
        <v>9947.0</v>
      </c>
      <c r="B9948" s="4" t="str">
        <f>IFERROR(__xludf.DUMMYFUNCTION("SPLIT(IMPORTRANGE!B9948:B19947,"";"",0,1)"),"Bash/Shell/PowerShell")</f>
        <v>Bash/Shell/PowerShell</v>
      </c>
      <c r="C9948" s="4" t="str">
        <f>IFERROR(__xludf.DUMMYFUNCTION("""COMPUTED_VALUE"""),"C#")</f>
        <v>C#</v>
      </c>
      <c r="D9948" s="4" t="str">
        <f>IFERROR(__xludf.DUMMYFUNCTION("""COMPUTED_VALUE"""),"HTML/CSS")</f>
        <v>HTML/CSS</v>
      </c>
      <c r="E9948" s="4" t="str">
        <f>IFERROR(__xludf.DUMMYFUNCTION("""COMPUTED_VALUE"""),"JavaScript")</f>
        <v>JavaScript</v>
      </c>
      <c r="F9948" s="4" t="str">
        <f>IFERROR(__xludf.DUMMYFUNCTION("""COMPUTED_VALUE"""),"SQL")</f>
        <v>SQL</v>
      </c>
      <c r="G9948" s="4" t="str">
        <f>IFERROR(__xludf.DUMMYFUNCTION("""COMPUTED_VALUE"""),"Other(s):")</f>
        <v>Other(s):</v>
      </c>
    </row>
    <row r="9949">
      <c r="A9949" s="3">
        <v>9948.0</v>
      </c>
      <c r="B9949" s="4" t="str">
        <f>IFERROR(__xludf.DUMMYFUNCTION("SPLIT(IMPORTRANGE!B9949:B19948,"";"",0,1)"),"C#")</f>
        <v>C#</v>
      </c>
      <c r="C9949" s="4" t="str">
        <f>IFERROR(__xludf.DUMMYFUNCTION("""COMPUTED_VALUE"""),"HTML/CSS")</f>
        <v>HTML/CSS</v>
      </c>
      <c r="D9949" s="4" t="str">
        <f>IFERROR(__xludf.DUMMYFUNCTION("""COMPUTED_VALUE"""),"JavaScript")</f>
        <v>JavaScript</v>
      </c>
      <c r="E9949" s="4" t="str">
        <f>IFERROR(__xludf.DUMMYFUNCTION("""COMPUTED_VALUE"""),"SQL")</f>
        <v>SQL</v>
      </c>
    </row>
    <row r="9950">
      <c r="A9950" s="3">
        <v>9949.0</v>
      </c>
      <c r="B9950" s="4" t="str">
        <f>IFERROR(__xludf.DUMMYFUNCTION("SPLIT(IMPORTRANGE!B9950:B19949,"";"",0,1)"),"Bash/Shell/PowerShell")</f>
        <v>Bash/Shell/PowerShell</v>
      </c>
      <c r="C9950" s="4" t="str">
        <f>IFERROR(__xludf.DUMMYFUNCTION("""COMPUTED_VALUE"""),"Go")</f>
        <v>Go</v>
      </c>
      <c r="D9950" s="4" t="str">
        <f>IFERROR(__xludf.DUMMYFUNCTION("""COMPUTED_VALUE"""),"HTML/CSS")</f>
        <v>HTML/CSS</v>
      </c>
      <c r="E9950" s="4" t="str">
        <f>IFERROR(__xludf.DUMMYFUNCTION("""COMPUTED_VALUE"""),"Objective-C")</f>
        <v>Objective-C</v>
      </c>
      <c r="F9950" s="4" t="str">
        <f>IFERROR(__xludf.DUMMYFUNCTION("""COMPUTED_VALUE"""),"Python")</f>
        <v>Python</v>
      </c>
      <c r="G9950" s="4" t="str">
        <f>IFERROR(__xludf.DUMMYFUNCTION("""COMPUTED_VALUE"""),"Ruby")</f>
        <v>Ruby</v>
      </c>
      <c r="H9950" s="4" t="str">
        <f>IFERROR(__xludf.DUMMYFUNCTION("""COMPUTED_VALUE"""),"Rust")</f>
        <v>Rust</v>
      </c>
      <c r="I9950" s="4" t="str">
        <f>IFERROR(__xludf.DUMMYFUNCTION("""COMPUTED_VALUE"""),"SQL")</f>
        <v>SQL</v>
      </c>
      <c r="J9950" s="4" t="str">
        <f>IFERROR(__xludf.DUMMYFUNCTION("""COMPUTED_VALUE"""),"Swift")</f>
        <v>Swift</v>
      </c>
    </row>
    <row r="9951">
      <c r="A9951" s="3">
        <v>9950.0</v>
      </c>
      <c r="B9951" s="4" t="str">
        <f>IFERROR(__xludf.DUMMYFUNCTION("SPLIT(IMPORTRANGE!B9951:B19950,"";"",0,1)"),"Bash/Shell/PowerShell")</f>
        <v>Bash/Shell/PowerShell</v>
      </c>
      <c r="C9951" s="4" t="str">
        <f>IFERROR(__xludf.DUMMYFUNCTION("""COMPUTED_VALUE"""),"Python")</f>
        <v>Python</v>
      </c>
    </row>
    <row r="9952">
      <c r="A9952" s="3">
        <v>9951.0</v>
      </c>
      <c r="B9952" s="4" t="str">
        <f>IFERROR(__xludf.DUMMYFUNCTION("SPLIT(IMPORTRANGE!B9952:B19951,"";"",0,1)"),"Assembly")</f>
        <v>Assembly</v>
      </c>
      <c r="C9952" s="4" t="str">
        <f>IFERROR(__xludf.DUMMYFUNCTION("""COMPUTED_VALUE"""),"VBA")</f>
        <v>VBA</v>
      </c>
      <c r="D9952" s="4" t="str">
        <f>IFERROR(__xludf.DUMMYFUNCTION("""COMPUTED_VALUE"""),"Other(s):")</f>
        <v>Other(s):</v>
      </c>
    </row>
    <row r="9953">
      <c r="A9953" s="3">
        <v>9952.0</v>
      </c>
      <c r="B9953" s="4" t="str">
        <f>IFERROR(__xludf.DUMMYFUNCTION("SPLIT(IMPORTRANGE!B9953:B19952,"";"",0,1)"),"Assembly")</f>
        <v>Assembly</v>
      </c>
      <c r="C9953" s="4" t="str">
        <f>IFERROR(__xludf.DUMMYFUNCTION("""COMPUTED_VALUE"""),"Bash/Shell/PowerShell")</f>
        <v>Bash/Shell/PowerShell</v>
      </c>
      <c r="D9953" s="4" t="str">
        <f>IFERROR(__xludf.DUMMYFUNCTION("""COMPUTED_VALUE"""),"C")</f>
        <v>C</v>
      </c>
      <c r="E9953" s="4" t="str">
        <f>IFERROR(__xludf.DUMMYFUNCTION("""COMPUTED_VALUE"""),"C++")</f>
        <v>C++</v>
      </c>
      <c r="F9953" s="4" t="str">
        <f>IFERROR(__xludf.DUMMYFUNCTION("""COMPUTED_VALUE"""),"C#")</f>
        <v>C#</v>
      </c>
      <c r="G9953" s="4" t="str">
        <f>IFERROR(__xludf.DUMMYFUNCTION("""COMPUTED_VALUE"""),"HTML/CSS")</f>
        <v>HTML/CSS</v>
      </c>
      <c r="H9953" s="4" t="str">
        <f>IFERROR(__xludf.DUMMYFUNCTION("""COMPUTED_VALUE"""),"Java")</f>
        <v>Java</v>
      </c>
      <c r="I9953" s="4" t="str">
        <f>IFERROR(__xludf.DUMMYFUNCTION("""COMPUTED_VALUE"""),"JavaScript")</f>
        <v>JavaScript</v>
      </c>
      <c r="J9953" s="4" t="str">
        <f>IFERROR(__xludf.DUMMYFUNCTION("""COMPUTED_VALUE"""),"PHP")</f>
        <v>PHP</v>
      </c>
      <c r="K9953" s="4" t="str">
        <f>IFERROR(__xludf.DUMMYFUNCTION("""COMPUTED_VALUE"""),"SQL")</f>
        <v>SQL</v>
      </c>
    </row>
    <row r="9954">
      <c r="A9954" s="3">
        <v>9953.0</v>
      </c>
      <c r="B9954" s="4" t="str">
        <f>IFERROR(__xludf.DUMMYFUNCTION("SPLIT(IMPORTRANGE!B9954:B19953,"";"",0,1)"),"Bash/Shell/PowerShell")</f>
        <v>Bash/Shell/PowerShell</v>
      </c>
      <c r="C9954" s="4" t="str">
        <f>IFERROR(__xludf.DUMMYFUNCTION("""COMPUTED_VALUE"""),"C#")</f>
        <v>C#</v>
      </c>
      <c r="D9954" s="4" t="str">
        <f>IFERROR(__xludf.DUMMYFUNCTION("""COMPUTED_VALUE"""),"Python")</f>
        <v>Python</v>
      </c>
      <c r="E9954" s="4" t="str">
        <f>IFERROR(__xludf.DUMMYFUNCTION("""COMPUTED_VALUE"""),"SQL")</f>
        <v>SQL</v>
      </c>
      <c r="F9954" s="4" t="str">
        <f>IFERROR(__xludf.DUMMYFUNCTION("""COMPUTED_VALUE"""),"VBA")</f>
        <v>VBA</v>
      </c>
    </row>
    <row r="9955">
      <c r="A9955" s="3">
        <v>9954.0</v>
      </c>
      <c r="B9955" s="4" t="str">
        <f>IFERROR(__xludf.DUMMYFUNCTION("SPLIT(IMPORTRANGE!B9955:B19954,"";"",0,1)"),"C")</f>
        <v>C</v>
      </c>
      <c r="C9955" s="4" t="str">
        <f>IFERROR(__xludf.DUMMYFUNCTION("""COMPUTED_VALUE"""),"C++")</f>
        <v>C++</v>
      </c>
      <c r="D9955" s="4" t="str">
        <f>IFERROR(__xludf.DUMMYFUNCTION("""COMPUTED_VALUE"""),"HTML/CSS")</f>
        <v>HTML/CSS</v>
      </c>
    </row>
    <row r="9956">
      <c r="A9956" s="3">
        <v>9955.0</v>
      </c>
      <c r="B9956" s="4" t="str">
        <f>IFERROR(__xludf.DUMMYFUNCTION("SPLIT(IMPORTRANGE!B9956:B19955,"";"",0,1)"),"Bash/Shell/PowerShell")</f>
        <v>Bash/Shell/PowerShell</v>
      </c>
      <c r="C9956" s="4" t="str">
        <f>IFERROR(__xludf.DUMMYFUNCTION("""COMPUTED_VALUE"""),"C#")</f>
        <v>C#</v>
      </c>
      <c r="D9956" s="4" t="str">
        <f>IFERROR(__xludf.DUMMYFUNCTION("""COMPUTED_VALUE"""),"HTML/CSS")</f>
        <v>HTML/CSS</v>
      </c>
      <c r="E9956" s="4" t="str">
        <f>IFERROR(__xludf.DUMMYFUNCTION("""COMPUTED_VALUE"""),"Java")</f>
        <v>Java</v>
      </c>
    </row>
    <row r="9957">
      <c r="A9957" s="3">
        <v>9956.0</v>
      </c>
      <c r="B9957" s="4" t="str">
        <f>IFERROR(__xludf.DUMMYFUNCTION("SPLIT(IMPORTRANGE!B9957:B19956,"";"",0,1)"),"Bash/Shell/PowerShell")</f>
        <v>Bash/Shell/PowerShell</v>
      </c>
      <c r="C9957" s="4" t="str">
        <f>IFERROR(__xludf.DUMMYFUNCTION("""COMPUTED_VALUE"""),"C#")</f>
        <v>C#</v>
      </c>
      <c r="D9957" s="4" t="str">
        <f>IFERROR(__xludf.DUMMYFUNCTION("""COMPUTED_VALUE"""),"HTML/CSS")</f>
        <v>HTML/CSS</v>
      </c>
      <c r="E9957" s="4" t="str">
        <f>IFERROR(__xludf.DUMMYFUNCTION("""COMPUTED_VALUE"""),"Java")</f>
        <v>Java</v>
      </c>
      <c r="F9957" s="4" t="str">
        <f>IFERROR(__xludf.DUMMYFUNCTION("""COMPUTED_VALUE"""),"JavaScript")</f>
        <v>JavaScript</v>
      </c>
      <c r="G9957" s="4" t="str">
        <f>IFERROR(__xludf.DUMMYFUNCTION("""COMPUTED_VALUE"""),"SQL")</f>
        <v>SQL</v>
      </c>
    </row>
    <row r="9958">
      <c r="A9958" s="3">
        <v>9957.0</v>
      </c>
      <c r="B9958" s="4" t="str">
        <f>IFERROR(__xludf.DUMMYFUNCTION("SPLIT(IMPORTRANGE!B9958:B19957,"";"",0,1)"),"C")</f>
        <v>C</v>
      </c>
      <c r="C9958" s="4" t="str">
        <f>IFERROR(__xludf.DUMMYFUNCTION("""COMPUTED_VALUE"""),"C++")</f>
        <v>C++</v>
      </c>
    </row>
    <row r="9959">
      <c r="A9959" s="3">
        <v>9958.0</v>
      </c>
      <c r="B9959" s="4" t="str">
        <f>IFERROR(__xludf.DUMMYFUNCTION("SPLIT(IMPORTRANGE!B9959:B19958,"";"",0,1)"),"HTML/CSS")</f>
        <v>HTML/CSS</v>
      </c>
      <c r="C9959" s="4" t="str">
        <f>IFERROR(__xludf.DUMMYFUNCTION("""COMPUTED_VALUE"""),"JavaScript")</f>
        <v>JavaScript</v>
      </c>
    </row>
    <row r="9960">
      <c r="A9960" s="3">
        <v>9959.0</v>
      </c>
      <c r="B9960" s="4" t="str">
        <f>IFERROR(__xludf.DUMMYFUNCTION("SPLIT(IMPORTRANGE!B9960:B19959,"";"",0,1)"),"HTML/CSS")</f>
        <v>HTML/CSS</v>
      </c>
      <c r="C9960" s="4" t="str">
        <f>IFERROR(__xludf.DUMMYFUNCTION("""COMPUTED_VALUE"""),"JavaScript")</f>
        <v>JavaScript</v>
      </c>
      <c r="D9960" s="4" t="str">
        <f>IFERROR(__xludf.DUMMYFUNCTION("""COMPUTED_VALUE"""),"Python")</f>
        <v>Python</v>
      </c>
    </row>
    <row r="9961">
      <c r="A9961" s="3">
        <v>9960.0</v>
      </c>
      <c r="B9961" s="4" t="str">
        <f>IFERROR(__xludf.DUMMYFUNCTION("SPLIT(IMPORTRANGE!B9961:B19960,"";"",0,1)"),"Bash/Shell/PowerShell")</f>
        <v>Bash/Shell/PowerShell</v>
      </c>
      <c r="C9961" s="4" t="str">
        <f>IFERROR(__xludf.DUMMYFUNCTION("""COMPUTED_VALUE"""),"C#")</f>
        <v>C#</v>
      </c>
      <c r="D9961" s="4" t="str">
        <f>IFERROR(__xludf.DUMMYFUNCTION("""COMPUTED_VALUE"""),"Dart")</f>
        <v>Dart</v>
      </c>
      <c r="E9961" s="4" t="str">
        <f>IFERROR(__xludf.DUMMYFUNCTION("""COMPUTED_VALUE"""),"Java")</f>
        <v>Java</v>
      </c>
    </row>
    <row r="9962">
      <c r="A9962" s="3">
        <v>9961.0</v>
      </c>
      <c r="B9962" s="4" t="str">
        <f>IFERROR(__xludf.DUMMYFUNCTION("SPLIT(IMPORTRANGE!B9962:B19961,"";"",0,1)"),"Bash/Shell/PowerShell")</f>
        <v>Bash/Shell/PowerShell</v>
      </c>
      <c r="C9962" s="4" t="str">
        <f>IFERROR(__xludf.DUMMYFUNCTION("""COMPUTED_VALUE"""),"C#")</f>
        <v>C#</v>
      </c>
      <c r="D9962" s="4" t="str">
        <f>IFERROR(__xludf.DUMMYFUNCTION("""COMPUTED_VALUE"""),"HTML/CSS")</f>
        <v>HTML/CSS</v>
      </c>
      <c r="E9962" s="4" t="str">
        <f>IFERROR(__xludf.DUMMYFUNCTION("""COMPUTED_VALUE"""),"Java")</f>
        <v>Java</v>
      </c>
      <c r="F9962" s="4" t="str">
        <f>IFERROR(__xludf.DUMMYFUNCTION("""COMPUTED_VALUE"""),"JavaScript")</f>
        <v>JavaScript</v>
      </c>
      <c r="G9962" s="4" t="str">
        <f>IFERROR(__xludf.DUMMYFUNCTION("""COMPUTED_VALUE"""),"PHP")</f>
        <v>PHP</v>
      </c>
      <c r="H9962" s="4" t="str">
        <f>IFERROR(__xludf.DUMMYFUNCTION("""COMPUTED_VALUE"""),"Python")</f>
        <v>Python</v>
      </c>
      <c r="I9962" s="4" t="str">
        <f>IFERROR(__xludf.DUMMYFUNCTION("""COMPUTED_VALUE"""),"Ruby")</f>
        <v>Ruby</v>
      </c>
      <c r="J9962" s="4" t="str">
        <f>IFERROR(__xludf.DUMMYFUNCTION("""COMPUTED_VALUE"""),"SQL")</f>
        <v>SQL</v>
      </c>
    </row>
    <row r="9963">
      <c r="A9963" s="3">
        <v>9962.0</v>
      </c>
      <c r="B9963" s="4" t="str">
        <f>IFERROR(__xludf.DUMMYFUNCTION("SPLIT(IMPORTRANGE!B9963:B19962,"";"",0,1)"),"C#")</f>
        <v>C#</v>
      </c>
      <c r="C9963" s="4" t="str">
        <f>IFERROR(__xludf.DUMMYFUNCTION("""COMPUTED_VALUE"""),"HTML/CSS")</f>
        <v>HTML/CSS</v>
      </c>
      <c r="D9963" s="4" t="str">
        <f>IFERROR(__xludf.DUMMYFUNCTION("""COMPUTED_VALUE"""),"JavaScript")</f>
        <v>JavaScript</v>
      </c>
      <c r="E9963" s="4" t="str">
        <f>IFERROR(__xludf.DUMMYFUNCTION("""COMPUTED_VALUE"""),"SQL")</f>
        <v>SQL</v>
      </c>
    </row>
    <row r="9964">
      <c r="A9964" s="3">
        <v>9963.0</v>
      </c>
      <c r="B9964" s="4" t="str">
        <f>IFERROR(__xludf.DUMMYFUNCTION("SPLIT(IMPORTRANGE!B9964:B19963,"";"",0,1)"),"Bash/Shell/PowerShell")</f>
        <v>Bash/Shell/PowerShell</v>
      </c>
      <c r="C9964" s="4" t="str">
        <f>IFERROR(__xludf.DUMMYFUNCTION("""COMPUTED_VALUE"""),"HTML/CSS")</f>
        <v>HTML/CSS</v>
      </c>
      <c r="D9964" s="4" t="str">
        <f>IFERROR(__xludf.DUMMYFUNCTION("""COMPUTED_VALUE"""),"JavaScript")</f>
        <v>JavaScript</v>
      </c>
      <c r="E9964" s="4" t="str">
        <f>IFERROR(__xludf.DUMMYFUNCTION("""COMPUTED_VALUE"""),"PHP")</f>
        <v>PHP</v>
      </c>
      <c r="F9964" s="4" t="str">
        <f>IFERROR(__xludf.DUMMYFUNCTION("""COMPUTED_VALUE"""),"Python")</f>
        <v>Python</v>
      </c>
      <c r="G9964" s="4" t="str">
        <f>IFERROR(__xludf.DUMMYFUNCTION("""COMPUTED_VALUE"""),"SQL")</f>
        <v>SQL</v>
      </c>
    </row>
    <row r="9965">
      <c r="A9965" s="3">
        <v>9964.0</v>
      </c>
      <c r="B9965" s="4" t="str">
        <f>IFERROR(__xludf.DUMMYFUNCTION("SPLIT(IMPORTRANGE!B9965:B19964,"";"",0,1)"),"HTML/CSS")</f>
        <v>HTML/CSS</v>
      </c>
      <c r="C9965" s="4" t="str">
        <f>IFERROR(__xludf.DUMMYFUNCTION("""COMPUTED_VALUE"""),"JavaScript")</f>
        <v>JavaScript</v>
      </c>
      <c r="D9965" s="4" t="str">
        <f>IFERROR(__xludf.DUMMYFUNCTION("""COMPUTED_VALUE"""),"PHP")</f>
        <v>PHP</v>
      </c>
    </row>
    <row r="9966">
      <c r="A9966" s="3">
        <v>9965.0</v>
      </c>
      <c r="B9966" s="4" t="str">
        <f>IFERROR(__xludf.DUMMYFUNCTION("SPLIT(IMPORTRANGE!B9966:B19965,"";"",0,1)"),"Bash/Shell/PowerShell")</f>
        <v>Bash/Shell/PowerShell</v>
      </c>
      <c r="C9966" s="4" t="str">
        <f>IFERROR(__xludf.DUMMYFUNCTION("""COMPUTED_VALUE"""),"C")</f>
        <v>C</v>
      </c>
      <c r="D9966" s="4" t="str">
        <f>IFERROR(__xludf.DUMMYFUNCTION("""COMPUTED_VALUE"""),"C#")</f>
        <v>C#</v>
      </c>
      <c r="E9966" s="4" t="str">
        <f>IFERROR(__xludf.DUMMYFUNCTION("""COMPUTED_VALUE"""),"HTML/CSS")</f>
        <v>HTML/CSS</v>
      </c>
      <c r="F9966" s="4" t="str">
        <f>IFERROR(__xludf.DUMMYFUNCTION("""COMPUTED_VALUE"""),"Java")</f>
        <v>Java</v>
      </c>
      <c r="G9966" s="4" t="str">
        <f>IFERROR(__xludf.DUMMYFUNCTION("""COMPUTED_VALUE"""),"JavaScript")</f>
        <v>JavaScript</v>
      </c>
      <c r="H9966" s="4" t="str">
        <f>IFERROR(__xludf.DUMMYFUNCTION("""COMPUTED_VALUE"""),"Python")</f>
        <v>Python</v>
      </c>
      <c r="I9966" s="4" t="str">
        <f>IFERROR(__xludf.DUMMYFUNCTION("""COMPUTED_VALUE"""),"SQL")</f>
        <v>SQL</v>
      </c>
      <c r="J9966" s="4" t="str">
        <f>IFERROR(__xludf.DUMMYFUNCTION("""COMPUTED_VALUE"""),"TypeScript")</f>
        <v>TypeScript</v>
      </c>
    </row>
    <row r="9967">
      <c r="A9967" s="3">
        <v>9966.0</v>
      </c>
      <c r="B9967" s="4" t="str">
        <f>IFERROR(__xludf.DUMMYFUNCTION("SPLIT(IMPORTRANGE!B9967:B19966,"";"",0,1)"),"HTML/CSS")</f>
        <v>HTML/CSS</v>
      </c>
      <c r="C9967" s="4" t="str">
        <f>IFERROR(__xludf.DUMMYFUNCTION("""COMPUTED_VALUE"""),"Java")</f>
        <v>Java</v>
      </c>
      <c r="D9967" s="4" t="str">
        <f>IFERROR(__xludf.DUMMYFUNCTION("""COMPUTED_VALUE"""),"JavaScript")</f>
        <v>JavaScript</v>
      </c>
      <c r="E9967" s="4" t="str">
        <f>IFERROR(__xludf.DUMMYFUNCTION("""COMPUTED_VALUE"""),"Kotlin")</f>
        <v>Kotlin</v>
      </c>
      <c r="F9967" s="4" t="str">
        <f>IFERROR(__xludf.DUMMYFUNCTION("""COMPUTED_VALUE"""),"Python")</f>
        <v>Python</v>
      </c>
      <c r="G9967" s="4" t="str">
        <f>IFERROR(__xludf.DUMMYFUNCTION("""COMPUTED_VALUE"""),"SQL")</f>
        <v>SQL</v>
      </c>
    </row>
    <row r="9968">
      <c r="A9968" s="3">
        <v>9967.0</v>
      </c>
      <c r="B9968" s="4" t="str">
        <f>IFERROR(__xludf.DUMMYFUNCTION("SPLIT(IMPORTRANGE!B9968:B19967,"";"",0,1)"),"C#")</f>
        <v>C#</v>
      </c>
      <c r="C9968" s="4" t="str">
        <f>IFERROR(__xludf.DUMMYFUNCTION("""COMPUTED_VALUE"""),"HTML/CSS")</f>
        <v>HTML/CSS</v>
      </c>
      <c r="D9968" s="4" t="str">
        <f>IFERROR(__xludf.DUMMYFUNCTION("""COMPUTED_VALUE"""),"JavaScript")</f>
        <v>JavaScript</v>
      </c>
      <c r="E9968" s="4" t="str">
        <f>IFERROR(__xludf.DUMMYFUNCTION("""COMPUTED_VALUE"""),"PHP")</f>
        <v>PHP</v>
      </c>
      <c r="F9968" s="4" t="str">
        <f>IFERROR(__xludf.DUMMYFUNCTION("""COMPUTED_VALUE"""),"SQL")</f>
        <v>SQL</v>
      </c>
    </row>
    <row r="9969">
      <c r="A9969" s="3">
        <v>9968.0</v>
      </c>
      <c r="B9969" s="4" t="str">
        <f>IFERROR(__xludf.DUMMYFUNCTION("SPLIT(IMPORTRANGE!B9969:B19968,"";"",0,1)"),"JavaScript")</f>
        <v>JavaScript</v>
      </c>
      <c r="C9969" s="4" t="str">
        <f>IFERROR(__xludf.DUMMYFUNCTION("""COMPUTED_VALUE"""),"Python")</f>
        <v>Python</v>
      </c>
    </row>
    <row r="9970">
      <c r="A9970" s="3">
        <v>9969.0</v>
      </c>
      <c r="B9970" s="4" t="str">
        <f>IFERROR(__xludf.DUMMYFUNCTION("SPLIT(IMPORTRANGE!B9970:B19969,"";"",0,1)"),"Bash/Shell/PowerShell")</f>
        <v>Bash/Shell/PowerShell</v>
      </c>
      <c r="C9970" s="4" t="str">
        <f>IFERROR(__xludf.DUMMYFUNCTION("""COMPUTED_VALUE"""),"C#")</f>
        <v>C#</v>
      </c>
      <c r="D9970" s="4" t="str">
        <f>IFERROR(__xludf.DUMMYFUNCTION("""COMPUTED_VALUE"""),"HTML/CSS")</f>
        <v>HTML/CSS</v>
      </c>
      <c r="E9970" s="4" t="str">
        <f>IFERROR(__xludf.DUMMYFUNCTION("""COMPUTED_VALUE"""),"Java")</f>
        <v>Java</v>
      </c>
      <c r="F9970" s="4" t="str">
        <f>IFERROR(__xludf.DUMMYFUNCTION("""COMPUTED_VALUE"""),"JavaScript")</f>
        <v>JavaScript</v>
      </c>
    </row>
    <row r="9971">
      <c r="A9971" s="3">
        <v>9970.0</v>
      </c>
      <c r="B9971" s="4" t="str">
        <f>IFERROR(__xludf.DUMMYFUNCTION("SPLIT(IMPORTRANGE!B9971:B19970,"";"",0,1)"),"C#")</f>
        <v>C#</v>
      </c>
    </row>
    <row r="9972">
      <c r="A9972" s="3">
        <v>9971.0</v>
      </c>
      <c r="B9972" s="4" t="str">
        <f>IFERROR(__xludf.DUMMYFUNCTION("SPLIT(IMPORTRANGE!B9972:B19971,"";"",0,1)"),"Bash/Shell/PowerShell")</f>
        <v>Bash/Shell/PowerShell</v>
      </c>
      <c r="C9972" s="4" t="str">
        <f>IFERROR(__xludf.DUMMYFUNCTION("""COMPUTED_VALUE"""),"C#")</f>
        <v>C#</v>
      </c>
      <c r="D9972" s="4" t="str">
        <f>IFERROR(__xludf.DUMMYFUNCTION("""COMPUTED_VALUE"""),"HTML/CSS")</f>
        <v>HTML/CSS</v>
      </c>
      <c r="E9972" s="4" t="str">
        <f>IFERROR(__xludf.DUMMYFUNCTION("""COMPUTED_VALUE"""),"JavaScript")</f>
        <v>JavaScript</v>
      </c>
      <c r="F9972" s="4" t="str">
        <f>IFERROR(__xludf.DUMMYFUNCTION("""COMPUTED_VALUE"""),"Python")</f>
        <v>Python</v>
      </c>
      <c r="G9972" s="4" t="str">
        <f>IFERROR(__xludf.DUMMYFUNCTION("""COMPUTED_VALUE"""),"SQL")</f>
        <v>SQL</v>
      </c>
      <c r="H9972" s="4" t="str">
        <f>IFERROR(__xludf.DUMMYFUNCTION("""COMPUTED_VALUE"""),"TypeScript")</f>
        <v>TypeScript</v>
      </c>
    </row>
    <row r="9973">
      <c r="A9973" s="3">
        <v>9972.0</v>
      </c>
      <c r="B9973" s="4" t="str">
        <f>IFERROR(__xludf.DUMMYFUNCTION("SPLIT(IMPORTRANGE!B9973:B19972,"";"",0,1)"),"HTML/CSS")</f>
        <v>HTML/CSS</v>
      </c>
      <c r="C9973" s="4" t="str">
        <f>IFERROR(__xludf.DUMMYFUNCTION("""COMPUTED_VALUE"""),"JavaScript")</f>
        <v>JavaScript</v>
      </c>
      <c r="D9973" s="4" t="str">
        <f>IFERROR(__xludf.DUMMYFUNCTION("""COMPUTED_VALUE"""),"PHP")</f>
        <v>PHP</v>
      </c>
      <c r="E9973" s="4" t="str">
        <f>IFERROR(__xludf.DUMMYFUNCTION("""COMPUTED_VALUE"""),"Other(s):")</f>
        <v>Other(s):</v>
      </c>
    </row>
    <row r="9974">
      <c r="A9974" s="3">
        <v>9973.0</v>
      </c>
      <c r="B9974" s="4" t="str">
        <f>IFERROR(__xludf.DUMMYFUNCTION("SPLIT(IMPORTRANGE!B9974:B19973,"";"",0,1)"),"Bash/Shell/PowerShell")</f>
        <v>Bash/Shell/PowerShell</v>
      </c>
      <c r="C9974" s="4" t="str">
        <f>IFERROR(__xludf.DUMMYFUNCTION("""COMPUTED_VALUE"""),"C")</f>
        <v>C</v>
      </c>
      <c r="D9974" s="4" t="str">
        <f>IFERROR(__xludf.DUMMYFUNCTION("""COMPUTED_VALUE"""),"C++")</f>
        <v>C++</v>
      </c>
      <c r="E9974" s="4" t="str">
        <f>IFERROR(__xludf.DUMMYFUNCTION("""COMPUTED_VALUE"""),"Python")</f>
        <v>Python</v>
      </c>
      <c r="F9974" s="4" t="str">
        <f>IFERROR(__xludf.DUMMYFUNCTION("""COMPUTED_VALUE"""),"R")</f>
        <v>R</v>
      </c>
      <c r="G9974" s="4" t="str">
        <f>IFERROR(__xludf.DUMMYFUNCTION("""COMPUTED_VALUE"""),"SQL")</f>
        <v>SQL</v>
      </c>
    </row>
    <row r="9975">
      <c r="A9975" s="3">
        <v>9974.0</v>
      </c>
      <c r="B9975" s="4" t="str">
        <f>IFERROR(__xludf.DUMMYFUNCTION("SPLIT(IMPORTRANGE!B9975:B19974,"";"",0,1)"),"Bash/Shell/PowerShell")</f>
        <v>Bash/Shell/PowerShell</v>
      </c>
      <c r="C9975" s="4" t="str">
        <f>IFERROR(__xludf.DUMMYFUNCTION("""COMPUTED_VALUE"""),"C")</f>
        <v>C</v>
      </c>
      <c r="D9975" s="4" t="str">
        <f>IFERROR(__xludf.DUMMYFUNCTION("""COMPUTED_VALUE"""),"C++")</f>
        <v>C++</v>
      </c>
      <c r="E9975" s="4" t="str">
        <f>IFERROR(__xludf.DUMMYFUNCTION("""COMPUTED_VALUE"""),"C#")</f>
        <v>C#</v>
      </c>
      <c r="F9975" s="4" t="str">
        <f>IFERROR(__xludf.DUMMYFUNCTION("""COMPUTED_VALUE"""),"HTML/CSS")</f>
        <v>HTML/CSS</v>
      </c>
      <c r="G9975" s="4" t="str">
        <f>IFERROR(__xludf.DUMMYFUNCTION("""COMPUTED_VALUE"""),"JavaScript")</f>
        <v>JavaScript</v>
      </c>
      <c r="H9975" s="4" t="str">
        <f>IFERROR(__xludf.DUMMYFUNCTION("""COMPUTED_VALUE"""),"PHP")</f>
        <v>PHP</v>
      </c>
      <c r="I9975" s="4" t="str">
        <f>IFERROR(__xludf.DUMMYFUNCTION("""COMPUTED_VALUE"""),"Python")</f>
        <v>Python</v>
      </c>
      <c r="J9975" s="4" t="str">
        <f>IFERROR(__xludf.DUMMYFUNCTION("""COMPUTED_VALUE"""),"Ruby")</f>
        <v>Ruby</v>
      </c>
      <c r="K9975" s="4" t="str">
        <f>IFERROR(__xludf.DUMMYFUNCTION("""COMPUTED_VALUE"""),"SQL")</f>
        <v>SQL</v>
      </c>
      <c r="L9975" s="4" t="str">
        <f>IFERROR(__xludf.DUMMYFUNCTION("""COMPUTED_VALUE"""),"TypeScript")</f>
        <v>TypeScript</v>
      </c>
    </row>
    <row r="9976">
      <c r="A9976" s="3">
        <v>9975.0</v>
      </c>
      <c r="B9976" s="4" t="str">
        <f>IFERROR(__xludf.DUMMYFUNCTION("SPLIT(IMPORTRANGE!B9976:B19975,"";"",0,1)"),"C")</f>
        <v>C</v>
      </c>
      <c r="C9976" s="4" t="str">
        <f>IFERROR(__xludf.DUMMYFUNCTION("""COMPUTED_VALUE"""),"C++")</f>
        <v>C++</v>
      </c>
      <c r="D9976" s="4" t="str">
        <f>IFERROR(__xludf.DUMMYFUNCTION("""COMPUTED_VALUE"""),"HTML/CSS")</f>
        <v>HTML/CSS</v>
      </c>
      <c r="E9976" s="4" t="str">
        <f>IFERROR(__xludf.DUMMYFUNCTION("""COMPUTED_VALUE"""),"Java")</f>
        <v>Java</v>
      </c>
      <c r="F9976" s="4" t="str">
        <f>IFERROR(__xludf.DUMMYFUNCTION("""COMPUTED_VALUE"""),"JavaScript")</f>
        <v>JavaScript</v>
      </c>
      <c r="G9976" s="4" t="str">
        <f>IFERROR(__xludf.DUMMYFUNCTION("""COMPUTED_VALUE"""),"PHP")</f>
        <v>PHP</v>
      </c>
      <c r="H9976" s="4" t="str">
        <f>IFERROR(__xludf.DUMMYFUNCTION("""COMPUTED_VALUE"""),"Swift")</f>
        <v>Swift</v>
      </c>
    </row>
    <row r="9977">
      <c r="A9977" s="3">
        <v>9976.0</v>
      </c>
      <c r="B9977" s="4" t="str">
        <f>IFERROR(__xludf.DUMMYFUNCTION("SPLIT(IMPORTRANGE!B9977:B19976,"";"",0,1)"),"HTML/CSS")</f>
        <v>HTML/CSS</v>
      </c>
      <c r="C9977" s="4" t="str">
        <f>IFERROR(__xludf.DUMMYFUNCTION("""COMPUTED_VALUE"""),"JavaScript")</f>
        <v>JavaScript</v>
      </c>
      <c r="D9977" s="4" t="str">
        <f>IFERROR(__xludf.DUMMYFUNCTION("""COMPUTED_VALUE"""),"PHP")</f>
        <v>PHP</v>
      </c>
      <c r="E9977" s="4" t="str">
        <f>IFERROR(__xludf.DUMMYFUNCTION("""COMPUTED_VALUE"""),"Python")</f>
        <v>Python</v>
      </c>
      <c r="F9977" s="4" t="str">
        <f>IFERROR(__xludf.DUMMYFUNCTION("""COMPUTED_VALUE"""),"SQL")</f>
        <v>SQL</v>
      </c>
    </row>
    <row r="9978">
      <c r="A9978" s="3">
        <v>9977.0</v>
      </c>
      <c r="B9978" s="4" t="str">
        <f>IFERROR(__xludf.DUMMYFUNCTION("SPLIT(IMPORTRANGE!B9978:B19977,"";"",0,1)"),"Bash/Shell/PowerShell")</f>
        <v>Bash/Shell/PowerShell</v>
      </c>
      <c r="C9978" s="4" t="str">
        <f>IFERROR(__xludf.DUMMYFUNCTION("""COMPUTED_VALUE"""),"C#")</f>
        <v>C#</v>
      </c>
      <c r="D9978" s="4" t="str">
        <f>IFERROR(__xludf.DUMMYFUNCTION("""COMPUTED_VALUE"""),"HTML/CSS")</f>
        <v>HTML/CSS</v>
      </c>
      <c r="E9978" s="4" t="str">
        <f>IFERROR(__xludf.DUMMYFUNCTION("""COMPUTED_VALUE"""),"Java")</f>
        <v>Java</v>
      </c>
      <c r="F9978" s="4" t="str">
        <f>IFERROR(__xludf.DUMMYFUNCTION("""COMPUTED_VALUE"""),"JavaScript")</f>
        <v>JavaScript</v>
      </c>
      <c r="G9978" s="4" t="str">
        <f>IFERROR(__xludf.DUMMYFUNCTION("""COMPUTED_VALUE"""),"SQL")</f>
        <v>SQL</v>
      </c>
      <c r="H9978" s="4" t="str">
        <f>IFERROR(__xludf.DUMMYFUNCTION("""COMPUTED_VALUE"""),"TypeScript")</f>
        <v>TypeScript</v>
      </c>
    </row>
    <row r="9979">
      <c r="A9979" s="3">
        <v>9978.0</v>
      </c>
      <c r="B9979" s="4" t="str">
        <f>IFERROR(__xludf.DUMMYFUNCTION("SPLIT(IMPORTRANGE!B9979:B19978,"";"",0,1)"),"HTML/CSS")</f>
        <v>HTML/CSS</v>
      </c>
      <c r="C9979" s="4" t="str">
        <f>IFERROR(__xludf.DUMMYFUNCTION("""COMPUTED_VALUE"""),"JavaScript")</f>
        <v>JavaScript</v>
      </c>
      <c r="D9979" s="4" t="str">
        <f>IFERROR(__xludf.DUMMYFUNCTION("""COMPUTED_VALUE"""),"PHP")</f>
        <v>PHP</v>
      </c>
      <c r="E9979" s="4" t="str">
        <f>IFERROR(__xludf.DUMMYFUNCTION("""COMPUTED_VALUE"""),"SQL")</f>
        <v>SQL</v>
      </c>
    </row>
    <row r="9980">
      <c r="A9980" s="3">
        <v>9979.0</v>
      </c>
      <c r="B9980" s="4" t="str">
        <f>IFERROR(__xludf.DUMMYFUNCTION("SPLIT(IMPORTRANGE!B9980:B19979,"";"",0,1)"),"Bash/Shell/PowerShell")</f>
        <v>Bash/Shell/PowerShell</v>
      </c>
      <c r="C9980" s="4" t="str">
        <f>IFERROR(__xludf.DUMMYFUNCTION("""COMPUTED_VALUE"""),"Java")</f>
        <v>Java</v>
      </c>
      <c r="D9980" s="4" t="str">
        <f>IFERROR(__xludf.DUMMYFUNCTION("""COMPUTED_VALUE"""),"JavaScript")</f>
        <v>JavaScript</v>
      </c>
      <c r="E9980" s="4" t="str">
        <f>IFERROR(__xludf.DUMMYFUNCTION("""COMPUTED_VALUE"""),"TypeScript")</f>
        <v>TypeScript</v>
      </c>
    </row>
    <row r="9981">
      <c r="A9981" s="3">
        <v>9980.0</v>
      </c>
      <c r="B9981" s="4" t="str">
        <f>IFERROR(__xludf.DUMMYFUNCTION("SPLIT(IMPORTRANGE!B9981:B19980,"";"",0,1)"),"JavaScript")</f>
        <v>JavaScript</v>
      </c>
      <c r="C9981" s="4" t="str">
        <f>IFERROR(__xludf.DUMMYFUNCTION("""COMPUTED_VALUE"""),"Swift")</f>
        <v>Swift</v>
      </c>
    </row>
    <row r="9982">
      <c r="A9982" s="3">
        <v>9981.0</v>
      </c>
      <c r="B9982" s="4" t="str">
        <f>IFERROR(__xludf.DUMMYFUNCTION("SPLIT(IMPORTRANGE!B9982:B19981,"";"",0,1)"),"HTML/CSS")</f>
        <v>HTML/CSS</v>
      </c>
      <c r="C9982" s="4" t="str">
        <f>IFERROR(__xludf.DUMMYFUNCTION("""COMPUTED_VALUE"""),"JavaScript")</f>
        <v>JavaScript</v>
      </c>
      <c r="D9982" s="4" t="str">
        <f>IFERROR(__xludf.DUMMYFUNCTION("""COMPUTED_VALUE"""),"PHP")</f>
        <v>PHP</v>
      </c>
    </row>
    <row r="9983">
      <c r="A9983" s="3">
        <v>9982.0</v>
      </c>
      <c r="B9983" s="4" t="str">
        <f>IFERROR(__xludf.DUMMYFUNCTION("SPLIT(IMPORTRANGE!B9983:B19982,"";"",0,1)"),"Bash/Shell/PowerShell")</f>
        <v>Bash/Shell/PowerShell</v>
      </c>
      <c r="C9983" s="4" t="str">
        <f>IFERROR(__xludf.DUMMYFUNCTION("""COMPUTED_VALUE"""),"Java")</f>
        <v>Java</v>
      </c>
      <c r="D9983" s="4" t="str">
        <f>IFERROR(__xludf.DUMMYFUNCTION("""COMPUTED_VALUE"""),"Scala")</f>
        <v>Scala</v>
      </c>
      <c r="E9983" s="4" t="str">
        <f>IFERROR(__xludf.DUMMYFUNCTION("""COMPUTED_VALUE"""),"SQL")</f>
        <v>SQL</v>
      </c>
    </row>
    <row r="9984">
      <c r="A9984" s="3">
        <v>9983.0</v>
      </c>
      <c r="B9984" s="4" t="str">
        <f>IFERROR(__xludf.DUMMYFUNCTION("SPLIT(IMPORTRANGE!B9984:B19983,"";"",0,1)"),"Assembly")</f>
        <v>Assembly</v>
      </c>
      <c r="C9984" s="4" t="str">
        <f>IFERROR(__xludf.DUMMYFUNCTION("""COMPUTED_VALUE"""),"C")</f>
        <v>C</v>
      </c>
      <c r="D9984" s="4" t="str">
        <f>IFERROR(__xludf.DUMMYFUNCTION("""COMPUTED_VALUE"""),"Java")</f>
        <v>Java</v>
      </c>
      <c r="E9984" s="4" t="str">
        <f>IFERROR(__xludf.DUMMYFUNCTION("""COMPUTED_VALUE"""),"Python")</f>
        <v>Python</v>
      </c>
      <c r="F9984" s="4" t="str">
        <f>IFERROR(__xludf.DUMMYFUNCTION("""COMPUTED_VALUE"""),"R")</f>
        <v>R</v>
      </c>
      <c r="G9984" s="4" t="str">
        <f>IFERROR(__xludf.DUMMYFUNCTION("""COMPUTED_VALUE"""),"VBA")</f>
        <v>VBA</v>
      </c>
    </row>
    <row r="9985">
      <c r="A9985" s="3">
        <v>9984.0</v>
      </c>
      <c r="B9985" s="4" t="str">
        <f>IFERROR(__xludf.DUMMYFUNCTION("SPLIT(IMPORTRANGE!B9985:B19984,"";"",0,1)"),"Java")</f>
        <v>Java</v>
      </c>
    </row>
    <row r="9986">
      <c r="A9986" s="3">
        <v>9985.0</v>
      </c>
      <c r="B9986" s="4" t="str">
        <f>IFERROR(__xludf.DUMMYFUNCTION("SPLIT(IMPORTRANGE!B9986:B19985,"";"",0,1)"),"HTML/CSS")</f>
        <v>HTML/CSS</v>
      </c>
      <c r="C9986" s="4" t="str">
        <f>IFERROR(__xludf.DUMMYFUNCTION("""COMPUTED_VALUE"""),"Java")</f>
        <v>Java</v>
      </c>
      <c r="D9986" s="4" t="str">
        <f>IFERROR(__xludf.DUMMYFUNCTION("""COMPUTED_VALUE"""),"JavaScript")</f>
        <v>JavaScript</v>
      </c>
      <c r="E9986" s="4" t="str">
        <f>IFERROR(__xludf.DUMMYFUNCTION("""COMPUTED_VALUE"""),"Kotlin")</f>
        <v>Kotlin</v>
      </c>
      <c r="F9986" s="4" t="str">
        <f>IFERROR(__xludf.DUMMYFUNCTION("""COMPUTED_VALUE"""),"Python")</f>
        <v>Python</v>
      </c>
      <c r="G9986" s="4" t="str">
        <f>IFERROR(__xludf.DUMMYFUNCTION("""COMPUTED_VALUE"""),"SQL")</f>
        <v>SQL</v>
      </c>
    </row>
    <row r="9987">
      <c r="A9987" s="3">
        <v>9986.0</v>
      </c>
      <c r="B9987" s="4" t="str">
        <f>IFERROR(__xludf.DUMMYFUNCTION("SPLIT(IMPORTRANGE!B9987:B19986,"";"",0,1)"),"Bash/Shell/PowerShell")</f>
        <v>Bash/Shell/PowerShell</v>
      </c>
      <c r="C9987" s="4" t="str">
        <f>IFERROR(__xludf.DUMMYFUNCTION("""COMPUTED_VALUE"""),"C")</f>
        <v>C</v>
      </c>
      <c r="D9987" s="4" t="str">
        <f>IFERROR(__xludf.DUMMYFUNCTION("""COMPUTED_VALUE"""),"HTML/CSS")</f>
        <v>HTML/CSS</v>
      </c>
      <c r="E9987" s="4" t="str">
        <f>IFERROR(__xludf.DUMMYFUNCTION("""COMPUTED_VALUE"""),"Java")</f>
        <v>Java</v>
      </c>
      <c r="F9987" s="4" t="str">
        <f>IFERROR(__xludf.DUMMYFUNCTION("""COMPUTED_VALUE"""),"JavaScript")</f>
        <v>JavaScript</v>
      </c>
      <c r="G9987" s="4" t="str">
        <f>IFERROR(__xludf.DUMMYFUNCTION("""COMPUTED_VALUE"""),"Python")</f>
        <v>Python</v>
      </c>
      <c r="H9987" s="4" t="str">
        <f>IFERROR(__xludf.DUMMYFUNCTION("""COMPUTED_VALUE"""),"SQL")</f>
        <v>SQL</v>
      </c>
      <c r="I9987" s="4" t="str">
        <f>IFERROR(__xludf.DUMMYFUNCTION("""COMPUTED_VALUE"""),"TypeScript")</f>
        <v>TypeScript</v>
      </c>
    </row>
    <row r="9988">
      <c r="A9988" s="3">
        <v>9987.0</v>
      </c>
      <c r="B9988" s="4" t="str">
        <f>IFERROR(__xludf.DUMMYFUNCTION("SPLIT(IMPORTRANGE!B9988:B19987,"";"",0,1)"),"HTML/CSS")</f>
        <v>HTML/CSS</v>
      </c>
      <c r="C9988" s="4" t="str">
        <f>IFERROR(__xludf.DUMMYFUNCTION("""COMPUTED_VALUE"""),"SQL")</f>
        <v>SQL</v>
      </c>
    </row>
    <row r="9989">
      <c r="A9989" s="3">
        <v>9988.0</v>
      </c>
      <c r="B9989" s="4" t="str">
        <f>IFERROR(__xludf.DUMMYFUNCTION("SPLIT(IMPORTRANGE!B9989:B19988,"";"",0,1)"),"HTML/CSS")</f>
        <v>HTML/CSS</v>
      </c>
      <c r="C9989" s="4" t="str">
        <f>IFERROR(__xludf.DUMMYFUNCTION("""COMPUTED_VALUE"""),"JavaScript")</f>
        <v>JavaScript</v>
      </c>
      <c r="D9989" s="4" t="str">
        <f>IFERROR(__xludf.DUMMYFUNCTION("""COMPUTED_VALUE"""),"PHP")</f>
        <v>PHP</v>
      </c>
      <c r="E9989" s="4" t="str">
        <f>IFERROR(__xludf.DUMMYFUNCTION("""COMPUTED_VALUE"""),"SQL")</f>
        <v>SQL</v>
      </c>
      <c r="F9989" s="4" t="str">
        <f>IFERROR(__xludf.DUMMYFUNCTION("""COMPUTED_VALUE"""),"Swift")</f>
        <v>Swift</v>
      </c>
    </row>
    <row r="9990">
      <c r="A9990" s="3">
        <v>9989.0</v>
      </c>
      <c r="B9990" s="4" t="str">
        <f>IFERROR(__xludf.DUMMYFUNCTION("SPLIT(IMPORTRANGE!B9990:B19989,"";"",0,1)"),"HTML/CSS")</f>
        <v>HTML/CSS</v>
      </c>
      <c r="C9990" s="4" t="str">
        <f>IFERROR(__xludf.DUMMYFUNCTION("""COMPUTED_VALUE"""),"Java")</f>
        <v>Java</v>
      </c>
      <c r="D9990" s="4" t="str">
        <f>IFERROR(__xludf.DUMMYFUNCTION("""COMPUTED_VALUE"""),"JavaScript")</f>
        <v>JavaScript</v>
      </c>
      <c r="E9990" s="4" t="str">
        <f>IFERROR(__xludf.DUMMYFUNCTION("""COMPUTED_VALUE"""),"Scala")</f>
        <v>Scala</v>
      </c>
      <c r="F9990" s="4" t="str">
        <f>IFERROR(__xludf.DUMMYFUNCTION("""COMPUTED_VALUE"""),"SQL")</f>
        <v>SQL</v>
      </c>
    </row>
    <row r="9991">
      <c r="A9991" s="3">
        <v>9990.0</v>
      </c>
      <c r="B9991" s="4" t="str">
        <f>IFERROR(__xludf.DUMMYFUNCTION("SPLIT(IMPORTRANGE!B9991:B19990,"";"",0,1)"),"Bash/Shell/PowerShell")</f>
        <v>Bash/Shell/PowerShell</v>
      </c>
      <c r="C9991" s="4" t="str">
        <f>IFERROR(__xludf.DUMMYFUNCTION("""COMPUTED_VALUE"""),"HTML/CSS")</f>
        <v>HTML/CSS</v>
      </c>
      <c r="D9991" s="4" t="str">
        <f>IFERROR(__xludf.DUMMYFUNCTION("""COMPUTED_VALUE"""),"JavaScript")</f>
        <v>JavaScript</v>
      </c>
      <c r="E9991" s="4" t="str">
        <f>IFERROR(__xludf.DUMMYFUNCTION("""COMPUTED_VALUE"""),"Python")</f>
        <v>Python</v>
      </c>
    </row>
    <row r="9992">
      <c r="A9992" s="3">
        <v>9991.0</v>
      </c>
      <c r="B9992" s="4" t="str">
        <f>IFERROR(__xludf.DUMMYFUNCTION("SPLIT(IMPORTRANGE!B9992:B19991,"";"",0,1)"),"Java")</f>
        <v>Java</v>
      </c>
      <c r="C9992" s="4" t="str">
        <f>IFERROR(__xludf.DUMMYFUNCTION("""COMPUTED_VALUE"""),"JavaScript")</f>
        <v>JavaScript</v>
      </c>
      <c r="D9992" s="4" t="str">
        <f>IFERROR(__xludf.DUMMYFUNCTION("""COMPUTED_VALUE"""),"SQL")</f>
        <v>SQL</v>
      </c>
      <c r="E9992" s="4" t="str">
        <f>IFERROR(__xludf.DUMMYFUNCTION("""COMPUTED_VALUE"""),"TypeScript")</f>
        <v>TypeScript</v>
      </c>
    </row>
    <row r="9993">
      <c r="A9993" s="3">
        <v>9992.0</v>
      </c>
      <c r="B9993" s="4" t="str">
        <f>IFERROR(__xludf.DUMMYFUNCTION("SPLIT(IMPORTRANGE!B9993:B19992,"";"",0,1)"),"Assembly")</f>
        <v>Assembly</v>
      </c>
      <c r="C9993" s="4" t="str">
        <f>IFERROR(__xludf.DUMMYFUNCTION("""COMPUTED_VALUE"""),"Bash/Shell/PowerShell")</f>
        <v>Bash/Shell/PowerShell</v>
      </c>
      <c r="D9993" s="4" t="str">
        <f>IFERROR(__xludf.DUMMYFUNCTION("""COMPUTED_VALUE"""),"C")</f>
        <v>C</v>
      </c>
      <c r="E9993" s="4" t="str">
        <f>IFERROR(__xludf.DUMMYFUNCTION("""COMPUTED_VALUE"""),"HTML/CSS")</f>
        <v>HTML/CSS</v>
      </c>
      <c r="F9993" s="4" t="str">
        <f>IFERROR(__xludf.DUMMYFUNCTION("""COMPUTED_VALUE"""),"JavaScript")</f>
        <v>JavaScript</v>
      </c>
      <c r="G9993" s="4" t="str">
        <f>IFERROR(__xludf.DUMMYFUNCTION("""COMPUTED_VALUE"""),"Kotlin")</f>
        <v>Kotlin</v>
      </c>
      <c r="H9993" s="4" t="str">
        <f>IFERROR(__xludf.DUMMYFUNCTION("""COMPUTED_VALUE"""),"PHP")</f>
        <v>PHP</v>
      </c>
      <c r="I9993" s="4" t="str">
        <f>IFERROR(__xludf.DUMMYFUNCTION("""COMPUTED_VALUE"""),"Python")</f>
        <v>Python</v>
      </c>
      <c r="J9993" s="4" t="str">
        <f>IFERROR(__xludf.DUMMYFUNCTION("""COMPUTED_VALUE"""),"SQL")</f>
        <v>SQL</v>
      </c>
      <c r="K9993" s="4" t="str">
        <f>IFERROR(__xludf.DUMMYFUNCTION("""COMPUTED_VALUE"""),"Other(s):")</f>
        <v>Other(s):</v>
      </c>
    </row>
    <row r="9994">
      <c r="A9994" s="3">
        <v>9993.0</v>
      </c>
      <c r="B9994" s="4" t="str">
        <f>IFERROR(__xludf.DUMMYFUNCTION("SPLIT(IMPORTRANGE!B9994:B19993,"";"",0,1)"),"Bash/Shell/PowerShell")</f>
        <v>Bash/Shell/PowerShell</v>
      </c>
      <c r="C9994" s="4" t="str">
        <f>IFERROR(__xludf.DUMMYFUNCTION("""COMPUTED_VALUE"""),"C++")</f>
        <v>C++</v>
      </c>
      <c r="D9994" s="4" t="str">
        <f>IFERROR(__xludf.DUMMYFUNCTION("""COMPUTED_VALUE"""),"JavaScript")</f>
        <v>JavaScript</v>
      </c>
      <c r="E9994" s="4" t="str">
        <f>IFERROR(__xludf.DUMMYFUNCTION("""COMPUTED_VALUE"""),"Python")</f>
        <v>Python</v>
      </c>
    </row>
    <row r="9995">
      <c r="A9995" s="3">
        <v>9994.0</v>
      </c>
      <c r="B9995" s="4" t="str">
        <f>IFERROR(__xludf.DUMMYFUNCTION("SPLIT(IMPORTRANGE!B9995:B19994,"";"",0,1)"),"Bash/Shell/PowerShell")</f>
        <v>Bash/Shell/PowerShell</v>
      </c>
      <c r="C9995" s="4" t="str">
        <f>IFERROR(__xludf.DUMMYFUNCTION("""COMPUTED_VALUE"""),"C#")</f>
        <v>C#</v>
      </c>
      <c r="D9995" s="4" t="str">
        <f>IFERROR(__xludf.DUMMYFUNCTION("""COMPUTED_VALUE"""),"Go")</f>
        <v>Go</v>
      </c>
      <c r="E9995" s="4" t="str">
        <f>IFERROR(__xludf.DUMMYFUNCTION("""COMPUTED_VALUE"""),"Ruby")</f>
        <v>Ruby</v>
      </c>
      <c r="F9995" s="4" t="str">
        <f>IFERROR(__xludf.DUMMYFUNCTION("""COMPUTED_VALUE"""),"SQL")</f>
        <v>SQL</v>
      </c>
      <c r="G9995" s="4" t="str">
        <f>IFERROR(__xludf.DUMMYFUNCTION("""COMPUTED_VALUE"""),"TypeScript")</f>
        <v>TypeScript</v>
      </c>
    </row>
    <row r="9996">
      <c r="A9996" s="3">
        <v>9995.0</v>
      </c>
      <c r="B9996" s="4" t="str">
        <f>IFERROR(__xludf.DUMMYFUNCTION("SPLIT(IMPORTRANGE!B9996:B19995,"";"",0,1)"),"Objective-C")</f>
        <v>Objective-C</v>
      </c>
      <c r="C9996" s="4" t="str">
        <f>IFERROR(__xludf.DUMMYFUNCTION("""COMPUTED_VALUE"""),"Swift")</f>
        <v>Swift</v>
      </c>
    </row>
    <row r="9997">
      <c r="A9997" s="3">
        <v>9996.0</v>
      </c>
      <c r="B9997" s="4" t="str">
        <f>IFERROR(__xludf.DUMMYFUNCTION("SPLIT(IMPORTRANGE!B9997:B19996,"";"",0,1)"),"HTML/CSS")</f>
        <v>HTML/CSS</v>
      </c>
      <c r="C9997" s="4" t="str">
        <f>IFERROR(__xludf.DUMMYFUNCTION("""COMPUTED_VALUE"""),"JavaScript")</f>
        <v>JavaScript</v>
      </c>
    </row>
    <row r="9998">
      <c r="A9998" s="3">
        <v>9997.0</v>
      </c>
      <c r="B9998" s="4" t="str">
        <f>IFERROR(__xludf.DUMMYFUNCTION("SPLIT(IMPORTRANGE!B9998:B19997,"";"",0,1)"),"Bash/Shell/PowerShell")</f>
        <v>Bash/Shell/PowerShell</v>
      </c>
      <c r="C9998" s="4" t="str">
        <f>IFERROR(__xludf.DUMMYFUNCTION("""COMPUTED_VALUE"""),"C")</f>
        <v>C</v>
      </c>
      <c r="D9998" s="4" t="str">
        <f>IFERROR(__xludf.DUMMYFUNCTION("""COMPUTED_VALUE"""),"C++")</f>
        <v>C++</v>
      </c>
      <c r="E9998" s="4" t="str">
        <f>IFERROR(__xludf.DUMMYFUNCTION("""COMPUTED_VALUE"""),"Java")</f>
        <v>Java</v>
      </c>
      <c r="F9998" s="4" t="str">
        <f>IFERROR(__xludf.DUMMYFUNCTION("""COMPUTED_VALUE"""),"JavaScript")</f>
        <v>JavaScript</v>
      </c>
      <c r="G9998" s="4" t="str">
        <f>IFERROR(__xludf.DUMMYFUNCTION("""COMPUTED_VALUE"""),"Rust")</f>
        <v>Rust</v>
      </c>
    </row>
    <row r="9999">
      <c r="A9999" s="3">
        <v>9998.0</v>
      </c>
      <c r="B9999" s="4" t="str">
        <f>IFERROR(__xludf.DUMMYFUNCTION("SPLIT(IMPORTRANGE!B9999:B19998,"";"",0,1)"),"JavaScript")</f>
        <v>JavaScript</v>
      </c>
      <c r="C9999" s="4" t="str">
        <f>IFERROR(__xludf.DUMMYFUNCTION("""COMPUTED_VALUE"""),"Objective-C")</f>
        <v>Objective-C</v>
      </c>
      <c r="D9999" s="4" t="str">
        <f>IFERROR(__xludf.DUMMYFUNCTION("""COMPUTED_VALUE"""),"Swift")</f>
        <v>Swift</v>
      </c>
    </row>
    <row r="10000">
      <c r="A10000" s="3">
        <v>9999.0</v>
      </c>
      <c r="B10000" s="4" t="str">
        <f>IFERROR(__xludf.DUMMYFUNCTION("SPLIT(IMPORTRANGE!B10000:B19999,"";"",0,1)"),"C")</f>
        <v>C</v>
      </c>
      <c r="C10000" s="4" t="str">
        <f>IFERROR(__xludf.DUMMYFUNCTION("""COMPUTED_VALUE"""),"Go")</f>
        <v>Go</v>
      </c>
      <c r="D10000" s="4" t="str">
        <f>IFERROR(__xludf.DUMMYFUNCTION("""COMPUTED_VALUE"""),"HTML/CSS")</f>
        <v>HTML/CSS</v>
      </c>
      <c r="E10000" s="4" t="str">
        <f>IFERROR(__xludf.DUMMYFUNCTION("""COMPUTED_VALUE"""),"JavaScript")</f>
        <v>JavaScript</v>
      </c>
      <c r="F10000" s="4" t="str">
        <f>IFERROR(__xludf.DUMMYFUNCTION("""COMPUTED_VALUE"""),"Python")</f>
        <v>Python</v>
      </c>
    </row>
    <row r="10001">
      <c r="A10001" s="3">
        <v>10000.0</v>
      </c>
      <c r="B10001" s="4" t="str">
        <f>IFERROR(__xludf.DUMMYFUNCTION("SPLIT(IMPORTRANGE!B10001:B20000,"";"",0,1)"),"Bash/Shell/PowerShell")</f>
        <v>Bash/Shell/PowerShell</v>
      </c>
      <c r="C10001" s="4" t="str">
        <f>IFERROR(__xludf.DUMMYFUNCTION("""COMPUTED_VALUE"""),"C#")</f>
        <v>C#</v>
      </c>
      <c r="D10001" s="4" t="str">
        <f>IFERROR(__xludf.DUMMYFUNCTION("""COMPUTED_VALUE"""),"HTML/CSS")</f>
        <v>HTML/CSS</v>
      </c>
      <c r="E10001" s="4" t="str">
        <f>IFERROR(__xludf.DUMMYFUNCTION("""COMPUTED_VALUE"""),"JavaScript")</f>
        <v>JavaScript</v>
      </c>
      <c r="F10001" s="4" t="str">
        <f>IFERROR(__xludf.DUMMYFUNCTION("""COMPUTED_VALUE"""),"SQL")</f>
        <v>SQL</v>
      </c>
      <c r="G10001" s="4" t="str">
        <f>IFERROR(__xludf.DUMMYFUNCTION("""COMPUTED_VALUE"""),"Other(s):")</f>
        <v>Other(s):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>
        <f t="array" ref="A1:AB1">TRANSPOSE(DATA_SPLIT!A2:A29)</f>
        <v>1</v>
      </c>
      <c r="B1" s="4">
        <v>2.0</v>
      </c>
      <c r="C1" s="4">
        <v>3.0</v>
      </c>
      <c r="D1" s="4">
        <v>4.0</v>
      </c>
      <c r="E1" s="4">
        <v>5.0</v>
      </c>
      <c r="F1" s="4">
        <v>6.0</v>
      </c>
      <c r="G1" s="4">
        <v>7.0</v>
      </c>
      <c r="H1" s="4">
        <v>8.0</v>
      </c>
      <c r="I1" s="4">
        <v>9.0</v>
      </c>
      <c r="J1" s="4">
        <v>10.0</v>
      </c>
      <c r="K1" s="4">
        <v>11.0</v>
      </c>
      <c r="L1" s="4">
        <v>12.0</v>
      </c>
      <c r="M1" s="4">
        <v>13.0</v>
      </c>
      <c r="N1" s="4">
        <v>14.0</v>
      </c>
      <c r="O1" s="4">
        <v>15.0</v>
      </c>
      <c r="P1" s="4">
        <v>16.0</v>
      </c>
      <c r="Q1" s="4">
        <v>17.0</v>
      </c>
      <c r="R1" s="4">
        <v>18.0</v>
      </c>
      <c r="S1" s="4">
        <v>19.0</v>
      </c>
      <c r="T1" s="4">
        <v>20.0</v>
      </c>
      <c r="U1" s="4">
        <v>21.0</v>
      </c>
      <c r="V1" s="4">
        <v>22.0</v>
      </c>
      <c r="W1" s="4">
        <v>23.0</v>
      </c>
      <c r="X1" s="4">
        <v>24.0</v>
      </c>
      <c r="Y1" s="4">
        <v>25.0</v>
      </c>
      <c r="Z1" s="4">
        <v>26.0</v>
      </c>
      <c r="AA1" s="4">
        <v>27.0</v>
      </c>
      <c r="AB1" s="4">
        <v>28.0</v>
      </c>
    </row>
    <row r="2">
      <c r="A2" s="6" t="str">
        <f>IFERROR(__xludf.DUMMYFUNCTION("UNIQUE(DATA_SPLIT!B2:B10001)"),"HTML/CSS")</f>
        <v>HTML/CSS</v>
      </c>
      <c r="B2" s="4" t="str">
        <f>IFERROR(__xludf.DUMMYFUNCTION("UNIQUE(DATA_SPLIT!C2:C10001)"),"Java")</f>
        <v>Java</v>
      </c>
      <c r="C2" s="4" t="str">
        <f>IFERROR(__xludf.DUMMYFUNCTION("UNIQUE(DATA_SPLIT!D2:D10001)"),"JavaScript")</f>
        <v>JavaScript</v>
      </c>
      <c r="D2" s="4" t="str">
        <f>IFERROR(__xludf.DUMMYFUNCTION("UNIQUE(DATA_SPLIT!E2:E10001)"),"Python")</f>
        <v>Python</v>
      </c>
      <c r="E2" s="4" t="str">
        <f>IFERROR(__xludf.DUMMYFUNCTION("UNIQUE(DATA_SPLIT!F2:F10001)"),"")</f>
        <v/>
      </c>
      <c r="F2" s="4" t="str">
        <f>IFERROR(__xludf.DUMMYFUNCTION("UNIQUE(DATA_SPLIT!G2:G10001)"),"")</f>
        <v/>
      </c>
      <c r="G2" s="4" t="str">
        <f>IFERROR(__xludf.DUMMYFUNCTION("UNIQUE(DATA_SPLIT!H2:H10001)"),"")</f>
        <v/>
      </c>
      <c r="H2" s="4" t="str">
        <f>IFERROR(__xludf.DUMMYFUNCTION("UNIQUE(DATA_SPLIT!I2:I10001)"),"")</f>
        <v/>
      </c>
      <c r="I2" s="4" t="str">
        <f>IFERROR(__xludf.DUMMYFUNCTION("UNIQUE(DATA_SPLIT!J2:J10001)"),"")</f>
        <v/>
      </c>
      <c r="J2" s="4" t="str">
        <f>IFERROR(__xludf.DUMMYFUNCTION("UNIQUE(DATA_SPLIT!K2:K10001)"),"")</f>
        <v/>
      </c>
      <c r="K2" s="4" t="str">
        <f>IFERROR(__xludf.DUMMYFUNCTION("UNIQUE(DATA_SPLIT!L2:L10001)"),"")</f>
        <v/>
      </c>
      <c r="L2" s="4" t="str">
        <f>IFERROR(__xludf.DUMMYFUNCTION("UNIQUE(DATA_SPLIT!M2:M10001)"),"")</f>
        <v/>
      </c>
      <c r="M2" s="4" t="str">
        <f>IFERROR(__xludf.DUMMYFUNCTION("UNIQUE(DATA_SPLIT!N2:N10001)"),"")</f>
        <v/>
      </c>
      <c r="N2" s="4" t="str">
        <f>IFERROR(__xludf.DUMMYFUNCTION("UNIQUE(DATA_SPLIT!O2:O10001)"),"")</f>
        <v/>
      </c>
      <c r="O2" s="4" t="str">
        <f>IFERROR(__xludf.DUMMYFUNCTION("UNIQUE(DATA_SPLIT!P2:P10001)"),"")</f>
        <v/>
      </c>
      <c r="P2" s="4" t="str">
        <f>IFERROR(__xludf.DUMMYFUNCTION("UNIQUE(DATA_SPLIT!Q2:Q10001)"),"")</f>
        <v/>
      </c>
      <c r="Q2" s="4" t="str">
        <f>IFERROR(__xludf.DUMMYFUNCTION("UNIQUE(DATA_SPLIT!R2:R10001)"),"")</f>
        <v/>
      </c>
      <c r="R2" s="4" t="str">
        <f>IFERROR(__xludf.DUMMYFUNCTION("UNIQUE(DATA_SPLIT!S2:S10001)"),"")</f>
        <v/>
      </c>
      <c r="S2" s="4" t="str">
        <f>IFERROR(__xludf.DUMMYFUNCTION("UNIQUE(DATA_SPLIT!T2:T10001)"),"")</f>
        <v/>
      </c>
      <c r="T2" s="4" t="str">
        <f>IFERROR(__xludf.DUMMYFUNCTION("UNIQUE(DATA_SPLIT!U2:U10001)"),"")</f>
        <v/>
      </c>
      <c r="U2" s="4" t="str">
        <f>IFERROR(__xludf.DUMMYFUNCTION("UNIQUE(DATA_SPLIT!V2:V10001)"),"")</f>
        <v/>
      </c>
      <c r="V2" s="4" t="str">
        <f>IFERROR(__xludf.DUMMYFUNCTION("UNIQUE(DATA_SPLIT!W2:W10001)"),"")</f>
        <v/>
      </c>
      <c r="W2" s="4" t="str">
        <f>IFERROR(__xludf.DUMMYFUNCTION("UNIQUE(DATA_SPLIT!X2:X10001)"),"")</f>
        <v/>
      </c>
      <c r="X2" s="4" t="str">
        <f>IFERROR(__xludf.DUMMYFUNCTION("UNIQUE(DATA_SPLIT!Y2:Y10001)"),"")</f>
        <v/>
      </c>
      <c r="Y2" s="4" t="str">
        <f>IFERROR(__xludf.DUMMYFUNCTION("UNIQUE(DATA_SPLIT!Z2:Z10001)"),"")</f>
        <v/>
      </c>
      <c r="Z2" s="4" t="str">
        <f>IFERROR(__xludf.DUMMYFUNCTION("UNIQUE(DATA_SPLIT!AA2:AA10001)"),"")</f>
        <v/>
      </c>
      <c r="AA2" s="4" t="str">
        <f>IFERROR(__xludf.DUMMYFUNCTION("UNIQUE(DATA_SPLIT!AB2:AB10001)"),"")</f>
        <v/>
      </c>
      <c r="AB2" s="4" t="str">
        <f>IFERROR(__xludf.DUMMYFUNCTION("UNIQUE(DATA_SPLIT!AC2:AC10001)"),"")</f>
        <v/>
      </c>
    </row>
    <row r="3">
      <c r="A3" s="4" t="str">
        <f>IFERROR(__xludf.DUMMYFUNCTION("""COMPUTED_VALUE"""),"C++")</f>
        <v>C++</v>
      </c>
      <c r="B3" s="4" t="str">
        <f>IFERROR(__xludf.DUMMYFUNCTION("""COMPUTED_VALUE"""),"HTML/CSS")</f>
        <v>HTML/CSS</v>
      </c>
      <c r="C3" s="4" t="str">
        <f>IFERROR(__xludf.DUMMYFUNCTION("""COMPUTED_VALUE"""),"Python")</f>
        <v>Python</v>
      </c>
      <c r="D3" s="4"/>
      <c r="E3" s="4" t="str">
        <f>IFERROR(__xludf.DUMMYFUNCTION("""COMPUTED_VALUE"""),"SQL")</f>
        <v>SQL</v>
      </c>
      <c r="F3" s="4" t="str">
        <f>IFERROR(__xludf.DUMMYFUNCTION("""COMPUTED_VALUE"""),"SQL")</f>
        <v>SQL</v>
      </c>
      <c r="G3" s="4" t="str">
        <f>IFERROR(__xludf.DUMMYFUNCTION("""COMPUTED_VALUE"""),"VBA")</f>
        <v>VBA</v>
      </c>
      <c r="H3" s="4" t="str">
        <f>IFERROR(__xludf.DUMMYFUNCTION("""COMPUTED_VALUE"""),"SQL")</f>
        <v>SQL</v>
      </c>
      <c r="I3" s="4" t="str">
        <f>IFERROR(__xludf.DUMMYFUNCTION("""COMPUTED_VALUE"""),"TypeScript")</f>
        <v>TypeScript</v>
      </c>
      <c r="J3" s="4" t="str">
        <f>IFERROR(__xludf.DUMMYFUNCTION("""COMPUTED_VALUE"""),"WebAssembly")</f>
        <v>WebAssembly</v>
      </c>
      <c r="K3" s="4" t="str">
        <f>IFERROR(__xludf.DUMMYFUNCTION("""COMPUTED_VALUE"""),"Other(s):")</f>
        <v>Other(s):</v>
      </c>
      <c r="L3" s="4" t="str">
        <f>IFERROR(__xludf.DUMMYFUNCTION("""COMPUTED_VALUE"""),"Swift")</f>
        <v>Swift</v>
      </c>
      <c r="M3" s="4" t="str">
        <f>IFERROR(__xludf.DUMMYFUNCTION("""COMPUTED_VALUE"""),"Rust")</f>
        <v>Rust</v>
      </c>
      <c r="N3" s="4" t="str">
        <f>IFERROR(__xludf.DUMMYFUNCTION("""COMPUTED_VALUE"""),"SQL")</f>
        <v>SQL</v>
      </c>
      <c r="O3" s="4" t="str">
        <f>IFERROR(__xludf.DUMMYFUNCTION("""COMPUTED_VALUE"""),"TypeScript")</f>
        <v>TypeScript</v>
      </c>
      <c r="P3" s="4" t="str">
        <f>IFERROR(__xludf.DUMMYFUNCTION("""COMPUTED_VALUE"""),"VBA")</f>
        <v>VBA</v>
      </c>
      <c r="Q3" s="4" t="str">
        <f>IFERROR(__xludf.DUMMYFUNCTION("""COMPUTED_VALUE"""),"Other(s):")</f>
        <v>Other(s):</v>
      </c>
      <c r="R3" s="4" t="str">
        <f>IFERROR(__xludf.DUMMYFUNCTION("""COMPUTED_VALUE"""),"Python")</f>
        <v>Python</v>
      </c>
      <c r="S3" s="4" t="str">
        <f>IFERROR(__xludf.DUMMYFUNCTION("""COMPUTED_VALUE"""),"R")</f>
        <v>R</v>
      </c>
      <c r="T3" s="4" t="str">
        <f>IFERROR(__xludf.DUMMYFUNCTION("""COMPUTED_VALUE"""),"Ruby")</f>
        <v>Ruby</v>
      </c>
      <c r="U3" s="4" t="str">
        <f>IFERROR(__xludf.DUMMYFUNCTION("""COMPUTED_VALUE"""),"Rust")</f>
        <v>Rust</v>
      </c>
      <c r="V3" s="4" t="str">
        <f>IFERROR(__xludf.DUMMYFUNCTION("""COMPUTED_VALUE"""),"Scala")</f>
        <v>Scala</v>
      </c>
      <c r="W3" s="4" t="str">
        <f>IFERROR(__xludf.DUMMYFUNCTION("""COMPUTED_VALUE"""),"SQL")</f>
        <v>SQL</v>
      </c>
      <c r="X3" s="4" t="str">
        <f>IFERROR(__xludf.DUMMYFUNCTION("""COMPUTED_VALUE"""),"Swift")</f>
        <v>Swift</v>
      </c>
      <c r="Y3" s="4" t="str">
        <f>IFERROR(__xludf.DUMMYFUNCTION("""COMPUTED_VALUE"""),"TypeScript")</f>
        <v>TypeScript</v>
      </c>
      <c r="Z3" s="4" t="str">
        <f>IFERROR(__xludf.DUMMYFUNCTION("""COMPUTED_VALUE"""),"VBA")</f>
        <v>VBA</v>
      </c>
      <c r="AA3" s="4" t="str">
        <f>IFERROR(__xludf.DUMMYFUNCTION("""COMPUTED_VALUE"""),"WebAssembly")</f>
        <v>WebAssembly</v>
      </c>
      <c r="AB3" s="4" t="str">
        <f>IFERROR(__xludf.DUMMYFUNCTION("""COMPUTED_VALUE"""),"Other(s):")</f>
        <v>Other(s):</v>
      </c>
    </row>
    <row r="4">
      <c r="A4" s="4" t="str">
        <f>IFERROR(__xludf.DUMMYFUNCTION("""COMPUTED_VALUE"""),"C")</f>
        <v>C</v>
      </c>
      <c r="B4" s="4"/>
      <c r="C4" s="4"/>
      <c r="D4" s="4" t="str">
        <f>IFERROR(__xludf.DUMMYFUNCTION("""COMPUTED_VALUE"""),"JavaScript")</f>
        <v>JavaScript</v>
      </c>
      <c r="E4" s="4" t="str">
        <f>IFERROR(__xludf.DUMMYFUNCTION("""COMPUTED_VALUE"""),"Python")</f>
        <v>Python</v>
      </c>
      <c r="F4" s="4" t="str">
        <f>IFERROR(__xludf.DUMMYFUNCTION("""COMPUTED_VALUE"""),"JavaScript")</f>
        <v>JavaScript</v>
      </c>
      <c r="G4" s="4" t="str">
        <f>IFERROR(__xludf.DUMMYFUNCTION("""COMPUTED_VALUE"""),"Python")</f>
        <v>Python</v>
      </c>
      <c r="H4" s="4" t="str">
        <f>IFERROR(__xludf.DUMMYFUNCTION("""COMPUTED_VALUE"""),"PHP")</f>
        <v>PHP</v>
      </c>
      <c r="I4" s="4" t="str">
        <f>IFERROR(__xludf.DUMMYFUNCTION("""COMPUTED_VALUE"""),"SQL")</f>
        <v>SQL</v>
      </c>
      <c r="J4" s="4" t="str">
        <f>IFERROR(__xludf.DUMMYFUNCTION("""COMPUTED_VALUE"""),"Rust")</f>
        <v>Rust</v>
      </c>
      <c r="K4" s="4" t="str">
        <f>IFERROR(__xludf.DUMMYFUNCTION("""COMPUTED_VALUE"""),"SQL")</f>
        <v>SQL</v>
      </c>
      <c r="L4" s="4" t="str">
        <f>IFERROR(__xludf.DUMMYFUNCTION("""COMPUTED_VALUE"""),"VBA")</f>
        <v>VBA</v>
      </c>
      <c r="M4" s="4" t="str">
        <f>IFERROR(__xludf.DUMMYFUNCTION("""COMPUTED_VALUE"""),"VBA")</f>
        <v>VBA</v>
      </c>
      <c r="N4" s="4" t="str">
        <f>IFERROR(__xludf.DUMMYFUNCTION("""COMPUTED_VALUE"""),"WebAssembly")</f>
        <v>WebAssembly</v>
      </c>
      <c r="O4" s="4" t="str">
        <f>IFERROR(__xludf.DUMMYFUNCTION("""COMPUTED_VALUE"""),"SQL")</f>
        <v>SQL</v>
      </c>
      <c r="P4" s="4" t="str">
        <f>IFERROR(__xludf.DUMMYFUNCTION("""COMPUTED_VALUE"""),"Objective-C")</f>
        <v>Objective-C</v>
      </c>
      <c r="Q4" s="4" t="str">
        <f>IFERROR(__xludf.DUMMYFUNCTION("""COMPUTED_VALUE"""),"PHP")</f>
        <v>PHP</v>
      </c>
      <c r="R4" s="4" t="str">
        <f>IFERROR(__xludf.DUMMYFUNCTION("""COMPUTED_VALUE"""),"Scala")</f>
        <v>Scala</v>
      </c>
      <c r="S4" s="4" t="str">
        <f>IFERROR(__xludf.DUMMYFUNCTION("""COMPUTED_VALUE"""),"SQL")</f>
        <v>SQL</v>
      </c>
      <c r="T4" s="4" t="str">
        <f>IFERROR(__xludf.DUMMYFUNCTION("""COMPUTED_VALUE"""),"Swift")</f>
        <v>Swift</v>
      </c>
      <c r="U4" s="4" t="str">
        <f>IFERROR(__xludf.DUMMYFUNCTION("""COMPUTED_VALUE"""),"TypeScript")</f>
        <v>TypeScript</v>
      </c>
      <c r="V4" s="4" t="str">
        <f>IFERROR(__xludf.DUMMYFUNCTION("""COMPUTED_VALUE"""),"VBA")</f>
        <v>VBA</v>
      </c>
      <c r="W4" s="4" t="str">
        <f>IFERROR(__xludf.DUMMYFUNCTION("""COMPUTED_VALUE"""),"WebAssembly")</f>
        <v>WebAssembly</v>
      </c>
      <c r="X4" s="4" t="str">
        <f>IFERROR(__xludf.DUMMYFUNCTION("""COMPUTED_VALUE"""),"Other(s):")</f>
        <v>Other(s):</v>
      </c>
      <c r="Y4" s="4" t="str">
        <f>IFERROR(__xludf.DUMMYFUNCTION("""COMPUTED_VALUE"""),"VBA")</f>
        <v>VBA</v>
      </c>
      <c r="Z4" s="4" t="str">
        <f>IFERROR(__xludf.DUMMYFUNCTION("""COMPUTED_VALUE"""),"WebAssembly")</f>
        <v>WebAssembly</v>
      </c>
      <c r="AA4" s="4" t="str">
        <f>IFERROR(__xludf.DUMMYFUNCTION("""COMPUTED_VALUE"""),"Other(s):")</f>
        <v>Other(s):</v>
      </c>
    </row>
    <row r="5">
      <c r="A5" s="4" t="str">
        <f>IFERROR(__xludf.DUMMYFUNCTION("""COMPUTED_VALUE"""),"Java")</f>
        <v>Java</v>
      </c>
      <c r="B5" s="4" t="str">
        <f>IFERROR(__xludf.DUMMYFUNCTION("""COMPUTED_VALUE"""),"C++")</f>
        <v>C++</v>
      </c>
      <c r="C5" s="4" t="str">
        <f>IFERROR(__xludf.DUMMYFUNCTION("""COMPUTED_VALUE"""),"C#")</f>
        <v>C#</v>
      </c>
      <c r="D5" s="4" t="str">
        <f>IFERROR(__xludf.DUMMYFUNCTION("""COMPUTED_VALUE"""),"HTML/CSS")</f>
        <v>HTML/CSS</v>
      </c>
      <c r="E5" s="4" t="str">
        <f>IFERROR(__xludf.DUMMYFUNCTION("""COMPUTED_VALUE"""),"Java")</f>
        <v>Java</v>
      </c>
      <c r="F5" s="4" t="str">
        <f>IFERROR(__xludf.DUMMYFUNCTION("""COMPUTED_VALUE"""),"Ruby")</f>
        <v>Ruby</v>
      </c>
      <c r="G5" s="4" t="str">
        <f>IFERROR(__xludf.DUMMYFUNCTION("""COMPUTED_VALUE"""),"Rust")</f>
        <v>Rust</v>
      </c>
      <c r="H5" s="4" t="str">
        <f>IFERROR(__xludf.DUMMYFUNCTION("""COMPUTED_VALUE"""),"R")</f>
        <v>R</v>
      </c>
      <c r="I5" s="4" t="str">
        <f>IFERROR(__xludf.DUMMYFUNCTION("""COMPUTED_VALUE"""),"Python")</f>
        <v>Python</v>
      </c>
      <c r="J5" s="4" t="str">
        <f>IFERROR(__xludf.DUMMYFUNCTION("""COMPUTED_VALUE"""),"Swift")</f>
        <v>Swift</v>
      </c>
      <c r="K5" s="4" t="str">
        <f>IFERROR(__xludf.DUMMYFUNCTION("""COMPUTED_VALUE"""),"TypeScript")</f>
        <v>TypeScript</v>
      </c>
      <c r="L5" s="4" t="str">
        <f>IFERROR(__xludf.DUMMYFUNCTION("""COMPUTED_VALUE"""),"Ruby")</f>
        <v>Ruby</v>
      </c>
      <c r="M5" s="4" t="str">
        <f>IFERROR(__xludf.DUMMYFUNCTION("""COMPUTED_VALUE"""),"WebAssembly")</f>
        <v>WebAssembly</v>
      </c>
      <c r="N5" s="4" t="str">
        <f>IFERROR(__xludf.DUMMYFUNCTION("""COMPUTED_VALUE"""),"Swift")</f>
        <v>Swift</v>
      </c>
      <c r="O5" s="4" t="str">
        <f>IFERROR(__xludf.DUMMYFUNCTION("""COMPUTED_VALUE"""),"Swift")</f>
        <v>Swift</v>
      </c>
      <c r="P5" s="4" t="str">
        <f>IFERROR(__xludf.DUMMYFUNCTION("""COMPUTED_VALUE"""),"Ruby")</f>
        <v>Ruby</v>
      </c>
      <c r="Q5" s="4" t="str">
        <f>IFERROR(__xludf.DUMMYFUNCTION("""COMPUTED_VALUE"""),"Rust")</f>
        <v>Rust</v>
      </c>
      <c r="R5" s="4" t="str">
        <f>IFERROR(__xludf.DUMMYFUNCTION("""COMPUTED_VALUE"""),"TypeScript")</f>
        <v>TypeScript</v>
      </c>
      <c r="S5" s="4" t="str">
        <f>IFERROR(__xludf.DUMMYFUNCTION("""COMPUTED_VALUE"""),"WebAssembly")</f>
        <v>WebAssembly</v>
      </c>
      <c r="T5" s="4" t="str">
        <f>IFERROR(__xludf.DUMMYFUNCTION("""COMPUTED_VALUE"""),"Other(s):")</f>
        <v>Other(s):</v>
      </c>
      <c r="U5" s="4" t="str">
        <f>IFERROR(__xludf.DUMMYFUNCTION("""COMPUTED_VALUE"""),"Scala")</f>
        <v>Scala</v>
      </c>
      <c r="V5" s="4" t="str">
        <f>IFERROR(__xludf.DUMMYFUNCTION("""COMPUTED_VALUE"""),"SQL")</f>
        <v>SQL</v>
      </c>
      <c r="W5" s="4" t="str">
        <f>IFERROR(__xludf.DUMMYFUNCTION("""COMPUTED_VALUE"""),"Swift")</f>
        <v>Swift</v>
      </c>
      <c r="X5" s="4" t="str">
        <f>IFERROR(__xludf.DUMMYFUNCTION("""COMPUTED_VALUE"""),"TypeScript")</f>
        <v>TypeScript</v>
      </c>
      <c r="Y5" s="4" t="str">
        <f>IFERROR(__xludf.DUMMYFUNCTION("""COMPUTED_VALUE"""),"WebAssembly")</f>
        <v>WebAssembly</v>
      </c>
      <c r="Z5" s="4" t="str">
        <f>IFERROR(__xludf.DUMMYFUNCTION("""COMPUTED_VALUE"""),"Other(s):")</f>
        <v>Other(s):</v>
      </c>
    </row>
    <row r="6">
      <c r="A6" s="4" t="str">
        <f>IFERROR(__xludf.DUMMYFUNCTION("""COMPUTED_VALUE"""),"Bash/Shell/PowerShell")</f>
        <v>Bash/Shell/PowerShell</v>
      </c>
      <c r="B6" s="4" t="str">
        <f>IFERROR(__xludf.DUMMYFUNCTION("""COMPUTED_VALUE"""),"R")</f>
        <v>R</v>
      </c>
      <c r="C6" s="4" t="str">
        <f>IFERROR(__xludf.DUMMYFUNCTION("""COMPUTED_VALUE"""),"Java")</f>
        <v>Java</v>
      </c>
      <c r="D6" s="4" t="str">
        <f>IFERROR(__xludf.DUMMYFUNCTION("""COMPUTED_VALUE"""),"PHP")</f>
        <v>PHP</v>
      </c>
      <c r="E6" s="4" t="str">
        <f>IFERROR(__xludf.DUMMYFUNCTION("""COMPUTED_VALUE"""),"R")</f>
        <v>R</v>
      </c>
      <c r="F6" s="4" t="str">
        <f>IFERROR(__xludf.DUMMYFUNCTION("""COMPUTED_VALUE"""),"TypeScript")</f>
        <v>TypeScript</v>
      </c>
      <c r="G6" s="4" t="str">
        <f>IFERROR(__xludf.DUMMYFUNCTION("""COMPUTED_VALUE"""),"JavaScript")</f>
        <v>JavaScript</v>
      </c>
      <c r="H6" s="4" t="str">
        <f>IFERROR(__xludf.DUMMYFUNCTION("""COMPUTED_VALUE"""),"Kotlin")</f>
        <v>Kotlin</v>
      </c>
      <c r="I6" s="4" t="str">
        <f>IFERROR(__xludf.DUMMYFUNCTION("""COMPUTED_VALUE"""),"Other(s):")</f>
        <v>Other(s):</v>
      </c>
      <c r="J6" s="4" t="str">
        <f>IFERROR(__xludf.DUMMYFUNCTION("""COMPUTED_VALUE"""),"Kotlin")</f>
        <v>Kotlin</v>
      </c>
      <c r="K6" s="4" t="str">
        <f>IFERROR(__xludf.DUMMYFUNCTION("""COMPUTED_VALUE"""),"Python")</f>
        <v>Python</v>
      </c>
      <c r="L6" s="4" t="str">
        <f>IFERROR(__xludf.DUMMYFUNCTION("""COMPUTED_VALUE"""),"TypeScript")</f>
        <v>TypeScript</v>
      </c>
      <c r="M6" s="4" t="str">
        <f>IFERROR(__xludf.DUMMYFUNCTION("""COMPUTED_VALUE"""),"TypeScript")</f>
        <v>TypeScript</v>
      </c>
      <c r="N6" s="4" t="str">
        <f>IFERROR(__xludf.DUMMYFUNCTION("""COMPUTED_VALUE"""),"Rust")</f>
        <v>Rust</v>
      </c>
      <c r="O6" s="4" t="str">
        <f>IFERROR(__xludf.DUMMYFUNCTION("""COMPUTED_VALUE"""),"Other(s):")</f>
        <v>Other(s):</v>
      </c>
      <c r="P6" s="4" t="str">
        <f>IFERROR(__xludf.DUMMYFUNCTION("""COMPUTED_VALUE"""),"Scala")</f>
        <v>Scala</v>
      </c>
      <c r="Q6" s="4" t="str">
        <f>IFERROR(__xludf.DUMMYFUNCTION("""COMPUTED_VALUE"""),"SQL")</f>
        <v>SQL</v>
      </c>
      <c r="R6" s="4" t="str">
        <f>IFERROR(__xludf.DUMMYFUNCTION("""COMPUTED_VALUE"""),"VBA")</f>
        <v>VBA</v>
      </c>
      <c r="S6" s="4" t="str">
        <f>IFERROR(__xludf.DUMMYFUNCTION("""COMPUTED_VALUE"""),"Scala")</f>
        <v>Scala</v>
      </c>
      <c r="T6" s="4" t="str">
        <f>IFERROR(__xludf.DUMMYFUNCTION("""COMPUTED_VALUE"""),"Scala")</f>
        <v>Scala</v>
      </c>
      <c r="U6" s="4" t="str">
        <f>IFERROR(__xludf.DUMMYFUNCTION("""COMPUTED_VALUE"""),"SQL")</f>
        <v>SQL</v>
      </c>
      <c r="V6" s="4" t="str">
        <f>IFERROR(__xludf.DUMMYFUNCTION("""COMPUTED_VALUE"""),"Swift")</f>
        <v>Swift</v>
      </c>
      <c r="W6" s="4" t="str">
        <f>IFERROR(__xludf.DUMMYFUNCTION("""COMPUTED_VALUE"""),"TypeScript")</f>
        <v>TypeScript</v>
      </c>
      <c r="X6" s="4" t="str">
        <f>IFERROR(__xludf.DUMMYFUNCTION("""COMPUTED_VALUE"""),"VBA")</f>
        <v>VBA</v>
      </c>
    </row>
    <row r="7">
      <c r="A7" s="4" t="str">
        <f>IFERROR(__xludf.DUMMYFUNCTION("""COMPUTED_VALUE"""),"C#")</f>
        <v>C#</v>
      </c>
      <c r="B7" s="4" t="str">
        <f>IFERROR(__xludf.DUMMYFUNCTION("""COMPUTED_VALUE"""),"JavaScript")</f>
        <v>JavaScript</v>
      </c>
      <c r="C7" s="4" t="str">
        <f>IFERROR(__xludf.DUMMYFUNCTION("""COMPUTED_VALUE"""),"SQL")</f>
        <v>SQL</v>
      </c>
      <c r="D7" s="4" t="str">
        <f>IFERROR(__xludf.DUMMYFUNCTION("""COMPUTED_VALUE"""),"C++")</f>
        <v>C++</v>
      </c>
      <c r="E7" s="4" t="str">
        <f>IFERROR(__xludf.DUMMYFUNCTION("""COMPUTED_VALUE"""),"HTML/CSS")</f>
        <v>HTML/CSS</v>
      </c>
      <c r="F7" s="4" t="str">
        <f>IFERROR(__xludf.DUMMYFUNCTION("""COMPUTED_VALUE"""),"Java")</f>
        <v>Java</v>
      </c>
      <c r="G7" s="4" t="str">
        <f>IFERROR(__xludf.DUMMYFUNCTION("""COMPUTED_VALUE"""),"SQL")</f>
        <v>SQL</v>
      </c>
      <c r="H7" s="4" t="str">
        <f>IFERROR(__xludf.DUMMYFUNCTION("""COMPUTED_VALUE"""),"TypeScript")</f>
        <v>TypeScript</v>
      </c>
      <c r="I7" s="4" t="str">
        <f>IFERROR(__xludf.DUMMYFUNCTION("""COMPUTED_VALUE"""),"JavaScript")</f>
        <v>JavaScript</v>
      </c>
      <c r="J7" s="4" t="str">
        <f>IFERROR(__xludf.DUMMYFUNCTION("""COMPUTED_VALUE"""),"Ruby")</f>
        <v>Ruby</v>
      </c>
      <c r="K7" s="4" t="str">
        <f>IFERROR(__xludf.DUMMYFUNCTION("""COMPUTED_VALUE"""),"Swift")</f>
        <v>Swift</v>
      </c>
      <c r="L7" s="4" t="str">
        <f>IFERROR(__xludf.DUMMYFUNCTION("""COMPUTED_VALUE"""),"SQL")</f>
        <v>SQL</v>
      </c>
      <c r="M7" s="4" t="str">
        <f>IFERROR(__xludf.DUMMYFUNCTION("""COMPUTED_VALUE"""),"Other(s):")</f>
        <v>Other(s):</v>
      </c>
      <c r="N7" s="4" t="str">
        <f>IFERROR(__xludf.DUMMYFUNCTION("""COMPUTED_VALUE"""),"TypeScript")</f>
        <v>TypeScript</v>
      </c>
      <c r="O7" s="4" t="str">
        <f>IFERROR(__xludf.DUMMYFUNCTION("""COMPUTED_VALUE"""),"Kotlin")</f>
        <v>Kotlin</v>
      </c>
      <c r="P7" s="4" t="str">
        <f>IFERROR(__xludf.DUMMYFUNCTION("""COMPUTED_VALUE"""),"Swift")</f>
        <v>Swift</v>
      </c>
      <c r="Q7" s="4" t="str">
        <f>IFERROR(__xludf.DUMMYFUNCTION("""COMPUTED_VALUE"""),"TypeScript")</f>
        <v>TypeScript</v>
      </c>
      <c r="R7" s="4" t="str">
        <f>IFERROR(__xludf.DUMMYFUNCTION("""COMPUTED_VALUE"""),"Rust")</f>
        <v>Rust</v>
      </c>
      <c r="S7" s="4" t="str">
        <f>IFERROR(__xludf.DUMMYFUNCTION("""COMPUTED_VALUE"""),"Ruby")</f>
        <v>Ruby</v>
      </c>
    </row>
    <row r="8">
      <c r="A8" s="4" t="str">
        <f>IFERROR(__xludf.DUMMYFUNCTION("""COMPUTED_VALUE"""),"Other(s):")</f>
        <v>Other(s):</v>
      </c>
      <c r="B8" s="4" t="str">
        <f>IFERROR(__xludf.DUMMYFUNCTION("""COMPUTED_VALUE"""),"C")</f>
        <v>C</v>
      </c>
      <c r="C8" s="4" t="str">
        <f>IFERROR(__xludf.DUMMYFUNCTION("""COMPUTED_VALUE"""),"C++")</f>
        <v>C++</v>
      </c>
      <c r="D8" s="4" t="str">
        <f>IFERROR(__xludf.DUMMYFUNCTION("""COMPUTED_VALUE"""),"TypeScript")</f>
        <v>TypeScript</v>
      </c>
      <c r="E8" s="4" t="str">
        <f>IFERROR(__xludf.DUMMYFUNCTION("""COMPUTED_VALUE"""),"TypeScript")</f>
        <v>TypeScript</v>
      </c>
      <c r="F8" s="4" t="str">
        <f>IFERROR(__xludf.DUMMYFUNCTION("""COMPUTED_VALUE"""),"VBA")</f>
        <v>VBA</v>
      </c>
      <c r="G8" s="4" t="str">
        <f>IFERROR(__xludf.DUMMYFUNCTION("""COMPUTED_VALUE"""),"TypeScript")</f>
        <v>TypeScript</v>
      </c>
      <c r="H8" s="4" t="str">
        <f>IFERROR(__xludf.DUMMYFUNCTION("""COMPUTED_VALUE"""),"Ruby")</f>
        <v>Ruby</v>
      </c>
      <c r="I8" s="4" t="str">
        <f>IFERROR(__xludf.DUMMYFUNCTION("""COMPUTED_VALUE"""),"VBA")</f>
        <v>VBA</v>
      </c>
      <c r="J8" s="4" t="str">
        <f>IFERROR(__xludf.DUMMYFUNCTION("""COMPUTED_VALUE"""),"TypeScript")</f>
        <v>TypeScript</v>
      </c>
      <c r="K8" s="4" t="str">
        <f>IFERROR(__xludf.DUMMYFUNCTION("""COMPUTED_VALUE"""),"Rust")</f>
        <v>Rust</v>
      </c>
      <c r="L8" s="4" t="str">
        <f>IFERROR(__xludf.DUMMYFUNCTION("""COMPUTED_VALUE"""),"Scala")</f>
        <v>Scala</v>
      </c>
      <c r="M8" s="4" t="str">
        <f>IFERROR(__xludf.DUMMYFUNCTION("""COMPUTED_VALUE"""),"Swift")</f>
        <v>Swift</v>
      </c>
      <c r="N8" s="4" t="str">
        <f>IFERROR(__xludf.DUMMYFUNCTION("""COMPUTED_VALUE"""),"Other(s):")</f>
        <v>Other(s):</v>
      </c>
      <c r="O8" s="4" t="str">
        <f>IFERROR(__xludf.DUMMYFUNCTION("""COMPUTED_VALUE"""),"R")</f>
        <v>R</v>
      </c>
      <c r="P8" s="4" t="str">
        <f>IFERROR(__xludf.DUMMYFUNCTION("""COMPUTED_VALUE"""),"SQL")</f>
        <v>SQL</v>
      </c>
      <c r="Q8" s="4" t="str">
        <f>IFERROR(__xludf.DUMMYFUNCTION("""COMPUTED_VALUE"""),"Swift")</f>
        <v>Swift</v>
      </c>
      <c r="R8" s="4" t="str">
        <f>IFERROR(__xludf.DUMMYFUNCTION("""COMPUTED_VALUE"""),"WebAssembly")</f>
        <v>WebAssembly</v>
      </c>
    </row>
    <row r="9">
      <c r="A9" s="4" t="str">
        <f>IFERROR(__xludf.DUMMYFUNCTION("""COMPUTED_VALUE"""),"Assembly")</f>
        <v>Assembly</v>
      </c>
      <c r="B9" s="4" t="str">
        <f>IFERROR(__xludf.DUMMYFUNCTION("""COMPUTED_VALUE"""),"C#")</f>
        <v>C#</v>
      </c>
      <c r="C9" s="4" t="str">
        <f>IFERROR(__xludf.DUMMYFUNCTION("""COMPUTED_VALUE"""),"HTML/CSS")</f>
        <v>HTML/CSS</v>
      </c>
      <c r="D9" s="4" t="str">
        <f>IFERROR(__xludf.DUMMYFUNCTION("""COMPUTED_VALUE"""),"Java")</f>
        <v>Java</v>
      </c>
      <c r="E9" s="4" t="str">
        <f>IFERROR(__xludf.DUMMYFUNCTION("""COMPUTED_VALUE"""),"JavaScript")</f>
        <v>JavaScript</v>
      </c>
      <c r="F9" s="4" t="str">
        <f>IFERROR(__xludf.DUMMYFUNCTION("""COMPUTED_VALUE"""),"PHP")</f>
        <v>PHP</v>
      </c>
      <c r="G9" s="4" t="str">
        <f>IFERROR(__xludf.DUMMYFUNCTION("""COMPUTED_VALUE"""),"PHP")</f>
        <v>PHP</v>
      </c>
      <c r="H9" s="4" t="str">
        <f>IFERROR(__xludf.DUMMYFUNCTION("""COMPUTED_VALUE"""),"WebAssembly")</f>
        <v>WebAssembly</v>
      </c>
      <c r="I9" s="4" t="str">
        <f>IFERROR(__xludf.DUMMYFUNCTION("""COMPUTED_VALUE"""),"Objective-C")</f>
        <v>Objective-C</v>
      </c>
      <c r="J9" s="4" t="str">
        <f>IFERROR(__xludf.DUMMYFUNCTION("""COMPUTED_VALUE"""),"Python")</f>
        <v>Python</v>
      </c>
      <c r="K9" s="4" t="str">
        <f>IFERROR(__xludf.DUMMYFUNCTION("""COMPUTED_VALUE"""),"Ruby")</f>
        <v>Ruby</v>
      </c>
      <c r="L9" s="4" t="str">
        <f>IFERROR(__xludf.DUMMYFUNCTION("""COMPUTED_VALUE"""),"R")</f>
        <v>R</v>
      </c>
      <c r="M9" s="4" t="str">
        <f>IFERROR(__xludf.DUMMYFUNCTION("""COMPUTED_VALUE"""),"SQL")</f>
        <v>SQL</v>
      </c>
      <c r="N9" s="4" t="str">
        <f>IFERROR(__xludf.DUMMYFUNCTION("""COMPUTED_VALUE"""),"JavaScript")</f>
        <v>JavaScript</v>
      </c>
      <c r="O9" s="4" t="str">
        <f>IFERROR(__xludf.DUMMYFUNCTION("""COMPUTED_VALUE"""),"Rust")</f>
        <v>Rust</v>
      </c>
      <c r="P9" s="4" t="str">
        <f>IFERROR(__xludf.DUMMYFUNCTION("""COMPUTED_VALUE"""),"TypeScript")</f>
        <v>TypeScript</v>
      </c>
      <c r="Q9" s="4" t="str">
        <f>IFERROR(__xludf.DUMMYFUNCTION("""COMPUTED_VALUE"""),"VBA")</f>
        <v>VBA</v>
      </c>
      <c r="R9" s="4" t="str">
        <f>IFERROR(__xludf.DUMMYFUNCTION("""COMPUTED_VALUE"""),"R")</f>
        <v>R</v>
      </c>
    </row>
    <row r="10">
      <c r="A10" s="4" t="str">
        <f>IFERROR(__xludf.DUMMYFUNCTION("""COMPUTED_VALUE"""),"Python")</f>
        <v>Python</v>
      </c>
      <c r="B10" s="4" t="str">
        <f>IFERROR(__xludf.DUMMYFUNCTION("""COMPUTED_VALUE"""),"Go")</f>
        <v>Go</v>
      </c>
      <c r="C10" s="4" t="str">
        <f>IFERROR(__xludf.DUMMYFUNCTION("""COMPUTED_VALUE"""),"C")</f>
        <v>C</v>
      </c>
      <c r="D10" s="4" t="str">
        <f>IFERROR(__xludf.DUMMYFUNCTION("""COMPUTED_VALUE"""),"SQL")</f>
        <v>SQL</v>
      </c>
      <c r="E10" s="4" t="str">
        <f>IFERROR(__xludf.DUMMYFUNCTION("""COMPUTED_VALUE"""),"Go")</f>
        <v>Go</v>
      </c>
      <c r="F10" s="4" t="str">
        <f>IFERROR(__xludf.DUMMYFUNCTION("""COMPUTED_VALUE"""),"Objective-C")</f>
        <v>Objective-C</v>
      </c>
      <c r="G10" s="4" t="str">
        <f>IFERROR(__xludf.DUMMYFUNCTION("""COMPUTED_VALUE"""),"R")</f>
        <v>R</v>
      </c>
      <c r="H10" s="4" t="str">
        <f>IFERROR(__xludf.DUMMYFUNCTION("""COMPUTED_VALUE"""),"Python")</f>
        <v>Python</v>
      </c>
      <c r="I10" s="4" t="str">
        <f>IFERROR(__xludf.DUMMYFUNCTION("""COMPUTED_VALUE"""),"Ruby")</f>
        <v>Ruby</v>
      </c>
      <c r="J10" s="4" t="str">
        <f>IFERROR(__xludf.DUMMYFUNCTION("""COMPUTED_VALUE"""),"SQL")</f>
        <v>SQL</v>
      </c>
      <c r="K10" s="4" t="str">
        <f>IFERROR(__xludf.DUMMYFUNCTION("""COMPUTED_VALUE"""),"WebAssembly")</f>
        <v>WebAssembly</v>
      </c>
      <c r="L10" s="4" t="str">
        <f>IFERROR(__xludf.DUMMYFUNCTION("""COMPUTED_VALUE"""),"Python")</f>
        <v>Python</v>
      </c>
      <c r="M10" s="4" t="str">
        <f>IFERROR(__xludf.DUMMYFUNCTION("""COMPUTED_VALUE"""),"Ruby")</f>
        <v>Ruby</v>
      </c>
      <c r="N10" s="4" t="str">
        <f>IFERROR(__xludf.DUMMYFUNCTION("""COMPUTED_VALUE"""),"VBA")</f>
        <v>VBA</v>
      </c>
      <c r="O10" s="4" t="str">
        <f>IFERROR(__xludf.DUMMYFUNCTION("""COMPUTED_VALUE"""),"Scala")</f>
        <v>Scala</v>
      </c>
      <c r="P10" s="4" t="str">
        <f>IFERROR(__xludf.DUMMYFUNCTION("""COMPUTED_VALUE"""),"R")</f>
        <v>R</v>
      </c>
      <c r="Q10" s="4" t="str">
        <f>IFERROR(__xludf.DUMMYFUNCTION("""COMPUTED_VALUE"""),"Ruby")</f>
        <v>Ruby</v>
      </c>
    </row>
    <row r="11">
      <c r="A11" s="4" t="str">
        <f>IFERROR(__xludf.DUMMYFUNCTION("""COMPUTED_VALUE"""),"JavaScript")</f>
        <v>JavaScript</v>
      </c>
      <c r="B11" s="4" t="str">
        <f>IFERROR(__xludf.DUMMYFUNCTION("""COMPUTED_VALUE"""),"Bash/Shell/PowerShell")</f>
        <v>Bash/Shell/PowerShell</v>
      </c>
      <c r="C11" s="4" t="str">
        <f>IFERROR(__xludf.DUMMYFUNCTION("""COMPUTED_VALUE"""),"PHP")</f>
        <v>PHP</v>
      </c>
      <c r="D11" s="4" t="str">
        <f>IFERROR(__xludf.DUMMYFUNCTION("""COMPUTED_VALUE"""),"Ruby")</f>
        <v>Ruby</v>
      </c>
      <c r="E11" s="4" t="str">
        <f>IFERROR(__xludf.DUMMYFUNCTION("""COMPUTED_VALUE"""),"Ruby")</f>
        <v>Ruby</v>
      </c>
      <c r="F11" s="4" t="str">
        <f>IFERROR(__xludf.DUMMYFUNCTION("""COMPUTED_VALUE"""),"Python")</f>
        <v>Python</v>
      </c>
      <c r="G11" s="4" t="str">
        <f>IFERROR(__xludf.DUMMYFUNCTION("""COMPUTED_VALUE"""),"HTML/CSS")</f>
        <v>HTML/CSS</v>
      </c>
      <c r="H11" s="4" t="str">
        <f>IFERROR(__xludf.DUMMYFUNCTION("""COMPUTED_VALUE"""),"Java")</f>
        <v>Java</v>
      </c>
      <c r="I11" s="4" t="str">
        <f>IFERROR(__xludf.DUMMYFUNCTION("""COMPUTED_VALUE"""),"R")</f>
        <v>R</v>
      </c>
      <c r="J11" s="4" t="str">
        <f>IFERROR(__xludf.DUMMYFUNCTION("""COMPUTED_VALUE"""),"R")</f>
        <v>R</v>
      </c>
      <c r="K11" s="4" t="str">
        <f>IFERROR(__xludf.DUMMYFUNCTION("""COMPUTED_VALUE"""),"PHP")</f>
        <v>PHP</v>
      </c>
      <c r="L11" s="4" t="str">
        <f>IFERROR(__xludf.DUMMYFUNCTION("""COMPUTED_VALUE"""),"Other(s):")</f>
        <v>Other(s):</v>
      </c>
      <c r="M11" s="4" t="str">
        <f>IFERROR(__xludf.DUMMYFUNCTION("""COMPUTED_VALUE"""),"Java")</f>
        <v>Java</v>
      </c>
      <c r="N11" s="4" t="str">
        <f>IFERROR(__xludf.DUMMYFUNCTION("""COMPUTED_VALUE"""),"Python")</f>
        <v>Python</v>
      </c>
      <c r="O11" s="4" t="str">
        <f>IFERROR(__xludf.DUMMYFUNCTION("""COMPUTED_VALUE"""),"WebAssembly")</f>
        <v>WebAssembly</v>
      </c>
      <c r="P11" s="4" t="str">
        <f>IFERROR(__xludf.DUMMYFUNCTION("""COMPUTED_VALUE"""),"Other(s):")</f>
        <v>Other(s):</v>
      </c>
      <c r="Q11" s="4" t="str">
        <f>IFERROR(__xludf.DUMMYFUNCTION("""COMPUTED_VALUE"""),"Python")</f>
        <v>Python</v>
      </c>
    </row>
    <row r="12">
      <c r="A12" s="4" t="str">
        <f>IFERROR(__xludf.DUMMYFUNCTION("""COMPUTED_VALUE"""),"Clojure")</f>
        <v>Clojure</v>
      </c>
      <c r="B12" s="4" t="str">
        <f>IFERROR(__xludf.DUMMYFUNCTION("""COMPUTED_VALUE"""),"TypeScript")</f>
        <v>TypeScript</v>
      </c>
      <c r="C12" s="4" t="str">
        <f>IFERROR(__xludf.DUMMYFUNCTION("""COMPUTED_VALUE"""),"R")</f>
        <v>R</v>
      </c>
      <c r="D12" s="4" t="str">
        <f>IFERROR(__xludf.DUMMYFUNCTION("""COMPUTED_VALUE"""),"Other(s):")</f>
        <v>Other(s):</v>
      </c>
      <c r="E12" s="4" t="str">
        <f>IFERROR(__xludf.DUMMYFUNCTION("""COMPUTED_VALUE"""),"PHP")</f>
        <v>PHP</v>
      </c>
      <c r="F12" s="4" t="str">
        <f>IFERROR(__xludf.DUMMYFUNCTION("""COMPUTED_VALUE"""),"Go")</f>
        <v>Go</v>
      </c>
      <c r="G12" s="4" t="str">
        <f>IFERROR(__xludf.DUMMYFUNCTION("""COMPUTED_VALUE"""),"Kotlin")</f>
        <v>Kotlin</v>
      </c>
      <c r="H12" s="4" t="str">
        <f>IFERROR(__xludf.DUMMYFUNCTION("""COMPUTED_VALUE"""),"VBA")</f>
        <v>VBA</v>
      </c>
      <c r="I12" s="4" t="str">
        <f>IFERROR(__xludf.DUMMYFUNCTION("""COMPUTED_VALUE"""),"Rust")</f>
        <v>Rust</v>
      </c>
      <c r="J12" s="4" t="str">
        <f>IFERROR(__xludf.DUMMYFUNCTION("""COMPUTED_VALUE"""),"Other(s):")</f>
        <v>Other(s):</v>
      </c>
      <c r="K12" s="4" t="str">
        <f>IFERROR(__xludf.DUMMYFUNCTION("""COMPUTED_VALUE"""),"Scala")</f>
        <v>Scala</v>
      </c>
      <c r="L12" s="4" t="str">
        <f>IFERROR(__xludf.DUMMYFUNCTION("""COMPUTED_VALUE"""),"HTML/CSS")</f>
        <v>HTML/CSS</v>
      </c>
      <c r="M12" s="4" t="str">
        <f>IFERROR(__xludf.DUMMYFUNCTION("""COMPUTED_VALUE"""),"PHP")</f>
        <v>PHP</v>
      </c>
      <c r="N12" s="4" t="str">
        <f>IFERROR(__xludf.DUMMYFUNCTION("""COMPUTED_VALUE"""),"R")</f>
        <v>R</v>
      </c>
      <c r="O12" s="4" t="str">
        <f>IFERROR(__xludf.DUMMYFUNCTION("""COMPUTED_VALUE"""),"VBA")</f>
        <v>VBA</v>
      </c>
      <c r="P12" s="4" t="str">
        <f>IFERROR(__xludf.DUMMYFUNCTION("""COMPUTED_VALUE"""),"PHP")</f>
        <v>PHP</v>
      </c>
      <c r="Q12" s="4" t="str">
        <f>IFERROR(__xludf.DUMMYFUNCTION("""COMPUTED_VALUE"""),"WebAssembly")</f>
        <v>WebAssembly</v>
      </c>
    </row>
    <row r="13">
      <c r="A13" s="4" t="str">
        <f>IFERROR(__xludf.DUMMYFUNCTION("""COMPUTED_VALUE"""),"SQL")</f>
        <v>SQL</v>
      </c>
      <c r="B13" s="4" t="str">
        <f>IFERROR(__xludf.DUMMYFUNCTION("""COMPUTED_VALUE"""),"Python")</f>
        <v>Python</v>
      </c>
      <c r="C13" s="4" t="str">
        <f>IFERROR(__xludf.DUMMYFUNCTION("""COMPUTED_VALUE"""),"Ruby")</f>
        <v>Ruby</v>
      </c>
      <c r="D13" s="4" t="str">
        <f>IFERROR(__xludf.DUMMYFUNCTION("""COMPUTED_VALUE"""),"Elixir")</f>
        <v>Elixir</v>
      </c>
      <c r="E13" s="4" t="str">
        <f>IFERROR(__xludf.DUMMYFUNCTION("""COMPUTED_VALUE"""),"Erlang")</f>
        <v>Erlang</v>
      </c>
      <c r="F13" s="4" t="str">
        <f>IFERROR(__xludf.DUMMYFUNCTION("""COMPUTED_VALUE"""),"R")</f>
        <v>R</v>
      </c>
      <c r="G13" s="4" t="str">
        <f>IFERROR(__xludf.DUMMYFUNCTION("""COMPUTED_VALUE"""),"Java")</f>
        <v>Java</v>
      </c>
      <c r="H13" s="4" t="str">
        <f>IFERROR(__xludf.DUMMYFUNCTION("""COMPUTED_VALUE"""),"JavaScript")</f>
        <v>JavaScript</v>
      </c>
      <c r="I13" s="4" t="str">
        <f>IFERROR(__xludf.DUMMYFUNCTION("""COMPUTED_VALUE"""),"Scala")</f>
        <v>Scala</v>
      </c>
      <c r="J13" s="4" t="str">
        <f>IFERROR(__xludf.DUMMYFUNCTION("""COMPUTED_VALUE"""),"Scala")</f>
        <v>Scala</v>
      </c>
      <c r="K13" s="4" t="str">
        <f>IFERROR(__xludf.DUMMYFUNCTION("""COMPUTED_VALUE"""),"Go")</f>
        <v>Go</v>
      </c>
      <c r="L13" s="4" t="str">
        <f>IFERROR(__xludf.DUMMYFUNCTION("""COMPUTED_VALUE"""),"Objective-C")</f>
        <v>Objective-C</v>
      </c>
      <c r="M13" s="4" t="str">
        <f>IFERROR(__xludf.DUMMYFUNCTION("""COMPUTED_VALUE"""),"Python")</f>
        <v>Python</v>
      </c>
      <c r="N13" s="4" t="str">
        <f>IFERROR(__xludf.DUMMYFUNCTION("""COMPUTED_VALUE"""),"Ruby")</f>
        <v>Ruby</v>
      </c>
      <c r="O13" s="4" t="str">
        <f>IFERROR(__xludf.DUMMYFUNCTION("""COMPUTED_VALUE"""),"Objective-C")</f>
        <v>Objective-C</v>
      </c>
    </row>
    <row r="14">
      <c r="A14" s="4" t="str">
        <f>IFERROR(__xludf.DUMMYFUNCTION("""COMPUTED_VALUE"""),"PHP")</f>
        <v>PHP</v>
      </c>
      <c r="B14" s="4" t="str">
        <f>IFERROR(__xludf.DUMMYFUNCTION("""COMPUTED_VALUE"""),"Kotlin")</f>
        <v>Kotlin</v>
      </c>
      <c r="C14" s="4" t="str">
        <f>IFERROR(__xludf.DUMMYFUNCTION("""COMPUTED_VALUE"""),"Go")</f>
        <v>Go</v>
      </c>
      <c r="D14" s="4" t="str">
        <f>IFERROR(__xludf.DUMMYFUNCTION("""COMPUTED_VALUE"""),"C#")</f>
        <v>C#</v>
      </c>
      <c r="E14" s="4" t="str">
        <f>IFERROR(__xludf.DUMMYFUNCTION("""COMPUTED_VALUE"""),"Other(s):")</f>
        <v>Other(s):</v>
      </c>
      <c r="F14" s="4" t="str">
        <f>IFERROR(__xludf.DUMMYFUNCTION("""COMPUTED_VALUE"""),"HTML/CSS")</f>
        <v>HTML/CSS</v>
      </c>
      <c r="G14" s="4" t="str">
        <f>IFERROR(__xludf.DUMMYFUNCTION("""COMPUTED_VALUE"""),"Swift")</f>
        <v>Swift</v>
      </c>
      <c r="H14" s="4" t="str">
        <f>IFERROR(__xludf.DUMMYFUNCTION("""COMPUTED_VALUE"""),"Other(s):")</f>
        <v>Other(s):</v>
      </c>
      <c r="I14" s="4" t="str">
        <f>IFERROR(__xludf.DUMMYFUNCTION("""COMPUTED_VALUE"""),"PHP")</f>
        <v>PHP</v>
      </c>
      <c r="J14" s="4" t="str">
        <f>IFERROR(__xludf.DUMMYFUNCTION("""COMPUTED_VALUE"""),"VBA")</f>
        <v>VBA</v>
      </c>
      <c r="K14" s="4" t="str">
        <f>IFERROR(__xludf.DUMMYFUNCTION("""COMPUTED_VALUE"""),"VBA")</f>
        <v>VBA</v>
      </c>
      <c r="L14" s="4" t="str">
        <f>IFERROR(__xludf.DUMMYFUNCTION("""COMPUTED_VALUE"""),"Kotlin")</f>
        <v>Kotlin</v>
      </c>
      <c r="M14" s="4" t="str">
        <f>IFERROR(__xludf.DUMMYFUNCTION("""COMPUTED_VALUE"""),"R")</f>
        <v>R</v>
      </c>
      <c r="N14" s="4" t="str">
        <f>IFERROR(__xludf.DUMMYFUNCTION("""COMPUTED_VALUE"""),"Scala")</f>
        <v>Scala</v>
      </c>
    </row>
    <row r="15">
      <c r="A15" s="4" t="str">
        <f>IFERROR(__xludf.DUMMYFUNCTION("""COMPUTED_VALUE"""),"Scala")</f>
        <v>Scala</v>
      </c>
      <c r="B15" s="4" t="str">
        <f>IFERROR(__xludf.DUMMYFUNCTION("""COMPUTED_VALUE"""),"PHP")</f>
        <v>PHP</v>
      </c>
      <c r="C15" s="4" t="str">
        <f>IFERROR(__xludf.DUMMYFUNCTION("""COMPUTED_VALUE"""),"F#")</f>
        <v>F#</v>
      </c>
      <c r="D15" s="4" t="str">
        <f>IFERROR(__xludf.DUMMYFUNCTION("""COMPUTED_VALUE"""),"Kotlin")</f>
        <v>Kotlin</v>
      </c>
      <c r="E15" s="4" t="str">
        <f>IFERROR(__xludf.DUMMYFUNCTION("""COMPUTED_VALUE"""),"Objective-C")</f>
        <v>Objective-C</v>
      </c>
      <c r="F15" s="4" t="str">
        <f>IFERROR(__xludf.DUMMYFUNCTION("""COMPUTED_VALUE"""),"Scala")</f>
        <v>Scala</v>
      </c>
      <c r="G15" s="4" t="str">
        <f>IFERROR(__xludf.DUMMYFUNCTION("""COMPUTED_VALUE"""),"Ruby")</f>
        <v>Ruby</v>
      </c>
      <c r="H15" s="4" t="str">
        <f>IFERROR(__xludf.DUMMYFUNCTION("""COMPUTED_VALUE"""),"Objective-C")</f>
        <v>Objective-C</v>
      </c>
      <c r="I15" s="4" t="str">
        <f>IFERROR(__xludf.DUMMYFUNCTION("""COMPUTED_VALUE"""),"Swift")</f>
        <v>Swift</v>
      </c>
      <c r="J15" s="4" t="str">
        <f>IFERROR(__xludf.DUMMYFUNCTION("""COMPUTED_VALUE"""),"JavaScript")</f>
        <v>JavaScript</v>
      </c>
      <c r="K15" s="4" t="str">
        <f>IFERROR(__xludf.DUMMYFUNCTION("""COMPUTED_VALUE"""),"Kotlin")</f>
        <v>Kotlin</v>
      </c>
      <c r="L15" s="4" t="str">
        <f>IFERROR(__xludf.DUMMYFUNCTION("""COMPUTED_VALUE"""),"WebAssembly")</f>
        <v>WebAssembly</v>
      </c>
      <c r="M15" s="4" t="str">
        <f>IFERROR(__xludf.DUMMYFUNCTION("""COMPUTED_VALUE"""),"Scala")</f>
        <v>Scala</v>
      </c>
      <c r="N15" s="4" t="str">
        <f>IFERROR(__xludf.DUMMYFUNCTION("""COMPUTED_VALUE"""),"Kotlin")</f>
        <v>Kotlin</v>
      </c>
    </row>
    <row r="16">
      <c r="A16" s="4" t="str">
        <f>IFERROR(__xludf.DUMMYFUNCTION("""COMPUTED_VALUE"""),"Elixir")</f>
        <v>Elixir</v>
      </c>
      <c r="B16" s="4" t="str">
        <f>IFERROR(__xludf.DUMMYFUNCTION("""COMPUTED_VALUE"""),"Clojure")</f>
        <v>Clojure</v>
      </c>
      <c r="C16" s="4" t="str">
        <f>IFERROR(__xludf.DUMMYFUNCTION("""COMPUTED_VALUE"""),"TypeScript")</f>
        <v>TypeScript</v>
      </c>
      <c r="D16" s="4" t="str">
        <f>IFERROR(__xludf.DUMMYFUNCTION("""COMPUTED_VALUE"""),"Go")</f>
        <v>Go</v>
      </c>
      <c r="E16" s="4" t="str">
        <f>IFERROR(__xludf.DUMMYFUNCTION("""COMPUTED_VALUE"""),"Kotlin")</f>
        <v>Kotlin</v>
      </c>
      <c r="F16" s="4" t="str">
        <f>IFERROR(__xludf.DUMMYFUNCTION("""COMPUTED_VALUE"""),"Kotlin")</f>
        <v>Kotlin</v>
      </c>
      <c r="G16" s="4" t="str">
        <f>IFERROR(__xludf.DUMMYFUNCTION("""COMPUTED_VALUE"""),"Objective-C")</f>
        <v>Objective-C</v>
      </c>
      <c r="H16" s="4" t="str">
        <f>IFERROR(__xludf.DUMMYFUNCTION("""COMPUTED_VALUE"""),"Rust")</f>
        <v>Rust</v>
      </c>
      <c r="I16" s="4" t="str">
        <f>IFERROR(__xludf.DUMMYFUNCTION("""COMPUTED_VALUE"""),"Java")</f>
        <v>Java</v>
      </c>
      <c r="J16" s="4" t="str">
        <f>IFERROR(__xludf.DUMMYFUNCTION("""COMPUTED_VALUE"""),"PHP")</f>
        <v>PHP</v>
      </c>
      <c r="K16" s="4" t="str">
        <f>IFERROR(__xludf.DUMMYFUNCTION("""COMPUTED_VALUE"""),"JavaScript")</f>
        <v>JavaScript</v>
      </c>
      <c r="L16" s="4" t="str">
        <f>IFERROR(__xludf.DUMMYFUNCTION("""COMPUTED_VALUE"""),"PHP")</f>
        <v>PHP</v>
      </c>
      <c r="M16" s="4" t="str">
        <f>IFERROR(__xludf.DUMMYFUNCTION("""COMPUTED_VALUE"""),"JavaScript")</f>
        <v>JavaScript</v>
      </c>
    </row>
    <row r="17">
      <c r="A17" s="4" t="str">
        <f>IFERROR(__xludf.DUMMYFUNCTION("""COMPUTED_VALUE"""),"Go")</f>
        <v>Go</v>
      </c>
      <c r="B17" s="4" t="str">
        <f>IFERROR(__xludf.DUMMYFUNCTION("""COMPUTED_VALUE"""),"SQL")</f>
        <v>SQL</v>
      </c>
      <c r="C17" s="4" t="str">
        <f>IFERROR(__xludf.DUMMYFUNCTION("""COMPUTED_VALUE"""),"Erlang")</f>
        <v>Erlang</v>
      </c>
      <c r="D17" s="4" t="str">
        <f>IFERROR(__xludf.DUMMYFUNCTION("""COMPUTED_VALUE"""),"R")</f>
        <v>R</v>
      </c>
      <c r="E17" s="4" t="str">
        <f>IFERROR(__xludf.DUMMYFUNCTION("""COMPUTED_VALUE"""),"C#")</f>
        <v>C#</v>
      </c>
      <c r="F17" s="4" t="str">
        <f>IFERROR(__xludf.DUMMYFUNCTION("""COMPUTED_VALUE"""),"Swift")</f>
        <v>Swift</v>
      </c>
      <c r="G17" s="4" t="str">
        <f>IFERROR(__xludf.DUMMYFUNCTION("""COMPUTED_VALUE"""),"Scala")</f>
        <v>Scala</v>
      </c>
      <c r="H17" s="4" t="str">
        <f>IFERROR(__xludf.DUMMYFUNCTION("""COMPUTED_VALUE"""),"Scala")</f>
        <v>Scala</v>
      </c>
      <c r="I17" s="4" t="str">
        <f>IFERROR(__xludf.DUMMYFUNCTION("""COMPUTED_VALUE"""),"Kotlin")</f>
        <v>Kotlin</v>
      </c>
      <c r="J17" s="4" t="str">
        <f>IFERROR(__xludf.DUMMYFUNCTION("""COMPUTED_VALUE"""),"Objective-C")</f>
        <v>Objective-C</v>
      </c>
      <c r="K17" s="4" t="str">
        <f>IFERROR(__xludf.DUMMYFUNCTION("""COMPUTED_VALUE"""),"Objective-C")</f>
        <v>Objective-C</v>
      </c>
      <c r="L17" s="4" t="str">
        <f>IFERROR(__xludf.DUMMYFUNCTION("""COMPUTED_VALUE"""),"Rust")</f>
        <v>Rust</v>
      </c>
    </row>
    <row r="18">
      <c r="A18" s="4" t="str">
        <f>IFERROR(__xludf.DUMMYFUNCTION("""COMPUTED_VALUE"""),"Dart")</f>
        <v>Dart</v>
      </c>
      <c r="B18" s="4" t="str">
        <f>IFERROR(__xludf.DUMMYFUNCTION("""COMPUTED_VALUE"""),"Other(s):")</f>
        <v>Other(s):</v>
      </c>
      <c r="C18" s="4" t="str">
        <f>IFERROR(__xludf.DUMMYFUNCTION("""COMPUTED_VALUE"""),"Clojure")</f>
        <v>Clojure</v>
      </c>
      <c r="D18" s="4" t="str">
        <f>IFERROR(__xludf.DUMMYFUNCTION("""COMPUTED_VALUE"""),"VBA")</f>
        <v>VBA</v>
      </c>
      <c r="E18" s="4" t="str">
        <f>IFERROR(__xludf.DUMMYFUNCTION("""COMPUTED_VALUE"""),"Swift")</f>
        <v>Swift</v>
      </c>
      <c r="F18" s="4" t="str">
        <f>IFERROR(__xludf.DUMMYFUNCTION("""COMPUTED_VALUE"""),"Rust")</f>
        <v>Rust</v>
      </c>
      <c r="G18" s="4" t="str">
        <f>IFERROR(__xludf.DUMMYFUNCTION("""COMPUTED_VALUE"""),"WebAssembly")</f>
        <v>WebAssembly</v>
      </c>
      <c r="H18" s="4" t="str">
        <f>IFERROR(__xludf.DUMMYFUNCTION("""COMPUTED_VALUE"""),"Swift")</f>
        <v>Swift</v>
      </c>
      <c r="I18" s="4" t="str">
        <f>IFERROR(__xludf.DUMMYFUNCTION("""COMPUTED_VALUE"""),"Erlang")</f>
        <v>Erlang</v>
      </c>
      <c r="J18" s="4" t="str">
        <f>IFERROR(__xludf.DUMMYFUNCTION("""COMPUTED_VALUE"""),"F#")</f>
        <v>F#</v>
      </c>
      <c r="K18" s="4" t="str">
        <f>IFERROR(__xludf.DUMMYFUNCTION("""COMPUTED_VALUE"""),"R")</f>
        <v>R</v>
      </c>
      <c r="L18" s="4" t="str">
        <f>IFERROR(__xludf.DUMMYFUNCTION("""COMPUTED_VALUE"""),"Java")</f>
        <v>Java</v>
      </c>
    </row>
    <row r="19">
      <c r="A19" s="4" t="str">
        <f>IFERROR(__xludf.DUMMYFUNCTION("""COMPUTED_VALUE"""),"R")</f>
        <v>R</v>
      </c>
      <c r="B19" s="4" t="str">
        <f>IFERROR(__xludf.DUMMYFUNCTION("""COMPUTED_VALUE"""),"Dart")</f>
        <v>Dart</v>
      </c>
      <c r="C19" s="4" t="str">
        <f>IFERROR(__xludf.DUMMYFUNCTION("""COMPUTED_VALUE"""),"Kotlin")</f>
        <v>Kotlin</v>
      </c>
      <c r="D19" s="4" t="str">
        <f>IFERROR(__xludf.DUMMYFUNCTION("""COMPUTED_VALUE"""),"Scala")</f>
        <v>Scala</v>
      </c>
      <c r="E19" s="4" t="str">
        <f>IFERROR(__xludf.DUMMYFUNCTION("""COMPUTED_VALUE"""),"VBA")</f>
        <v>VBA</v>
      </c>
      <c r="F19" s="4" t="str">
        <f>IFERROR(__xludf.DUMMYFUNCTION("""COMPUTED_VALUE"""),"Other(s):")</f>
        <v>Other(s):</v>
      </c>
      <c r="G19" s="4" t="str">
        <f>IFERROR(__xludf.DUMMYFUNCTION("""COMPUTED_VALUE"""),"Other(s):")</f>
        <v>Other(s):</v>
      </c>
      <c r="H19" s="4" t="str">
        <f>IFERROR(__xludf.DUMMYFUNCTION("""COMPUTED_VALUE"""),"HTML/CSS")</f>
        <v>HTML/CSS</v>
      </c>
      <c r="I19" s="4" t="str">
        <f>IFERROR(__xludf.DUMMYFUNCTION("""COMPUTED_VALUE"""),"HTML/CSS")</f>
        <v>HTML/CSS</v>
      </c>
      <c r="J19" s="4" t="str">
        <f>IFERROR(__xludf.DUMMYFUNCTION("""COMPUTED_VALUE"""),"Java")</f>
        <v>Java</v>
      </c>
      <c r="K19" s="4" t="str">
        <f>IFERROR(__xludf.DUMMYFUNCTION("""COMPUTED_VALUE"""),"HTML/CSS")</f>
        <v>HTML/CSS</v>
      </c>
    </row>
    <row r="20">
      <c r="A20" s="4" t="str">
        <f>IFERROR(__xludf.DUMMYFUNCTION("""COMPUTED_VALUE"""),"VBA")</f>
        <v>VBA</v>
      </c>
      <c r="B20" s="4" t="str">
        <f>IFERROR(__xludf.DUMMYFUNCTION("""COMPUTED_VALUE"""),"Scala")</f>
        <v>Scala</v>
      </c>
      <c r="C20" s="4" t="str">
        <f>IFERROR(__xludf.DUMMYFUNCTION("""COMPUTED_VALUE"""),"Other(s):")</f>
        <v>Other(s):</v>
      </c>
      <c r="D20" s="4" t="str">
        <f>IFERROR(__xludf.DUMMYFUNCTION("""COMPUTED_VALUE"""),"Objective-C")</f>
        <v>Objective-C</v>
      </c>
      <c r="E20" s="4" t="str">
        <f>IFERROR(__xludf.DUMMYFUNCTION("""COMPUTED_VALUE"""),"Scala")</f>
        <v>Scala</v>
      </c>
      <c r="F20" s="4" t="str">
        <f>IFERROR(__xludf.DUMMYFUNCTION("""COMPUTED_VALUE"""),"F#")</f>
        <v>F#</v>
      </c>
      <c r="G20" s="4" t="str">
        <f>IFERROR(__xludf.DUMMYFUNCTION("""COMPUTED_VALUE"""),"Go")</f>
        <v>Go</v>
      </c>
      <c r="H20" s="4" t="str">
        <f>IFERROR(__xludf.DUMMYFUNCTION("""COMPUTED_VALUE"""),"Elixir")</f>
        <v>Elixir</v>
      </c>
      <c r="I20" s="4" t="str">
        <f>IFERROR(__xludf.DUMMYFUNCTION("""COMPUTED_VALUE"""),"WebAssembly")</f>
        <v>WebAssembly</v>
      </c>
      <c r="J20" s="4" t="str">
        <f>IFERROR(__xludf.DUMMYFUNCTION("""COMPUTED_VALUE"""),"Go")</f>
        <v>Go</v>
      </c>
    </row>
    <row r="21">
      <c r="A21" s="4" t="str">
        <f>IFERROR(__xludf.DUMMYFUNCTION("""COMPUTED_VALUE"""),"Ruby")</f>
        <v>Ruby</v>
      </c>
      <c r="B21" s="4" t="str">
        <f>IFERROR(__xludf.DUMMYFUNCTION("""COMPUTED_VALUE"""),"Rust")</f>
        <v>Rust</v>
      </c>
      <c r="C21" s="4" t="str">
        <f>IFERROR(__xludf.DUMMYFUNCTION("""COMPUTED_VALUE"""),"Objective-C")</f>
        <v>Objective-C</v>
      </c>
      <c r="D21" s="4" t="str">
        <f>IFERROR(__xludf.DUMMYFUNCTION("""COMPUTED_VALUE"""),"Swift")</f>
        <v>Swift</v>
      </c>
      <c r="E21" s="4" t="str">
        <f>IFERROR(__xludf.DUMMYFUNCTION("""COMPUTED_VALUE"""),"Rust")</f>
        <v>Rust</v>
      </c>
      <c r="F21" s="4" t="str">
        <f>IFERROR(__xludf.DUMMYFUNCTION("""COMPUTED_VALUE"""),"WebAssembly")</f>
        <v>WebAssembly</v>
      </c>
      <c r="G21" s="4" t="str">
        <f>IFERROR(__xludf.DUMMYFUNCTION("""COMPUTED_VALUE"""),"Dart")</f>
        <v>Dart</v>
      </c>
      <c r="H21" s="4" t="str">
        <f>IFERROR(__xludf.DUMMYFUNCTION("""COMPUTED_VALUE"""),"Go")</f>
        <v>Go</v>
      </c>
      <c r="I21" s="4" t="str">
        <f>IFERROR(__xludf.DUMMYFUNCTION("""COMPUTED_VALUE"""),"F#")</f>
        <v>F#</v>
      </c>
    </row>
    <row r="22">
      <c r="A22" s="4" t="str">
        <f>IFERROR(__xludf.DUMMYFUNCTION("""COMPUTED_VALUE"""),"Objective-C")</f>
        <v>Objective-C</v>
      </c>
      <c r="B22" s="4" t="str">
        <f>IFERROR(__xludf.DUMMYFUNCTION("""COMPUTED_VALUE"""),"Erlang")</f>
        <v>Erlang</v>
      </c>
      <c r="C22" s="4" t="str">
        <f>IFERROR(__xludf.DUMMYFUNCTION("""COMPUTED_VALUE"""),"VBA")</f>
        <v>VBA</v>
      </c>
      <c r="D22" s="4" t="str">
        <f>IFERROR(__xludf.DUMMYFUNCTION("""COMPUTED_VALUE"""),"Erlang")</f>
        <v>Erlang</v>
      </c>
      <c r="E22" s="4" t="str">
        <f>IFERROR(__xludf.DUMMYFUNCTION("""COMPUTED_VALUE"""),"F#")</f>
        <v>F#</v>
      </c>
      <c r="F22" s="4" t="str">
        <f>IFERROR(__xludf.DUMMYFUNCTION("""COMPUTED_VALUE"""),"Erlang")</f>
        <v>Erlang</v>
      </c>
      <c r="G22" s="4" t="str">
        <f>IFERROR(__xludf.DUMMYFUNCTION("""COMPUTED_VALUE"""),"F#")</f>
        <v>F#</v>
      </c>
      <c r="H22" s="4" t="str">
        <f>IFERROR(__xludf.DUMMYFUNCTION("""COMPUTED_VALUE"""),"Erlang")</f>
        <v>Erlang</v>
      </c>
    </row>
    <row r="23">
      <c r="A23" s="4" t="str">
        <f>IFERROR(__xludf.DUMMYFUNCTION("""COMPUTED_VALUE"""),"Swift")</f>
        <v>Swift</v>
      </c>
      <c r="B23" s="4" t="str">
        <f>IFERROR(__xludf.DUMMYFUNCTION("""COMPUTED_VALUE"""),"VBA")</f>
        <v>VBA</v>
      </c>
      <c r="C23" s="4" t="str">
        <f>IFERROR(__xludf.DUMMYFUNCTION("""COMPUTED_VALUE"""),"Dart")</f>
        <v>Dart</v>
      </c>
      <c r="D23" s="4" t="str">
        <f>IFERROR(__xludf.DUMMYFUNCTION("""COMPUTED_VALUE"""),"Rust")</f>
        <v>Rust</v>
      </c>
      <c r="E23" s="4" t="str">
        <f>IFERROR(__xludf.DUMMYFUNCTION("""COMPUTED_VALUE"""),"WebAssembly")</f>
        <v>WebAssembly</v>
      </c>
      <c r="F23" s="4" t="str">
        <f>IFERROR(__xludf.DUMMYFUNCTION("""COMPUTED_VALUE"""),"Clojure")</f>
        <v>Clojure</v>
      </c>
      <c r="G23" s="4" t="str">
        <f>IFERROR(__xludf.DUMMYFUNCTION("""COMPUTED_VALUE"""),"Erlang")</f>
        <v>Erlang</v>
      </c>
    </row>
    <row r="24">
      <c r="A24" s="4" t="str">
        <f>IFERROR(__xludf.DUMMYFUNCTION("""COMPUTED_VALUE"""),"Kotlin")</f>
        <v>Kotlin</v>
      </c>
      <c r="B24" s="4" t="str">
        <f>IFERROR(__xludf.DUMMYFUNCTION("""COMPUTED_VALUE"""),"Elixir")</f>
        <v>Elixir</v>
      </c>
      <c r="C24" s="4" t="str">
        <f>IFERROR(__xludf.DUMMYFUNCTION("""COMPUTED_VALUE"""),"Rust")</f>
        <v>Rust</v>
      </c>
      <c r="D24" s="4" t="str">
        <f>IFERROR(__xludf.DUMMYFUNCTION("""COMPUTED_VALUE"""),"F#")</f>
        <v>F#</v>
      </c>
      <c r="E24" s="4" t="str">
        <f>IFERROR(__xludf.DUMMYFUNCTION("""COMPUTED_VALUE"""),"Elixir")</f>
        <v>Elixir</v>
      </c>
      <c r="F24" s="4" t="str">
        <f>IFERROR(__xludf.DUMMYFUNCTION("""COMPUTED_VALUE"""),"Elixir")</f>
        <v>Elixir</v>
      </c>
      <c r="G24" s="4" t="str">
        <f>IFERROR(__xludf.DUMMYFUNCTION("""COMPUTED_VALUE"""),"Elixir")</f>
        <v>Elixir</v>
      </c>
    </row>
    <row r="25">
      <c r="A25" s="4" t="str">
        <f>IFERROR(__xludf.DUMMYFUNCTION("""COMPUTED_VALUE"""),"Erlang")</f>
        <v>Erlang</v>
      </c>
      <c r="B25" s="4" t="str">
        <f>IFERROR(__xludf.DUMMYFUNCTION("""COMPUTED_VALUE"""),"Objective-C")</f>
        <v>Objective-C</v>
      </c>
      <c r="C25" s="4" t="str">
        <f>IFERROR(__xludf.DUMMYFUNCTION("""COMPUTED_VALUE"""),"Swift")</f>
        <v>Swift</v>
      </c>
      <c r="D25" s="4" t="str">
        <f>IFERROR(__xludf.DUMMYFUNCTION("""COMPUTED_VALUE"""),"Dart")</f>
        <v>Dart</v>
      </c>
      <c r="E25" s="4" t="str">
        <f>IFERROR(__xludf.DUMMYFUNCTION("""COMPUTED_VALUE"""),"Clojure")</f>
        <v>Clojure</v>
      </c>
      <c r="F25" s="4" t="str">
        <f>IFERROR(__xludf.DUMMYFUNCTION("""COMPUTED_VALUE"""),"Dart")</f>
        <v>Dart</v>
      </c>
    </row>
    <row r="26">
      <c r="A26" s="4" t="str">
        <f>IFERROR(__xludf.DUMMYFUNCTION("""COMPUTED_VALUE"""),"F#")</f>
        <v>F#</v>
      </c>
      <c r="B26" s="4" t="str">
        <f>IFERROR(__xludf.DUMMYFUNCTION("""COMPUTED_VALUE"""),"Ruby")</f>
        <v>Ruby</v>
      </c>
      <c r="C26" s="4" t="str">
        <f>IFERROR(__xludf.DUMMYFUNCTION("""COMPUTED_VALUE"""),"Scala")</f>
        <v>Scala</v>
      </c>
      <c r="D26" s="4" t="str">
        <f>IFERROR(__xludf.DUMMYFUNCTION("""COMPUTED_VALUE"""),"Clojure")</f>
        <v>Clojure</v>
      </c>
      <c r="E26" s="4" t="str">
        <f>IFERROR(__xludf.DUMMYFUNCTION("""COMPUTED_VALUE"""),"Dart")</f>
        <v>Dart</v>
      </c>
    </row>
    <row r="27">
      <c r="A27" s="4" t="str">
        <f>IFERROR(__xludf.DUMMYFUNCTION("""COMPUTED_VALUE"""),"TypeScript")</f>
        <v>TypeScript</v>
      </c>
      <c r="B27" s="4" t="str">
        <f>IFERROR(__xludf.DUMMYFUNCTION("""COMPUTED_VALUE"""),"Swift")</f>
        <v>Swift</v>
      </c>
      <c r="C27" s="4" t="str">
        <f>IFERROR(__xludf.DUMMYFUNCTION("""COMPUTED_VALUE"""),"Elixir")</f>
        <v>Elixir</v>
      </c>
      <c r="D27" s="4" t="str">
        <f>IFERROR(__xludf.DUMMYFUNCTION("""COMPUTED_VALUE"""),"WebAssembly")</f>
        <v>WebAssembly</v>
      </c>
    </row>
    <row r="28">
      <c r="B28" s="4" t="str">
        <f>IFERROR(__xludf.DUMMYFUNCTION("""COMPUTED_VALUE"""),"F#")</f>
        <v>F#</v>
      </c>
      <c r="C28" s="4" t="str">
        <f>IFERROR(__xludf.DUMMYFUNCTION("""COMPUTED_VALUE"""),"WebAssembly")</f>
        <v>WebAssembly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4" max="4" width="17.88"/>
  </cols>
  <sheetData>
    <row r="1">
      <c r="A1" s="7" t="s">
        <v>1</v>
      </c>
      <c r="B1" s="7" t="s">
        <v>2</v>
      </c>
      <c r="D1" s="7" t="str">
        <f t="array" ref="D1:E29">SORT(A1:B29,2,0)</f>
        <v>Language Names</v>
      </c>
      <c r="E1" s="7" t="s">
        <v>2</v>
      </c>
    </row>
    <row r="2">
      <c r="A2" s="6" t="str">
        <f>IFERROR(__xludf.DUMMYFUNCTION("UNIQUE( FLATTEN( SPLIT( TEXTJOIN("";"", 1, columns_unique), "";"", 0, 1)))"),"HTML/CSS")</f>
        <v>HTML/CSS</v>
      </c>
      <c r="B2" s="4">
        <f>COUNTIFS(data_split, A2)</f>
        <v>6450</v>
      </c>
      <c r="D2" s="4" t="s">
        <v>3</v>
      </c>
      <c r="E2" s="4">
        <v>6826.0</v>
      </c>
    </row>
    <row r="3">
      <c r="A3" s="4" t="str">
        <f>IFERROR(__xludf.DUMMYFUNCTION("""COMPUTED_VALUE"""),"Java")</f>
        <v>Java</v>
      </c>
      <c r="B3" s="4">
        <f>COUNTIFS(data_split, A3)</f>
        <v>4127</v>
      </c>
      <c r="D3" s="4" t="s">
        <v>4</v>
      </c>
      <c r="E3" s="4">
        <v>6450.0</v>
      </c>
    </row>
    <row r="4">
      <c r="A4" s="4" t="str">
        <f>IFERROR(__xludf.DUMMYFUNCTION("""COMPUTED_VALUE"""),"JavaScript")</f>
        <v>JavaScript</v>
      </c>
      <c r="B4" s="4">
        <f>COUNTIFS(data_split, A4)</f>
        <v>6826</v>
      </c>
      <c r="D4" s="4" t="s">
        <v>5</v>
      </c>
      <c r="E4" s="4">
        <v>5413.0</v>
      </c>
    </row>
    <row r="5">
      <c r="A5" s="4" t="str">
        <f>IFERROR(__xludf.DUMMYFUNCTION("""COMPUTED_VALUE"""),"Python")</f>
        <v>Python</v>
      </c>
      <c r="B5" s="4">
        <f>COUNTIFS(data_split, A5)</f>
        <v>4210</v>
      </c>
      <c r="D5" s="4" t="s">
        <v>6</v>
      </c>
      <c r="E5" s="4">
        <v>4210.0</v>
      </c>
    </row>
    <row r="6">
      <c r="A6" s="4" t="str">
        <f>IFERROR(__xludf.DUMMYFUNCTION("""COMPUTED_VALUE"""),"C++")</f>
        <v>C++</v>
      </c>
      <c r="B6" s="4">
        <f>COUNTIFS(data_split, A6)</f>
        <v>2313</v>
      </c>
      <c r="D6" s="4" t="s">
        <v>7</v>
      </c>
      <c r="E6" s="4">
        <v>4127.0</v>
      </c>
    </row>
    <row r="7">
      <c r="A7" s="4" t="str">
        <f>IFERROR(__xludf.DUMMYFUNCTION("""COMPUTED_VALUE"""),"SQL")</f>
        <v>SQL</v>
      </c>
      <c r="B7" s="4">
        <f>COUNTIFS(data_split, A7)</f>
        <v>5413</v>
      </c>
      <c r="D7" s="4" t="s">
        <v>8</v>
      </c>
      <c r="E7" s="4">
        <v>3665.0</v>
      </c>
    </row>
    <row r="8">
      <c r="A8" s="4" t="str">
        <f>IFERROR(__xludf.DUMMYFUNCTION("""COMPUTED_VALUE"""),"VBA")</f>
        <v>VBA</v>
      </c>
      <c r="B8" s="4">
        <f>COUNTIFS(data_split, A8)</f>
        <v>557</v>
      </c>
      <c r="D8" s="4" t="s">
        <v>9</v>
      </c>
      <c r="E8" s="4">
        <v>3109.0</v>
      </c>
    </row>
    <row r="9">
      <c r="A9" s="4" t="str">
        <f>IFERROR(__xludf.DUMMYFUNCTION("""COMPUTED_VALUE"""),"TypeScript")</f>
        <v>TypeScript</v>
      </c>
      <c r="B9" s="4">
        <f>COUNTIFS(data_split, A9)</f>
        <v>2146</v>
      </c>
      <c r="D9" s="4" t="s">
        <v>10</v>
      </c>
      <c r="E9" s="4">
        <v>2608.0</v>
      </c>
    </row>
    <row r="10">
      <c r="A10" s="4" t="str">
        <f>IFERROR(__xludf.DUMMYFUNCTION("""COMPUTED_VALUE"""),"WebAssembly")</f>
        <v>WebAssembly</v>
      </c>
      <c r="B10" s="4">
        <f>COUNTIFS(data_split, A10)</f>
        <v>124</v>
      </c>
      <c r="D10" s="4" t="s">
        <v>11</v>
      </c>
      <c r="E10" s="4">
        <v>2313.0</v>
      </c>
    </row>
    <row r="11">
      <c r="A11" s="4" t="str">
        <f>IFERROR(__xludf.DUMMYFUNCTION("""COMPUTED_VALUE"""),"Other(s):")</f>
        <v>Other(s):</v>
      </c>
      <c r="B11" s="4">
        <f>COUNTIFS(data_split, A11)</f>
        <v>873</v>
      </c>
      <c r="D11" s="4" t="s">
        <v>12</v>
      </c>
      <c r="E11" s="4">
        <v>2146.0</v>
      </c>
    </row>
    <row r="12">
      <c r="A12" s="4" t="str">
        <f>IFERROR(__xludf.DUMMYFUNCTION("""COMPUTED_VALUE"""),"Swift")</f>
        <v>Swift</v>
      </c>
      <c r="B12" s="4">
        <f>COUNTIFS(data_split, A12)</f>
        <v>628</v>
      </c>
      <c r="D12" s="4" t="s">
        <v>13</v>
      </c>
      <c r="E12" s="4">
        <v>1994.0</v>
      </c>
    </row>
    <row r="13">
      <c r="A13" s="4" t="str">
        <f>IFERROR(__xludf.DUMMYFUNCTION("""COMPUTED_VALUE"""),"Rust")</f>
        <v>Rust</v>
      </c>
      <c r="B13" s="4">
        <f>COUNTIFS(data_split, A13)</f>
        <v>320</v>
      </c>
      <c r="D13" s="4" t="s">
        <v>14</v>
      </c>
      <c r="E13" s="4">
        <v>899.0</v>
      </c>
    </row>
    <row r="14">
      <c r="A14" s="4" t="str">
        <f>IFERROR(__xludf.DUMMYFUNCTION("""COMPUTED_VALUE"""),"R")</f>
        <v>R</v>
      </c>
      <c r="B14" s="4">
        <f>COUNTIFS(data_split, A14)</f>
        <v>581</v>
      </c>
      <c r="D14" s="4" t="s">
        <v>15</v>
      </c>
      <c r="E14" s="4">
        <v>873.0</v>
      </c>
    </row>
    <row r="15">
      <c r="A15" s="4" t="str">
        <f>IFERROR(__xludf.DUMMYFUNCTION("""COMPUTED_VALUE"""),"Ruby")</f>
        <v>Ruby</v>
      </c>
      <c r="B15" s="4">
        <f>COUNTIFS(data_split, A15)</f>
        <v>899</v>
      </c>
      <c r="D15" s="4" t="s">
        <v>16</v>
      </c>
      <c r="E15" s="4">
        <v>834.0</v>
      </c>
    </row>
    <row r="16">
      <c r="A16" s="4" t="str">
        <f>IFERROR(__xludf.DUMMYFUNCTION("""COMPUTED_VALUE"""),"Scala")</f>
        <v>Scala</v>
      </c>
      <c r="B16" s="4">
        <f>COUNTIFS(data_split, A16)</f>
        <v>350</v>
      </c>
      <c r="D16" s="4" t="s">
        <v>17</v>
      </c>
      <c r="E16" s="4">
        <v>677.0</v>
      </c>
    </row>
    <row r="17">
      <c r="A17" s="4" t="str">
        <f>IFERROR(__xludf.DUMMYFUNCTION("""COMPUTED_VALUE"""),"C")</f>
        <v>C</v>
      </c>
      <c r="B17" s="4">
        <f>COUNTIFS(data_split, A17)</f>
        <v>1994</v>
      </c>
      <c r="D17" s="4" t="s">
        <v>18</v>
      </c>
      <c r="E17" s="4">
        <v>634.0</v>
      </c>
    </row>
    <row r="18">
      <c r="A18" s="4" t="str">
        <f>IFERROR(__xludf.DUMMYFUNCTION("""COMPUTED_VALUE"""),"PHP")</f>
        <v>PHP</v>
      </c>
      <c r="B18" s="4">
        <f>COUNTIFS(data_split, A18)</f>
        <v>2608</v>
      </c>
      <c r="D18" s="4" t="s">
        <v>19</v>
      </c>
      <c r="E18" s="4">
        <v>628.0</v>
      </c>
    </row>
    <row r="19">
      <c r="A19" s="4" t="str">
        <f>IFERROR(__xludf.DUMMYFUNCTION("""COMPUTED_VALUE"""),"Objective-C")</f>
        <v>Objective-C</v>
      </c>
      <c r="B19" s="4">
        <f>COUNTIFS(data_split, A19)</f>
        <v>472</v>
      </c>
      <c r="D19" s="4" t="s">
        <v>20</v>
      </c>
      <c r="E19" s="4">
        <v>581.0</v>
      </c>
    </row>
    <row r="20">
      <c r="A20" s="4" t="str">
        <f>IFERROR(__xludf.DUMMYFUNCTION("""COMPUTED_VALUE"""),"C#")</f>
        <v>C#</v>
      </c>
      <c r="B20" s="4">
        <f>COUNTIFS(data_split, A20)</f>
        <v>3109</v>
      </c>
      <c r="D20" s="4" t="s">
        <v>21</v>
      </c>
      <c r="E20" s="4">
        <v>557.0</v>
      </c>
    </row>
    <row r="21">
      <c r="A21" s="4" t="str">
        <f>IFERROR(__xludf.DUMMYFUNCTION("""COMPUTED_VALUE"""),"Bash/Shell/PowerShell")</f>
        <v>Bash/Shell/PowerShell</v>
      </c>
      <c r="B21" s="4">
        <f>COUNTIFS(data_split, A21)</f>
        <v>3665</v>
      </c>
      <c r="D21" s="4" t="s">
        <v>22</v>
      </c>
      <c r="E21" s="4">
        <v>472.0</v>
      </c>
    </row>
    <row r="22">
      <c r="A22" s="4" t="str">
        <f>IFERROR(__xludf.DUMMYFUNCTION("""COMPUTED_VALUE"""),"Kotlin")</f>
        <v>Kotlin</v>
      </c>
      <c r="B22" s="4">
        <f>COUNTIFS(data_split, A22)</f>
        <v>634</v>
      </c>
      <c r="D22" s="4" t="s">
        <v>23</v>
      </c>
      <c r="E22" s="4">
        <v>350.0</v>
      </c>
    </row>
    <row r="23">
      <c r="A23" s="4" t="str">
        <f>IFERROR(__xludf.DUMMYFUNCTION("""COMPUTED_VALUE"""),"Assembly")</f>
        <v>Assembly</v>
      </c>
      <c r="B23" s="4">
        <f>COUNTIFS(data_split, A23)</f>
        <v>677</v>
      </c>
      <c r="D23" s="4" t="s">
        <v>24</v>
      </c>
      <c r="E23" s="4">
        <v>320.0</v>
      </c>
    </row>
    <row r="24">
      <c r="A24" s="4" t="str">
        <f>IFERROR(__xludf.DUMMYFUNCTION("""COMPUTED_VALUE"""),"Go")</f>
        <v>Go</v>
      </c>
      <c r="B24" s="4">
        <f>COUNTIFS(data_split, A24)</f>
        <v>834</v>
      </c>
      <c r="D24" s="4" t="s">
        <v>25</v>
      </c>
      <c r="E24" s="4">
        <v>211.0</v>
      </c>
    </row>
    <row r="25">
      <c r="A25" s="4" t="str">
        <f>IFERROR(__xludf.DUMMYFUNCTION("""COMPUTED_VALUE"""),"Clojure")</f>
        <v>Clojure</v>
      </c>
      <c r="B25" s="4">
        <f>COUNTIFS(data_split, A25)</f>
        <v>149</v>
      </c>
      <c r="D25" s="4" t="s">
        <v>26</v>
      </c>
      <c r="E25" s="4">
        <v>150.0</v>
      </c>
    </row>
    <row r="26">
      <c r="A26" s="4" t="str">
        <f>IFERROR(__xludf.DUMMYFUNCTION("""COMPUTED_VALUE"""),"Elixir")</f>
        <v>Elixir</v>
      </c>
      <c r="B26" s="4">
        <f>COUNTIFS(data_split, A26)</f>
        <v>150</v>
      </c>
      <c r="D26" s="4" t="s">
        <v>27</v>
      </c>
      <c r="E26" s="4">
        <v>149.0</v>
      </c>
    </row>
    <row r="27">
      <c r="A27" s="4" t="str">
        <f>IFERROR(__xludf.DUMMYFUNCTION("""COMPUTED_VALUE"""),"Erlang")</f>
        <v>Erlang</v>
      </c>
      <c r="B27" s="4">
        <f>COUNTIFS(data_split, A27)</f>
        <v>90</v>
      </c>
      <c r="D27" s="4" t="s">
        <v>28</v>
      </c>
      <c r="E27" s="4">
        <v>124.0</v>
      </c>
    </row>
    <row r="28">
      <c r="A28" s="4" t="str">
        <f>IFERROR(__xludf.DUMMYFUNCTION("""COMPUTED_VALUE"""),"F#")</f>
        <v>F#</v>
      </c>
      <c r="B28" s="4">
        <f>COUNTIFS(data_split, A28)</f>
        <v>118</v>
      </c>
      <c r="D28" s="4" t="s">
        <v>29</v>
      </c>
      <c r="E28" s="4">
        <v>118.0</v>
      </c>
    </row>
    <row r="29">
      <c r="A29" s="4" t="str">
        <f>IFERROR(__xludf.DUMMYFUNCTION("""COMPUTED_VALUE"""),"Dart")</f>
        <v>Dart</v>
      </c>
      <c r="B29" s="4">
        <f>COUNTIFS(data_split, A29)</f>
        <v>211</v>
      </c>
      <c r="D29" s="4" t="s">
        <v>30</v>
      </c>
      <c r="E29" s="4">
        <v>90.0</v>
      </c>
    </row>
  </sheetData>
  <drawing r:id="rId1"/>
</worksheet>
</file>